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0" yWindow="0" windowWidth="7485" windowHeight="5805" tabRatio="871" activeTab="3"/>
  </bookViews>
  <sheets>
    <sheet name="1-QUANT" sheetId="44" r:id="rId1"/>
    <sheet name="2-SINAPI NOVEMBRO 2017" sheetId="39" r:id="rId2"/>
    <sheet name="3-COMPO.ADM.PRF " sheetId="43" r:id="rId3"/>
    <sheet name="4-ORÇAMENTO" sheetId="41" r:id="rId4"/>
    <sheet name="5-BDI" sheetId="45" r:id="rId5"/>
    <sheet name="6-CRONOGRAMA" sheetId="33" r:id="rId6"/>
  </sheets>
  <externalReferences>
    <externalReference r:id="rId7"/>
    <externalReference r:id="rId8"/>
    <externalReference r:id="rId9"/>
  </externalReferences>
  <definedNames>
    <definedName name="_xlnm.Print_Area" localSheetId="0">'1-QUANT'!$B$2:$N$2537</definedName>
    <definedName name="_xlnm.Print_Area" localSheetId="2">'3-COMPO.ADM.PRF '!$B$2:$I$943</definedName>
    <definedName name="_xlnm.Print_Area" localSheetId="3">'4-ORÇAMENTO'!$B$2:$K$534</definedName>
    <definedName name="_xlnm.Print_Area" localSheetId="5">'6-CRONOGRAMA'!$B$2:$K$67</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E29" i="45"/>
  <c r="K2234" i="44"/>
  <c r="C213" i="41"/>
  <c r="G153"/>
  <c r="C1822" i="44"/>
  <c r="C260" i="41" s="1"/>
  <c r="E260" s="1"/>
  <c r="C2079" i="44"/>
  <c r="I901" i="43"/>
  <c r="J1559" i="44"/>
  <c r="J1617"/>
  <c r="H874" i="43" l="1"/>
  <c r="D155" i="41" l="1"/>
  <c r="C155"/>
  <c r="H155" s="1"/>
  <c r="B7" i="43"/>
  <c r="B6"/>
  <c r="B5"/>
  <c r="B4"/>
  <c r="B3"/>
  <c r="B2" i="44"/>
  <c r="J1620"/>
  <c r="K1620" s="1"/>
  <c r="J1618"/>
  <c r="J1616"/>
  <c r="J1614"/>
  <c r="J1613"/>
  <c r="E904" i="43"/>
  <c r="F904"/>
  <c r="H904"/>
  <c r="I904" s="1"/>
  <c r="E905"/>
  <c r="F905"/>
  <c r="H905"/>
  <c r="I905" s="1"/>
  <c r="E899"/>
  <c r="F899"/>
  <c r="H899"/>
  <c r="I899" s="1"/>
  <c r="E900"/>
  <c r="F900"/>
  <c r="H900"/>
  <c r="I900" s="1"/>
  <c r="E917"/>
  <c r="F917"/>
  <c r="H917"/>
  <c r="I917" s="1"/>
  <c r="E918"/>
  <c r="F918"/>
  <c r="H918"/>
  <c r="I918" s="1"/>
  <c r="H912"/>
  <c r="I912" s="1"/>
  <c r="F912"/>
  <c r="E912"/>
  <c r="E911"/>
  <c r="F911"/>
  <c r="H911"/>
  <c r="I911" s="1"/>
  <c r="E929"/>
  <c r="F929"/>
  <c r="H929"/>
  <c r="I929" s="1"/>
  <c r="E928"/>
  <c r="F928"/>
  <c r="H928"/>
  <c r="I928" s="1"/>
  <c r="H925"/>
  <c r="I925" s="1"/>
  <c r="F925"/>
  <c r="E925"/>
  <c r="E924"/>
  <c r="F924"/>
  <c r="H924"/>
  <c r="I924" s="1"/>
  <c r="B59" i="33"/>
  <c r="B57"/>
  <c r="L58"/>
  <c r="B55"/>
  <c r="D151" i="41"/>
  <c r="D150"/>
  <c r="H148"/>
  <c r="F148"/>
  <c r="D148"/>
  <c r="E148"/>
  <c r="E150"/>
  <c r="H151"/>
  <c r="F151"/>
  <c r="J1562" i="44"/>
  <c r="K1562" s="1"/>
  <c r="J1512"/>
  <c r="K1512" s="1"/>
  <c r="J1560"/>
  <c r="J1558"/>
  <c r="J1556"/>
  <c r="J1555"/>
  <c r="K1555" s="1"/>
  <c r="E487" i="41"/>
  <c r="E486"/>
  <c r="D487"/>
  <c r="D486"/>
  <c r="C486"/>
  <c r="C2386" i="44"/>
  <c r="C2383"/>
  <c r="C487" i="41" s="1"/>
  <c r="H914" i="43"/>
  <c r="I914" s="1"/>
  <c r="H915"/>
  <c r="I915" s="1"/>
  <c r="F914"/>
  <c r="F915"/>
  <c r="E914"/>
  <c r="E915"/>
  <c r="H930"/>
  <c r="I930" s="1"/>
  <c r="F930"/>
  <c r="E930"/>
  <c r="H927"/>
  <c r="I927" s="1"/>
  <c r="F927"/>
  <c r="E927"/>
  <c r="H926"/>
  <c r="I926" s="1"/>
  <c r="F926"/>
  <c r="E926"/>
  <c r="H923"/>
  <c r="I923" s="1"/>
  <c r="F923"/>
  <c r="E923"/>
  <c r="H922"/>
  <c r="I922" s="1"/>
  <c r="F922"/>
  <c r="E922"/>
  <c r="H919"/>
  <c r="I919" s="1"/>
  <c r="F919"/>
  <c r="E919"/>
  <c r="H916"/>
  <c r="I916" s="1"/>
  <c r="F916"/>
  <c r="E916"/>
  <c r="H913"/>
  <c r="I913" s="1"/>
  <c r="F913"/>
  <c r="E913"/>
  <c r="H910"/>
  <c r="I910" s="1"/>
  <c r="F910"/>
  <c r="E910"/>
  <c r="H909"/>
  <c r="I909" s="1"/>
  <c r="F909"/>
  <c r="E909"/>
  <c r="E485" i="41"/>
  <c r="D485"/>
  <c r="C2380" i="44"/>
  <c r="C485" i="41" s="1"/>
  <c r="E903" i="43"/>
  <c r="F903"/>
  <c r="H903"/>
  <c r="I903" s="1"/>
  <c r="E906"/>
  <c r="F906"/>
  <c r="H906"/>
  <c r="I906" s="1"/>
  <c r="H902"/>
  <c r="I902" s="1"/>
  <c r="F902"/>
  <c r="E902"/>
  <c r="H898"/>
  <c r="I898" s="1"/>
  <c r="F898"/>
  <c r="E898"/>
  <c r="H897"/>
  <c r="I897" s="1"/>
  <c r="F897"/>
  <c r="E897"/>
  <c r="J488" i="41"/>
  <c r="D475"/>
  <c r="D474"/>
  <c r="D473"/>
  <c r="D472"/>
  <c r="D471"/>
  <c r="D480"/>
  <c r="D479"/>
  <c r="D478"/>
  <c r="D477"/>
  <c r="D484"/>
  <c r="D483"/>
  <c r="D482"/>
  <c r="H484"/>
  <c r="F484"/>
  <c r="E484"/>
  <c r="H483"/>
  <c r="F483"/>
  <c r="E483"/>
  <c r="E481"/>
  <c r="E476"/>
  <c r="E470"/>
  <c r="H477"/>
  <c r="F477"/>
  <c r="E477"/>
  <c r="H475"/>
  <c r="F475"/>
  <c r="E475"/>
  <c r="H474"/>
  <c r="F474"/>
  <c r="E474"/>
  <c r="H473"/>
  <c r="F473"/>
  <c r="E473"/>
  <c r="H472"/>
  <c r="F472"/>
  <c r="E472"/>
  <c r="H471"/>
  <c r="F471"/>
  <c r="E471"/>
  <c r="H480"/>
  <c r="F480"/>
  <c r="E480"/>
  <c r="H479"/>
  <c r="F479"/>
  <c r="E479"/>
  <c r="H478"/>
  <c r="F478"/>
  <c r="E478"/>
  <c r="D469"/>
  <c r="D468"/>
  <c r="D467"/>
  <c r="D466"/>
  <c r="D465"/>
  <c r="D464"/>
  <c r="D463"/>
  <c r="D462"/>
  <c r="D461"/>
  <c r="D460"/>
  <c r="H468"/>
  <c r="F468"/>
  <c r="E468"/>
  <c r="H467"/>
  <c r="F467"/>
  <c r="E467"/>
  <c r="H466"/>
  <c r="F466"/>
  <c r="E466"/>
  <c r="H465"/>
  <c r="F465"/>
  <c r="E465"/>
  <c r="H464"/>
  <c r="F464"/>
  <c r="E464"/>
  <c r="H463"/>
  <c r="F463"/>
  <c r="E463"/>
  <c r="H462"/>
  <c r="F462"/>
  <c r="E462"/>
  <c r="H461"/>
  <c r="F461"/>
  <c r="E461"/>
  <c r="E459"/>
  <c r="D458"/>
  <c r="D457"/>
  <c r="E456"/>
  <c r="E457"/>
  <c r="E458"/>
  <c r="E460"/>
  <c r="E469"/>
  <c r="E482"/>
  <c r="D456"/>
  <c r="D455"/>
  <c r="D454"/>
  <c r="H458"/>
  <c r="F458"/>
  <c r="H457"/>
  <c r="F457"/>
  <c r="H456"/>
  <c r="F456"/>
  <c r="H455"/>
  <c r="F455"/>
  <c r="E455"/>
  <c r="H454"/>
  <c r="F454"/>
  <c r="E454"/>
  <c r="D453"/>
  <c r="D452"/>
  <c r="D451"/>
  <c r="D450"/>
  <c r="D449"/>
  <c r="C449"/>
  <c r="H449" s="1"/>
  <c r="E448"/>
  <c r="D447"/>
  <c r="D446"/>
  <c r="H445"/>
  <c r="H446"/>
  <c r="H447"/>
  <c r="H450"/>
  <c r="H451"/>
  <c r="H452"/>
  <c r="H453"/>
  <c r="H460"/>
  <c r="H469"/>
  <c r="H482"/>
  <c r="F445"/>
  <c r="F446"/>
  <c r="F447"/>
  <c r="F450"/>
  <c r="F451"/>
  <c r="F452"/>
  <c r="F453"/>
  <c r="F460"/>
  <c r="F469"/>
  <c r="F482"/>
  <c r="E445"/>
  <c r="E446"/>
  <c r="E447"/>
  <c r="E450"/>
  <c r="E451"/>
  <c r="E452"/>
  <c r="E453"/>
  <c r="D445"/>
  <c r="H444"/>
  <c r="F444"/>
  <c r="E444"/>
  <c r="D444"/>
  <c r="H443"/>
  <c r="F443"/>
  <c r="E443"/>
  <c r="D443"/>
  <c r="H442"/>
  <c r="F442"/>
  <c r="E442"/>
  <c r="D442"/>
  <c r="C100" i="44"/>
  <c r="E20" i="43"/>
  <c r="F20"/>
  <c r="H20"/>
  <c r="I20" s="1"/>
  <c r="E21"/>
  <c r="F21"/>
  <c r="H21"/>
  <c r="I21" s="1"/>
  <c r="E22"/>
  <c r="F22"/>
  <c r="H22"/>
  <c r="I22" s="1"/>
  <c r="E23"/>
  <c r="F23"/>
  <c r="H23"/>
  <c r="I23" s="1"/>
  <c r="E24"/>
  <c r="F24"/>
  <c r="H24"/>
  <c r="I24" s="1"/>
  <c r="E25"/>
  <c r="F25"/>
  <c r="H25"/>
  <c r="I25" s="1"/>
  <c r="E26"/>
  <c r="F26"/>
  <c r="H26"/>
  <c r="I26" s="1"/>
  <c r="E27"/>
  <c r="F27"/>
  <c r="H27"/>
  <c r="I27" s="1"/>
  <c r="E28"/>
  <c r="F28"/>
  <c r="H28"/>
  <c r="I28" s="1"/>
  <c r="E29"/>
  <c r="F29"/>
  <c r="H29"/>
  <c r="I29" s="1"/>
  <c r="E30"/>
  <c r="F30"/>
  <c r="H30"/>
  <c r="I30" s="1"/>
  <c r="E31"/>
  <c r="F31"/>
  <c r="H31"/>
  <c r="I31" s="1"/>
  <c r="E32"/>
  <c r="F32"/>
  <c r="H32"/>
  <c r="I32" s="1"/>
  <c r="E33"/>
  <c r="F33"/>
  <c r="H33"/>
  <c r="I33" s="1"/>
  <c r="H17"/>
  <c r="F17"/>
  <c r="E17"/>
  <c r="H16"/>
  <c r="I16" s="1"/>
  <c r="F16"/>
  <c r="E16"/>
  <c r="E441" i="41"/>
  <c r="E440"/>
  <c r="C55" i="33" s="1"/>
  <c r="E489" i="41"/>
  <c r="C57" i="33" s="1"/>
  <c r="E490" i="41"/>
  <c r="F2294" i="44"/>
  <c r="G2234" s="1"/>
  <c r="G2351"/>
  <c r="E2371"/>
  <c r="K2372"/>
  <c r="E2413"/>
  <c r="K2412" s="1"/>
  <c r="G496" i="41" s="1"/>
  <c r="D497"/>
  <c r="C497"/>
  <c r="F497" s="1"/>
  <c r="G495"/>
  <c r="G494"/>
  <c r="G491"/>
  <c r="D491"/>
  <c r="D492"/>
  <c r="D493"/>
  <c r="D494"/>
  <c r="D495"/>
  <c r="D496"/>
  <c r="C496"/>
  <c r="C495"/>
  <c r="C494"/>
  <c r="C493"/>
  <c r="C492"/>
  <c r="C491"/>
  <c r="K2416" i="44"/>
  <c r="K2414" s="1"/>
  <c r="G497" i="41" s="1"/>
  <c r="E2412" i="44"/>
  <c r="K2410"/>
  <c r="K2408" s="1"/>
  <c r="K2400" s="1"/>
  <c r="E2408"/>
  <c r="E2406"/>
  <c r="E2404"/>
  <c r="E2402"/>
  <c r="E2400"/>
  <c r="K1613" l="1"/>
  <c r="K1616"/>
  <c r="K1611" s="1"/>
  <c r="G155" i="41" s="1"/>
  <c r="K1558" i="44"/>
  <c r="F449" i="41"/>
  <c r="E155"/>
  <c r="F155"/>
  <c r="I908" i="43"/>
  <c r="H486" i="41" s="1"/>
  <c r="E151"/>
  <c r="F150"/>
  <c r="H150"/>
  <c r="E449"/>
  <c r="I921" i="43"/>
  <c r="H487" i="41" s="1"/>
  <c r="I896" i="43"/>
  <c r="H485" i="41" s="1"/>
  <c r="I17" i="43"/>
  <c r="I15" s="1"/>
  <c r="E497" i="41"/>
  <c r="H497"/>
  <c r="K2402" i="44"/>
  <c r="K2404" l="1"/>
  <c r="G493" i="41" s="1"/>
  <c r="G492"/>
  <c r="J497"/>
  <c r="K2387" i="44" l="1"/>
  <c r="K2386" s="1"/>
  <c r="G486" i="41" s="1"/>
  <c r="K2384" i="44"/>
  <c r="K2383" s="1"/>
  <c r="G487" i="41" s="1"/>
  <c r="K2381" i="44"/>
  <c r="K2380"/>
  <c r="K2371"/>
  <c r="G2366"/>
  <c r="F2358"/>
  <c r="K2351"/>
  <c r="K2350" s="1"/>
  <c r="G2343"/>
  <c r="F2343"/>
  <c r="F2334"/>
  <c r="M2317"/>
  <c r="E2307"/>
  <c r="F2305"/>
  <c r="E2302"/>
  <c r="G2297"/>
  <c r="G2313" s="1"/>
  <c r="E2294"/>
  <c r="G2284"/>
  <c r="F2284"/>
  <c r="H2278"/>
  <c r="G2278"/>
  <c r="F2278"/>
  <c r="H2277"/>
  <c r="F2277"/>
  <c r="E2274"/>
  <c r="H2272"/>
  <c r="G2272"/>
  <c r="F2272"/>
  <c r="H2271"/>
  <c r="F2271"/>
  <c r="E2268"/>
  <c r="G2260"/>
  <c r="F2260"/>
  <c r="F2263" s="1"/>
  <c r="E2260"/>
  <c r="E2263" s="1"/>
  <c r="K2248"/>
  <c r="H2247"/>
  <c r="E2244"/>
  <c r="H2241"/>
  <c r="G2241"/>
  <c r="F2241"/>
  <c r="H2240"/>
  <c r="F2240"/>
  <c r="E2237"/>
  <c r="K2272" l="1"/>
  <c r="K2353"/>
  <c r="G477" i="41"/>
  <c r="K2278" i="44"/>
  <c r="K2370"/>
  <c r="K2241"/>
  <c r="K2379"/>
  <c r="F2366"/>
  <c r="K2366" s="1"/>
  <c r="G480" i="41" s="1"/>
  <c r="G2358" i="44"/>
  <c r="J2358" s="1"/>
  <c r="F2363"/>
  <c r="I2363" s="1"/>
  <c r="K2294"/>
  <c r="G460" i="41" s="1"/>
  <c r="K2393" i="44" l="1"/>
  <c r="K1629" s="1"/>
  <c r="G485" i="41"/>
  <c r="K2374" i="44"/>
  <c r="G482" i="41"/>
  <c r="K2355" i="44"/>
  <c r="G478" i="41" s="1"/>
  <c r="I2356" i="44"/>
  <c r="G2305"/>
  <c r="I2305" s="1"/>
  <c r="F2297"/>
  <c r="F2310"/>
  <c r="I2310" s="1"/>
  <c r="I2361"/>
  <c r="K2360"/>
  <c r="G479" i="41" s="1"/>
  <c r="K2376" i="44" l="1"/>
  <c r="G484" i="41" s="1"/>
  <c r="G483"/>
  <c r="K2302" i="44"/>
  <c r="G463" i="41" s="1"/>
  <c r="H2252" i="44"/>
  <c r="K2252" s="1"/>
  <c r="G445" i="41" s="1"/>
  <c r="H2266" i="44"/>
  <c r="K2233"/>
  <c r="G442" i="41" s="1"/>
  <c r="H2327" i="44"/>
  <c r="M2233"/>
  <c r="K2254" s="1"/>
  <c r="K2307"/>
  <c r="G464" i="41" s="1"/>
  <c r="K2297" i="44"/>
  <c r="K2296" s="1"/>
  <c r="G461" i="41" s="1"/>
  <c r="F2313" i="44"/>
  <c r="K2313" s="1"/>
  <c r="K2319" l="1"/>
  <c r="G465" i="41"/>
  <c r="K2256" i="44"/>
  <c r="G447" i="41" s="1"/>
  <c r="G446"/>
  <c r="K2299" i="44"/>
  <c r="K2321"/>
  <c r="K2315"/>
  <c r="G466" i="41" s="1"/>
  <c r="F2247" i="44"/>
  <c r="K2247" s="1"/>
  <c r="G2240"/>
  <c r="K2240" s="1"/>
  <c r="I2303"/>
  <c r="H2343"/>
  <c r="K2343" s="1"/>
  <c r="G475" i="41" s="1"/>
  <c r="F2339" i="44"/>
  <c r="I2339" s="1"/>
  <c r="G2334"/>
  <c r="I2334" s="1"/>
  <c r="K2327"/>
  <c r="G2277"/>
  <c r="K2277" s="1"/>
  <c r="K2274" s="1"/>
  <c r="G453" i="41" s="1"/>
  <c r="K2266" i="44"/>
  <c r="G451" i="41" s="1"/>
  <c r="H2284" i="44"/>
  <c r="K2284" s="1"/>
  <c r="G455" i="41" s="1"/>
  <c r="G2271" i="44"/>
  <c r="K2271" s="1"/>
  <c r="K2268" s="1"/>
  <c r="G452" i="41" s="1"/>
  <c r="H2260" i="44"/>
  <c r="K2329" l="1"/>
  <c r="G472" i="41" s="1"/>
  <c r="G471"/>
  <c r="I2308" i="44"/>
  <c r="G462" i="41"/>
  <c r="M2319" i="44"/>
  <c r="G467" i="41"/>
  <c r="K2323" i="44"/>
  <c r="G469" i="41" s="1"/>
  <c r="G468"/>
  <c r="H2263" i="44"/>
  <c r="K2263" s="1"/>
  <c r="G450" i="41" s="1"/>
  <c r="K2260" i="44"/>
  <c r="K2281"/>
  <c r="G454" i="41" s="1"/>
  <c r="K2288" i="44"/>
  <c r="I2269"/>
  <c r="I2275"/>
  <c r="K2331"/>
  <c r="G473" i="41" s="1"/>
  <c r="I2332" i="44"/>
  <c r="K2336"/>
  <c r="G474" i="41" s="1"/>
  <c r="I2337" i="44"/>
  <c r="K2244"/>
  <c r="G444" i="41" s="1"/>
  <c r="I2245" i="44"/>
  <c r="I2238"/>
  <c r="K2237"/>
  <c r="G443" i="41" s="1"/>
  <c r="K2286" i="44" l="1"/>
  <c r="G456" i="41" s="1"/>
  <c r="G449"/>
  <c r="K2290" i="44"/>
  <c r="G458" i="41" s="1"/>
  <c r="G457"/>
  <c r="F491"/>
  <c r="H492"/>
  <c r="C340"/>
  <c r="F340" s="1"/>
  <c r="D340"/>
  <c r="G340"/>
  <c r="C339"/>
  <c r="H339" s="1"/>
  <c r="D339"/>
  <c r="G339"/>
  <c r="C331"/>
  <c r="E331" s="1"/>
  <c r="D331"/>
  <c r="G331"/>
  <c r="C332"/>
  <c r="H332" s="1"/>
  <c r="D332"/>
  <c r="G332"/>
  <c r="C329"/>
  <c r="F329" s="1"/>
  <c r="D329"/>
  <c r="G329"/>
  <c r="C322"/>
  <c r="F322" s="1"/>
  <c r="D322"/>
  <c r="C325"/>
  <c r="F325" s="1"/>
  <c r="D325"/>
  <c r="G325"/>
  <c r="C326"/>
  <c r="E326" s="1"/>
  <c r="D326"/>
  <c r="G326"/>
  <c r="C327"/>
  <c r="F327" s="1"/>
  <c r="D327"/>
  <c r="G327"/>
  <c r="K1955" i="44"/>
  <c r="C321" i="41"/>
  <c r="F321" s="1"/>
  <c r="D321"/>
  <c r="C1940" i="44"/>
  <c r="K1938"/>
  <c r="K1937"/>
  <c r="C309" i="41"/>
  <c r="F309" s="1"/>
  <c r="D309"/>
  <c r="C307"/>
  <c r="E307" s="1"/>
  <c r="D307"/>
  <c r="G307"/>
  <c r="C305"/>
  <c r="F305" s="1"/>
  <c r="D305"/>
  <c r="G305"/>
  <c r="C306"/>
  <c r="E306" s="1"/>
  <c r="D306"/>
  <c r="G306"/>
  <c r="C304"/>
  <c r="F304" s="1"/>
  <c r="D304"/>
  <c r="G304"/>
  <c r="C303"/>
  <c r="H303" s="1"/>
  <c r="D303"/>
  <c r="G303"/>
  <c r="C301"/>
  <c r="H301" s="1"/>
  <c r="D301"/>
  <c r="G301"/>
  <c r="C256"/>
  <c r="F256" s="1"/>
  <c r="D256"/>
  <c r="G256"/>
  <c r="C255"/>
  <c r="F255" s="1"/>
  <c r="D255"/>
  <c r="G255"/>
  <c r="C249"/>
  <c r="F249" s="1"/>
  <c r="D249"/>
  <c r="G249"/>
  <c r="C235"/>
  <c r="F235" s="1"/>
  <c r="D235"/>
  <c r="G235"/>
  <c r="C233"/>
  <c r="H233" s="1"/>
  <c r="D233"/>
  <c r="G233"/>
  <c r="C232"/>
  <c r="F232" s="1"/>
  <c r="D232"/>
  <c r="G232"/>
  <c r="D230"/>
  <c r="G230"/>
  <c r="C225"/>
  <c r="F225" s="1"/>
  <c r="D225"/>
  <c r="G225"/>
  <c r="C224"/>
  <c r="F224" s="1"/>
  <c r="D224"/>
  <c r="G224"/>
  <c r="C223"/>
  <c r="F223" s="1"/>
  <c r="D223"/>
  <c r="G223"/>
  <c r="C221"/>
  <c r="H221" s="1"/>
  <c r="D221"/>
  <c r="G221"/>
  <c r="C219"/>
  <c r="H219" s="1"/>
  <c r="D219"/>
  <c r="G219"/>
  <c r="D212"/>
  <c r="C212"/>
  <c r="E212" s="1"/>
  <c r="G212"/>
  <c r="D200"/>
  <c r="G200"/>
  <c r="D201"/>
  <c r="G201"/>
  <c r="D202"/>
  <c r="G202"/>
  <c r="D203"/>
  <c r="G203"/>
  <c r="C197"/>
  <c r="F197" s="1"/>
  <c r="D197"/>
  <c r="G197"/>
  <c r="C198"/>
  <c r="E198" s="1"/>
  <c r="D198"/>
  <c r="G198"/>
  <c r="C199"/>
  <c r="H199" s="1"/>
  <c r="D199"/>
  <c r="G199"/>
  <c r="D193"/>
  <c r="C193"/>
  <c r="F193" s="1"/>
  <c r="G193"/>
  <c r="C190"/>
  <c r="F190" s="1"/>
  <c r="D190"/>
  <c r="G190"/>
  <c r="D186"/>
  <c r="D187"/>
  <c r="C186"/>
  <c r="E186" s="1"/>
  <c r="G186"/>
  <c r="G187"/>
  <c r="D178"/>
  <c r="C178"/>
  <c r="F178" s="1"/>
  <c r="G178"/>
  <c r="G176"/>
  <c r="D176"/>
  <c r="D171"/>
  <c r="C171"/>
  <c r="F171" s="1"/>
  <c r="G171"/>
  <c r="K2024" i="44"/>
  <c r="K2019"/>
  <c r="K2016"/>
  <c r="K2014"/>
  <c r="K2012"/>
  <c r="K2010"/>
  <c r="K2008"/>
  <c r="K1997"/>
  <c r="K1995"/>
  <c r="K1992"/>
  <c r="K1990"/>
  <c r="K1978"/>
  <c r="K1974"/>
  <c r="K1973"/>
  <c r="K1967"/>
  <c r="K1953"/>
  <c r="G321" i="41" s="1"/>
  <c r="K1952" i="44"/>
  <c r="F492" i="41" l="1"/>
  <c r="H491"/>
  <c r="E491"/>
  <c r="E492"/>
  <c r="F332"/>
  <c r="H340"/>
  <c r="E340"/>
  <c r="E339"/>
  <c r="F339"/>
  <c r="J339"/>
  <c r="J332"/>
  <c r="E332"/>
  <c r="F331"/>
  <c r="H331"/>
  <c r="H329"/>
  <c r="E329"/>
  <c r="E322"/>
  <c r="H322"/>
  <c r="E327"/>
  <c r="F326"/>
  <c r="H327"/>
  <c r="H325"/>
  <c r="H326"/>
  <c r="E325"/>
  <c r="E321"/>
  <c r="H321"/>
  <c r="J321" s="1"/>
  <c r="H255"/>
  <c r="H304"/>
  <c r="E309"/>
  <c r="H309"/>
  <c r="E303"/>
  <c r="E304"/>
  <c r="F306"/>
  <c r="F303"/>
  <c r="F307"/>
  <c r="J303"/>
  <c r="H307"/>
  <c r="H306"/>
  <c r="E305"/>
  <c r="H305"/>
  <c r="H235"/>
  <c r="F301"/>
  <c r="J301"/>
  <c r="E301"/>
  <c r="E235"/>
  <c r="E255"/>
  <c r="H256"/>
  <c r="E256"/>
  <c r="H232"/>
  <c r="J232" s="1"/>
  <c r="F233"/>
  <c r="J233"/>
  <c r="E249"/>
  <c r="H249"/>
  <c r="E233"/>
  <c r="E232"/>
  <c r="H223"/>
  <c r="J223" s="1"/>
  <c r="E223"/>
  <c r="E225"/>
  <c r="H225"/>
  <c r="J221"/>
  <c r="J219"/>
  <c r="H224"/>
  <c r="E224"/>
  <c r="F219"/>
  <c r="F221"/>
  <c r="E221"/>
  <c r="E219"/>
  <c r="H212"/>
  <c r="F212"/>
  <c r="E199"/>
  <c r="F198"/>
  <c r="F199"/>
  <c r="J199"/>
  <c r="H197"/>
  <c r="H198"/>
  <c r="E197"/>
  <c r="H193"/>
  <c r="J193" s="1"/>
  <c r="E193"/>
  <c r="H190"/>
  <c r="E190"/>
  <c r="H186"/>
  <c r="F186"/>
  <c r="H178"/>
  <c r="E178"/>
  <c r="H171"/>
  <c r="J171" s="1"/>
  <c r="E171"/>
  <c r="J340" l="1"/>
  <c r="J331"/>
  <c r="J329"/>
  <c r="J327"/>
  <c r="J326"/>
  <c r="J325"/>
  <c r="J304"/>
  <c r="J255"/>
  <c r="J307"/>
  <c r="J306"/>
  <c r="J305"/>
  <c r="J235"/>
  <c r="J256"/>
  <c r="J249"/>
  <c r="J225"/>
  <c r="J224"/>
  <c r="J212"/>
  <c r="J198"/>
  <c r="J197"/>
  <c r="J190"/>
  <c r="J186"/>
  <c r="J178"/>
  <c r="K1939" i="44" l="1"/>
  <c r="K1932"/>
  <c r="K1925"/>
  <c r="K1927"/>
  <c r="K1922"/>
  <c r="K1986" l="1"/>
  <c r="K1980"/>
  <c r="K1979" s="1"/>
  <c r="K1965" l="1"/>
  <c r="K1961" s="1"/>
  <c r="K1954" s="1"/>
  <c r="G322" i="41" s="1"/>
  <c r="K1930" i="44"/>
  <c r="K1929"/>
  <c r="K1913"/>
  <c r="G309" i="41" s="1"/>
  <c r="K1912" i="44"/>
  <c r="K1898"/>
  <c r="K1895"/>
  <c r="K1893"/>
  <c r="K1892"/>
  <c r="K1889"/>
  <c r="K1887"/>
  <c r="K1885"/>
  <c r="K1881"/>
  <c r="K1879"/>
  <c r="K1877"/>
  <c r="K1876"/>
  <c r="K1874"/>
  <c r="K1872"/>
  <c r="J322" i="41" l="1"/>
  <c r="J309"/>
  <c r="C1764" i="44"/>
  <c r="C230" i="41" s="1"/>
  <c r="E313" i="43"/>
  <c r="F313"/>
  <c r="H313"/>
  <c r="I313" s="1"/>
  <c r="G314"/>
  <c r="G312"/>
  <c r="G311" s="1"/>
  <c r="H316"/>
  <c r="I316" s="1"/>
  <c r="F316"/>
  <c r="E316"/>
  <c r="H315"/>
  <c r="I315" s="1"/>
  <c r="F315"/>
  <c r="E315"/>
  <c r="H314"/>
  <c r="F314"/>
  <c r="E314"/>
  <c r="H312"/>
  <c r="F312"/>
  <c r="E312"/>
  <c r="H311"/>
  <c r="F311"/>
  <c r="E311"/>
  <c r="H310"/>
  <c r="F310"/>
  <c r="E310"/>
  <c r="H309"/>
  <c r="F309"/>
  <c r="E309"/>
  <c r="F230" i="41" l="1"/>
  <c r="E230"/>
  <c r="G309" i="43"/>
  <c r="I309" s="1"/>
  <c r="G310"/>
  <c r="I310" s="1"/>
  <c r="I312"/>
  <c r="I314"/>
  <c r="I311"/>
  <c r="I308" l="1"/>
  <c r="H230" i="41" s="1"/>
  <c r="J230" s="1"/>
  <c r="C1706" i="44" l="1"/>
  <c r="C203" i="41" s="1"/>
  <c r="H213" i="43"/>
  <c r="I213" s="1"/>
  <c r="F213"/>
  <c r="E213"/>
  <c r="H212"/>
  <c r="I212" s="1"/>
  <c r="F212"/>
  <c r="E212"/>
  <c r="H211"/>
  <c r="I211" s="1"/>
  <c r="F211"/>
  <c r="E211"/>
  <c r="H210"/>
  <c r="I210" s="1"/>
  <c r="F210"/>
  <c r="E210"/>
  <c r="H209"/>
  <c r="I209" s="1"/>
  <c r="F209"/>
  <c r="E209"/>
  <c r="H208"/>
  <c r="I208" s="1"/>
  <c r="F208"/>
  <c r="E208"/>
  <c r="C1705" i="44"/>
  <c r="C202" i="41" s="1"/>
  <c r="H205" i="43"/>
  <c r="I205" s="1"/>
  <c r="F205"/>
  <c r="E205"/>
  <c r="H204"/>
  <c r="I204" s="1"/>
  <c r="F204"/>
  <c r="E204"/>
  <c r="H203"/>
  <c r="I203" s="1"/>
  <c r="F203"/>
  <c r="E203"/>
  <c r="H202"/>
  <c r="I202" s="1"/>
  <c r="F202"/>
  <c r="E202"/>
  <c r="H201"/>
  <c r="I201" s="1"/>
  <c r="F201"/>
  <c r="E201"/>
  <c r="H200"/>
  <c r="I200" s="1"/>
  <c r="F200"/>
  <c r="E200"/>
  <c r="C1704" i="44"/>
  <c r="C201" i="41" s="1"/>
  <c r="H197" i="43"/>
  <c r="I197" s="1"/>
  <c r="F197"/>
  <c r="E197"/>
  <c r="H196"/>
  <c r="I196" s="1"/>
  <c r="F196"/>
  <c r="E196"/>
  <c r="H195"/>
  <c r="I195" s="1"/>
  <c r="F195"/>
  <c r="E195"/>
  <c r="H194"/>
  <c r="I194" s="1"/>
  <c r="F194"/>
  <c r="E194"/>
  <c r="H193"/>
  <c r="I193" s="1"/>
  <c r="F193"/>
  <c r="E193"/>
  <c r="H192"/>
  <c r="I192" s="1"/>
  <c r="F192"/>
  <c r="E192"/>
  <c r="C1703" i="44"/>
  <c r="C200" i="41" s="1"/>
  <c r="H189" i="43"/>
  <c r="I189" s="1"/>
  <c r="F189"/>
  <c r="E189"/>
  <c r="H188"/>
  <c r="I188" s="1"/>
  <c r="F188"/>
  <c r="E188"/>
  <c r="H187"/>
  <c r="I187" s="1"/>
  <c r="F187"/>
  <c r="E187"/>
  <c r="H186"/>
  <c r="I186" s="1"/>
  <c r="F186"/>
  <c r="E186"/>
  <c r="H185"/>
  <c r="I185" s="1"/>
  <c r="F185"/>
  <c r="E185"/>
  <c r="H184"/>
  <c r="I184" s="1"/>
  <c r="F184"/>
  <c r="E184"/>
  <c r="C1683" i="44"/>
  <c r="C187" i="41" s="1"/>
  <c r="E179" i="43"/>
  <c r="F179"/>
  <c r="H179"/>
  <c r="I179" s="1"/>
  <c r="E180"/>
  <c r="F180"/>
  <c r="H180"/>
  <c r="I180" s="1"/>
  <c r="E181"/>
  <c r="F181"/>
  <c r="H181"/>
  <c r="I181" s="1"/>
  <c r="H178"/>
  <c r="I178" s="1"/>
  <c r="F178"/>
  <c r="E178"/>
  <c r="H177"/>
  <c r="I177" s="1"/>
  <c r="F177"/>
  <c r="E177"/>
  <c r="I176"/>
  <c r="C1663" i="44"/>
  <c r="C176" i="41" s="1"/>
  <c r="E155" i="43"/>
  <c r="F155"/>
  <c r="H155"/>
  <c r="I155" s="1"/>
  <c r="E156"/>
  <c r="F156"/>
  <c r="H156"/>
  <c r="I156" s="1"/>
  <c r="H154"/>
  <c r="I154" s="1"/>
  <c r="F154"/>
  <c r="E154"/>
  <c r="H153"/>
  <c r="I153" s="1"/>
  <c r="F153"/>
  <c r="E153"/>
  <c r="H152"/>
  <c r="I152" s="1"/>
  <c r="F152"/>
  <c r="E152"/>
  <c r="H151"/>
  <c r="I151" s="1"/>
  <c r="F151"/>
  <c r="E151"/>
  <c r="F176" i="41" l="1"/>
  <c r="E176"/>
  <c r="F203"/>
  <c r="E203"/>
  <c r="E202"/>
  <c r="F202"/>
  <c r="F201"/>
  <c r="E201"/>
  <c r="E200"/>
  <c r="F200"/>
  <c r="E187"/>
  <c r="F187"/>
  <c r="I191" i="43"/>
  <c r="H201" i="41" s="1"/>
  <c r="I199" i="43"/>
  <c r="H202" i="41" s="1"/>
  <c r="I207" i="43"/>
  <c r="H203" i="41" s="1"/>
  <c r="I183" i="43"/>
  <c r="I175"/>
  <c r="H200" i="41" s="1"/>
  <c r="I150" i="43"/>
  <c r="H176" i="41" s="1"/>
  <c r="H187" l="1"/>
  <c r="J176"/>
  <c r="J203"/>
  <c r="J202"/>
  <c r="J201"/>
  <c r="J200"/>
  <c r="J1576" i="44"/>
  <c r="J1575"/>
  <c r="E1575"/>
  <c r="J1573"/>
  <c r="J1572"/>
  <c r="J1571"/>
  <c r="E1571"/>
  <c r="J1569"/>
  <c r="J1568"/>
  <c r="E1568"/>
  <c r="J1566"/>
  <c r="J1565"/>
  <c r="E1565"/>
  <c r="J1592"/>
  <c r="J1591"/>
  <c r="E1591"/>
  <c r="J1589"/>
  <c r="J1588"/>
  <c r="J1587"/>
  <c r="E1587"/>
  <c r="J1585"/>
  <c r="J1584"/>
  <c r="E1584"/>
  <c r="J1582"/>
  <c r="J1581"/>
  <c r="E1581"/>
  <c r="J1552"/>
  <c r="J1551"/>
  <c r="E1551"/>
  <c r="J1549"/>
  <c r="J1548"/>
  <c r="J1547"/>
  <c r="E1547"/>
  <c r="J1545"/>
  <c r="J1544"/>
  <c r="J1543"/>
  <c r="J1542"/>
  <c r="J1541"/>
  <c r="E1541"/>
  <c r="J1539"/>
  <c r="J1538"/>
  <c r="J1537"/>
  <c r="J1536"/>
  <c r="E1536"/>
  <c r="E1509"/>
  <c r="E1529"/>
  <c r="J1530"/>
  <c r="J1529"/>
  <c r="J187" i="41" l="1"/>
  <c r="K1575" i="44"/>
  <c r="K1571"/>
  <c r="K1551"/>
  <c r="K1581"/>
  <c r="K1568"/>
  <c r="K1591"/>
  <c r="K1565"/>
  <c r="K1587"/>
  <c r="K1584"/>
  <c r="K1547"/>
  <c r="K1529"/>
  <c r="K1536"/>
  <c r="K1541"/>
  <c r="J1527"/>
  <c r="E1525"/>
  <c r="J1526"/>
  <c r="J1525"/>
  <c r="E1522"/>
  <c r="J1523"/>
  <c r="J1522"/>
  <c r="E1505"/>
  <c r="E1499"/>
  <c r="E1494"/>
  <c r="E1519"/>
  <c r="J1510"/>
  <c r="J1509"/>
  <c r="K1473"/>
  <c r="J1507"/>
  <c r="J1506"/>
  <c r="J1505"/>
  <c r="J1503"/>
  <c r="J1502"/>
  <c r="J1501"/>
  <c r="J1500"/>
  <c r="J1499"/>
  <c r="J1497"/>
  <c r="J1495"/>
  <c r="J1496"/>
  <c r="J1520"/>
  <c r="J1519"/>
  <c r="J1494"/>
  <c r="K1603"/>
  <c r="K1601" s="1"/>
  <c r="K1606"/>
  <c r="K1609"/>
  <c r="C1638"/>
  <c r="C1646"/>
  <c r="C1654"/>
  <c r="K1598" l="1"/>
  <c r="K1533"/>
  <c r="K1578"/>
  <c r="K1525"/>
  <c r="K1519"/>
  <c r="K1509"/>
  <c r="K1522"/>
  <c r="K1505"/>
  <c r="K1494"/>
  <c r="K1499"/>
  <c r="K1595" l="1"/>
  <c r="G151" i="41" s="1"/>
  <c r="G150"/>
  <c r="K1491" i="44"/>
  <c r="G148" i="41" s="1"/>
  <c r="K1470" i="44"/>
  <c r="K1471"/>
  <c r="K1472"/>
  <c r="K1459"/>
  <c r="K1458"/>
  <c r="K1454"/>
  <c r="K1455"/>
  <c r="K1456"/>
  <c r="K1453"/>
  <c r="J151" i="41" l="1"/>
  <c r="J150"/>
  <c r="K1450" i="44"/>
  <c r="J1351"/>
  <c r="J1352"/>
  <c r="J1353"/>
  <c r="E1350"/>
  <c r="E1405"/>
  <c r="J1409"/>
  <c r="J1408"/>
  <c r="J1407"/>
  <c r="J1406"/>
  <c r="J1405"/>
  <c r="J1402"/>
  <c r="E1399"/>
  <c r="E1367"/>
  <c r="G1136"/>
  <c r="F1136"/>
  <c r="E1136"/>
  <c r="E756"/>
  <c r="K1405" l="1"/>
  <c r="E1278"/>
  <c r="G103" i="43"/>
  <c r="H99"/>
  <c r="I99" s="1"/>
  <c r="F99"/>
  <c r="E99"/>
  <c r="E98"/>
  <c r="F98"/>
  <c r="H98"/>
  <c r="E105"/>
  <c r="F105"/>
  <c r="H105"/>
  <c r="I105" s="1"/>
  <c r="G96"/>
  <c r="G97" s="1"/>
  <c r="E102"/>
  <c r="F102"/>
  <c r="H102"/>
  <c r="I102" s="1"/>
  <c r="E103"/>
  <c r="F103"/>
  <c r="H103"/>
  <c r="E104"/>
  <c r="F104"/>
  <c r="H104"/>
  <c r="I104" s="1"/>
  <c r="G101"/>
  <c r="E101"/>
  <c r="F101"/>
  <c r="H101"/>
  <c r="E1005" i="44"/>
  <c r="E268"/>
  <c r="K267"/>
  <c r="K236"/>
  <c r="K237"/>
  <c r="K235"/>
  <c r="G522" i="41"/>
  <c r="D522"/>
  <c r="C2509" i="44"/>
  <c r="C522" i="41" s="1"/>
  <c r="E521"/>
  <c r="H891" i="43"/>
  <c r="I891" s="1"/>
  <c r="F891"/>
  <c r="E891"/>
  <c r="H890"/>
  <c r="I890" s="1"/>
  <c r="F890"/>
  <c r="E890"/>
  <c r="H889"/>
  <c r="I889" s="1"/>
  <c r="F889"/>
  <c r="E889"/>
  <c r="K233" i="44" l="1"/>
  <c r="E974" s="1"/>
  <c r="K268"/>
  <c r="E272"/>
  <c r="G100" i="43"/>
  <c r="G98"/>
  <c r="I98" s="1"/>
  <c r="I103"/>
  <c r="I101"/>
  <c r="F522" i="41"/>
  <c r="E522"/>
  <c r="I888" i="43"/>
  <c r="H522" i="41" s="1"/>
  <c r="J522" l="1"/>
  <c r="E1162" i="44"/>
  <c r="E1463"/>
  <c r="E1296"/>
  <c r="E1295"/>
  <c r="H1000"/>
  <c r="I1000" s="1"/>
  <c r="K1000" s="1"/>
  <c r="H999"/>
  <c r="E985"/>
  <c r="B985"/>
  <c r="B984"/>
  <c r="B983"/>
  <c r="K977"/>
  <c r="K976"/>
  <c r="K985" l="1"/>
  <c r="I999"/>
  <c r="K999" s="1"/>
  <c r="E880" l="1"/>
  <c r="H829"/>
  <c r="H830"/>
  <c r="H902"/>
  <c r="H901"/>
  <c r="H894"/>
  <c r="H893"/>
  <c r="B894"/>
  <c r="B914" s="1"/>
  <c r="B893"/>
  <c r="B913" s="1"/>
  <c r="H883"/>
  <c r="H914" s="1"/>
  <c r="H882"/>
  <c r="H913" s="1"/>
  <c r="G883"/>
  <c r="G914" s="1"/>
  <c r="G882"/>
  <c r="G913" s="1"/>
  <c r="F883"/>
  <c r="F882"/>
  <c r="E883"/>
  <c r="E914" s="1"/>
  <c r="E882"/>
  <c r="E913" s="1"/>
  <c r="B883"/>
  <c r="B882"/>
  <c r="H779"/>
  <c r="H778"/>
  <c r="G779"/>
  <c r="G778"/>
  <c r="F779"/>
  <c r="F778"/>
  <c r="E779"/>
  <c r="E778"/>
  <c r="B779"/>
  <c r="B778"/>
  <c r="H772"/>
  <c r="H771"/>
  <c r="F772"/>
  <c r="F771"/>
  <c r="B772"/>
  <c r="B902" s="1"/>
  <c r="B771"/>
  <c r="B901" s="1"/>
  <c r="F746"/>
  <c r="F745"/>
  <c r="H739"/>
  <c r="H746" s="1"/>
  <c r="H738"/>
  <c r="H745" s="1"/>
  <c r="G739"/>
  <c r="G738"/>
  <c r="F739"/>
  <c r="F738"/>
  <c r="E739"/>
  <c r="E738"/>
  <c r="B746"/>
  <c r="B739" s="1"/>
  <c r="B745"/>
  <c r="B738" s="1"/>
  <c r="H764"/>
  <c r="H763"/>
  <c r="G764"/>
  <c r="G763"/>
  <c r="F764"/>
  <c r="F763"/>
  <c r="H799"/>
  <c r="K753"/>
  <c r="K752"/>
  <c r="B736"/>
  <c r="E691"/>
  <c r="F672"/>
  <c r="F561"/>
  <c r="F894" l="1"/>
  <c r="K738"/>
  <c r="K771"/>
  <c r="F893"/>
  <c r="K763"/>
  <c r="K778"/>
  <c r="G894"/>
  <c r="I894"/>
  <c r="F902"/>
  <c r="I902"/>
  <c r="F914"/>
  <c r="K914" s="1"/>
  <c r="K764"/>
  <c r="K739"/>
  <c r="G893"/>
  <c r="I893"/>
  <c r="F901"/>
  <c r="I901"/>
  <c r="F913"/>
  <c r="K913" s="1"/>
  <c r="K883"/>
  <c r="K882"/>
  <c r="K772"/>
  <c r="K779"/>
  <c r="E746"/>
  <c r="K746" s="1"/>
  <c r="E745"/>
  <c r="K745" s="1"/>
  <c r="G520" i="41"/>
  <c r="D520"/>
  <c r="D519"/>
  <c r="C520"/>
  <c r="H520" s="1"/>
  <c r="C519"/>
  <c r="E519" s="1"/>
  <c r="E2505" i="44"/>
  <c r="G519" i="41"/>
  <c r="E2503" i="44"/>
  <c r="D120" i="41"/>
  <c r="C120"/>
  <c r="H120" s="1"/>
  <c r="K1261" i="44"/>
  <c r="K1259" s="1"/>
  <c r="G120" i="41" s="1"/>
  <c r="K902" i="44" l="1"/>
  <c r="K893"/>
  <c r="K901"/>
  <c r="J520" i="41"/>
  <c r="K894" i="44"/>
  <c r="E520" i="41"/>
  <c r="F520"/>
  <c r="H519"/>
  <c r="F519"/>
  <c r="F120"/>
  <c r="E120"/>
  <c r="J120"/>
  <c r="E1259" i="44"/>
  <c r="K1320"/>
  <c r="H892"/>
  <c r="H392" i="43"/>
  <c r="I392" s="1"/>
  <c r="F392"/>
  <c r="E392"/>
  <c r="J411"/>
  <c r="B4" i="33"/>
  <c r="B5"/>
  <c r="B6"/>
  <c r="B7"/>
  <c r="B3"/>
  <c r="B53"/>
  <c r="B51"/>
  <c r="B49"/>
  <c r="B47"/>
  <c r="B45"/>
  <c r="B43"/>
  <c r="B35"/>
  <c r="B33"/>
  <c r="B31"/>
  <c r="B29"/>
  <c r="B27"/>
  <c r="B25"/>
  <c r="B23"/>
  <c r="B21"/>
  <c r="B19"/>
  <c r="B17"/>
  <c r="B15"/>
  <c r="B13"/>
  <c r="B11"/>
  <c r="D359" i="41"/>
  <c r="G359"/>
  <c r="D360"/>
  <c r="G360"/>
  <c r="D361"/>
  <c r="G361"/>
  <c r="D362"/>
  <c r="G362"/>
  <c r="D363"/>
  <c r="G363"/>
  <c r="D364"/>
  <c r="G364"/>
  <c r="D365"/>
  <c r="G365"/>
  <c r="D366"/>
  <c r="G366"/>
  <c r="D367"/>
  <c r="G367"/>
  <c r="D368"/>
  <c r="G368"/>
  <c r="D369"/>
  <c r="G369"/>
  <c r="D370"/>
  <c r="G370"/>
  <c r="D371"/>
  <c r="G371"/>
  <c r="D372"/>
  <c r="G372"/>
  <c r="D373"/>
  <c r="G373"/>
  <c r="D374"/>
  <c r="G374"/>
  <c r="D375"/>
  <c r="G375"/>
  <c r="D376"/>
  <c r="G376"/>
  <c r="D377"/>
  <c r="G377"/>
  <c r="D378"/>
  <c r="G378"/>
  <c r="D379"/>
  <c r="G379"/>
  <c r="D380"/>
  <c r="G380"/>
  <c r="D381"/>
  <c r="G381"/>
  <c r="D382"/>
  <c r="G382"/>
  <c r="D383"/>
  <c r="G383"/>
  <c r="D384"/>
  <c r="G384"/>
  <c r="D385"/>
  <c r="G385"/>
  <c r="D386"/>
  <c r="G386"/>
  <c r="D387"/>
  <c r="G387"/>
  <c r="D388"/>
  <c r="G388"/>
  <c r="D389"/>
  <c r="G389"/>
  <c r="D390"/>
  <c r="G390"/>
  <c r="D391"/>
  <c r="G391"/>
  <c r="D392"/>
  <c r="G392"/>
  <c r="D393"/>
  <c r="G393"/>
  <c r="D394"/>
  <c r="G394"/>
  <c r="D395"/>
  <c r="G395"/>
  <c r="D396"/>
  <c r="G396"/>
  <c r="D397"/>
  <c r="G397"/>
  <c r="D398"/>
  <c r="G398"/>
  <c r="D399"/>
  <c r="G399"/>
  <c r="D400"/>
  <c r="G400"/>
  <c r="D401"/>
  <c r="G401"/>
  <c r="D402"/>
  <c r="G402"/>
  <c r="D403"/>
  <c r="G403"/>
  <c r="D404"/>
  <c r="G404"/>
  <c r="D405"/>
  <c r="G405"/>
  <c r="D406"/>
  <c r="G406"/>
  <c r="D407"/>
  <c r="G407"/>
  <c r="C408"/>
  <c r="D408"/>
  <c r="G408"/>
  <c r="C409"/>
  <c r="E409" s="1"/>
  <c r="D409"/>
  <c r="G409"/>
  <c r="C410"/>
  <c r="H410" s="1"/>
  <c r="D410"/>
  <c r="G410"/>
  <c r="C411"/>
  <c r="F411" s="1"/>
  <c r="D411"/>
  <c r="G411"/>
  <c r="C412"/>
  <c r="D412"/>
  <c r="G412"/>
  <c r="C413"/>
  <c r="H413" s="1"/>
  <c r="D413"/>
  <c r="G413"/>
  <c r="C414"/>
  <c r="H414" s="1"/>
  <c r="D414"/>
  <c r="G414"/>
  <c r="C415"/>
  <c r="F415" s="1"/>
  <c r="D415"/>
  <c r="G415"/>
  <c r="C416"/>
  <c r="D416"/>
  <c r="G416"/>
  <c r="C417"/>
  <c r="H417" s="1"/>
  <c r="D417"/>
  <c r="G417"/>
  <c r="C418"/>
  <c r="H418" s="1"/>
  <c r="D418"/>
  <c r="G418"/>
  <c r="C419"/>
  <c r="F419" s="1"/>
  <c r="D419"/>
  <c r="G419"/>
  <c r="C420"/>
  <c r="D420"/>
  <c r="G420"/>
  <c r="C421"/>
  <c r="H421" s="1"/>
  <c r="D421"/>
  <c r="G421"/>
  <c r="C422"/>
  <c r="H422" s="1"/>
  <c r="D422"/>
  <c r="G422"/>
  <c r="C423"/>
  <c r="E423" s="1"/>
  <c r="D423"/>
  <c r="G423"/>
  <c r="C424"/>
  <c r="D424"/>
  <c r="G424"/>
  <c r="G358"/>
  <c r="D358"/>
  <c r="I885" i="43"/>
  <c r="J885" s="1"/>
  <c r="K885" s="1"/>
  <c r="I877"/>
  <c r="I874"/>
  <c r="J874" s="1"/>
  <c r="K874" s="1"/>
  <c r="I869"/>
  <c r="J869" s="1"/>
  <c r="K869" s="1"/>
  <c r="I864"/>
  <c r="J864" s="1"/>
  <c r="K864" s="1"/>
  <c r="I859"/>
  <c r="J859" s="1"/>
  <c r="K859" s="1"/>
  <c r="I854"/>
  <c r="J854" s="1"/>
  <c r="K854" s="1"/>
  <c r="I849"/>
  <c r="J849" s="1"/>
  <c r="K849" s="1"/>
  <c r="I845"/>
  <c r="I841"/>
  <c r="I837"/>
  <c r="J837" s="1"/>
  <c r="K837" s="1"/>
  <c r="I833"/>
  <c r="J833" s="1"/>
  <c r="K833" s="1"/>
  <c r="I829"/>
  <c r="J829" s="1"/>
  <c r="K829" s="1"/>
  <c r="I824"/>
  <c r="J824" s="1"/>
  <c r="K824" s="1"/>
  <c r="I819"/>
  <c r="J819" s="1"/>
  <c r="K819" s="1"/>
  <c r="I810"/>
  <c r="J810" s="1"/>
  <c r="K810" s="1"/>
  <c r="I814"/>
  <c r="I795"/>
  <c r="J795" s="1"/>
  <c r="K795" s="1"/>
  <c r="I790"/>
  <c r="J790" s="1"/>
  <c r="K790" s="1"/>
  <c r="I785"/>
  <c r="J785" s="1"/>
  <c r="K785" s="1"/>
  <c r="I780"/>
  <c r="J780" s="1"/>
  <c r="K780" s="1"/>
  <c r="I775"/>
  <c r="I770"/>
  <c r="J770" s="1"/>
  <c r="K770" s="1"/>
  <c r="I765"/>
  <c r="J765" s="1"/>
  <c r="K765" s="1"/>
  <c r="I760"/>
  <c r="I755"/>
  <c r="J755" s="1"/>
  <c r="K755" s="1"/>
  <c r="I750"/>
  <c r="J750" s="1"/>
  <c r="K750" s="1"/>
  <c r="I745"/>
  <c r="J745" s="1"/>
  <c r="K745" s="1"/>
  <c r="I740"/>
  <c r="J740" s="1"/>
  <c r="K740" s="1"/>
  <c r="I735"/>
  <c r="J735" s="1"/>
  <c r="K735" s="1"/>
  <c r="I730"/>
  <c r="J730" s="1"/>
  <c r="K730" s="1"/>
  <c r="I725"/>
  <c r="J725" s="1"/>
  <c r="K725" s="1"/>
  <c r="I720"/>
  <c r="J720" s="1"/>
  <c r="K720" s="1"/>
  <c r="I710"/>
  <c r="I705"/>
  <c r="J705" s="1"/>
  <c r="K705" s="1"/>
  <c r="I700"/>
  <c r="J700" s="1"/>
  <c r="K700" s="1"/>
  <c r="I695"/>
  <c r="J695" s="1"/>
  <c r="K695" s="1"/>
  <c r="I690"/>
  <c r="I683"/>
  <c r="J683" s="1"/>
  <c r="K683" s="1"/>
  <c r="I684"/>
  <c r="J684" s="1"/>
  <c r="K684" s="1"/>
  <c r="I674"/>
  <c r="I669"/>
  <c r="J669" s="1"/>
  <c r="K669" s="1"/>
  <c r="I664"/>
  <c r="J664" s="1"/>
  <c r="K664" s="1"/>
  <c r="I659"/>
  <c r="J659" s="1"/>
  <c r="K659" s="1"/>
  <c r="I654"/>
  <c r="J654" s="1"/>
  <c r="K654" s="1"/>
  <c r="I644"/>
  <c r="I639"/>
  <c r="J639" s="1"/>
  <c r="K639" s="1"/>
  <c r="I636"/>
  <c r="J636" s="1"/>
  <c r="K636" s="1"/>
  <c r="I631"/>
  <c r="J631" s="1"/>
  <c r="K631" s="1"/>
  <c r="I626"/>
  <c r="H884"/>
  <c r="H883"/>
  <c r="I883" s="1"/>
  <c r="H879"/>
  <c r="I879" s="1"/>
  <c r="H880"/>
  <c r="I880" s="1"/>
  <c r="H878"/>
  <c r="H873"/>
  <c r="I873" s="1"/>
  <c r="J873" s="1"/>
  <c r="K873" s="1"/>
  <c r="H872"/>
  <c r="H868"/>
  <c r="H867"/>
  <c r="H863"/>
  <c r="I863" s="1"/>
  <c r="H862"/>
  <c r="I862" s="1"/>
  <c r="H858"/>
  <c r="H857"/>
  <c r="I857" s="1"/>
  <c r="H853"/>
  <c r="I853" s="1"/>
  <c r="H852"/>
  <c r="H848"/>
  <c r="I848" s="1"/>
  <c r="H844"/>
  <c r="I844" s="1"/>
  <c r="H840"/>
  <c r="I840" s="1"/>
  <c r="H836"/>
  <c r="I836" s="1"/>
  <c r="H832"/>
  <c r="H828"/>
  <c r="H827"/>
  <c r="I827" s="1"/>
  <c r="H823"/>
  <c r="I823" s="1"/>
  <c r="H822"/>
  <c r="H818"/>
  <c r="I818" s="1"/>
  <c r="H817"/>
  <c r="I817" s="1"/>
  <c r="H812"/>
  <c r="H813"/>
  <c r="H811"/>
  <c r="H800"/>
  <c r="I800" s="1"/>
  <c r="J800" s="1"/>
  <c r="K800" s="1"/>
  <c r="H801"/>
  <c r="H802"/>
  <c r="I802" s="1"/>
  <c r="H803"/>
  <c r="I803" s="1"/>
  <c r="J803" s="1"/>
  <c r="K803" s="1"/>
  <c r="H804"/>
  <c r="I804" s="1"/>
  <c r="J804" s="1"/>
  <c r="K804" s="1"/>
  <c r="H805"/>
  <c r="I805" s="1"/>
  <c r="J805" s="1"/>
  <c r="K805" s="1"/>
  <c r="H806"/>
  <c r="I806" s="1"/>
  <c r="H807"/>
  <c r="I807" s="1"/>
  <c r="J807" s="1"/>
  <c r="K807" s="1"/>
  <c r="H808"/>
  <c r="I808" s="1"/>
  <c r="J808" s="1"/>
  <c r="K808" s="1"/>
  <c r="H809"/>
  <c r="I809" s="1"/>
  <c r="J809" s="1"/>
  <c r="K809" s="1"/>
  <c r="H799"/>
  <c r="I799" s="1"/>
  <c r="J799" s="1"/>
  <c r="K799" s="1"/>
  <c r="H798"/>
  <c r="H794"/>
  <c r="I794" s="1"/>
  <c r="H793"/>
  <c r="H789"/>
  <c r="H788"/>
  <c r="I788" s="1"/>
  <c r="H784"/>
  <c r="I784" s="1"/>
  <c r="J784" s="1"/>
  <c r="K784" s="1"/>
  <c r="H783"/>
  <c r="H779"/>
  <c r="I779" s="1"/>
  <c r="J779" s="1"/>
  <c r="K779" s="1"/>
  <c r="H778"/>
  <c r="I778" s="1"/>
  <c r="H774"/>
  <c r="I774" s="1"/>
  <c r="H773"/>
  <c r="H769"/>
  <c r="I769" s="1"/>
  <c r="H768"/>
  <c r="I768" s="1"/>
  <c r="H764"/>
  <c r="I764" s="1"/>
  <c r="H763"/>
  <c r="H759"/>
  <c r="H758"/>
  <c r="H754"/>
  <c r="I754" s="1"/>
  <c r="H753"/>
  <c r="H749"/>
  <c r="H748"/>
  <c r="I748" s="1"/>
  <c r="H744"/>
  <c r="I744" s="1"/>
  <c r="H743"/>
  <c r="H739"/>
  <c r="H738"/>
  <c r="H734"/>
  <c r="I734" s="1"/>
  <c r="H733"/>
  <c r="H729"/>
  <c r="I729" s="1"/>
  <c r="H728"/>
  <c r="I728" s="1"/>
  <c r="H724"/>
  <c r="I724" s="1"/>
  <c r="H723"/>
  <c r="H719"/>
  <c r="H718"/>
  <c r="H714"/>
  <c r="I714" s="1"/>
  <c r="H715"/>
  <c r="H713"/>
  <c r="I713" s="1"/>
  <c r="H709"/>
  <c r="H708"/>
  <c r="I708" s="1"/>
  <c r="H704"/>
  <c r="H703"/>
  <c r="I703" s="1"/>
  <c r="H699"/>
  <c r="I699" s="1"/>
  <c r="H698"/>
  <c r="H694"/>
  <c r="H693"/>
  <c r="I693" s="1"/>
  <c r="H689"/>
  <c r="H688"/>
  <c r="I688" s="1"/>
  <c r="H685"/>
  <c r="H679"/>
  <c r="I679" s="1"/>
  <c r="J679" s="1"/>
  <c r="K679" s="1"/>
  <c r="H680"/>
  <c r="I680" s="1"/>
  <c r="J680" s="1"/>
  <c r="K680" s="1"/>
  <c r="H681"/>
  <c r="I681" s="1"/>
  <c r="H682"/>
  <c r="I682" s="1"/>
  <c r="J682" s="1"/>
  <c r="K682" s="1"/>
  <c r="H678"/>
  <c r="I678" s="1"/>
  <c r="H677"/>
  <c r="H673"/>
  <c r="I673" s="1"/>
  <c r="J673" s="1"/>
  <c r="K673" s="1"/>
  <c r="H672"/>
  <c r="H668"/>
  <c r="I668" s="1"/>
  <c r="H667"/>
  <c r="I667" s="1"/>
  <c r="H663"/>
  <c r="I663" s="1"/>
  <c r="H662"/>
  <c r="H658"/>
  <c r="I658" s="1"/>
  <c r="J658" s="1"/>
  <c r="K658" s="1"/>
  <c r="H657"/>
  <c r="H653"/>
  <c r="H652"/>
  <c r="H648"/>
  <c r="I648" s="1"/>
  <c r="H649"/>
  <c r="H647"/>
  <c r="I647" s="1"/>
  <c r="H643"/>
  <c r="H640"/>
  <c r="I640" s="1"/>
  <c r="H635"/>
  <c r="I635" s="1"/>
  <c r="H634"/>
  <c r="H630"/>
  <c r="H629"/>
  <c r="I629" s="1"/>
  <c r="H625"/>
  <c r="H624"/>
  <c r="I624" s="1"/>
  <c r="E884"/>
  <c r="F884"/>
  <c r="F883"/>
  <c r="E883"/>
  <c r="E880"/>
  <c r="F880"/>
  <c r="F879"/>
  <c r="E879"/>
  <c r="F878"/>
  <c r="E878"/>
  <c r="F873"/>
  <c r="E873"/>
  <c r="F872"/>
  <c r="E872"/>
  <c r="F868"/>
  <c r="E868"/>
  <c r="F867"/>
  <c r="E867"/>
  <c r="F863"/>
  <c r="E863"/>
  <c r="F862"/>
  <c r="E862"/>
  <c r="E858"/>
  <c r="F858"/>
  <c r="F857"/>
  <c r="E857"/>
  <c r="F853"/>
  <c r="E853"/>
  <c r="F852"/>
  <c r="E852"/>
  <c r="F848"/>
  <c r="E848"/>
  <c r="F844"/>
  <c r="E844"/>
  <c r="F840"/>
  <c r="E840"/>
  <c r="F836"/>
  <c r="E836"/>
  <c r="F832"/>
  <c r="E832"/>
  <c r="F828"/>
  <c r="E828"/>
  <c r="F827"/>
  <c r="E827"/>
  <c r="F823"/>
  <c r="E823"/>
  <c r="F822"/>
  <c r="E822"/>
  <c r="E818"/>
  <c r="F818"/>
  <c r="F817"/>
  <c r="E817"/>
  <c r="E812"/>
  <c r="F812"/>
  <c r="E813"/>
  <c r="F813"/>
  <c r="F811"/>
  <c r="E811"/>
  <c r="E800"/>
  <c r="F800"/>
  <c r="E801"/>
  <c r="F801"/>
  <c r="E802"/>
  <c r="F802"/>
  <c r="E803"/>
  <c r="F803"/>
  <c r="E804"/>
  <c r="F804"/>
  <c r="E805"/>
  <c r="F805"/>
  <c r="E806"/>
  <c r="F806"/>
  <c r="E807"/>
  <c r="F807"/>
  <c r="E808"/>
  <c r="F808"/>
  <c r="E809"/>
  <c r="F809"/>
  <c r="F799"/>
  <c r="E799"/>
  <c r="F798"/>
  <c r="E798"/>
  <c r="F794"/>
  <c r="E794"/>
  <c r="F793"/>
  <c r="E793"/>
  <c r="F789"/>
  <c r="E789"/>
  <c r="F788"/>
  <c r="E788"/>
  <c r="F784"/>
  <c r="E784"/>
  <c r="F783"/>
  <c r="E783"/>
  <c r="F779"/>
  <c r="E779"/>
  <c r="F778"/>
  <c r="E778"/>
  <c r="F774"/>
  <c r="E774"/>
  <c r="F773"/>
  <c r="E773"/>
  <c r="F769"/>
  <c r="E769"/>
  <c r="F768"/>
  <c r="E768"/>
  <c r="F764"/>
  <c r="E764"/>
  <c r="F763"/>
  <c r="E763"/>
  <c r="F759"/>
  <c r="E759"/>
  <c r="F758"/>
  <c r="E758"/>
  <c r="F754"/>
  <c r="E754"/>
  <c r="F753"/>
  <c r="E753"/>
  <c r="F749"/>
  <c r="E749"/>
  <c r="F748"/>
  <c r="E748"/>
  <c r="E744"/>
  <c r="F744"/>
  <c r="F743"/>
  <c r="E743"/>
  <c r="E739"/>
  <c r="F739"/>
  <c r="F738"/>
  <c r="E738"/>
  <c r="E734"/>
  <c r="F734"/>
  <c r="F733"/>
  <c r="E733"/>
  <c r="E729"/>
  <c r="F729"/>
  <c r="F728"/>
  <c r="E728"/>
  <c r="E724"/>
  <c r="F724"/>
  <c r="F723"/>
  <c r="E723"/>
  <c r="E719"/>
  <c r="F719"/>
  <c r="F718"/>
  <c r="E718"/>
  <c r="E714"/>
  <c r="F714"/>
  <c r="E715"/>
  <c r="F715"/>
  <c r="F713"/>
  <c r="E713"/>
  <c r="F709"/>
  <c r="E709"/>
  <c r="F708"/>
  <c r="E708"/>
  <c r="F704"/>
  <c r="E704"/>
  <c r="F703"/>
  <c r="E703"/>
  <c r="F699"/>
  <c r="E699"/>
  <c r="F698"/>
  <c r="E698"/>
  <c r="F694"/>
  <c r="E694"/>
  <c r="F693"/>
  <c r="E693"/>
  <c r="F689"/>
  <c r="E689"/>
  <c r="F688"/>
  <c r="E688"/>
  <c r="F685"/>
  <c r="E685"/>
  <c r="F682"/>
  <c r="E682"/>
  <c r="F681"/>
  <c r="E681"/>
  <c r="F680"/>
  <c r="E680"/>
  <c r="F679"/>
  <c r="E679"/>
  <c r="F678"/>
  <c r="E678"/>
  <c r="F677"/>
  <c r="E677"/>
  <c r="F673"/>
  <c r="E673"/>
  <c r="F672"/>
  <c r="E672"/>
  <c r="F668"/>
  <c r="E668"/>
  <c r="F667"/>
  <c r="E667"/>
  <c r="F663"/>
  <c r="E663"/>
  <c r="F662"/>
  <c r="E662"/>
  <c r="E658"/>
  <c r="F658"/>
  <c r="F657"/>
  <c r="E657"/>
  <c r="E653"/>
  <c r="F653"/>
  <c r="F652"/>
  <c r="E652"/>
  <c r="E649"/>
  <c r="F649"/>
  <c r="E648"/>
  <c r="F648"/>
  <c r="F647"/>
  <c r="E647"/>
  <c r="F643"/>
  <c r="E643"/>
  <c r="F640"/>
  <c r="E640"/>
  <c r="E635"/>
  <c r="F635"/>
  <c r="F634"/>
  <c r="E634"/>
  <c r="E630"/>
  <c r="F630"/>
  <c r="F629"/>
  <c r="E629"/>
  <c r="E625"/>
  <c r="F625"/>
  <c r="F624"/>
  <c r="E624"/>
  <c r="C407" i="41"/>
  <c r="C2078" i="44"/>
  <c r="C406" i="41" s="1"/>
  <c r="C2077" i="44"/>
  <c r="C405" i="41" s="1"/>
  <c r="C2076" i="44"/>
  <c r="C404" i="41" s="1"/>
  <c r="C2075" i="44"/>
  <c r="C403" i="41" s="1"/>
  <c r="C2074" i="44"/>
  <c r="C402" i="41" s="1"/>
  <c r="C2073" i="44"/>
  <c r="C401" i="41" s="1"/>
  <c r="E401" s="1"/>
  <c r="C2072" i="44"/>
  <c r="C400" i="41" s="1"/>
  <c r="C2071" i="44"/>
  <c r="C399" i="41" s="1"/>
  <c r="E399" s="1"/>
  <c r="C2070" i="44"/>
  <c r="C398" i="41" s="1"/>
  <c r="C2069" i="44"/>
  <c r="C397" i="41" s="1"/>
  <c r="C2068" i="44"/>
  <c r="C396" i="41" s="1"/>
  <c r="E396" s="1"/>
  <c r="C2067" i="44"/>
  <c r="C395" i="41" s="1"/>
  <c r="C2066" i="44"/>
  <c r="C394" i="41" s="1"/>
  <c r="C2065" i="44"/>
  <c r="C393" i="41" s="1"/>
  <c r="E393" s="1"/>
  <c r="C2064" i="44"/>
  <c r="C392" i="41" s="1"/>
  <c r="C2063" i="44"/>
  <c r="C391" i="41" s="1"/>
  <c r="F391" s="1"/>
  <c r="C2062" i="44"/>
  <c r="C390" i="41" s="1"/>
  <c r="E390" s="1"/>
  <c r="C2061" i="44"/>
  <c r="C389" i="41" s="1"/>
  <c r="C2060" i="44"/>
  <c r="C388" i="41" s="1"/>
  <c r="E388" s="1"/>
  <c r="C2059" i="44"/>
  <c r="C387" i="41" s="1"/>
  <c r="C2058" i="44"/>
  <c r="C386" i="41" s="1"/>
  <c r="C2057" i="44"/>
  <c r="C385" i="41" s="1"/>
  <c r="E385" s="1"/>
  <c r="C2056" i="44"/>
  <c r="C384" i="41" s="1"/>
  <c r="F384" s="1"/>
  <c r="C2055" i="44"/>
  <c r="C383" i="41" s="1"/>
  <c r="F383" s="1"/>
  <c r="C2054" i="44"/>
  <c r="C382" i="41" s="1"/>
  <c r="C2053" i="44"/>
  <c r="C381" i="41" s="1"/>
  <c r="C2052" i="44"/>
  <c r="C380" i="41" s="1"/>
  <c r="E380" s="1"/>
  <c r="C2051" i="44"/>
  <c r="C379" i="41" s="1"/>
  <c r="C2050" i="44"/>
  <c r="C378" i="41" s="1"/>
  <c r="C2049" i="44"/>
  <c r="C377" i="41" s="1"/>
  <c r="E377" s="1"/>
  <c r="C2048" i="44"/>
  <c r="C376" i="41" s="1"/>
  <c r="F376" s="1"/>
  <c r="C2047" i="44"/>
  <c r="C375" i="41" s="1"/>
  <c r="F375" s="1"/>
  <c r="C2046" i="44"/>
  <c r="C374" i="41" s="1"/>
  <c r="C2045" i="44"/>
  <c r="C373" i="41" s="1"/>
  <c r="C2044" i="44"/>
  <c r="C372" i="41" s="1"/>
  <c r="E372" s="1"/>
  <c r="C2043" i="44"/>
  <c r="C371" i="41" s="1"/>
  <c r="C2042" i="44"/>
  <c r="C370" i="41" s="1"/>
  <c r="C2041" i="44"/>
  <c r="C369" i="41" s="1"/>
  <c r="E369" s="1"/>
  <c r="C2040" i="44"/>
  <c r="C368" i="41" s="1"/>
  <c r="F368" s="1"/>
  <c r="C2039" i="44"/>
  <c r="C367" i="41" s="1"/>
  <c r="F367" s="1"/>
  <c r="C2038" i="44"/>
  <c r="C366" i="41" s="1"/>
  <c r="C2037" i="44"/>
  <c r="C365" i="41" s="1"/>
  <c r="C2036" i="44"/>
  <c r="C364" i="41" s="1"/>
  <c r="E364" s="1"/>
  <c r="C2035" i="44"/>
  <c r="C363" i="41" s="1"/>
  <c r="C2034" i="44"/>
  <c r="C362" i="41" s="1"/>
  <c r="C2033" i="44"/>
  <c r="C361" i="41" s="1"/>
  <c r="E361" s="1"/>
  <c r="C2032" i="44"/>
  <c r="C360" i="41" s="1"/>
  <c r="F360" s="1"/>
  <c r="C2031" i="44"/>
  <c r="C359" i="41" s="1"/>
  <c r="F359" s="1"/>
  <c r="C2030" i="44"/>
  <c r="C358" i="41" s="1"/>
  <c r="J877" i="43"/>
  <c r="K877" s="1"/>
  <c r="J845"/>
  <c r="K845" s="1"/>
  <c r="J841"/>
  <c r="K841" s="1"/>
  <c r="J814"/>
  <c r="K814" s="1"/>
  <c r="J775"/>
  <c r="K775" s="1"/>
  <c r="J760"/>
  <c r="K760" s="1"/>
  <c r="J710"/>
  <c r="K710" s="1"/>
  <c r="J690"/>
  <c r="K690" s="1"/>
  <c r="J674"/>
  <c r="K674" s="1"/>
  <c r="J644"/>
  <c r="K644" s="1"/>
  <c r="J626"/>
  <c r="K626" s="1"/>
  <c r="E357" i="41"/>
  <c r="C51" i="33" s="1"/>
  <c r="I843" i="43" l="1"/>
  <c r="I839"/>
  <c r="H398" i="41" s="1"/>
  <c r="J398" s="1"/>
  <c r="H397"/>
  <c r="J397" s="1"/>
  <c r="I835" i="43"/>
  <c r="I638"/>
  <c r="H361" i="41" s="1"/>
  <c r="I847" i="43"/>
  <c r="H400" i="41" s="1"/>
  <c r="J519"/>
  <c r="I861" i="43"/>
  <c r="J861" s="1"/>
  <c r="K861" s="1"/>
  <c r="I666"/>
  <c r="H367" i="41" s="1"/>
  <c r="J367" s="1"/>
  <c r="F414"/>
  <c r="F423"/>
  <c r="H419"/>
  <c r="J419" s="1"/>
  <c r="F410"/>
  <c r="E410"/>
  <c r="F409"/>
  <c r="E358"/>
  <c r="F373"/>
  <c r="I727" i="43"/>
  <c r="H378" i="41" s="1"/>
  <c r="J378" s="1"/>
  <c r="I767" i="43"/>
  <c r="J767" s="1"/>
  <c r="K767" s="1"/>
  <c r="I777"/>
  <c r="I816"/>
  <c r="J816" s="1"/>
  <c r="K816" s="1"/>
  <c r="E374" i="41"/>
  <c r="F394"/>
  <c r="F389"/>
  <c r="F371"/>
  <c r="F379"/>
  <c r="E379"/>
  <c r="F387"/>
  <c r="F395"/>
  <c r="E395"/>
  <c r="F403"/>
  <c r="E407"/>
  <c r="F407"/>
  <c r="I630" i="43"/>
  <c r="I628" s="1"/>
  <c r="I694"/>
  <c r="I692" s="1"/>
  <c r="I723"/>
  <c r="I722" s="1"/>
  <c r="H377" i="41" s="1"/>
  <c r="I743" i="43"/>
  <c r="I742" s="1"/>
  <c r="H381" i="41" s="1"/>
  <c r="I763" i="43"/>
  <c r="I762" s="1"/>
  <c r="H385" i="41" s="1"/>
  <c r="I783" i="43"/>
  <c r="I782" s="1"/>
  <c r="H389" i="41" s="1"/>
  <c r="I812" i="43"/>
  <c r="J812" s="1"/>
  <c r="K812" s="1"/>
  <c r="I852"/>
  <c r="I851" s="1"/>
  <c r="J851" s="1"/>
  <c r="K851" s="1"/>
  <c r="I872"/>
  <c r="I871" s="1"/>
  <c r="H405" i="41" s="1"/>
  <c r="J629" i="43"/>
  <c r="K629" s="1"/>
  <c r="J668"/>
  <c r="K668" s="1"/>
  <c r="J693"/>
  <c r="K693" s="1"/>
  <c r="J713"/>
  <c r="K713" s="1"/>
  <c r="J806"/>
  <c r="K806" s="1"/>
  <c r="J802"/>
  <c r="K802" s="1"/>
  <c r="J848"/>
  <c r="K848" s="1"/>
  <c r="I652"/>
  <c r="J652" s="1"/>
  <c r="K652" s="1"/>
  <c r="I672"/>
  <c r="I671" s="1"/>
  <c r="H368" i="41" s="1"/>
  <c r="I685" i="43"/>
  <c r="J685" s="1"/>
  <c r="K685" s="1"/>
  <c r="I715"/>
  <c r="J715" s="1"/>
  <c r="K715" s="1"/>
  <c r="I719"/>
  <c r="J719" s="1"/>
  <c r="K719" s="1"/>
  <c r="I739"/>
  <c r="J739" s="1"/>
  <c r="K739" s="1"/>
  <c r="I759"/>
  <c r="J759" s="1"/>
  <c r="K759" s="1"/>
  <c r="I813"/>
  <c r="J813" s="1"/>
  <c r="K813" s="1"/>
  <c r="I801"/>
  <c r="J801" s="1"/>
  <c r="K801" s="1"/>
  <c r="I832"/>
  <c r="I831" s="1"/>
  <c r="H396" i="41" s="1"/>
  <c r="I868" i="43"/>
  <c r="J868" s="1"/>
  <c r="K868" s="1"/>
  <c r="J635"/>
  <c r="K635" s="1"/>
  <c r="J667"/>
  <c r="K667" s="1"/>
  <c r="J699"/>
  <c r="K699" s="1"/>
  <c r="J728"/>
  <c r="K728" s="1"/>
  <c r="J748"/>
  <c r="K748" s="1"/>
  <c r="J768"/>
  <c r="K768" s="1"/>
  <c r="J788"/>
  <c r="K788" s="1"/>
  <c r="J818"/>
  <c r="K818" s="1"/>
  <c r="J844"/>
  <c r="K844" s="1"/>
  <c r="J843" s="1"/>
  <c r="K843" s="1"/>
  <c r="J857"/>
  <c r="K857" s="1"/>
  <c r="I643"/>
  <c r="I642" s="1"/>
  <c r="H362" i="41" s="1"/>
  <c r="I657" i="43"/>
  <c r="I656" s="1"/>
  <c r="H365" i="41" s="1"/>
  <c r="I677" i="43"/>
  <c r="I704"/>
  <c r="J704" s="1"/>
  <c r="K704" s="1"/>
  <c r="I733"/>
  <c r="I732" s="1"/>
  <c r="J732" s="1"/>
  <c r="K732" s="1"/>
  <c r="I753"/>
  <c r="I752" s="1"/>
  <c r="H383" i="41" s="1"/>
  <c r="J383" s="1"/>
  <c r="I773" i="43"/>
  <c r="I772" s="1"/>
  <c r="H387" i="41" s="1"/>
  <c r="I793" i="43"/>
  <c r="I792" s="1"/>
  <c r="H391" i="41" s="1"/>
  <c r="I828" i="43"/>
  <c r="J828" s="1"/>
  <c r="K828" s="1"/>
  <c r="I878"/>
  <c r="I876" s="1"/>
  <c r="H406" i="41" s="1"/>
  <c r="J406" s="1"/>
  <c r="J422"/>
  <c r="F378"/>
  <c r="J624" i="43"/>
  <c r="K624" s="1"/>
  <c r="J647"/>
  <c r="K647" s="1"/>
  <c r="J663"/>
  <c r="K663" s="1"/>
  <c r="J681"/>
  <c r="K681" s="1"/>
  <c r="J708"/>
  <c r="K708" s="1"/>
  <c r="J734"/>
  <c r="K734" s="1"/>
  <c r="J744"/>
  <c r="K744" s="1"/>
  <c r="J764"/>
  <c r="K764" s="1"/>
  <c r="J774"/>
  <c r="K774" s="1"/>
  <c r="J794"/>
  <c r="K794" s="1"/>
  <c r="J817"/>
  <c r="K817" s="1"/>
  <c r="J827"/>
  <c r="K827" s="1"/>
  <c r="J853"/>
  <c r="K853" s="1"/>
  <c r="J863"/>
  <c r="K863" s="1"/>
  <c r="J883"/>
  <c r="K883" s="1"/>
  <c r="I625"/>
  <c r="I623" s="1"/>
  <c r="J623" s="1"/>
  <c r="K623" s="1"/>
  <c r="I634"/>
  <c r="I633" s="1"/>
  <c r="H360" i="41" s="1"/>
  <c r="I649" i="43"/>
  <c r="I646" s="1"/>
  <c r="I653"/>
  <c r="J653" s="1"/>
  <c r="K653" s="1"/>
  <c r="I662"/>
  <c r="I661" s="1"/>
  <c r="J661" s="1"/>
  <c r="K661" s="1"/>
  <c r="I689"/>
  <c r="J689" s="1"/>
  <c r="K689" s="1"/>
  <c r="I698"/>
  <c r="I697" s="1"/>
  <c r="H372" i="41" s="1"/>
  <c r="I709" i="43"/>
  <c r="I707" s="1"/>
  <c r="I718"/>
  <c r="I738"/>
  <c r="I749"/>
  <c r="I747" s="1"/>
  <c r="I758"/>
  <c r="I789"/>
  <c r="I787" s="1"/>
  <c r="I798"/>
  <c r="J798" s="1"/>
  <c r="K798" s="1"/>
  <c r="I811"/>
  <c r="J811" s="1"/>
  <c r="K811" s="1"/>
  <c r="I822"/>
  <c r="I821" s="1"/>
  <c r="H394" i="41" s="1"/>
  <c r="I858" i="43"/>
  <c r="J858" s="1"/>
  <c r="K858" s="1"/>
  <c r="I867"/>
  <c r="I884"/>
  <c r="I882" s="1"/>
  <c r="J882" s="1"/>
  <c r="K882" s="1"/>
  <c r="J413" i="41"/>
  <c r="E402"/>
  <c r="F401"/>
  <c r="E398"/>
  <c r="F397"/>
  <c r="F358"/>
  <c r="E419"/>
  <c r="F418"/>
  <c r="J417"/>
  <c r="E414"/>
  <c r="E403"/>
  <c r="F402"/>
  <c r="F399"/>
  <c r="E387"/>
  <c r="F386"/>
  <c r="E371"/>
  <c r="F370"/>
  <c r="F363"/>
  <c r="E418"/>
  <c r="E382"/>
  <c r="F381"/>
  <c r="E366"/>
  <c r="F365"/>
  <c r="E363"/>
  <c r="F362"/>
  <c r="H423"/>
  <c r="E422"/>
  <c r="F421"/>
  <c r="J418"/>
  <c r="E415"/>
  <c r="J414"/>
  <c r="E411"/>
  <c r="J410"/>
  <c r="H407"/>
  <c r="J407" s="1"/>
  <c r="E406"/>
  <c r="F405"/>
  <c r="H399"/>
  <c r="J399" s="1"/>
  <c r="F398"/>
  <c r="E391"/>
  <c r="F390"/>
  <c r="E383"/>
  <c r="F382"/>
  <c r="E375"/>
  <c r="F374"/>
  <c r="E367"/>
  <c r="F366"/>
  <c r="E359"/>
  <c r="H415"/>
  <c r="J415" s="1"/>
  <c r="H411"/>
  <c r="J411" s="1"/>
  <c r="F422"/>
  <c r="F417"/>
  <c r="F413"/>
  <c r="F406"/>
  <c r="E394"/>
  <c r="F393"/>
  <c r="E386"/>
  <c r="F385"/>
  <c r="E378"/>
  <c r="F377"/>
  <c r="E370"/>
  <c r="F369"/>
  <c r="E362"/>
  <c r="F361"/>
  <c r="E420"/>
  <c r="F420"/>
  <c r="H420"/>
  <c r="E404"/>
  <c r="F404"/>
  <c r="H408"/>
  <c r="F408"/>
  <c r="E408"/>
  <c r="H412"/>
  <c r="F412"/>
  <c r="E412"/>
  <c r="H424"/>
  <c r="F424"/>
  <c r="E424"/>
  <c r="E416"/>
  <c r="H416"/>
  <c r="F416"/>
  <c r="F400"/>
  <c r="E400"/>
  <c r="J421"/>
  <c r="H409"/>
  <c r="H401"/>
  <c r="E392"/>
  <c r="E384"/>
  <c r="E376"/>
  <c r="E368"/>
  <c r="E360"/>
  <c r="E421"/>
  <c r="E417"/>
  <c r="E413"/>
  <c r="E405"/>
  <c r="E397"/>
  <c r="F396"/>
  <c r="F392"/>
  <c r="E389"/>
  <c r="F388"/>
  <c r="E381"/>
  <c r="F380"/>
  <c r="E373"/>
  <c r="F372"/>
  <c r="E365"/>
  <c r="F364"/>
  <c r="H388"/>
  <c r="J840" i="43"/>
  <c r="K840" s="1"/>
  <c r="J880"/>
  <c r="K880" s="1"/>
  <c r="J879"/>
  <c r="K879" s="1"/>
  <c r="J862"/>
  <c r="K862" s="1"/>
  <c r="J836"/>
  <c r="K836" s="1"/>
  <c r="J823"/>
  <c r="K823" s="1"/>
  <c r="J778"/>
  <c r="K778" s="1"/>
  <c r="J769"/>
  <c r="K769" s="1"/>
  <c r="J754"/>
  <c r="K754" s="1"/>
  <c r="J729"/>
  <c r="K729" s="1"/>
  <c r="J724"/>
  <c r="K724" s="1"/>
  <c r="J714"/>
  <c r="K714" s="1"/>
  <c r="J703"/>
  <c r="K703" s="1"/>
  <c r="J688"/>
  <c r="K688" s="1"/>
  <c r="J678"/>
  <c r="K678" s="1"/>
  <c r="J648"/>
  <c r="K648" s="1"/>
  <c r="J640"/>
  <c r="K640" s="1"/>
  <c r="J666"/>
  <c r="K666" s="1"/>
  <c r="J671"/>
  <c r="K671" s="1"/>
  <c r="J722"/>
  <c r="K722" s="1"/>
  <c r="J772"/>
  <c r="K772" s="1"/>
  <c r="J777"/>
  <c r="K777" s="1"/>
  <c r="J835"/>
  <c r="K835" s="1"/>
  <c r="J876"/>
  <c r="K876" s="1"/>
  <c r="J656"/>
  <c r="K656" s="1"/>
  <c r="J782"/>
  <c r="K782" s="1"/>
  <c r="J831"/>
  <c r="K831" s="1"/>
  <c r="J752"/>
  <c r="K752" s="1"/>
  <c r="H393" i="41" l="1"/>
  <c r="J393" s="1"/>
  <c r="J847" i="43"/>
  <c r="K847" s="1"/>
  <c r="J633"/>
  <c r="K633" s="1"/>
  <c r="J839"/>
  <c r="K839" s="1"/>
  <c r="J638"/>
  <c r="K638" s="1"/>
  <c r="I866"/>
  <c r="I757"/>
  <c r="I676"/>
  <c r="J676" s="1"/>
  <c r="K676" s="1"/>
  <c r="I717"/>
  <c r="H386" i="41"/>
  <c r="J386" s="1"/>
  <c r="H403"/>
  <c r="J403" s="1"/>
  <c r="J727" i="43"/>
  <c r="K727" s="1"/>
  <c r="J792"/>
  <c r="K792" s="1"/>
  <c r="J742"/>
  <c r="K742" s="1"/>
  <c r="J871"/>
  <c r="K871" s="1"/>
  <c r="J762"/>
  <c r="K762" s="1"/>
  <c r="J625"/>
  <c r="K625" s="1"/>
  <c r="J773"/>
  <c r="K773" s="1"/>
  <c r="J634"/>
  <c r="K634" s="1"/>
  <c r="J677"/>
  <c r="K677" s="1"/>
  <c r="J852"/>
  <c r="K852" s="1"/>
  <c r="H382" i="41"/>
  <c r="J747" i="43"/>
  <c r="K747" s="1"/>
  <c r="J381" i="41"/>
  <c r="J646" i="43"/>
  <c r="K646" s="1"/>
  <c r="H363" i="41"/>
  <c r="J363" s="1"/>
  <c r="H359"/>
  <c r="J359" s="1"/>
  <c r="J628" i="43"/>
  <c r="K628" s="1"/>
  <c r="J698"/>
  <c r="K698" s="1"/>
  <c r="J649"/>
  <c r="K649" s="1"/>
  <c r="J832"/>
  <c r="K832" s="1"/>
  <c r="J749"/>
  <c r="K749" s="1"/>
  <c r="J733"/>
  <c r="K733" s="1"/>
  <c r="I687"/>
  <c r="J630"/>
  <c r="K630" s="1"/>
  <c r="J697"/>
  <c r="K697" s="1"/>
  <c r="I737"/>
  <c r="J884"/>
  <c r="K884" s="1"/>
  <c r="J789"/>
  <c r="K789" s="1"/>
  <c r="J872"/>
  <c r="K872" s="1"/>
  <c r="J743"/>
  <c r="K743" s="1"/>
  <c r="I856"/>
  <c r="J856" s="1"/>
  <c r="K856" s="1"/>
  <c r="H366" i="41"/>
  <c r="J366" s="1"/>
  <c r="J423"/>
  <c r="H390"/>
  <c r="J787" i="43"/>
  <c r="K787" s="1"/>
  <c r="J391" i="41"/>
  <c r="J362"/>
  <c r="J405"/>
  <c r="J394"/>
  <c r="H374"/>
  <c r="J707" i="43"/>
  <c r="K707" s="1"/>
  <c r="J365" i="41"/>
  <c r="J389"/>
  <c r="J692" i="43"/>
  <c r="K692" s="1"/>
  <c r="H371" i="41"/>
  <c r="J387"/>
  <c r="J694" i="43"/>
  <c r="K694" s="1"/>
  <c r="J709"/>
  <c r="K709" s="1"/>
  <c r="J822"/>
  <c r="K822" s="1"/>
  <c r="H358" i="41"/>
  <c r="J821" i="43"/>
  <c r="K821" s="1"/>
  <c r="J758"/>
  <c r="K758" s="1"/>
  <c r="J718"/>
  <c r="K718" s="1"/>
  <c r="I651"/>
  <c r="H379" i="41"/>
  <c r="I712" i="43"/>
  <c r="I702"/>
  <c r="I797"/>
  <c r="J867"/>
  <c r="K867" s="1"/>
  <c r="J793"/>
  <c r="K793" s="1"/>
  <c r="J753"/>
  <c r="K753" s="1"/>
  <c r="J672"/>
  <c r="K672" s="1"/>
  <c r="I826"/>
  <c r="J783"/>
  <c r="K783" s="1"/>
  <c r="J662"/>
  <c r="K662" s="1"/>
  <c r="H402" i="41"/>
  <c r="J642" i="43"/>
  <c r="K642" s="1"/>
  <c r="J424" i="41"/>
  <c r="J368"/>
  <c r="J878" i="43"/>
  <c r="K878" s="1"/>
  <c r="J738"/>
  <c r="K738" s="1"/>
  <c r="J657"/>
  <c r="K657" s="1"/>
  <c r="J763"/>
  <c r="K763" s="1"/>
  <c r="J723"/>
  <c r="K723" s="1"/>
  <c r="J643"/>
  <c r="K643" s="1"/>
  <c r="J412" i="41"/>
  <c r="J408"/>
  <c r="J420"/>
  <c r="J409"/>
  <c r="J372"/>
  <c r="J396"/>
  <c r="J416"/>
  <c r="J360"/>
  <c r="J385"/>
  <c r="J401"/>
  <c r="J361"/>
  <c r="J377"/>
  <c r="J388"/>
  <c r="J400"/>
  <c r="H369" l="1"/>
  <c r="J369" s="1"/>
  <c r="J757" i="43"/>
  <c r="K757" s="1"/>
  <c r="H384" i="41"/>
  <c r="J384" s="1"/>
  <c r="H404"/>
  <c r="J404" s="1"/>
  <c r="J866" i="43"/>
  <c r="K866" s="1"/>
  <c r="H376" i="41"/>
  <c r="J717" i="43"/>
  <c r="K717" s="1"/>
  <c r="J687"/>
  <c r="K687" s="1"/>
  <c r="H370" i="41"/>
  <c r="J382"/>
  <c r="J737" i="43"/>
  <c r="K737" s="1"/>
  <c r="H380" i="41"/>
  <c r="H392"/>
  <c r="J797" i="43"/>
  <c r="K797" s="1"/>
  <c r="H375" i="41"/>
  <c r="J712" i="43"/>
  <c r="K712" s="1"/>
  <c r="J374" i="41"/>
  <c r="J358"/>
  <c r="J402"/>
  <c r="J390"/>
  <c r="H395"/>
  <c r="J826" i="43"/>
  <c r="K826" s="1"/>
  <c r="J702"/>
  <c r="K702" s="1"/>
  <c r="H373" i="41"/>
  <c r="H364"/>
  <c r="J651" i="43"/>
  <c r="K651" s="1"/>
  <c r="J379" i="41"/>
  <c r="J371"/>
  <c r="C1383" i="44"/>
  <c r="J376" i="41" l="1"/>
  <c r="J370"/>
  <c r="J380"/>
  <c r="J395"/>
  <c r="J392"/>
  <c r="J375"/>
  <c r="J364"/>
  <c r="J373"/>
  <c r="H526"/>
  <c r="D507"/>
  <c r="D508"/>
  <c r="D509"/>
  <c r="D510"/>
  <c r="D511"/>
  <c r="D512"/>
  <c r="D513"/>
  <c r="D514"/>
  <c r="D515"/>
  <c r="D516"/>
  <c r="D517"/>
  <c r="D500"/>
  <c r="D501"/>
  <c r="D502"/>
  <c r="D503"/>
  <c r="D504"/>
  <c r="D505"/>
  <c r="E499"/>
  <c r="E506"/>
  <c r="C516"/>
  <c r="H516" s="1"/>
  <c r="C517"/>
  <c r="H517" s="1"/>
  <c r="C510"/>
  <c r="F510" s="1"/>
  <c r="C511"/>
  <c r="E511" s="1"/>
  <c r="C512"/>
  <c r="H512" s="1"/>
  <c r="C513"/>
  <c r="H513" s="1"/>
  <c r="C514"/>
  <c r="H514" s="1"/>
  <c r="C515"/>
  <c r="E515" s="1"/>
  <c r="C503"/>
  <c r="H503" s="1"/>
  <c r="C504"/>
  <c r="F504" s="1"/>
  <c r="C505"/>
  <c r="E505" s="1"/>
  <c r="C507"/>
  <c r="E507" s="1"/>
  <c r="C508"/>
  <c r="H508" s="1"/>
  <c r="C509"/>
  <c r="H509" s="1"/>
  <c r="E498"/>
  <c r="C501"/>
  <c r="E501" s="1"/>
  <c r="C502"/>
  <c r="H502" s="1"/>
  <c r="F494"/>
  <c r="E495"/>
  <c r="F496"/>
  <c r="F493"/>
  <c r="J425" l="1"/>
  <c r="H507"/>
  <c r="F514"/>
  <c r="F508"/>
  <c r="H501"/>
  <c r="F507"/>
  <c r="E510"/>
  <c r="H510"/>
  <c r="E514"/>
  <c r="H505"/>
  <c r="H494"/>
  <c r="F516"/>
  <c r="E512"/>
  <c r="E508"/>
  <c r="H496"/>
  <c r="J496" s="1"/>
  <c r="H504"/>
  <c r="H515"/>
  <c r="H511"/>
  <c r="E516"/>
  <c r="H493"/>
  <c r="H495"/>
  <c r="F512"/>
  <c r="F517"/>
  <c r="F515"/>
  <c r="F513"/>
  <c r="F511"/>
  <c r="F509"/>
  <c r="E517"/>
  <c r="E513"/>
  <c r="E509"/>
  <c r="F505"/>
  <c r="F501"/>
  <c r="E502"/>
  <c r="E496"/>
  <c r="E493"/>
  <c r="E504"/>
  <c r="F495"/>
  <c r="F503"/>
  <c r="E503"/>
  <c r="E494"/>
  <c r="F502"/>
  <c r="G429" l="1"/>
  <c r="G430"/>
  <c r="G431"/>
  <c r="G432"/>
  <c r="G433"/>
  <c r="G434"/>
  <c r="G435"/>
  <c r="G436"/>
  <c r="G437"/>
  <c r="G428"/>
  <c r="D428"/>
  <c r="D429"/>
  <c r="D430"/>
  <c r="D431"/>
  <c r="D432"/>
  <c r="D433"/>
  <c r="D434"/>
  <c r="D435"/>
  <c r="D436"/>
  <c r="D437"/>
  <c r="C435"/>
  <c r="C436"/>
  <c r="C429"/>
  <c r="C430"/>
  <c r="H430" s="1"/>
  <c r="C432"/>
  <c r="C433"/>
  <c r="C434"/>
  <c r="H434" s="1"/>
  <c r="C428"/>
  <c r="H428" s="1"/>
  <c r="C2110" i="44"/>
  <c r="C437" i="41" s="1"/>
  <c r="C2104" i="44"/>
  <c r="C431" i="41" s="1"/>
  <c r="H619" i="43"/>
  <c r="I619" s="1"/>
  <c r="F619"/>
  <c r="E619"/>
  <c r="H618"/>
  <c r="I618" s="1"/>
  <c r="F618"/>
  <c r="E618"/>
  <c r="I617"/>
  <c r="F429" i="41" l="1"/>
  <c r="H429"/>
  <c r="F433"/>
  <c r="H433"/>
  <c r="E436"/>
  <c r="H436"/>
  <c r="E432"/>
  <c r="H432"/>
  <c r="F435"/>
  <c r="H435"/>
  <c r="F431"/>
  <c r="J428"/>
  <c r="J434"/>
  <c r="J430"/>
  <c r="I616" i="43"/>
  <c r="H431" i="41" s="1"/>
  <c r="F432"/>
  <c r="E435"/>
  <c r="F430"/>
  <c r="E433"/>
  <c r="F434"/>
  <c r="E429"/>
  <c r="F437"/>
  <c r="E437"/>
  <c r="E428"/>
  <c r="F436"/>
  <c r="F428"/>
  <c r="E434"/>
  <c r="E430"/>
  <c r="E431"/>
  <c r="J433" l="1"/>
  <c r="J432"/>
  <c r="J436"/>
  <c r="J435"/>
  <c r="J429"/>
  <c r="J431"/>
  <c r="D286" l="1"/>
  <c r="G286"/>
  <c r="D287"/>
  <c r="G287"/>
  <c r="D288"/>
  <c r="G288"/>
  <c r="D289"/>
  <c r="G289"/>
  <c r="D290"/>
  <c r="G290"/>
  <c r="C291"/>
  <c r="H291" s="1"/>
  <c r="D291"/>
  <c r="G291"/>
  <c r="C292"/>
  <c r="D292"/>
  <c r="G292"/>
  <c r="C293"/>
  <c r="H293" s="1"/>
  <c r="D293"/>
  <c r="G293"/>
  <c r="D294"/>
  <c r="G294"/>
  <c r="D295"/>
  <c r="G295"/>
  <c r="D296"/>
  <c r="G296"/>
  <c r="C297"/>
  <c r="D297"/>
  <c r="G297"/>
  <c r="C298"/>
  <c r="H298" s="1"/>
  <c r="D298"/>
  <c r="G298"/>
  <c r="D299"/>
  <c r="G299"/>
  <c r="D300"/>
  <c r="G300"/>
  <c r="C302"/>
  <c r="H302" s="1"/>
  <c r="D302"/>
  <c r="G302"/>
  <c r="C308"/>
  <c r="D308"/>
  <c r="G308"/>
  <c r="C310"/>
  <c r="H310" s="1"/>
  <c r="D310"/>
  <c r="C311"/>
  <c r="D311"/>
  <c r="G311"/>
  <c r="D312"/>
  <c r="G312"/>
  <c r="C313"/>
  <c r="D313"/>
  <c r="G313"/>
  <c r="C314"/>
  <c r="H314" s="1"/>
  <c r="D314"/>
  <c r="C315"/>
  <c r="D315"/>
  <c r="G315"/>
  <c r="C316"/>
  <c r="D316"/>
  <c r="G316"/>
  <c r="C317"/>
  <c r="H317" s="1"/>
  <c r="D317"/>
  <c r="G317"/>
  <c r="D318"/>
  <c r="G318"/>
  <c r="C319"/>
  <c r="D319"/>
  <c r="G319"/>
  <c r="C320"/>
  <c r="H320" s="1"/>
  <c r="D320"/>
  <c r="G320"/>
  <c r="C323"/>
  <c r="D323"/>
  <c r="G323"/>
  <c r="C324"/>
  <c r="H324" s="1"/>
  <c r="D324"/>
  <c r="G324"/>
  <c r="C328"/>
  <c r="D328"/>
  <c r="G328"/>
  <c r="D330"/>
  <c r="G330"/>
  <c r="C333"/>
  <c r="H333" s="1"/>
  <c r="D333"/>
  <c r="G333"/>
  <c r="C334"/>
  <c r="D334"/>
  <c r="G334"/>
  <c r="D335"/>
  <c r="G335"/>
  <c r="D336"/>
  <c r="G336"/>
  <c r="D337"/>
  <c r="G337"/>
  <c r="D338"/>
  <c r="C341"/>
  <c r="D341"/>
  <c r="G341"/>
  <c r="C342"/>
  <c r="D342"/>
  <c r="G342"/>
  <c r="C343"/>
  <c r="D343"/>
  <c r="G343"/>
  <c r="C344"/>
  <c r="D344"/>
  <c r="G344"/>
  <c r="D345"/>
  <c r="G345"/>
  <c r="C346"/>
  <c r="D346"/>
  <c r="G346"/>
  <c r="C347"/>
  <c r="D347"/>
  <c r="G347"/>
  <c r="D348"/>
  <c r="G348"/>
  <c r="C349"/>
  <c r="D349"/>
  <c r="G349"/>
  <c r="D350"/>
  <c r="G350"/>
  <c r="D351"/>
  <c r="C352"/>
  <c r="D352"/>
  <c r="G352"/>
  <c r="C353"/>
  <c r="D353"/>
  <c r="G353"/>
  <c r="D354"/>
  <c r="G354"/>
  <c r="G285"/>
  <c r="D285"/>
  <c r="C2026" i="44"/>
  <c r="C354" i="41" s="1"/>
  <c r="H614" i="43"/>
  <c r="I614" s="1"/>
  <c r="F614"/>
  <c r="E614"/>
  <c r="H613"/>
  <c r="I613" s="1"/>
  <c r="F613"/>
  <c r="E613"/>
  <c r="H612"/>
  <c r="I612" s="1"/>
  <c r="F612"/>
  <c r="E612"/>
  <c r="G351" i="41"/>
  <c r="C2016" i="44"/>
  <c r="C351" i="41" s="1"/>
  <c r="E609" i="43"/>
  <c r="F609"/>
  <c r="H609"/>
  <c r="I609" s="1"/>
  <c r="H608"/>
  <c r="I608" s="1"/>
  <c r="F608"/>
  <c r="E608"/>
  <c r="H607"/>
  <c r="I607" s="1"/>
  <c r="F607"/>
  <c r="E607"/>
  <c r="H606"/>
  <c r="I606" s="1"/>
  <c r="F606"/>
  <c r="E606"/>
  <c r="C2014" i="44"/>
  <c r="C350" i="41" s="1"/>
  <c r="H603" i="43"/>
  <c r="I603" s="1"/>
  <c r="F603"/>
  <c r="E603"/>
  <c r="H602"/>
  <c r="I602" s="1"/>
  <c r="F602"/>
  <c r="E602"/>
  <c r="H601"/>
  <c r="I601" s="1"/>
  <c r="F601"/>
  <c r="E601"/>
  <c r="C2010" i="44"/>
  <c r="C348" i="41" s="1"/>
  <c r="E598" i="43"/>
  <c r="F598"/>
  <c r="H598"/>
  <c r="I598" s="1"/>
  <c r="H597"/>
  <c r="I597" s="1"/>
  <c r="F597"/>
  <c r="E597"/>
  <c r="H596"/>
  <c r="I596" s="1"/>
  <c r="F596"/>
  <c r="E596"/>
  <c r="H595"/>
  <c r="I595" s="1"/>
  <c r="F595"/>
  <c r="E595"/>
  <c r="F353" i="41" l="1"/>
  <c r="H353"/>
  <c r="F349"/>
  <c r="H349"/>
  <c r="E346"/>
  <c r="H346"/>
  <c r="F343"/>
  <c r="H343"/>
  <c r="E334"/>
  <c r="H334"/>
  <c r="E323"/>
  <c r="H323"/>
  <c r="E316"/>
  <c r="H316"/>
  <c r="E342"/>
  <c r="H342"/>
  <c r="E297"/>
  <c r="H297"/>
  <c r="E352"/>
  <c r="H352"/>
  <c r="F341"/>
  <c r="H341"/>
  <c r="F328"/>
  <c r="H328"/>
  <c r="E308"/>
  <c r="H308"/>
  <c r="F292"/>
  <c r="H292"/>
  <c r="E311"/>
  <c r="H311"/>
  <c r="F315"/>
  <c r="H315"/>
  <c r="E313"/>
  <c r="H313"/>
  <c r="F347"/>
  <c r="H347"/>
  <c r="E344"/>
  <c r="H344"/>
  <c r="E319"/>
  <c r="H319"/>
  <c r="J320"/>
  <c r="J333"/>
  <c r="J317"/>
  <c r="J302"/>
  <c r="J291"/>
  <c r="J324"/>
  <c r="F351"/>
  <c r="J298"/>
  <c r="J293"/>
  <c r="F333"/>
  <c r="E328"/>
  <c r="F323"/>
  <c r="F313"/>
  <c r="F316"/>
  <c r="F344"/>
  <c r="F320"/>
  <c r="F297"/>
  <c r="E292"/>
  <c r="F352"/>
  <c r="E348"/>
  <c r="E320"/>
  <c r="F319"/>
  <c r="F308"/>
  <c r="E354"/>
  <c r="F346"/>
  <c r="F334"/>
  <c r="F317"/>
  <c r="E315"/>
  <c r="F314"/>
  <c r="F310"/>
  <c r="F302"/>
  <c r="F298"/>
  <c r="F293"/>
  <c r="F291"/>
  <c r="F354"/>
  <c r="F350"/>
  <c r="E349"/>
  <c r="F348"/>
  <c r="E343"/>
  <c r="F324"/>
  <c r="E291"/>
  <c r="F311"/>
  <c r="F342"/>
  <c r="E353"/>
  <c r="E351"/>
  <c r="E350"/>
  <c r="E347"/>
  <c r="E341"/>
  <c r="E333"/>
  <c r="E324"/>
  <c r="E317"/>
  <c r="E314"/>
  <c r="E310"/>
  <c r="E302"/>
  <c r="E298"/>
  <c r="E293"/>
  <c r="I605" i="43"/>
  <c r="H351" i="41" s="1"/>
  <c r="I611" i="43"/>
  <c r="H354" i="41" s="1"/>
  <c r="I594" i="43"/>
  <c r="H437" i="41" s="1"/>
  <c r="I600" i="43"/>
  <c r="H350" i="41" s="1"/>
  <c r="C1999" i="44"/>
  <c r="C345" i="41" s="1"/>
  <c r="E592" i="43"/>
  <c r="F592"/>
  <c r="H592"/>
  <c r="I592" s="1"/>
  <c r="H591"/>
  <c r="I591" s="1"/>
  <c r="F591"/>
  <c r="E591"/>
  <c r="H590"/>
  <c r="I590" s="1"/>
  <c r="F590"/>
  <c r="E590"/>
  <c r="H589"/>
  <c r="I589" s="1"/>
  <c r="F589"/>
  <c r="E589"/>
  <c r="J343" i="41" l="1"/>
  <c r="J297"/>
  <c r="J352"/>
  <c r="J319"/>
  <c r="J349"/>
  <c r="J344"/>
  <c r="J313"/>
  <c r="J342"/>
  <c r="J292"/>
  <c r="J328"/>
  <c r="J311"/>
  <c r="J323"/>
  <c r="J346"/>
  <c r="J308"/>
  <c r="J341"/>
  <c r="J353"/>
  <c r="J316"/>
  <c r="J334"/>
  <c r="J347"/>
  <c r="J315"/>
  <c r="J354"/>
  <c r="J351"/>
  <c r="J350"/>
  <c r="J437"/>
  <c r="J438" s="1"/>
  <c r="H348"/>
  <c r="E345"/>
  <c r="F345"/>
  <c r="I588" i="43"/>
  <c r="H345" i="41" s="1"/>
  <c r="G338"/>
  <c r="C1979" i="44"/>
  <c r="C338" i="41" s="1"/>
  <c r="H586" i="43"/>
  <c r="I586" s="1"/>
  <c r="F586"/>
  <c r="E586"/>
  <c r="H585"/>
  <c r="I585" s="1"/>
  <c r="F585"/>
  <c r="E585"/>
  <c r="H584"/>
  <c r="I584" s="1"/>
  <c r="F584"/>
  <c r="E584"/>
  <c r="C1978" i="44"/>
  <c r="C337" i="41" s="1"/>
  <c r="H581" i="43"/>
  <c r="I581" s="1"/>
  <c r="F581"/>
  <c r="E581"/>
  <c r="H580"/>
  <c r="I580" s="1"/>
  <c r="F580"/>
  <c r="E580"/>
  <c r="H579"/>
  <c r="I579" s="1"/>
  <c r="F579"/>
  <c r="E579"/>
  <c r="C1977" i="44"/>
  <c r="C336" i="41" s="1"/>
  <c r="C1976" i="44"/>
  <c r="C335" i="41" s="1"/>
  <c r="H576" i="43"/>
  <c r="I576" s="1"/>
  <c r="F576"/>
  <c r="E576"/>
  <c r="H575"/>
  <c r="I575" s="1"/>
  <c r="F575"/>
  <c r="E575"/>
  <c r="H574"/>
  <c r="I574" s="1"/>
  <c r="F574"/>
  <c r="E574"/>
  <c r="H571"/>
  <c r="I571" s="1"/>
  <c r="F571"/>
  <c r="E571"/>
  <c r="H570"/>
  <c r="I570" s="1"/>
  <c r="F570"/>
  <c r="E570"/>
  <c r="H569"/>
  <c r="I569" s="1"/>
  <c r="F569"/>
  <c r="E569"/>
  <c r="H544" i="44"/>
  <c r="H543"/>
  <c r="H2454"/>
  <c r="H2459" s="1"/>
  <c r="H2453"/>
  <c r="H2458" s="1"/>
  <c r="H2500"/>
  <c r="H2483"/>
  <c r="G2483"/>
  <c r="F2483"/>
  <c r="H2482"/>
  <c r="G2482"/>
  <c r="F2482"/>
  <c r="H2478"/>
  <c r="G2478"/>
  <c r="F2478"/>
  <c r="H2477"/>
  <c r="G2477"/>
  <c r="E2474"/>
  <c r="H2472"/>
  <c r="G2472"/>
  <c r="F2472"/>
  <c r="H2471"/>
  <c r="G2471"/>
  <c r="E2468"/>
  <c r="K2464"/>
  <c r="K2463"/>
  <c r="G2454"/>
  <c r="F2454"/>
  <c r="F2459" s="1"/>
  <c r="E2454"/>
  <c r="E2459" s="1"/>
  <c r="G2453"/>
  <c r="F2453"/>
  <c r="E2453"/>
  <c r="E2458" s="1"/>
  <c r="C2421"/>
  <c r="E2445"/>
  <c r="E2442"/>
  <c r="E2438"/>
  <c r="K2436"/>
  <c r="H2435"/>
  <c r="E2432"/>
  <c r="H2429"/>
  <c r="F2429"/>
  <c r="E2426"/>
  <c r="K2423"/>
  <c r="K2421" s="1"/>
  <c r="C1967"/>
  <c r="C330" i="41" s="1"/>
  <c r="H566" i="43"/>
  <c r="I566" s="1"/>
  <c r="F566"/>
  <c r="E566"/>
  <c r="H565"/>
  <c r="I565" s="1"/>
  <c r="F565"/>
  <c r="E565"/>
  <c r="H564"/>
  <c r="I564" s="1"/>
  <c r="F564"/>
  <c r="E564"/>
  <c r="C1943" i="44"/>
  <c r="C318" i="41" s="1"/>
  <c r="H561" i="43"/>
  <c r="I561" s="1"/>
  <c r="F561"/>
  <c r="E561"/>
  <c r="H560"/>
  <c r="I560" s="1"/>
  <c r="F560"/>
  <c r="E560"/>
  <c r="I559"/>
  <c r="G314" i="41"/>
  <c r="C1927" i="44"/>
  <c r="C312" i="41" s="1"/>
  <c r="H556" i="43"/>
  <c r="I556" s="1"/>
  <c r="F556"/>
  <c r="E556"/>
  <c r="H555"/>
  <c r="I555" s="1"/>
  <c r="F555"/>
  <c r="E555"/>
  <c r="H554"/>
  <c r="I554" s="1"/>
  <c r="F554"/>
  <c r="E554"/>
  <c r="G310" i="41"/>
  <c r="C1898" i="44"/>
  <c r="C300" i="41" s="1"/>
  <c r="H551" i="43"/>
  <c r="I551" s="1"/>
  <c r="F551"/>
  <c r="E551"/>
  <c r="H550"/>
  <c r="I550" s="1"/>
  <c r="F550"/>
  <c r="F549" s="1"/>
  <c r="E550"/>
  <c r="C1895" i="44"/>
  <c r="C299" i="41" s="1"/>
  <c r="H547" i="43"/>
  <c r="I547" s="1"/>
  <c r="F547"/>
  <c r="E547"/>
  <c r="H546"/>
  <c r="I546" s="1"/>
  <c r="F546"/>
  <c r="E546"/>
  <c r="H545"/>
  <c r="I545" s="1"/>
  <c r="F545"/>
  <c r="E545"/>
  <c r="C1890" i="44"/>
  <c r="C296" i="41" s="1"/>
  <c r="H542" i="43"/>
  <c r="I542" s="1"/>
  <c r="F542"/>
  <c r="E542"/>
  <c r="H541"/>
  <c r="I541" s="1"/>
  <c r="F541"/>
  <c r="E541"/>
  <c r="H540"/>
  <c r="I540" s="1"/>
  <c r="F540"/>
  <c r="E540"/>
  <c r="C1889" i="44"/>
  <c r="C295" i="41" s="1"/>
  <c r="H537" i="43"/>
  <c r="I537" s="1"/>
  <c r="F537"/>
  <c r="E537"/>
  <c r="H536"/>
  <c r="I536" s="1"/>
  <c r="F536"/>
  <c r="E536"/>
  <c r="H535"/>
  <c r="I535" s="1"/>
  <c r="F535"/>
  <c r="E535"/>
  <c r="C1887" i="44"/>
  <c r="C294" i="41" s="1"/>
  <c r="H532" i="43"/>
  <c r="I532" s="1"/>
  <c r="F532"/>
  <c r="E532"/>
  <c r="H531"/>
  <c r="I531" s="1"/>
  <c r="F531"/>
  <c r="E531"/>
  <c r="H530"/>
  <c r="I530" s="1"/>
  <c r="F530"/>
  <c r="E530"/>
  <c r="C1879" i="44"/>
  <c r="C290" i="41" s="1"/>
  <c r="H527" i="43"/>
  <c r="I527" s="1"/>
  <c r="F527"/>
  <c r="E527"/>
  <c r="H526"/>
  <c r="I526" s="1"/>
  <c r="F526"/>
  <c r="E526"/>
  <c r="H525"/>
  <c r="I525" s="1"/>
  <c r="F525"/>
  <c r="E525"/>
  <c r="C1877" i="44"/>
  <c r="C289" i="41" s="1"/>
  <c r="H522" i="43"/>
  <c r="I522" s="1"/>
  <c r="F522"/>
  <c r="E522"/>
  <c r="H521"/>
  <c r="I521" s="1"/>
  <c r="F521"/>
  <c r="E521"/>
  <c r="H520"/>
  <c r="I520" s="1"/>
  <c r="F520"/>
  <c r="E520"/>
  <c r="C1876" i="44"/>
  <c r="C288" i="41" s="1"/>
  <c r="H517" i="43"/>
  <c r="I517" s="1"/>
  <c r="F517"/>
  <c r="E517"/>
  <c r="H516"/>
  <c r="I516" s="1"/>
  <c r="F516"/>
  <c r="E516"/>
  <c r="H515"/>
  <c r="I515" s="1"/>
  <c r="F515"/>
  <c r="E515"/>
  <c r="C1874" i="44"/>
  <c r="C287" i="41" s="1"/>
  <c r="H512" i="43"/>
  <c r="I512" s="1"/>
  <c r="F512"/>
  <c r="E512"/>
  <c r="H511"/>
  <c r="I511" s="1"/>
  <c r="F511"/>
  <c r="E511"/>
  <c r="H510"/>
  <c r="I510" s="1"/>
  <c r="F510"/>
  <c r="E510"/>
  <c r="C1872" i="44"/>
  <c r="C286" i="41" s="1"/>
  <c r="C1871" i="44"/>
  <c r="C285" i="41" s="1"/>
  <c r="H507" i="43"/>
  <c r="I507" s="1"/>
  <c r="F507"/>
  <c r="E507"/>
  <c r="H506"/>
  <c r="I506" s="1"/>
  <c r="F506"/>
  <c r="E506"/>
  <c r="H505"/>
  <c r="I505" s="1"/>
  <c r="F505"/>
  <c r="E505"/>
  <c r="H502"/>
  <c r="I502" s="1"/>
  <c r="F502"/>
  <c r="E502"/>
  <c r="H501"/>
  <c r="I501" s="1"/>
  <c r="F501"/>
  <c r="E501"/>
  <c r="H500"/>
  <c r="I500" s="1"/>
  <c r="F500"/>
  <c r="E500"/>
  <c r="G500" i="41" l="1"/>
  <c r="G2429" i="44"/>
  <c r="J345" i="41"/>
  <c r="J348"/>
  <c r="J310"/>
  <c r="E2421" i="44"/>
  <c r="C500" i="41"/>
  <c r="J314"/>
  <c r="E330"/>
  <c r="F330"/>
  <c r="E335"/>
  <c r="F335"/>
  <c r="E285"/>
  <c r="F285"/>
  <c r="F300"/>
  <c r="E300"/>
  <c r="F318"/>
  <c r="E318"/>
  <c r="F286"/>
  <c r="E286"/>
  <c r="E288"/>
  <c r="F288"/>
  <c r="F290"/>
  <c r="E290"/>
  <c r="F295"/>
  <c r="E295"/>
  <c r="F299"/>
  <c r="E299"/>
  <c r="F337"/>
  <c r="E337"/>
  <c r="E287"/>
  <c r="F287"/>
  <c r="E289"/>
  <c r="F289"/>
  <c r="F294"/>
  <c r="E294"/>
  <c r="F296"/>
  <c r="E296"/>
  <c r="F312"/>
  <c r="E312"/>
  <c r="E336"/>
  <c r="F336"/>
  <c r="F338"/>
  <c r="E338"/>
  <c r="K2483" i="44"/>
  <c r="I583" i="43"/>
  <c r="H338" i="41" s="1"/>
  <c r="I563" i="43"/>
  <c r="H330" i="41" s="1"/>
  <c r="I568" i="43"/>
  <c r="H335" i="41" s="1"/>
  <c r="I578" i="43"/>
  <c r="H337" i="41" s="1"/>
  <c r="I573" i="43"/>
  <c r="H336" i="41" s="1"/>
  <c r="K2472" i="44"/>
  <c r="K2461"/>
  <c r="K2478"/>
  <c r="K2477"/>
  <c r="K2471"/>
  <c r="K2468" s="1"/>
  <c r="G511" i="41" s="1"/>
  <c r="K2482" i="44"/>
  <c r="K2453"/>
  <c r="K2459"/>
  <c r="K2454"/>
  <c r="F2458"/>
  <c r="K2458" s="1"/>
  <c r="F2435"/>
  <c r="K2435" s="1"/>
  <c r="K2432" s="1"/>
  <c r="G502" i="41" s="1"/>
  <c r="K2429" i="44"/>
  <c r="M2421"/>
  <c r="H2440"/>
  <c r="K2438" s="1"/>
  <c r="G503" i="41" s="1"/>
  <c r="I549" i="43"/>
  <c r="H300" i="41" s="1"/>
  <c r="I558" i="43"/>
  <c r="H318" i="41" s="1"/>
  <c r="I539" i="43"/>
  <c r="H296" i="41" s="1"/>
  <c r="I553" i="43"/>
  <c r="H312" i="41" s="1"/>
  <c r="I544" i="43"/>
  <c r="H299" i="41" s="1"/>
  <c r="I534" i="43"/>
  <c r="H295" i="41" s="1"/>
  <c r="I529" i="43"/>
  <c r="H294" i="41" s="1"/>
  <c r="I509" i="43"/>
  <c r="H287" i="41" s="1"/>
  <c r="I514" i="43"/>
  <c r="H288" i="41" s="1"/>
  <c r="I519" i="43"/>
  <c r="H289" i="41" s="1"/>
  <c r="I524" i="43"/>
  <c r="H290" i="41" s="1"/>
  <c r="I504" i="43"/>
  <c r="H286" i="41" s="1"/>
  <c r="I499" i="43"/>
  <c r="H285" i="41" s="1"/>
  <c r="J511" l="1"/>
  <c r="J502"/>
  <c r="J503"/>
  <c r="F2496" i="44"/>
  <c r="K2496" s="1"/>
  <c r="K2494" s="1"/>
  <c r="G509" i="41"/>
  <c r="J288"/>
  <c r="J289"/>
  <c r="J294"/>
  <c r="J296"/>
  <c r="J330"/>
  <c r="J299"/>
  <c r="J300"/>
  <c r="J295"/>
  <c r="J290"/>
  <c r="J286"/>
  <c r="J287"/>
  <c r="J312"/>
  <c r="J335"/>
  <c r="J285"/>
  <c r="J337"/>
  <c r="J318"/>
  <c r="J336"/>
  <c r="J338"/>
  <c r="F500"/>
  <c r="E500"/>
  <c r="F2487" i="44"/>
  <c r="K2426"/>
  <c r="G501" i="41" s="1"/>
  <c r="K2466" i="44"/>
  <c r="G510" i="41" s="1"/>
  <c r="I2469" i="44"/>
  <c r="K2480"/>
  <c r="K2474"/>
  <c r="G512" i="41" s="1"/>
  <c r="K2456" i="44"/>
  <c r="K2451"/>
  <c r="K2442"/>
  <c r="J510" i="41" l="1"/>
  <c r="E2487" i="44"/>
  <c r="K2487" s="1"/>
  <c r="K2485" s="1"/>
  <c r="G514" i="41" s="1"/>
  <c r="G507"/>
  <c r="F2447" i="44"/>
  <c r="K2447" s="1"/>
  <c r="K2445" s="1"/>
  <c r="G505" i="41" s="1"/>
  <c r="G504"/>
  <c r="K2491" i="44"/>
  <c r="G515" i="41" s="1"/>
  <c r="G513"/>
  <c r="E2500" i="44"/>
  <c r="K2500" s="1"/>
  <c r="K2498" s="1"/>
  <c r="G517" i="41" s="1"/>
  <c r="G516"/>
  <c r="M2456" i="44"/>
  <c r="G508" i="41"/>
  <c r="J512"/>
  <c r="J501"/>
  <c r="J509"/>
  <c r="I2475" i="44"/>
  <c r="J505" i="41" l="1"/>
  <c r="J504"/>
  <c r="J515"/>
  <c r="J517"/>
  <c r="J516"/>
  <c r="J514"/>
  <c r="J508"/>
  <c r="J513"/>
  <c r="J507"/>
  <c r="K1831" i="44"/>
  <c r="G268" i="41" s="1"/>
  <c r="G267"/>
  <c r="G269"/>
  <c r="G270"/>
  <c r="G271"/>
  <c r="G272"/>
  <c r="G273"/>
  <c r="G274"/>
  <c r="G275"/>
  <c r="G276"/>
  <c r="G277"/>
  <c r="G278"/>
  <c r="G279"/>
  <c r="G280"/>
  <c r="G281"/>
  <c r="G266"/>
  <c r="D266"/>
  <c r="D267"/>
  <c r="D268"/>
  <c r="D269"/>
  <c r="D270"/>
  <c r="D271"/>
  <c r="D272"/>
  <c r="D273"/>
  <c r="D274"/>
  <c r="D275"/>
  <c r="D276"/>
  <c r="D277"/>
  <c r="D278"/>
  <c r="D279"/>
  <c r="D280"/>
  <c r="D281"/>
  <c r="C267"/>
  <c r="H267" s="1"/>
  <c r="C268"/>
  <c r="C271"/>
  <c r="H271" s="1"/>
  <c r="C272"/>
  <c r="C273"/>
  <c r="H273" s="1"/>
  <c r="C275"/>
  <c r="C276"/>
  <c r="H276" s="1"/>
  <c r="E284"/>
  <c r="C49" i="33" s="1"/>
  <c r="BK285" i="41"/>
  <c r="C1833" i="44"/>
  <c r="C270" i="41" s="1"/>
  <c r="H461" i="43"/>
  <c r="I461" s="1"/>
  <c r="F461"/>
  <c r="E461"/>
  <c r="H460"/>
  <c r="I460" s="1"/>
  <c r="F460"/>
  <c r="E460"/>
  <c r="H459"/>
  <c r="I459" s="1"/>
  <c r="F459"/>
  <c r="E459"/>
  <c r="H458"/>
  <c r="I458" s="1"/>
  <c r="F458"/>
  <c r="E458"/>
  <c r="H457"/>
  <c r="I457" s="1"/>
  <c r="F457"/>
  <c r="E457"/>
  <c r="C1832" i="44"/>
  <c r="C269" i="41" s="1"/>
  <c r="H454" i="43"/>
  <c r="I454" s="1"/>
  <c r="F454"/>
  <c r="E454"/>
  <c r="H453"/>
  <c r="I453" s="1"/>
  <c r="F453"/>
  <c r="E453"/>
  <c r="H452"/>
  <c r="I452" s="1"/>
  <c r="F452"/>
  <c r="E452"/>
  <c r="C1840" i="44"/>
  <c r="C277" i="41" s="1"/>
  <c r="H474" i="43"/>
  <c r="I474" s="1"/>
  <c r="F474"/>
  <c r="E474"/>
  <c r="H473"/>
  <c r="I473" s="1"/>
  <c r="F473"/>
  <c r="E473"/>
  <c r="I472"/>
  <c r="F472"/>
  <c r="H471"/>
  <c r="I471" s="1"/>
  <c r="F471"/>
  <c r="E471"/>
  <c r="C1841" i="44"/>
  <c r="C278" i="41" s="1"/>
  <c r="H480" i="43"/>
  <c r="I480" s="1"/>
  <c r="E480"/>
  <c r="F480"/>
  <c r="H479"/>
  <c r="I479" s="1"/>
  <c r="F479"/>
  <c r="E479"/>
  <c r="H478"/>
  <c r="I478" s="1"/>
  <c r="F478"/>
  <c r="E478"/>
  <c r="H477"/>
  <c r="I477" s="1"/>
  <c r="F477"/>
  <c r="E477"/>
  <c r="C1842" i="44"/>
  <c r="C279" i="41" s="1"/>
  <c r="H485" i="43"/>
  <c r="I485" s="1"/>
  <c r="F485"/>
  <c r="E485"/>
  <c r="H484"/>
  <c r="I484" s="1"/>
  <c r="F484"/>
  <c r="E484"/>
  <c r="H483"/>
  <c r="I483" s="1"/>
  <c r="F483"/>
  <c r="F482" s="1"/>
  <c r="E483"/>
  <c r="C1844" i="44"/>
  <c r="C281" i="41" s="1"/>
  <c r="C1843" i="44"/>
  <c r="C280" i="41" s="1"/>
  <c r="H495" i="43"/>
  <c r="I495" s="1"/>
  <c r="F495"/>
  <c r="E495"/>
  <c r="H494"/>
  <c r="I494" s="1"/>
  <c r="F494"/>
  <c r="E494"/>
  <c r="H493"/>
  <c r="I493" s="1"/>
  <c r="F493"/>
  <c r="E493"/>
  <c r="H490"/>
  <c r="I490" s="1"/>
  <c r="F490"/>
  <c r="E490"/>
  <c r="H489"/>
  <c r="I489" s="1"/>
  <c r="F489"/>
  <c r="E489"/>
  <c r="H488"/>
  <c r="I488" s="1"/>
  <c r="F488"/>
  <c r="E488"/>
  <c r="C1837" i="44"/>
  <c r="C274" i="41" s="1"/>
  <c r="H466" i="43"/>
  <c r="I466" s="1"/>
  <c r="H467"/>
  <c r="I467" s="1"/>
  <c r="H468"/>
  <c r="I468" s="1"/>
  <c r="E466"/>
  <c r="F466"/>
  <c r="E467"/>
  <c r="F467"/>
  <c r="E468"/>
  <c r="F468"/>
  <c r="H465"/>
  <c r="I465" s="1"/>
  <c r="F465"/>
  <c r="E465"/>
  <c r="H464"/>
  <c r="I464" s="1"/>
  <c r="F464"/>
  <c r="E464"/>
  <c r="F272" i="41" l="1"/>
  <c r="H272"/>
  <c r="F275"/>
  <c r="H275"/>
  <c r="F268"/>
  <c r="H268"/>
  <c r="E278"/>
  <c r="E279"/>
  <c r="J271"/>
  <c r="J276"/>
  <c r="J267"/>
  <c r="J273"/>
  <c r="I456" i="43"/>
  <c r="H270" i="41" s="1"/>
  <c r="E276"/>
  <c r="E274"/>
  <c r="F274"/>
  <c r="E280"/>
  <c r="F280"/>
  <c r="F269"/>
  <c r="E269"/>
  <c r="F270"/>
  <c r="E270"/>
  <c r="E273"/>
  <c r="F281"/>
  <c r="F278"/>
  <c r="E277"/>
  <c r="F273"/>
  <c r="E281"/>
  <c r="F277"/>
  <c r="E267"/>
  <c r="F276"/>
  <c r="E272"/>
  <c r="F271"/>
  <c r="F279"/>
  <c r="E275"/>
  <c r="E271"/>
  <c r="E268"/>
  <c r="F267"/>
  <c r="I451" i="43"/>
  <c r="H269" i="41" s="1"/>
  <c r="I476" i="43"/>
  <c r="H278" i="41" s="1"/>
  <c r="I470" i="43"/>
  <c r="H277" i="41" s="1"/>
  <c r="I482" i="43"/>
  <c r="H279" i="41" s="1"/>
  <c r="I492" i="43"/>
  <c r="H281" i="41" s="1"/>
  <c r="I463" i="43"/>
  <c r="H274" i="41" s="1"/>
  <c r="I487" i="43"/>
  <c r="H280" i="41" s="1"/>
  <c r="J275" l="1"/>
  <c r="J272"/>
  <c r="J268"/>
  <c r="J280"/>
  <c r="J277"/>
  <c r="J270"/>
  <c r="J279"/>
  <c r="J281"/>
  <c r="J269"/>
  <c r="J274"/>
  <c r="J278"/>
  <c r="C1829" i="44"/>
  <c r="C266" i="41" s="1"/>
  <c r="G447" i="43"/>
  <c r="G445"/>
  <c r="G446" s="1"/>
  <c r="G443"/>
  <c r="G441"/>
  <c r="G436"/>
  <c r="G437" s="1"/>
  <c r="G438" s="1"/>
  <c r="G439" s="1"/>
  <c r="G440" s="1"/>
  <c r="G434"/>
  <c r="G432"/>
  <c r="G431" s="1"/>
  <c r="G430"/>
  <c r="G389"/>
  <c r="E389"/>
  <c r="F389"/>
  <c r="H389"/>
  <c r="G408"/>
  <c r="H408"/>
  <c r="F408"/>
  <c r="E408"/>
  <c r="H409"/>
  <c r="I409" s="1"/>
  <c r="F409"/>
  <c r="E409"/>
  <c r="G407"/>
  <c r="H407"/>
  <c r="F407"/>
  <c r="E407"/>
  <c r="H406"/>
  <c r="I406" s="1"/>
  <c r="F406"/>
  <c r="E406"/>
  <c r="E426"/>
  <c r="F426"/>
  <c r="H426"/>
  <c r="I426" s="1"/>
  <c r="G419"/>
  <c r="E419"/>
  <c r="F419"/>
  <c r="H419"/>
  <c r="G415"/>
  <c r="G417"/>
  <c r="H425"/>
  <c r="I425" s="1"/>
  <c r="F425"/>
  <c r="E425"/>
  <c r="F266" i="41" l="1"/>
  <c r="E266"/>
  <c r="G433" i="43"/>
  <c r="G444"/>
  <c r="I407"/>
  <c r="I389"/>
  <c r="I408"/>
  <c r="I419"/>
  <c r="H424" l="1"/>
  <c r="F424"/>
  <c r="E424"/>
  <c r="G403"/>
  <c r="G400"/>
  <c r="G401" s="1"/>
  <c r="G398"/>
  <c r="G402"/>
  <c r="E402"/>
  <c r="F402"/>
  <c r="H402"/>
  <c r="G423"/>
  <c r="G382"/>
  <c r="G397"/>
  <c r="G404" s="1"/>
  <c r="G262" i="41"/>
  <c r="G261"/>
  <c r="G260"/>
  <c r="G259"/>
  <c r="G258"/>
  <c r="G257"/>
  <c r="G254"/>
  <c r="G253"/>
  <c r="G252"/>
  <c r="G251"/>
  <c r="G250"/>
  <c r="G248"/>
  <c r="G247"/>
  <c r="G246"/>
  <c r="G245"/>
  <c r="G244"/>
  <c r="G243"/>
  <c r="G242"/>
  <c r="G241"/>
  <c r="G240"/>
  <c r="G239"/>
  <c r="G238"/>
  <c r="G237"/>
  <c r="G236"/>
  <c r="G234"/>
  <c r="D234"/>
  <c r="D236"/>
  <c r="D237"/>
  <c r="D238"/>
  <c r="D239"/>
  <c r="D240"/>
  <c r="D241"/>
  <c r="D242"/>
  <c r="D243"/>
  <c r="D244"/>
  <c r="D245"/>
  <c r="D246"/>
  <c r="D247"/>
  <c r="D248"/>
  <c r="D250"/>
  <c r="D251"/>
  <c r="D252"/>
  <c r="D253"/>
  <c r="D254"/>
  <c r="D257"/>
  <c r="D258"/>
  <c r="D259"/>
  <c r="D260"/>
  <c r="D261"/>
  <c r="D262"/>
  <c r="C236"/>
  <c r="C237"/>
  <c r="H237" s="1"/>
  <c r="C238"/>
  <c r="C239"/>
  <c r="C240"/>
  <c r="H240" s="1"/>
  <c r="C241"/>
  <c r="C242"/>
  <c r="C243"/>
  <c r="H243" s="1"/>
  <c r="C244"/>
  <c r="C245"/>
  <c r="C247"/>
  <c r="C248"/>
  <c r="H248" s="1"/>
  <c r="C250"/>
  <c r="H250" s="1"/>
  <c r="C251"/>
  <c r="C252"/>
  <c r="H252" s="1"/>
  <c r="C253"/>
  <c r="H253" s="1"/>
  <c r="C254"/>
  <c r="C258"/>
  <c r="H258" s="1"/>
  <c r="C259"/>
  <c r="C1824" i="44"/>
  <c r="C262" i="41" s="1"/>
  <c r="C1823" i="44"/>
  <c r="C261" i="41" s="1"/>
  <c r="G420" i="43"/>
  <c r="G414"/>
  <c r="G413"/>
  <c r="G412"/>
  <c r="G421" s="1"/>
  <c r="H422"/>
  <c r="F422"/>
  <c r="E422"/>
  <c r="H421"/>
  <c r="F421"/>
  <c r="E421"/>
  <c r="H420"/>
  <c r="F420"/>
  <c r="E420"/>
  <c r="H418"/>
  <c r="F418"/>
  <c r="E418"/>
  <c r="H417"/>
  <c r="F417"/>
  <c r="E417"/>
  <c r="H416"/>
  <c r="F416"/>
  <c r="E416"/>
  <c r="H415"/>
  <c r="F415"/>
  <c r="E415"/>
  <c r="H414"/>
  <c r="F414"/>
  <c r="E414"/>
  <c r="H413"/>
  <c r="F413"/>
  <c r="E413"/>
  <c r="H412"/>
  <c r="F412"/>
  <c r="E412"/>
  <c r="H405"/>
  <c r="F405"/>
  <c r="E405"/>
  <c r="H404"/>
  <c r="F404"/>
  <c r="E404"/>
  <c r="H403"/>
  <c r="F403"/>
  <c r="E403"/>
  <c r="H401"/>
  <c r="F401"/>
  <c r="E401"/>
  <c r="H400"/>
  <c r="F400"/>
  <c r="E400"/>
  <c r="H399"/>
  <c r="F399"/>
  <c r="E399"/>
  <c r="H398"/>
  <c r="F398"/>
  <c r="E398"/>
  <c r="H397"/>
  <c r="F397"/>
  <c r="E397"/>
  <c r="G381"/>
  <c r="H381"/>
  <c r="F381"/>
  <c r="E381"/>
  <c r="G384"/>
  <c r="H380"/>
  <c r="G380"/>
  <c r="E380"/>
  <c r="F380"/>
  <c r="K379"/>
  <c r="F236" i="41" l="1"/>
  <c r="H236"/>
  <c r="F247"/>
  <c r="H247"/>
  <c r="F242"/>
  <c r="H242"/>
  <c r="E239"/>
  <c r="H239"/>
  <c r="E244"/>
  <c r="H244"/>
  <c r="E254"/>
  <c r="H254"/>
  <c r="F259"/>
  <c r="H259"/>
  <c r="E251"/>
  <c r="H251"/>
  <c r="E245"/>
  <c r="H245"/>
  <c r="E241"/>
  <c r="H241"/>
  <c r="E238"/>
  <c r="H238"/>
  <c r="J250"/>
  <c r="F262"/>
  <c r="J237"/>
  <c r="J240"/>
  <c r="J248"/>
  <c r="J253"/>
  <c r="J258"/>
  <c r="J243"/>
  <c r="J252"/>
  <c r="E242"/>
  <c r="F250"/>
  <c r="F258"/>
  <c r="F254"/>
  <c r="F244"/>
  <c r="E252"/>
  <c r="E240"/>
  <c r="E237"/>
  <c r="F252"/>
  <c r="E247"/>
  <c r="F241"/>
  <c r="F238"/>
  <c r="E253"/>
  <c r="E248"/>
  <c r="E243"/>
  <c r="F253"/>
  <c r="F243"/>
  <c r="F237"/>
  <c r="E236"/>
  <c r="E259"/>
  <c r="E258"/>
  <c r="F251"/>
  <c r="E250"/>
  <c r="F245"/>
  <c r="F239"/>
  <c r="F248"/>
  <c r="F240"/>
  <c r="I402" i="43"/>
  <c r="I423"/>
  <c r="G424"/>
  <c r="I424" s="1"/>
  <c r="I403"/>
  <c r="I420"/>
  <c r="I401"/>
  <c r="G405"/>
  <c r="I405" s="1"/>
  <c r="I400"/>
  <c r="F260" i="41"/>
  <c r="F261"/>
  <c r="E261"/>
  <c r="I398" i="43"/>
  <c r="E262" i="41"/>
  <c r="I397" i="43"/>
  <c r="I415"/>
  <c r="I421"/>
  <c r="G422"/>
  <c r="I422" s="1"/>
  <c r="G416"/>
  <c r="I416" s="1"/>
  <c r="G418"/>
  <c r="I418" s="1"/>
  <c r="I417"/>
  <c r="I414"/>
  <c r="I413"/>
  <c r="I412"/>
  <c r="G399"/>
  <c r="I399" s="1"/>
  <c r="I381"/>
  <c r="I380"/>
  <c r="J242" i="41" l="1"/>
  <c r="J236"/>
  <c r="J251"/>
  <c r="J241"/>
  <c r="J259"/>
  <c r="J239"/>
  <c r="J247"/>
  <c r="J254"/>
  <c r="J245"/>
  <c r="J238"/>
  <c r="J244"/>
  <c r="I411" i="43"/>
  <c r="I404"/>
  <c r="I396" s="1"/>
  <c r="H261" i="41" s="1"/>
  <c r="H262" l="1"/>
  <c r="K411" i="43"/>
  <c r="J261" i="41"/>
  <c r="G383" i="43"/>
  <c r="G386"/>
  <c r="G387" s="1"/>
  <c r="G388" s="1"/>
  <c r="E390"/>
  <c r="F390"/>
  <c r="H390"/>
  <c r="G379"/>
  <c r="E386"/>
  <c r="F386"/>
  <c r="H386"/>
  <c r="E387"/>
  <c r="F387"/>
  <c r="H387"/>
  <c r="H388"/>
  <c r="F388"/>
  <c r="E388"/>
  <c r="E383"/>
  <c r="F383"/>
  <c r="H383"/>
  <c r="E382"/>
  <c r="F382"/>
  <c r="H382"/>
  <c r="E391"/>
  <c r="F391"/>
  <c r="H391"/>
  <c r="E393"/>
  <c r="F393"/>
  <c r="H393"/>
  <c r="E394"/>
  <c r="F394"/>
  <c r="H394"/>
  <c r="H385"/>
  <c r="F385"/>
  <c r="E385"/>
  <c r="H384"/>
  <c r="F384"/>
  <c r="E384"/>
  <c r="H379"/>
  <c r="F379"/>
  <c r="E379"/>
  <c r="C1815" i="44"/>
  <c r="C257" i="41" s="1"/>
  <c r="H376" i="43"/>
  <c r="I376" s="1"/>
  <c r="F376"/>
  <c r="E376"/>
  <c r="H375"/>
  <c r="I375" s="1"/>
  <c r="F375"/>
  <c r="E375"/>
  <c r="H374"/>
  <c r="I374" s="1"/>
  <c r="F374"/>
  <c r="E374"/>
  <c r="H373"/>
  <c r="I373" s="1"/>
  <c r="F373"/>
  <c r="E373"/>
  <c r="H372"/>
  <c r="I372" s="1"/>
  <c r="F372"/>
  <c r="E372"/>
  <c r="C1807" i="44"/>
  <c r="C1806"/>
  <c r="H369" i="43"/>
  <c r="I369" s="1"/>
  <c r="F369"/>
  <c r="E369"/>
  <c r="H368"/>
  <c r="I368" s="1"/>
  <c r="F368"/>
  <c r="E368"/>
  <c r="H367"/>
  <c r="I367" s="1"/>
  <c r="F367"/>
  <c r="E367"/>
  <c r="H366"/>
  <c r="I366" s="1"/>
  <c r="F366"/>
  <c r="E366"/>
  <c r="H365"/>
  <c r="I365" s="1"/>
  <c r="F365"/>
  <c r="E365"/>
  <c r="H362"/>
  <c r="I362" s="1"/>
  <c r="F362"/>
  <c r="E362"/>
  <c r="H361"/>
  <c r="I361" s="1"/>
  <c r="F361"/>
  <c r="E361"/>
  <c r="H360"/>
  <c r="I360" s="1"/>
  <c r="F360"/>
  <c r="E360"/>
  <c r="H359"/>
  <c r="I359" s="1"/>
  <c r="F359"/>
  <c r="E359"/>
  <c r="H358"/>
  <c r="I358" s="1"/>
  <c r="F358"/>
  <c r="E358"/>
  <c r="C1794" i="44"/>
  <c r="C246" i="41" s="1"/>
  <c r="E355" i="43"/>
  <c r="F355"/>
  <c r="H355"/>
  <c r="I355" s="1"/>
  <c r="H354"/>
  <c r="I354" s="1"/>
  <c r="F354"/>
  <c r="E354"/>
  <c r="H353"/>
  <c r="I353" s="1"/>
  <c r="F353"/>
  <c r="E353"/>
  <c r="H352"/>
  <c r="I352" s="1"/>
  <c r="F352"/>
  <c r="E352"/>
  <c r="H351"/>
  <c r="I351" s="1"/>
  <c r="F351"/>
  <c r="E351"/>
  <c r="C1773" i="44"/>
  <c r="C234" i="41" s="1"/>
  <c r="H343" i="43"/>
  <c r="I343" s="1"/>
  <c r="H344"/>
  <c r="I344" s="1"/>
  <c r="H345"/>
  <c r="I345" s="1"/>
  <c r="H346"/>
  <c r="I346" s="1"/>
  <c r="H347"/>
  <c r="I347" s="1"/>
  <c r="H348"/>
  <c r="I348" s="1"/>
  <c r="E343"/>
  <c r="F343"/>
  <c r="E344"/>
  <c r="F344"/>
  <c r="E345"/>
  <c r="F345"/>
  <c r="E346"/>
  <c r="F346"/>
  <c r="E347"/>
  <c r="F347"/>
  <c r="E348"/>
  <c r="F348"/>
  <c r="H342"/>
  <c r="I342" s="1"/>
  <c r="F342"/>
  <c r="E342"/>
  <c r="H341"/>
  <c r="I341" s="1"/>
  <c r="F341"/>
  <c r="E341"/>
  <c r="G229" i="41"/>
  <c r="G228"/>
  <c r="G222"/>
  <c r="G220"/>
  <c r="G218"/>
  <c r="G217"/>
  <c r="G216"/>
  <c r="G215"/>
  <c r="G214"/>
  <c r="G213"/>
  <c r="G211"/>
  <c r="G210"/>
  <c r="G209"/>
  <c r="G208"/>
  <c r="G207"/>
  <c r="G206"/>
  <c r="G205"/>
  <c r="G204"/>
  <c r="G196"/>
  <c r="G195"/>
  <c r="G194"/>
  <c r="G192"/>
  <c r="G191"/>
  <c r="G189"/>
  <c r="G188"/>
  <c r="G185"/>
  <c r="G184"/>
  <c r="G183"/>
  <c r="G182"/>
  <c r="G181"/>
  <c r="G180"/>
  <c r="G179"/>
  <c r="G177"/>
  <c r="G175"/>
  <c r="G174"/>
  <c r="G173"/>
  <c r="G172"/>
  <c r="G170"/>
  <c r="G169"/>
  <c r="G168"/>
  <c r="G167"/>
  <c r="G166"/>
  <c r="G165"/>
  <c r="G164"/>
  <c r="G163"/>
  <c r="G162"/>
  <c r="G161"/>
  <c r="G160"/>
  <c r="D160"/>
  <c r="D161"/>
  <c r="D162"/>
  <c r="D163"/>
  <c r="D164"/>
  <c r="D165"/>
  <c r="D166"/>
  <c r="D167"/>
  <c r="D168"/>
  <c r="D169"/>
  <c r="D170"/>
  <c r="D172"/>
  <c r="D173"/>
  <c r="D174"/>
  <c r="D175"/>
  <c r="D177"/>
  <c r="D179"/>
  <c r="D180"/>
  <c r="D181"/>
  <c r="D182"/>
  <c r="D183"/>
  <c r="D184"/>
  <c r="D185"/>
  <c r="D188"/>
  <c r="D189"/>
  <c r="D191"/>
  <c r="D192"/>
  <c r="D194"/>
  <c r="D195"/>
  <c r="D196"/>
  <c r="D204"/>
  <c r="D205"/>
  <c r="D206"/>
  <c r="D207"/>
  <c r="D208"/>
  <c r="D209"/>
  <c r="D210"/>
  <c r="D211"/>
  <c r="D213"/>
  <c r="D214"/>
  <c r="D215"/>
  <c r="D216"/>
  <c r="D217"/>
  <c r="D218"/>
  <c r="D220"/>
  <c r="D222"/>
  <c r="D226"/>
  <c r="D227"/>
  <c r="D228"/>
  <c r="D229"/>
  <c r="C226"/>
  <c r="H213"/>
  <c r="C214"/>
  <c r="H214" s="1"/>
  <c r="C215"/>
  <c r="C216"/>
  <c r="C217"/>
  <c r="C218"/>
  <c r="H218" s="1"/>
  <c r="C220"/>
  <c r="H220" s="1"/>
  <c r="C204"/>
  <c r="C205"/>
  <c r="H205" s="1"/>
  <c r="C206"/>
  <c r="C207"/>
  <c r="C208"/>
  <c r="C211"/>
  <c r="H211" s="1"/>
  <c r="C161"/>
  <c r="H161" s="1"/>
  <c r="C163"/>
  <c r="C164"/>
  <c r="C165"/>
  <c r="H165" s="1"/>
  <c r="C167"/>
  <c r="C168"/>
  <c r="C169"/>
  <c r="C172"/>
  <c r="H172" s="1"/>
  <c r="C173"/>
  <c r="H173" s="1"/>
  <c r="C174"/>
  <c r="H174" s="1"/>
  <c r="C175"/>
  <c r="H175" s="1"/>
  <c r="C177"/>
  <c r="C179"/>
  <c r="C180"/>
  <c r="C181"/>
  <c r="H181" s="1"/>
  <c r="C183"/>
  <c r="C188"/>
  <c r="H188" s="1"/>
  <c r="C189"/>
  <c r="H189" s="1"/>
  <c r="C191"/>
  <c r="C192"/>
  <c r="C194"/>
  <c r="C195"/>
  <c r="C196"/>
  <c r="C160"/>
  <c r="G301" i="43"/>
  <c r="G302"/>
  <c r="H302"/>
  <c r="E302"/>
  <c r="F302"/>
  <c r="C1763" i="44"/>
  <c r="C229" i="41" s="1"/>
  <c r="E306" i="43"/>
  <c r="F306"/>
  <c r="H306"/>
  <c r="I306" s="1"/>
  <c r="G303"/>
  <c r="E299"/>
  <c r="F299"/>
  <c r="H299"/>
  <c r="E303"/>
  <c r="F303"/>
  <c r="H303"/>
  <c r="E304"/>
  <c r="F304"/>
  <c r="H304"/>
  <c r="I304" s="1"/>
  <c r="E305"/>
  <c r="F305"/>
  <c r="H305"/>
  <c r="I305" s="1"/>
  <c r="H301"/>
  <c r="F301"/>
  <c r="E301"/>
  <c r="H300"/>
  <c r="F300"/>
  <c r="E300"/>
  <c r="H298"/>
  <c r="F298"/>
  <c r="E298"/>
  <c r="C1762" i="44"/>
  <c r="C228" i="41" s="1"/>
  <c r="H295" i="43"/>
  <c r="I295" s="1"/>
  <c r="F295"/>
  <c r="E295"/>
  <c r="H294"/>
  <c r="I294" s="1"/>
  <c r="F294"/>
  <c r="E294"/>
  <c r="H293"/>
  <c r="I293" s="1"/>
  <c r="F293"/>
  <c r="E293"/>
  <c r="G227" i="41"/>
  <c r="C1761" i="44"/>
  <c r="C227" i="41" s="1"/>
  <c r="H289" i="43"/>
  <c r="I289" s="1"/>
  <c r="F289"/>
  <c r="E289"/>
  <c r="H290"/>
  <c r="I290" s="1"/>
  <c r="F290"/>
  <c r="E290"/>
  <c r="H288"/>
  <c r="I288" s="1"/>
  <c r="F288"/>
  <c r="E288"/>
  <c r="J262" i="41" l="1"/>
  <c r="F180"/>
  <c r="H180"/>
  <c r="E167"/>
  <c r="H167"/>
  <c r="E215"/>
  <c r="H215"/>
  <c r="E196"/>
  <c r="H196"/>
  <c r="E191"/>
  <c r="H191"/>
  <c r="E177"/>
  <c r="H177"/>
  <c r="E168"/>
  <c r="H168"/>
  <c r="E163"/>
  <c r="H163"/>
  <c r="F206"/>
  <c r="H206"/>
  <c r="E216"/>
  <c r="H216"/>
  <c r="E195"/>
  <c r="H195"/>
  <c r="E208"/>
  <c r="H208"/>
  <c r="E192"/>
  <c r="H192"/>
  <c r="F183"/>
  <c r="H183"/>
  <c r="E169"/>
  <c r="H169"/>
  <c r="F164"/>
  <c r="H164"/>
  <c r="F207"/>
  <c r="H207"/>
  <c r="F217"/>
  <c r="H217"/>
  <c r="F160"/>
  <c r="H160"/>
  <c r="E194"/>
  <c r="H194"/>
  <c r="F179"/>
  <c r="H179"/>
  <c r="F204"/>
  <c r="H204"/>
  <c r="F226"/>
  <c r="H226"/>
  <c r="J188"/>
  <c r="J211"/>
  <c r="J214"/>
  <c r="J218"/>
  <c r="J161"/>
  <c r="J165"/>
  <c r="J173"/>
  <c r="J181"/>
  <c r="J205"/>
  <c r="J172"/>
  <c r="J175"/>
  <c r="J213"/>
  <c r="F228"/>
  <c r="J174"/>
  <c r="J189"/>
  <c r="J220"/>
  <c r="G391" i="43"/>
  <c r="I391" s="1"/>
  <c r="G393"/>
  <c r="G394" s="1"/>
  <c r="I394" s="1"/>
  <c r="F234" i="41"/>
  <c r="E234"/>
  <c r="F246"/>
  <c r="E246"/>
  <c r="E257"/>
  <c r="F257"/>
  <c r="I388" i="43"/>
  <c r="I387"/>
  <c r="I386"/>
  <c r="I379"/>
  <c r="I390"/>
  <c r="G385"/>
  <c r="I382"/>
  <c r="I384"/>
  <c r="I383"/>
  <c r="I385"/>
  <c r="I371"/>
  <c r="I364"/>
  <c r="I340"/>
  <c r="I350"/>
  <c r="I357"/>
  <c r="F172" i="41"/>
  <c r="E226"/>
  <c r="E213"/>
  <c r="E206"/>
  <c r="E179"/>
  <c r="F216"/>
  <c r="E211"/>
  <c r="E220"/>
  <c r="E189"/>
  <c r="F175"/>
  <c r="F205"/>
  <c r="F191"/>
  <c r="F188"/>
  <c r="E183"/>
  <c r="E175"/>
  <c r="E172"/>
  <c r="F220"/>
  <c r="E217"/>
  <c r="F213"/>
  <c r="F208"/>
  <c r="E205"/>
  <c r="E188"/>
  <c r="E180"/>
  <c r="E174"/>
  <c r="E164"/>
  <c r="F229"/>
  <c r="E229"/>
  <c r="E227"/>
  <c r="E218"/>
  <c r="F214"/>
  <c r="E181"/>
  <c r="E165"/>
  <c r="E228"/>
  <c r="F227"/>
  <c r="F211"/>
  <c r="F189"/>
  <c r="F165"/>
  <c r="E160"/>
  <c r="F215"/>
  <c r="E214"/>
  <c r="F196"/>
  <c r="F195"/>
  <c r="F194"/>
  <c r="F192"/>
  <c r="F177"/>
  <c r="E173"/>
  <c r="F169"/>
  <c r="F168"/>
  <c r="F167"/>
  <c r="F163"/>
  <c r="F173"/>
  <c r="E161"/>
  <c r="F218"/>
  <c r="E207"/>
  <c r="E204"/>
  <c r="F181"/>
  <c r="F174"/>
  <c r="F161"/>
  <c r="G300" i="43"/>
  <c r="I300" s="1"/>
  <c r="G298"/>
  <c r="I298" s="1"/>
  <c r="G299"/>
  <c r="I299" s="1"/>
  <c r="I302"/>
  <c r="I301"/>
  <c r="I303"/>
  <c r="I292"/>
  <c r="H228" i="41" s="1"/>
  <c r="I287" i="43"/>
  <c r="H227" i="41" s="1"/>
  <c r="J208" l="1"/>
  <c r="J168"/>
  <c r="J179"/>
  <c r="J177"/>
  <c r="J206"/>
  <c r="J167"/>
  <c r="J192"/>
  <c r="J169"/>
  <c r="J191"/>
  <c r="J180"/>
  <c r="J204"/>
  <c r="J207"/>
  <c r="J183"/>
  <c r="J196"/>
  <c r="J164"/>
  <c r="J217"/>
  <c r="J195"/>
  <c r="J163"/>
  <c r="J215"/>
  <c r="J216"/>
  <c r="J160"/>
  <c r="J194"/>
  <c r="J227"/>
  <c r="J228"/>
  <c r="I393" i="43"/>
  <c r="I297"/>
  <c r="H229" i="41" s="1"/>
  <c r="H260" l="1"/>
  <c r="J260" s="1"/>
  <c r="I378" i="43"/>
  <c r="H257" i="41"/>
  <c r="J257" s="1"/>
  <c r="J229"/>
  <c r="G226"/>
  <c r="C1748" i="44"/>
  <c r="C222" i="41" s="1"/>
  <c r="I281" i="43"/>
  <c r="F281"/>
  <c r="H285"/>
  <c r="I285" s="1"/>
  <c r="F285"/>
  <c r="E285"/>
  <c r="H284"/>
  <c r="I284" s="1"/>
  <c r="F284"/>
  <c r="E284"/>
  <c r="H283"/>
  <c r="I283" s="1"/>
  <c r="F283"/>
  <c r="E283"/>
  <c r="H282"/>
  <c r="I282" s="1"/>
  <c r="F282"/>
  <c r="E282"/>
  <c r="H280"/>
  <c r="I280" s="1"/>
  <c r="F280"/>
  <c r="E280"/>
  <c r="C1726" i="44"/>
  <c r="C210" i="41" s="1"/>
  <c r="H277" i="43"/>
  <c r="I277" s="1"/>
  <c r="F277"/>
  <c r="E277"/>
  <c r="H276"/>
  <c r="I276" s="1"/>
  <c r="F276"/>
  <c r="E276"/>
  <c r="H275"/>
  <c r="I275" s="1"/>
  <c r="F275"/>
  <c r="E275"/>
  <c r="H274"/>
  <c r="I274" s="1"/>
  <c r="F274"/>
  <c r="E274"/>
  <c r="I273"/>
  <c r="H272"/>
  <c r="I272" s="1"/>
  <c r="F272"/>
  <c r="E272"/>
  <c r="C1725" i="44"/>
  <c r="C209" i="41" s="1"/>
  <c r="H269" i="43"/>
  <c r="I269" s="1"/>
  <c r="F269"/>
  <c r="E269"/>
  <c r="H268"/>
  <c r="I268" s="1"/>
  <c r="F268"/>
  <c r="E268"/>
  <c r="H267"/>
  <c r="I267" s="1"/>
  <c r="F267"/>
  <c r="E267"/>
  <c r="H266"/>
  <c r="I266" s="1"/>
  <c r="F266"/>
  <c r="E266"/>
  <c r="H265"/>
  <c r="I265" s="1"/>
  <c r="F265"/>
  <c r="E265"/>
  <c r="H264"/>
  <c r="I264" s="1"/>
  <c r="F264"/>
  <c r="E264"/>
  <c r="C1713" i="44"/>
  <c r="C1712"/>
  <c r="C1711"/>
  <c r="H261" i="43"/>
  <c r="I261" s="1"/>
  <c r="F261"/>
  <c r="E261"/>
  <c r="H260"/>
  <c r="I260" s="1"/>
  <c r="F260"/>
  <c r="E260"/>
  <c r="H259"/>
  <c r="I259" s="1"/>
  <c r="F259"/>
  <c r="E259"/>
  <c r="H258"/>
  <c r="I258" s="1"/>
  <c r="F258"/>
  <c r="E258"/>
  <c r="H257"/>
  <c r="I257" s="1"/>
  <c r="F257"/>
  <c r="E257"/>
  <c r="H256"/>
  <c r="I256" s="1"/>
  <c r="F256"/>
  <c r="E256"/>
  <c r="H253"/>
  <c r="I253" s="1"/>
  <c r="F253"/>
  <c r="E253"/>
  <c r="H252"/>
  <c r="I252" s="1"/>
  <c r="F252"/>
  <c r="E252"/>
  <c r="H251"/>
  <c r="I251" s="1"/>
  <c r="F251"/>
  <c r="E251"/>
  <c r="H250"/>
  <c r="I250" s="1"/>
  <c r="F250"/>
  <c r="E250"/>
  <c r="H249"/>
  <c r="I249" s="1"/>
  <c r="F249"/>
  <c r="E249"/>
  <c r="H248"/>
  <c r="I248" s="1"/>
  <c r="F248"/>
  <c r="E248"/>
  <c r="H245"/>
  <c r="I245" s="1"/>
  <c r="F245"/>
  <c r="E245"/>
  <c r="H244"/>
  <c r="I244" s="1"/>
  <c r="F244"/>
  <c r="E244"/>
  <c r="H243"/>
  <c r="I243" s="1"/>
  <c r="F243"/>
  <c r="E243"/>
  <c r="H242"/>
  <c r="I242" s="1"/>
  <c r="F242"/>
  <c r="E242"/>
  <c r="H241"/>
  <c r="I241" s="1"/>
  <c r="F241"/>
  <c r="E241"/>
  <c r="H240"/>
  <c r="I240" s="1"/>
  <c r="F240"/>
  <c r="E240"/>
  <c r="H237"/>
  <c r="I237" s="1"/>
  <c r="F237"/>
  <c r="E237"/>
  <c r="H236"/>
  <c r="I236" s="1"/>
  <c r="F236"/>
  <c r="E236"/>
  <c r="H235"/>
  <c r="I235" s="1"/>
  <c r="F235"/>
  <c r="E235"/>
  <c r="H234"/>
  <c r="I234" s="1"/>
  <c r="F234"/>
  <c r="E234"/>
  <c r="H233"/>
  <c r="I233" s="1"/>
  <c r="F233"/>
  <c r="E233"/>
  <c r="H232"/>
  <c r="I232" s="1"/>
  <c r="F232"/>
  <c r="E232"/>
  <c r="H229"/>
  <c r="I229" s="1"/>
  <c r="F229"/>
  <c r="E229"/>
  <c r="H228"/>
  <c r="I228" s="1"/>
  <c r="F228"/>
  <c r="E228"/>
  <c r="H227"/>
  <c r="I227" s="1"/>
  <c r="F227"/>
  <c r="E227"/>
  <c r="H226"/>
  <c r="I226" s="1"/>
  <c r="F226"/>
  <c r="E226"/>
  <c r="H225"/>
  <c r="I225" s="1"/>
  <c r="F225"/>
  <c r="E225"/>
  <c r="H224"/>
  <c r="I224" s="1"/>
  <c r="F224"/>
  <c r="E224"/>
  <c r="E219"/>
  <c r="F219"/>
  <c r="H219"/>
  <c r="I219" s="1"/>
  <c r="E220"/>
  <c r="F220"/>
  <c r="H220"/>
  <c r="I220" s="1"/>
  <c r="E221"/>
  <c r="F221"/>
  <c r="H221"/>
  <c r="I221" s="1"/>
  <c r="C1709" i="44"/>
  <c r="C1708"/>
  <c r="C1707"/>
  <c r="J226" i="41" l="1"/>
  <c r="F210"/>
  <c r="E210"/>
  <c r="F209"/>
  <c r="E209"/>
  <c r="F222"/>
  <c r="E222"/>
  <c r="I279" i="43"/>
  <c r="I263"/>
  <c r="H209" i="41" s="1"/>
  <c r="I271" i="43"/>
  <c r="I255"/>
  <c r="I247"/>
  <c r="I239"/>
  <c r="I231"/>
  <c r="I223"/>
  <c r="H216"/>
  <c r="I216" s="1"/>
  <c r="F216"/>
  <c r="E216"/>
  <c r="H218"/>
  <c r="I218" s="1"/>
  <c r="F218"/>
  <c r="E218"/>
  <c r="H217"/>
  <c r="I217" s="1"/>
  <c r="F217"/>
  <c r="E217"/>
  <c r="C113" i="44"/>
  <c r="C82"/>
  <c r="C1680"/>
  <c r="C185" i="41" s="1"/>
  <c r="H173" i="43"/>
  <c r="I173" s="1"/>
  <c r="F173"/>
  <c r="E173"/>
  <c r="H172"/>
  <c r="I172" s="1"/>
  <c r="F172"/>
  <c r="E172"/>
  <c r="I171"/>
  <c r="C1678" i="44"/>
  <c r="C184" i="41" s="1"/>
  <c r="C1674" i="44"/>
  <c r="C182" i="41" s="1"/>
  <c r="C170"/>
  <c r="C166"/>
  <c r="C162"/>
  <c r="G13" i="43"/>
  <c r="H168"/>
  <c r="I168" s="1"/>
  <c r="F168"/>
  <c r="E168"/>
  <c r="H167"/>
  <c r="I167" s="1"/>
  <c r="F167"/>
  <c r="E167"/>
  <c r="I166"/>
  <c r="H163"/>
  <c r="I163" s="1"/>
  <c r="F163"/>
  <c r="E163"/>
  <c r="H162"/>
  <c r="I162" s="1"/>
  <c r="F162"/>
  <c r="E162"/>
  <c r="H161"/>
  <c r="I161" s="1"/>
  <c r="F161"/>
  <c r="E161"/>
  <c r="H148"/>
  <c r="I148" s="1"/>
  <c r="F148"/>
  <c r="E148"/>
  <c r="H147"/>
  <c r="I147" s="1"/>
  <c r="F147"/>
  <c r="E147"/>
  <c r="H146"/>
  <c r="I146" s="1"/>
  <c r="F146"/>
  <c r="E146"/>
  <c r="H145"/>
  <c r="I145" s="1"/>
  <c r="F145"/>
  <c r="E145"/>
  <c r="H210" i="41" l="1"/>
  <c r="J210" s="1"/>
  <c r="H234"/>
  <c r="J234" s="1"/>
  <c r="H222"/>
  <c r="J222" s="1"/>
  <c r="H246"/>
  <c r="J246" s="1"/>
  <c r="J209"/>
  <c r="F162"/>
  <c r="E162"/>
  <c r="F184"/>
  <c r="E184"/>
  <c r="E185"/>
  <c r="F185"/>
  <c r="E170"/>
  <c r="F170"/>
  <c r="F182"/>
  <c r="E182"/>
  <c r="F166"/>
  <c r="E166"/>
  <c r="I215" i="43"/>
  <c r="I170"/>
  <c r="H185" i="41" s="1"/>
  <c r="I165" i="43"/>
  <c r="H184" i="41" s="1"/>
  <c r="I160" i="43"/>
  <c r="H182" i="41" s="1"/>
  <c r="I144" i="43"/>
  <c r="H170" i="41" s="1"/>
  <c r="H142" i="43"/>
  <c r="I142" s="1"/>
  <c r="F142"/>
  <c r="E142"/>
  <c r="H141"/>
  <c r="I141" s="1"/>
  <c r="F141"/>
  <c r="E141"/>
  <c r="H140"/>
  <c r="I140" s="1"/>
  <c r="F140"/>
  <c r="E140"/>
  <c r="H139"/>
  <c r="I139" s="1"/>
  <c r="F139"/>
  <c r="E139"/>
  <c r="H138"/>
  <c r="I138" s="1"/>
  <c r="F138"/>
  <c r="E138"/>
  <c r="E132"/>
  <c r="F132"/>
  <c r="H132"/>
  <c r="I132" s="1"/>
  <c r="E133"/>
  <c r="F133"/>
  <c r="H133"/>
  <c r="I133" s="1"/>
  <c r="E134"/>
  <c r="F134"/>
  <c r="H134"/>
  <c r="I134" s="1"/>
  <c r="H137"/>
  <c r="I137" s="1"/>
  <c r="F137"/>
  <c r="E137"/>
  <c r="H131"/>
  <c r="I131" s="1"/>
  <c r="F131"/>
  <c r="E131"/>
  <c r="H130"/>
  <c r="I130" s="1"/>
  <c r="F130"/>
  <c r="E130"/>
  <c r="H129"/>
  <c r="I129" s="1"/>
  <c r="F129"/>
  <c r="E129"/>
  <c r="J170" i="41" l="1"/>
  <c r="J185"/>
  <c r="J184"/>
  <c r="J182"/>
  <c r="I136" i="43"/>
  <c r="H166" i="41" s="1"/>
  <c r="I128" i="43"/>
  <c r="J166" i="41" l="1"/>
  <c r="E147"/>
  <c r="C43" i="33" s="1"/>
  <c r="D149" i="41"/>
  <c r="D152"/>
  <c r="D153"/>
  <c r="D154"/>
  <c r="C154"/>
  <c r="C153"/>
  <c r="C152"/>
  <c r="C149"/>
  <c r="H149" s="1"/>
  <c r="E153" l="1"/>
  <c r="H153"/>
  <c r="E152"/>
  <c r="H152"/>
  <c r="E154"/>
  <c r="H154"/>
  <c r="F154"/>
  <c r="F152"/>
  <c r="E149"/>
  <c r="F149"/>
  <c r="F153"/>
  <c r="J1400" i="44"/>
  <c r="J1401"/>
  <c r="J1403"/>
  <c r="D106" i="41"/>
  <c r="D107"/>
  <c r="D108"/>
  <c r="D109"/>
  <c r="D110"/>
  <c r="C107"/>
  <c r="H107" s="1"/>
  <c r="K1050" i="44"/>
  <c r="K1049"/>
  <c r="E1047"/>
  <c r="D144" i="41"/>
  <c r="C144"/>
  <c r="H144" s="1"/>
  <c r="E1477" i="44"/>
  <c r="E1450"/>
  <c r="E1461"/>
  <c r="E1396"/>
  <c r="E1362"/>
  <c r="E1356"/>
  <c r="E1347"/>
  <c r="G124" i="43"/>
  <c r="E124"/>
  <c r="F124"/>
  <c r="H124"/>
  <c r="D138" i="41"/>
  <c r="D139"/>
  <c r="D140"/>
  <c r="C139"/>
  <c r="C138"/>
  <c r="C1467" i="44"/>
  <c r="E1467" s="1"/>
  <c r="H123" i="43"/>
  <c r="I123" s="1"/>
  <c r="F123"/>
  <c r="E123"/>
  <c r="H122"/>
  <c r="F122"/>
  <c r="E122"/>
  <c r="E138" i="41" l="1"/>
  <c r="H138"/>
  <c r="E139"/>
  <c r="H139"/>
  <c r="I124" i="43"/>
  <c r="E107" i="41"/>
  <c r="F107"/>
  <c r="K1047" i="44"/>
  <c r="G107" i="41" s="1"/>
  <c r="C140"/>
  <c r="E144"/>
  <c r="F144"/>
  <c r="F139"/>
  <c r="F138"/>
  <c r="I122" i="43"/>
  <c r="I121" l="1"/>
  <c r="H162" i="41" s="1"/>
  <c r="F140"/>
  <c r="J107"/>
  <c r="E140"/>
  <c r="C134"/>
  <c r="H134" s="1"/>
  <c r="C133"/>
  <c r="H133" s="1"/>
  <c r="C132"/>
  <c r="H132" s="1"/>
  <c r="E1465" i="44"/>
  <c r="K1465" s="1"/>
  <c r="K1463"/>
  <c r="E1464"/>
  <c r="K1464" s="1"/>
  <c r="J1350"/>
  <c r="K1350" s="1"/>
  <c r="J1360"/>
  <c r="E1264"/>
  <c r="D128" i="41"/>
  <c r="C128"/>
  <c r="H128" s="1"/>
  <c r="D121"/>
  <c r="D122"/>
  <c r="D123"/>
  <c r="D124"/>
  <c r="D125"/>
  <c r="D126"/>
  <c r="D127"/>
  <c r="C127"/>
  <c r="C126"/>
  <c r="H126" s="1"/>
  <c r="C125"/>
  <c r="H125" s="1"/>
  <c r="C124"/>
  <c r="C123"/>
  <c r="C122"/>
  <c r="C121"/>
  <c r="K1007" i="44"/>
  <c r="K1020"/>
  <c r="C116" i="41"/>
  <c r="H116" s="1"/>
  <c r="C115"/>
  <c r="H115" s="1"/>
  <c r="C114"/>
  <c r="H114" s="1"/>
  <c r="C110"/>
  <c r="H110" s="1"/>
  <c r="C109"/>
  <c r="H109" s="1"/>
  <c r="C108"/>
  <c r="H108" s="1"/>
  <c r="C101"/>
  <c r="H101" s="1"/>
  <c r="C102"/>
  <c r="D102"/>
  <c r="C100"/>
  <c r="H100" s="1"/>
  <c r="J162" l="1"/>
  <c r="J263" s="1"/>
  <c r="F102"/>
  <c r="H102"/>
  <c r="F123"/>
  <c r="H123"/>
  <c r="F127"/>
  <c r="H127"/>
  <c r="F124"/>
  <c r="H124"/>
  <c r="E122"/>
  <c r="H122"/>
  <c r="E121"/>
  <c r="H121"/>
  <c r="K1347" i="44"/>
  <c r="F125" i="41"/>
  <c r="F122"/>
  <c r="E124"/>
  <c r="F121"/>
  <c r="E123"/>
  <c r="E128"/>
  <c r="F128"/>
  <c r="E125"/>
  <c r="E127"/>
  <c r="F126"/>
  <c r="E126"/>
  <c r="E102"/>
  <c r="E1359" i="44" l="1"/>
  <c r="E1364"/>
  <c r="M1060"/>
  <c r="M1055"/>
  <c r="M1054"/>
  <c r="M1045"/>
  <c r="E1127"/>
  <c r="K1065"/>
  <c r="K1063" s="1"/>
  <c r="K1060"/>
  <c r="K1058" s="1"/>
  <c r="E1058"/>
  <c r="K1055"/>
  <c r="H112" i="43"/>
  <c r="I112" s="1"/>
  <c r="F112"/>
  <c r="E112"/>
  <c r="H111"/>
  <c r="I111" s="1"/>
  <c r="F111"/>
  <c r="E111"/>
  <c r="H110"/>
  <c r="I110" s="1"/>
  <c r="F110"/>
  <c r="E110"/>
  <c r="H109"/>
  <c r="G109"/>
  <c r="F109"/>
  <c r="E109"/>
  <c r="K1054" i="44"/>
  <c r="E1052"/>
  <c r="C1043"/>
  <c r="E106" i="43"/>
  <c r="F106"/>
  <c r="H106"/>
  <c r="H100"/>
  <c r="I100" s="1"/>
  <c r="F100"/>
  <c r="E100"/>
  <c r="H97"/>
  <c r="I97" s="1"/>
  <c r="F97"/>
  <c r="E97"/>
  <c r="H96"/>
  <c r="F96"/>
  <c r="E96"/>
  <c r="K1045" i="44"/>
  <c r="K1043" s="1"/>
  <c r="E1016"/>
  <c r="E1009"/>
  <c r="E995"/>
  <c r="E1003"/>
  <c r="D86" i="41"/>
  <c r="D87"/>
  <c r="D88"/>
  <c r="D89"/>
  <c r="D90"/>
  <c r="C90"/>
  <c r="H90" s="1"/>
  <c r="C89"/>
  <c r="H89" s="1"/>
  <c r="C88"/>
  <c r="H88" s="1"/>
  <c r="C87"/>
  <c r="H87" s="1"/>
  <c r="C86"/>
  <c r="H86" s="1"/>
  <c r="D80"/>
  <c r="D81"/>
  <c r="D82"/>
  <c r="D83"/>
  <c r="D84"/>
  <c r="C84"/>
  <c r="H84" s="1"/>
  <c r="C83"/>
  <c r="H83" s="1"/>
  <c r="C82"/>
  <c r="H82" s="1"/>
  <c r="C81"/>
  <c r="H81" s="1"/>
  <c r="C80"/>
  <c r="H80" s="1"/>
  <c r="E981" i="44"/>
  <c r="E972"/>
  <c r="E979"/>
  <c r="I109" i="43" l="1"/>
  <c r="I96"/>
  <c r="G109" i="41"/>
  <c r="G106"/>
  <c r="I108" i="43"/>
  <c r="E1043" i="44"/>
  <c r="C106" i="41"/>
  <c r="K1052" i="44"/>
  <c r="I106" i="43"/>
  <c r="F880" i="44"/>
  <c r="G880"/>
  <c r="H880"/>
  <c r="F881"/>
  <c r="G881"/>
  <c r="H881"/>
  <c r="E881"/>
  <c r="E909"/>
  <c r="E896"/>
  <c r="E888"/>
  <c r="E878"/>
  <c r="E886"/>
  <c r="E832"/>
  <c r="E825"/>
  <c r="E817"/>
  <c r="E815"/>
  <c r="E808"/>
  <c r="H810"/>
  <c r="D65" i="41"/>
  <c r="D66"/>
  <c r="D67"/>
  <c r="D68"/>
  <c r="D69"/>
  <c r="D70"/>
  <c r="D71"/>
  <c r="D72"/>
  <c r="D73"/>
  <c r="D74"/>
  <c r="D75"/>
  <c r="D58"/>
  <c r="D59"/>
  <c r="D60"/>
  <c r="D61"/>
  <c r="D62"/>
  <c r="D63"/>
  <c r="D46"/>
  <c r="D47"/>
  <c r="D48"/>
  <c r="D49"/>
  <c r="D50"/>
  <c r="D51"/>
  <c r="D52"/>
  <c r="D53"/>
  <c r="D54"/>
  <c r="D55"/>
  <c r="D56"/>
  <c r="D30"/>
  <c r="D31"/>
  <c r="D32"/>
  <c r="D33"/>
  <c r="D34"/>
  <c r="D35"/>
  <c r="D36"/>
  <c r="D37"/>
  <c r="D38"/>
  <c r="D39"/>
  <c r="D40"/>
  <c r="D41"/>
  <c r="C75"/>
  <c r="H75" s="1"/>
  <c r="C74"/>
  <c r="C73"/>
  <c r="H73" s="1"/>
  <c r="C72"/>
  <c r="C71"/>
  <c r="H71" s="1"/>
  <c r="C70"/>
  <c r="C69"/>
  <c r="C68"/>
  <c r="H68" s="1"/>
  <c r="C67"/>
  <c r="C66"/>
  <c r="C65"/>
  <c r="E741" i="44"/>
  <c r="E734"/>
  <c r="E689"/>
  <c r="E686"/>
  <c r="E682"/>
  <c r="E669"/>
  <c r="E774"/>
  <c r="E558"/>
  <c r="E564"/>
  <c r="E676"/>
  <c r="E766"/>
  <c r="E758"/>
  <c r="E737"/>
  <c r="F737"/>
  <c r="G737"/>
  <c r="H737"/>
  <c r="F736"/>
  <c r="C63" i="41"/>
  <c r="H63" s="1"/>
  <c r="C62"/>
  <c r="C61"/>
  <c r="C60"/>
  <c r="C59"/>
  <c r="C56"/>
  <c r="C55"/>
  <c r="H55" s="1"/>
  <c r="C54"/>
  <c r="C53"/>
  <c r="C52"/>
  <c r="H52" s="1"/>
  <c r="C51"/>
  <c r="H51" s="1"/>
  <c r="C50"/>
  <c r="H50" s="1"/>
  <c r="C49"/>
  <c r="C48"/>
  <c r="C47"/>
  <c r="H47" s="1"/>
  <c r="C46"/>
  <c r="K680" i="44"/>
  <c r="H679"/>
  <c r="H673"/>
  <c r="G673"/>
  <c r="F673"/>
  <c r="H672"/>
  <c r="C664"/>
  <c r="C58" i="41" s="1"/>
  <c r="G666" i="44"/>
  <c r="H684" s="1"/>
  <c r="G92" i="43"/>
  <c r="G91"/>
  <c r="G93"/>
  <c r="E92"/>
  <c r="F92"/>
  <c r="H92"/>
  <c r="E93"/>
  <c r="F93"/>
  <c r="H93"/>
  <c r="H91"/>
  <c r="F91"/>
  <c r="E91"/>
  <c r="E57" i="41"/>
  <c r="E544" i="44"/>
  <c r="F544"/>
  <c r="G544"/>
  <c r="F543"/>
  <c r="E543"/>
  <c r="K281"/>
  <c r="K243"/>
  <c r="K244"/>
  <c r="K245"/>
  <c r="K246"/>
  <c r="E115" i="41"/>
  <c r="F115"/>
  <c r="E116"/>
  <c r="F116"/>
  <c r="E108"/>
  <c r="F108"/>
  <c r="E109"/>
  <c r="F109"/>
  <c r="E110"/>
  <c r="F110"/>
  <c r="E87"/>
  <c r="F87"/>
  <c r="E88"/>
  <c r="F88"/>
  <c r="E89"/>
  <c r="F89"/>
  <c r="E90"/>
  <c r="F90"/>
  <c r="F86"/>
  <c r="E86"/>
  <c r="E81"/>
  <c r="F81"/>
  <c r="E82"/>
  <c r="F82"/>
  <c r="E83"/>
  <c r="F83"/>
  <c r="E84"/>
  <c r="F84"/>
  <c r="F80"/>
  <c r="E80"/>
  <c r="F230" i="44"/>
  <c r="E230"/>
  <c r="E19" i="41"/>
  <c r="E20"/>
  <c r="H13" i="43"/>
  <c r="I13" s="1"/>
  <c r="F13"/>
  <c r="E13"/>
  <c r="H12"/>
  <c r="I12" s="1"/>
  <c r="F12"/>
  <c r="F11" s="1"/>
  <c r="E12"/>
  <c r="M8" i="44"/>
  <c r="G12" i="41" s="1"/>
  <c r="E427"/>
  <c r="C53" i="33" s="1"/>
  <c r="E158" i="41"/>
  <c r="C45" i="33" s="1"/>
  <c r="E265" i="41"/>
  <c r="C47" i="33" s="1"/>
  <c r="E444" i="43"/>
  <c r="F444"/>
  <c r="H444"/>
  <c r="I444" s="1"/>
  <c r="E445"/>
  <c r="F445"/>
  <c r="H445"/>
  <c r="I445" s="1"/>
  <c r="E446"/>
  <c r="F446"/>
  <c r="H446"/>
  <c r="I446" s="1"/>
  <c r="E447"/>
  <c r="F447"/>
  <c r="H447"/>
  <c r="I447" s="1"/>
  <c r="H443"/>
  <c r="I443" s="1"/>
  <c r="F443"/>
  <c r="E443"/>
  <c r="E437"/>
  <c r="F437"/>
  <c r="H437"/>
  <c r="I437" s="1"/>
  <c r="E438"/>
  <c r="F438"/>
  <c r="H438"/>
  <c r="I438" s="1"/>
  <c r="E439"/>
  <c r="F439"/>
  <c r="H439"/>
  <c r="I439" s="1"/>
  <c r="E440"/>
  <c r="F440"/>
  <c r="H440"/>
  <c r="I440" s="1"/>
  <c r="E441"/>
  <c r="F441"/>
  <c r="H441"/>
  <c r="I441" s="1"/>
  <c r="H436"/>
  <c r="I436" s="1"/>
  <c r="F436"/>
  <c r="E436"/>
  <c r="F431"/>
  <c r="F432"/>
  <c r="F433"/>
  <c r="F434"/>
  <c r="F430"/>
  <c r="F116"/>
  <c r="F117"/>
  <c r="F118"/>
  <c r="F119"/>
  <c r="F115"/>
  <c r="E431"/>
  <c r="E432"/>
  <c r="E433"/>
  <c r="E434"/>
  <c r="E430"/>
  <c r="E116"/>
  <c r="E117"/>
  <c r="E118"/>
  <c r="E119"/>
  <c r="E115"/>
  <c r="H430"/>
  <c r="I430" s="1"/>
  <c r="H431"/>
  <c r="I431" s="1"/>
  <c r="H432"/>
  <c r="I432" s="1"/>
  <c r="H433"/>
  <c r="I433" s="1"/>
  <c r="H434"/>
  <c r="I434" s="1"/>
  <c r="H116"/>
  <c r="H117"/>
  <c r="H118"/>
  <c r="H119"/>
  <c r="H115"/>
  <c r="E131" i="41"/>
  <c r="C31" i="33" s="1"/>
  <c r="E119" i="41"/>
  <c r="C29" i="33" s="1"/>
  <c r="E113" i="41"/>
  <c r="C27" i="33" s="1"/>
  <c r="E105" i="41"/>
  <c r="C25" i="33" s="1"/>
  <c r="E99" i="41"/>
  <c r="C23" i="33" s="1"/>
  <c r="E93" i="41"/>
  <c r="C21" i="33" s="1"/>
  <c r="E143" i="41"/>
  <c r="C35" i="33" s="1"/>
  <c r="E137" i="41"/>
  <c r="C33" i="33" s="1"/>
  <c r="D134" i="41"/>
  <c r="D133"/>
  <c r="D132"/>
  <c r="E1383" i="44"/>
  <c r="J1394"/>
  <c r="J1393"/>
  <c r="J1392"/>
  <c r="J1391"/>
  <c r="J1389"/>
  <c r="J1388"/>
  <c r="J1387"/>
  <c r="J1386"/>
  <c r="J1399"/>
  <c r="K1399" s="1"/>
  <c r="K1396" s="1"/>
  <c r="D114" i="41"/>
  <c r="K1319" i="44"/>
  <c r="K1317"/>
  <c r="K1318"/>
  <c r="M1295"/>
  <c r="M1296"/>
  <c r="M1297"/>
  <c r="M1298"/>
  <c r="M1294"/>
  <c r="K1298"/>
  <c r="K1297"/>
  <c r="K1296"/>
  <c r="K1295"/>
  <c r="K1294"/>
  <c r="K1276"/>
  <c r="F1628" l="1"/>
  <c r="K1628" s="1"/>
  <c r="K1627" s="1"/>
  <c r="G154" i="41" s="1"/>
  <c r="G820" i="44"/>
  <c r="K810"/>
  <c r="H828"/>
  <c r="F892"/>
  <c r="I892"/>
  <c r="I900"/>
  <c r="G892"/>
  <c r="F900"/>
  <c r="I899"/>
  <c r="I891"/>
  <c r="G891"/>
  <c r="F899"/>
  <c r="F49" i="41"/>
  <c r="H49"/>
  <c r="F53"/>
  <c r="H53"/>
  <c r="E59"/>
  <c r="H59"/>
  <c r="E66"/>
  <c r="H66"/>
  <c r="F70"/>
  <c r="H70"/>
  <c r="E74"/>
  <c r="H74"/>
  <c r="E48"/>
  <c r="H48"/>
  <c r="E56"/>
  <c r="H56"/>
  <c r="F62"/>
  <c r="H62"/>
  <c r="F65"/>
  <c r="H65"/>
  <c r="F69"/>
  <c r="H69"/>
  <c r="F61"/>
  <c r="H61"/>
  <c r="F72"/>
  <c r="H72"/>
  <c r="E46"/>
  <c r="H46"/>
  <c r="F54"/>
  <c r="H54"/>
  <c r="E60"/>
  <c r="H60"/>
  <c r="E67"/>
  <c r="H67"/>
  <c r="J109"/>
  <c r="I11" i="43"/>
  <c r="I95"/>
  <c r="H106" i="41" s="1"/>
  <c r="F132"/>
  <c r="E132"/>
  <c r="F134"/>
  <c r="E134"/>
  <c r="F133"/>
  <c r="E133"/>
  <c r="G108"/>
  <c r="K1127" i="44"/>
  <c r="G110" i="41" s="1"/>
  <c r="F106"/>
  <c r="E106"/>
  <c r="E75"/>
  <c r="F75"/>
  <c r="E664" i="44"/>
  <c r="F66" i="41"/>
  <c r="K881" i="44"/>
  <c r="K880"/>
  <c r="E72" i="41"/>
  <c r="F74"/>
  <c r="E71"/>
  <c r="F71"/>
  <c r="E70"/>
  <c r="E69"/>
  <c r="F68"/>
  <c r="E68"/>
  <c r="F67"/>
  <c r="E65"/>
  <c r="E61"/>
  <c r="E63"/>
  <c r="K673" i="44"/>
  <c r="F60" i="41"/>
  <c r="E58"/>
  <c r="F63"/>
  <c r="F58"/>
  <c r="E62"/>
  <c r="F59"/>
  <c r="I91" i="43"/>
  <c r="I92"/>
  <c r="I93"/>
  <c r="F52" i="41"/>
  <c r="E54"/>
  <c r="F46"/>
  <c r="E50"/>
  <c r="F56"/>
  <c r="F48"/>
  <c r="E52"/>
  <c r="F50"/>
  <c r="E55"/>
  <c r="E53"/>
  <c r="E51"/>
  <c r="E49"/>
  <c r="E47"/>
  <c r="F114"/>
  <c r="E114"/>
  <c r="F55"/>
  <c r="F51"/>
  <c r="F47"/>
  <c r="I428" i="43"/>
  <c r="H266" i="41" s="1"/>
  <c r="G134"/>
  <c r="K1391" i="44"/>
  <c r="K1386"/>
  <c r="K1291"/>
  <c r="M1291"/>
  <c r="G126" i="41" s="1"/>
  <c r="K878" i="44" l="1"/>
  <c r="K892"/>
  <c r="J106" i="41"/>
  <c r="J266"/>
  <c r="J282" s="1"/>
  <c r="J108"/>
  <c r="J110"/>
  <c r="J126"/>
  <c r="J134"/>
  <c r="I90" i="43"/>
  <c r="K1383" i="44"/>
  <c r="J1232"/>
  <c r="J1231"/>
  <c r="J1230"/>
  <c r="J1229"/>
  <c r="J1227"/>
  <c r="J1226"/>
  <c r="J1225"/>
  <c r="J1224"/>
  <c r="J1222"/>
  <c r="J1221"/>
  <c r="J1220"/>
  <c r="J1219"/>
  <c r="J1239"/>
  <c r="J1240"/>
  <c r="J1241"/>
  <c r="J1242"/>
  <c r="J1243"/>
  <c r="J1244"/>
  <c r="J1245"/>
  <c r="J1246"/>
  <c r="J1247"/>
  <c r="J1217"/>
  <c r="J1216"/>
  <c r="J1215"/>
  <c r="J1214"/>
  <c r="J1212"/>
  <c r="J1211"/>
  <c r="J1210"/>
  <c r="J1209"/>
  <c r="J1190"/>
  <c r="J1186"/>
  <c r="J1185"/>
  <c r="J1184"/>
  <c r="J1183"/>
  <c r="J1176"/>
  <c r="J1175"/>
  <c r="J1174"/>
  <c r="J1172"/>
  <c r="J1171"/>
  <c r="J1170"/>
  <c r="K1035"/>
  <c r="K1034"/>
  <c r="K1037"/>
  <c r="K1036"/>
  <c r="C1032"/>
  <c r="D101" i="41"/>
  <c r="K1013" i="44"/>
  <c r="K1014"/>
  <c r="K975"/>
  <c r="D100" i="41"/>
  <c r="D96"/>
  <c r="C96"/>
  <c r="H96" s="1"/>
  <c r="D95"/>
  <c r="C95"/>
  <c r="H95" s="1"/>
  <c r="D94"/>
  <c r="C94"/>
  <c r="H94" s="1"/>
  <c r="K974" i="44"/>
  <c r="H500" i="41" l="1"/>
  <c r="H58"/>
  <c r="E94"/>
  <c r="F94"/>
  <c r="F96"/>
  <c r="E96"/>
  <c r="E100"/>
  <c r="F100"/>
  <c r="F95"/>
  <c r="E95"/>
  <c r="F101"/>
  <c r="E101"/>
  <c r="K1219" i="44"/>
  <c r="K1224"/>
  <c r="K1229"/>
  <c r="K1243"/>
  <c r="K1239"/>
  <c r="K1214"/>
  <c r="K1032"/>
  <c r="K1209"/>
  <c r="K1187"/>
  <c r="K1183"/>
  <c r="K972"/>
  <c r="P972" s="1"/>
  <c r="H88" i="43"/>
  <c r="H87"/>
  <c r="E88"/>
  <c r="F88"/>
  <c r="F87"/>
  <c r="E87"/>
  <c r="J500" i="41" l="1"/>
  <c r="K1236" i="44"/>
  <c r="E29" i="41"/>
  <c r="C15" i="33" s="1"/>
  <c r="E18" i="41"/>
  <c r="C13" i="33" s="1"/>
  <c r="C358" i="44"/>
  <c r="M12"/>
  <c r="D9" i="45"/>
  <c r="K279" i="44" l="1"/>
  <c r="K280"/>
  <c r="I266"/>
  <c r="K266" l="1"/>
  <c r="K264" s="1"/>
  <c r="K257"/>
  <c r="K256"/>
  <c r="K254"/>
  <c r="K255"/>
  <c r="E231"/>
  <c r="E221"/>
  <c r="E220"/>
  <c r="E242" s="1"/>
  <c r="E85" i="41" l="1"/>
  <c r="E79"/>
  <c r="E78"/>
  <c r="C19" i="33" s="1"/>
  <c r="E64" i="41"/>
  <c r="E45"/>
  <c r="E44"/>
  <c r="C17" i="33" s="1"/>
  <c r="C332" i="44"/>
  <c r="C322"/>
  <c r="C294" l="1"/>
  <c r="C41" i="41"/>
  <c r="H41" s="1"/>
  <c r="C40"/>
  <c r="H40" s="1"/>
  <c r="C39"/>
  <c r="H39" s="1"/>
  <c r="C38"/>
  <c r="H38" s="1"/>
  <c r="C37"/>
  <c r="H37" s="1"/>
  <c r="C36"/>
  <c r="H36" s="1"/>
  <c r="C35"/>
  <c r="H35" s="1"/>
  <c r="C34"/>
  <c r="H34" s="1"/>
  <c r="C33"/>
  <c r="H33" s="1"/>
  <c r="C32"/>
  <c r="H32" s="1"/>
  <c r="C223" i="44"/>
  <c r="C218"/>
  <c r="C31" i="41" s="1"/>
  <c r="C30"/>
  <c r="D12"/>
  <c r="D13"/>
  <c r="D14"/>
  <c r="D15"/>
  <c r="C15"/>
  <c r="H15" s="1"/>
  <c r="C14"/>
  <c r="H14" s="1"/>
  <c r="C13"/>
  <c r="H13" s="1"/>
  <c r="C12"/>
  <c r="E11"/>
  <c r="C11" i="33" s="1"/>
  <c r="D26" i="41"/>
  <c r="C26"/>
  <c r="H26" s="1"/>
  <c r="F30" l="1"/>
  <c r="H30"/>
  <c r="F31"/>
  <c r="F13"/>
  <c r="E13"/>
  <c r="E12"/>
  <c r="H12"/>
  <c r="F12"/>
  <c r="E15"/>
  <c r="F15"/>
  <c r="F32"/>
  <c r="E32"/>
  <c r="F35"/>
  <c r="E35"/>
  <c r="F39"/>
  <c r="E39"/>
  <c r="E33"/>
  <c r="F33"/>
  <c r="E37"/>
  <c r="F37"/>
  <c r="E41"/>
  <c r="F41"/>
  <c r="F36"/>
  <c r="E36"/>
  <c r="F40"/>
  <c r="E40"/>
  <c r="F14"/>
  <c r="E14"/>
  <c r="E34"/>
  <c r="F34"/>
  <c r="E38"/>
  <c r="F38"/>
  <c r="F26"/>
  <c r="E26"/>
  <c r="E31"/>
  <c r="E30"/>
  <c r="J12" l="1"/>
  <c r="C200" i="44"/>
  <c r="I76" i="43" l="1"/>
  <c r="I75" s="1"/>
  <c r="C188" i="44"/>
  <c r="E72" i="43"/>
  <c r="F72"/>
  <c r="H72"/>
  <c r="I72" s="1"/>
  <c r="E73"/>
  <c r="F73"/>
  <c r="H73"/>
  <c r="I73" s="1"/>
  <c r="H71"/>
  <c r="I71" s="1"/>
  <c r="F71"/>
  <c r="E71"/>
  <c r="C184" i="44"/>
  <c r="I68" i="43"/>
  <c r="I67" s="1"/>
  <c r="C180" i="44"/>
  <c r="I65" i="43"/>
  <c r="I64" s="1"/>
  <c r="C176" i="44"/>
  <c r="I62" i="43"/>
  <c r="I61" s="1"/>
  <c r="C172" i="44"/>
  <c r="I59" i="43"/>
  <c r="I58" s="1"/>
  <c r="C167" i="44"/>
  <c r="C163"/>
  <c r="I56" i="43"/>
  <c r="I55" s="1"/>
  <c r="I53"/>
  <c r="I52" s="1"/>
  <c r="C158" i="44"/>
  <c r="H50" i="43"/>
  <c r="I50" s="1"/>
  <c r="I49" s="1"/>
  <c r="C150" i="44"/>
  <c r="I47" i="43"/>
  <c r="I46" s="1"/>
  <c r="C145" i="44"/>
  <c r="I44" i="43"/>
  <c r="I43" s="1"/>
  <c r="C141" i="44"/>
  <c r="I41" i="43"/>
  <c r="I40" s="1"/>
  <c r="C137" i="44"/>
  <c r="I38" i="43"/>
  <c r="H37"/>
  <c r="I37" s="1"/>
  <c r="F37"/>
  <c r="E37"/>
  <c r="D25" i="41"/>
  <c r="C25"/>
  <c r="H25" s="1"/>
  <c r="D24"/>
  <c r="D23"/>
  <c r="D22"/>
  <c r="D21"/>
  <c r="D20"/>
  <c r="D19"/>
  <c r="C24"/>
  <c r="E24" l="1"/>
  <c r="F24"/>
  <c r="E25"/>
  <c r="F25"/>
  <c r="I36" i="43"/>
  <c r="I70"/>
  <c r="E34"/>
  <c r="F34"/>
  <c r="H34"/>
  <c r="I34" s="1"/>
  <c r="I19" s="1"/>
  <c r="C23" i="41"/>
  <c r="H23" s="1"/>
  <c r="C22"/>
  <c r="H22" s="1"/>
  <c r="C21"/>
  <c r="H21" s="1"/>
  <c r="C20"/>
  <c r="H20" s="1"/>
  <c r="C19"/>
  <c r="H19" s="1"/>
  <c r="B3" i="44"/>
  <c r="F22" i="41" l="1"/>
  <c r="E22"/>
  <c r="F20"/>
  <c r="F19"/>
  <c r="F23"/>
  <c r="E23"/>
  <c r="F21"/>
  <c r="E21"/>
  <c r="K1485" i="44"/>
  <c r="K1484"/>
  <c r="K1480"/>
  <c r="K1469"/>
  <c r="K1467" s="1"/>
  <c r="K1267"/>
  <c r="K1142"/>
  <c r="M1126"/>
  <c r="M1122"/>
  <c r="M1118"/>
  <c r="M1114"/>
  <c r="M1110"/>
  <c r="M1106"/>
  <c r="M1102"/>
  <c r="M1098"/>
  <c r="M1086"/>
  <c r="M1082"/>
  <c r="M1078"/>
  <c r="M1074"/>
  <c r="M1069"/>
  <c r="M1065"/>
  <c r="K1141"/>
  <c r="K1137"/>
  <c r="K1136"/>
  <c r="K1132"/>
  <c r="K1131"/>
  <c r="K1074"/>
  <c r="K1072" s="1"/>
  <c r="N1126"/>
  <c r="N1122"/>
  <c r="N1114"/>
  <c r="N1110"/>
  <c r="N1106"/>
  <c r="N1102"/>
  <c r="N1098"/>
  <c r="G1090"/>
  <c r="N1090" s="1"/>
  <c r="N1086"/>
  <c r="N1082"/>
  <c r="N1078"/>
  <c r="N1074"/>
  <c r="N1069"/>
  <c r="K1334"/>
  <c r="K1340"/>
  <c r="K1339"/>
  <c r="K1330"/>
  <c r="K1325"/>
  <c r="K1324"/>
  <c r="K1316"/>
  <c r="K1304"/>
  <c r="K1305"/>
  <c r="K1306"/>
  <c r="K1307"/>
  <c r="K1308"/>
  <c r="K1309"/>
  <c r="K1310"/>
  <c r="K1303"/>
  <c r="K1284"/>
  <c r="K1285"/>
  <c r="K1286"/>
  <c r="K1287"/>
  <c r="K1288"/>
  <c r="K1289"/>
  <c r="K1283"/>
  <c r="J1446"/>
  <c r="J1445"/>
  <c r="J1444"/>
  <c r="J1443"/>
  <c r="J1442"/>
  <c r="J1441"/>
  <c r="J1440"/>
  <c r="J1439"/>
  <c r="J1434"/>
  <c r="J1433"/>
  <c r="J1432"/>
  <c r="J1431"/>
  <c r="J1430"/>
  <c r="J1429"/>
  <c r="J1428"/>
  <c r="J1427"/>
  <c r="J1422"/>
  <c r="J1421"/>
  <c r="J1420"/>
  <c r="J1419"/>
  <c r="J1418"/>
  <c r="J1417"/>
  <c r="J1416"/>
  <c r="J1415"/>
  <c r="J1381"/>
  <c r="J1380"/>
  <c r="J1379"/>
  <c r="J1378"/>
  <c r="J1377"/>
  <c r="J1376"/>
  <c r="J1375"/>
  <c r="J1374"/>
  <c r="J1254"/>
  <c r="J1253"/>
  <c r="J1252"/>
  <c r="J1251"/>
  <c r="J1250"/>
  <c r="J1249"/>
  <c r="J1248"/>
  <c r="J1205"/>
  <c r="J1206"/>
  <c r="J1207"/>
  <c r="J1203"/>
  <c r="J1181"/>
  <c r="K1178" s="1"/>
  <c r="J1195"/>
  <c r="J1196"/>
  <c r="J1197"/>
  <c r="J1198"/>
  <c r="J1199"/>
  <c r="J1204"/>
  <c r="J1167"/>
  <c r="J1168"/>
  <c r="J1169"/>
  <c r="J1173"/>
  <c r="J1177"/>
  <c r="K1174" s="1"/>
  <c r="J1158"/>
  <c r="J1159"/>
  <c r="J1162"/>
  <c r="J1163"/>
  <c r="J1164"/>
  <c r="J1166"/>
  <c r="J1157"/>
  <c r="K1030"/>
  <c r="K1029"/>
  <c r="K1025"/>
  <c r="K1024"/>
  <c r="K1019"/>
  <c r="K1018"/>
  <c r="K1012"/>
  <c r="K1011"/>
  <c r="K1006"/>
  <c r="K1005"/>
  <c r="H998"/>
  <c r="I998" s="1"/>
  <c r="K998" s="1"/>
  <c r="H997"/>
  <c r="E990"/>
  <c r="E989"/>
  <c r="F983"/>
  <c r="E984"/>
  <c r="E983"/>
  <c r="M972"/>
  <c r="K1003" l="1"/>
  <c r="G101" i="41" s="1"/>
  <c r="K1415" i="44"/>
  <c r="K1247"/>
  <c r="K1016"/>
  <c r="G102" i="41" s="1"/>
  <c r="K1009" i="44"/>
  <c r="G140" i="41"/>
  <c r="K1482" i="44"/>
  <c r="K1134"/>
  <c r="G138" i="41"/>
  <c r="K1139" i="44"/>
  <c r="M1090"/>
  <c r="K1129"/>
  <c r="N1118"/>
  <c r="K1102"/>
  <c r="K1100" s="1"/>
  <c r="K1090"/>
  <c r="K1088" s="1"/>
  <c r="K1114"/>
  <c r="K1112" s="1"/>
  <c r="K1086"/>
  <c r="K1084" s="1"/>
  <c r="K1106"/>
  <c r="K1104" s="1"/>
  <c r="K1098"/>
  <c r="K1096" s="1"/>
  <c r="K1118"/>
  <c r="K1116" s="1"/>
  <c r="K1322"/>
  <c r="K1078"/>
  <c r="K1076" s="1"/>
  <c r="K1122"/>
  <c r="K1120" s="1"/>
  <c r="K1337"/>
  <c r="M1337" s="1"/>
  <c r="K1069"/>
  <c r="K1067" s="1"/>
  <c r="K1082"/>
  <c r="K1080" s="1"/>
  <c r="K1110"/>
  <c r="K1108" s="1"/>
  <c r="K1126"/>
  <c r="K1124" s="1"/>
  <c r="K1301"/>
  <c r="K1281"/>
  <c r="K1443"/>
  <c r="K1431"/>
  <c r="K1251"/>
  <c r="K1374"/>
  <c r="K1378"/>
  <c r="K1022"/>
  <c r="K1419"/>
  <c r="K1427"/>
  <c r="K1439"/>
  <c r="K1200"/>
  <c r="K1204"/>
  <c r="K1027"/>
  <c r="K1196"/>
  <c r="K1192"/>
  <c r="K1166"/>
  <c r="K1170"/>
  <c r="K1162"/>
  <c r="I997"/>
  <c r="K990"/>
  <c r="K989"/>
  <c r="K984"/>
  <c r="K983"/>
  <c r="K981" l="1"/>
  <c r="G96" i="41" s="1"/>
  <c r="J102"/>
  <c r="J101"/>
  <c r="J138"/>
  <c r="K1412" i="44"/>
  <c r="K997"/>
  <c r="K979"/>
  <c r="G95" i="41" s="1"/>
  <c r="G94"/>
  <c r="K1424" i="44"/>
  <c r="K1436"/>
  <c r="K1371"/>
  <c r="G1364" s="1"/>
  <c r="K987"/>
  <c r="K995" l="1"/>
  <c r="J96" i="41"/>
  <c r="J94"/>
  <c r="J95"/>
  <c r="G1369" i="44"/>
  <c r="K1369" s="1"/>
  <c r="K1367" s="1"/>
  <c r="E1479" l="1"/>
  <c r="K1479" s="1"/>
  <c r="K1477" s="1"/>
  <c r="G144" i="41" s="1"/>
  <c r="J144" s="1"/>
  <c r="J145" s="1"/>
  <c r="G100"/>
  <c r="G526"/>
  <c r="J97"/>
  <c r="K960" i="44"/>
  <c r="K961"/>
  <c r="K962"/>
  <c r="K963"/>
  <c r="K959"/>
  <c r="H630"/>
  <c r="H629"/>
  <c r="I610"/>
  <c r="I609"/>
  <c r="F605"/>
  <c r="E630" s="1"/>
  <c r="F604"/>
  <c r="B605"/>
  <c r="B604"/>
  <c r="F610"/>
  <c r="H610"/>
  <c r="G630" s="1"/>
  <c r="K208"/>
  <c r="K207"/>
  <c r="K955"/>
  <c r="H942"/>
  <c r="K936"/>
  <c r="K935"/>
  <c r="K907"/>
  <c r="K950"/>
  <c r="K931"/>
  <c r="K930"/>
  <c r="K925"/>
  <c r="H912"/>
  <c r="G912"/>
  <c r="F912"/>
  <c r="E912"/>
  <c r="H911"/>
  <c r="G911"/>
  <c r="F911"/>
  <c r="E911"/>
  <c r="H900"/>
  <c r="K900" s="1"/>
  <c r="H899"/>
  <c r="K899" s="1"/>
  <c r="H891"/>
  <c r="F891"/>
  <c r="G835"/>
  <c r="G836"/>
  <c r="F835"/>
  <c r="F836"/>
  <c r="F834"/>
  <c r="G834"/>
  <c r="H834"/>
  <c r="E835"/>
  <c r="E836"/>
  <c r="E834"/>
  <c r="G543"/>
  <c r="B822"/>
  <c r="B830" s="1"/>
  <c r="G829"/>
  <c r="G830"/>
  <c r="F829"/>
  <c r="F830"/>
  <c r="F828"/>
  <c r="K828" s="1"/>
  <c r="G822"/>
  <c r="H822"/>
  <c r="F821"/>
  <c r="F822"/>
  <c r="F820"/>
  <c r="B821"/>
  <c r="B829" s="1"/>
  <c r="B820"/>
  <c r="B828" s="1"/>
  <c r="H821"/>
  <c r="G821"/>
  <c r="H820"/>
  <c r="K811"/>
  <c r="K812"/>
  <c r="K896" l="1"/>
  <c r="J100" i="41"/>
  <c r="J526"/>
  <c r="K891" i="44"/>
  <c r="K888" s="1"/>
  <c r="K957"/>
  <c r="K205"/>
  <c r="K933"/>
  <c r="K928"/>
  <c r="I941" s="1"/>
  <c r="K941" s="1"/>
  <c r="E906"/>
  <c r="K906" s="1"/>
  <c r="K904" s="1"/>
  <c r="K911"/>
  <c r="K912"/>
  <c r="K834"/>
  <c r="K808"/>
  <c r="G80" i="41" s="1"/>
  <c r="K836" i="44"/>
  <c r="K835"/>
  <c r="K821"/>
  <c r="K829"/>
  <c r="K830"/>
  <c r="K822"/>
  <c r="K820"/>
  <c r="K635"/>
  <c r="H634"/>
  <c r="B777"/>
  <c r="B776"/>
  <c r="E777"/>
  <c r="F777"/>
  <c r="G777"/>
  <c r="H777"/>
  <c r="E776"/>
  <c r="H776"/>
  <c r="F573"/>
  <c r="G573"/>
  <c r="H573"/>
  <c r="F770"/>
  <c r="H770"/>
  <c r="F769"/>
  <c r="B762"/>
  <c r="B770" s="1"/>
  <c r="B761"/>
  <c r="B769" s="1"/>
  <c r="F762"/>
  <c r="G762"/>
  <c r="H762"/>
  <c r="G761"/>
  <c r="F761"/>
  <c r="H769"/>
  <c r="H761"/>
  <c r="B744"/>
  <c r="F744"/>
  <c r="B743"/>
  <c r="F743"/>
  <c r="B737"/>
  <c r="B881" s="1"/>
  <c r="B880"/>
  <c r="H744"/>
  <c r="H736"/>
  <c r="H743" s="1"/>
  <c r="G736"/>
  <c r="E736"/>
  <c r="E1157" s="1"/>
  <c r="K751"/>
  <c r="K832" l="1"/>
  <c r="K909"/>
  <c r="B900"/>
  <c r="B892"/>
  <c r="J80" i="41"/>
  <c r="E743" i="44"/>
  <c r="K1157"/>
  <c r="K1154" s="1"/>
  <c r="K886"/>
  <c r="G87" i="41" s="1"/>
  <c r="G86"/>
  <c r="B912" i="44"/>
  <c r="B891"/>
  <c r="B899" s="1"/>
  <c r="B911"/>
  <c r="M786"/>
  <c r="K788"/>
  <c r="K786" s="1"/>
  <c r="G26" i="41"/>
  <c r="E300" i="44"/>
  <c r="E314" s="1"/>
  <c r="I942"/>
  <c r="K942" s="1"/>
  <c r="E954"/>
  <c r="E949"/>
  <c r="K825"/>
  <c r="K573"/>
  <c r="K777"/>
  <c r="K817"/>
  <c r="K815"/>
  <c r="G81" i="41" s="1"/>
  <c r="K770" i="44"/>
  <c r="K762"/>
  <c r="K761"/>
  <c r="K769"/>
  <c r="K737"/>
  <c r="E744"/>
  <c r="K744" s="1"/>
  <c r="K743"/>
  <c r="G116" i="41" l="1"/>
  <c r="J116" s="1"/>
  <c r="E1365" i="44"/>
  <c r="K1365" s="1"/>
  <c r="E1360"/>
  <c r="K1360" s="1"/>
  <c r="K741"/>
  <c r="K766"/>
  <c r="G70" i="41" s="1"/>
  <c r="K758" i="44"/>
  <c r="G69" i="41" s="1"/>
  <c r="J26"/>
  <c r="J87"/>
  <c r="J86"/>
  <c r="J81"/>
  <c r="I826" i="44"/>
  <c r="G83" i="41"/>
  <c r="I889" i="44"/>
  <c r="G88" i="41"/>
  <c r="I818" i="44"/>
  <c r="G82" i="41"/>
  <c r="E840" i="44"/>
  <c r="K840" s="1"/>
  <c r="K838" s="1"/>
  <c r="G84" i="41"/>
  <c r="I897" i="44"/>
  <c r="G89" i="41"/>
  <c r="E917" i="44"/>
  <c r="K917" s="1"/>
  <c r="K915" s="1"/>
  <c r="G90" i="41"/>
  <c r="J90" l="1"/>
  <c r="J84"/>
  <c r="J88"/>
  <c r="J70"/>
  <c r="J69"/>
  <c r="J89"/>
  <c r="J82"/>
  <c r="J83"/>
  <c r="M741" i="44"/>
  <c r="G66" i="41"/>
  <c r="F568" i="44"/>
  <c r="G568"/>
  <c r="H568"/>
  <c r="G567"/>
  <c r="F567"/>
  <c r="H567"/>
  <c r="H562"/>
  <c r="G562"/>
  <c r="F562"/>
  <c r="G561"/>
  <c r="H561"/>
  <c r="E549"/>
  <c r="F549"/>
  <c r="K554"/>
  <c r="G600"/>
  <c r="G599"/>
  <c r="H604"/>
  <c r="E629"/>
  <c r="H605"/>
  <c r="F625"/>
  <c r="I625"/>
  <c r="I624"/>
  <c r="F619"/>
  <c r="H619"/>
  <c r="F618"/>
  <c r="H618"/>
  <c r="H609"/>
  <c r="G629" s="1"/>
  <c r="F609"/>
  <c r="J66" i="41" l="1"/>
  <c r="J91"/>
  <c r="K600" i="44"/>
  <c r="G610"/>
  <c r="G605"/>
  <c r="F630" s="1"/>
  <c r="K630" s="1"/>
  <c r="K599"/>
  <c r="G604"/>
  <c r="K567"/>
  <c r="K568"/>
  <c r="G609"/>
  <c r="G624" s="1"/>
  <c r="K544"/>
  <c r="H549"/>
  <c r="K549" s="1"/>
  <c r="K562"/>
  <c r="K561"/>
  <c r="F624"/>
  <c r="K597" l="1"/>
  <c r="K605"/>
  <c r="K604"/>
  <c r="F629"/>
  <c r="K629" s="1"/>
  <c r="K627" s="1"/>
  <c r="E634" s="1"/>
  <c r="K634" s="1"/>
  <c r="K632" s="1"/>
  <c r="M605"/>
  <c r="G625"/>
  <c r="K625" s="1"/>
  <c r="G619"/>
  <c r="K619" s="1"/>
  <c r="G618"/>
  <c r="K618" s="1"/>
  <c r="M604"/>
  <c r="M602" s="1"/>
  <c r="K564"/>
  <c r="G51" i="41" s="1"/>
  <c r="K624" i="44"/>
  <c r="J51" i="41" l="1"/>
  <c r="K602" i="44"/>
  <c r="K615"/>
  <c r="K621"/>
  <c r="K595"/>
  <c r="K593" s="1"/>
  <c r="K408"/>
  <c r="M408" s="1"/>
  <c r="I390"/>
  <c r="F413" s="1"/>
  <c r="E417" l="1"/>
  <c r="K260" l="1"/>
  <c r="K231"/>
  <c r="K230"/>
  <c r="K226"/>
  <c r="K225"/>
  <c r="K221"/>
  <c r="K220"/>
  <c r="K216"/>
  <c r="I369"/>
  <c r="K357"/>
  <c r="K356"/>
  <c r="K355"/>
  <c r="K343"/>
  <c r="K348"/>
  <c r="K347"/>
  <c r="K346"/>
  <c r="K337"/>
  <c r="K338"/>
  <c r="K339"/>
  <c r="K352"/>
  <c r="K334"/>
  <c r="K329"/>
  <c r="K328"/>
  <c r="K327"/>
  <c r="K324"/>
  <c r="N1094" l="1"/>
  <c r="K1094"/>
  <c r="K1092" s="1"/>
  <c r="M1094"/>
  <c r="E1148" s="1"/>
  <c r="K223"/>
  <c r="K228"/>
  <c r="K332"/>
  <c r="K341"/>
  <c r="K218"/>
  <c r="K350"/>
  <c r="K322"/>
  <c r="K1461" l="1"/>
  <c r="E1151"/>
  <c r="K1151" s="1"/>
  <c r="K1150" s="1"/>
  <c r="G115" i="41" s="1"/>
  <c r="K358" i="44"/>
  <c r="M223"/>
  <c r="K315"/>
  <c r="K314"/>
  <c r="K301"/>
  <c r="K300"/>
  <c r="K319"/>
  <c r="K309"/>
  <c r="K310"/>
  <c r="K320"/>
  <c r="K296"/>
  <c r="K294" s="1"/>
  <c r="H40"/>
  <c r="K40" s="1"/>
  <c r="H39"/>
  <c r="K39" s="1"/>
  <c r="H35"/>
  <c r="K35" s="1"/>
  <c r="H34"/>
  <c r="K34" s="1"/>
  <c r="K49"/>
  <c r="K47" s="1"/>
  <c r="K45"/>
  <c r="K43" s="1"/>
  <c r="K30"/>
  <c r="K28" s="1"/>
  <c r="K26"/>
  <c r="K24" s="1"/>
  <c r="K22"/>
  <c r="K20" s="1"/>
  <c r="K18"/>
  <c r="K16" s="1"/>
  <c r="G14" i="41" s="1"/>
  <c r="K14" i="44"/>
  <c r="K12" s="1"/>
  <c r="G13" i="41" s="1"/>
  <c r="K10" i="44"/>
  <c r="K8" s="1"/>
  <c r="K202"/>
  <c r="K200" s="1"/>
  <c r="K198"/>
  <c r="K196" s="1"/>
  <c r="M196" s="1"/>
  <c r="K194"/>
  <c r="K192" s="1"/>
  <c r="K190"/>
  <c r="K188" s="1"/>
  <c r="K186"/>
  <c r="K184" s="1"/>
  <c r="K182"/>
  <c r="K180" s="1"/>
  <c r="K178"/>
  <c r="K176" s="1"/>
  <c r="K116"/>
  <c r="K115"/>
  <c r="K110"/>
  <c r="K111"/>
  <c r="K174"/>
  <c r="K172" s="1"/>
  <c r="K139"/>
  <c r="K137" s="1"/>
  <c r="K169"/>
  <c r="K167" s="1"/>
  <c r="K165"/>
  <c r="K163" s="1"/>
  <c r="K134"/>
  <c r="K132" s="1"/>
  <c r="K130"/>
  <c r="K128" s="1"/>
  <c r="K126"/>
  <c r="J13" i="41" l="1"/>
  <c r="J115"/>
  <c r="J14"/>
  <c r="M1461" i="44"/>
  <c r="G139" i="41"/>
  <c r="K37" i="44"/>
  <c r="K307"/>
  <c r="K32"/>
  <c r="G15" i="41" s="1"/>
  <c r="K113" i="44"/>
  <c r="G24" i="41" s="1"/>
  <c r="K108" i="44"/>
  <c r="G23" i="41" s="1"/>
  <c r="J23" l="1"/>
  <c r="J15"/>
  <c r="J139"/>
  <c r="E364" i="44"/>
  <c r="K124"/>
  <c r="K160"/>
  <c r="K158" s="1"/>
  <c r="K153"/>
  <c r="K154"/>
  <c r="K155"/>
  <c r="K156"/>
  <c r="K152"/>
  <c r="K147"/>
  <c r="K145" s="1"/>
  <c r="K143"/>
  <c r="K141" s="1"/>
  <c r="K121"/>
  <c r="K120"/>
  <c r="K103"/>
  <c r="K102"/>
  <c r="K104"/>
  <c r="K105"/>
  <c r="K97"/>
  <c r="K96"/>
  <c r="K95"/>
  <c r="K94"/>
  <c r="J16" i="41" l="1"/>
  <c r="K150" i="44"/>
  <c r="K118"/>
  <c r="G25" i="41" s="1"/>
  <c r="K100" i="44"/>
  <c r="G22" i="41" s="1"/>
  <c r="K92" i="44"/>
  <c r="K90"/>
  <c r="K89"/>
  <c r="K85"/>
  <c r="K84"/>
  <c r="K80"/>
  <c r="K79"/>
  <c r="K75"/>
  <c r="K74"/>
  <c r="K70"/>
  <c r="K69"/>
  <c r="G61"/>
  <c r="G60"/>
  <c r="K55"/>
  <c r="K56"/>
  <c r="E61" s="1"/>
  <c r="J25" i="41" l="1"/>
  <c r="J22"/>
  <c r="K53" i="44"/>
  <c r="K77"/>
  <c r="G19" i="41" s="1"/>
  <c r="K87" i="44"/>
  <c r="G21" i="41" s="1"/>
  <c r="K72" i="44"/>
  <c r="K82"/>
  <c r="G20" i="41" s="1"/>
  <c r="K67" i="44"/>
  <c r="K61"/>
  <c r="E60"/>
  <c r="K60" s="1"/>
  <c r="J19" i="41" l="1"/>
  <c r="J21"/>
  <c r="J20"/>
  <c r="K58" i="44"/>
  <c r="E65" l="1"/>
  <c r="K65" s="1"/>
  <c r="K63" s="1"/>
  <c r="D23" i="45" l="1"/>
  <c r="D17"/>
  <c r="D27" l="1"/>
  <c r="D29" s="1"/>
  <c r="L56" i="33"/>
  <c r="I522" i="41" l="1"/>
  <c r="K522" s="1"/>
  <c r="I453"/>
  <c r="K453" s="1"/>
  <c r="I478"/>
  <c r="K478" s="1"/>
  <c r="I455"/>
  <c r="K455" s="1"/>
  <c r="I471"/>
  <c r="K471" s="1"/>
  <c r="I442"/>
  <c r="K442" s="1"/>
  <c r="I451"/>
  <c r="K451" s="1"/>
  <c r="I461"/>
  <c r="K461" s="1"/>
  <c r="I483"/>
  <c r="K483" s="1"/>
  <c r="I450"/>
  <c r="K450" s="1"/>
  <c r="I468"/>
  <c r="K468" s="1"/>
  <c r="I151"/>
  <c r="K151" s="1"/>
  <c r="I447"/>
  <c r="K447" s="1"/>
  <c r="I472"/>
  <c r="K472" s="1"/>
  <c r="I482"/>
  <c r="K482" s="1"/>
  <c r="I457"/>
  <c r="K457" s="1"/>
  <c r="I475"/>
  <c r="K475" s="1"/>
  <c r="I443"/>
  <c r="K443" s="1"/>
  <c r="I445"/>
  <c r="K445" s="1"/>
  <c r="I465"/>
  <c r="K465" s="1"/>
  <c r="I456"/>
  <c r="K456" s="1"/>
  <c r="I479"/>
  <c r="K479" s="1"/>
  <c r="I463"/>
  <c r="K463" s="1"/>
  <c r="I477"/>
  <c r="K477" s="1"/>
  <c r="I452"/>
  <c r="K452" s="1"/>
  <c r="I462"/>
  <c r="K462" s="1"/>
  <c r="I484"/>
  <c r="K484" s="1"/>
  <c r="I444"/>
  <c r="K444" s="1"/>
  <c r="I449"/>
  <c r="K449" s="1"/>
  <c r="I480"/>
  <c r="K480" s="1"/>
  <c r="I155"/>
  <c r="K155" s="1"/>
  <c r="I458"/>
  <c r="K458" s="1"/>
  <c r="I473"/>
  <c r="K473" s="1"/>
  <c r="I467"/>
  <c r="K467" s="1"/>
  <c r="I148"/>
  <c r="K148" s="1"/>
  <c r="I446"/>
  <c r="K446" s="1"/>
  <c r="I466"/>
  <c r="K466" s="1"/>
  <c r="I469"/>
  <c r="K469" s="1"/>
  <c r="I454"/>
  <c r="K454" s="1"/>
  <c r="I474"/>
  <c r="K474" s="1"/>
  <c r="I460"/>
  <c r="K460" s="1"/>
  <c r="I464"/>
  <c r="K464" s="1"/>
  <c r="I150"/>
  <c r="K150" s="1"/>
  <c r="I487"/>
  <c r="K487" s="1"/>
  <c r="I497"/>
  <c r="K497" s="1"/>
  <c r="I486"/>
  <c r="K486" s="1"/>
  <c r="I485"/>
  <c r="K485" s="1"/>
  <c r="I492"/>
  <c r="I332"/>
  <c r="K332" s="1"/>
  <c r="I221"/>
  <c r="K221" s="1"/>
  <c r="I199"/>
  <c r="K199" s="1"/>
  <c r="I219"/>
  <c r="K219" s="1"/>
  <c r="I339"/>
  <c r="K339" s="1"/>
  <c r="I303"/>
  <c r="K303" s="1"/>
  <c r="I301"/>
  <c r="K301" s="1"/>
  <c r="I233"/>
  <c r="K233" s="1"/>
  <c r="I178"/>
  <c r="K178" s="1"/>
  <c r="I256"/>
  <c r="K256" s="1"/>
  <c r="I304"/>
  <c r="K304" s="1"/>
  <c r="I255"/>
  <c r="K255" s="1"/>
  <c r="I235"/>
  <c r="K235" s="1"/>
  <c r="I331"/>
  <c r="K331" s="1"/>
  <c r="I321"/>
  <c r="K321" s="1"/>
  <c r="I223"/>
  <c r="K223" s="1"/>
  <c r="I171"/>
  <c r="K171" s="1"/>
  <c r="I190"/>
  <c r="K190" s="1"/>
  <c r="I327"/>
  <c r="K327" s="1"/>
  <c r="I340"/>
  <c r="K340" s="1"/>
  <c r="I329"/>
  <c r="K329" s="1"/>
  <c r="I309"/>
  <c r="K309" s="1"/>
  <c r="I326"/>
  <c r="K326" s="1"/>
  <c r="I306"/>
  <c r="K306" s="1"/>
  <c r="I232"/>
  <c r="K232" s="1"/>
  <c r="I198"/>
  <c r="K198" s="1"/>
  <c r="I212"/>
  <c r="K212" s="1"/>
  <c r="I197"/>
  <c r="K197" s="1"/>
  <c r="I186"/>
  <c r="K186" s="1"/>
  <c r="I491"/>
  <c r="I325"/>
  <c r="K325" s="1"/>
  <c r="I224"/>
  <c r="K224" s="1"/>
  <c r="I305"/>
  <c r="K305" s="1"/>
  <c r="I249"/>
  <c r="K249" s="1"/>
  <c r="I225"/>
  <c r="K225" s="1"/>
  <c r="I322"/>
  <c r="K322" s="1"/>
  <c r="I307"/>
  <c r="K307" s="1"/>
  <c r="I193"/>
  <c r="K193" s="1"/>
  <c r="I230"/>
  <c r="K230" s="1"/>
  <c r="I200"/>
  <c r="K200" s="1"/>
  <c r="I176"/>
  <c r="K176" s="1"/>
  <c r="I202"/>
  <c r="K202" s="1"/>
  <c r="I203"/>
  <c r="K203" s="1"/>
  <c r="I201"/>
  <c r="K201" s="1"/>
  <c r="I187"/>
  <c r="K187" s="1"/>
  <c r="I149"/>
  <c r="I520"/>
  <c r="K520" s="1"/>
  <c r="I120"/>
  <c r="K120" s="1"/>
  <c r="I418"/>
  <c r="K418" s="1"/>
  <c r="I417"/>
  <c r="K417" s="1"/>
  <c r="I519"/>
  <c r="K519" s="1"/>
  <c r="I414"/>
  <c r="K414" s="1"/>
  <c r="I413"/>
  <c r="K413" s="1"/>
  <c r="I410"/>
  <c r="K410" s="1"/>
  <c r="I422"/>
  <c r="K422" s="1"/>
  <c r="I421"/>
  <c r="K421" s="1"/>
  <c r="I397"/>
  <c r="K397" s="1"/>
  <c r="I423"/>
  <c r="K423" s="1"/>
  <c r="I412"/>
  <c r="K412" s="1"/>
  <c r="I398"/>
  <c r="K398" s="1"/>
  <c r="I368"/>
  <c r="K368" s="1"/>
  <c r="I408"/>
  <c r="K408" s="1"/>
  <c r="I378"/>
  <c r="K378" s="1"/>
  <c r="I362"/>
  <c r="K362" s="1"/>
  <c r="I394"/>
  <c r="K394" s="1"/>
  <c r="I365"/>
  <c r="K365" s="1"/>
  <c r="I407"/>
  <c r="K407" s="1"/>
  <c r="I409"/>
  <c r="K409" s="1"/>
  <c r="I401"/>
  <c r="K401" s="1"/>
  <c r="I367"/>
  <c r="K367" s="1"/>
  <c r="I369"/>
  <c r="K369" s="1"/>
  <c r="I385"/>
  <c r="K385" s="1"/>
  <c r="I361"/>
  <c r="K361" s="1"/>
  <c r="I389"/>
  <c r="K389" s="1"/>
  <c r="I383"/>
  <c r="K383" s="1"/>
  <c r="I400"/>
  <c r="K400" s="1"/>
  <c r="I388"/>
  <c r="K388" s="1"/>
  <c r="I372"/>
  <c r="K372" s="1"/>
  <c r="I404"/>
  <c r="K404" s="1"/>
  <c r="I420"/>
  <c r="K420" s="1"/>
  <c r="I399"/>
  <c r="K399" s="1"/>
  <c r="I393"/>
  <c r="K393" s="1"/>
  <c r="I377"/>
  <c r="K377" s="1"/>
  <c r="I384"/>
  <c r="K384" s="1"/>
  <c r="I424"/>
  <c r="K424" s="1"/>
  <c r="I416"/>
  <c r="K416" s="1"/>
  <c r="I386"/>
  <c r="K386" s="1"/>
  <c r="I406"/>
  <c r="K406" s="1"/>
  <c r="I387"/>
  <c r="K387" s="1"/>
  <c r="I396"/>
  <c r="K396" s="1"/>
  <c r="I360"/>
  <c r="K360" s="1"/>
  <c r="I419"/>
  <c r="K419" s="1"/>
  <c r="I381"/>
  <c r="K381" s="1"/>
  <c r="I411"/>
  <c r="K411" s="1"/>
  <c r="I391"/>
  <c r="K391" s="1"/>
  <c r="I405"/>
  <c r="K405" s="1"/>
  <c r="I415"/>
  <c r="K415" s="1"/>
  <c r="I366"/>
  <c r="K366" s="1"/>
  <c r="I358"/>
  <c r="K358" s="1"/>
  <c r="I390"/>
  <c r="K390" s="1"/>
  <c r="I403"/>
  <c r="K403" s="1"/>
  <c r="I359"/>
  <c r="K359" s="1"/>
  <c r="I374"/>
  <c r="K374" s="1"/>
  <c r="I402"/>
  <c r="K402" s="1"/>
  <c r="I371"/>
  <c r="K371" s="1"/>
  <c r="I363"/>
  <c r="K363" s="1"/>
  <c r="I382"/>
  <c r="K382" s="1"/>
  <c r="I379"/>
  <c r="K379" s="1"/>
  <c r="I370"/>
  <c r="K370" s="1"/>
  <c r="I395"/>
  <c r="K395" s="1"/>
  <c r="I375"/>
  <c r="K375" s="1"/>
  <c r="I373"/>
  <c r="K373" s="1"/>
  <c r="I376"/>
  <c r="K376" s="1"/>
  <c r="I380"/>
  <c r="K380" s="1"/>
  <c r="I392"/>
  <c r="K392" s="1"/>
  <c r="I364"/>
  <c r="K364" s="1"/>
  <c r="I513"/>
  <c r="K513" s="1"/>
  <c r="I503"/>
  <c r="K503" s="1"/>
  <c r="I514"/>
  <c r="K514" s="1"/>
  <c r="I508"/>
  <c r="K508" s="1"/>
  <c r="I516"/>
  <c r="K516" s="1"/>
  <c r="I509"/>
  <c r="K509" s="1"/>
  <c r="I526"/>
  <c r="K526" s="1"/>
  <c r="K527" s="1"/>
  <c r="I517"/>
  <c r="K517" s="1"/>
  <c r="I512"/>
  <c r="K512" s="1"/>
  <c r="I502"/>
  <c r="K502" s="1"/>
  <c r="I507"/>
  <c r="K507" s="1"/>
  <c r="I515"/>
  <c r="K515" s="1"/>
  <c r="I510"/>
  <c r="K510" s="1"/>
  <c r="I496"/>
  <c r="K496" s="1"/>
  <c r="I505"/>
  <c r="K505" s="1"/>
  <c r="I501"/>
  <c r="K501" s="1"/>
  <c r="I511"/>
  <c r="K511" s="1"/>
  <c r="I495"/>
  <c r="I493"/>
  <c r="I494"/>
  <c r="I504"/>
  <c r="K504" s="1"/>
  <c r="I434"/>
  <c r="K434" s="1"/>
  <c r="I430"/>
  <c r="K430" s="1"/>
  <c r="I428"/>
  <c r="K428" s="1"/>
  <c r="I429"/>
  <c r="K429" s="1"/>
  <c r="I431"/>
  <c r="K431" s="1"/>
  <c r="I436"/>
  <c r="K436" s="1"/>
  <c r="I433"/>
  <c r="K433" s="1"/>
  <c r="I432"/>
  <c r="K432" s="1"/>
  <c r="I435"/>
  <c r="K435" s="1"/>
  <c r="I291"/>
  <c r="K291" s="1"/>
  <c r="I324"/>
  <c r="K324" s="1"/>
  <c r="I314"/>
  <c r="K314" s="1"/>
  <c r="I333"/>
  <c r="K333" s="1"/>
  <c r="I302"/>
  <c r="K302" s="1"/>
  <c r="I293"/>
  <c r="K293" s="1"/>
  <c r="I320"/>
  <c r="K320" s="1"/>
  <c r="I310"/>
  <c r="K310" s="1"/>
  <c r="I317"/>
  <c r="K317" s="1"/>
  <c r="I298"/>
  <c r="K298" s="1"/>
  <c r="I315"/>
  <c r="K315" s="1"/>
  <c r="I308"/>
  <c r="K308" s="1"/>
  <c r="I316"/>
  <c r="K316" s="1"/>
  <c r="I353"/>
  <c r="K353" s="1"/>
  <c r="I313"/>
  <c r="K313" s="1"/>
  <c r="I292"/>
  <c r="K292" s="1"/>
  <c r="I342"/>
  <c r="K342" s="1"/>
  <c r="I349"/>
  <c r="K349" s="1"/>
  <c r="I351"/>
  <c r="K351" s="1"/>
  <c r="I437"/>
  <c r="K437" s="1"/>
  <c r="I347"/>
  <c r="K347" s="1"/>
  <c r="I311"/>
  <c r="K311" s="1"/>
  <c r="I346"/>
  <c r="K346" s="1"/>
  <c r="I344"/>
  <c r="K344" s="1"/>
  <c r="I297"/>
  <c r="K297" s="1"/>
  <c r="I343"/>
  <c r="K343" s="1"/>
  <c r="I334"/>
  <c r="K334" s="1"/>
  <c r="I319"/>
  <c r="K319" s="1"/>
  <c r="I352"/>
  <c r="K352" s="1"/>
  <c r="I354"/>
  <c r="K354" s="1"/>
  <c r="I341"/>
  <c r="K341" s="1"/>
  <c r="I323"/>
  <c r="K323" s="1"/>
  <c r="I328"/>
  <c r="K328" s="1"/>
  <c r="I350"/>
  <c r="K350" s="1"/>
  <c r="I345"/>
  <c r="K345" s="1"/>
  <c r="I348"/>
  <c r="K348" s="1"/>
  <c r="I289"/>
  <c r="K289" s="1"/>
  <c r="I296"/>
  <c r="K296" s="1"/>
  <c r="I299"/>
  <c r="K299" s="1"/>
  <c r="I295"/>
  <c r="K295" s="1"/>
  <c r="I286"/>
  <c r="K286" s="1"/>
  <c r="I312"/>
  <c r="K312" s="1"/>
  <c r="I318"/>
  <c r="K318" s="1"/>
  <c r="I285"/>
  <c r="K285" s="1"/>
  <c r="I338"/>
  <c r="K338" s="1"/>
  <c r="I300"/>
  <c r="K300" s="1"/>
  <c r="I330"/>
  <c r="K330" s="1"/>
  <c r="I287"/>
  <c r="K287" s="1"/>
  <c r="I336"/>
  <c r="K336" s="1"/>
  <c r="I288"/>
  <c r="K288" s="1"/>
  <c r="I294"/>
  <c r="K294" s="1"/>
  <c r="I290"/>
  <c r="K290" s="1"/>
  <c r="I335"/>
  <c r="K335" s="1"/>
  <c r="I337"/>
  <c r="K337" s="1"/>
  <c r="I267"/>
  <c r="K267" s="1"/>
  <c r="I271"/>
  <c r="K271" s="1"/>
  <c r="I276"/>
  <c r="K276" s="1"/>
  <c r="I273"/>
  <c r="K273" s="1"/>
  <c r="I280"/>
  <c r="K280" s="1"/>
  <c r="I270"/>
  <c r="K270" s="1"/>
  <c r="I281"/>
  <c r="K281" s="1"/>
  <c r="I274"/>
  <c r="K274" s="1"/>
  <c r="I275"/>
  <c r="K275" s="1"/>
  <c r="I272"/>
  <c r="K272" s="1"/>
  <c r="I277"/>
  <c r="K277" s="1"/>
  <c r="I279"/>
  <c r="K279" s="1"/>
  <c r="I269"/>
  <c r="K269" s="1"/>
  <c r="I278"/>
  <c r="K278" s="1"/>
  <c r="I268"/>
  <c r="K268" s="1"/>
  <c r="I248"/>
  <c r="K248" s="1"/>
  <c r="I240"/>
  <c r="K240" s="1"/>
  <c r="I253"/>
  <c r="K253" s="1"/>
  <c r="I250"/>
  <c r="K250" s="1"/>
  <c r="I252"/>
  <c r="K252" s="1"/>
  <c r="I258"/>
  <c r="K258" s="1"/>
  <c r="I243"/>
  <c r="K243" s="1"/>
  <c r="I237"/>
  <c r="K237" s="1"/>
  <c r="I238"/>
  <c r="K238" s="1"/>
  <c r="I244"/>
  <c r="K244" s="1"/>
  <c r="I259"/>
  <c r="K259" s="1"/>
  <c r="I236"/>
  <c r="K236" s="1"/>
  <c r="I254"/>
  <c r="K254" s="1"/>
  <c r="I251"/>
  <c r="K251" s="1"/>
  <c r="I242"/>
  <c r="K242" s="1"/>
  <c r="I247"/>
  <c r="K247" s="1"/>
  <c r="I241"/>
  <c r="K241" s="1"/>
  <c r="I245"/>
  <c r="K245" s="1"/>
  <c r="I239"/>
  <c r="K239" s="1"/>
  <c r="I261"/>
  <c r="K261" s="1"/>
  <c r="I262"/>
  <c r="K262" s="1"/>
  <c r="I211"/>
  <c r="K211" s="1"/>
  <c r="I189"/>
  <c r="K189" s="1"/>
  <c r="I165"/>
  <c r="K165" s="1"/>
  <c r="I214"/>
  <c r="K214" s="1"/>
  <c r="I205"/>
  <c r="K205" s="1"/>
  <c r="I173"/>
  <c r="K173" s="1"/>
  <c r="I213"/>
  <c r="K213" s="1"/>
  <c r="I172"/>
  <c r="K172" s="1"/>
  <c r="I218"/>
  <c r="K218" s="1"/>
  <c r="I161"/>
  <c r="K161" s="1"/>
  <c r="I181"/>
  <c r="K181" s="1"/>
  <c r="I175"/>
  <c r="K175" s="1"/>
  <c r="I188"/>
  <c r="K188" s="1"/>
  <c r="I220"/>
  <c r="K220" s="1"/>
  <c r="I174"/>
  <c r="K174" s="1"/>
  <c r="I207"/>
  <c r="K207" s="1"/>
  <c r="I208"/>
  <c r="K208" s="1"/>
  <c r="I191"/>
  <c r="K191" s="1"/>
  <c r="I227"/>
  <c r="K227" s="1"/>
  <c r="I217"/>
  <c r="K217" s="1"/>
  <c r="I177"/>
  <c r="K177" s="1"/>
  <c r="I257"/>
  <c r="K257" s="1"/>
  <c r="I192"/>
  <c r="K192" s="1"/>
  <c r="I168"/>
  <c r="K168" s="1"/>
  <c r="I180"/>
  <c r="K180" s="1"/>
  <c r="I160"/>
  <c r="K160" s="1"/>
  <c r="I163"/>
  <c r="K163" s="1"/>
  <c r="I228"/>
  <c r="K228" s="1"/>
  <c r="I194"/>
  <c r="K194" s="1"/>
  <c r="I183"/>
  <c r="K183" s="1"/>
  <c r="I206"/>
  <c r="K206" s="1"/>
  <c r="I167"/>
  <c r="K167" s="1"/>
  <c r="I179"/>
  <c r="K179" s="1"/>
  <c r="I169"/>
  <c r="K169" s="1"/>
  <c r="I216"/>
  <c r="K216" s="1"/>
  <c r="I215"/>
  <c r="K215" s="1"/>
  <c r="I234"/>
  <c r="K234" s="1"/>
  <c r="I246"/>
  <c r="K246" s="1"/>
  <c r="I204"/>
  <c r="K204" s="1"/>
  <c r="I164"/>
  <c r="K164" s="1"/>
  <c r="I226"/>
  <c r="K226" s="1"/>
  <c r="I195"/>
  <c r="K195" s="1"/>
  <c r="I196"/>
  <c r="K196" s="1"/>
  <c r="I229"/>
  <c r="K229" s="1"/>
  <c r="I260"/>
  <c r="K260" s="1"/>
  <c r="I222"/>
  <c r="K222" s="1"/>
  <c r="I209"/>
  <c r="K209" s="1"/>
  <c r="I210"/>
  <c r="K210" s="1"/>
  <c r="I182"/>
  <c r="K182" s="1"/>
  <c r="I185"/>
  <c r="K185" s="1"/>
  <c r="I170"/>
  <c r="K170" s="1"/>
  <c r="I184"/>
  <c r="K184" s="1"/>
  <c r="I166"/>
  <c r="K166" s="1"/>
  <c r="I153"/>
  <c r="I154"/>
  <c r="I107"/>
  <c r="K107" s="1"/>
  <c r="I152"/>
  <c r="I144"/>
  <c r="K144" s="1"/>
  <c r="I138"/>
  <c r="K138" s="1"/>
  <c r="I139"/>
  <c r="K139" s="1"/>
  <c r="I133"/>
  <c r="I101"/>
  <c r="K101" s="1"/>
  <c r="I116"/>
  <c r="K116" s="1"/>
  <c r="I162"/>
  <c r="K162" s="1"/>
  <c r="I125"/>
  <c r="I128"/>
  <c r="I109"/>
  <c r="K109" s="1"/>
  <c r="I115"/>
  <c r="K115" s="1"/>
  <c r="I132"/>
  <c r="I110"/>
  <c r="K110" s="1"/>
  <c r="I134"/>
  <c r="K134" s="1"/>
  <c r="I108"/>
  <c r="K108" s="1"/>
  <c r="I100"/>
  <c r="K100" s="1"/>
  <c r="I114"/>
  <c r="I126"/>
  <c r="K126" s="1"/>
  <c r="I122"/>
  <c r="I123"/>
  <c r="I124"/>
  <c r="I102"/>
  <c r="K102" s="1"/>
  <c r="I121"/>
  <c r="I127"/>
  <c r="I83"/>
  <c r="K83" s="1"/>
  <c r="I86"/>
  <c r="K86" s="1"/>
  <c r="I88"/>
  <c r="K88" s="1"/>
  <c r="I82"/>
  <c r="K82" s="1"/>
  <c r="I89"/>
  <c r="K89" s="1"/>
  <c r="I84"/>
  <c r="K84" s="1"/>
  <c r="I81"/>
  <c r="K81" s="1"/>
  <c r="I80"/>
  <c r="K80" s="1"/>
  <c r="I87"/>
  <c r="K87" s="1"/>
  <c r="I90"/>
  <c r="K90" s="1"/>
  <c r="I73"/>
  <c r="I71"/>
  <c r="I55"/>
  <c r="I63"/>
  <c r="I51"/>
  <c r="K51" s="1"/>
  <c r="I68"/>
  <c r="I52"/>
  <c r="I47"/>
  <c r="I50"/>
  <c r="I75"/>
  <c r="I61"/>
  <c r="I66"/>
  <c r="K66" s="1"/>
  <c r="I54"/>
  <c r="I48"/>
  <c r="I46"/>
  <c r="I74"/>
  <c r="I67"/>
  <c r="I62"/>
  <c r="I49"/>
  <c r="I56"/>
  <c r="I69"/>
  <c r="K69" s="1"/>
  <c r="I266"/>
  <c r="K266" s="1"/>
  <c r="K282" s="1"/>
  <c r="I65"/>
  <c r="I53"/>
  <c r="I72"/>
  <c r="I70"/>
  <c r="K70" s="1"/>
  <c r="I60"/>
  <c r="I106"/>
  <c r="K106" s="1"/>
  <c r="K111" s="1"/>
  <c r="I59"/>
  <c r="I95"/>
  <c r="K95" s="1"/>
  <c r="I96"/>
  <c r="K96" s="1"/>
  <c r="I94"/>
  <c r="K94" s="1"/>
  <c r="K97" s="1"/>
  <c r="I500"/>
  <c r="K500" s="1"/>
  <c r="I58"/>
  <c r="I38"/>
  <c r="I15"/>
  <c r="K15" s="1"/>
  <c r="I14"/>
  <c r="K14" s="1"/>
  <c r="I34"/>
  <c r="I41"/>
  <c r="I40"/>
  <c r="I13"/>
  <c r="K13" s="1"/>
  <c r="I37"/>
  <c r="I36"/>
  <c r="I39"/>
  <c r="I26"/>
  <c r="K26" s="1"/>
  <c r="I33"/>
  <c r="I32"/>
  <c r="I35"/>
  <c r="I12"/>
  <c r="K12" s="1"/>
  <c r="I30"/>
  <c r="I25"/>
  <c r="K25" s="1"/>
  <c r="I21"/>
  <c r="K21" s="1"/>
  <c r="I22"/>
  <c r="K22" s="1"/>
  <c r="I19"/>
  <c r="K19" s="1"/>
  <c r="I23"/>
  <c r="K23" s="1"/>
  <c r="I20"/>
  <c r="K20" s="1"/>
  <c r="K16" l="1"/>
  <c r="K91"/>
  <c r="D19" i="33" s="1"/>
  <c r="K103" i="41"/>
  <c r="K145"/>
  <c r="D35" i="33" s="1"/>
  <c r="K263" i="41"/>
  <c r="D45" i="33" s="1"/>
  <c r="K355" i="41"/>
  <c r="D49" i="33" s="1"/>
  <c r="K488" i="41"/>
  <c r="K425"/>
  <c r="D51" i="33" s="1"/>
  <c r="K438" i="41"/>
  <c r="D53" i="33" s="1"/>
  <c r="D55"/>
  <c r="D47"/>
  <c r="D21"/>
  <c r="K1335" i="44"/>
  <c r="K1332" s="1"/>
  <c r="G128" i="41" s="1"/>
  <c r="K1329" i="44"/>
  <c r="K1327" s="1"/>
  <c r="K274"/>
  <c r="D11" i="33" l="1"/>
  <c r="I11" s="1"/>
  <c r="I12" s="1"/>
  <c r="J128" i="41"/>
  <c r="K128"/>
  <c r="J11" i="33" l="1"/>
  <c r="J12" s="1"/>
  <c r="F11"/>
  <c r="K11"/>
  <c r="K12" s="1"/>
  <c r="G11"/>
  <c r="G12" s="1"/>
  <c r="H11"/>
  <c r="H12" s="1"/>
  <c r="F73" i="41"/>
  <c r="E73"/>
  <c r="K1359" i="44"/>
  <c r="K1356" s="1"/>
  <c r="G132" i="41" s="1"/>
  <c r="K1364" i="44"/>
  <c r="K1362" s="1"/>
  <c r="G133" i="41" s="1"/>
  <c r="K272" i="44"/>
  <c r="F12" i="33" l="1"/>
  <c r="L11"/>
  <c r="K133" i="41"/>
  <c r="J133"/>
  <c r="K132"/>
  <c r="J132"/>
  <c r="K135" l="1"/>
  <c r="L26" i="33"/>
  <c r="L24"/>
  <c r="L18"/>
  <c r="L16"/>
  <c r="L14"/>
  <c r="L37"/>
  <c r="L38"/>
  <c r="L39"/>
  <c r="L40"/>
  <c r="L41"/>
  <c r="L42"/>
  <c r="L44"/>
  <c r="L46"/>
  <c r="L48"/>
  <c r="L50"/>
  <c r="L52"/>
  <c r="L54"/>
  <c r="L60"/>
  <c r="B37"/>
  <c r="B39"/>
  <c r="B41"/>
  <c r="E526" i="41"/>
  <c r="C59" i="33" s="1"/>
  <c r="D59"/>
  <c r="L12" l="1"/>
  <c r="L20"/>
  <c r="L22"/>
  <c r="L28"/>
  <c r="L30"/>
  <c r="L32"/>
  <c r="L34"/>
  <c r="L36"/>
  <c r="K247" i="44"/>
  <c r="K251"/>
  <c r="K252"/>
  <c r="K253"/>
  <c r="G36" i="41"/>
  <c r="K278" i="44"/>
  <c r="K298"/>
  <c r="K305"/>
  <c r="K303" s="1"/>
  <c r="K312"/>
  <c r="K317"/>
  <c r="G374"/>
  <c r="F393" s="1"/>
  <c r="G379"/>
  <c r="H379"/>
  <c r="G382"/>
  <c r="K390"/>
  <c r="G413" s="1"/>
  <c r="G393"/>
  <c r="H404"/>
  <c r="I404"/>
  <c r="E405"/>
  <c r="H405"/>
  <c r="K425"/>
  <c r="K428"/>
  <c r="K431"/>
  <c r="K434"/>
  <c r="K437"/>
  <c r="K440"/>
  <c r="K443"/>
  <c r="K446"/>
  <c r="K450"/>
  <c r="K453"/>
  <c r="K456"/>
  <c r="K459"/>
  <c r="K468"/>
  <c r="K471"/>
  <c r="K474"/>
  <c r="K478"/>
  <c r="K479"/>
  <c r="K482"/>
  <c r="K485"/>
  <c r="K492"/>
  <c r="K498"/>
  <c r="K516"/>
  <c r="K517"/>
  <c r="K527"/>
  <c r="K530"/>
  <c r="I535"/>
  <c r="K535" s="1"/>
  <c r="K533" s="1"/>
  <c r="K609"/>
  <c r="K610"/>
  <c r="K646"/>
  <c r="K653" s="1"/>
  <c r="K666"/>
  <c r="K664" s="1"/>
  <c r="K682"/>
  <c r="G61" i="41" s="1"/>
  <c r="E548" i="44"/>
  <c r="F548"/>
  <c r="K553"/>
  <c r="F572"/>
  <c r="G572"/>
  <c r="K695"/>
  <c r="K699"/>
  <c r="K697" s="1"/>
  <c r="K712"/>
  <c r="K727"/>
  <c r="G776"/>
  <c r="K844"/>
  <c r="K848" s="1"/>
  <c r="F855"/>
  <c r="G855"/>
  <c r="H855"/>
  <c r="K860"/>
  <c r="K924"/>
  <c r="K922" s="1"/>
  <c r="E968" s="1"/>
  <c r="F968"/>
  <c r="I87" i="43"/>
  <c r="I88"/>
  <c r="I115"/>
  <c r="I117"/>
  <c r="I118"/>
  <c r="I119"/>
  <c r="J61" i="41" l="1"/>
  <c r="K61"/>
  <c r="J36"/>
  <c r="K36"/>
  <c r="J153"/>
  <c r="K153"/>
  <c r="G149"/>
  <c r="G58"/>
  <c r="M664" i="44"/>
  <c r="F679"/>
  <c r="K679" s="1"/>
  <c r="K676" s="1"/>
  <c r="G672"/>
  <c r="K276"/>
  <c r="G38" i="41" s="1"/>
  <c r="D23" i="33"/>
  <c r="K249" i="44"/>
  <c r="M249" s="1"/>
  <c r="M303"/>
  <c r="M298"/>
  <c r="E365" s="1"/>
  <c r="K365" s="1"/>
  <c r="H24" i="41"/>
  <c r="D25" i="33"/>
  <c r="K1315" i="44"/>
  <c r="K1313" s="1"/>
  <c r="K968"/>
  <c r="K966" s="1"/>
  <c r="I940"/>
  <c r="K940" s="1"/>
  <c r="F954"/>
  <c r="K954" s="1"/>
  <c r="K952" s="1"/>
  <c r="F949"/>
  <c r="K949" s="1"/>
  <c r="K947" s="1"/>
  <c r="K551"/>
  <c r="G48" i="41" s="1"/>
  <c r="K364" i="44"/>
  <c r="K215"/>
  <c r="K213" s="1"/>
  <c r="M213" s="1"/>
  <c r="K558"/>
  <c r="G50" i="41" s="1"/>
  <c r="M260" i="44"/>
  <c r="M218"/>
  <c r="G32" i="41"/>
  <c r="K736" i="44"/>
  <c r="K734" s="1"/>
  <c r="I405"/>
  <c r="K405" s="1"/>
  <c r="K403" s="1"/>
  <c r="F383"/>
  <c r="F379"/>
  <c r="K379" s="1"/>
  <c r="K377" s="1"/>
  <c r="E413" s="1"/>
  <c r="I393"/>
  <c r="K393" s="1"/>
  <c r="K388" s="1"/>
  <c r="F417" s="1"/>
  <c r="K417" s="1"/>
  <c r="K415" s="1"/>
  <c r="K419" s="1"/>
  <c r="K477"/>
  <c r="K852"/>
  <c r="K858"/>
  <c r="K855"/>
  <c r="K608"/>
  <c r="I616" s="1"/>
  <c r="K515"/>
  <c r="G524" s="1"/>
  <c r="K522" s="1"/>
  <c r="K543"/>
  <c r="K541" s="1"/>
  <c r="H548"/>
  <c r="K548" s="1"/>
  <c r="K750"/>
  <c r="K748" s="1"/>
  <c r="F776"/>
  <c r="K719"/>
  <c r="K706"/>
  <c r="K722"/>
  <c r="K725" s="1"/>
  <c r="H572"/>
  <c r="K572" s="1"/>
  <c r="K570" s="1"/>
  <c r="G383"/>
  <c r="I116" i="43"/>
  <c r="I114" s="1"/>
  <c r="I86"/>
  <c r="H31" i="41" s="1"/>
  <c r="K672" i="44" l="1"/>
  <c r="K669" s="1"/>
  <c r="G60" i="41"/>
  <c r="J60" s="1"/>
  <c r="I677" i="44"/>
  <c r="H140" i="41"/>
  <c r="J50"/>
  <c r="K50"/>
  <c r="J149"/>
  <c r="K149"/>
  <c r="J32"/>
  <c r="K32"/>
  <c r="J48"/>
  <c r="K48"/>
  <c r="J38"/>
  <c r="K38"/>
  <c r="J58"/>
  <c r="K58"/>
  <c r="I31"/>
  <c r="J24"/>
  <c r="I24"/>
  <c r="K24" s="1"/>
  <c r="K27" s="1"/>
  <c r="E783" i="44"/>
  <c r="G65" i="41"/>
  <c r="M276" i="44"/>
  <c r="E577"/>
  <c r="G46" i="41"/>
  <c r="K581" i="44"/>
  <c r="G54" i="41" s="1"/>
  <c r="G52"/>
  <c r="K686" i="44"/>
  <c r="K709"/>
  <c r="I51" i="33"/>
  <c r="K49"/>
  <c r="K938" i="44"/>
  <c r="K944" s="1"/>
  <c r="K776"/>
  <c r="K774" s="1"/>
  <c r="F577"/>
  <c r="F586"/>
  <c r="K586" s="1"/>
  <c r="K584" s="1"/>
  <c r="K556"/>
  <c r="I559"/>
  <c r="K546"/>
  <c r="G35" i="41"/>
  <c r="K395" i="44"/>
  <c r="I401" s="1"/>
  <c r="K401" s="1"/>
  <c r="K399" s="1"/>
  <c r="K413"/>
  <c r="K411" s="1"/>
  <c r="K242"/>
  <c r="K240" s="1"/>
  <c r="M240" s="1"/>
  <c r="K1266" s="1"/>
  <c r="K1264" s="1"/>
  <c r="K362"/>
  <c r="E495"/>
  <c r="K495" s="1"/>
  <c r="J53" i="33"/>
  <c r="K1148" i="44"/>
  <c r="M233"/>
  <c r="G30" i="41"/>
  <c r="G31"/>
  <c r="J31" s="1"/>
  <c r="K383" i="44"/>
  <c r="K381" s="1"/>
  <c r="K385" s="1"/>
  <c r="G39" i="41"/>
  <c r="K524" i="44"/>
  <c r="K613"/>
  <c r="I622" s="1"/>
  <c r="N1065"/>
  <c r="M228"/>
  <c r="E273"/>
  <c r="K273" s="1"/>
  <c r="K270" s="1"/>
  <c r="G152" i="41"/>
  <c r="G121" l="1"/>
  <c r="K121" s="1"/>
  <c r="K1269" i="44"/>
  <c r="E1275" s="1"/>
  <c r="K1275" s="1"/>
  <c r="K1273" s="1"/>
  <c r="G59" i="41"/>
  <c r="I670" i="44"/>
  <c r="K60" i="41"/>
  <c r="D31" i="33"/>
  <c r="I140" i="41"/>
  <c r="K140" s="1"/>
  <c r="J140"/>
  <c r="J141" s="1"/>
  <c r="J35"/>
  <c r="K35"/>
  <c r="J52"/>
  <c r="K52"/>
  <c r="J152"/>
  <c r="K152"/>
  <c r="J39"/>
  <c r="K39"/>
  <c r="J30"/>
  <c r="K30"/>
  <c r="K46"/>
  <c r="J46"/>
  <c r="J121"/>
  <c r="J54"/>
  <c r="K54"/>
  <c r="K65"/>
  <c r="J65"/>
  <c r="K31"/>
  <c r="K577" i="44"/>
  <c r="K575" s="1"/>
  <c r="G53" i="41" s="1"/>
  <c r="F795" i="44"/>
  <c r="K795" s="1"/>
  <c r="K793" s="1"/>
  <c r="G67" i="41"/>
  <c r="M546" i="44"/>
  <c r="G47" i="41"/>
  <c r="I565" i="44"/>
  <c r="G49" i="41"/>
  <c r="G62"/>
  <c r="F691" i="44"/>
  <c r="K691" s="1"/>
  <c r="E590"/>
  <c r="K590" s="1"/>
  <c r="K588" s="1"/>
  <c r="G56" i="41" s="1"/>
  <c r="G55"/>
  <c r="J27"/>
  <c r="M1313" i="44"/>
  <c r="G127" i="41" s="1"/>
  <c r="D13" i="33"/>
  <c r="F45"/>
  <c r="E369" i="44"/>
  <c r="K369" s="1"/>
  <c r="K367" s="1"/>
  <c r="G51" i="33"/>
  <c r="J51"/>
  <c r="K51"/>
  <c r="H51"/>
  <c r="F51"/>
  <c r="J355" i="41"/>
  <c r="G35" i="33" s="1"/>
  <c r="H47"/>
  <c r="K1147" i="44"/>
  <c r="G114" i="41" s="1"/>
  <c r="I759" i="44"/>
  <c r="F783"/>
  <c r="K783" s="1"/>
  <c r="K781" s="1"/>
  <c r="G72" i="41" s="1"/>
  <c r="K756" i="44"/>
  <c r="E285"/>
  <c r="K285" s="1"/>
  <c r="K283" s="1"/>
  <c r="G34" i="41"/>
  <c r="G53" i="33"/>
  <c r="H53"/>
  <c r="I53"/>
  <c r="K53"/>
  <c r="L53" s="1"/>
  <c r="F53"/>
  <c r="G49"/>
  <c r="F49"/>
  <c r="J49"/>
  <c r="H49"/>
  <c r="I49"/>
  <c r="J103" i="41"/>
  <c r="K2524" i="44"/>
  <c r="J527" i="41" s="1"/>
  <c r="K59" i="33" s="1"/>
  <c r="L59" s="1"/>
  <c r="G33" i="41"/>
  <c r="G37"/>
  <c r="K141" l="1"/>
  <c r="D33" i="33" s="1"/>
  <c r="L51"/>
  <c r="L49"/>
  <c r="K59" i="41"/>
  <c r="J59"/>
  <c r="F21" i="33"/>
  <c r="H21"/>
  <c r="K21"/>
  <c r="I21"/>
  <c r="G21"/>
  <c r="J21"/>
  <c r="J72" i="41"/>
  <c r="K72"/>
  <c r="J62"/>
  <c r="K62"/>
  <c r="J33"/>
  <c r="K33"/>
  <c r="J114"/>
  <c r="J117" s="1"/>
  <c r="K114"/>
  <c r="J127"/>
  <c r="K127"/>
  <c r="J47"/>
  <c r="K47"/>
  <c r="J53"/>
  <c r="K53"/>
  <c r="J56"/>
  <c r="K56"/>
  <c r="J37"/>
  <c r="K37"/>
  <c r="J154"/>
  <c r="J156" s="1"/>
  <c r="K154"/>
  <c r="K156" s="1"/>
  <c r="J34"/>
  <c r="K34"/>
  <c r="J55"/>
  <c r="K55"/>
  <c r="J49"/>
  <c r="K49"/>
  <c r="J67"/>
  <c r="K67"/>
  <c r="K1278" i="44"/>
  <c r="G125" i="41" s="1"/>
  <c r="G124"/>
  <c r="M1269" i="44"/>
  <c r="G122" i="41"/>
  <c r="K1271" i="44"/>
  <c r="K790"/>
  <c r="G73" i="41" s="1"/>
  <c r="G71"/>
  <c r="I767" i="44"/>
  <c r="G68" i="41"/>
  <c r="E799" i="44"/>
  <c r="K799" s="1"/>
  <c r="K797" s="1"/>
  <c r="G75" i="41" s="1"/>
  <c r="G74"/>
  <c r="K689" i="44"/>
  <c r="K45" i="33"/>
  <c r="H45"/>
  <c r="I45"/>
  <c r="J45"/>
  <c r="G45"/>
  <c r="E290" i="44"/>
  <c r="K290" s="1"/>
  <c r="K288" s="1"/>
  <c r="G41" i="41" s="1"/>
  <c r="G40"/>
  <c r="H35" i="33"/>
  <c r="J47"/>
  <c r="K47"/>
  <c r="G47"/>
  <c r="F47"/>
  <c r="I47"/>
  <c r="J35"/>
  <c r="K35"/>
  <c r="I35"/>
  <c r="F35"/>
  <c r="J111" i="41"/>
  <c r="J59" i="33"/>
  <c r="H59"/>
  <c r="G59"/>
  <c r="F59"/>
  <c r="I59"/>
  <c r="K117" i="41" l="1"/>
  <c r="D27" i="33" s="1"/>
  <c r="D43"/>
  <c r="I43" s="1"/>
  <c r="L35"/>
  <c r="L47"/>
  <c r="L45"/>
  <c r="L21"/>
  <c r="J40" i="41"/>
  <c r="K40"/>
  <c r="J74"/>
  <c r="K74"/>
  <c r="J71"/>
  <c r="K71"/>
  <c r="J125"/>
  <c r="K125"/>
  <c r="J124"/>
  <c r="K124"/>
  <c r="J68"/>
  <c r="K68"/>
  <c r="J41"/>
  <c r="K41"/>
  <c r="J75"/>
  <c r="K75"/>
  <c r="J73"/>
  <c r="K73"/>
  <c r="J122"/>
  <c r="K122"/>
  <c r="F33" i="33"/>
  <c r="M1271" i="44"/>
  <c r="G123" i="41"/>
  <c r="F19" i="33"/>
  <c r="G63" i="41"/>
  <c r="J135"/>
  <c r="I27" i="33" l="1"/>
  <c r="L27" s="1"/>
  <c r="H27"/>
  <c r="F27"/>
  <c r="K27"/>
  <c r="J27"/>
  <c r="K42" i="41"/>
  <c r="D15" i="33" s="1"/>
  <c r="G27"/>
  <c r="F43"/>
  <c r="J43"/>
  <c r="K43"/>
  <c r="G43"/>
  <c r="H43"/>
  <c r="J63" i="41"/>
  <c r="J76" s="1"/>
  <c r="K63"/>
  <c r="K76" s="1"/>
  <c r="J123"/>
  <c r="J129" s="1"/>
  <c r="H23" i="33" s="1"/>
  <c r="K123" i="41"/>
  <c r="K129" s="1"/>
  <c r="K33" i="33"/>
  <c r="J33"/>
  <c r="L33" s="1"/>
  <c r="G33"/>
  <c r="I33"/>
  <c r="H33"/>
  <c r="I19"/>
  <c r="J19"/>
  <c r="G19"/>
  <c r="H19"/>
  <c r="K19"/>
  <c r="I25"/>
  <c r="J31"/>
  <c r="H31"/>
  <c r="I31"/>
  <c r="G31"/>
  <c r="K31"/>
  <c r="F31"/>
  <c r="D29" l="1"/>
  <c r="J29" s="1"/>
  <c r="L43"/>
  <c r="L19"/>
  <c r="L31"/>
  <c r="G23"/>
  <c r="J23"/>
  <c r="I23"/>
  <c r="K23"/>
  <c r="F23"/>
  <c r="D17"/>
  <c r="H25"/>
  <c r="K25"/>
  <c r="J25"/>
  <c r="G25"/>
  <c r="F25"/>
  <c r="L23" l="1"/>
  <c r="L25"/>
  <c r="H29"/>
  <c r="I29"/>
  <c r="K29"/>
  <c r="G29"/>
  <c r="F29"/>
  <c r="K15"/>
  <c r="F15"/>
  <c r="I15"/>
  <c r="G15"/>
  <c r="H15"/>
  <c r="J15"/>
  <c r="J42" i="41"/>
  <c r="L15" i="33" l="1"/>
  <c r="L29"/>
  <c r="J17"/>
  <c r="K17"/>
  <c r="I17"/>
  <c r="H17"/>
  <c r="G17"/>
  <c r="F17"/>
  <c r="J13"/>
  <c r="F13"/>
  <c r="L13" s="1"/>
  <c r="K13"/>
  <c r="H13"/>
  <c r="I13"/>
  <c r="G13"/>
  <c r="J493" i="41"/>
  <c r="L17" i="33" l="1"/>
  <c r="K495" i="41"/>
  <c r="J495"/>
  <c r="J492"/>
  <c r="K492"/>
  <c r="K494"/>
  <c r="J494"/>
  <c r="K493"/>
  <c r="J523" l="1"/>
  <c r="J529" s="1"/>
  <c r="J491"/>
  <c r="K491"/>
  <c r="K523" s="1"/>
  <c r="K530" s="1"/>
  <c r="D57" i="33" l="1"/>
  <c r="H55"/>
  <c r="H61" s="1"/>
  <c r="J57" l="1"/>
  <c r="K57"/>
  <c r="F57"/>
  <c r="I57"/>
  <c r="G57"/>
  <c r="H57"/>
  <c r="F55"/>
  <c r="F61" s="1"/>
  <c r="D63"/>
  <c r="K55"/>
  <c r="G55"/>
  <c r="G61" s="1"/>
  <c r="I55"/>
  <c r="J55"/>
  <c r="L57" l="1"/>
  <c r="I61"/>
  <c r="I62" s="1"/>
  <c r="L55"/>
  <c r="F63"/>
  <c r="G63" s="1"/>
  <c r="H63" s="1"/>
  <c r="J61"/>
  <c r="J62" s="1"/>
  <c r="K61"/>
  <c r="K62" s="1"/>
  <c r="E15"/>
  <c r="E57"/>
  <c r="E45"/>
  <c r="E29"/>
  <c r="F62"/>
  <c r="E11"/>
  <c r="E27"/>
  <c r="E21"/>
  <c r="E25"/>
  <c r="E13"/>
  <c r="E17"/>
  <c r="E59"/>
  <c r="E43"/>
  <c r="E55"/>
  <c r="G62"/>
  <c r="E49"/>
  <c r="E47"/>
  <c r="E53"/>
  <c r="E41"/>
  <c r="E19"/>
  <c r="H62"/>
  <c r="E37"/>
  <c r="E35"/>
  <c r="E33"/>
  <c r="E51"/>
  <c r="E23"/>
  <c r="E31"/>
  <c r="E39"/>
  <c r="I63" l="1"/>
  <c r="J63" s="1"/>
  <c r="K63" s="1"/>
  <c r="L61"/>
  <c r="L62"/>
  <c r="E63"/>
</calcChain>
</file>

<file path=xl/comments1.xml><?xml version="1.0" encoding="utf-8"?>
<comments xmlns="http://schemas.openxmlformats.org/spreadsheetml/2006/main">
  <authors>
    <author>Marcelo França Martins</author>
    <author>marcelofm</author>
  </authors>
  <commentList>
    <comment ref="E51" authorId="0">
      <text>
        <r>
          <rPr>
            <b/>
            <sz val="9"/>
            <color indexed="81"/>
            <rFont val="Segoe UI"/>
            <family val="2"/>
          </rPr>
          <t>Marcelo França Martins:</t>
        </r>
        <r>
          <rPr>
            <sz val="9"/>
            <color indexed="81"/>
            <rFont val="Segoe UI"/>
            <family val="2"/>
          </rPr>
          <t xml:space="preserve">
Gerealmente este item vem de um projeto de canteiro e - ou previsto pelo engenheiro orçamentista</t>
        </r>
      </text>
    </commen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family val="2"/>
          </rPr>
          <t>Marcelo França Martins:</t>
        </r>
        <r>
          <rPr>
            <sz val="9"/>
            <color indexed="81"/>
            <rFont val="Segoe UI"/>
            <family val="2"/>
          </rPr>
          <t xml:space="preserve">
Ou pode-se usar tapumes metálico com telha trapezoidal, basta fazer a composição 
</t>
        </r>
      </text>
    </comment>
    <comment ref="K100"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13"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192"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E322"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37" authorId="0">
      <text>
        <r>
          <rPr>
            <b/>
            <sz val="9"/>
            <color indexed="81"/>
            <rFont val="Segoe UI"/>
            <family val="2"/>
          </rPr>
          <t>Marcelo França Martins:</t>
        </r>
        <r>
          <rPr>
            <sz val="9"/>
            <color indexed="81"/>
            <rFont val="Segoe UI"/>
            <family val="2"/>
          </rPr>
          <t xml:space="preserve">
atenção - verifique a taxa de empolamento do cascalho </t>
        </r>
      </text>
    </comment>
    <comment ref="I355" authorId="0">
      <text>
        <r>
          <rPr>
            <b/>
            <sz val="9"/>
            <color indexed="81"/>
            <rFont val="Segoe UI"/>
            <family val="2"/>
          </rPr>
          <t>Marcelo França Martins:</t>
        </r>
        <r>
          <rPr>
            <sz val="9"/>
            <color indexed="81"/>
            <rFont val="Segoe UI"/>
            <family val="2"/>
          </rPr>
          <t xml:space="preserve">
atenção - verifique a taxa de empolamento do cascalho </t>
        </r>
      </text>
    </comment>
    <comment ref="F373"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400"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558"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64"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02"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15"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21"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735"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758"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G935" authorId="0">
      <text>
        <r>
          <rPr>
            <b/>
            <sz val="9"/>
            <color indexed="81"/>
            <rFont val="Segoe UI"/>
            <family val="2"/>
          </rPr>
          <t>Marcelo França Martins:</t>
        </r>
        <r>
          <rPr>
            <sz val="9"/>
            <color indexed="81"/>
            <rFont val="Segoe UI"/>
            <family val="2"/>
          </rPr>
          <t xml:space="preserve">
Atenção para a espessura das lajes </t>
        </r>
      </text>
    </comment>
    <comment ref="H939"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948" authorId="0">
      <text>
        <r>
          <rPr>
            <b/>
            <sz val="9"/>
            <color indexed="81"/>
            <rFont val="Segoe UI"/>
            <family val="2"/>
          </rPr>
          <t>Marcelo França Martins:</t>
        </r>
        <r>
          <rPr>
            <sz val="9"/>
            <color indexed="81"/>
            <rFont val="Segoe UI"/>
            <family val="2"/>
          </rPr>
          <t xml:space="preserve">
Atenção, em alguns casos não se usa escoramento</t>
        </r>
      </text>
    </comment>
    <comment ref="F953"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957"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972"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K1920" authorId="1">
      <text>
        <r>
          <rPr>
            <b/>
            <sz val="9"/>
            <color indexed="81"/>
            <rFont val="Tahoma"/>
            <family val="2"/>
          </rPr>
          <t>marcelofm:</t>
        </r>
        <r>
          <rPr>
            <sz val="9"/>
            <color indexed="81"/>
            <rFont val="Tahoma"/>
            <family val="2"/>
          </rPr>
          <t xml:space="preserve">
COLOCADO JUNTO COM A DE ALVENARIA
</t>
        </r>
      </text>
    </comment>
    <comment ref="K1931" authorId="1">
      <text>
        <r>
          <rPr>
            <b/>
            <sz val="9"/>
            <color indexed="81"/>
            <rFont val="Tahoma"/>
            <family val="2"/>
          </rPr>
          <t>marcelofm:</t>
        </r>
        <r>
          <rPr>
            <sz val="9"/>
            <color indexed="81"/>
            <rFont val="Tahoma"/>
            <family val="2"/>
          </rPr>
          <t xml:space="preserve">
INSERIDO NO ITEM ACIMA </t>
        </r>
      </text>
    </comment>
    <comment ref="M2468"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474"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<sst xmlns="http://schemas.openxmlformats.org/spreadsheetml/2006/main" count="28753" uniqueCount="13935">
  <si>
    <t>2.3</t>
  </si>
  <si>
    <t>2.4</t>
  </si>
  <si>
    <t>SUBTOTAL</t>
  </si>
  <si>
    <t>FONTE</t>
  </si>
  <si>
    <t>ITEM</t>
  </si>
  <si>
    <t>ESTIMATIVA DE CUSTO</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</si>
  <si>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</si>
  <si>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</si>
  <si>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</si>
  <si>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</si>
  <si>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</si>
  <si>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</si>
  <si>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</si>
  <si>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</si>
  <si>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</si>
  <si>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</si>
  <si>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</si>
  <si>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</si>
  <si>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</si>
  <si>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</si>
  <si>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</si>
  <si>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</si>
  <si>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</si>
  <si>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</si>
  <si>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KG</t>
  </si>
  <si>
    <t>mês 05</t>
  </si>
  <si>
    <t>mês 06</t>
  </si>
  <si>
    <t>M²</t>
  </si>
  <si>
    <t>m</t>
  </si>
  <si>
    <t>DESCRIÇÃO</t>
  </si>
  <si>
    <t>SERVENTE</t>
  </si>
  <si>
    <t>H</t>
  </si>
  <si>
    <t>ELETRICISTA</t>
  </si>
  <si>
    <t>FITA ISOLANTE ADESIVA ANTICHAMA, USO ATE 750 V, EM ROLO DE 19 MM X 20 M</t>
  </si>
  <si>
    <t>kg</t>
  </si>
  <si>
    <t>PEDREIRO</t>
  </si>
  <si>
    <t>REVESTIMENTO DE PAREDE COM CERÂMICA 10X10CM, COM ARGAMASSA AC III E REJUNTE BRANCO</t>
  </si>
  <si>
    <t>AZULEJISTA OU LADRILHISTA COM ENCARGOS COMPLEMENTARES</t>
  </si>
  <si>
    <t>SERVENTE COM ENCARGOS COMPLEMENTARES</t>
  </si>
  <si>
    <t>REVESTIMENTO EM CERAMICA ESMALTADA COMERCIAL, PEI MENOR OU IGUAL A 3, FORMATO MENOR OU IGUAL A 2025 CM2</t>
  </si>
  <si>
    <t>3.1</t>
  </si>
  <si>
    <t>7.1</t>
  </si>
  <si>
    <t>7.2</t>
  </si>
  <si>
    <t>7.3</t>
  </si>
  <si>
    <t>8.1</t>
  </si>
  <si>
    <t>8.2</t>
  </si>
  <si>
    <t>8.3</t>
  </si>
  <si>
    <t>3.2</t>
  </si>
  <si>
    <t>4.1</t>
  </si>
  <si>
    <t>6.1</t>
  </si>
  <si>
    <t>9.1</t>
  </si>
  <si>
    <t>9.2</t>
  </si>
  <si>
    <t>9.3</t>
  </si>
  <si>
    <t>3.3</t>
  </si>
  <si>
    <t>CAIXA DE PASSAGEM 60X60X70 FUNDO BRITA COM TAMPA</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</si>
  <si>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</si>
  <si>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</si>
  <si>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</si>
  <si>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CURVA PVC CURTA 90 GRAUS, 100 MM, PARA ESGOTO PREDIAL</t>
  </si>
  <si>
    <t>REDUCAO EXCENTRICA PVC P/ ESG PREDIAL DN 100 X 75MM</t>
  </si>
  <si>
    <t>REDUCAO EXCENTRICA PVC P/ ESG PREDIAL DN 75 X 50MM</t>
  </si>
  <si>
    <t>TE SANITARIO, PVC, DN 75 X 75 MM, SERIE NORMAL PARA ESGOTO PREDIAL</t>
  </si>
  <si>
    <t>1.2</t>
  </si>
  <si>
    <t>APLICAÇÃO MANUAL DE PINTURA COM TINTA LÁTEX ACRÍLICA EM PAREDES, DUAS DEMÃOS. AF_06/2014</t>
  </si>
  <si>
    <t>1.3</t>
  </si>
  <si>
    <t>1.4</t>
  </si>
  <si>
    <t/>
  </si>
  <si>
    <t>ENCARREGADO GERAL DE OBRAS</t>
  </si>
  <si>
    <t>LIMPEZA GERAL DA OBRA</t>
  </si>
  <si>
    <t>ARMADOR</t>
  </si>
  <si>
    <t>UN</t>
  </si>
  <si>
    <t>CRONOGRAMA FÍSICO-FINANCEIRO</t>
  </si>
  <si>
    <t>BACIA SANITARIA (VASO) CONVENCIONAL PARA PCD COM FURO FRONTAL, DE LOUCA BRANCA, COM ASSENTO</t>
  </si>
  <si>
    <t>SOQUETE DE PVC / TERMOPLASTICO BASE E27, COM RABICHO, PARA LAMPADAS</t>
  </si>
  <si>
    <t>2.2</t>
  </si>
  <si>
    <t>10.1</t>
  </si>
  <si>
    <t>10.2</t>
  </si>
  <si>
    <t>12.1</t>
  </si>
  <si>
    <t>12.2</t>
  </si>
  <si>
    <t>12.3</t>
  </si>
  <si>
    <t>DEMOLICAO DE TELHAS CERAMICAS OU DE VIDRO</t>
  </si>
  <si>
    <t>REMOCAO DE FIACAO ELETRICA</t>
  </si>
  <si>
    <t>RETIRADA DE ESTRUTURA DE MADEIRA COM TESOURAS PARA TELHAS CERAMICAS OU DE VIDRO</t>
  </si>
  <si>
    <t>CARGA MANUAL DE ENTULHO EM CAMINHAO BASCULANTE 6 M3</t>
  </si>
  <si>
    <t>2.6</t>
  </si>
  <si>
    <t>2.7</t>
  </si>
  <si>
    <t>2.8</t>
  </si>
  <si>
    <t>3.4</t>
  </si>
  <si>
    <t>3.5</t>
  </si>
  <si>
    <t>3.6</t>
  </si>
  <si>
    <t>3.7</t>
  </si>
  <si>
    <t>3.8</t>
  </si>
  <si>
    <t>4.2</t>
  </si>
  <si>
    <t>4.3</t>
  </si>
  <si>
    <t>JARDINEIRO</t>
  </si>
  <si>
    <t>FERTILIZANTE NPK - 10:10:10</t>
  </si>
  <si>
    <t>CALCARIO DOLOMITICO A (POSTO PEDREIRA/FORNECEDOR, SEM FRETE)</t>
  </si>
  <si>
    <t>m2</t>
  </si>
  <si>
    <t>m3</t>
  </si>
  <si>
    <t>15.1</t>
  </si>
  <si>
    <t>15.2</t>
  </si>
  <si>
    <t>EXTINTOR DE INCENDIO PORTATIL COM CARGA DE GAS CARBONICO CO2 DE 6 KG, CLASSE BC</t>
  </si>
  <si>
    <t>EXTINTOR DE INCENDIO PORTATIL COM CARGA DE PO QUIMICO SECO (PQS) DE 4 KG, CLASSE BC</t>
  </si>
  <si>
    <t>73775/002</t>
  </si>
  <si>
    <t>EXTINTOR DE INCENDIO PORTATIL COM CARGA DE PO QUIMICO SECO (PQS) DE 6 KG, CLASSE BC</t>
  </si>
  <si>
    <t>17.1</t>
  </si>
  <si>
    <t>17.2</t>
  </si>
  <si>
    <t>17.3</t>
  </si>
  <si>
    <t>17.4</t>
  </si>
  <si>
    <t>17.5</t>
  </si>
  <si>
    <t>17.6</t>
  </si>
  <si>
    <t>17.7</t>
  </si>
  <si>
    <t>19.1</t>
  </si>
  <si>
    <t>APLICAÇÃO DE FUNDO SELADOR ACRÍLICO EM PAREDES, UMA DEMÃO. AF_06/2014</t>
  </si>
  <si>
    <t>DEMOLICAO DE VERGAS, CINTAS E PILARETES DE CONCRETO</t>
  </si>
  <si>
    <t>DEMOLICAO DE REVESTIMENTO DE ARGAMASSA DE CAL E AREIA</t>
  </si>
  <si>
    <t>2.5</t>
  </si>
  <si>
    <t>SERVIÇOS DIVERSOS</t>
  </si>
  <si>
    <t>REATERRO DE VALA COM COMPACTAÇÃO MANUAL</t>
  </si>
  <si>
    <t>CHP</t>
  </si>
  <si>
    <t>CIMENTO PORTLAND COMPOSTO CP II-32</t>
  </si>
  <si>
    <t>AJUDANTE DE CARPINTEIRO COM ENCARGOS COMPLEMENTARES</t>
  </si>
  <si>
    <t>CARPINTEIRO DE FORMAS COM ENCARGOS COMPLEMENTARES</t>
  </si>
  <si>
    <t>PEDREIRO COM ENCARGOS COMPLEMENTARES</t>
  </si>
  <si>
    <t>TABUA MADEIRA 2A QUALIDADE 2,5 X 30,0CM (1 X 12") NAO APARELHADA</t>
  </si>
  <si>
    <t>M2</t>
  </si>
  <si>
    <t>SERRALHEIRO COM ENCARGOS COMPLEMENTARES</t>
  </si>
  <si>
    <t>ENCANADOR OU BOMBEIRO HIDRÁULICO COM ENCARGOS COMPLEMENTARES</t>
  </si>
  <si>
    <t>ADAPTADOR PVC SOLDAVEL, COM FLANGES LIVRES, 110 MM X 4", PARA CAIXA D' AGUA</t>
  </si>
  <si>
    <t>ADESIVO PLASTICO PARA PVC, FRASCO COM 850 GR</t>
  </si>
  <si>
    <t>FITA VEDA ROSCA EM ROLOS DE 18 MM X 25 M (L X C)</t>
  </si>
  <si>
    <t>SOLUCAO LIMPADORA PARA PVC, FRASCO COM 1000 CM3</t>
  </si>
  <si>
    <t>ADAPTADOR PVC SOLDAVEL, COM FLANGE E ANEL DE VEDACAO, 50 MM X 1 1/2", PARA CAIXA D'AGUA</t>
  </si>
  <si>
    <t>ADAPTADOR PVC SOLDAVEL, LONGO, COM FLANGE LIVRE,  60 MM X 2", PARA CAIXA D' AGUA</t>
  </si>
  <si>
    <t>ADAPTADOR PVC SOLDAVEL, COM FLANGES LIVRES, 75 MM X 2  1/2", PARA CAIXA D' AGUA</t>
  </si>
  <si>
    <t>LIXA EM FOLHA PARA PAREDE OU MADEIRA, NUMERO 120 (COR VERMELHA)</t>
  </si>
  <si>
    <t>LUVA SOLDAVEL COM ROSCA, PVC, 25 MM X 3/4", PARA AGUA FRIA PREDIAL</t>
  </si>
  <si>
    <t>REGISTRO DE ESFERA, PVC, COM VOLANTE, VS, SOLDAVEL, DN 32 MM, COM CORPO DIVIDIDO</t>
  </si>
  <si>
    <t>AREIA MEDIA - POSTO JAZIDA/FORNECEDOR (RETIRADO NA JAZIDA, SEM TRANSPORTE)</t>
  </si>
  <si>
    <t>PEDRA BRITADA N. 2 (19 A 38 MM) POSTO PEDREIRA/FORNECEDOR, SEM FRETE</t>
  </si>
  <si>
    <t>LANCAMENTO/APLICACAO MANUAL DE CONCRETO EM FUNDACOES</t>
  </si>
  <si>
    <t>COMPACTACAO MECANICA, SEM CONTROLE DO GC (C/COMPACTADOR PLACA 400 KG)</t>
  </si>
  <si>
    <t>APLICAÇÃO DE FUNDO SELADOR LÁTEX PVA EM PAREDES, UMA DEMÃO. AF_06/2014</t>
  </si>
  <si>
    <t>CORDOALHA DE COBRE NU, INCLUSIVE ISOLADORES - 35,00 MM2 - FORNECIMENTO E INSTALACAO</t>
  </si>
  <si>
    <t>ELETRICISTA COM ENCARGOS COMPLEMENTARES</t>
  </si>
  <si>
    <t>ABRACADEIRA EM ACO PARA AMARRACAO DE ELETRODUTOS, TIPO D, COM 1/2" E PARAFUSO DE FIXACAO</t>
  </si>
  <si>
    <t>CABO DE COBRE, FLEXIVEL, CLASSE 4 OU 5, ISOLACAO EM PVC/A, ANTICHAMA BWF-B, 1 CONDUTOR, 450/750 V, SECAO NOMINAL 16 MM2</t>
  </si>
  <si>
    <t>CURVA 90 GRAUS, LONGA, DE PVC RIGIDO ROSCAVEL, DE 1 1/2", PARA ELETRODUTO</t>
  </si>
  <si>
    <t>ELETRODUTO DE PVC RIGIDO ROSCAVEL DE 1/2 ", SEM LUVA</t>
  </si>
  <si>
    <t>ISOLADOR DE PORCELANA, TIPO PINO MONOCORPO, PARA TENSAO DE *15* KV</t>
  </si>
  <si>
    <t>VIGA DE MADEIRA NAO APARELHADA 8 X 16 CM, MACARANDUBA, ANGELIM OU EQUIVALENTE DA REGIAO</t>
  </si>
  <si>
    <t>CHAVE FACA TRIPOLAR BLINDADA 250V/30A - FORNECIMENTO E INSTALACAO</t>
  </si>
  <si>
    <t>FUSÍVEL TIPO "DIAZED", TIPO RÁPIDO OU RETARDADO - 2/25A - FORNECIMENTO E INSTALACAO</t>
  </si>
  <si>
    <t>CARPINTEIRO DE ESQUADRIA COM ENCARGOS COMPLEMENTARES</t>
  </si>
  <si>
    <t>DEMOLICAO DE PISO DE ALTA RESISTENCIA</t>
  </si>
  <si>
    <t>CHUVEIRO COMUM EM PLASTICO BRANCO, COM CANO, 3 TEMPERATURAS, 5500 W (110/220 V)</t>
  </si>
  <si>
    <t>FITA VEDA ROSCA EM ROLOS DE 18 MM X 50 M (L X C)</t>
  </si>
  <si>
    <t>FITA VEDA ROSCA EM ROLOS DE 18 MM X 10 M (L X C)</t>
  </si>
  <si>
    <t>HIDROMETRO UNIJATO, VAZAO MAXIMA DE 5,0 M3/H, DE 3/4"</t>
  </si>
  <si>
    <t>AUXILIAR DE ELETRICISTA COM ENCARGOS COMPLEMENTARES</t>
  </si>
  <si>
    <t>BLOCO CERAMICO (ALVENARIA DE VEDACAO), 8 FUROS, DE 9 X 19 X 19 CM</t>
  </si>
  <si>
    <t>PLACA DE ACRILICO TRANSPARENTE ADESIVADA PARA SINALIZACAO DE PORTAS, BORDA POLIDA, DE *25 X 8*, E = 6 MM (NAO INCLUI ACESSORIOS PARA FIXACAO)</t>
  </si>
  <si>
    <t>LANÇAMENTO COM USO DE BALDES, ADENSAMENTO E ACABAMENTO DE CONCRETO EM ESTRUTURAS. AF_12/2015</t>
  </si>
  <si>
    <t>POSTE DE CONCRETO DUPLO T ,TIPO B, 500 KG, H = 9 M (NBR 8451)</t>
  </si>
  <si>
    <t>AREIA GROSSA - POSTO JAZIDA/FORNECEDOR (RETIRADO NA JAZIDA, SEM TRANSPORTE)</t>
  </si>
  <si>
    <t>DISJUNTOR TERMOMAGNETICO TRIPOLAR 200 A / 600 V, TIPO FXD / ICC - 35 KA</t>
  </si>
  <si>
    <t>HASTE DE ATERRAMENTO EM ACO COM 3,00 M DE COMPRIMENTO E DN = 3/4", REVESTIDA COM BAIXA CAMADA DE COBRE, COM CONECTOR TIPO GRAMPO</t>
  </si>
  <si>
    <t>CABO DE COBRE NU 50 MM2 MEIO-DURO</t>
  </si>
  <si>
    <t>TOMADA ALTA DE EMBUTIR (1 MÓDULO), 2P+T 10 A, SEM SUPORTE E SEM PLACA - FORNECIMENTO E INSTALAÇÃO. AF_12/2015</t>
  </si>
  <si>
    <t>ESCAVACAO MECANICA DE VALA EM MATERIAL 2A. CATEGORIA DE 2,01 ATE 4,00 M DE PROFUNDIDADE COM UTILIZACAO DE ESCAVADEIRA HIDRAULICA</t>
  </si>
  <si>
    <t>PEDRA BRITADA N. 4 (50 A 76 MM) POSTO PEDREIRA/FORNECEDOR, SEM FRETE</t>
  </si>
  <si>
    <t>ESCAVAÇÃO MANUAL DE VALAS. AF_03/2016</t>
  </si>
  <si>
    <t>ACETILENO (RECARGA PARA CILINDRO DE CONJUNTO OXICORTE GRANDE)</t>
  </si>
  <si>
    <t>OXIGENIO, RECARGA PARA CILINDRO DE CONJUNTO OXICORTE GRANDE</t>
  </si>
  <si>
    <t>ACIDO MURIATICO, DILUICAO 10% A 12% PARA USO EM LIMPEZA</t>
  </si>
  <si>
    <t>L</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</si>
  <si>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</si>
  <si>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</si>
  <si>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</si>
  <si>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</si>
  <si>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</si>
  <si>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</si>
  <si>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</si>
  <si>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</si>
  <si>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</si>
  <si>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</si>
  <si>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</si>
  <si>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</si>
  <si>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</si>
  <si>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</si>
  <si>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</si>
  <si>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</si>
  <si>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</si>
  <si>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</si>
  <si>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</si>
  <si>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</si>
  <si>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</si>
  <si>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</si>
  <si>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</si>
  <si>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</si>
  <si>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</si>
  <si>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</si>
  <si>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</si>
  <si>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</si>
  <si>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</si>
  <si>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</si>
  <si>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</si>
  <si>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</si>
  <si>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</si>
  <si>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</si>
  <si>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</si>
  <si>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</si>
  <si>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</si>
  <si>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</si>
  <si>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</si>
  <si>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</si>
  <si>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</si>
  <si>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</si>
  <si>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</si>
  <si>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</si>
  <si>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PARA SIFAO, ROSCAVEL, 40 MM X 1 1/4"</t>
  </si>
  <si>
    <t>ADAPTADOR PVC PARA SIFAO METALICO, SOLDAVEL, COM ANEL BORRACHA (JE), 40 MM X 1 1/2"</t>
  </si>
  <si>
    <t>ADAPTADOR PVC SOLDAVEL, LONGO, COM FLANGE LIVRE,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</si>
  <si>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</si>
  <si>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</si>
  <si>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</si>
  <si>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</si>
  <si>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</si>
  <si>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</si>
  <si>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</si>
  <si>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</si>
  <si>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</si>
  <si>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</si>
  <si>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</si>
  <si>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</si>
  <si>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</si>
  <si>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</si>
  <si>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</si>
  <si>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</si>
  <si>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</si>
  <si>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</si>
  <si>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</si>
  <si>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</si>
  <si>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</si>
  <si>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</si>
  <si>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</si>
  <si>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</si>
  <si>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</si>
  <si>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</si>
  <si>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</si>
  <si>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</si>
  <si>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</si>
  <si>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</si>
  <si>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</si>
  <si>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</si>
  <si>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</si>
  <si>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</si>
  <si>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</si>
  <si>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</si>
  <si>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</si>
  <si>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</si>
  <si>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</si>
  <si>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</si>
  <si>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</si>
  <si>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</si>
  <si>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</si>
  <si>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</si>
  <si>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</si>
  <si>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</si>
  <si>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</si>
  <si>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</si>
  <si>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</si>
  <si>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</si>
  <si>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</si>
  <si>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</si>
  <si>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</si>
  <si>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</si>
  <si>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</si>
  <si>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</si>
  <si>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</si>
  <si>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</si>
  <si>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</si>
  <si>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</si>
  <si>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</si>
  <si>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</si>
  <si>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</si>
  <si>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</si>
  <si>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</si>
  <si>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</si>
  <si>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</si>
  <si>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</si>
  <si>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</si>
  <si>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</si>
  <si>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</si>
  <si>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</si>
  <si>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</si>
  <si>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</si>
  <si>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</si>
  <si>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</si>
  <si>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</si>
  <si>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</si>
  <si>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</si>
  <si>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</si>
  <si>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</si>
  <si>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</si>
  <si>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</si>
  <si>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</si>
  <si>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</si>
  <si>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</si>
  <si>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</si>
  <si>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</si>
  <si>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PARA ATERRO - POSTO JAZIDA/FORNECEDOR (RETIRADO NA JAZIDA, SEM TRANSPORTE)</t>
  </si>
  <si>
    <t>AREIA AMARELA, AREIA BARRADA OU ARENOSO (RETIRADA NO AREAL, SEM TRANSPORTE)</t>
  </si>
  <si>
    <t>ARGAMASSA INDUSTRIALIZADA MULTIUSO, PARA REVESTIMENTO INTERNO E EXTERNO E ASSENTAMENTO DE BLOCOS DIVERSOS</t>
  </si>
  <si>
    <t>ARGAMASSA PRONTA PARA REVESTIMENTO INTERNO EM PAREDES</t>
  </si>
  <si>
    <t>ASSENTO SANITARIO DE PLASTICO, TIPO CONVENCIONAL</t>
  </si>
  <si>
    <t>ARRUELA QUADRADA EM ACO GALVANIZADO, DIMENSAO = 38 MM, ESPESSURA = 3MM, DIAMETRO DO FURO= 18 MM</t>
  </si>
  <si>
    <t>SUPORTE PARA TUBO DIAMETRO NOMINAL 2", COM ROSCA MECANICA</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</si>
  <si>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</si>
  <si>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</si>
  <si>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</si>
  <si>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</si>
  <si>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</si>
  <si>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</si>
  <si>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</si>
  <si>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</si>
  <si>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</si>
  <si>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</si>
  <si>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</si>
  <si>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</si>
  <si>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</si>
  <si>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</si>
  <si>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</si>
  <si>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</si>
  <si>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</si>
  <si>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</si>
  <si>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</si>
  <si>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</si>
  <si>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</si>
  <si>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</si>
  <si>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</si>
  <si>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</si>
  <si>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</si>
  <si>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</si>
  <si>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</si>
  <si>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</si>
  <si>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</si>
  <si>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</si>
  <si>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</si>
  <si>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</si>
  <si>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</si>
  <si>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</si>
  <si>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</si>
  <si>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</si>
  <si>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</si>
  <si>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</si>
  <si>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</si>
  <si>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</si>
  <si>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</si>
  <si>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</si>
  <si>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</si>
  <si>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</si>
  <si>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</si>
  <si>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</si>
  <si>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</si>
  <si>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</si>
  <si>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</si>
  <si>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</si>
  <si>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</si>
  <si>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</si>
  <si>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</si>
  <si>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</si>
  <si>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</si>
  <si>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</si>
  <si>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</si>
  <si>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</si>
  <si>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</si>
  <si>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</si>
  <si>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</si>
  <si>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</si>
  <si>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</si>
  <si>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</si>
  <si>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</si>
  <si>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</si>
  <si>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</si>
  <si>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</si>
  <si>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</si>
  <si>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</si>
  <si>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</si>
  <si>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</si>
  <si>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</si>
  <si>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</si>
  <si>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</si>
  <si>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</si>
  <si>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</si>
  <si>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</si>
  <si>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</si>
  <si>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</si>
  <si>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</si>
  <si>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</si>
  <si>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</si>
  <si>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</si>
  <si>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</si>
  <si>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CELULAR AUTOCLAVADO 20 X 30 X 60 CM</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</si>
  <si>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</si>
  <si>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</si>
  <si>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</si>
  <si>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</si>
  <si>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</si>
  <si>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</si>
  <si>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</si>
  <si>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</si>
  <si>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</si>
  <si>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</si>
  <si>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</si>
  <si>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</si>
  <si>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</si>
  <si>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</si>
  <si>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</si>
  <si>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</si>
  <si>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</si>
  <si>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</si>
  <si>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</si>
  <si>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</si>
  <si>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</si>
  <si>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</si>
  <si>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</si>
  <si>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</si>
  <si>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</si>
  <si>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</si>
  <si>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</si>
  <si>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</si>
  <si>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</si>
  <si>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</si>
  <si>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</si>
  <si>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</si>
  <si>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</si>
  <si>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</si>
  <si>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</si>
  <si>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</si>
  <si>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</si>
  <si>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</si>
  <si>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</si>
  <si>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</si>
  <si>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</si>
  <si>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</si>
  <si>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</si>
  <si>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</si>
  <si>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</si>
  <si>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</si>
  <si>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</si>
  <si>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</si>
  <si>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</si>
  <si>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</si>
  <si>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</si>
  <si>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</si>
  <si>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</si>
  <si>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</si>
  <si>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</si>
  <si>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</si>
  <si>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</si>
  <si>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</si>
  <si>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</si>
  <si>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</si>
  <si>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</si>
  <si>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</si>
  <si>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</si>
  <si>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</si>
  <si>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</si>
  <si>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</si>
  <si>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</si>
  <si>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</si>
  <si>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</si>
  <si>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</si>
  <si>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</si>
  <si>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</si>
  <si>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</si>
  <si>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</si>
  <si>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</si>
  <si>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</si>
  <si>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</si>
  <si>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</si>
  <si>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</si>
  <si>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</si>
  <si>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</si>
  <si>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</si>
  <si>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</si>
  <si>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</si>
  <si>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</si>
  <si>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</si>
  <si>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</si>
  <si>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</si>
  <si>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</si>
  <si>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</si>
  <si>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</si>
  <si>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</si>
  <si>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</si>
  <si>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</si>
  <si>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</si>
  <si>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</si>
  <si>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</si>
  <si>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</si>
  <si>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</si>
  <si>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</si>
  <si>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</si>
  <si>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</si>
  <si>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</si>
  <si>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</si>
  <si>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</si>
  <si>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</si>
  <si>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</si>
  <si>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</si>
  <si>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</si>
  <si>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</si>
  <si>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</si>
  <si>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</si>
  <si>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</si>
  <si>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</si>
  <si>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</si>
  <si>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</si>
  <si>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</si>
  <si>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</si>
  <si>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</si>
  <si>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</si>
  <si>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</si>
  <si>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</si>
  <si>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</si>
  <si>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</si>
  <si>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</si>
  <si>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</si>
  <si>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</si>
  <si>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</si>
  <si>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</si>
  <si>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</si>
  <si>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</si>
  <si>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</si>
  <si>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</si>
  <si>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</si>
  <si>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</si>
  <si>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</si>
  <si>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</si>
  <si>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</si>
  <si>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</si>
  <si>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</si>
  <si>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</si>
  <si>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</si>
  <si>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</si>
  <si>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</si>
  <si>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</si>
  <si>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</si>
  <si>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</si>
  <si>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</si>
  <si>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</si>
  <si>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</si>
  <si>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</si>
  <si>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</si>
  <si>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</si>
  <si>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</si>
  <si>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</si>
  <si>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</si>
  <si>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</si>
  <si>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</si>
  <si>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</si>
  <si>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</si>
  <si>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</si>
  <si>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</si>
  <si>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</si>
  <si>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</si>
  <si>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</si>
  <si>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</si>
  <si>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</si>
  <si>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</si>
  <si>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</si>
  <si>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</si>
  <si>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</si>
  <si>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</si>
  <si>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P/ LAMPADA VAPOR DE SODIO 250W USO EXT</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</si>
  <si>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</si>
  <si>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</si>
  <si>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</si>
  <si>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</si>
  <si>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</si>
  <si>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</si>
  <si>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</si>
  <si>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</si>
  <si>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</si>
  <si>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</si>
  <si>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</si>
  <si>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</si>
  <si>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</si>
  <si>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</si>
  <si>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</si>
  <si>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</si>
  <si>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</si>
  <si>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</si>
  <si>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</si>
  <si>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</si>
  <si>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</si>
  <si>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</si>
  <si>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</si>
  <si>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</si>
  <si>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</si>
  <si>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</si>
  <si>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</si>
  <si>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</si>
  <si>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</si>
  <si>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</si>
  <si>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</si>
  <si>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</si>
  <si>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</si>
  <si>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</si>
  <si>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</si>
  <si>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</si>
  <si>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</si>
  <si>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</si>
  <si>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</si>
  <si>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</si>
  <si>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</si>
  <si>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</si>
  <si>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</si>
  <si>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</si>
  <si>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</si>
  <si>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</si>
  <si>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</si>
  <si>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</si>
  <si>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</si>
  <si>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</si>
  <si>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</si>
  <si>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</si>
  <si>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</si>
  <si>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</si>
  <si>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</si>
  <si>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</si>
  <si>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</si>
  <si>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</si>
  <si>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</si>
  <si>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</si>
  <si>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</si>
  <si>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</si>
  <si>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</si>
  <si>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</si>
  <si>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</si>
  <si>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</si>
  <si>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</si>
  <si>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</si>
  <si>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</si>
  <si>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</si>
  <si>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</si>
  <si>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</si>
  <si>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</si>
  <si>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</si>
  <si>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</si>
  <si>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</si>
  <si>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</si>
  <si>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</si>
  <si>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</si>
  <si>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</si>
  <si>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</si>
  <si>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</si>
  <si>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</si>
  <si>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</si>
  <si>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</si>
  <si>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</si>
  <si>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</si>
  <si>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</si>
  <si>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</si>
  <si>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</si>
  <si>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</si>
  <si>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</si>
  <si>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</si>
  <si>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</si>
  <si>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</si>
  <si>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DUCHA HIGIENICA PLASTICA COM REGISTRO METALICO 1/2 "</t>
  </si>
  <si>
    <t>IMPERMEABILIZANTE A BASE DE CIMENTO CRISTALIZANTE EM PO, MONOCOMPONENTE</t>
  </si>
  <si>
    <t>CIMENTO IMPERMEABILIZANTE DE PEGA ULTRARRAPIDA PARA TAMPONAMENTOS</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</si>
  <si>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</si>
  <si>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</si>
  <si>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</si>
  <si>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</si>
  <si>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</si>
  <si>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</si>
  <si>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</si>
  <si>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</si>
  <si>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</si>
  <si>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</si>
  <si>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</si>
  <si>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</si>
  <si>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</si>
  <si>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</si>
  <si>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</si>
  <si>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</si>
  <si>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</si>
  <si>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</si>
  <si>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</si>
  <si>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</si>
  <si>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</si>
  <si>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</si>
  <si>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</si>
  <si>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</si>
  <si>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</si>
  <si>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</si>
  <si>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</si>
  <si>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</si>
  <si>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</si>
  <si>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</si>
  <si>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</si>
  <si>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</si>
  <si>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</si>
  <si>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</si>
  <si>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</si>
  <si>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</si>
  <si>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</si>
  <si>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</si>
  <si>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</si>
  <si>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</si>
  <si>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</si>
  <si>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</si>
  <si>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</si>
  <si>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</si>
  <si>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</si>
  <si>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</si>
  <si>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</si>
  <si>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</si>
  <si>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</si>
  <si>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</si>
  <si>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</si>
  <si>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</si>
  <si>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</si>
  <si>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</si>
  <si>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</si>
  <si>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</si>
  <si>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</si>
  <si>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</si>
  <si>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</si>
  <si>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</si>
  <si>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</si>
  <si>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</si>
  <si>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</si>
  <si>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</si>
  <si>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</si>
  <si>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</si>
  <si>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</si>
  <si>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</si>
  <si>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</si>
  <si>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</si>
  <si>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</si>
  <si>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*65*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</si>
  <si>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</si>
  <si>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</si>
  <si>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</si>
  <si>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</si>
  <si>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</si>
  <si>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</si>
  <si>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</si>
  <si>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</si>
  <si>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</si>
  <si>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</si>
  <si>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</si>
  <si>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</si>
  <si>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</si>
  <si>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</si>
  <si>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</si>
  <si>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</si>
  <si>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CUBA ACO INOX (AISI 304) DE EMBUTIR COM VALVULA DE 3 1/2 ", DE *56 X 33 X 12* CM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</si>
  <si>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</si>
  <si>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</si>
  <si>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</si>
  <si>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</si>
  <si>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</si>
  <si>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</si>
  <si>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</si>
  <si>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</si>
  <si>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</si>
  <si>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</si>
  <si>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</si>
  <si>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</si>
  <si>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</si>
  <si>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</si>
  <si>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</si>
  <si>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</si>
  <si>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</si>
  <si>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</si>
  <si>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</si>
  <si>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</si>
  <si>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</si>
  <si>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</si>
  <si>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</si>
  <si>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</si>
  <si>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</si>
  <si>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</si>
  <si>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</si>
  <si>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</si>
  <si>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</si>
  <si>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</si>
  <si>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</si>
  <si>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</si>
  <si>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</si>
  <si>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</si>
  <si>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</si>
  <si>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</si>
  <si>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</si>
  <si>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</si>
  <si>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</si>
  <si>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</si>
  <si>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</si>
  <si>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</si>
  <si>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</si>
  <si>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</si>
  <si>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</si>
  <si>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</si>
  <si>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</si>
  <si>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</si>
  <si>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</si>
  <si>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</si>
  <si>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</si>
  <si>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</si>
  <si>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</si>
  <si>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PVC PBA, JE, PB, 90 GRAUS, DN 50 / DE 60 MM, PARA REDE AGUA (NBR 10351)</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</si>
  <si>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</si>
  <si>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</si>
  <si>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</si>
  <si>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</si>
  <si>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</si>
  <si>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</si>
  <si>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</si>
  <si>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</si>
  <si>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</si>
  <si>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</si>
  <si>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</si>
  <si>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</si>
  <si>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</si>
  <si>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</si>
  <si>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</si>
  <si>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</si>
  <si>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</si>
  <si>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</si>
  <si>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</si>
  <si>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</si>
  <si>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</si>
  <si>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</si>
  <si>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</si>
  <si>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</si>
  <si>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</si>
  <si>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</si>
  <si>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</si>
  <si>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</si>
  <si>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</si>
  <si>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</si>
  <si>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</si>
  <si>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</si>
  <si>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</si>
  <si>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</si>
  <si>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</si>
  <si>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</si>
  <si>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</si>
  <si>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</si>
  <si>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</si>
  <si>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</si>
  <si>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</si>
  <si>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</si>
  <si>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</si>
  <si>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</si>
  <si>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</si>
  <si>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</si>
  <si>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</si>
  <si>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</si>
  <si>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</si>
  <si>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</si>
  <si>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</si>
  <si>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</si>
  <si>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</si>
  <si>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</si>
  <si>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</si>
  <si>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</si>
  <si>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</si>
  <si>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</si>
  <si>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</si>
  <si>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</si>
  <si>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</si>
  <si>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</si>
  <si>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</si>
  <si>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</si>
  <si>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</si>
  <si>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</si>
  <si>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</si>
  <si>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</si>
  <si>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</si>
  <si>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</si>
  <si>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</si>
  <si>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</si>
  <si>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</si>
  <si>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</si>
  <si>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</si>
  <si>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</si>
  <si>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</si>
  <si>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</si>
  <si>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</si>
  <si>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</si>
  <si>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</si>
  <si>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</si>
  <si>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</si>
  <si>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</si>
  <si>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</si>
  <si>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</si>
  <si>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</si>
  <si>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</si>
  <si>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</si>
  <si>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</si>
  <si>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</si>
  <si>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MONTADOR ELETROMECANICO</t>
  </si>
  <si>
    <t>ELETROTECNICO</t>
  </si>
  <si>
    <t>ELETRICISTA INDUSTRIAL</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</si>
  <si>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</si>
  <si>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</si>
  <si>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</si>
  <si>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</si>
  <si>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</si>
  <si>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</si>
  <si>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</si>
  <si>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</si>
  <si>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</si>
  <si>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</si>
  <si>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</si>
  <si>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</si>
  <si>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</si>
  <si>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</si>
  <si>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</si>
  <si>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</si>
  <si>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</si>
  <si>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</si>
  <si>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</si>
  <si>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</si>
  <si>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</si>
  <si>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</si>
  <si>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</si>
  <si>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</si>
  <si>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</si>
  <si>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</si>
  <si>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</si>
  <si>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</si>
  <si>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</si>
  <si>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</si>
  <si>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</si>
  <si>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</si>
  <si>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</si>
  <si>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</si>
  <si>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</si>
  <si>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</si>
  <si>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</si>
  <si>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</si>
  <si>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</si>
  <si>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</si>
  <si>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</si>
  <si>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</si>
  <si>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</si>
  <si>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</si>
  <si>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</si>
  <si>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</si>
  <si>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</si>
  <si>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</si>
  <si>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</si>
  <si>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</si>
  <si>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</si>
  <si>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</si>
  <si>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</si>
  <si>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</si>
  <si>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</si>
  <si>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</si>
  <si>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</si>
  <si>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</si>
  <si>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</si>
  <si>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</si>
  <si>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</si>
  <si>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</si>
  <si>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</si>
  <si>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</si>
  <si>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</si>
  <si>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</si>
  <si>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</si>
  <si>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</si>
  <si>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</si>
  <si>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</si>
  <si>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</si>
  <si>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</si>
  <si>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</si>
  <si>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</si>
  <si>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</si>
  <si>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</si>
  <si>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</si>
  <si>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</si>
  <si>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</si>
  <si>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</si>
  <si>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</si>
  <si>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</si>
  <si>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</si>
  <si>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</si>
  <si>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</si>
  <si>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</si>
  <si>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</si>
  <si>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</si>
  <si>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</si>
  <si>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</si>
  <si>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</si>
  <si>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</si>
  <si>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</si>
  <si>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</si>
  <si>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</si>
  <si>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</si>
  <si>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</si>
  <si>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</si>
  <si>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</si>
  <si>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</si>
  <si>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</si>
  <si>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</si>
  <si>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</si>
  <si>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</si>
  <si>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</si>
  <si>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</si>
  <si>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</si>
  <si>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</si>
  <si>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</si>
  <si>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</si>
  <si>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</si>
  <si>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</si>
  <si>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</si>
  <si>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</si>
  <si>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</si>
  <si>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</si>
  <si>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</si>
  <si>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</si>
  <si>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</si>
  <si>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</si>
  <si>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</si>
  <si>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</si>
  <si>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</si>
  <si>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</si>
  <si>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</si>
  <si>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</si>
  <si>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</si>
  <si>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</si>
  <si>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</si>
  <si>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</si>
  <si>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</si>
  <si>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</si>
  <si>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</si>
  <si>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</si>
  <si>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</si>
  <si>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</si>
  <si>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</si>
  <si>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</si>
  <si>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</si>
  <si>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</si>
  <si>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</si>
  <si>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</si>
  <si>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</si>
  <si>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</si>
  <si>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</si>
  <si>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</si>
  <si>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</si>
  <si>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</si>
  <si>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</si>
  <si>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</si>
  <si>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</si>
  <si>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</si>
  <si>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</si>
  <si>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</si>
  <si>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</si>
  <si>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</si>
  <si>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</si>
  <si>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</si>
  <si>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</si>
  <si>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</si>
  <si>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</si>
  <si>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</si>
  <si>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</si>
  <si>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</si>
  <si>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</si>
  <si>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</si>
  <si>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</si>
  <si>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</si>
  <si>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</si>
  <si>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</si>
  <si>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</si>
  <si>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</si>
  <si>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</si>
  <si>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</si>
  <si>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</si>
  <si>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</si>
  <si>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</si>
  <si>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</si>
  <si>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</si>
  <si>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</si>
  <si>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</si>
  <si>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</si>
  <si>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</si>
  <si>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</si>
  <si>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</si>
  <si>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</si>
  <si>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</si>
  <si>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</si>
  <si>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</si>
  <si>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</si>
  <si>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</si>
  <si>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</si>
  <si>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</si>
  <si>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</si>
  <si>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</si>
  <si>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</si>
  <si>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</si>
  <si>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</si>
  <si>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</si>
  <si>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</si>
  <si>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</si>
  <si>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</si>
  <si>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</si>
  <si>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</si>
  <si>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</si>
  <si>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</si>
  <si>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</si>
  <si>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</si>
  <si>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</si>
  <si>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</si>
  <si>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</si>
  <si>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</si>
  <si>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</si>
  <si>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</si>
  <si>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</si>
  <si>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</si>
  <si>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</si>
  <si>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</si>
  <si>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</si>
  <si>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</si>
  <si>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</si>
  <si>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</si>
  <si>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</si>
  <si>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</si>
  <si>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</si>
  <si>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</si>
  <si>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</si>
  <si>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</si>
  <si>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</si>
  <si>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</si>
  <si>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</si>
  <si>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</si>
  <si>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</si>
  <si>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</si>
  <si>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</si>
  <si>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</si>
  <si>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</si>
  <si>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</si>
  <si>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</si>
  <si>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</si>
  <si>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</si>
  <si>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</si>
  <si>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</si>
  <si>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</si>
  <si>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</si>
  <si>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</si>
  <si>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</si>
  <si>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</si>
  <si>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</si>
  <si>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</si>
  <si>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</si>
  <si>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</si>
  <si>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</si>
  <si>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</si>
  <si>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</si>
  <si>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</si>
  <si>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</si>
  <si>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</si>
  <si>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</si>
  <si>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</si>
  <si>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</si>
  <si>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</si>
  <si>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</si>
  <si>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</si>
  <si>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</si>
  <si>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</si>
  <si>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</si>
  <si>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</si>
  <si>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</si>
  <si>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</si>
  <si>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</si>
  <si>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</si>
  <si>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</si>
  <si>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</si>
  <si>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</si>
  <si>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</si>
  <si>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</si>
  <si>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</si>
  <si>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</si>
  <si>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</si>
  <si>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</si>
  <si>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</si>
  <si>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</si>
  <si>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</si>
  <si>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</si>
  <si>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</si>
  <si>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</si>
  <si>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</si>
  <si>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</si>
  <si>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</si>
  <si>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</si>
  <si>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</si>
  <si>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</si>
  <si>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</si>
  <si>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</si>
  <si>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</si>
  <si>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</si>
  <si>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</si>
  <si>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</si>
  <si>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</si>
  <si>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ROSCAVEL, 45 GRAUS, 1/2", PARA AGUA FRIA PREDIAL</t>
  </si>
  <si>
    <t>JUNCAO PVC, 45 GRAUS, ROSCAVEL, 1 1/2", PARA AGUA FRIA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</si>
  <si>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</si>
  <si>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</si>
  <si>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</si>
  <si>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</si>
  <si>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</si>
  <si>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</si>
  <si>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</si>
  <si>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</si>
  <si>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</si>
  <si>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</si>
  <si>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</si>
  <si>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</si>
  <si>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</si>
  <si>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</si>
  <si>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</si>
  <si>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</si>
  <si>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</si>
  <si>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</si>
  <si>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</si>
  <si>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</si>
  <si>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</si>
  <si>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</si>
  <si>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</si>
  <si>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</si>
  <si>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</si>
  <si>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</si>
  <si>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</si>
  <si>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</si>
  <si>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</si>
  <si>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</si>
  <si>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</si>
  <si>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</si>
  <si>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</si>
  <si>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</si>
  <si>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</si>
  <si>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</si>
  <si>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</si>
  <si>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</si>
  <si>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</si>
  <si>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</si>
  <si>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</si>
  <si>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</si>
  <si>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FERRO, NUMERO 150</t>
  </si>
  <si>
    <t>LONA PLASTICA PRETA, E= 150 MICRA</t>
  </si>
  <si>
    <t>LONA PLASTICA, PRETA, LARGURA  8 M, E= 150 MICRA</t>
  </si>
  <si>
    <t>LUMINARIA ABERTA P/ ILUMINACAO PUBLICA, TIPO X-57 PETERCO OU EQUIV</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</si>
  <si>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</si>
  <si>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</si>
  <si>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</si>
  <si>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</si>
  <si>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</si>
  <si>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</si>
  <si>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</si>
  <si>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</si>
  <si>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</si>
  <si>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</si>
  <si>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</si>
  <si>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</si>
  <si>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</si>
  <si>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</si>
  <si>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</si>
  <si>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</si>
  <si>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</si>
  <si>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</si>
  <si>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</si>
  <si>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</si>
  <si>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</si>
  <si>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</si>
  <si>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</si>
  <si>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</si>
  <si>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</si>
  <si>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</si>
  <si>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</si>
  <si>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</si>
  <si>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</si>
  <si>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</si>
  <si>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</si>
  <si>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</si>
  <si>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</si>
  <si>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</si>
  <si>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</si>
  <si>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</si>
  <si>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</si>
  <si>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</si>
  <si>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</si>
  <si>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</si>
  <si>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</si>
  <si>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</si>
  <si>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</si>
  <si>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</si>
  <si>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</si>
  <si>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</si>
  <si>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</si>
  <si>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</si>
  <si>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</si>
  <si>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</si>
  <si>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</si>
  <si>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</si>
  <si>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</si>
  <si>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</si>
  <si>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</si>
  <si>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</si>
  <si>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</si>
  <si>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</si>
  <si>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</si>
  <si>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</si>
  <si>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</si>
  <si>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</si>
  <si>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</si>
  <si>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</si>
  <si>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</si>
  <si>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</si>
  <si>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</si>
  <si>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</si>
  <si>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</si>
  <si>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</si>
  <si>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</si>
  <si>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</si>
  <si>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</si>
  <si>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</si>
  <si>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</si>
  <si>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</si>
  <si>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</si>
  <si>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</si>
  <si>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</si>
  <si>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</si>
  <si>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</si>
  <si>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</si>
  <si>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</si>
  <si>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</si>
  <si>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</si>
  <si>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</si>
  <si>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</si>
  <si>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</si>
  <si>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</si>
  <si>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</si>
  <si>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</si>
  <si>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</si>
  <si>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</si>
  <si>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</si>
  <si>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</si>
  <si>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</si>
  <si>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</si>
  <si>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</si>
  <si>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</si>
  <si>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VEU POLIESTER</t>
  </si>
  <si>
    <t>MASSA CORRIDA PVA PARA PAREDES INTERNAS</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</si>
  <si>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</si>
  <si>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</si>
  <si>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</si>
  <si>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</si>
  <si>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</si>
  <si>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</si>
  <si>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</si>
  <si>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</si>
  <si>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</si>
  <si>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</si>
  <si>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</si>
  <si>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</si>
  <si>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</si>
  <si>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</si>
  <si>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</si>
  <si>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</si>
  <si>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</si>
  <si>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</si>
  <si>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</si>
  <si>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</si>
  <si>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</si>
  <si>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</si>
  <si>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</si>
  <si>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</si>
  <si>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</si>
  <si>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</si>
  <si>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</si>
  <si>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</si>
  <si>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</si>
  <si>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</si>
  <si>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</si>
  <si>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</si>
  <si>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</si>
  <si>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</si>
  <si>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</si>
  <si>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</si>
  <si>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</si>
  <si>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</si>
  <si>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</si>
  <si>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</si>
  <si>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</si>
  <si>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</si>
  <si>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</si>
  <si>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</si>
  <si>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</si>
  <si>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</si>
  <si>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</si>
  <si>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</si>
  <si>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</si>
  <si>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</si>
  <si>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</si>
  <si>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</si>
  <si>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</si>
  <si>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</si>
  <si>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</si>
  <si>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</si>
  <si>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</si>
  <si>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</si>
  <si>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</si>
  <si>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</si>
  <si>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</si>
  <si>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</si>
  <si>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</si>
  <si>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</si>
  <si>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</si>
  <si>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</si>
  <si>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</si>
  <si>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</si>
  <si>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</si>
  <si>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</si>
  <si>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</si>
  <si>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</si>
  <si>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</si>
  <si>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</si>
  <si>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</si>
  <si>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</si>
  <si>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</si>
  <si>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</si>
  <si>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</si>
  <si>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</si>
  <si>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</si>
  <si>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</si>
  <si>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</si>
  <si>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</si>
  <si>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</si>
  <si>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</si>
  <si>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</si>
  <si>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</si>
  <si>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</si>
  <si>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</si>
  <si>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</si>
  <si>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</si>
  <si>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</si>
  <si>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</si>
  <si>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</si>
  <si>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</si>
  <si>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</si>
  <si>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</si>
  <si>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</si>
  <si>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</si>
  <si>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</si>
  <si>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</si>
  <si>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</si>
  <si>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</si>
  <si>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</si>
  <si>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</si>
  <si>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</si>
  <si>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</si>
  <si>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</si>
  <si>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</si>
  <si>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</si>
  <si>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</si>
  <si>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</si>
  <si>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</si>
  <si>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</si>
  <si>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</si>
  <si>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</si>
  <si>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</si>
  <si>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</si>
  <si>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</si>
  <si>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</si>
  <si>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</si>
  <si>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</si>
  <si>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</si>
  <si>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</si>
  <si>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</si>
  <si>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</si>
  <si>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</si>
  <si>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</si>
  <si>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</si>
  <si>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</si>
  <si>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</si>
  <si>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</si>
  <si>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</si>
  <si>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</si>
  <si>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</si>
  <si>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</si>
  <si>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</si>
  <si>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</si>
  <si>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</si>
  <si>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</si>
  <si>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</si>
  <si>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</si>
  <si>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</si>
  <si>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</si>
  <si>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</si>
  <si>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</si>
  <si>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</si>
  <si>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</si>
  <si>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</si>
  <si>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</si>
  <si>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</si>
  <si>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</si>
  <si>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</si>
  <si>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</si>
  <si>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</si>
  <si>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</si>
  <si>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</si>
  <si>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</si>
  <si>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</si>
  <si>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</si>
  <si>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</si>
  <si>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</si>
  <si>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</si>
  <si>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</si>
  <si>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</si>
  <si>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</si>
  <si>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</si>
  <si>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</si>
  <si>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</si>
  <si>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0, OU PEDRISCO (4,8 A 9,5 MM) POSTO PEDREIRA/FORNECEDOR, SEM FRETE</t>
  </si>
  <si>
    <t>PEDRA BRITADA N. 1 (9,5 a 19 MM) POSTO PEDREIRA/FORNECEDOR, SEM FRETE</t>
  </si>
  <si>
    <t>PEDRA BRITADA N. 3 (38 A 50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</si>
  <si>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</si>
  <si>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</si>
  <si>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</si>
  <si>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</si>
  <si>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</si>
  <si>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</si>
  <si>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</si>
  <si>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</si>
  <si>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</si>
  <si>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</si>
  <si>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</si>
  <si>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</si>
  <si>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</si>
  <si>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</si>
  <si>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</si>
  <si>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</si>
  <si>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</si>
  <si>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</si>
  <si>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</si>
  <si>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</si>
  <si>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</si>
  <si>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</si>
  <si>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</si>
  <si>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</si>
  <si>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</si>
  <si>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</si>
  <si>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</si>
  <si>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</si>
  <si>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</si>
  <si>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</si>
  <si>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</si>
  <si>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</si>
  <si>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</si>
  <si>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</si>
  <si>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</si>
  <si>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</si>
  <si>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</si>
  <si>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</si>
  <si>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</si>
  <si>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</si>
  <si>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</si>
  <si>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</si>
  <si>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</si>
  <si>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</si>
  <si>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</si>
  <si>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</si>
  <si>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</si>
  <si>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</si>
  <si>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</si>
  <si>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</si>
  <si>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</si>
  <si>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</si>
  <si>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</si>
  <si>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</si>
  <si>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</si>
  <si>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</si>
  <si>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</si>
  <si>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</si>
  <si>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</si>
  <si>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</si>
  <si>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</si>
  <si>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</si>
  <si>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</si>
  <si>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</si>
  <si>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</si>
  <si>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</si>
  <si>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</si>
  <si>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</si>
  <si>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</si>
  <si>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</si>
  <si>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</si>
  <si>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</si>
  <si>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</si>
  <si>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</si>
  <si>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</si>
  <si>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</si>
  <si>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</si>
  <si>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</si>
  <si>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</si>
  <si>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</si>
  <si>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</si>
  <si>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</si>
  <si>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</si>
  <si>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</si>
  <si>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</si>
  <si>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</si>
  <si>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 FOLHA MEDIA (NBR 15930) DE 60 X 210 CM, E = 35 MM, NUCLEO SARRAFEADO, CAPA LISA EM HDF, ACABAMENTO LAMINADO NATURAL PARA VERNIZ</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</si>
  <si>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</si>
  <si>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</si>
  <si>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</si>
  <si>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</si>
  <si>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</si>
  <si>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</si>
  <si>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</si>
  <si>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</si>
  <si>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</si>
  <si>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</si>
  <si>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</si>
  <si>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</si>
  <si>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</si>
  <si>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POSTE CONICO CONTINUO EM ACO GALVANIZADO, RETO, FLANGEADO,  H = 3 M, DIAMETRO INFERIOR = *95*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</si>
  <si>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</si>
  <si>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</si>
  <si>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</si>
  <si>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</si>
  <si>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</si>
  <si>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</si>
  <si>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</si>
  <si>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</si>
  <si>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</si>
  <si>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</si>
  <si>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</si>
  <si>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</si>
  <si>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</si>
  <si>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</si>
  <si>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</si>
  <si>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</si>
  <si>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</si>
  <si>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</si>
  <si>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</si>
  <si>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</si>
  <si>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</si>
  <si>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</si>
  <si>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</si>
  <si>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</si>
  <si>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</si>
  <si>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</si>
  <si>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</si>
  <si>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</si>
  <si>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</si>
  <si>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</si>
  <si>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</si>
  <si>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</si>
  <si>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</si>
  <si>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</si>
  <si>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</si>
  <si>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</si>
  <si>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</si>
  <si>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</si>
  <si>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</si>
  <si>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</si>
  <si>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</si>
  <si>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</si>
  <si>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</si>
  <si>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</si>
  <si>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</si>
  <si>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</si>
  <si>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</si>
  <si>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</si>
  <si>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</si>
  <si>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</si>
  <si>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</si>
  <si>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</si>
  <si>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</si>
  <si>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</si>
  <si>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</si>
  <si>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</si>
  <si>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</si>
  <si>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</si>
  <si>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</si>
  <si>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</si>
  <si>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</si>
  <si>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</si>
  <si>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</si>
  <si>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</si>
  <si>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</si>
  <si>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</si>
  <si>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</si>
  <si>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</si>
  <si>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</si>
  <si>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</si>
  <si>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</si>
  <si>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</si>
  <si>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</si>
  <si>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</si>
  <si>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</si>
  <si>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</si>
  <si>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</si>
  <si>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</si>
  <si>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</si>
  <si>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</si>
  <si>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</si>
  <si>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</si>
  <si>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</si>
  <si>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</si>
  <si>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</si>
  <si>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</si>
  <si>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</si>
  <si>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</si>
  <si>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</si>
  <si>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</si>
  <si>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</si>
  <si>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</si>
  <si>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</si>
  <si>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</si>
  <si>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</si>
  <si>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</si>
  <si>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</si>
  <si>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</si>
  <si>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</si>
  <si>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</si>
  <si>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</si>
  <si>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</si>
  <si>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</si>
  <si>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</si>
  <si>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</si>
  <si>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</si>
  <si>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</si>
  <si>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</si>
  <si>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</si>
  <si>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</si>
  <si>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</si>
  <si>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</si>
  <si>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</si>
  <si>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</si>
  <si>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</si>
  <si>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</si>
  <si>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</si>
  <si>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</si>
  <si>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</si>
  <si>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</si>
  <si>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</si>
  <si>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</si>
  <si>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</si>
  <si>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</si>
  <si>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</si>
  <si>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</si>
  <si>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</si>
  <si>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</si>
  <si>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</si>
  <si>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</si>
  <si>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</si>
  <si>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</si>
  <si>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</si>
  <si>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</si>
  <si>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</si>
  <si>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</si>
  <si>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</si>
  <si>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</si>
  <si>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</si>
  <si>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</si>
  <si>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</si>
  <si>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</si>
  <si>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</si>
  <si>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</si>
  <si>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</si>
  <si>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</si>
  <si>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</si>
  <si>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</si>
  <si>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</si>
  <si>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</si>
  <si>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</si>
  <si>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</si>
  <si>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</si>
  <si>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</si>
  <si>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</si>
  <si>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</si>
  <si>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</si>
  <si>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</si>
  <si>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</si>
  <si>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</si>
  <si>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</si>
  <si>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</si>
  <si>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</si>
  <si>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</si>
  <si>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</si>
  <si>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</si>
  <si>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</si>
  <si>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</si>
  <si>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</si>
  <si>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</si>
  <si>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</si>
  <si>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</si>
  <si>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</si>
  <si>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</si>
  <si>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</si>
  <si>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</si>
  <si>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</si>
  <si>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</si>
  <si>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</si>
  <si>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</si>
  <si>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</si>
  <si>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</si>
  <si>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</si>
  <si>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</si>
  <si>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</si>
  <si>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</si>
  <si>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</si>
  <si>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</si>
  <si>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TE, PVC PBA, BBB, 90 GRAUS, DN 50 / DE 60 MM, PARA REDE AGUA (NBR 10351)</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</si>
  <si>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</si>
  <si>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</si>
  <si>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</si>
  <si>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</si>
  <si>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</si>
  <si>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</si>
  <si>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</si>
  <si>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</si>
  <si>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</si>
  <si>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</si>
  <si>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</si>
  <si>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</si>
  <si>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</si>
  <si>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</si>
  <si>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</si>
  <si>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</si>
  <si>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</si>
  <si>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</si>
  <si>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</si>
  <si>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</si>
  <si>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</si>
  <si>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</si>
  <si>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</si>
  <si>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</si>
  <si>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</si>
  <si>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</si>
  <si>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</si>
  <si>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</si>
  <si>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</si>
  <si>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</si>
  <si>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</si>
  <si>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</si>
  <si>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</si>
  <si>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</si>
  <si>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</si>
  <si>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</si>
  <si>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</si>
  <si>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</si>
  <si>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</si>
  <si>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</si>
  <si>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</si>
  <si>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</si>
  <si>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</si>
  <si>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</si>
  <si>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</si>
  <si>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</si>
  <si>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</si>
  <si>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</si>
  <si>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</si>
  <si>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</si>
  <si>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</si>
  <si>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</si>
  <si>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</si>
  <si>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</si>
  <si>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</si>
  <si>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</si>
  <si>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</si>
  <si>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</si>
  <si>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</si>
  <si>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</si>
  <si>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</si>
  <si>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</si>
  <si>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</si>
  <si>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</si>
  <si>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</si>
  <si>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</si>
  <si>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</si>
  <si>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</si>
  <si>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</si>
  <si>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</si>
  <si>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</si>
  <si>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</si>
  <si>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</si>
  <si>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</si>
  <si>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</si>
  <si>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</si>
  <si>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</si>
  <si>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</si>
  <si>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</si>
  <si>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</si>
  <si>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</si>
  <si>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</si>
  <si>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</si>
  <si>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</si>
  <si>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</si>
  <si>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</si>
  <si>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</si>
  <si>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</si>
  <si>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</si>
  <si>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</si>
  <si>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</si>
  <si>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</si>
  <si>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</si>
  <si>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</si>
  <si>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</si>
  <si>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</si>
  <si>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</si>
  <si>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</si>
  <si>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</si>
  <si>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</si>
  <si>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</si>
  <si>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</si>
  <si>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</si>
  <si>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</si>
  <si>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</si>
  <si>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</si>
  <si>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</si>
  <si>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</si>
  <si>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</si>
  <si>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</si>
  <si>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</si>
  <si>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</si>
  <si>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</si>
  <si>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</si>
  <si>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</si>
  <si>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300 X 150 MM, PARA REDE COLETORA DE ESGOTO NBR 10569</t>
  </si>
  <si>
    <t>TIL DE PASSAGEM, EM PVC, JE, BBB, DN 100 X 100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</si>
  <si>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</si>
  <si>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</si>
  <si>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</si>
  <si>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</si>
  <si>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</si>
  <si>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</si>
  <si>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</si>
  <si>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</si>
  <si>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</si>
  <si>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</si>
  <si>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</si>
  <si>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</si>
  <si>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</si>
  <si>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</si>
  <si>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</si>
  <si>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</si>
  <si>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</si>
  <si>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</si>
  <si>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</si>
  <si>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</si>
  <si>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</si>
  <si>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</si>
  <si>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</si>
  <si>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</si>
  <si>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</si>
  <si>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</si>
  <si>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</si>
  <si>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</si>
  <si>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</si>
  <si>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</si>
  <si>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</si>
  <si>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</si>
  <si>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</si>
  <si>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</si>
  <si>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</si>
  <si>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</si>
  <si>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</si>
  <si>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</si>
  <si>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</si>
  <si>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</si>
  <si>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</si>
  <si>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</si>
  <si>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</si>
  <si>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</si>
  <si>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</si>
  <si>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</si>
  <si>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</si>
  <si>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</si>
  <si>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</si>
  <si>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</si>
  <si>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</si>
  <si>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</si>
  <si>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</si>
  <si>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</si>
  <si>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</si>
  <si>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</si>
  <si>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</si>
  <si>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170 HP, PESO OPERACIONAL DE 19 T, COM LAMINA COM CAPACIDADE DE 5,2 M3</t>
  </si>
  <si>
    <t>TRATOR DE PNEUS COM POTENCIA DE 85 CV, TRACAO 4 X 4, PESO COM LASTRO DE 4675 KG</t>
  </si>
  <si>
    <t>TUBO ACO PRETO SEM COSTURA 8", E= *8,18 MM, SCHEDULE 40, *42,55 KG/M</t>
  </si>
  <si>
    <t>TUBO ACO PRETO SEM COSTURA 6", E= 7,11 MM,  SCHEDULE 40, *28,26 KG/M</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</si>
  <si>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</si>
  <si>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</si>
  <si>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</si>
  <si>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</si>
  <si>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</si>
  <si>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</si>
  <si>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</si>
  <si>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</si>
  <si>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</si>
  <si>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</si>
  <si>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</si>
  <si>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</si>
  <si>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</si>
  <si>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</si>
  <si>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</si>
  <si>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</si>
  <si>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</si>
  <si>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</si>
  <si>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</si>
  <si>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</si>
  <si>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</si>
  <si>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</si>
  <si>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</si>
  <si>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</si>
  <si>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</si>
  <si>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</si>
  <si>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</si>
  <si>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</si>
  <si>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</si>
  <si>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</si>
  <si>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</si>
  <si>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</si>
  <si>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</si>
  <si>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</si>
  <si>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</si>
  <si>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</si>
  <si>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</si>
  <si>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</si>
  <si>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</si>
  <si>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</si>
  <si>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</si>
  <si>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</si>
  <si>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</si>
  <si>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</si>
  <si>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</si>
  <si>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</si>
  <si>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</si>
  <si>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</si>
  <si>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</si>
  <si>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</si>
  <si>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</si>
  <si>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</si>
  <si>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</si>
  <si>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</si>
  <si>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</si>
  <si>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LIMPEZA FINAL DA OBRA</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</si>
  <si>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</si>
  <si>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</si>
  <si>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</si>
  <si>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</si>
  <si>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</si>
  <si>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</si>
  <si>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</si>
  <si>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</si>
  <si>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</si>
  <si>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</si>
  <si>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</si>
  <si>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</si>
  <si>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</si>
  <si>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</si>
  <si>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</si>
  <si>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</si>
  <si>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</si>
  <si>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</si>
  <si>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</si>
  <si>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</si>
  <si>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</si>
  <si>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</si>
  <si>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</si>
  <si>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</si>
  <si>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</si>
  <si>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</si>
  <si>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</si>
  <si>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</si>
  <si>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</si>
  <si>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</si>
  <si>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</si>
  <si>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</si>
  <si>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</si>
  <si>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</si>
  <si>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</si>
  <si>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</si>
  <si>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</si>
  <si>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</si>
  <si>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</si>
  <si>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</si>
  <si>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</si>
  <si>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</si>
  <si>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</si>
  <si>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</si>
  <si>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</si>
  <si>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</si>
  <si>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</si>
  <si>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</si>
  <si>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</si>
  <si>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</si>
  <si>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</si>
  <si>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</si>
  <si>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</si>
  <si>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</si>
  <si>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</si>
  <si>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</si>
  <si>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</si>
  <si>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</si>
  <si>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</si>
  <si>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</si>
  <si>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</si>
  <si>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</si>
  <si>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</si>
  <si>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</si>
  <si>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</si>
  <si>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</si>
  <si>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</si>
  <si>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</si>
  <si>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</si>
  <si>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</si>
  <si>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</si>
  <si>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</si>
  <si>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</si>
  <si>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</si>
  <si>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</si>
  <si>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</si>
  <si>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</si>
  <si>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</si>
  <si>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</si>
  <si>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</si>
  <si>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</si>
  <si>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</si>
  <si>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</si>
  <si>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</si>
  <si>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</si>
  <si>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</si>
  <si>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</si>
  <si>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</si>
  <si>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</si>
  <si>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</si>
  <si>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</si>
  <si>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</si>
  <si>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</si>
  <si>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</si>
  <si>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</si>
  <si>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</si>
  <si>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</si>
  <si>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</si>
  <si>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</si>
  <si>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</si>
  <si>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</si>
  <si>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</si>
  <si>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</si>
  <si>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</si>
  <si>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</si>
  <si>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</si>
  <si>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</si>
  <si>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</si>
  <si>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</si>
  <si>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</si>
  <si>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</si>
  <si>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</si>
  <si>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</si>
  <si>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</si>
  <si>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</si>
  <si>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</si>
  <si>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</si>
  <si>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</si>
  <si>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</si>
  <si>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</si>
  <si>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</si>
  <si>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</si>
  <si>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</si>
  <si>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</si>
  <si>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</si>
  <si>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</si>
  <si>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</si>
  <si>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</si>
  <si>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</si>
  <si>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</si>
  <si>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</si>
  <si>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</si>
  <si>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</si>
  <si>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</si>
  <si>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</si>
  <si>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</si>
  <si>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</si>
  <si>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</si>
  <si>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</si>
  <si>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</si>
  <si>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</si>
  <si>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</si>
  <si>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</si>
  <si>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</si>
  <si>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</si>
  <si>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</si>
  <si>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</si>
  <si>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</si>
  <si>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</si>
  <si>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</si>
  <si>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</si>
  <si>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</si>
  <si>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</si>
  <si>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</si>
  <si>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</si>
  <si>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</si>
  <si>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</si>
  <si>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</si>
  <si>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</si>
  <si>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</si>
  <si>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</si>
  <si>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</si>
  <si>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</si>
  <si>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</si>
  <si>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</si>
  <si>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</si>
  <si>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</si>
  <si>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</si>
  <si>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</si>
  <si>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</si>
  <si>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</si>
  <si>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</si>
  <si>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</si>
  <si>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</si>
  <si>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</si>
  <si>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</si>
  <si>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</si>
  <si>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</si>
  <si>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</si>
  <si>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</si>
  <si>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</si>
  <si>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</si>
  <si>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</si>
  <si>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</si>
  <si>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</si>
  <si>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</si>
  <si>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</si>
  <si>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</si>
  <si>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</si>
  <si>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</si>
  <si>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</si>
  <si>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</si>
  <si>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</si>
  <si>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</si>
  <si>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</si>
  <si>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</si>
  <si>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</si>
  <si>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</si>
  <si>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</si>
  <si>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CURVA PVC LONGA 45G, DN 50 MM, PARA ESGOTO PREDIAL</t>
  </si>
  <si>
    <t>CURVA PVC LONGA 45G, DN 75 MM, PARA ESGOTO PREDIAL</t>
  </si>
  <si>
    <t>EXTREMIDADE/TUBETE PARA HIDROMETRO PVC, COM ROSCA, CURTA, COM BUCHA LATAO, 1/2"</t>
  </si>
  <si>
    <t>EXTREMIDADE/TUBETE PARA HIDROMETRO PVC, COM ROSCA, CURTA, COM BUCHA LATAO, 3/4"</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</si>
  <si>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</si>
  <si>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</si>
  <si>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</si>
  <si>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</si>
  <si>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PLACA DE INAUGURACAO METALICA, *40* CM X *60* CM</t>
  </si>
  <si>
    <t>PLACA DE INAUGURACAO EM BRONZE *35X 50*CM</t>
  </si>
  <si>
    <t>PLACA NUMERACAO RESIDENCIAL EM CHAPA GALVANIZADA ESMALTADA 12 X 18 CM</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</si>
  <si>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</si>
  <si>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</si>
  <si>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</si>
  <si>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</si>
  <si>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</si>
  <si>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</si>
  <si>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</si>
  <si>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PO QUIMICO SECO (PQS) DE 12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</si>
  <si>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</si>
  <si>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</si>
  <si>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</si>
  <si>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</si>
  <si>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</si>
  <si>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</si>
  <si>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</si>
  <si>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</si>
  <si>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</si>
  <si>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</si>
  <si>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</si>
  <si>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</si>
  <si>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</si>
  <si>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</si>
  <si>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</si>
  <si>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</si>
  <si>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</si>
  <si>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</si>
  <si>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</si>
  <si>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</si>
  <si>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</si>
  <si>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</si>
  <si>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</si>
  <si>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</si>
  <si>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</si>
  <si>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</si>
  <si>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</si>
  <si>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</si>
  <si>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</si>
  <si>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</si>
  <si>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</si>
  <si>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</si>
  <si>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</si>
  <si>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</si>
  <si>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</si>
  <si>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</si>
  <si>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</si>
  <si>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</si>
  <si>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</si>
  <si>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</si>
  <si>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</si>
  <si>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</si>
  <si>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</si>
  <si>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</si>
  <si>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</si>
  <si>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</si>
  <si>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</si>
  <si>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</si>
  <si>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</si>
  <si>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</si>
  <si>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</si>
  <si>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</si>
  <si>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</si>
  <si>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</si>
  <si>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</si>
  <si>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</si>
  <si>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</si>
  <si>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</si>
  <si>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</si>
  <si>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</si>
  <si>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</si>
  <si>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</si>
  <si>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</si>
  <si>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</si>
  <si>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</si>
  <si>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</si>
  <si>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</si>
  <si>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</si>
  <si>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</si>
  <si>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</si>
  <si>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</si>
  <si>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</si>
  <si>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</si>
  <si>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</si>
  <si>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</si>
  <si>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</si>
  <si>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</si>
  <si>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</si>
  <si>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</si>
  <si>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</si>
  <si>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</si>
  <si>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</si>
  <si>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</si>
  <si>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</si>
  <si>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</si>
  <si>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</si>
  <si>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</si>
  <si>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</si>
  <si>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</si>
  <si>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</si>
  <si>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</si>
  <si>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</si>
  <si>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</si>
  <si>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</si>
  <si>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</si>
  <si>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</si>
  <si>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</si>
  <si>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</si>
  <si>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</si>
  <si>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</si>
  <si>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</si>
  <si>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</si>
  <si>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</si>
  <si>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</si>
  <si>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</si>
  <si>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</si>
  <si>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</si>
  <si>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</si>
  <si>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</si>
  <si>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</si>
  <si>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</si>
  <si>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</si>
  <si>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</si>
  <si>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</si>
  <si>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</si>
  <si>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</si>
  <si>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</si>
  <si>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</si>
  <si>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</si>
  <si>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</si>
  <si>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</si>
  <si>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</si>
  <si>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</si>
  <si>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</si>
  <si>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</si>
  <si>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</si>
  <si>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</si>
  <si>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</si>
  <si>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</si>
  <si>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</si>
  <si>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</si>
  <si>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</si>
  <si>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</si>
  <si>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</si>
  <si>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</si>
  <si>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</si>
  <si>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</si>
  <si>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</si>
  <si>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</si>
  <si>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</si>
  <si>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</si>
  <si>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</si>
  <si>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</si>
  <si>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</si>
  <si>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</si>
  <si>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</si>
  <si>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</si>
  <si>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</si>
  <si>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</si>
  <si>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</si>
  <si>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</si>
  <si>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</si>
  <si>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</si>
  <si>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</si>
  <si>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</si>
  <si>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</si>
  <si>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</si>
  <si>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</si>
  <si>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</si>
  <si>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</si>
  <si>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</si>
  <si>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</si>
  <si>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</si>
  <si>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</si>
  <si>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</si>
  <si>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</si>
  <si>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</si>
  <si>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</si>
  <si>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</si>
  <si>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</si>
  <si>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</si>
  <si>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</si>
  <si>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</si>
  <si>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</si>
  <si>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</si>
  <si>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</si>
  <si>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</si>
  <si>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</si>
  <si>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</si>
  <si>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</si>
  <si>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</si>
  <si>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</si>
  <si>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</si>
  <si>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</si>
  <si>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</si>
  <si>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</si>
  <si>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</si>
  <si>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</si>
  <si>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</si>
  <si>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</si>
  <si>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</si>
  <si>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</si>
  <si>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</si>
  <si>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</si>
  <si>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</si>
  <si>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</si>
  <si>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</si>
  <si>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</si>
  <si>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</si>
  <si>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</si>
  <si>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</si>
  <si>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</si>
  <si>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</si>
  <si>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</si>
  <si>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</si>
  <si>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</si>
  <si>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</si>
  <si>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</si>
  <si>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</si>
  <si>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</si>
  <si>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</si>
  <si>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</si>
  <si>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</si>
  <si>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</si>
  <si>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</si>
  <si>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</si>
  <si>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</si>
  <si>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</si>
  <si>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</si>
  <si>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</si>
  <si>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</si>
  <si>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</si>
  <si>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</si>
  <si>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</si>
  <si>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</si>
  <si>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</si>
  <si>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</si>
  <si>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</si>
  <si>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</si>
  <si>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</si>
  <si>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</si>
  <si>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</si>
  <si>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</si>
  <si>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</si>
  <si>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</si>
  <si>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</si>
  <si>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</si>
  <si>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</si>
  <si>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</si>
  <si>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</si>
  <si>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</si>
  <si>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</si>
  <si>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</si>
  <si>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</si>
  <si>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</si>
  <si>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</si>
  <si>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</si>
  <si>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</si>
  <si>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</si>
  <si>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</si>
  <si>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</si>
  <si>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</si>
  <si>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</si>
  <si>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</si>
  <si>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</si>
  <si>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</si>
  <si>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</si>
  <si>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</si>
  <si>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</si>
  <si>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</si>
  <si>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</si>
  <si>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</si>
  <si>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</si>
  <si>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</si>
  <si>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</si>
  <si>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</si>
  <si>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</si>
  <si>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</si>
  <si>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</si>
  <si>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</si>
  <si>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</si>
  <si>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</si>
  <si>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</si>
  <si>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</si>
  <si>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</si>
  <si>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</si>
  <si>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</si>
  <si>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</si>
  <si>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</si>
  <si>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</si>
  <si>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</si>
  <si>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1.1/4",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</si>
  <si>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</si>
  <si>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</si>
  <si>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</si>
  <si>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</si>
  <si>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</si>
  <si>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</si>
  <si>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</si>
  <si>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</si>
  <si>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</si>
  <si>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</si>
  <si>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</si>
  <si>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</si>
  <si>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</si>
  <si>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</si>
  <si>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</si>
  <si>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</si>
  <si>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</si>
  <si>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</si>
  <si>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</si>
  <si>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</si>
  <si>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</si>
  <si>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</si>
  <si>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</si>
  <si>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</si>
  <si>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</si>
  <si>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</si>
  <si>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</si>
  <si>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</si>
  <si>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</si>
  <si>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</si>
  <si>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</si>
  <si>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</si>
  <si>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</si>
  <si>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</si>
  <si>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</si>
  <si>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</si>
  <si>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</si>
  <si>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</si>
  <si>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</si>
  <si>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</si>
  <si>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</si>
  <si>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</si>
  <si>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</si>
  <si>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</si>
  <si>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</si>
  <si>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</si>
  <si>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</si>
  <si>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</si>
  <si>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</si>
  <si>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</si>
  <si>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</si>
  <si>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</si>
  <si>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</si>
  <si>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</si>
  <si>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</si>
  <si>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</si>
  <si>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</si>
  <si>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</si>
  <si>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</si>
  <si>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</si>
  <si>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</si>
  <si>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</si>
  <si>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</si>
  <si>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</si>
  <si>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</si>
  <si>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</si>
  <si>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</si>
  <si>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</si>
  <si>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</si>
  <si>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</si>
  <si>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</si>
  <si>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</si>
  <si>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</si>
  <si>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</si>
  <si>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</si>
  <si>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</si>
  <si>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</si>
  <si>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</si>
  <si>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</si>
  <si>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</si>
  <si>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</si>
  <si>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</si>
  <si>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</si>
  <si>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</si>
  <si>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</si>
  <si>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</si>
  <si>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</si>
  <si>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</si>
  <si>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DE ACO, DIAMETRO 1/2", COMPRIMENTO 75 MM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</si>
  <si>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</si>
  <si>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</si>
  <si>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</si>
  <si>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</si>
  <si>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</si>
  <si>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</si>
  <si>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</si>
  <si>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</si>
  <si>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</si>
  <si>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</si>
  <si>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</si>
  <si>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</si>
  <si>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</si>
  <si>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</si>
  <si>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</si>
  <si>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</si>
  <si>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</si>
  <si>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</si>
  <si>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</si>
  <si>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</si>
  <si>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</si>
  <si>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</si>
  <si>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</si>
  <si>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</si>
  <si>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</si>
  <si>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</si>
  <si>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</si>
  <si>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</si>
  <si>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</si>
  <si>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</si>
  <si>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</si>
  <si>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</si>
  <si>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</si>
  <si>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</si>
  <si>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ESMALTADA COR ALUMINIO PETERCO Y.25/1</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</si>
  <si>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</si>
  <si>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</si>
  <si>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</si>
  <si>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</si>
  <si>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</si>
  <si>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</si>
  <si>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</si>
  <si>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</si>
  <si>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</si>
  <si>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</si>
  <si>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</si>
  <si>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</si>
  <si>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</si>
  <si>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</si>
  <si>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</si>
  <si>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</si>
  <si>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</si>
  <si>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</si>
  <si>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</si>
  <si>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</si>
  <si>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</si>
  <si>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</si>
  <si>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</si>
  <si>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</si>
  <si>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</si>
  <si>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</si>
  <si>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</si>
  <si>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</si>
  <si>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</si>
  <si>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</si>
  <si>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</si>
  <si>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</si>
  <si>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</si>
  <si>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</si>
  <si>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</si>
  <si>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</si>
  <si>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</si>
  <si>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</si>
  <si>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</si>
  <si>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</si>
  <si>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</si>
  <si>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</si>
  <si>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</si>
  <si>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</si>
  <si>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</si>
  <si>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</si>
  <si>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</si>
  <si>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</si>
  <si>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</si>
  <si>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</si>
  <si>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</si>
  <si>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</si>
  <si>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</si>
  <si>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</si>
  <si>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</si>
  <si>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</si>
  <si>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</si>
  <si>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</si>
  <si>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</si>
  <si>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</si>
  <si>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</si>
  <si>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</si>
  <si>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</si>
  <si>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</si>
  <si>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</si>
  <si>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</si>
  <si>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</si>
  <si>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</si>
  <si>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</si>
  <si>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</si>
  <si>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</si>
  <si>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</si>
  <si>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</si>
  <si>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</si>
  <si>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</si>
  <si>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</si>
  <si>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</si>
  <si>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</si>
  <si>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</si>
  <si>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</si>
  <si>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</si>
  <si>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</si>
  <si>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</si>
  <si>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</si>
  <si>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</si>
  <si>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</si>
  <si>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</si>
  <si>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</si>
  <si>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</si>
  <si>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</si>
  <si>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</si>
  <si>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</si>
  <si>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</si>
  <si>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</si>
  <si>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</si>
  <si>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</si>
  <si>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</si>
  <si>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</si>
  <si>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</si>
  <si>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</si>
  <si>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</si>
  <si>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</si>
  <si>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</si>
  <si>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</si>
  <si>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</si>
  <si>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</si>
  <si>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</si>
  <si>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</si>
  <si>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</si>
  <si>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</si>
  <si>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</si>
  <si>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</si>
  <si>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</si>
  <si>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</si>
  <si>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</si>
  <si>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</si>
  <si>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</si>
  <si>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</si>
  <si>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</si>
  <si>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</si>
  <si>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</si>
  <si>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</si>
  <si>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</si>
  <si>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</si>
  <si>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</si>
  <si>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</si>
  <si>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</si>
  <si>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</si>
  <si>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</si>
  <si>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</si>
  <si>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</si>
  <si>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</si>
  <si>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</si>
  <si>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</si>
  <si>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</si>
  <si>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</si>
  <si>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</si>
  <si>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</si>
  <si>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</si>
  <si>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</si>
  <si>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</si>
  <si>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</si>
  <si>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</si>
  <si>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</si>
  <si>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</si>
  <si>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</si>
  <si>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</si>
  <si>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</si>
  <si>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</si>
  <si>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</si>
  <si>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</si>
  <si>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</si>
  <si>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</si>
  <si>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</si>
  <si>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</si>
  <si>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</si>
  <si>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</si>
  <si>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</si>
  <si>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</si>
  <si>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</si>
  <si>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</si>
  <si>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</si>
  <si>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</si>
  <si>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</si>
  <si>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</si>
  <si>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</si>
  <si>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</si>
  <si>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</si>
  <si>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</si>
  <si>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</si>
  <si>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</si>
  <si>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</si>
  <si>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</si>
  <si>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</si>
  <si>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</si>
  <si>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</si>
  <si>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</si>
  <si>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</si>
  <si>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</si>
  <si>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</si>
  <si>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</si>
  <si>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CIMENTO PORTLAND DE ALTO FORNO (AF) CP III-32</t>
  </si>
  <si>
    <t>PARAFUSO ZINCADO, SEXTAVADO, COM ROSCA SOBERBA, DIAMETRO 3/8", COMPRIMENTO 80 MM</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</si>
  <si>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</si>
  <si>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</si>
  <si>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</si>
  <si>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</si>
  <si>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</si>
  <si>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</si>
  <si>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TUBO ACO INDUSTRIAL DN 2" (50,8 MM) E=1,50MM, PESO= 1,8237 KG/M</t>
  </si>
  <si>
    <t>DIVISORIA CEGA (N1) - PAINEL MSO/COMEIA E=35MM - PERFIS SIMPLES ALUMINIO ANOD NAT - COLOCADA</t>
  </si>
  <si>
    <t>DIVISORIA (N2) PAINEL/VIDRO - PAINEL MSO/COMEIA E=35MM - PERFIS SIMPLES ALUMINIO ANOD NAT - COLOCADA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</si>
  <si>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</si>
  <si>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</si>
  <si>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</si>
  <si>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</si>
  <si>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</si>
  <si>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</si>
  <si>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</si>
  <si>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</si>
  <si>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</si>
  <si>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</si>
  <si>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</si>
  <si>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</si>
  <si>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</si>
  <si>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</si>
  <si>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</si>
  <si>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</si>
  <si>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</si>
  <si>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</si>
  <si>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</si>
  <si>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</si>
  <si>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</si>
  <si>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</si>
  <si>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</si>
  <si>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</si>
  <si>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</si>
  <si>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</si>
  <si>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</si>
  <si>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</si>
  <si>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</si>
  <si>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</si>
  <si>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</si>
  <si>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</si>
  <si>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</si>
  <si>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</si>
  <si>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</si>
  <si>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</si>
  <si>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</si>
  <si>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</si>
  <si>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</si>
  <si>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</si>
  <si>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</si>
  <si>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</si>
  <si>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</si>
  <si>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</si>
  <si>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</si>
  <si>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</si>
  <si>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</si>
  <si>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</si>
  <si>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</si>
  <si>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</si>
  <si>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PERFIL ELASTOMERICO PRE-FORMADO EM EPMD, PARA JUNTA DE DILATACAO DE PISOS COM POUCA SOLICITACAO, 15 MM DE LARGURA, MOVIMENTACAO DE *11 A 19* MM</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</si>
  <si>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</si>
  <si>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</si>
  <si>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</si>
  <si>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</si>
  <si>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</si>
  <si>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</si>
  <si>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</si>
  <si>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</si>
  <si>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</si>
  <si>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</si>
  <si>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</si>
  <si>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</si>
  <si>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</si>
  <si>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</si>
  <si>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</si>
  <si>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</si>
  <si>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</si>
  <si>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</si>
  <si>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</si>
  <si>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PA CARREGADEIRA SOBRE RODAS, POTENCIA 152 HP, CAPACIDADE DA CACAMBA DE 1,53 A 2,30 M3, PESO OPERACIONAL DE 10216 KG</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</si>
  <si>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</si>
  <si>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</si>
  <si>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</si>
  <si>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</si>
  <si>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</si>
  <si>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</si>
  <si>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</si>
  <si>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</si>
  <si>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</si>
  <si>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</si>
  <si>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</si>
  <si>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</si>
  <si>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</si>
  <si>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</si>
  <si>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</si>
  <si>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</si>
  <si>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</si>
  <si>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</si>
  <si>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</si>
  <si>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</si>
  <si>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</si>
  <si>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</si>
  <si>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</si>
  <si>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</si>
  <si>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</si>
  <si>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</si>
  <si>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</si>
  <si>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</si>
  <si>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</si>
  <si>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</si>
  <si>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</si>
  <si>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</si>
  <si>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</si>
  <si>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</si>
  <si>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</si>
  <si>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</si>
  <si>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</si>
  <si>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</si>
  <si>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</si>
  <si>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</si>
  <si>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</si>
  <si>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</si>
  <si>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</si>
  <si>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</si>
  <si>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</si>
  <si>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</si>
  <si>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</si>
  <si>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</si>
  <si>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</si>
  <si>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</si>
  <si>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</si>
  <si>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</si>
  <si>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</si>
  <si>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</si>
  <si>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</si>
  <si>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</si>
  <si>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</si>
  <si>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</si>
  <si>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</si>
  <si>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</si>
  <si>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</si>
  <si>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</si>
  <si>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</si>
  <si>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</si>
  <si>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</si>
  <si>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</si>
  <si>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</si>
  <si>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</si>
  <si>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</si>
  <si>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</si>
  <si>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</si>
  <si>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</si>
  <si>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</si>
  <si>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</si>
  <si>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</si>
  <si>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</si>
  <si>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</si>
  <si>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</si>
  <si>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</si>
  <si>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</si>
  <si>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</si>
  <si>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</si>
  <si>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</si>
  <si>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</si>
  <si>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</si>
  <si>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</si>
  <si>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</si>
  <si>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</si>
  <si>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</si>
  <si>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</si>
  <si>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</si>
  <si>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</si>
  <si>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</si>
  <si>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</si>
  <si>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</si>
  <si>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</si>
  <si>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</si>
  <si>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</si>
  <si>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</si>
  <si>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</si>
  <si>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</si>
  <si>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</si>
  <si>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</si>
  <si>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</si>
  <si>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</si>
  <si>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</si>
  <si>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</si>
  <si>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</si>
  <si>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</si>
  <si>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</si>
  <si>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</si>
  <si>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</si>
  <si>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</si>
  <si>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</si>
  <si>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</si>
  <si>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</si>
  <si>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</si>
  <si>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</si>
  <si>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</si>
  <si>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</si>
  <si>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</si>
  <si>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</si>
  <si>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</si>
  <si>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</si>
  <si>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</si>
  <si>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</si>
  <si>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</si>
  <si>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</si>
  <si>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</si>
  <si>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</si>
  <si>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</si>
  <si>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</si>
  <si>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</si>
  <si>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</si>
  <si>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</si>
  <si>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</si>
  <si>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</si>
  <si>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</si>
  <si>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</si>
  <si>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</si>
  <si>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</si>
  <si>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</si>
  <si>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</si>
  <si>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</si>
  <si>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</si>
  <si>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</si>
  <si>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</si>
  <si>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</si>
  <si>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</si>
  <si>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</si>
  <si>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</si>
  <si>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</si>
  <si>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</si>
  <si>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</si>
  <si>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</si>
  <si>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</si>
  <si>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</si>
  <si>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</si>
  <si>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</si>
  <si>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</si>
  <si>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</si>
  <si>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</si>
  <si>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</si>
  <si>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</si>
  <si>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</si>
  <si>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</si>
  <si>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</si>
  <si>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</si>
  <si>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</si>
  <si>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</si>
  <si>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</si>
  <si>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</si>
  <si>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</si>
  <si>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</si>
  <si>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</si>
  <si>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</si>
  <si>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</si>
  <si>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</si>
  <si>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</si>
  <si>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</si>
  <si>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</si>
  <si>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</si>
  <si>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</si>
  <si>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</si>
  <si>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</si>
  <si>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</si>
  <si>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</si>
  <si>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</si>
  <si>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</si>
  <si>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</si>
  <si>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</si>
  <si>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</si>
  <si>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</si>
  <si>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</si>
  <si>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</si>
  <si>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</si>
  <si>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</si>
  <si>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</si>
  <si>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</si>
  <si>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</si>
  <si>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</si>
  <si>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</si>
  <si>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</si>
  <si>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</si>
  <si>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</si>
  <si>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</si>
  <si>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</si>
  <si>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</si>
  <si>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</si>
  <si>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</si>
  <si>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</si>
  <si>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</si>
  <si>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</si>
  <si>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</si>
  <si>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</si>
  <si>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</si>
  <si>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</si>
  <si>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</si>
  <si>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</si>
  <si>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</si>
  <si>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</si>
  <si>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</si>
  <si>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</si>
  <si>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</si>
  <si>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</si>
  <si>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</si>
  <si>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</si>
  <si>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</si>
  <si>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</si>
  <si>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</si>
  <si>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</si>
  <si>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</si>
  <si>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</si>
  <si>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</si>
  <si>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</si>
  <si>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</si>
  <si>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</si>
  <si>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</si>
  <si>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</si>
  <si>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</si>
  <si>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</si>
  <si>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</si>
  <si>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</si>
  <si>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</si>
  <si>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</si>
  <si>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</si>
  <si>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</si>
  <si>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</si>
  <si>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</si>
  <si>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</si>
  <si>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</si>
  <si>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</si>
  <si>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</si>
  <si>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</si>
  <si>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</si>
  <si>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</si>
  <si>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</si>
  <si>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</si>
  <si>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</si>
  <si>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</si>
  <si>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</si>
  <si>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</si>
  <si>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</si>
  <si>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</si>
  <si>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</si>
  <si>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</si>
  <si>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</si>
  <si>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</si>
  <si>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</si>
  <si>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</si>
  <si>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</si>
  <si>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</si>
  <si>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</si>
  <si>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</si>
  <si>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</si>
  <si>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</si>
  <si>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</si>
  <si>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</si>
  <si>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REDUTOR TIPO THINNER PARA ACABAMENTO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</si>
  <si>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</si>
  <si>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</si>
  <si>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</si>
  <si>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</si>
  <si>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</si>
  <si>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</si>
  <si>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</si>
  <si>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</si>
  <si>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</si>
  <si>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</si>
  <si>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</si>
  <si>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</si>
  <si>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</si>
  <si>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</si>
  <si>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</si>
  <si>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</si>
  <si>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</si>
  <si>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</si>
  <si>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</si>
  <si>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</si>
  <si>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</si>
  <si>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</si>
  <si>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</si>
  <si>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</si>
  <si>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</si>
  <si>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</si>
  <si>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</si>
  <si>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</si>
  <si>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</si>
  <si>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</si>
  <si>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</si>
  <si>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</si>
  <si>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</si>
  <si>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</si>
  <si>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</si>
  <si>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</si>
  <si>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</si>
  <si>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</si>
  <si>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</si>
  <si>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</si>
  <si>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</si>
  <si>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</si>
  <si>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</si>
  <si>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</si>
  <si>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</si>
  <si>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</si>
  <si>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</si>
  <si>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</si>
  <si>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</si>
  <si>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</si>
  <si>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</si>
  <si>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</si>
  <si>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</si>
  <si>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</si>
  <si>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</si>
  <si>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</si>
  <si>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</si>
  <si>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</si>
  <si>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</si>
  <si>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</si>
  <si>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</si>
  <si>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</si>
  <si>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</si>
  <si>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</si>
  <si>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</si>
  <si>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</si>
  <si>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</si>
  <si>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</si>
  <si>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</si>
  <si>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</si>
  <si>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</si>
  <si>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</si>
  <si>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</si>
  <si>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</si>
  <si>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</si>
  <si>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</si>
  <si>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</si>
  <si>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</si>
  <si>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</si>
  <si>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</si>
  <si>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</si>
  <si>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</si>
  <si>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</si>
  <si>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</si>
  <si>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</si>
  <si>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</si>
  <si>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</si>
  <si>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</si>
  <si>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</si>
  <si>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</si>
  <si>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</si>
  <si>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</si>
  <si>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</si>
  <si>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</si>
  <si>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</si>
  <si>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</si>
  <si>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</si>
  <si>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</si>
  <si>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</si>
  <si>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</si>
  <si>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</si>
  <si>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</si>
  <si>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</si>
  <si>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</si>
  <si>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</si>
  <si>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</si>
  <si>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</si>
  <si>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</si>
  <si>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</si>
  <si>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</si>
  <si>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</si>
  <si>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</si>
  <si>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</si>
  <si>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</si>
  <si>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</si>
  <si>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</si>
  <si>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</si>
  <si>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</si>
  <si>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</si>
  <si>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</si>
  <si>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</si>
  <si>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</si>
  <si>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</si>
  <si>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</si>
  <si>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</si>
  <si>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</si>
  <si>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</si>
  <si>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</si>
  <si>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</si>
  <si>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</si>
  <si>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</si>
  <si>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</si>
  <si>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</si>
  <si>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</si>
  <si>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</si>
  <si>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</si>
  <si>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</si>
  <si>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</si>
  <si>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CELULAR AUTOCLAVADO 15 X 30 X 60 CM (E X A X C)</t>
  </si>
  <si>
    <t>CABO FLEXIVEL PVC 750 V, 2 CONDUTORES DE 1,5 MM2</t>
  </si>
  <si>
    <t>CABO FLEXIVEL PVC 750 V, 2 CONDUTORES DE 10,0 MM2</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</si>
  <si>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</si>
  <si>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</si>
  <si>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</si>
  <si>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</si>
  <si>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</si>
  <si>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</si>
  <si>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</si>
  <si>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</si>
  <si>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</si>
  <si>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</si>
  <si>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</si>
  <si>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</si>
  <si>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</si>
  <si>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</si>
  <si>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</si>
  <si>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</si>
  <si>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</si>
  <si>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</si>
  <si>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</si>
  <si>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</si>
  <si>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</si>
  <si>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</si>
  <si>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</si>
  <si>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</si>
  <si>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</si>
  <si>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</si>
  <si>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</si>
  <si>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</si>
  <si>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</si>
  <si>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</si>
  <si>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</si>
  <si>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</si>
  <si>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</si>
  <si>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</si>
  <si>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</si>
  <si>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</si>
  <si>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</si>
  <si>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</si>
  <si>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</si>
  <si>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</si>
  <si>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</si>
  <si>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</si>
  <si>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</si>
  <si>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</si>
  <si>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</si>
  <si>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</si>
  <si>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</si>
  <si>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</si>
  <si>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DISJUNTOR TIPO DIN / IEC, MONOPOLAR DE 40  ATE 50A</t>
  </si>
  <si>
    <t>DISJUNTOR TIPO DIN/IEC, MONOPOLAR DE 63 A</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</si>
  <si>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</si>
  <si>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</si>
  <si>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</si>
  <si>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</si>
  <si>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</si>
  <si>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</si>
  <si>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</si>
  <si>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</si>
  <si>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</si>
  <si>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</si>
  <si>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</si>
  <si>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</si>
  <si>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</si>
  <si>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</si>
  <si>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</si>
  <si>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</si>
  <si>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</si>
  <si>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</si>
  <si>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</si>
  <si>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</si>
  <si>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</si>
  <si>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</si>
  <si>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</si>
  <si>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</si>
  <si>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</si>
  <si>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</si>
  <si>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</si>
  <si>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</si>
  <si>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MONTADOR ELETROELETRONICO</t>
  </si>
  <si>
    <t>CONCRETO BETUMINOSO USINADO A QUENTE (CBUQ) PARA PAVIMENTACAO ASFALTICA, PADRAO DNIT, FAIXA C, COM CAP 30/45 - AQUISICAO POSTO USINA</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</si>
  <si>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</si>
  <si>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</si>
  <si>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</si>
  <si>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</si>
  <si>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</si>
  <si>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</si>
  <si>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</si>
  <si>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</si>
  <si>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</si>
  <si>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</si>
  <si>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</si>
  <si>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</si>
  <si>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</si>
  <si>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</si>
  <si>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</si>
  <si>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</si>
  <si>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</si>
  <si>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</si>
  <si>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</si>
  <si>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</si>
  <si>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</si>
  <si>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</si>
  <si>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</si>
  <si>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</si>
  <si>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</si>
  <si>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</si>
  <si>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</si>
  <si>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</si>
  <si>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</si>
  <si>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</si>
  <si>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</si>
  <si>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</si>
  <si>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</si>
  <si>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</si>
  <si>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</si>
  <si>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</si>
  <si>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</si>
  <si>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</si>
  <si>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</si>
  <si>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</si>
  <si>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</si>
  <si>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</si>
  <si>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</si>
  <si>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</si>
  <si>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</si>
  <si>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</si>
  <si>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</si>
  <si>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</si>
  <si>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</si>
  <si>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</si>
  <si>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</si>
  <si>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</si>
  <si>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</si>
  <si>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</si>
  <si>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</si>
  <si>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</si>
  <si>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</si>
  <si>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</si>
  <si>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</si>
  <si>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</si>
  <si>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</si>
  <si>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</si>
  <si>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</si>
  <si>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</si>
  <si>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</si>
  <si>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</si>
  <si>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</si>
  <si>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</si>
  <si>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</si>
  <si>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</si>
  <si>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RODAFORRO EM PVC, PARA FORRO DE PVC, COMPRIMENTO 6 M</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</si>
  <si>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</si>
  <si>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</si>
  <si>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</si>
  <si>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</si>
  <si>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</si>
  <si>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</si>
  <si>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</si>
  <si>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</si>
  <si>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</si>
  <si>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</si>
  <si>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</si>
  <si>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</si>
  <si>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</si>
  <si>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</si>
  <si>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</si>
  <si>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</si>
  <si>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</si>
  <si>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</si>
  <si>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</si>
  <si>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</si>
  <si>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</si>
  <si>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</si>
  <si>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</si>
  <si>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</si>
  <si>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</si>
  <si>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</si>
  <si>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</si>
  <si>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</si>
  <si>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</si>
  <si>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</si>
  <si>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</si>
  <si>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</si>
  <si>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</si>
  <si>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</si>
  <si>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</si>
  <si>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</si>
  <si>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</si>
  <si>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</si>
  <si>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</si>
  <si>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</si>
  <si>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</si>
  <si>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</si>
  <si>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</si>
  <si>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</si>
  <si>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</si>
  <si>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</si>
  <si>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</si>
  <si>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</si>
  <si>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</si>
  <si>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</si>
  <si>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</si>
  <si>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</si>
  <si>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</si>
  <si>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</si>
  <si>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ANGULAR (GRIT), PARA JATEAMENTO, PENEIRA 1,41 A 1,19 MM (SAE G16)</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</si>
  <si>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</si>
  <si>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</si>
  <si>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</si>
  <si>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</si>
  <si>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</si>
  <si>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</si>
  <si>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</si>
  <si>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</si>
  <si>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</si>
  <si>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</si>
  <si>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</si>
  <si>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</si>
  <si>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</si>
  <si>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</si>
  <si>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</si>
  <si>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</si>
  <si>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</si>
  <si>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</si>
  <si>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</si>
  <si>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</si>
  <si>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</si>
  <si>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</si>
  <si>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</si>
  <si>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</si>
  <si>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</si>
  <si>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</si>
  <si>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</si>
  <si>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</si>
  <si>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</si>
  <si>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</si>
  <si>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</si>
  <si>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</si>
  <si>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</si>
  <si>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</si>
  <si>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</si>
  <si>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</si>
  <si>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</si>
  <si>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</si>
  <si>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</si>
  <si>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</si>
  <si>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</si>
  <si>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</si>
  <si>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</si>
  <si>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</si>
  <si>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</si>
  <si>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</si>
  <si>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</si>
  <si>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</si>
  <si>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</si>
  <si>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</si>
  <si>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</si>
  <si>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</si>
  <si>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</si>
  <si>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</si>
  <si>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</si>
  <si>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</si>
  <si>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</si>
  <si>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</si>
  <si>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</si>
  <si>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</si>
  <si>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</si>
  <si>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</si>
  <si>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</si>
  <si>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</si>
  <si>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</si>
  <si>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</si>
  <si>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</si>
  <si>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</si>
  <si>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</si>
  <si>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</si>
  <si>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</si>
  <si>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</si>
  <si>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</si>
  <si>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</si>
  <si>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</si>
  <si>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</si>
  <si>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</si>
  <si>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</si>
  <si>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</si>
  <si>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</si>
  <si>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</si>
  <si>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</si>
  <si>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</si>
  <si>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</si>
  <si>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</si>
  <si>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</si>
  <si>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</si>
  <si>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</si>
  <si>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</si>
  <si>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</si>
  <si>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</si>
  <si>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</si>
  <si>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</si>
  <si>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</si>
  <si>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</si>
  <si>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</si>
  <si>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</si>
  <si>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</si>
  <si>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</si>
  <si>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</si>
  <si>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</si>
  <si>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</si>
  <si>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</si>
  <si>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</si>
  <si>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</si>
  <si>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</si>
  <si>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</si>
  <si>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</si>
  <si>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</si>
  <si>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</si>
  <si>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</si>
  <si>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</si>
  <si>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</si>
  <si>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</si>
  <si>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</si>
  <si>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</si>
  <si>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</si>
  <si>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</si>
  <si>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</si>
  <si>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</si>
  <si>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</si>
  <si>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</si>
  <si>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</si>
  <si>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</si>
  <si>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</si>
  <si>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</si>
  <si>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</si>
  <si>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</si>
  <si>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</si>
  <si>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</si>
  <si>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</si>
  <si>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</si>
  <si>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</si>
  <si>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</si>
  <si>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</si>
  <si>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</si>
  <si>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</si>
  <si>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</si>
  <si>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</si>
  <si>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</si>
  <si>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</si>
  <si>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</si>
  <si>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</si>
  <si>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</si>
  <si>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</si>
  <si>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</si>
  <si>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CORDEL DETONANTE, NP 05 G/M</t>
  </si>
  <si>
    <t>OPERADOR DE BETONEIRA ESTACIONARIA/MISTURADOR (COLETADO CAIXA)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</si>
  <si>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</si>
  <si>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</si>
  <si>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</si>
  <si>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</si>
  <si>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</si>
  <si>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</si>
  <si>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</si>
  <si>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</si>
  <si>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</si>
  <si>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</si>
  <si>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</si>
  <si>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</si>
  <si>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</si>
  <si>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</si>
  <si>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</si>
  <si>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</si>
  <si>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</si>
  <si>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</si>
  <si>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</si>
  <si>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</si>
  <si>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</si>
  <si>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</si>
  <si>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</si>
  <si>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</si>
  <si>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</si>
  <si>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</si>
  <si>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</si>
  <si>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</si>
  <si>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</si>
  <si>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</si>
  <si>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</si>
  <si>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</si>
  <si>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</si>
  <si>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</si>
  <si>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</si>
  <si>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</si>
  <si>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</si>
  <si>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</si>
  <si>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</si>
  <si>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</si>
  <si>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</si>
  <si>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</si>
  <si>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</si>
  <si>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</si>
  <si>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</si>
  <si>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</si>
  <si>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</si>
  <si>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</si>
  <si>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</si>
  <si>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</si>
  <si>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</si>
  <si>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</si>
  <si>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</si>
  <si>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</si>
  <si>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</si>
  <si>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</si>
  <si>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</si>
  <si>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</si>
  <si>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</si>
  <si>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</si>
  <si>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</si>
  <si>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</si>
  <si>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</si>
  <si>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</si>
  <si>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</si>
  <si>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</si>
  <si>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</si>
  <si>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</si>
  <si>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</si>
  <si>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</si>
  <si>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</si>
  <si>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</si>
  <si>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</si>
  <si>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</si>
  <si>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</si>
  <si>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</si>
  <si>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</si>
  <si>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</si>
  <si>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</si>
  <si>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</si>
  <si>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</si>
  <si>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</si>
  <si>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</si>
  <si>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</si>
  <si>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</si>
  <si>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</si>
  <si>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</si>
  <si>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</si>
  <si>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</si>
  <si>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</si>
  <si>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</si>
  <si>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</si>
  <si>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</si>
  <si>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</si>
  <si>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</si>
  <si>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</si>
  <si>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</si>
  <si>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</si>
  <si>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</si>
  <si>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</si>
  <si>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</si>
  <si>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</si>
  <si>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</si>
  <si>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</si>
  <si>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</si>
  <si>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</si>
  <si>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</si>
  <si>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</si>
  <si>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</si>
  <si>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</si>
  <si>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</si>
  <si>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</si>
  <si>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</si>
  <si>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</si>
  <si>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</si>
  <si>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</si>
  <si>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</si>
  <si>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</si>
  <si>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</si>
  <si>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</si>
  <si>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</si>
  <si>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</si>
  <si>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</si>
  <si>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</si>
  <si>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</si>
  <si>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</si>
  <si>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</si>
  <si>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</si>
  <si>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</si>
  <si>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</si>
  <si>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</si>
  <si>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</si>
  <si>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</si>
  <si>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</si>
  <si>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</si>
  <si>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</si>
  <si>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</si>
  <si>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</si>
  <si>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</si>
  <si>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</si>
  <si>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</si>
  <si>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</si>
  <si>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</si>
  <si>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</si>
  <si>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</si>
  <si>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</si>
  <si>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</si>
  <si>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</si>
  <si>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</si>
  <si>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</si>
  <si>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</si>
  <si>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</si>
  <si>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</si>
  <si>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 SIMPLES + INTERRUPTOR PARALELO 10A, 250V, CONJUNTO MONTADO PARA EMBUTIR 4" X 2" (PLACA + SUPORTE + MODULOS)</t>
  </si>
  <si>
    <t>INTERRUPTOR SIMPLES + 2 INTERRUPTORES PARALELOS 10A, 250V, CONJUNTO MONTADO PARA EMBUTIR 4" X 2" (PLACA + SUPORTE + MODULOS)</t>
  </si>
  <si>
    <t>TOMADA 2P+T 20A 250V, CONJUNTO MONTADO PARA EMBUTIR 4" X 2" (PLACA + SUPORTE + MODULO)</t>
  </si>
  <si>
    <t>INTERRUPTOR SIMPLES + TOMADA 2P+T 10A, 250V, CONJUNTO MONTADO PARA EMBUTIR 4" X 2" (PLACA + SUPORTE + MODULOS)</t>
  </si>
  <si>
    <t>INTERRUPTOR PARALELO + TOMADA 2P+T 10A, 250V, CONJUNTO MONTADO PARA EMBUTIR 4" X 2" (PLACA + SUPORTE + MODULOS)</t>
  </si>
  <si>
    <t>INTERRUPTOR SIMPLES + INTERRUPTOR PARALELO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</si>
  <si>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</si>
  <si>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</si>
  <si>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</si>
  <si>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</si>
  <si>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</si>
  <si>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</si>
  <si>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</si>
  <si>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</si>
  <si>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</si>
  <si>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</si>
  <si>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</si>
  <si>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</si>
  <si>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</si>
  <si>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</si>
  <si>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</si>
  <si>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</si>
  <si>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</si>
  <si>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</si>
  <si>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</si>
  <si>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</si>
  <si>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</si>
  <si>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</si>
  <si>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</si>
  <si>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</si>
  <si>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</si>
  <si>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</si>
  <si>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</si>
  <si>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</si>
  <si>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</si>
  <si>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</si>
  <si>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</si>
  <si>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</si>
  <si>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</si>
  <si>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</si>
  <si>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</si>
  <si>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</si>
  <si>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</si>
  <si>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</si>
  <si>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</si>
  <si>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</si>
  <si>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</si>
  <si>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</si>
  <si>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</si>
  <si>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</si>
  <si>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</si>
  <si>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</si>
  <si>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</si>
  <si>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</si>
  <si>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</si>
  <si>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</si>
  <si>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</si>
  <si>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</si>
  <si>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</si>
  <si>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</si>
  <si>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</si>
  <si>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</si>
  <si>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</si>
  <si>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</si>
  <si>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</si>
  <si>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</si>
  <si>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</si>
  <si>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</si>
  <si>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</si>
  <si>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</si>
  <si>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</si>
  <si>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</si>
  <si>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</si>
  <si>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</si>
  <si>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</si>
  <si>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</si>
  <si>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</si>
  <si>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</si>
  <si>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</si>
  <si>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</si>
  <si>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</si>
  <si>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</si>
  <si>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</si>
  <si>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</si>
  <si>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</si>
  <si>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</si>
  <si>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</si>
  <si>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</si>
  <si>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</si>
  <si>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</si>
  <si>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</si>
  <si>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</si>
  <si>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</si>
  <si>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</si>
  <si>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</si>
  <si>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</si>
  <si>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</si>
  <si>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</si>
  <si>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</si>
  <si>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</si>
  <si>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</si>
  <si>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</si>
  <si>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</si>
  <si>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</si>
  <si>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</si>
  <si>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</si>
  <si>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</si>
  <si>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</si>
  <si>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</si>
  <si>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</si>
  <si>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</si>
  <si>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</si>
  <si>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</si>
  <si>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</si>
  <si>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</si>
  <si>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</si>
  <si>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</si>
  <si>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</si>
  <si>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</si>
  <si>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</si>
  <si>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</si>
  <si>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</si>
  <si>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</si>
  <si>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</si>
  <si>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</si>
  <si>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</si>
  <si>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</si>
  <si>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</si>
  <si>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</si>
  <si>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</si>
  <si>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</si>
  <si>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</si>
  <si>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</si>
  <si>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</si>
  <si>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</si>
  <si>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</si>
  <si>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22 MM X 3/4",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</si>
  <si>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</si>
  <si>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</si>
  <si>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</si>
  <si>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</si>
  <si>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</si>
  <si>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</si>
  <si>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</si>
  <si>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</si>
  <si>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</si>
  <si>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</si>
  <si>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</si>
  <si>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</si>
  <si>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</si>
  <si>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</si>
  <si>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</si>
  <si>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</si>
  <si>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</si>
  <si>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</si>
  <si>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</si>
  <si>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</si>
  <si>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</si>
  <si>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</si>
  <si>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</si>
  <si>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</si>
  <si>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</si>
  <si>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</si>
  <si>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</si>
  <si>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</si>
  <si>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</si>
  <si>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</si>
  <si>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</si>
  <si>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</si>
  <si>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</si>
  <si>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</si>
  <si>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</si>
  <si>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</si>
  <si>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</si>
  <si>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</si>
  <si>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</si>
  <si>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</si>
  <si>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</si>
  <si>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</si>
  <si>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</si>
  <si>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</si>
  <si>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</si>
  <si>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</si>
  <si>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</si>
  <si>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</si>
  <si>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</si>
  <si>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</si>
  <si>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</si>
  <si>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</si>
  <si>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</si>
  <si>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</si>
  <si>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</si>
  <si>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</si>
  <si>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</si>
  <si>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</si>
  <si>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</si>
  <si>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MASSA PARA TEXTURA LISA DE BASE ACRILICA, USO INTERNO E EXTERNO</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</si>
  <si>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</si>
  <si>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</si>
  <si>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</si>
  <si>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</si>
  <si>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</si>
  <si>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</si>
  <si>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</si>
  <si>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</si>
  <si>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</si>
  <si>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</si>
  <si>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</si>
  <si>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</si>
  <si>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</si>
  <si>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</si>
  <si>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</si>
  <si>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</si>
  <si>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</si>
  <si>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</si>
  <si>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</si>
  <si>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</si>
  <si>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</si>
  <si>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</si>
  <si>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</si>
  <si>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</si>
  <si>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</si>
  <si>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</si>
  <si>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</si>
  <si>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</si>
  <si>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</si>
  <si>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</si>
  <si>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</si>
  <si>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</si>
  <si>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</si>
  <si>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</si>
  <si>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</si>
  <si>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</si>
  <si>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</si>
  <si>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</si>
  <si>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</si>
  <si>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</si>
  <si>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</si>
  <si>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</si>
  <si>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</si>
  <si>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</si>
  <si>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</si>
  <si>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</si>
  <si>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</si>
  <si>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</si>
  <si>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</si>
  <si>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</si>
  <si>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</si>
  <si>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</si>
  <si>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</si>
  <si>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</si>
  <si>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</si>
  <si>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</si>
  <si>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</si>
  <si>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</si>
  <si>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</si>
  <si>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</si>
  <si>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</si>
  <si>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</si>
  <si>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</si>
  <si>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</si>
  <si>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</si>
  <si>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</si>
  <si>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</si>
  <si>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</si>
  <si>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</si>
  <si>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</si>
  <si>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</si>
  <si>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</si>
  <si>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</si>
  <si>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</si>
  <si>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</si>
  <si>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</si>
  <si>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</si>
  <si>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</si>
  <si>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</si>
  <si>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</si>
  <si>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</si>
  <si>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</si>
  <si>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</si>
  <si>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</si>
  <si>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</si>
  <si>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</si>
  <si>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</si>
  <si>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</si>
  <si>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</si>
  <si>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</si>
  <si>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</si>
  <si>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</si>
  <si>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</si>
  <si>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</si>
  <si>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</si>
  <si>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</si>
  <si>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</si>
  <si>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</si>
  <si>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</si>
  <si>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</si>
  <si>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</si>
  <si>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</si>
  <si>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</si>
  <si>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</si>
  <si>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</si>
  <si>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</si>
  <si>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</si>
  <si>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</si>
  <si>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</si>
  <si>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</si>
  <si>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</si>
  <si>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</si>
  <si>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</si>
  <si>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</si>
  <si>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</si>
  <si>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</si>
  <si>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</si>
  <si>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</si>
  <si>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</si>
  <si>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</si>
  <si>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</si>
  <si>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</si>
  <si>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</si>
  <si>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</si>
  <si>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</si>
  <si>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</si>
  <si>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</si>
  <si>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</si>
  <si>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</si>
  <si>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</si>
  <si>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</si>
  <si>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</si>
  <si>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</si>
  <si>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</si>
  <si>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</si>
  <si>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</si>
  <si>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</si>
  <si>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</si>
  <si>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</si>
  <si>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</si>
  <si>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</si>
  <si>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</si>
  <si>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</si>
  <si>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</si>
  <si>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</si>
  <si>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</si>
  <si>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</si>
  <si>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</si>
  <si>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</si>
  <si>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</si>
  <si>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</si>
  <si>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</si>
  <si>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</si>
  <si>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LAMPADA FLUORESCENTE COMPACTA 2U/3U BRANCA 9/10 W, BASE E27 (127/220 V)</t>
  </si>
  <si>
    <t>LAMPADA LED TUBULAR BIVOLT 9/10 W, BASE G13</t>
  </si>
  <si>
    <t>LAMPADA LED TUBULAR BIVOLT 18/20 W, BASE G13</t>
  </si>
  <si>
    <t>LAMPADA LED TIPO DICROICA BIVOLT, LUZ BRANCA, 5 W (BASE GU10)</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</si>
  <si>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</si>
  <si>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</si>
  <si>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</si>
  <si>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</si>
  <si>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</si>
  <si>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</si>
  <si>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</si>
  <si>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</si>
  <si>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</si>
  <si>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</si>
  <si>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</si>
  <si>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</si>
  <si>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</si>
  <si>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</si>
  <si>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</si>
  <si>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</si>
  <si>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</si>
  <si>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</si>
  <si>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</si>
  <si>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</si>
  <si>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</si>
  <si>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</si>
  <si>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</si>
  <si>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</si>
  <si>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</si>
  <si>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</si>
  <si>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</si>
  <si>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</si>
  <si>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</si>
  <si>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</si>
  <si>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</si>
  <si>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</si>
  <si>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</si>
  <si>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</si>
  <si>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</si>
  <si>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</si>
  <si>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</si>
  <si>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</si>
  <si>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</si>
  <si>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</si>
  <si>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</si>
  <si>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</si>
  <si>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</si>
  <si>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</si>
  <si>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</si>
  <si>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</si>
  <si>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</si>
  <si>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</si>
  <si>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</si>
  <si>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</si>
  <si>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</si>
  <si>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</si>
  <si>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</si>
  <si>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</si>
  <si>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</si>
  <si>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</si>
  <si>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</si>
  <si>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</si>
  <si>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</si>
  <si>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</si>
  <si>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</si>
  <si>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</si>
  <si>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</si>
  <si>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</si>
  <si>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</si>
  <si>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</si>
  <si>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</si>
  <si>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</si>
  <si>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</si>
  <si>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</si>
  <si>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</si>
  <si>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</si>
  <si>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</si>
  <si>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</si>
  <si>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</si>
  <si>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</si>
  <si>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</si>
  <si>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</si>
  <si>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</si>
  <si>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</si>
  <si>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</si>
  <si>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</si>
  <si>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</si>
  <si>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</si>
  <si>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</si>
  <si>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</si>
  <si>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</si>
  <si>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</si>
  <si>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</si>
  <si>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</si>
  <si>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</si>
  <si>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</si>
  <si>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</si>
  <si>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</si>
  <si>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</si>
  <si>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</si>
  <si>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</si>
  <si>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</si>
  <si>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</si>
  <si>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</si>
  <si>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</si>
  <si>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</si>
  <si>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</si>
  <si>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</si>
  <si>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</si>
  <si>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</si>
  <si>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</si>
  <si>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</si>
  <si>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</si>
  <si>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</si>
  <si>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</si>
  <si>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</si>
  <si>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</si>
  <si>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</si>
  <si>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</si>
  <si>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</si>
  <si>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</si>
  <si>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</si>
  <si>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</si>
  <si>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</si>
  <si>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</si>
  <si>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</si>
  <si>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</si>
  <si>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</si>
  <si>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</si>
  <si>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</si>
  <si>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</si>
  <si>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</si>
  <si>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</si>
  <si>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</si>
  <si>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</si>
  <si>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</si>
  <si>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</si>
  <si>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</si>
  <si>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</si>
  <si>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</si>
  <si>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</si>
  <si>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</si>
  <si>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</si>
  <si>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</si>
  <si>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</si>
  <si>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</si>
  <si>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</si>
  <si>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</si>
  <si>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</si>
  <si>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</si>
  <si>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</si>
  <si>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</si>
  <si>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</si>
  <si>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</si>
  <si>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</si>
  <si>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</si>
  <si>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</si>
  <si>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</si>
  <si>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</si>
  <si>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</si>
  <si>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</si>
  <si>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</si>
  <si>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</si>
  <si>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</si>
  <si>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</si>
  <si>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</si>
  <si>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</si>
  <si>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</si>
  <si>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</si>
  <si>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</si>
  <si>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</si>
  <si>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</si>
  <si>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</si>
  <si>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</si>
  <si>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</si>
  <si>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</si>
  <si>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</si>
  <si>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</si>
  <si>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</si>
  <si>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</si>
  <si>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</si>
  <si>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</si>
  <si>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</si>
  <si>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</si>
  <si>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</si>
  <si>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</si>
  <si>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</si>
  <si>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</si>
  <si>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</si>
  <si>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</si>
  <si>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</si>
  <si>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</si>
  <si>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</si>
  <si>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</si>
  <si>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</si>
  <si>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</si>
  <si>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</si>
  <si>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</si>
  <si>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</si>
  <si>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</si>
  <si>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</si>
  <si>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</si>
  <si>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</si>
  <si>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</si>
  <si>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</si>
  <si>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</si>
  <si>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AR-CONDICIONADO QUENTE/FRIO SPLIT PISO-TETO 24000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</si>
  <si>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</si>
  <si>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</si>
  <si>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</si>
  <si>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</si>
  <si>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</si>
  <si>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</si>
  <si>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</si>
  <si>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</si>
  <si>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</si>
  <si>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</si>
  <si>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</si>
  <si>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</si>
  <si>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</si>
  <si>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</si>
  <si>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</si>
  <si>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</si>
  <si>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</si>
  <si>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</si>
  <si>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</si>
  <si>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</si>
  <si>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</si>
  <si>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</si>
  <si>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</si>
  <si>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</si>
  <si>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</si>
  <si>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</si>
  <si>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</si>
  <si>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</si>
  <si>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</si>
  <si>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</si>
  <si>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</si>
  <si>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</si>
  <si>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</si>
  <si>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</si>
  <si>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</si>
  <si>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</si>
  <si>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</si>
  <si>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</si>
  <si>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</si>
  <si>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</si>
  <si>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</si>
  <si>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</si>
  <si>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</si>
  <si>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</si>
  <si>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</si>
  <si>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</si>
  <si>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</si>
  <si>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</si>
  <si>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</si>
  <si>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</si>
  <si>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</si>
  <si>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</si>
  <si>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</si>
  <si>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</si>
  <si>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</si>
  <si>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</si>
  <si>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</si>
  <si>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</si>
  <si>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</si>
  <si>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</si>
  <si>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PORCA ZINCADA, SEXTAVADA, DIAMETRO 1/4"</t>
  </si>
  <si>
    <t>SERRA CIRCULAR DE BANCADA, MODELO PICA-PAU, DIAMETRO DE 350 MM. CARACTERISTICAS DO MOTOR: TRIFASICO, POTENCIA DE 5 HP, FREQUENCIA DE 60 HZ</t>
  </si>
  <si>
    <t>LOCACAO DE BARRA DE ANCORAGEM DE 0,80 A 1,20 M DE EXTENSAO, COM ROSCA DE 5/8", INCLUINDO PORCA E FLANGE</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</si>
  <si>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</si>
  <si>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</si>
  <si>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</si>
  <si>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</si>
  <si>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</si>
  <si>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</si>
  <si>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</si>
  <si>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</si>
  <si>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</si>
  <si>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</si>
  <si>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</si>
  <si>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</si>
  <si>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</si>
  <si>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</si>
  <si>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</si>
  <si>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</si>
  <si>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</si>
  <si>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</si>
  <si>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</si>
  <si>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</si>
  <si>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</si>
  <si>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</si>
  <si>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</si>
  <si>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</si>
  <si>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</si>
  <si>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</si>
  <si>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</si>
  <si>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</si>
  <si>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</si>
  <si>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</si>
  <si>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</si>
  <si>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</si>
  <si>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</si>
  <si>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</si>
  <si>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</si>
  <si>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</si>
  <si>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</si>
  <si>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GUARNICAO/MOLDURA DE ACABAMENTO PARA ESQUADRIA DE ALUMINIO ANODIZADO NATURAL, PARA 1 FACE (COLETADO CAIXA)</t>
  </si>
  <si>
    <t>PREGO DE ACO POLIDO COM CABECA 22 X 48 (4 1/4 X 5)</t>
  </si>
  <si>
    <t>PERFIL UDC ("U" DOBRADO DE CHAPA) SIMPLES DE ACO LAMINADO, GALVANIZADO, ASTM A36, 127 X 50 MM, E= 3 MM</t>
  </si>
  <si>
    <t>CANOPLA ACABAMENTO CROMADO PARA INSTALACAO DE SPRINKLER, SOB FORRO, 15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</si>
  <si>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</si>
  <si>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</si>
  <si>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</si>
  <si>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</si>
  <si>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</si>
  <si>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</si>
  <si>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</si>
  <si>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</si>
  <si>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</si>
  <si>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</si>
  <si>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</si>
  <si>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</si>
  <si>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</si>
  <si>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</si>
  <si>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</si>
  <si>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</si>
  <si>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</si>
  <si>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</si>
  <si>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</si>
  <si>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</si>
  <si>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</si>
  <si>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</si>
  <si>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</si>
  <si>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</si>
  <si>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</si>
  <si>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</si>
  <si>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</si>
  <si>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</si>
  <si>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</si>
  <si>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</si>
  <si>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</si>
  <si>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</si>
  <si>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ABRACADEIRA P/POCOS PROFUNDOS</t>
  </si>
  <si>
    <t>TRANSPORTE - MENSALISTA (ENCARGOS COMPLEMENTARES) (COLETADO CAIXA)</t>
  </si>
  <si>
    <t>ALIMENTACAO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</si>
  <si>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</si>
  <si>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</si>
  <si>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</si>
  <si>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</si>
  <si>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</si>
  <si>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</si>
  <si>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</si>
  <si>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</si>
  <si>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</si>
  <si>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</si>
  <si>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</si>
  <si>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</si>
  <si>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</si>
  <si>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</si>
  <si>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</si>
  <si>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</si>
  <si>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</si>
  <si>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</si>
  <si>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</si>
  <si>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</si>
  <si>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</si>
  <si>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</si>
  <si>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</si>
  <si>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</si>
  <si>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</si>
  <si>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</si>
  <si>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</si>
  <si>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</si>
  <si>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</si>
  <si>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</si>
  <si>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</si>
  <si>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</si>
  <si>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</si>
  <si>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</si>
  <si>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</si>
  <si>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</si>
  <si>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</si>
  <si>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</si>
  <si>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</si>
  <si>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</si>
  <si>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</si>
  <si>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</si>
  <si>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</si>
  <si>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</si>
  <si>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</si>
  <si>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</si>
  <si>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</si>
  <si>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</si>
  <si>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</si>
  <si>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</si>
  <si>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</si>
  <si>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</si>
  <si>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</si>
  <si>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</si>
  <si>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</si>
  <si>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</si>
  <si>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</si>
  <si>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</si>
  <si>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</si>
  <si>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</si>
  <si>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</si>
  <si>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</si>
  <si>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</si>
  <si>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</si>
  <si>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</si>
  <si>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</si>
  <si>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</si>
  <si>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</si>
  <si>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</si>
  <si>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</si>
  <si>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</si>
  <si>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</si>
  <si>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</si>
  <si>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</si>
  <si>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</si>
  <si>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</si>
  <si>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</si>
  <si>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</si>
  <si>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</si>
  <si>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</si>
  <si>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</si>
  <si>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</si>
  <si>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</si>
  <si>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</si>
  <si>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</si>
  <si>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</si>
  <si>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</si>
  <si>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</si>
  <si>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</si>
  <si>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</si>
  <si>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</si>
  <si>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</si>
  <si>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</si>
  <si>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</si>
  <si>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</si>
  <si>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</si>
  <si>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</si>
  <si>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</si>
  <si>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</si>
  <si>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</si>
  <si>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</si>
  <si>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</si>
  <si>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</si>
  <si>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</si>
  <si>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</si>
  <si>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</si>
  <si>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</si>
  <si>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</si>
  <si>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</si>
  <si>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</si>
  <si>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</si>
  <si>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</si>
  <si>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</si>
  <si>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</si>
  <si>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</si>
  <si>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</si>
  <si>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</si>
  <si>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</si>
  <si>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</si>
  <si>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</si>
  <si>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</si>
  <si>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</si>
  <si>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</si>
  <si>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</si>
  <si>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</si>
  <si>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</si>
  <si>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PARA-RAIOS TIPO FRANKLIN - CABO E SUPORTE ISOLADOR</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</si>
  <si>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</si>
  <si>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</si>
  <si>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</si>
  <si>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</si>
  <si>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</si>
  <si>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</si>
  <si>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</si>
  <si>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</si>
  <si>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VINILICO SEMIFLEXIVEL PADRAO LISO, ESPESSURA 2MM, FIXADO COM COLA</t>
  </si>
  <si>
    <t>PISO DE BORRACHA FRISADO, ESPESSURA 7MM, ASSENTADO COM ARGAMASSA TRACO 1:3 (CIMENTO E AREIA)</t>
  </si>
  <si>
    <t>RODAPE VINILICO ALTURA 5CM, ESPESSURA 1MM, FIXADO COM COLA</t>
  </si>
  <si>
    <t>RODAPE BORRACHA LISO, ALTURA = 7CM, ESPESSURA = 2 MM, PARA ARGAMASSA</t>
  </si>
  <si>
    <t>DEMOLICAO DE ALVENARIA ESTRUTURAL DE BLOCOS VAZADOS DE CONCRETO</t>
  </si>
  <si>
    <t>DEMOLICAO DE ALVENARIA DE ELEMENTOS CERAMICOS VAZADOS</t>
  </si>
  <si>
    <t>RETIRADA DE ALVENARIA DE TIJOLOS DE VIDRO</t>
  </si>
  <si>
    <t>RETIRADA DE PLACAS DIVISORIAS DE GRANILITE</t>
  </si>
  <si>
    <t>RETIRADA DE ESTRUTURA DE MADEIRA PONTALETEADA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</si>
  <si>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</si>
  <si>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</si>
  <si>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</si>
  <si>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</si>
  <si>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</si>
  <si>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</si>
  <si>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</si>
  <si>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</si>
  <si>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</si>
  <si>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</si>
  <si>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</si>
  <si>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</si>
  <si>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</si>
  <si>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</si>
  <si>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</si>
  <si>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</si>
  <si>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</si>
  <si>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</si>
  <si>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</si>
  <si>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</si>
  <si>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</si>
  <si>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</si>
  <si>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</si>
  <si>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</si>
  <si>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</si>
  <si>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</si>
  <si>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</si>
  <si>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</si>
  <si>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</si>
  <si>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</si>
  <si>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</si>
  <si>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</si>
  <si>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</si>
  <si>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</si>
  <si>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</si>
  <si>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</si>
  <si>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</si>
  <si>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</si>
  <si>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</si>
  <si>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</si>
  <si>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</si>
  <si>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</si>
  <si>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</si>
  <si>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</si>
  <si>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</si>
  <si>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</si>
  <si>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</si>
  <si>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</si>
  <si>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</si>
  <si>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</si>
  <si>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</si>
  <si>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</si>
  <si>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TRANSPORTE COMERCIAL COM CAMINHAO BASCULANTE 6 M3,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</si>
  <si>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</si>
  <si>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</si>
  <si>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</si>
  <si>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</si>
  <si>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</si>
  <si>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</si>
  <si>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</si>
  <si>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</si>
  <si>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CORDOALHA DE COBRE NU, INCLUSIVE ISOLADORES - 16,00 MM2 - FORNECIMENTO E INSTALACAO</t>
  </si>
  <si>
    <t>CORDOALHA DE COBRE NU, INCLUSIVE ISOLADORES - 25,00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</si>
  <si>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</si>
  <si>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</si>
  <si>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</si>
  <si>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PINTURA DE LIGACAO COM EMULSAO RR-1C</t>
  </si>
  <si>
    <t>PINTURA DE LIGACAO COM EMULSAO RR-2C</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</si>
  <si>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</si>
  <si>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</si>
  <si>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</si>
  <si>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</si>
  <si>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</si>
  <si>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</si>
  <si>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</si>
  <si>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</si>
  <si>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</si>
  <si>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</si>
  <si>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</si>
  <si>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</si>
  <si>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</si>
  <si>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</si>
  <si>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</si>
  <si>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</si>
  <si>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</si>
  <si>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</si>
  <si>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</si>
  <si>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</si>
  <si>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</si>
  <si>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</si>
  <si>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</si>
  <si>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</si>
  <si>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</si>
  <si>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</si>
  <si>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</si>
  <si>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</si>
  <si>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</si>
  <si>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</si>
  <si>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</si>
  <si>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</si>
  <si>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</si>
  <si>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</si>
  <si>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</si>
  <si>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</si>
  <si>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</si>
  <si>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</si>
  <si>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</si>
  <si>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</si>
  <si>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</si>
  <si>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</si>
  <si>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</si>
  <si>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</si>
  <si>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</si>
  <si>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</si>
  <si>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</si>
  <si>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</si>
  <si>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</si>
  <si>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</si>
  <si>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</si>
  <si>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</si>
  <si>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</si>
  <si>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</si>
  <si>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</si>
  <si>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</si>
  <si>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</si>
  <si>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</si>
  <si>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CAIXA DE MEDICAO EM ALTA TENSAO - FORNECIMENTO E INSTALACAO</t>
  </si>
  <si>
    <t>ABRACADEIRA DE FIXACAO DE BRACOS DE LUMINARIAS DE 4"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</si>
  <si>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</si>
  <si>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</si>
  <si>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</si>
  <si>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</si>
  <si>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80X80X62 FUNDO BRITA COM TAMPA</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</si>
  <si>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</si>
  <si>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</si>
  <si>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</si>
  <si>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</si>
  <si>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</si>
  <si>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</si>
  <si>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</si>
  <si>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</si>
  <si>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</si>
  <si>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</si>
  <si>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</si>
  <si>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</si>
  <si>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</si>
  <si>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</si>
  <si>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</si>
  <si>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</si>
  <si>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</si>
  <si>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</si>
  <si>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</si>
  <si>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DUTO CHAPA GALVANIZADA NUM 26 P/ AR CONDICIONADO</t>
  </si>
  <si>
    <t>DUTO CHAPA GALVANIZADA NUM 22 P/ AR CONDICIONADO</t>
  </si>
  <si>
    <t>PARA-RAIO TP VALVULA 15KV/5KA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</si>
  <si>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</si>
  <si>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</si>
  <si>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</si>
  <si>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</si>
  <si>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</si>
  <si>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</si>
  <si>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</si>
  <si>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</si>
  <si>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</si>
  <si>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</si>
  <si>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</si>
  <si>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</si>
  <si>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</si>
  <si>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</si>
  <si>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</si>
  <si>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</si>
  <si>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</si>
  <si>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</si>
  <si>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</si>
  <si>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</si>
  <si>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</si>
  <si>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</si>
  <si>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</si>
  <si>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</si>
  <si>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</si>
  <si>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</si>
  <si>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</si>
  <si>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</si>
  <si>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</si>
  <si>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</si>
  <si>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</si>
  <si>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</si>
  <si>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</si>
  <si>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</si>
  <si>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</si>
  <si>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</si>
  <si>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</si>
  <si>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</si>
  <si>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</si>
  <si>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</si>
  <si>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</si>
  <si>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</si>
  <si>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</si>
  <si>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</si>
  <si>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</si>
  <si>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</si>
  <si>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</si>
  <si>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</si>
  <si>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</si>
  <si>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</si>
  <si>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</si>
  <si>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</si>
  <si>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</si>
  <si>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MARMORE BRANCO ASSENTADO COM ARGAMASSA TRACO 1:4 (CIMENTO E AREIA) ALTURA 7CM</t>
  </si>
  <si>
    <t>RODAPE EM ARDOSIA ASSENTADO COM ARGAMASSA TRACO 1:4 (CIMENTO E AREIA) ALTURA 10CM</t>
  </si>
  <si>
    <t>PISO CIMENTADO TRACO 1:3 (CIMENTO/AREIA) ACABAMENTO LISO ESPESSURA 2,0 CM PREPARO MANUAL DA ARGAMASSA INCLUSO ADITIVO IMPERMEABILIZANTE</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</si>
  <si>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</si>
  <si>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</si>
  <si>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</si>
  <si>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</si>
  <si>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</si>
  <si>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</si>
  <si>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</si>
  <si>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</si>
  <si>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</si>
  <si>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</si>
  <si>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</si>
  <si>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</si>
  <si>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</si>
  <si>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</si>
  <si>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</si>
  <si>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</si>
  <si>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</si>
  <si>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</si>
  <si>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</si>
  <si>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</si>
  <si>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</si>
  <si>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</si>
  <si>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</si>
  <si>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</si>
  <si>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</si>
  <si>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</si>
  <si>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</si>
  <si>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</si>
  <si>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</si>
  <si>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</si>
  <si>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</si>
  <si>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</si>
  <si>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</si>
  <si>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</si>
  <si>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</si>
  <si>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</si>
  <si>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</si>
  <si>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</si>
  <si>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</si>
  <si>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</si>
  <si>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</si>
  <si>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</si>
  <si>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ARBUSTO COM ALTURA 50 A 100CM, EM CAVA DE 60X60X60CM</t>
  </si>
  <si>
    <t>PLANTIO DE GRAMA SAO CARLOS EM LEIVAS</t>
  </si>
  <si>
    <t>PLANTIO DE GRAMA ESMERALDA EM ROLO</t>
  </si>
  <si>
    <t>REVOLVIMENTO MANUAL DE SOLO, PROFUNDIDADE ATÉ 20CM</t>
  </si>
  <si>
    <t>RETIRADA DE GRAMA EM PLACAS</t>
  </si>
  <si>
    <t>PODA E LIMPEZA DE ARBUSTO TIPO CERCA VIVA</t>
  </si>
  <si>
    <t>CHAVE DE BOIA AUTOMÁTICA</t>
  </si>
  <si>
    <t>ESCADA EM CONCRETO ARMADO, FCK = 15 MPA, MOLDADA IN LOCO</t>
  </si>
  <si>
    <t>CORTE DE CAPOEIRA FINA A FOICE</t>
  </si>
  <si>
    <t>RETIRADA DE APARELHOS DE ILUMINACAO C/ REAPROVEITAMENTO DE LAMPADAS</t>
  </si>
  <si>
    <t>RETIRADA DE APARELHOS SANITARIOS</t>
  </si>
  <si>
    <t>RETIRADA DE ESQUADRIAS METALICAS</t>
  </si>
  <si>
    <t>RETIRADA DE MEIO FIO C/ EMPILHAMENTO E S/ REMOCAO</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</si>
  <si>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</si>
  <si>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</si>
  <si>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</si>
  <si>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</si>
  <si>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</si>
  <si>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</si>
  <si>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</si>
  <si>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</si>
  <si>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</si>
  <si>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</si>
  <si>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</si>
  <si>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</si>
  <si>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</si>
  <si>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</si>
  <si>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</si>
  <si>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</si>
  <si>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</si>
  <si>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</si>
  <si>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</si>
  <si>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</si>
  <si>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</si>
  <si>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</si>
  <si>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</si>
  <si>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</si>
  <si>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</si>
  <si>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</si>
  <si>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</si>
  <si>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</si>
  <si>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</si>
  <si>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</si>
  <si>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</si>
  <si>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</si>
  <si>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</si>
  <si>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</si>
  <si>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</si>
  <si>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</si>
  <si>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</si>
  <si>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</si>
  <si>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</si>
  <si>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</si>
  <si>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</si>
  <si>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</si>
  <si>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</si>
  <si>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</si>
  <si>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</si>
  <si>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</si>
  <si>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</si>
  <si>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</si>
  <si>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</si>
  <si>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</si>
  <si>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</si>
  <si>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</si>
  <si>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</si>
  <si>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</si>
  <si>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</si>
  <si>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</si>
  <si>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</si>
  <si>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</si>
  <si>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</si>
  <si>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</si>
  <si>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</si>
  <si>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</si>
  <si>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</si>
  <si>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</si>
  <si>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</si>
  <si>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</si>
  <si>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</si>
  <si>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</si>
  <si>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</si>
  <si>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</si>
  <si>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</si>
  <si>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</si>
  <si>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</si>
  <si>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</si>
  <si>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</si>
  <si>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</si>
  <si>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</si>
  <si>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</si>
  <si>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</si>
  <si>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</si>
  <si>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</si>
  <si>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</si>
  <si>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</si>
  <si>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</si>
  <si>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</si>
  <si>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</si>
  <si>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</si>
  <si>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</si>
  <si>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</si>
  <si>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</si>
  <si>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</si>
  <si>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</si>
  <si>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</si>
  <si>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</si>
  <si>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</si>
  <si>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</si>
  <si>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</si>
  <si>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</si>
  <si>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</si>
  <si>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</si>
  <si>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</si>
  <si>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</si>
  <si>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</si>
  <si>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</si>
  <si>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</si>
  <si>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</si>
  <si>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</si>
  <si>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</si>
  <si>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</si>
  <si>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</si>
  <si>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</si>
  <si>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</si>
  <si>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</si>
  <si>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</si>
  <si>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</si>
  <si>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</si>
  <si>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</si>
  <si>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</si>
  <si>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</si>
  <si>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</si>
  <si>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</si>
  <si>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</si>
  <si>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</si>
  <si>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</si>
  <si>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</si>
  <si>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</si>
  <si>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</si>
  <si>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</si>
  <si>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</si>
  <si>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</si>
  <si>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</si>
  <si>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</si>
  <si>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</si>
  <si>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</si>
  <si>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</si>
  <si>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</si>
  <si>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</si>
  <si>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</si>
  <si>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</si>
  <si>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</si>
  <si>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</si>
  <si>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</si>
  <si>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</si>
  <si>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</si>
  <si>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</si>
  <si>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</si>
  <si>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</si>
  <si>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</si>
  <si>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</si>
  <si>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</si>
  <si>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</si>
  <si>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</si>
  <si>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</si>
  <si>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</si>
  <si>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</si>
  <si>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</si>
  <si>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</si>
  <si>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</si>
  <si>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</si>
  <si>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</si>
  <si>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</si>
  <si>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</si>
  <si>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</si>
  <si>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</si>
  <si>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</si>
  <si>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</si>
  <si>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</si>
  <si>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</si>
  <si>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</si>
  <si>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</si>
  <si>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</si>
  <si>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</si>
  <si>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</si>
  <si>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</si>
  <si>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</si>
  <si>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</si>
  <si>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</si>
  <si>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</si>
  <si>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</si>
  <si>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</si>
  <si>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</si>
  <si>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</si>
  <si>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</si>
  <si>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</si>
  <si>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</si>
  <si>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</si>
  <si>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</si>
  <si>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</si>
  <si>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</si>
  <si>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</si>
  <si>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</si>
  <si>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</si>
  <si>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</si>
  <si>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</si>
  <si>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</si>
  <si>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</si>
  <si>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</si>
  <si>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</si>
  <si>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</si>
  <si>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</si>
  <si>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</si>
  <si>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</si>
  <si>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</si>
  <si>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</si>
  <si>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</si>
  <si>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</si>
  <si>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</si>
  <si>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</si>
  <si>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</si>
  <si>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</si>
  <si>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</si>
  <si>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</si>
  <si>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</si>
  <si>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</si>
  <si>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</si>
  <si>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</si>
  <si>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</si>
  <si>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</si>
  <si>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</si>
  <si>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</si>
  <si>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</si>
  <si>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</si>
  <si>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</si>
  <si>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</si>
  <si>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</si>
  <si>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</si>
  <si>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</si>
  <si>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</si>
  <si>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</si>
  <si>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</si>
  <si>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</si>
  <si>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</si>
  <si>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DEMOLICAO DE ESTRUTURA METALICA SEM REMOCAO</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</si>
  <si>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</si>
  <si>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</si>
  <si>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</si>
  <si>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</si>
  <si>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</si>
  <si>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</si>
  <si>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</si>
  <si>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</si>
  <si>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</si>
  <si>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</si>
  <si>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</si>
  <si>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</si>
  <si>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</si>
  <si>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</si>
  <si>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</si>
  <si>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</si>
  <si>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</si>
  <si>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</si>
  <si>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</si>
  <si>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</si>
  <si>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</si>
  <si>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</si>
  <si>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</si>
  <si>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</si>
  <si>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</si>
  <si>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</si>
  <si>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</si>
  <si>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</si>
  <si>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</si>
  <si>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</si>
  <si>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</si>
  <si>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</si>
  <si>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</si>
  <si>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</si>
  <si>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</si>
  <si>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</si>
  <si>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</si>
  <si>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</si>
  <si>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</si>
  <si>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</si>
  <si>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</si>
  <si>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</si>
  <si>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</si>
  <si>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</si>
  <si>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</si>
  <si>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</si>
  <si>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</si>
  <si>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</si>
  <si>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</si>
  <si>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</si>
  <si>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</si>
  <si>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</si>
  <si>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</si>
  <si>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</si>
  <si>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</si>
  <si>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</si>
  <si>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</si>
  <si>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</si>
  <si>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</si>
  <si>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</si>
  <si>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</si>
  <si>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</si>
  <si>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</si>
  <si>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</si>
  <si>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</si>
  <si>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</si>
  <si>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</si>
  <si>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</si>
  <si>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</si>
  <si>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</si>
  <si>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</si>
  <si>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</si>
  <si>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</si>
  <si>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</si>
  <si>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</si>
  <si>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</si>
  <si>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</si>
  <si>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</si>
  <si>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</si>
  <si>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</si>
  <si>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</si>
  <si>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</si>
  <si>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</si>
  <si>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</si>
  <si>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</si>
  <si>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</si>
  <si>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</si>
  <si>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</si>
  <si>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</si>
  <si>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</si>
  <si>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</si>
  <si>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</si>
  <si>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</si>
  <si>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</si>
  <si>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</si>
  <si>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</si>
  <si>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</si>
  <si>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</si>
  <si>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</si>
  <si>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</si>
  <si>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</si>
  <si>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</si>
  <si>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</si>
  <si>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</si>
  <si>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</si>
  <si>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</si>
  <si>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</si>
  <si>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</si>
  <si>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</si>
  <si>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</si>
  <si>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</si>
  <si>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</si>
  <si>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</si>
  <si>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</si>
  <si>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</si>
  <si>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</si>
  <si>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</si>
  <si>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</si>
  <si>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</si>
  <si>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</si>
  <si>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</si>
  <si>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</si>
  <si>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</si>
  <si>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</si>
  <si>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</si>
  <si>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</si>
  <si>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</si>
  <si>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</si>
  <si>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</si>
  <si>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</si>
  <si>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</si>
  <si>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</si>
  <si>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</si>
  <si>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</si>
  <si>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</si>
  <si>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</si>
  <si>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</si>
  <si>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</si>
  <si>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</si>
  <si>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</si>
  <si>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</si>
  <si>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</si>
  <si>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</si>
  <si>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</si>
  <si>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</si>
  <si>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</si>
  <si>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</si>
  <si>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</si>
  <si>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</si>
  <si>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</si>
  <si>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</si>
  <si>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</si>
  <si>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</si>
  <si>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</si>
  <si>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</si>
  <si>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</si>
  <si>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</si>
  <si>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</si>
  <si>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</si>
  <si>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</si>
  <si>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</si>
  <si>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</si>
  <si>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</si>
  <si>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</si>
  <si>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</si>
  <si>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</si>
  <si>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</si>
  <si>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</si>
  <si>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</si>
  <si>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</si>
  <si>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</si>
  <si>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</si>
  <si>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</si>
  <si>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</si>
  <si>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</si>
  <si>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</si>
  <si>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</si>
  <si>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</si>
  <si>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</si>
  <si>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</si>
  <si>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</si>
  <si>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</si>
  <si>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</si>
  <si>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</si>
  <si>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</si>
  <si>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</si>
  <si>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</si>
  <si>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</si>
  <si>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</si>
  <si>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</si>
  <si>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</si>
  <si>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</si>
  <si>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</si>
  <si>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</si>
  <si>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</si>
  <si>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</si>
  <si>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</si>
  <si>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</si>
  <si>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</si>
  <si>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</si>
  <si>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</si>
  <si>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</si>
  <si>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</si>
  <si>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</si>
  <si>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</si>
  <si>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</si>
  <si>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</si>
  <si>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</si>
  <si>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</si>
  <si>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</si>
  <si>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</si>
  <si>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</si>
  <si>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</si>
  <si>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</si>
  <si>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</si>
  <si>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</si>
  <si>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</si>
  <si>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</si>
  <si>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</si>
  <si>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</si>
  <si>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</si>
  <si>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</si>
  <si>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</si>
  <si>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</si>
  <si>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</si>
  <si>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</si>
  <si>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</si>
  <si>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</si>
  <si>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</si>
  <si>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</si>
  <si>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</si>
  <si>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</si>
  <si>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</si>
  <si>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</si>
  <si>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</si>
  <si>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</si>
  <si>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</si>
  <si>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</si>
  <si>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</si>
  <si>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</si>
  <si>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</si>
  <si>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</si>
  <si>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</si>
  <si>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</si>
  <si>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</si>
  <si>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</si>
  <si>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</si>
  <si>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</si>
  <si>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</si>
  <si>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</si>
  <si>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</si>
  <si>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</si>
  <si>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</si>
  <si>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</si>
  <si>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</si>
  <si>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</si>
  <si>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</si>
  <si>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</si>
  <si>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</si>
  <si>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</si>
  <si>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</si>
  <si>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</si>
  <si>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</si>
  <si>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</si>
  <si>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</si>
  <si>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</si>
  <si>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</si>
  <si>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</si>
  <si>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</si>
  <si>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</si>
  <si>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</si>
  <si>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</si>
  <si>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</si>
  <si>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</si>
  <si>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</si>
  <si>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</si>
  <si>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</si>
  <si>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</si>
  <si>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</si>
  <si>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</si>
  <si>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</si>
  <si>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</si>
  <si>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</si>
  <si>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</si>
  <si>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</si>
  <si>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</si>
  <si>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</si>
  <si>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</si>
  <si>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</si>
  <si>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</si>
  <si>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</si>
  <si>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</si>
  <si>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</si>
  <si>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</si>
  <si>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</si>
  <si>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</si>
  <si>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</si>
  <si>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</si>
  <si>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</si>
  <si>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</si>
  <si>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</si>
  <si>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</si>
  <si>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</si>
  <si>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</si>
  <si>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</si>
  <si>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</si>
  <si>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</si>
  <si>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</si>
  <si>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</si>
  <si>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</si>
  <si>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</si>
  <si>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</si>
  <si>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</si>
  <si>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</si>
  <si>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</si>
  <si>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</si>
  <si>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</si>
  <si>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</si>
  <si>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</si>
  <si>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</si>
  <si>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</si>
  <si>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</si>
  <si>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</si>
  <si>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</si>
  <si>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</si>
  <si>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</si>
  <si>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</si>
  <si>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</si>
  <si>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</si>
  <si>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</si>
  <si>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</si>
  <si>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</si>
  <si>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</si>
  <si>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</si>
  <si>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</si>
  <si>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</si>
  <si>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</si>
  <si>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</si>
  <si>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</si>
  <si>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</si>
  <si>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</si>
  <si>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</si>
  <si>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</si>
  <si>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</si>
  <si>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</si>
  <si>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</si>
  <si>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</si>
  <si>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</si>
  <si>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</si>
  <si>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</si>
  <si>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</si>
  <si>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</si>
  <si>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</si>
  <si>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</si>
  <si>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</si>
  <si>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</si>
  <si>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</si>
  <si>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</si>
  <si>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</si>
  <si>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</si>
  <si>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</si>
  <si>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</si>
  <si>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</si>
  <si>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</si>
  <si>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</si>
  <si>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</si>
  <si>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</si>
  <si>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</si>
  <si>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</si>
  <si>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</si>
  <si>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</si>
  <si>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</si>
  <si>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</si>
  <si>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</si>
  <si>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</si>
  <si>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</si>
  <si>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</si>
  <si>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</si>
  <si>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</si>
  <si>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</si>
  <si>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</si>
  <si>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</si>
  <si>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</si>
  <si>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</si>
  <si>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</si>
  <si>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</si>
  <si>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</si>
  <si>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</si>
  <si>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</si>
  <si>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</si>
  <si>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</si>
  <si>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</si>
  <si>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</si>
  <si>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</si>
  <si>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</si>
  <si>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</si>
  <si>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</si>
  <si>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</si>
  <si>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</si>
  <si>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</si>
  <si>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</si>
  <si>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</si>
  <si>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</si>
  <si>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</si>
  <si>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</si>
  <si>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</si>
  <si>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</si>
  <si>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</si>
  <si>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</si>
  <si>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</si>
  <si>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</si>
  <si>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</si>
  <si>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</si>
  <si>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</si>
  <si>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</si>
  <si>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</si>
  <si>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</si>
  <si>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</si>
  <si>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</si>
  <si>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</si>
  <si>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</si>
  <si>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</si>
  <si>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</si>
  <si>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</si>
  <si>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</si>
  <si>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</si>
  <si>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</si>
  <si>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</si>
  <si>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</si>
  <si>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</si>
  <si>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</si>
  <si>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</si>
  <si>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</si>
  <si>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</si>
  <si>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</si>
  <si>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</si>
  <si>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</si>
  <si>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</si>
  <si>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</si>
  <si>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</si>
  <si>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</si>
  <si>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</si>
  <si>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</si>
  <si>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</si>
  <si>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</si>
  <si>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</si>
  <si>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</si>
  <si>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</si>
  <si>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</si>
  <si>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</si>
  <si>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</si>
  <si>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</si>
  <si>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</si>
  <si>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</si>
  <si>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</si>
  <si>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</si>
  <si>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</si>
  <si>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</si>
  <si>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</si>
  <si>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</si>
  <si>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</si>
  <si>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</si>
  <si>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</si>
  <si>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</si>
  <si>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</si>
  <si>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</si>
  <si>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</si>
  <si>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</si>
  <si>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</si>
  <si>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</si>
  <si>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</si>
  <si>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</si>
  <si>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</si>
  <si>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</si>
  <si>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</si>
  <si>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</si>
  <si>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</si>
  <si>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</si>
  <si>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</si>
  <si>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</si>
  <si>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</si>
  <si>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</si>
  <si>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</si>
  <si>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</si>
  <si>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</si>
  <si>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</si>
  <si>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</si>
  <si>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</si>
  <si>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</si>
  <si>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</si>
  <si>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</si>
  <si>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</si>
  <si>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</si>
  <si>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</si>
  <si>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</si>
  <si>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</si>
  <si>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PAVIMENTADA ( PARA DISTÂNCIAS SUPERIORES A 4 KM)</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</si>
  <si>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</si>
  <si>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</si>
  <si>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</si>
  <si>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</si>
  <si>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</si>
  <si>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</si>
  <si>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</si>
  <si>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</si>
  <si>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</si>
  <si>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</si>
  <si>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</si>
  <si>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</si>
  <si>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</si>
  <si>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</si>
  <si>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</si>
  <si>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</si>
  <si>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</si>
  <si>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</si>
  <si>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</si>
  <si>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</si>
  <si>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PRE-MISTURADO A FRIO COM EMULSAO RM-1C, INCLUSO USINAGEM E APLICACAO, EXCLUSIVE TRANSPORTE</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</si>
  <si>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</si>
  <si>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</si>
  <si>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</si>
  <si>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CABO TELEFONICO FE 1,0MM, 2 CONDUTORES (USO EXTERNO) - FORNECIMENTO E INSTALACAO</t>
  </si>
  <si>
    <t>CABO TELEFONICO CCI-50 1 PAR (USO INTERNO) - FORNECIMENTO E INSTALACAO</t>
  </si>
  <si>
    <t>BARREIRA DUPLA PRE-MOL INTER CONCRETO ARMADO 0,15X0,65X0,77M FCK=25MPA ACO CA-50 INCL FERROS DE LIGACAO E MATERIAIS.</t>
  </si>
  <si>
    <t>PROTENSAO DE TIRANTES DE BARRA DE ACO CA-50 EXCL MATERIAIS</t>
  </si>
  <si>
    <t>EXTINTOR INCENDIO TP PO QUIMICO 4KG FORNECIMENTO E COLOCACAO</t>
  </si>
  <si>
    <t>EXTINTOR INCENDIO AGUA-PRESSURIZADA 10L INCL SUPORTE PAREDE CARGA COMPLETA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</si>
  <si>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</si>
  <si>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</si>
  <si>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</si>
  <si>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</si>
  <si>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</si>
  <si>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</si>
  <si>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</si>
  <si>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</si>
  <si>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</si>
  <si>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</si>
  <si>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</si>
  <si>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</si>
  <si>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</si>
  <si>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</si>
  <si>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</si>
  <si>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</si>
  <si>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</si>
  <si>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</si>
  <si>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</si>
  <si>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</si>
  <si>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</si>
  <si>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</si>
  <si>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</si>
  <si>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</si>
  <si>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</si>
  <si>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</si>
  <si>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</si>
  <si>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</si>
  <si>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73822/002</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</si>
  <si>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</si>
  <si>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</si>
  <si>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</si>
  <si>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</si>
  <si>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</si>
  <si>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125W - FORNECIMENTO E INSTALACAO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</si>
  <si>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</si>
  <si>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</si>
  <si>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</si>
  <si>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</si>
  <si>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</si>
  <si>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</si>
  <si>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</si>
  <si>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</si>
  <si>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</si>
  <si>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</si>
  <si>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</si>
  <si>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</si>
  <si>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</si>
  <si>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</si>
  <si>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</si>
  <si>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</si>
  <si>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</si>
  <si>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</si>
  <si>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</si>
  <si>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</si>
  <si>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</si>
  <si>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</si>
  <si>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</si>
  <si>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</si>
  <si>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</si>
  <si>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</si>
  <si>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73847/001</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</si>
  <si>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</si>
  <si>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</si>
  <si>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</si>
  <si>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</si>
  <si>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</si>
  <si>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</si>
  <si>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</si>
  <si>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</si>
  <si>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</si>
  <si>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</si>
  <si>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</si>
  <si>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</si>
  <si>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</si>
  <si>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</si>
  <si>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</si>
  <si>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</si>
  <si>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</si>
  <si>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</si>
  <si>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</si>
  <si>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</si>
  <si>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</si>
  <si>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</si>
  <si>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</si>
  <si>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REMOCAO DE PINTURAS COM JATEAMENTO DE AREIA, EM SUPERFICIES METALICAS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</si>
  <si>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</si>
  <si>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</si>
  <si>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</si>
  <si>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</si>
  <si>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</si>
  <si>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</si>
  <si>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</si>
  <si>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</si>
  <si>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</si>
  <si>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</si>
  <si>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</si>
  <si>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</si>
  <si>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</si>
  <si>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</si>
  <si>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</si>
  <si>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</si>
  <si>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</si>
  <si>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</si>
  <si>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</si>
  <si>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</si>
  <si>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</si>
  <si>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</si>
  <si>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</si>
  <si>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</si>
  <si>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</si>
  <si>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</si>
  <si>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</si>
  <si>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</si>
  <si>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</si>
  <si>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</si>
  <si>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</si>
  <si>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</si>
  <si>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</si>
  <si>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</si>
  <si>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</si>
  <si>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</si>
  <si>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</si>
  <si>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</si>
  <si>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</si>
  <si>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</si>
  <si>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</si>
  <si>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</si>
  <si>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</si>
  <si>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DEMOLICAO DE ALVENARIA DE TIJOLOS MACICOS S/REAPROVEITAMENTO</t>
  </si>
  <si>
    <t>DEMOLICAO DE ALVENARIA DE TIJOLOS FURADOS S/REAPROVEITAMENTO</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</si>
  <si>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</si>
  <si>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</si>
  <si>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</si>
  <si>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</si>
  <si>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</si>
  <si>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</si>
  <si>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</si>
  <si>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</si>
  <si>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</si>
  <si>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</si>
  <si>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</si>
  <si>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</si>
  <si>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</si>
  <si>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IMPERMEABILIZACAO DE SUPERFICIE COM CIMENTO ESPECIAL CRISTALIZANTE COM ADESIVO LIQUIDO, UMA DEMAO.</t>
  </si>
  <si>
    <t>IMPERMEABILIZACAO DE ESTRUTURAS ENTERRADAS COM CIMENTO CRISTALIZANTE E ADESIVO LIQUIDO, ATE 7M DE PROFUNDIDADE.</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</si>
  <si>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</si>
  <si>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</si>
  <si>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</si>
  <si>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</si>
  <si>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</si>
  <si>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</si>
  <si>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</si>
  <si>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</si>
  <si>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</si>
  <si>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PLANTIO DE ARVORE, ALTURA DE 1,00M, EM CAVAS DE 80X80X80CM</t>
  </si>
  <si>
    <t>IRRIGAÇÃO DE ÁRVORE COM CARRO PIPA</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</si>
  <si>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</si>
  <si>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</si>
  <si>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</si>
  <si>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</si>
  <si>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</si>
  <si>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</si>
  <si>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</si>
  <si>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</si>
  <si>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</si>
  <si>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</si>
  <si>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</si>
  <si>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</si>
  <si>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</si>
  <si>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</si>
  <si>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</si>
  <si>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</si>
  <si>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</si>
  <si>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</si>
  <si>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</si>
  <si>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</si>
  <si>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</si>
  <si>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74022/013</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</si>
  <si>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</si>
  <si>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</si>
  <si>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</si>
  <si>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</si>
  <si>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</si>
  <si>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</si>
  <si>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</si>
  <si>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</si>
  <si>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</si>
  <si>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</si>
  <si>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</si>
  <si>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</si>
  <si>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74022/030</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</si>
  <si>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</si>
  <si>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</si>
  <si>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</si>
  <si>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</si>
  <si>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</si>
  <si>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</si>
  <si>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</si>
  <si>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</si>
  <si>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</si>
  <si>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</si>
  <si>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</si>
  <si>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</si>
  <si>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</si>
  <si>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</si>
  <si>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</si>
  <si>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</si>
  <si>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</si>
  <si>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</si>
  <si>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</si>
  <si>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</si>
  <si>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</si>
  <si>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</si>
  <si>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</si>
  <si>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</si>
  <si>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</si>
  <si>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</si>
  <si>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</si>
  <si>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74022/058</t>
  </si>
  <si>
    <t>ENSAIO DE ABATIMENTO DO TRONCO DE CONE</t>
  </si>
  <si>
    <t>CERCA COM MOUROES DE MADEIRA ROLICA, DIAMETRO 11CM, ESPACAMENTO DE 2M, ALTURA LIVRE DE 1M, CRAVADOS 0,5M, COM 5 FIOS DE ARAME FARPADO Nº 14 CLASSE 250</t>
  </si>
  <si>
    <t>LUMINARIA GLOBO VIDRO LEITOSO/PLAFONIER/BOCAL/LAMPADA FLUORESCENTE 20W</t>
  </si>
  <si>
    <t>LUMINARIA GLOBO VIDRO LEITOSO/PLAFONIER/BOCAL/LAMPADA FLUORESCENTE 40W</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</si>
  <si>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</si>
  <si>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</si>
  <si>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</si>
  <si>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QUADRO DE MEDICAO GERAL EM CHAPA METALICA PARA EDIFICIOS COM 16 APTOS, INCLUSIVE DISJUNTORES E ATERRAMENTO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</si>
  <si>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</si>
  <si>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</si>
  <si>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</si>
  <si>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</si>
  <si>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</si>
  <si>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</si>
  <si>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</si>
  <si>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</si>
  <si>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</si>
  <si>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</si>
  <si>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</si>
  <si>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</si>
  <si>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</si>
  <si>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LUMINARIA TIPO SPOT PARA 1 LAMPADA INCANDESCENTE/FLUORESCENTE COMPACTA</t>
  </si>
  <si>
    <t>PORTAO DE FERRO COM VARA 1/2", COM REQUADRO</t>
  </si>
  <si>
    <t>IMPERMEABILIZACAO DE ESTRUTURAS ENTERRADAS, COM TINTA ASFALTICA, DUAS DEMAOS.</t>
  </si>
  <si>
    <t>PLANTIO DE CERCA VIVA COM ARBUSTOS DE ALTURA 50 A 100CM, COM 4UN/M</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</si>
  <si>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</si>
  <si>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</si>
  <si>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</si>
  <si>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</si>
  <si>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</si>
  <si>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</si>
  <si>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</si>
  <si>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</si>
  <si>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</si>
  <si>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</si>
  <si>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</si>
  <si>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</si>
  <si>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</si>
  <si>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74155/001</t>
  </si>
  <si>
    <t>ESTACA A TRADO (BROCA) DIAMETRO = 20 CM, EM CONCRETO MOLDADO IN LOCO, 15 MPA, SEM ARMACAO.</t>
  </si>
  <si>
    <t>CAIXA DE CONCRETO, ALTURA = 1,00 METRO, DIAMETRO REGISTRO &lt; 150 MM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</si>
  <si>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</si>
  <si>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</si>
  <si>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</si>
  <si>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</si>
  <si>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</si>
  <si>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</si>
  <si>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</si>
  <si>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CAIXA COLETORA, 0,25 X 0,85 X 1,00 M, COM FUNDO E PAREDES EM ALVENARIA</t>
  </si>
  <si>
    <t>PLACA DE OBRA EM CHAPA DE ACO GALVANIZADO</t>
  </si>
  <si>
    <t>POCO DE VISITA PARA REDE DE ESGOTO SANITARIO, EM ALVENARIA, DIAMETRO = 60 CM, PROF 160 CM, INCLUINDO TAMPAO FERRO FUNDIDO</t>
  </si>
  <si>
    <t>KIT CAVALETE PVC COM REGISTRO 3/4" - FORNECIMENTO E INSTALACAO</t>
  </si>
  <si>
    <t>PASSADICOS COM TABUAS DE MADEIRA PARA PEDESTRES</t>
  </si>
  <si>
    <t>PASSADICOS COM TABUAS DE MADEIRA PARA VEICULOS</t>
  </si>
  <si>
    <t>74220/001</t>
  </si>
  <si>
    <t>TAPUME DE CHAPA DE MADEIRA COMPENSADA, E= 6MM, COM PINTURA A CAL E REA PROVEITAMENTO DE 2X</t>
  </si>
  <si>
    <t>SINALIZACAO DE TRANSITO - NOTURNA</t>
  </si>
  <si>
    <t>PLANTIO DE GRAMA BATATAIS EM PLACAS</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</si>
  <si>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</si>
  <si>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</si>
  <si>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</si>
  <si>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</si>
  <si>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</si>
  <si>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</si>
  <si>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</si>
  <si>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</si>
  <si>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</si>
  <si>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</si>
  <si>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</si>
  <si>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</si>
  <si>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</si>
  <si>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</si>
  <si>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</si>
  <si>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</si>
  <si>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</si>
  <si>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3.9</t>
  </si>
  <si>
    <t>3.10</t>
  </si>
  <si>
    <t>3.11</t>
  </si>
  <si>
    <t>3.12</t>
  </si>
  <si>
    <t>2.1</t>
  </si>
  <si>
    <t>Remoção de forro de madeira</t>
  </si>
  <si>
    <t xml:space="preserve">Remoção  de fiação elétrica </t>
  </si>
  <si>
    <t>ml</t>
  </si>
  <si>
    <t xml:space="preserve">Remoção de estrutura de madeira </t>
  </si>
  <si>
    <t xml:space="preserve">Demolição de concreto simples </t>
  </si>
  <si>
    <t xml:space="preserve">Retirada de aparelhos sanitários </t>
  </si>
  <si>
    <t>uni</t>
  </si>
  <si>
    <t>Mobilização e desmobilização de equipamento</t>
  </si>
  <si>
    <t>vb</t>
  </si>
  <si>
    <t>x</t>
  </si>
  <si>
    <t>y</t>
  </si>
  <si>
    <t>Retirada de meio-fio existente</t>
  </si>
  <si>
    <t>comp</t>
  </si>
  <si>
    <t>Regularização e compactação manual do terreno</t>
  </si>
  <si>
    <t>larg</t>
  </si>
  <si>
    <t>Escavação mecanizada</t>
  </si>
  <si>
    <t>alt</t>
  </si>
  <si>
    <t>a</t>
  </si>
  <si>
    <t>empolam</t>
  </si>
  <si>
    <t>Aquisição carga e transporte de solo para aterro</t>
  </si>
  <si>
    <t>Aquisição carga e transporte de cascalho</t>
  </si>
  <si>
    <t>Comp</t>
  </si>
  <si>
    <t>Caimento</t>
  </si>
  <si>
    <t>Escavação manual de vala em solo de 1ª categoria, profundidade até 2m</t>
  </si>
  <si>
    <t>Lastro de concreto</t>
  </si>
  <si>
    <t>Concreto estrutural dosado em central, auto-densável, fck 20 Mpa slump 22</t>
  </si>
  <si>
    <t>estrutura</t>
  </si>
  <si>
    <t>esp com</t>
  </si>
  <si>
    <t>larg int</t>
  </si>
  <si>
    <t>alt int</t>
  </si>
  <si>
    <t>enchimento</t>
  </si>
  <si>
    <t>alt media</t>
  </si>
  <si>
    <t>Transporte, lançamento, adensamento e acabamento do concreto em fundação</t>
  </si>
  <si>
    <t>Armadura de aço para estruturas em geral, CA-50, Ø 6,3 a 10 mm, corte e dobra na obra</t>
  </si>
  <si>
    <t>taxa</t>
  </si>
  <si>
    <t>vol</t>
  </si>
  <si>
    <t>Fôrma de madeira para estruturas em geral com tábua de 3a, 3 reaproveitamentos.</t>
  </si>
  <si>
    <t>Reaterro MANUAL de vala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</si>
  <si>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</si>
  <si>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</si>
  <si>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</si>
  <si>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</si>
  <si>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</si>
  <si>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</si>
  <si>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Execuação de rasgo em alvenaria</t>
  </si>
  <si>
    <t>Enchimento de rasgo em alvenaria</t>
  </si>
  <si>
    <t>Caixa sifonada de PVC rígido, 150 x 150 x 50 mm</t>
  </si>
  <si>
    <t>pilares</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</si>
  <si>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</si>
  <si>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</si>
  <si>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</si>
  <si>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</si>
  <si>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</si>
  <si>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</si>
  <si>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</si>
  <si>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</si>
  <si>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</si>
  <si>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</si>
  <si>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</si>
  <si>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</si>
  <si>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</si>
  <si>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</si>
  <si>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</si>
  <si>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</si>
  <si>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Corte e preparo de cabeça de estacas</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</si>
  <si>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</si>
  <si>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</si>
  <si>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</si>
  <si>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</si>
  <si>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</si>
  <si>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</si>
  <si>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</si>
  <si>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</si>
  <si>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</si>
  <si>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</si>
  <si>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</si>
  <si>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</si>
  <si>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</si>
  <si>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</si>
  <si>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</si>
  <si>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</si>
  <si>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</si>
  <si>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</si>
  <si>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</si>
  <si>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Concreto estrutural rodado em obra 25 MPA 1</t>
  </si>
  <si>
    <t>Fôrma de madeira para estruturas em geral com tábua de 3a, 2 reaproveitamentos.</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</si>
  <si>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</si>
  <si>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</si>
  <si>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</si>
  <si>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</si>
  <si>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</si>
  <si>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</si>
  <si>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</si>
  <si>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</si>
  <si>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</si>
  <si>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</si>
  <si>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</si>
  <si>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</si>
  <si>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</si>
  <si>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</si>
  <si>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</si>
  <si>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</si>
  <si>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</si>
  <si>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</si>
  <si>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</si>
  <si>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</si>
  <si>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</si>
  <si>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</si>
  <si>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t>Impermeabilização com tinta betuminosa</t>
  </si>
  <si>
    <t>Concreto estrutural virado em obra, controle "C", consistência para vibração, brita 1 e 2,  fck 25 Mpa</t>
  </si>
  <si>
    <t>Lançamento de concreto em pilares</t>
  </si>
  <si>
    <t>Fôrma de chapa compensada para estruturas em geral, resinada, e=12 mm, 3 reaproveitamentos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</si>
  <si>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</si>
  <si>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</si>
  <si>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</si>
  <si>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</si>
  <si>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</si>
  <si>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</si>
  <si>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</si>
  <si>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</si>
  <si>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</si>
  <si>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</si>
  <si>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</si>
  <si>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</si>
  <si>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</si>
  <si>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</si>
  <si>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</si>
  <si>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</si>
  <si>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</si>
  <si>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Fôrma de chapa compensada para VIGAS em geral, resinada, e=12 mm, 3 reaproveitamentos</t>
  </si>
  <si>
    <t>L A J E S</t>
  </si>
  <si>
    <t>Laje pré-moldada sobrecarga 300kg/m2</t>
  </si>
  <si>
    <t>verificar o consumo de concreto por m2</t>
  </si>
  <si>
    <t>Laje pré-moldada sobrecarga 150kg/m2</t>
  </si>
  <si>
    <t>verificar o aproveitamento das formas das vigas; forma para nervuras; fôrma para perímetro da laje</t>
  </si>
  <si>
    <t>Regularaziação sarrafeada em laje</t>
  </si>
  <si>
    <t>Chumbamento de contramarcos</t>
  </si>
  <si>
    <t>Espelho</t>
  </si>
  <si>
    <t>TRATAMENTO em concreto aparente</t>
  </si>
  <si>
    <t>IMPERMEABILIZAÇÃO de alicerce com tinta betuminosa</t>
  </si>
  <si>
    <t>LIMPEZA geral da edificação</t>
  </si>
  <si>
    <t xml:space="preserve">PINTURA DE QUADROS ESCOLARES </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</si>
  <si>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</si>
  <si>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</si>
  <si>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</si>
  <si>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</si>
  <si>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</si>
  <si>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</si>
  <si>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REATOR ELETRONICO BIVOLT PARA 2 LAMPADAS FLUORESCENTES DE 36/40 W</t>
  </si>
  <si>
    <t>REATOR ELETRONICO BIVOLT PARA 2 LAMPADAS FLUORESCENTES DE 18/20 W</t>
  </si>
  <si>
    <t>REATOR ELETRONICO BIVOLT PARA 1 LAMPADA FLUORESCENTE DE 36/40 W</t>
  </si>
  <si>
    <t>REATOR ELETRONICO BIVOLT PARA 1 LAMPADA FLUORESCENTE DE 18/20 W</t>
  </si>
  <si>
    <t>CONECTOR DE ALUMINIO TIPO PRENSA CABO, BITOLA 1", PARA CABOS DE DIAMETRO DE 22,5 A 25 MM</t>
  </si>
  <si>
    <t>RELE FOTOELETRICO INTERNO E EXTERNO BIVOLT 1000 W, DE CONECTOR, SEM BASE</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</si>
  <si>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</si>
  <si>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</si>
  <si>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</si>
  <si>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</si>
  <si>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JUNCAO DUPLA, PVC SOLDAVEL, DN 75 X 75 X 75 MM , SERIE NORMAL PARA ESGOTO PREDIAL</t>
  </si>
  <si>
    <t>LUMINARIA DE SOBREPOR EM CHAPA DE ACO PARA 1 LAMPADA FLUORESCENTE DE *36* W, ALETADA, COMPLETA (LAMPADA E REATOR INCLUSOS)</t>
  </si>
  <si>
    <t>LUMINARIA DE SOBREPOR EM CHAPA DE ACO PARA 1 LAMPADA FLUORESCENTE DE *18* W, ALETADA, COMPLETA (LAMPADA E REATOR INCLUSOS)</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</si>
  <si>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</si>
  <si>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</si>
  <si>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</si>
  <si>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</si>
  <si>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</si>
  <si>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</si>
  <si>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</si>
  <si>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</si>
  <si>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</si>
  <si>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</si>
  <si>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</si>
  <si>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</si>
  <si>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</si>
  <si>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</si>
  <si>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DE VIDRO/VEU DE SUPERFICIE 30 A 35 G/M2</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</si>
  <si>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</si>
  <si>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</si>
  <si>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PARAFUSO NIQUELADO 3 1/2" COM ACABAMENTO CROMADO PARA FIXAR PECA SANITARIA, INCLUI PORCA CEGA, ARRUELA E BUCHA DE NYLON TAMANHO S-8</t>
  </si>
  <si>
    <t>PARAFUSO ZINCADO, SEXTAVADO, GRAU 5, ROSCA INTEIRA, DIAMETRO 1 1/2", COMPRIMENTO 4"</t>
  </si>
  <si>
    <t>LOCACAO DE PERFURATRIZ PNEUMATICA DE PESO MEDIO, * 18 * KG, PARA ROCHA</t>
  </si>
  <si>
    <t>LOCACAO DE PERFURATRIZ PNEUMATICA DE PESO MEDIO, * 24 * KG, PARA ROCHA</t>
  </si>
  <si>
    <t>APARELHO SINALIZADOR LUMINOSO COM LED, PARA SAIDA GARAGEM, COM 2 LENTES EM POLICARBONATO, BIVOLT (INCLUI SUPORTE DE FIXACAO)</t>
  </si>
  <si>
    <t>SOLEIRA/ PEITORIL EM MARMORE, POLIDO, BRANCO COMUM, L= *15* CM, E=  *2* CM,  CORTE RETO</t>
  </si>
  <si>
    <t>LOCACAO DE TEODOLITO ELETRONICO, PRECISAO ANGULAR DE 5 A 7 SEGUNDOS, INCLUINDO TRIPE</t>
  </si>
  <si>
    <t>LOCACAO DE NIVEL OPTICO, COM PRECISAO DE 0,7 MM, AUMENTO DE 32X</t>
  </si>
  <si>
    <t>TIL DE PASSAGEM, EM PVC, JE, BBB, DN 150 X 150 MM, PARA REDE COLETORA DE ESGOTO NBR 10569</t>
  </si>
  <si>
    <t>TINTA EPOXI PREMIUM, BRANCA</t>
  </si>
  <si>
    <t>TORNEIRA METALICA DE BOIA CONVENCIONAL PARA CAIXA D'AGUA, 3/4 ", COM HASTE METALICA E BALAO METALICO</t>
  </si>
  <si>
    <t>TUBO CONCRETO ARMADO, CLASSE PA-2, PB, DN 2000 MM, PARA AGUAS PLUVIAIS (NBR 8890)</t>
  </si>
  <si>
    <t>LOCACAO DE ANDAIME METALICO TUBULAR DE ENCAIXE, TIPO DE TORRE, COM LARGURA DE 1 ATE 1,5 M E ALTURA DE *1,00* M</t>
  </si>
  <si>
    <t>EMPILHADEIRA SOBRE PNEUS COM TORRE DE TRES ESTAGIOS, 4,80M DE ELEVACAO, C/ DESLOCADOR LATERAL DOS GARFOS, MOTOR GLP 4.3L, CAPACIDADE NOMINAL DE CARGA DE 5T</t>
  </si>
  <si>
    <t>LOCACAO DE ESCORA METALICA TELESCOPICA, COM ALTURA REGULAVEL DE *1,80* A *3,20* M, COM CAPACIDADE DE CARGA DE NO MINIMO 1000 KGF (10 KN), INCLUSO TRIPE E FORCADO</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</si>
  <si>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</si>
  <si>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</si>
  <si>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</si>
  <si>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</si>
  <si>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</si>
  <si>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LOCACAO DE TALHA ELETRICA 3 T, VELOCIDADE  2,1 M / MIN, POTENCIA 1,3 KW</t>
  </si>
  <si>
    <t>LOCACAO DE TALHA MANUAL DE CORRENTE, CAPACIDADE DE 2 T COM ELEVACAO DE 3 M</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</si>
  <si>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</si>
  <si>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</si>
  <si>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</si>
  <si>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PERFIL "I" DE ACO LAMINADO, "I" 203  X  34,3</t>
  </si>
  <si>
    <t>CHAPA DE ACO GALVANIZADA BITOLA GSG 19, E = 1,11 MM (8,88 KG/M2)</t>
  </si>
  <si>
    <t>CHAPA DE ACO GALVANIZADA BITOLA GSG 30, E = 0,35 MM (2,80 KG/M2)</t>
  </si>
  <si>
    <t>MANTA ASFALTICA ELASTOMERICA EM POLIESTER ALUMINIZADA 3 MM, TIPO III, CLASSE B (NBR 9952)</t>
  </si>
  <si>
    <t>BRACO / CANO PARA CHUVEIRO ELETRICO, EM ALUMINIO, 30 CM X 1/2 "</t>
  </si>
  <si>
    <t>TORNEIRA METALICA DE BOIA CONVENCIONAL PARA CAIXA D'AGUA, 1.1/2",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</si>
  <si>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</si>
  <si>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</si>
  <si>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</si>
  <si>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GRANITO PARA BANCADA, POLIDO, TIPO ANDORINHA/ QUARTZ/ CASTELO/ CORUMBA OU OUTROS EQUIVALENTES DA REGIAO, E=  *2,5* CM</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</si>
  <si>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</si>
  <si>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</si>
  <si>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</si>
  <si>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</si>
  <si>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</si>
  <si>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</si>
  <si>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</si>
  <si>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</si>
  <si>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</si>
  <si>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</si>
  <si>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CHUMBADOR DE ACO TIPO PARABOLT, * 5/8" X 200* MM,  COM PORCA E ARRUELA</t>
  </si>
  <si>
    <t>TAMPAO FOFO SIMPLES COM BASE, CLASSE A15 CARGA MAX 1,5 T, *400 X 600* MM, REDE TELEFONE</t>
  </si>
  <si>
    <t>CONTRA-PORCA SEXTAVADA, DIAMETRO NOMINAL 1 3/8", ALTURA 35 MM</t>
  </si>
  <si>
    <t>RODAPE OU RODABANCADA EM GRANITO, POLIDO, TIPO ANDORINHA/ QUARTZ/ CASTELO/ CORUMBA OU OUTROS EQUIVALENTES DA REGIAO, H= 10 CM, E=  *2,0* CM</t>
  </si>
  <si>
    <t>SOLEIRA EM GRANITO, POLIDO, TIPO ANDORINHA/ QUARTZ/ CASTELO/ CORUMBA OU OUTROS EQUIVALENTES DA REGIAO, L= *15* CM, E=  *2,0* CM</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</si>
  <si>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</si>
  <si>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</si>
  <si>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</si>
  <si>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DISJUNTOR TIPO NEMA, BIPOLAR 60 ATE 100A, TENSAO MAXIMA 415 V</t>
  </si>
  <si>
    <t>DISJUNTOR TIPO NEMA, MONOPOLAR DE 60 ATE 70A, TENSAO MAXIMA DE 240 V</t>
  </si>
  <si>
    <t>PA CARREGADEIRA SOBRE RODAS, POTENCIA BRUTA *127* CV, CAPACIDADE DA CACAMBA DE 2,0 A 2,4 M3, PESO OPERACIONAL DE 10330 KG</t>
  </si>
  <si>
    <t>MANGUEIRA CRISTAL TRANCADA, PVC COM REFORCO, COM PRESSAO DE TRABALHO (PT) 250 LBS/POL2, DE 3/4" X *2,8* MM</t>
  </si>
  <si>
    <t>BANCADA/ BANCA EM GRANITO, POLIDO, TIPO ANDORINHA/ QUARTZ/ CASTELO/ CORUMBA OU OUTROS EQUIVALENTES DA REGIAO, COM CUBA INOX, FORMATO *120 X 60* CM, E=  *2* CM</t>
  </si>
  <si>
    <t>CAMADA SEPARADORA DE FILME DE POLIETILENO 20 A 25 MICRA</t>
  </si>
  <si>
    <t>PAPEL KRAFT BETUMADO</t>
  </si>
  <si>
    <t>JOELHO DE TRANSICAO, CPVC, SOLDAVEL, 90 GRAUS, 15 MM X 1/2", PARA AGUA QUENTE</t>
  </si>
  <si>
    <t>JOELHO DE TRANSICAO, CPVC, SOLDAVEL, 90 GRAUS, 22 MM X 1/2", PARA AGUA QUENTE</t>
  </si>
  <si>
    <t>MANTA DE POLIETILENO EXPANDIDO (PEBD) ANTICHAMAS, E = 8 MM</t>
  </si>
  <si>
    <t>MANTA DE POLIETILENO EXPANDIDO (PEBD), E = 5 MM</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</si>
  <si>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</si>
  <si>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</si>
  <si>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</si>
  <si>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</si>
  <si>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</si>
  <si>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</si>
  <si>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</si>
  <si>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</si>
  <si>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</si>
  <si>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</si>
  <si>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LUMINARIA DE SOBREPOR EM CHAPA DE ACO COM ALETAS PLASTICAS, PARA 1 LAMPADA, BASE E27, POTENCIA MAXIMA 40/60 W (NAO INCLUI LAMPADA)</t>
  </si>
  <si>
    <t>CABO MULTIPOLAR DE COBRE, FLEXIVEL, CLASSE 4 OU 5, ISOLACAO EM HEPR, COBERTURA EM PVC-ST2, ANTICHAMA BWF-B, 0,6/1 KV, 3 CONDUTORES DE 2,5 MM2</t>
  </si>
  <si>
    <t>MANTA GEOTEXTIL TECIDO DE LAMINETES DE POLIPROPILENO, RESISTENCIA A TRACAO = *25* KN/M</t>
  </si>
  <si>
    <t>LUMINARIA SPOT DE SOBREPOR EM ALUMINIO COM ALETA PLASTICA PARA 2 LAMPADAS, BASE E27, POTENCIA MAXIMA 40/60 W (NAO INCLUI LAMPADA)</t>
  </si>
  <si>
    <t>BASE PARA RELE COM SUPORTE METALICO</t>
  </si>
  <si>
    <t>LUMINARIA LED PLAFON REDONDO DE SOBREPOR BIVOLT 12/13 W,  D = *17* CM</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</si>
  <si>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</si>
  <si>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</si>
  <si>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</si>
  <si>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</si>
  <si>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</si>
  <si>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</si>
  <si>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</si>
  <si>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</si>
  <si>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PERFIL RODAPE DE IMPERMEABILIZACAO, FORMATO L, EM ACO ZINCADO, PARA ESTRUTURA DRYWALL, E = 0,5 MM, 220 X 3000 MM (H X C)</t>
  </si>
  <si>
    <t>KIT PORTA PRONTA DE MADEIRA, FOLHA MEDIA (NBR 15930) DE 90 X 210 CM, E = 35 MM, NUCLEO SARRAFEADO, ESTRUTURA USINADA PARA FECHADURA, CAPA LISA EM HDF, ACABAMENTO EM PRIMER PARA PINTURA (INCLUI MARCO, ALIZARES E DOBRADICAS)</t>
  </si>
  <si>
    <t>LUMINARIA DE EMBUTIR EM CHAPA DE ACO PARA 2 LAMPADAS FLUORESCENTES DE 14 W COM REFLETOR E ALETAS EM ALUMINIO, COMPLETA (INCLUI REATOR E LAMPADAS)</t>
  </si>
  <si>
    <t>MANTA ANTIRRUIDO DE POLIESTER (PET) PARA CONTRAPISO E = *8* MM</t>
  </si>
  <si>
    <t>FITA ADESIVA ASFALTICA ALUMINIZADA MULTIUSO, L = 10 CM, ROLO DE 10 M</t>
  </si>
  <si>
    <t>LOCACAO DE ELEVADOR DE CREMALHEIRA CABINE SIMPLES FECHADA 1,5 X 2,5 X 2,35 M (UMA POR TORRE), CAPACIDADE DE CARGA *1200* KG (15 PESSOAS), TORRE DE 24 M (16 MODULOS), 16 PARADAS, FREIO DE SEGURANCA, LIMITADOR DE CARGA</t>
  </si>
  <si>
    <t>LOCACAO DE GRUPO GERADOR DE *260* KVA, DIESEL REBOCAVEL, ACIONAMENTO MANUAL</t>
  </si>
  <si>
    <t>LOCACAO DE GRUPO GERADOR DE *400* KVA, DIESEL REBOCAVEL, ACIONAMENTO MANUAL</t>
  </si>
  <si>
    <t>LOCACAO DE GRUPO GERADOR DE *550* KVA, DIESEL REBOCAVEL, ACIONAMENTO MANUAL</t>
  </si>
  <si>
    <t>LOCACAO DE APRUMADOR METALICO DE PILAR, COM ALTURA E ANGULO REGULAVEIS, EXTENSAO DE *1,50* A *2,80* M</t>
  </si>
  <si>
    <t>LOCACAO DE VIGA SANDUICHE METALICA VAZADA PARA TRAVAMENTO DE PILARES, ALTURA DE *8* CM, LARGURA DE *6* CM E EXTENSAO DE 2 M</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</si>
  <si>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</si>
  <si>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</si>
  <si>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</si>
  <si>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</si>
  <si>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LOCACAO DE CRUZETA PARA ESCORA METALICA</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</si>
  <si>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</si>
  <si>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</si>
  <si>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</si>
  <si>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</si>
  <si>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</si>
  <si>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</si>
  <si>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</si>
  <si>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LOCACAO DE ANDAIME SUSPENSO OU BALANCIM MANUAL, CAPACIDADE DE CARGA TOTAL DE APROXIMADAMENTE 250 KG/M2, PLATAFORMA DE 1,50 M X 0,80 M (C X L), CABO DE 45 M</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</si>
  <si>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</si>
  <si>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</si>
  <si>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</si>
  <si>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</si>
  <si>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</si>
  <si>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</si>
  <si>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</si>
  <si>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</si>
  <si>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</si>
  <si>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</si>
  <si>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</si>
  <si>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</si>
  <si>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</si>
  <si>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</si>
  <si>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</si>
  <si>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RADIER</t>
  </si>
  <si>
    <t>FECHAMENTO</t>
  </si>
  <si>
    <t>LAJE</t>
  </si>
  <si>
    <t>8.4</t>
  </si>
  <si>
    <t>Tubo de PVC reforçado bege pérola, sem conexões, ponta bolsa e virola de PVC, Ø 25 mm</t>
  </si>
  <si>
    <t>13.1</t>
  </si>
  <si>
    <t>16.1</t>
  </si>
  <si>
    <t>16.2</t>
  </si>
  <si>
    <t>16.3</t>
  </si>
  <si>
    <t>16.4</t>
  </si>
  <si>
    <t>16.5</t>
  </si>
  <si>
    <t>FALTANDO FAZER PROJEO HIDROSSANITÁRIO DOS BANHEIROS NOVOS DO REFEIETÓRIO</t>
  </si>
  <si>
    <t xml:space="preserve">VERIFICAR A PARE HIDROSSANITÁRIA JÁ ORÇADA </t>
  </si>
  <si>
    <t>INSUMO</t>
  </si>
  <si>
    <t>MERCADO</t>
  </si>
  <si>
    <t>Regulador 1º estagio com manometro</t>
  </si>
  <si>
    <t>COMPOSIÇÃO</t>
  </si>
  <si>
    <t xml:space="preserve">INSUMO </t>
  </si>
  <si>
    <t>un</t>
  </si>
  <si>
    <t>19.2</t>
  </si>
  <si>
    <t>19.3</t>
  </si>
  <si>
    <t>19.4</t>
  </si>
  <si>
    <t>19.5</t>
  </si>
  <si>
    <t>19.6</t>
  </si>
  <si>
    <t>19.7</t>
  </si>
  <si>
    <t>19.8</t>
  </si>
  <si>
    <t>19.9</t>
  </si>
  <si>
    <t>P. UNIT. SEM BDI (R$)</t>
  </si>
  <si>
    <t>P. TOTAL SEM BDI (R$)</t>
  </si>
  <si>
    <t>TIPO</t>
  </si>
  <si>
    <t>REFERENCIA</t>
  </si>
  <si>
    <t>UNIDADE</t>
  </si>
  <si>
    <t>PREÇO. UNI</t>
  </si>
  <si>
    <t>PREÇO. TOT</t>
  </si>
  <si>
    <t>CÓDIGO DA COMPOSIÇÃO</t>
  </si>
  <si>
    <t>COEF.</t>
  </si>
  <si>
    <t>CABO DE COBRE, RIGIDO, CLASSE 2, COMPACTADO, BLINDADO, ISOLACAO EM EPR OU XLPE, COBERTURA ANTICHAMA EM PVC, PEAD OU HFFR, 1 CONDUTOR, 20/35 KV, SECAO NOMINAL 500 MM2</t>
  </si>
  <si>
    <t>CURVA 135 GRAUS, DE PVC RIGIDO ROSCAVEL, DE 1", PARA ELETRODUTO</t>
  </si>
  <si>
    <t>CADASTRISTA DE REDES  DE AGUA  E ESGOTO</t>
  </si>
  <si>
    <t>JANELA MAXIM AR EM MADEIRA CEDRINHO/ ANGELIM COMERCIAL/ CURUPIXA/ CUMARU OU EQUIVALENTE DA REGIAO, CAIXA DO BATENTE/MARCO *10* CM, 1 FOLHA  PARA VIDRO, COM GUARNICAO/ALIZAR, COM FERRAGENS, (SEM VIDRO E SEM ACABAMENTO)</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</si>
  <si>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</si>
  <si>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</si>
  <si>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</si>
  <si>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REGISTRO OU VALVULA GLOBO ANGULAR EM LATAO, PARA HIDRANTES EM INSTALACAO PREDIAL DE INCENDIO, 45 GRAUS, DIAMETRO DE 2 1/2", COM VOLANTE, CLASSE DE PRESSAO DE ATE 200 PSI</t>
  </si>
  <si>
    <t>SOLDA ESTANHO/COBRE PARA CONEXOES DE COBRE, FIO 2,5 MM, CARRETEL 500 GR (SEM CHUMBO)</t>
  </si>
  <si>
    <t>APOIO DO PORTA DENTE PARA FRESADORA DE ASFALTO</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</si>
  <si>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</si>
  <si>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</si>
  <si>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</si>
  <si>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COLETOR DE ESGOTO PVC, JEI, DN 100 MM (NBR  7362)</t>
  </si>
  <si>
    <t>PLACA DE SINALIZACAO DE SEGURANCA CONTRA INCENDIO - ALERTA, TRIANGULAR, BASE DE *30* CM, EM PVC *2* MM ANTI-CHAMAS (SIMBOLOS, CORES E PICTOGRAMAS CONFORME NBR 13434)</t>
  </si>
  <si>
    <t>ACESSORIO DE LIGACAO NAO ELETRICO PARA CARGAS EXPLOSIVAS, TUBO DE 6 M</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</si>
  <si>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</si>
  <si>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</si>
  <si>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</si>
  <si>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</si>
  <si>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</si>
  <si>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ESPACADOR / DISTANCIADOR TIPO GARRA DUPLA, EM PLASTICO, COBRIMENTO *20* MM, PARA FERRAGENS DE LAJES E FUNDO DE VIGAS</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</si>
  <si>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</si>
  <si>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</si>
  <si>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</si>
  <si>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</si>
  <si>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</si>
  <si>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</si>
  <si>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</si>
  <si>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ASSENTADOR DE  TUBOS</t>
  </si>
  <si>
    <t>ESPACADOR / SEPARADOR DE BARRA , METALICO, TIPO CARAMBOLA, PARA TIRANTES, 25 X 84 MM</t>
  </si>
  <si>
    <t>ESPACADOR/SEPARADOR DE CORDOALHA TIPO DISCO 12 FUROS DE 14 MM, PARA TIRANTES</t>
  </si>
  <si>
    <t>BLOQUETE/PISO DE CONCRETO - MODELO BLOCO PISOGRAMA/CONCREGRAMA 2 FUROS, *35  CM X 15* CM, E =  *6* CM, COR NATURAL</t>
  </si>
  <si>
    <t>BLOQUETE/PISO DE CONCRETO - MODELO BLOCO PISOGRAMA/CONCREGRAMA 2 FUROS, *35  CM X 15* CM, E =  *8* CM, COR NATURAL</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</si>
  <si>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</si>
  <si>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</si>
  <si>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</si>
  <si>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PLACA/PISO DE CONCRETO POROSO/ PAVIMENTO PERMEAVEL/BLOCO DRENANTE DE CONCRETO, 40 CM X 40 CM, E = 6 CM, COR NATURAL</t>
  </si>
  <si>
    <t>ASSENTADOR DE TUBOS (MENSALISTA)</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</si>
  <si>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</si>
  <si>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</si>
  <si>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</si>
  <si>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</si>
  <si>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</si>
  <si>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</si>
  <si>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</si>
  <si>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</si>
  <si>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</si>
  <si>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</si>
  <si>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</si>
  <si>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</si>
  <si>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</si>
  <si>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</si>
  <si>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</si>
  <si>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</si>
  <si>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</si>
  <si>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</si>
  <si>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Carga de entulho em caminhão caçambas</t>
  </si>
  <si>
    <t xml:space="preserve">Armação de vigas e pilares com ferro 5mm </t>
  </si>
  <si>
    <t>diam</t>
  </si>
  <si>
    <t>qt</t>
  </si>
  <si>
    <t>kg/m</t>
  </si>
  <si>
    <t xml:space="preserve">taxa </t>
  </si>
  <si>
    <t xml:space="preserve">Carga de bota fora </t>
  </si>
  <si>
    <t xml:space="preserve">Armação de vigas e pilares com ferro 10mm </t>
  </si>
  <si>
    <t>1.0</t>
  </si>
  <si>
    <t>2.0</t>
  </si>
  <si>
    <t>4.0</t>
  </si>
  <si>
    <t>6.0</t>
  </si>
  <si>
    <t>7.0</t>
  </si>
  <si>
    <t>8.0</t>
  </si>
  <si>
    <t xml:space="preserve">Demolição de VIGAS, VERGAS E PILARES DE CONCRETO </t>
  </si>
  <si>
    <t xml:space="preserve">FECHAMENTO E ACABAMENTO DO MURO </t>
  </si>
  <si>
    <t xml:space="preserve">Gradil metálico conforme projeto arquitetonico </t>
  </si>
  <si>
    <t>repetição</t>
  </si>
  <si>
    <t xml:space="preserve">Armação de vigas e pilares com ferro 6,3mm </t>
  </si>
  <si>
    <t>9.0</t>
  </si>
  <si>
    <t>10.0</t>
  </si>
  <si>
    <t>10.3</t>
  </si>
  <si>
    <t>10.4</t>
  </si>
  <si>
    <t>11.0</t>
  </si>
  <si>
    <t>12.0</t>
  </si>
  <si>
    <t>13.0</t>
  </si>
  <si>
    <t>14.0</t>
  </si>
  <si>
    <t>15.0</t>
  </si>
  <si>
    <t>17.0</t>
  </si>
  <si>
    <t>18.0</t>
  </si>
  <si>
    <t>19.0</t>
  </si>
  <si>
    <t>20.0</t>
  </si>
  <si>
    <t>21.0</t>
  </si>
  <si>
    <t>21.1</t>
  </si>
  <si>
    <t xml:space="preserve">Aplicação de selador acrilico em bloco de concreto </t>
  </si>
  <si>
    <t>Aplicação de pintrura aclica</t>
  </si>
  <si>
    <t xml:space="preserve">Pintura em portões </t>
  </si>
  <si>
    <t>COMPOSICAO</t>
  </si>
  <si>
    <t>Portão de correr de gradil em barras chatas</t>
  </si>
  <si>
    <t>INSTALAÇÕES SANITÁRIAS</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</si>
  <si>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</si>
  <si>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</si>
  <si>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</si>
  <si>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</si>
  <si>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</si>
  <si>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</si>
  <si>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</si>
  <si>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</si>
  <si>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</si>
  <si>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</si>
  <si>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</si>
  <si>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</si>
  <si>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</si>
  <si>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</si>
  <si>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</si>
  <si>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</si>
  <si>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</si>
  <si>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</si>
  <si>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</si>
  <si>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</si>
  <si>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</si>
  <si>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</si>
  <si>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</si>
  <si>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</si>
  <si>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</si>
  <si>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</si>
  <si>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</si>
  <si>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</si>
  <si>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</si>
  <si>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</si>
  <si>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</si>
  <si>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</si>
  <si>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RASPAGEM MECANIZADA DE TERRENO COM REMOCAO DE CAMADA VEGETAL DA ÁREA DO TERRENO E CALÇADAS EXTERNAS)   ESPESSURA 15CM</t>
  </si>
  <si>
    <t xml:space="preserve">TRANSPORTE COM CAMINHÃO BASCULANTE 6 M3 EM RODOVIA PAVIMENTADA ( PARA M3XKM DISTÂNCIA DE 4 KM) </t>
  </si>
  <si>
    <t>EXECUÇÃO DE REFEITÓRIO EM CANTEIRO DE OBRA EM CHAPA DE MADEIRA COMPENSADA, NÃO INCLUSO MOBILIÁRIO E EQUIPAMENTOS. AF_02/2016</t>
  </si>
  <si>
    <t>PLACA DE OBRA EM CHAPA DE ACO GALVANIZADO - 2,00X1,50M</t>
  </si>
  <si>
    <t xml:space="preserve">TAXAS DO CREA - REGISTRO DE ART`S DE EXECUÇÃO </t>
  </si>
  <si>
    <t>TAXAS DE PREFEITURA  - HABITE-SE (área construída total = 1.220,21M²)</t>
  </si>
  <si>
    <t xml:space="preserve">PLOTAGENS DE PLANTAS IMPRESSÕES </t>
  </si>
  <si>
    <t>UNIFORME CALÇA CAMISA, BRIM PESADO E LEVE</t>
  </si>
  <si>
    <t>CONSUMO MENSAL DE ENERGIA</t>
  </si>
  <si>
    <t>CONSUMO MENSAL DE ÁGUA POTÁVEL DA OBRA</t>
  </si>
  <si>
    <t>DESPESAS MENSAL COM TELEFONIA, INTERNET</t>
  </si>
  <si>
    <t>CONSUMO MENSAL DE MATERIAL DE ESCRITÓRIO</t>
  </si>
  <si>
    <t>FORNECIMENTO DE LIVRO DIÁRIO DE OBRAS, COM CARBONO PARA PREENCHIMENTO MANUAL EM 03 VIAS</t>
  </si>
  <si>
    <t>ALUGUEL BETONEIRA CAPACIDADE NOMINAL DE 400 L, CAPACIDADE DE MISTURA 310 L TRIFÁSICA (02 / MÊS)</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</si>
  <si>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</si>
  <si>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</si>
  <si>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</si>
  <si>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</si>
  <si>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</si>
  <si>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</si>
  <si>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</si>
  <si>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</si>
  <si>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</si>
  <si>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</si>
  <si>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</si>
  <si>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</si>
  <si>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</si>
  <si>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</si>
  <si>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</si>
  <si>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</si>
  <si>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</si>
  <si>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</si>
  <si>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</si>
  <si>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</si>
  <si>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</si>
  <si>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</si>
  <si>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</si>
  <si>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</si>
  <si>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</si>
  <si>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</si>
  <si>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</si>
  <si>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</si>
  <si>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</si>
  <si>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</si>
  <si>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</si>
  <si>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</si>
  <si>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</si>
  <si>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</si>
  <si>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Geralmente usado 3x2 - porem para serviços do FNDE deve-se verificar cada caso </t>
  </si>
  <si>
    <t xml:space="preserve">largura (m) </t>
  </si>
  <si>
    <t>Geralmente se encontra definidad no Site do Crea-mt</t>
  </si>
  <si>
    <t>rateado por projetos e arts de resp.técnica de execução</t>
  </si>
  <si>
    <t>conj</t>
  </si>
  <si>
    <t>Geralmente se encontra definidad no Site da prefeitura e ou informado pelo ADM publica</t>
  </si>
  <si>
    <t>Considerado a quantidade total de impressões em folhas superiores a A4</t>
  </si>
  <si>
    <t>proj,arq</t>
  </si>
  <si>
    <t>proj.est</t>
  </si>
  <si>
    <t>proj.hidro</t>
  </si>
  <si>
    <t>proj.elét.</t>
  </si>
  <si>
    <t xml:space="preserve">proj.spda </t>
  </si>
  <si>
    <t>ou em m2</t>
  </si>
  <si>
    <t xml:space="preserve">Podendo ser rateado de acordo com a previsão de horas homen e ou elaboração de planilha complementar </t>
  </si>
  <si>
    <t>conju por funci</t>
  </si>
  <si>
    <t xml:space="preserve">Considerado no canteiro para defesa em casos de fogo de incidente </t>
  </si>
  <si>
    <t xml:space="preserve">INSTALAÇÕES/LIGAÇÕES E REDES PROVISÓRIAS BAIXA TENSÃO DO CANTEIRO DE OBRAS   </t>
  </si>
  <si>
    <t>escritório e refeitório</t>
  </si>
  <si>
    <t>local de serviçoes</t>
  </si>
  <si>
    <t>local de serviçoes áreas de trabalho a quente</t>
  </si>
  <si>
    <t xml:space="preserve">Geralmente estimado </t>
  </si>
  <si>
    <t>mesalidade (uni)</t>
  </si>
  <si>
    <t>tempo. Execução (mês)</t>
  </si>
  <si>
    <t>meses</t>
  </si>
  <si>
    <t>consumo por obra (uni)</t>
  </si>
  <si>
    <t>Papel, caneta, lapis  e etc</t>
  </si>
  <si>
    <t xml:space="preserve">REDE PROVISÓRIA DE ÁGUA NO CANTEIRO, CONSIDERANDO, CAVALETE, TUBULAÇÃO DE DISTRIBUIÇÃO, REGISTROS DE CONTROLE, CONEXÕES, MANGUEIRAS, CAIXAS DE FIBRA, </t>
  </si>
  <si>
    <t>AQUISIÇÃO E INSTALAÇÃO DE BEBEDOURO PARA ÁGUA POTÁVEL 100 LITROS</t>
  </si>
  <si>
    <t>INFORMAÇÕES/INDICAÇÕES</t>
  </si>
  <si>
    <t xml:space="preserve">Caso não haja um projeto de instalações de canteiro de obra - Deve-se compor e planejar a melhor forma de instalar os suportes provisórios </t>
  </si>
  <si>
    <t>consumo por obra (conj)</t>
  </si>
  <si>
    <t>ENSAIOS TECNOLÓGICOS LABORATÓRIAIS (RESISTÊNCIA DE CONCRETO)</t>
  </si>
  <si>
    <t>GUINDAUTO HIDRÁULICO, CAPACIDADE MÁXIMA DE CARGA 3300 KG, MOMENTO MÁXIMO DE CARGA 5,8 TM, ALCANCE MÁXIMO HORIZONTAL 7,60 M, INCLUSIVE CAMINHÃO TOCO PBT 16.000 KG, POTÊNCIA DE 189 CV - CHP DIURNO. AF_03/2016</t>
  </si>
  <si>
    <t xml:space="preserve">Considerado 01 por mês </t>
  </si>
  <si>
    <t>tempo de obra (mês)</t>
  </si>
  <si>
    <t xml:space="preserve">Geralmente considerado conjunto de fiscalização tercerizada </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</si>
  <si>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</si>
  <si>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</si>
  <si>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</si>
  <si>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</si>
  <si>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</si>
  <si>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</si>
  <si>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</si>
  <si>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Em alguns casos os Engenheiros de fundações solicitam provas de cargas estáticas ou dinamicas  em em função da quantidade de estacas da obra </t>
  </si>
  <si>
    <t xml:space="preserve">EXECUÇÃO DE PROVA DE CARGA ESTÁTICA E DINAMICA </t>
  </si>
  <si>
    <t xml:space="preserve">ADIMINISTRAÇÃO DE OBRA </t>
  </si>
  <si>
    <t>ENGENHEIRO CIVIL DE OBRA COM ENCARGOS COMPLEMENTARES</t>
  </si>
  <si>
    <t>ENCARREGADO DE ELETRICISTA COM ENCARGOS COMPLEMENTARES</t>
  </si>
  <si>
    <t>ENCARREGADO DE ENCANADOR OU BOMBEIRO HIDRÁULICO COM ENCARGOS COMPLEMENTARES</t>
  </si>
  <si>
    <t>TÉCNICO DE SEGURANÇA DO TRABALHO</t>
  </si>
  <si>
    <t xml:space="preserve">uso por obra </t>
  </si>
  <si>
    <t xml:space="preserve">Considerado de acordo com a amplitude e complexidade da obra </t>
  </si>
  <si>
    <t xml:space="preserve">Sempre deve ser considerado - (inevitavel </t>
  </si>
  <si>
    <t xml:space="preserve">Considerado sua classificação de acordo com a amplitude e complexidade da obra </t>
  </si>
  <si>
    <t xml:space="preserve">Deve-se sempre ser considerado em prol de atender os requisitos em editais </t>
  </si>
  <si>
    <t xml:space="preserve">Deve ser considerado sempre pois a obra não pode estar sem as condções minimas de proteção </t>
  </si>
  <si>
    <t xml:space="preserve">Gerealmente aplica-se a porteiros </t>
  </si>
  <si>
    <t xml:space="preserve">Em ponto de vista geral, dve-se considerar este profissional sempre, afim de manter a organização e manutenção das ferramentas </t>
  </si>
  <si>
    <t>período de execução (meses)</t>
  </si>
  <si>
    <t>quant/obra</t>
  </si>
  <si>
    <t>horas trabalhadas por mês (h)</t>
  </si>
  <si>
    <t xml:space="preserve">Todos os dias no período de trabalho </t>
  </si>
  <si>
    <t>Todos os dias no FDS</t>
  </si>
  <si>
    <t xml:space="preserve">Todas as noites </t>
  </si>
  <si>
    <t>Todos os FDS</t>
  </si>
  <si>
    <t>periodo de trabalho por noite (h)</t>
  </si>
  <si>
    <t>dias trabalhados por mês (dias)</t>
  </si>
  <si>
    <t xml:space="preserve">Geralmente orçado ou faz-se  a composição do item </t>
  </si>
  <si>
    <t xml:space="preserve">uni </t>
  </si>
  <si>
    <t xml:space="preserve">Caso não tenha sido considerado na implantação do canteiro </t>
  </si>
  <si>
    <t xml:space="preserve">Caso necessario </t>
  </si>
  <si>
    <t>quant de pessoas</t>
  </si>
  <si>
    <r>
      <t xml:space="preserve">CONTAINER 2,30 X 6,00 M, ALT. 2,50 M, PARA ESCRITORIO, SEM DIVISORIAS INTERNAS E SEM SANITARIO (LOCACAO) - </t>
    </r>
    <r>
      <rPr>
        <b/>
        <sz val="12"/>
        <rFont val="Calibri"/>
        <family val="2"/>
        <scheme val="minor"/>
      </rPr>
      <t>FISCALIZAÇÃO</t>
    </r>
  </si>
  <si>
    <t>CONTAINER 2,30 X 6,00 M, ALT. 2,50 M, PARA ESCRITORIO, SEM DIVISORIAS INTERNAS E SEM SANITARIO (LOCACAO) - EQUIPE INTERNA</t>
  </si>
  <si>
    <t>CONTAINER 2,30 X 4,30 M, ALT. 2,50 M, P/ SANITARIO, C/ 5 BACIAS, 1 LAVATORIO E 4 MICTORIOS (LOCACAO) - SANITARIO</t>
  </si>
  <si>
    <t>Retirada de camada vegetal esp.: 15cm = 0,15m</t>
  </si>
  <si>
    <t xml:space="preserve">Em alguns casos faz-se necessario a escavação do solo existente para nivelamento ou compensação do terreno </t>
  </si>
  <si>
    <t xml:space="preserve">TERRAPLENAGEM </t>
  </si>
  <si>
    <t xml:space="preserve">Segundo o croqui planialtimétrico, não hávera escavação neste terreno </t>
  </si>
  <si>
    <t xml:space="preserve">Após a escavação e ou compensação com o terreno natural deve-se regularizar e compactar o subleito e ou a area a ser terraplenada - CONSIDERA-SE MANUALMENTE QUANDO FOR ÁREAS PEQUENAS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</si>
  <si>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</si>
  <si>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</si>
  <si>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</si>
  <si>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</si>
  <si>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</si>
  <si>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</si>
  <si>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</si>
  <si>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</si>
  <si>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Para a definição do aterro, deve-se separar os locais e equalizar os platos de acordo com os niveis pré-estabelecidos no projeto de arquitetura</t>
  </si>
  <si>
    <t xml:space="preserve">Calculo por áreas - Larg x As x Empol </t>
  </si>
  <si>
    <t>plato do bloco adiministrativo e salas de aula  lado A</t>
  </si>
  <si>
    <t>plato do bloco adiministrativo e salas de aula  lado B</t>
  </si>
  <si>
    <t>plato do bloco adiministrativo e salas de aula  lado C - ref rampa acesso</t>
  </si>
  <si>
    <t>área da seção aterrada (m2)</t>
  </si>
  <si>
    <t xml:space="preserve">Em casos de locais com cargas altas ou pavimentação, deve-se considerar cascalho compactado, formando uma subbase reforçada </t>
  </si>
  <si>
    <t>volume escavado (m3)</t>
  </si>
  <si>
    <t>vol camada vegetal retirada (m3)</t>
  </si>
  <si>
    <t>volume de bota fora</t>
  </si>
  <si>
    <t>Transporte de bota fora com DMT 5 a 10 km</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</si>
  <si>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</si>
  <si>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</si>
  <si>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</si>
  <si>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</si>
  <si>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</si>
  <si>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Remoção de forro PVC </t>
  </si>
  <si>
    <t xml:space="preserve">quant de pernos </t>
  </si>
  <si>
    <t xml:space="preserve">Demolição de TELHA FIBROCIMENTO OU TELHA CERÂMICA </t>
  </si>
  <si>
    <t>esp (m)</t>
  </si>
  <si>
    <t>alt (m)</t>
  </si>
  <si>
    <t xml:space="preserve">Geralmente estimado de acordo com o comprimento da alvenara a ser demolida </t>
  </si>
  <si>
    <t>vigas</t>
  </si>
  <si>
    <t>vergas</t>
  </si>
  <si>
    <t>Remoção de revestimento CERAMICO</t>
  </si>
  <si>
    <t>alt(m) pé direito</t>
  </si>
  <si>
    <t>Transporte de entulho em caminhão basculante DMT 5 A 10KM</t>
  </si>
  <si>
    <t>volumes de demolições e retiradas (m3)</t>
  </si>
  <si>
    <t>soma de todos os volumes gereados pelas retiradas e demolições</t>
  </si>
  <si>
    <t xml:space="preserve">taxa usual </t>
  </si>
  <si>
    <t xml:space="preserve">Em casos que se usa forma dos dois lados da canaleta, deve-se considerar este item </t>
  </si>
  <si>
    <t>Canaleta 01</t>
  </si>
  <si>
    <t xml:space="preserve">Grelha de concreto ou grelha metálica </t>
  </si>
  <si>
    <t>volume de vaio da canaleta (m3)</t>
  </si>
  <si>
    <t>volume de concreto (m3)</t>
  </si>
  <si>
    <t xml:space="preserve">Transporte de material a granel DMT até 1km </t>
  </si>
  <si>
    <t>Carga e transporte de bota fora DMT 5 a 10 KM</t>
  </si>
  <si>
    <t>empol</t>
  </si>
  <si>
    <t>volume de concreto (m3) DA ESTRUTURA</t>
  </si>
  <si>
    <t xml:space="preserve">SISTEMA DE PROTEÇÃO CONTRA INCENDIO E DESCARGAS ATIMOSFÉRICAS </t>
  </si>
  <si>
    <t xml:space="preserve">CONSTRUÇÃO DE MURO DE FECHAMENTO </t>
  </si>
  <si>
    <t>INSTALAÇÕES DE CANTEIRO E SERVIÇOS PRELIMINARES</t>
  </si>
  <si>
    <t xml:space="preserve">REDE DE AGUAS PLUVIAS </t>
  </si>
  <si>
    <t xml:space="preserve">REDE DE ESGOTO </t>
  </si>
  <si>
    <t xml:space="preserve">REDE DE AGUA FRIA </t>
  </si>
  <si>
    <t xml:space="preserve">CANALETA PLUVIAIS </t>
  </si>
  <si>
    <t>ESTACA TIPO BROCA</t>
  </si>
  <si>
    <t xml:space="preserve">ESTACAS TIPO HELICE CONTINUA </t>
  </si>
  <si>
    <t xml:space="preserve">TUBULÕES </t>
  </si>
  <si>
    <t xml:space="preserve">FUNDAÇÕES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</si>
  <si>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</si>
  <si>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</si>
  <si>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</si>
  <si>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BL01 - EØ40</t>
  </si>
  <si>
    <t>BL02 - EØ40</t>
  </si>
  <si>
    <t xml:space="preserve">Em casos de não houver o projeto de fundações, para estimar, use esta equação </t>
  </si>
  <si>
    <t>diam Ø (mm)</t>
  </si>
  <si>
    <t>quant uni</t>
  </si>
  <si>
    <t>Taxa cálculada kg/m3</t>
  </si>
  <si>
    <t xml:space="preserve">Armação de pilar ou viga com aço CA50 6,3mm - ESTRIBOS </t>
  </si>
  <si>
    <t>Armação de pilar ou viga com aço CA50 16mm - ARMADURAS PRINCIPAIS</t>
  </si>
  <si>
    <t>quant de estaca</t>
  </si>
  <si>
    <t>quant/estac</t>
  </si>
  <si>
    <t>prof estac (m)</t>
  </si>
  <si>
    <t>altura do bloco</t>
  </si>
  <si>
    <t>empola</t>
  </si>
  <si>
    <t xml:space="preserve">Bloco 01 </t>
  </si>
  <si>
    <t xml:space="preserve">Considerado sempre as dimensões reais do bloco + as aberturas para montagem de forma (folgas) e folga para o lastro de 5cm </t>
  </si>
  <si>
    <t xml:space="preserve">esp </t>
  </si>
  <si>
    <t>Bloco 02</t>
  </si>
  <si>
    <t>comp*2+larg*2 (m)</t>
  </si>
  <si>
    <t>vollume escavado(m3)</t>
  </si>
  <si>
    <t>volume concretado (m3)</t>
  </si>
  <si>
    <t xml:space="preserve">Carga de bota fora em caminhão basculante </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</si>
  <si>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</si>
  <si>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</si>
  <si>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</si>
  <si>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Lastro de concreto de 3cm </t>
  </si>
  <si>
    <t>Algumas vigas possuem trechos, por isso inserir a nomeclatrura do trecho 01.....</t>
  </si>
  <si>
    <t>Algumas vigas possuem trechos, por isso inserir a nomeclatrura do trecho. EX: Nome da viga - trecho 01.....</t>
  </si>
  <si>
    <t>Concreto estrutural dosado em central FCk 25Mpa</t>
  </si>
  <si>
    <t>Carga de bota fora DMT 5 A 10 KM</t>
  </si>
  <si>
    <t xml:space="preserve">Verificar sempre esta necessidade, em casos de desniveis externos </t>
  </si>
  <si>
    <t>altura a ser contida (m)</t>
  </si>
  <si>
    <t>comp total (m)</t>
  </si>
  <si>
    <t xml:space="preserve">Exatamente o volume total da caga x a distancia de transporte </t>
  </si>
  <si>
    <t>Exatamente o volume total da caga x a distancia de transporte</t>
  </si>
  <si>
    <t xml:space="preserve">P1 </t>
  </si>
  <si>
    <t>P2</t>
  </si>
  <si>
    <t>P3</t>
  </si>
  <si>
    <t xml:space="preserve">SUPERESTRUTURA </t>
  </si>
  <si>
    <t>PIALRES</t>
  </si>
  <si>
    <t xml:space="preserve">Chapisco rolado ou lançado manualmente sobre superficie de concreto </t>
  </si>
  <si>
    <t>metragem total de fôrmas (m2)</t>
  </si>
  <si>
    <t>PILARES  PRÉ - MOLDADOS</t>
  </si>
  <si>
    <t xml:space="preserve">VIGAS </t>
  </si>
  <si>
    <t>Laje 01</t>
  </si>
  <si>
    <t>Laje 02</t>
  </si>
  <si>
    <t>área (m2)</t>
  </si>
  <si>
    <t>consumo (m3xm2)</t>
  </si>
  <si>
    <t>comp total de vigas (m)</t>
  </si>
  <si>
    <t>Escoramento em madeira vigas, reaproveitamento ??? Vezes</t>
  </si>
  <si>
    <t>Laje maciça esp= variada</t>
  </si>
  <si>
    <t>Laje 03</t>
  </si>
  <si>
    <t>Laje 04</t>
  </si>
  <si>
    <t>esp(m)</t>
  </si>
  <si>
    <t xml:space="preserve">Escoramento em madeira de lajes e vigas, reaproveitamento ??? Vezes - PARA LAJES MACIÇAS </t>
  </si>
  <si>
    <t>Soma das áreas de lajes trelissadas (m2)</t>
  </si>
  <si>
    <t>Soma das áreas de lajes maciças (m2)</t>
  </si>
  <si>
    <t xml:space="preserve">laje trelissada </t>
  </si>
  <si>
    <t xml:space="preserve">laje maciça </t>
  </si>
  <si>
    <t>área total de laje (m2)</t>
  </si>
  <si>
    <t>minimo</t>
  </si>
  <si>
    <t>repetições</t>
  </si>
  <si>
    <t>conjunto</t>
  </si>
  <si>
    <t xml:space="preserve">unidades </t>
  </si>
  <si>
    <t>LOCAÇÃO GUINCHO PRANCHA PARA CARGA, TRANSPORTE E DESCARGA DEELEMENTOS, DO PÁTIO DO FABRICANTE AO LOCAL DE INSTALAÇÃO NA OBRA</t>
  </si>
  <si>
    <t xml:space="preserve">área 01 </t>
  </si>
  <si>
    <t xml:space="preserve">APONTADOR COM ENCARGOS COMPLEMENTARES </t>
  </si>
  <si>
    <t>Geralmente considera-se o dobro da quantidade demolida - devido após a demolição o material praticamente dobra seu volume por aumentar os vazios</t>
  </si>
  <si>
    <t>empolamento</t>
  </si>
  <si>
    <t>volume escavado(m3)</t>
  </si>
  <si>
    <t>Considera-se exatamente a ára de forma da fundação</t>
  </si>
  <si>
    <t xml:space="preserve">Impermeabilização com tinta betuminosa </t>
  </si>
  <si>
    <t>Considera=se a área de forma do bloco/ em casos de saptas somar com a area bruta de lastro</t>
  </si>
  <si>
    <t>P4</t>
  </si>
  <si>
    <t>PREENCHER O ITEN CONCRETO  E AÇO</t>
  </si>
  <si>
    <t xml:space="preserve">Ø do aço </t>
  </si>
  <si>
    <t>Armação de laje com aço CA 50 ou 60 diâmetros variados</t>
  </si>
  <si>
    <t>Total em kg</t>
  </si>
  <si>
    <t>Kg</t>
  </si>
  <si>
    <t>taxa kg/m2</t>
  </si>
  <si>
    <t xml:space="preserve">DADOS DE PROJETO </t>
  </si>
  <si>
    <t xml:space="preserve">área 02 </t>
  </si>
  <si>
    <r>
      <t xml:space="preserve">APLICAÇÃO DE PINTURA ESMALTE ALTO BRILHO, DUAS DEMAOS, SOBRE SUPERFICIE - </t>
    </r>
    <r>
      <rPr>
        <b/>
        <sz val="11"/>
        <rFont val="Calibri"/>
        <family val="2"/>
        <scheme val="minor"/>
      </rPr>
      <t>PARA ESTRUTURA METALICA</t>
    </r>
  </si>
  <si>
    <t>RUFO EM CHAPA DE AÇO GALVANIZADO NÚMERO 24, CORTE DE 25 CM, INCLUSO TRANSPORTE VERTICAL. AF_06/2016</t>
  </si>
  <si>
    <t>comp inclinado (m)</t>
  </si>
  <si>
    <t>inclinação  (%)</t>
  </si>
  <si>
    <t>cume (m)</t>
  </si>
  <si>
    <t xml:space="preserve">lado 01 </t>
  </si>
  <si>
    <t>lado 02</t>
  </si>
  <si>
    <t xml:space="preserve">Considera-se sempre o comprimento inclinado x a largura a ser coberta </t>
  </si>
  <si>
    <t xml:space="preserve">LIMPEZA de vidros </t>
  </si>
  <si>
    <t xml:space="preserve">LIMPEZA de azuleijos </t>
  </si>
  <si>
    <t xml:space="preserve">LIMPEZA mensal de canteiro </t>
  </si>
  <si>
    <t xml:space="preserve">LIMPEZA DE OBRA </t>
  </si>
  <si>
    <t>descontos</t>
  </si>
  <si>
    <t xml:space="preserve">RINCAÃO - ENCONTRO DE ÁGUAS </t>
  </si>
  <si>
    <t xml:space="preserve">ESPIGÃO- DIVISOR DE ÁGUAS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</si>
  <si>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</si>
  <si>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</si>
  <si>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</si>
  <si>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</si>
  <si>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</si>
  <si>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</si>
  <si>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</si>
  <si>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</si>
  <si>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</si>
  <si>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</si>
  <si>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</si>
  <si>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</si>
  <si>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faces (uni)</t>
  </si>
  <si>
    <t>Considera-se para este item as paredes onde não se irá utilizar revestimento cêrâmico  (pois é um reboco desempenado e para aplicação de revestimento cêramico utiliza-se reboco sarrafeado)</t>
  </si>
  <si>
    <t>área total de parede (m2)</t>
  </si>
  <si>
    <t>área de revestimento cerâmico (m2)</t>
  </si>
  <si>
    <t xml:space="preserve">NOME DO COMODO </t>
  </si>
  <si>
    <t>altura  (m)</t>
  </si>
  <si>
    <t>perimetro (m)</t>
  </si>
  <si>
    <t>CÓDIGO/SINAPI</t>
  </si>
  <si>
    <t xml:space="preserve">Concreto estrutural Fck 25Mpa </t>
  </si>
  <si>
    <t xml:space="preserve">Lançamento de concreto auto-adensável, fck 20Mpa slump 12 </t>
  </si>
  <si>
    <t>PAREDE DE GESSO ACARTONADO ESP. 10CM, FACE DUPLA, COM ISOLAMENTO TERMO-ACÚSTICO DE LÃ DE ROCHA 50MM - FORNECIMENTO E INSTALAÇÃO</t>
  </si>
  <si>
    <t>PAREDE.VERT. 1</t>
  </si>
  <si>
    <t>PAREDE.HORIZ. 1</t>
  </si>
  <si>
    <t>PAREDE.HORIZ. 2</t>
  </si>
  <si>
    <t>PAREDE.VERT. 2</t>
  </si>
  <si>
    <t>XXXXXXXXXXXXX</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</si>
  <si>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</si>
  <si>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</si>
  <si>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</si>
  <si>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</si>
  <si>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</si>
  <si>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</si>
  <si>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</si>
  <si>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FORROS </t>
  </si>
  <si>
    <t>Porcelanato polido - Gea Precious 60X60cm bege (M2)</t>
  </si>
  <si>
    <t>xxxxxxx</t>
  </si>
  <si>
    <t>RODAPÉ Porcelanato polido - Gea Precious 60X60cm</t>
  </si>
  <si>
    <t>perímetro (m)</t>
  </si>
  <si>
    <t xml:space="preserve">Calçada em concreto </t>
  </si>
  <si>
    <t xml:space="preserve">Calçada de PAVER </t>
  </si>
  <si>
    <t>comp (m) ou área (m2)</t>
  </si>
  <si>
    <t xml:space="preserve">larg (m) ou unidade </t>
  </si>
  <si>
    <t>NOME DO LOCAL DE APLIC.</t>
  </si>
  <si>
    <t>comp (m) ou área(m2)</t>
  </si>
  <si>
    <t xml:space="preserve">Área de contra-piso de concreto </t>
  </si>
  <si>
    <t xml:space="preserve">Delimitador de veículos </t>
  </si>
  <si>
    <t xml:space="preserve">repetições </t>
  </si>
  <si>
    <t>Fornecimento e lançamento de brita nº2 esp=5cm</t>
  </si>
  <si>
    <t>Meio fio conjugado com sarjeta</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</si>
  <si>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</si>
  <si>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Buscado no iten esquadrias </t>
  </si>
  <si>
    <t>P1 PORTA DE ABRIR DUAS FOLHAS, EM PAINEL DE VIDRO LAMINADO NA COR BLUE STAR 8MM (4MM+4MM), DIM. 1,60X2,25M, REQUADRO DE ALUMINIO NA COR: NATURAL, INCLUINDO DOBRADIÇAS, FECHADURAS E FERRAGENS DE INSTALAÇÃO PARA PERFEITO USO E FUNCIONAMENTO</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</si>
  <si>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</si>
  <si>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</si>
  <si>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t xml:space="preserve">LOCAL EXISTENTE </t>
  </si>
  <si>
    <t xml:space="preserve">Gradil em barras chatas </t>
  </si>
  <si>
    <t xml:space="preserve">área de pintura </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</si>
  <si>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</si>
  <si>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</si>
  <si>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</si>
  <si>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</si>
  <si>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</si>
  <si>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</si>
  <si>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</si>
  <si>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</si>
  <si>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</si>
  <si>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</si>
  <si>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</si>
  <si>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</si>
  <si>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</si>
  <si>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comprimento total de largur (m)</t>
  </si>
  <si>
    <t xml:space="preserve">porta </t>
  </si>
  <si>
    <t xml:space="preserve">larg(m) ou quantidade </t>
  </si>
  <si>
    <t>BATENTE/ PORTAL/ ADUELA/ MARCO MACICO, E= *3* CM, L= *7* CM, *60 CM A 120* CM X *210* CM,  EM CEDRINHO/ ANGELIM COMERCIAL/ EUCALIPTO/ CURUPIXA/ PEROBA/ CUMARU OU EQUIVALENTE DA REGIAO (NAO INCLUI ALIZARES)</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</si>
  <si>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</si>
  <si>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</si>
  <si>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</si>
  <si>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</si>
  <si>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</si>
  <si>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</si>
  <si>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</si>
  <si>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</si>
  <si>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BOMBA CENTRIFUGA MOTOR ELETRICO TRIFASICO 9,86 DIAMETRO DE SUCCAO X ELEVACAO 1" X 1", 4 ESTAGIOS, DIAMETRO DOS ROTORES 4 X 146 MM, HM/Q: 85 M / 14,9 M3/H A 140 M / 4,2 M3/H</t>
  </si>
  <si>
    <t>ARMACAO VERTICAL COM HASTE E CONTRA-PINO, EM CHAPA DE ACO GALVANIZADO 3/16", COM 4 ESTRIBOS, SEM ISOLADOR</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</si>
  <si>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</si>
  <si>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</si>
  <si>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</si>
  <si>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</si>
  <si>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</si>
  <si>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</si>
  <si>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</si>
  <si>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</si>
  <si>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</si>
  <si>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</si>
  <si>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</si>
  <si>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</si>
  <si>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</si>
  <si>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</si>
  <si>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</si>
  <si>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</si>
  <si>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</si>
  <si>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</si>
  <si>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</si>
  <si>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</si>
  <si>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</si>
  <si>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</si>
  <si>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</si>
  <si>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</si>
  <si>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</si>
  <si>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</si>
  <si>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</si>
  <si>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</si>
  <si>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</si>
  <si>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</si>
  <si>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</si>
  <si>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</si>
  <si>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</si>
  <si>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</si>
  <si>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</si>
  <si>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</si>
  <si>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</si>
  <si>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</si>
  <si>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</si>
  <si>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</si>
  <si>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</si>
  <si>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LAJE PRE-MOLDADA CONVENCIONAL (LAJOTAS + VIGOTAS) PARA FORRO, UNIDIRECIONAL, SOBRECARGA DE 100 KG/M2, VAO ATE 4,50 M (SEM COLOCACAO)</t>
  </si>
  <si>
    <t>PARAFUSO DE LATAO COM ROSCA SOBERBA, CABECA CHATA E FENDA SIMPLES, DIAMETRO 3,2 MM, COMPRIMENTO 16 MM</t>
  </si>
  <si>
    <t>VALVULA EM PLASTICO BRANCO PARA TANQUE OU LAVATORIO 1 ", SEM UNHO E SEM LADRAO</t>
  </si>
  <si>
    <t>TUBO ACO GALVANIZADO COM COSTURA, CLASSE MEDIA, DN 1.1/4", E = *3,25* MM, PESO *3,14* KG/M (NBR 5580)</t>
  </si>
  <si>
    <t>VEICULO DE PASSEIO COM MOTOR 1.0 FLEX, POTENCIA 72/85 CV, 5 PORTAS, COR SOLIDA, BASICO</t>
  </si>
  <si>
    <t>FECHADURA DE EMBUTIR PARA PORTA EXTERNA, MAQUINA 40 MM, SEM MACANETA, SEM ESPELHO (SOMENTE MAQUINA) - NIVEL DE SEGURANCA MEDIO</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</si>
  <si>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</si>
  <si>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</si>
  <si>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</si>
  <si>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</si>
  <si>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</si>
  <si>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</si>
  <si>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</si>
  <si>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</si>
  <si>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</si>
  <si>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</si>
  <si>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</si>
  <si>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</si>
  <si>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</si>
  <si>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</si>
  <si>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</si>
  <si>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</si>
  <si>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TELA PLASTICA LARANJA, TIPO TAPUME PARA SINALIZACAO, MALHA RETANGULAR, ROLO 1.20 X 50 M (L X C)</t>
  </si>
  <si>
    <t>PLACA DE SINALIZACAO DE SEGURANCA CONTRA INCENDIO, FOTOLUMINESCENTE, QUADRADA, *20 X 20* CM, EM PVC *2* MM ANTI-CHAMAS (SIMBOLOS, CORES E PICTOGRAMAS CONFORME NBR 13434)</t>
  </si>
  <si>
    <t>SELIM COMPACTO EM PVC, SEM TRAVAS,  DN 200 X 100 MM, PARA REDE COLETORA ESGOTO (NBR 10569)</t>
  </si>
  <si>
    <t>DISPOSITIVO DPS CLASSE II, 1 POLO, TENSAO MAXIMA DE 460 V, CORRENTE MAXIMA DE *20* KA (TIPO AC)</t>
  </si>
  <si>
    <t>KIT PORTA PRONTA DE MADEIRA, FOLHA LEVE (NBR 15930) DE 70 X 210 CM, E = 35 MM, NUCLEO COLMEIA, ESTRUTURA USINADA PARA FECHADURA, CAPA LISA EM HDF, ACABAMENTO EM PRIMER PARA PINTURA (INCLUI MARCO, ALIZARES E DOBRADICAS)</t>
  </si>
  <si>
    <t>MANTA DE POLIETILENO EXPANDIDO COM 1 FACE METALIZADA PARA SUBCOBERTURA, E = *5* MM</t>
  </si>
  <si>
    <t>MANTA ALUMINIZADA 1 FACE PARA SUBCOBERTURA, E = *1* MM</t>
  </si>
  <si>
    <t>MANTA ALUMINIZADA NAS DUAS FACES, PARA SUBCOBERTURA, E = *2*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</si>
  <si>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</si>
  <si>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</si>
  <si>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</si>
  <si>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</si>
  <si>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</si>
  <si>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</si>
  <si>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</si>
  <si>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</si>
  <si>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</si>
  <si>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</si>
  <si>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</si>
  <si>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</si>
  <si>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</si>
  <si>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</si>
  <si>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</si>
  <si>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</si>
  <si>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</si>
  <si>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</si>
  <si>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</si>
  <si>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AGREGADO RECICLADO (RCD), CLASSE A, CINZA, TIPO RACHAO RECICLADO</t>
  </si>
  <si>
    <t>FITA ADESIVA ALUMINIZADA PARA INSTALACAO DE MANTAS DE SUBCOBERTURA, L = *5* CM</t>
  </si>
  <si>
    <t>EMULSAO ASFALTICA CATIONICA RM-1C PARA USO EM PAVIMENTACAO ASFALTICA (COLETADO CAIXA NA ANP ACRESCIDO DE ICMS)</t>
  </si>
  <si>
    <t>CONCRETO BETUMINOSO USINADO A QUENTE (CBUQ) PARA PAVIMENTACAO ASFALTICA, PADRAO DNIT, PARA BINDER, COM CAP 50/70 - AQUISICAO POSTO USINA</t>
  </si>
  <si>
    <t>CERA  LIQUIDA</t>
  </si>
  <si>
    <t>PEITORIL PRE-MOLDADO EM GRANILITE, MARMORITE OU GRANITINA, L = *15* CM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</si>
  <si>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</si>
  <si>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</si>
  <si>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</si>
  <si>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</si>
  <si>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</si>
  <si>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</si>
  <si>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</si>
  <si>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</si>
  <si>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</si>
  <si>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</si>
  <si>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</si>
  <si>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</si>
  <si>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</si>
  <si>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</si>
  <si>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</si>
  <si>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</si>
  <si>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INSTALAÇÃO PROVISÓRIA DE ÁGUA E SANITÁRIOS</t>
  </si>
  <si>
    <t>PROPRIA</t>
  </si>
  <si>
    <t>AQUISIÇÃO E INSTALAÇÃO DE BEBEDOURO DE CAPACIDADE DE 100L</t>
  </si>
  <si>
    <t>BEBEDOURO DE CAPACIDADE DE 100LITROS - COM 03 SAIDAS FRONTAIS E 01 LATERAL - 110/220V</t>
  </si>
  <si>
    <t xml:space="preserve">TAXAS ADIMINISTRATIVAS DE CREA </t>
  </si>
  <si>
    <t>CREA-MT</t>
  </si>
  <si>
    <t xml:space="preserve">TAXAS ADIMINISTRATIVAS REERENTE A EMISSÃO DE ARTs </t>
  </si>
  <si>
    <t xml:space="preserve">TAXAS ADIMINISTRATIVAS DE PREFEITURA </t>
  </si>
  <si>
    <t xml:space="preserve">TAXAS ADIMINISTRATIVAS REERENTE A SERVIÇOS DE PREFEITURA - EMISSÃO DE ALVARÁ E ETC </t>
  </si>
  <si>
    <t xml:space="preserve">PROPRIA </t>
  </si>
  <si>
    <t xml:space="preserve">SERVIÇOS DE PLOTAGENS </t>
  </si>
  <si>
    <t xml:space="preserve">PREFEITURA </t>
  </si>
  <si>
    <t xml:space="preserve">MERCADO </t>
  </si>
  <si>
    <t xml:space="preserve">PLOTAGEM DE PROJETOS DIVERSOS EM FOLHAS A1 - A0 </t>
  </si>
  <si>
    <t xml:space="preserve">CONJUNTO INDIVIDUAL DE UNIFORMES </t>
  </si>
  <si>
    <t xml:space="preserve">CAMISA LONGA DE BRIM, CALÇA DE BRIM, BANDANA E BOTINA </t>
  </si>
  <si>
    <t>CONJ</t>
  </si>
  <si>
    <t>CONSUMO MENSAL DE AGUA</t>
  </si>
  <si>
    <t>ENERGISA</t>
  </si>
  <si>
    <t>DAE</t>
  </si>
  <si>
    <t xml:space="preserve">CONSUMO MENASAL DE ENERGIA DE UM CANTEIRO DE OBRAS PADRÃO MÉDIO </t>
  </si>
  <si>
    <t xml:space="preserve">CONSUMO MENSAL DE ÁGUA DE UM CANTEIRO DE OBRAS PADRÃO MÉDI </t>
  </si>
  <si>
    <t>DESPESAS MENSAL COM TELEFONIA A</t>
  </si>
  <si>
    <t xml:space="preserve">DESPESA MENSAL COM TELEFONIA </t>
  </si>
  <si>
    <t>DESPESAS MENSAL COM MATERIAL DE ESCRITÓRIO</t>
  </si>
  <si>
    <t xml:space="preserve">DESPESAS MENSAL COM MATERIAL DE ESCRITÓRIO </t>
  </si>
  <si>
    <t xml:space="preserve">FORNECIMENTO DE DIARIO DE OBRAS PADRÃO 03 VIAS </t>
  </si>
  <si>
    <t xml:space="preserve">DIÁRIO DE OBRAS </t>
  </si>
  <si>
    <t xml:space="preserve">ALUGUEL MENSAL DE BETONEIRA </t>
  </si>
  <si>
    <t>ALUGUEL MENSAL DE BETONEIRA 600L</t>
  </si>
  <si>
    <t xml:space="preserve">CONJUNTO DE ENSAIOS TECNOLOGICOS </t>
  </si>
  <si>
    <t>PARA O CAMINHÃO USAR ESTA COMPOSIÇÃO 89266</t>
  </si>
  <si>
    <t>ENSAIO DE PROVADA DE CARGA ESTÁTICA</t>
  </si>
  <si>
    <t xml:space="preserve"> UNI</t>
  </si>
  <si>
    <t xml:space="preserve">ENSAIOS DE PROVA DE CARGA DE ESTACAS </t>
  </si>
  <si>
    <t xml:space="preserve">REMOÇÃO DE FORRO EM MADEIRA OU PVC </t>
  </si>
  <si>
    <t>Regularização de superficies com motoniveladora</t>
  </si>
  <si>
    <t xml:space="preserve">Carga e descarga mecanizada de Bota fora </t>
  </si>
  <si>
    <t xml:space="preserve">BASE DE SOLO ESTABILIZADO SEM MISTURA, COMPACTACAO 100% PROCTOR NORMAL , EXCLUSIVE ESCAVACAO, CARGA E TRANSPORTE DO SOLO - PARA CASCALHO </t>
  </si>
  <si>
    <t xml:space="preserve"> BASE DE SOLO ESTABILIZADO SEM MISTURA, COMPACTACAO 100% PROCTOR NORMAL , EXCLUSIVE ESCAVACAO, CARGA E TRANSPORTE DO SOLO, - PARA SOLO ARGILOSO</t>
  </si>
  <si>
    <t>QT.DE.PROJ OU VARI.</t>
  </si>
  <si>
    <t>QUANT</t>
  </si>
  <si>
    <t>área somente de ampliação = refeitório+rampa frontal+sanitários+distribuição de alimentos+área de serviços</t>
  </si>
  <si>
    <t xml:space="preserve">área opnde havera a ampliação </t>
  </si>
  <si>
    <t>larg(m) ou área (m2)</t>
  </si>
  <si>
    <t>comp(m) ou uni</t>
  </si>
  <si>
    <t>onsiderado uma faixa de aterro de 30cm</t>
  </si>
  <si>
    <t xml:space="preserve">Aterro compactado manualmente COM COMPACTADOR MECANIZADO </t>
  </si>
  <si>
    <t xml:space="preserve">Bloco mais antigo - remoção completa </t>
  </si>
  <si>
    <t>larg(m) ou área 9m2)</t>
  </si>
  <si>
    <t xml:space="preserve">Bloco mais novo </t>
  </si>
  <si>
    <t xml:space="preserve">em especial os corredores </t>
  </si>
  <si>
    <t>Considera-se todos os comodos com 04 tomadas + 01 interruptor x a quantidade de pernos</t>
  </si>
  <si>
    <t xml:space="preserve">Retirada de esquadrias e portas </t>
  </si>
  <si>
    <t xml:space="preserve">todos os aparelhos de banheiros e cozinhas considerando 02 vezes para lavatórios e torneiras </t>
  </si>
  <si>
    <t>Qt/amb</t>
  </si>
  <si>
    <t>vão a descontar (m2)</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</si>
  <si>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</si>
  <si>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</si>
  <si>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</si>
  <si>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</si>
  <si>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</si>
  <si>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</si>
  <si>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</si>
  <si>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 xml:space="preserve">consideraado nás áreas de ampliação - neste item já se considera a aquisição de terra </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</si>
  <si>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</si>
  <si>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</si>
  <si>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</si>
  <si>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</si>
  <si>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</si>
  <si>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</si>
  <si>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</si>
  <si>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</si>
  <si>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</si>
  <si>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</si>
  <si>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</si>
  <si>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</si>
  <si>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DE POLIETILENO ALTA DENSIDADE, *27* X *30* X *100* CM, ACOMPANHADOS PLACAS  TERMINAIS  E LONGARINAS, PARA FUNDO DE FILTRO</t>
  </si>
  <si>
    <t>BLOCO DE VIDRO INCOLOR XADREZ, DE *20 X 20 X 10* CM</t>
  </si>
  <si>
    <t>BOMBA SUBMERSA PARA POCOS TUBULARES PROFUNDOS DIAMETRO DE 4 POLEGADAS, ELETRICA, TRIFASICA, POTENCIA 5,42 HP, 15 ESTAGIOS, BOCAL DE DESCARGA DIAMETRO DE 2 POLEGADAS, HM/Q = 18 M / 18,10 M3/H A 121 M / 2,90 M3/H</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</si>
  <si>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</si>
  <si>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</si>
  <si>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</si>
  <si>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</si>
  <si>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</si>
  <si>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</si>
  <si>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</si>
  <si>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</si>
  <si>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</si>
  <si>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</si>
  <si>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FIO TELEFONICO EXTERNO (FE) EM ACO COBREADO, ISOLACAO EM PEAD OU PVC ANTI-CHAMA, 2 CONDUTORES</t>
  </si>
  <si>
    <t>CABECOTE PARA ENTRADA DE LINHA DE ALIMENTACAO PARA ELETRODUTO, EM LIGA DE ALUMINIO COM ACABAMENTO ANTI CORROSIVO, COM FIXACAO POR ENCAIXE LISO DE 360 GRAUS, DE 2"</t>
  </si>
  <si>
    <t>CHAPA DE ACO GROSSA, ASTM A36, E = 1 " (25,40 MM) 199,18 KG/M2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</si>
  <si>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</si>
  <si>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</si>
  <si>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</si>
  <si>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</si>
  <si>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</si>
  <si>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</si>
  <si>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</si>
  <si>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</si>
  <si>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</si>
  <si>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</si>
  <si>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</si>
  <si>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</si>
  <si>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</si>
  <si>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</si>
  <si>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</si>
  <si>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</si>
  <si>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</si>
  <si>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</si>
  <si>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</si>
  <si>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</si>
  <si>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</si>
  <si>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</si>
  <si>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</si>
  <si>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</si>
  <si>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</si>
  <si>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</si>
  <si>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</si>
  <si>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</si>
  <si>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</si>
  <si>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</si>
  <si>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</si>
  <si>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</si>
  <si>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</si>
  <si>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</si>
  <si>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FECHADURA DE EMBUTIR PARA PORTA INTERNA, TIPO GORGES (CHAVE GRANDE), MAQUINA 55 MM, MACANETAS ALAVANCA E ROSETAS REDONDAS EM METAL CROMADO - NIVEL SEGURANCA MEDIO - COMPLETA</t>
  </si>
  <si>
    <t>JANELA DE ABRIR EM MADEIRA PINUS/EUCALIPTO/ TAUARI/ VIROLA OU EQUIVALENTE DA REGIAO, CAIXA DO BATENTE/MARCO *10* CM, 2 FOLHAS DE ABRIR TIPO VENEZIANA E 2 FOLHAS GUILHOTINA PARA VIDRO, COM FERRAGENS (SEM VIDRO,SEM GUARNICAO/ALIZAR E SEM ACABAMENTO)</t>
  </si>
  <si>
    <t>JUNCAO, PVC, 45 GRAUS, JE, BBB, DN 100 MM, PARA REDE COLETORA DE ESGOTO (NBR 10569)</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</si>
  <si>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</si>
  <si>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</si>
  <si>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</si>
  <si>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</si>
  <si>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</si>
  <si>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</si>
  <si>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</si>
  <si>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</si>
  <si>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</si>
  <si>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</si>
  <si>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</si>
  <si>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</si>
  <si>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</si>
  <si>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</si>
  <si>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</si>
  <si>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</si>
  <si>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</si>
  <si>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</si>
  <si>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</si>
  <si>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</si>
  <si>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</si>
  <si>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</si>
  <si>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</si>
  <si>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</si>
  <si>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</si>
  <si>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</si>
  <si>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</si>
  <si>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</si>
  <si>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</si>
  <si>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</si>
  <si>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</si>
  <si>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</si>
  <si>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</si>
  <si>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</si>
  <si>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</si>
  <si>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</si>
  <si>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</si>
  <si>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</si>
  <si>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</si>
  <si>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</si>
  <si>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</si>
  <si>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</si>
  <si>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</si>
  <si>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</si>
  <si>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</si>
  <si>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</si>
  <si>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</si>
  <si>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</si>
  <si>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</si>
  <si>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</si>
  <si>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</si>
  <si>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</si>
  <si>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</si>
  <si>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</si>
  <si>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</si>
  <si>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</si>
  <si>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</si>
  <si>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</si>
  <si>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</si>
  <si>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</si>
  <si>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</si>
  <si>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</si>
  <si>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</si>
  <si>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</si>
  <si>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</si>
  <si>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</si>
  <si>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</si>
  <si>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</si>
  <si>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</si>
  <si>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</si>
  <si>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</si>
  <si>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</si>
  <si>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</si>
  <si>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</si>
  <si>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</si>
  <si>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</si>
  <si>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</si>
  <si>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</si>
  <si>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</si>
  <si>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</si>
  <si>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</si>
  <si>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</si>
  <si>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</si>
  <si>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</si>
  <si>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</si>
  <si>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</si>
  <si>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</si>
  <si>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</si>
  <si>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</si>
  <si>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</si>
  <si>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</si>
  <si>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</si>
  <si>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</si>
  <si>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</si>
  <si>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</si>
  <si>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</si>
  <si>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</si>
  <si>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</si>
  <si>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</si>
  <si>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</si>
  <si>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</si>
  <si>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</si>
  <si>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</si>
  <si>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</si>
  <si>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</si>
  <si>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</si>
  <si>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</si>
  <si>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</si>
  <si>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</si>
  <si>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</si>
  <si>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</si>
  <si>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</si>
  <si>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</si>
  <si>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</si>
  <si>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</si>
  <si>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</si>
  <si>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</si>
  <si>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</si>
  <si>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</si>
  <si>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</si>
  <si>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</si>
  <si>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</si>
  <si>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</si>
  <si>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</si>
  <si>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</si>
  <si>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</si>
  <si>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</si>
  <si>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</si>
  <si>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</si>
  <si>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</si>
  <si>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</si>
  <si>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CAVALO MECANICO TRACAO 4X2, PESO BRUTO TOTAL COMBINADO 49000 KG, CAPACIDADE MAXIMA DE TRACAO *66000* KG, POTENCIA *360* CV (INCLUI CABINE E CHASSI, NAO INCLUI SEMIRREBOQUE)</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</si>
  <si>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</si>
  <si>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</si>
  <si>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</si>
  <si>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</si>
  <si>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</si>
  <si>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</si>
  <si>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</si>
  <si>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</si>
  <si>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</si>
  <si>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</si>
  <si>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</si>
  <si>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</si>
  <si>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</si>
  <si>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</si>
  <si>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</si>
  <si>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</si>
  <si>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</si>
  <si>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</si>
  <si>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</si>
  <si>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</si>
  <si>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</si>
  <si>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</si>
  <si>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</si>
  <si>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</si>
  <si>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</si>
  <si>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</si>
  <si>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</si>
  <si>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</si>
  <si>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VIGA DE MADEIRA APARELHADA *6 X 16* CM, MACARANDUBA, ANGELIM OU EQUIVALENTE DA REGIAO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</si>
  <si>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</si>
  <si>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</si>
  <si>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</si>
  <si>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</si>
  <si>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</si>
  <si>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PASTILHA DE VIDRO PIGMENTADA *2,0 X 2,0* CM, NACIONAL, PARA REVESTIMENTO INTERNO/EXTERNO E PISCINA, BRANCA OU CORES FRIAS, ESPESSURA MAIOR OU IGUAL A 5 MM</t>
  </si>
  <si>
    <t>ACO CA-25, 32,0 MM, VERGALHAO</t>
  </si>
  <si>
    <t>ACO CA-60, 6,0 MM, DOBRADO E CORTADO</t>
  </si>
  <si>
    <t>MASSA PARA TEXTURA RUSTICA DE BASE ACRILICA, COR BRANCA, USO INTERNO E EXTERNO</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</si>
  <si>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</si>
  <si>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</si>
  <si>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</si>
  <si>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</si>
  <si>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</si>
  <si>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</si>
  <si>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</si>
  <si>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</si>
  <si>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</si>
  <si>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</si>
  <si>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</si>
  <si>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</si>
  <si>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</si>
  <si>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</si>
  <si>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</si>
  <si>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</si>
  <si>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</si>
  <si>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</si>
  <si>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</si>
  <si>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</si>
  <si>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</si>
  <si>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GRANALHA DE ACO, ESFERICA (SHOT), PARA JATEAMENTO, PENEIRA 0,40 A 1,00 MM (SAE S-170 A S-280)</t>
  </si>
  <si>
    <t>GRANALHA DE ACO, ANGULAR (GRIT), PARA JATEAMENTO, PENEIRA 0,117 A 1,00 MM, (SAE G-40 A G-80)</t>
  </si>
  <si>
    <t>BANCADA/BANCA/PIA DE ACO INOXIDAVEL (AISI 430) COM 1 CUBA CENTRAL, COM VALVULA, LISA (SEM ESCORREDOR), DE *0,55 X 1,20* M</t>
  </si>
  <si>
    <t>TELA ARAME GALVANIZADO REVESTIDO COM PVC, MALHA HEXAGONAL DUPLA TORCAO, 8 X 10 CM (ZN/AL + PVC), FIO *2,4* MM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</si>
  <si>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</si>
  <si>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</si>
  <si>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</si>
  <si>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</si>
  <si>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</si>
  <si>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</si>
  <si>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</si>
  <si>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</si>
  <si>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</si>
  <si>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</si>
  <si>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</si>
  <si>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</si>
  <si>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</si>
  <si>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</si>
  <si>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</si>
  <si>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</si>
  <si>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</si>
  <si>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</si>
  <si>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</si>
  <si>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</si>
  <si>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</si>
  <si>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</si>
  <si>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</si>
  <si>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</si>
  <si>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</si>
  <si>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</si>
  <si>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</si>
  <si>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</si>
  <si>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</si>
  <si>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</si>
  <si>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</si>
  <si>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</si>
  <si>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</si>
  <si>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</si>
  <si>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</si>
  <si>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</si>
  <si>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</si>
  <si>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</si>
  <si>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</si>
  <si>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</si>
  <si>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</si>
  <si>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</si>
  <si>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</si>
  <si>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</si>
  <si>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</si>
  <si>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</si>
  <si>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</si>
  <si>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</si>
  <si>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</si>
  <si>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</si>
  <si>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</si>
  <si>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</si>
  <si>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</si>
  <si>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</si>
  <si>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</si>
  <si>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</si>
  <si>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</si>
  <si>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</si>
  <si>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</si>
  <si>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</si>
  <si>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</si>
  <si>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</si>
  <si>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</si>
  <si>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</si>
  <si>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</si>
  <si>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</si>
  <si>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</si>
  <si>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</si>
  <si>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</si>
  <si>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</si>
  <si>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</si>
  <si>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</si>
  <si>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</si>
  <si>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</si>
  <si>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</si>
  <si>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</si>
  <si>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</si>
  <si>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</si>
  <si>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</si>
  <si>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</si>
  <si>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</si>
  <si>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</si>
  <si>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</si>
  <si>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</si>
  <si>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</si>
  <si>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</si>
  <si>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</si>
  <si>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</si>
  <si>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</si>
  <si>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</si>
  <si>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</si>
  <si>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</si>
  <si>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</si>
  <si>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</si>
  <si>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</si>
  <si>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</si>
  <si>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</si>
  <si>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</si>
  <si>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</si>
  <si>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</si>
  <si>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</si>
  <si>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</si>
  <si>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</si>
  <si>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</si>
  <si>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</si>
  <si>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</si>
  <si>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</si>
  <si>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</si>
  <si>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</si>
  <si>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</si>
  <si>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</si>
  <si>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</si>
  <si>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</si>
  <si>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</si>
  <si>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</si>
  <si>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</si>
  <si>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</si>
  <si>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</si>
  <si>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</si>
  <si>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</si>
  <si>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</si>
  <si>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</si>
  <si>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</si>
  <si>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</si>
  <si>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</si>
  <si>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</si>
  <si>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</si>
  <si>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</si>
  <si>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</si>
  <si>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</si>
  <si>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</si>
  <si>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</si>
  <si>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</si>
  <si>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</si>
  <si>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</si>
  <si>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</si>
  <si>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</si>
  <si>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</si>
  <si>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</si>
  <si>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</si>
  <si>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</si>
  <si>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</si>
  <si>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</si>
  <si>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</si>
  <si>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</si>
  <si>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</si>
  <si>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</si>
  <si>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</si>
  <si>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</si>
  <si>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</si>
  <si>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</si>
  <si>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</si>
  <si>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</si>
  <si>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</si>
  <si>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</si>
  <si>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</si>
  <si>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</si>
  <si>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</si>
  <si>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</si>
  <si>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</si>
  <si>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</si>
  <si>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</si>
  <si>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</si>
  <si>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</si>
  <si>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</si>
  <si>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</si>
  <si>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</si>
  <si>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</si>
  <si>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</si>
  <si>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</si>
  <si>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</si>
  <si>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</si>
  <si>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</si>
  <si>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</si>
  <si>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</si>
  <si>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</si>
  <si>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</si>
  <si>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</si>
  <si>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</si>
  <si>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</si>
  <si>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</si>
  <si>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</si>
  <si>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</si>
  <si>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</si>
  <si>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</si>
  <si>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</si>
  <si>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</si>
  <si>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</si>
  <si>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</si>
  <si>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</si>
  <si>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</si>
  <si>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</si>
  <si>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</si>
  <si>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</si>
  <si>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</si>
  <si>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</si>
  <si>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</si>
  <si>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</si>
  <si>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</si>
  <si>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</si>
  <si>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</si>
  <si>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</si>
  <si>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</si>
  <si>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</si>
  <si>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</si>
  <si>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</si>
  <si>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</si>
  <si>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</si>
  <si>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</si>
  <si>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</si>
  <si>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</si>
  <si>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</si>
  <si>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</si>
  <si>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</si>
  <si>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</si>
  <si>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</si>
  <si>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</si>
  <si>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</si>
  <si>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</si>
  <si>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</si>
  <si>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</si>
  <si>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</si>
  <si>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</si>
  <si>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</si>
  <si>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</si>
  <si>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</si>
  <si>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</si>
  <si>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</si>
  <si>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</si>
  <si>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</si>
  <si>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</si>
  <si>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</si>
  <si>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</si>
  <si>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</si>
  <si>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</si>
  <si>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</si>
  <si>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</si>
  <si>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</si>
  <si>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</si>
  <si>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</si>
  <si>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</si>
  <si>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</si>
  <si>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</si>
  <si>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</si>
  <si>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</si>
  <si>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</si>
  <si>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</si>
  <si>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</si>
  <si>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</si>
  <si>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</si>
  <si>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</si>
  <si>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</si>
  <si>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</si>
  <si>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</si>
  <si>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</si>
  <si>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</si>
  <si>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</si>
  <si>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</si>
  <si>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</si>
  <si>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</si>
  <si>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</si>
  <si>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</si>
  <si>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</si>
  <si>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</si>
  <si>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</si>
  <si>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</si>
  <si>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</si>
  <si>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</si>
  <si>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</si>
  <si>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</si>
  <si>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</si>
  <si>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</si>
  <si>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PROJETOR PNEUMATICO DE ARGAMASSA PARA CHAPISCO E REBOCO COM RECIPIENTE ACOPLADO, TIPO CANEQUNHA, COM VOLUME DE 1,50 L, SEM COMPRESSOR</t>
  </si>
  <si>
    <t>RODAPE EM POLIESTIRENO, BRANCO, H = *5* CM, E = *1,5* CM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</si>
  <si>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</si>
  <si>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</si>
  <si>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</si>
  <si>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</si>
  <si>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</si>
  <si>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</si>
  <si>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</si>
  <si>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</si>
  <si>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</si>
  <si>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</si>
  <si>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</si>
  <si>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</si>
  <si>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</si>
  <si>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</si>
  <si>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</si>
  <si>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</si>
  <si>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</si>
  <si>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</si>
  <si>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</si>
  <si>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</si>
  <si>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</si>
  <si>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</si>
  <si>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</si>
  <si>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</si>
  <si>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</si>
  <si>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</si>
  <si>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</si>
  <si>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</si>
  <si>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</si>
  <si>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</si>
  <si>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</si>
  <si>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</si>
  <si>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</si>
  <si>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</si>
  <si>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</si>
  <si>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</si>
  <si>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</si>
  <si>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</si>
  <si>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</si>
  <si>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</si>
  <si>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</si>
  <si>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</si>
  <si>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</si>
  <si>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</si>
  <si>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</si>
  <si>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</si>
  <si>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</si>
  <si>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</si>
  <si>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</si>
  <si>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</si>
  <si>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</si>
  <si>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</si>
  <si>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</si>
  <si>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</si>
  <si>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</si>
  <si>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</si>
  <si>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</si>
  <si>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</si>
  <si>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</si>
  <si>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</si>
  <si>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</si>
  <si>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</si>
  <si>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</si>
  <si>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</si>
  <si>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</si>
  <si>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BLOQUETE/PISO DE CONCRETO - MODELO PISOGRAMA/CONCREGRAMA/PAVI-GRADE/GRAMEIRO, *60  CM X 45* CM, E =  *7* CM, COR NATURAL</t>
  </si>
  <si>
    <t>BLOQUETE/PISO DE CONCRETO - MODELO PISOGRAMA/CONCREGRAMA/PAVI-GRADE/GRAMEIRO, *60  CM X 45* CM, E =  *9* CM, COR NATURAL</t>
  </si>
  <si>
    <t>DOBRADEIRA ELETROMECANICA DE VERGALHAO, PARA ACO DE DIAMETRO ATE 1 1/2 "Â, MOTOR ELETRICO TRIFASICO, POTENCIA DE 3 HP ATE 5 HP</t>
  </si>
  <si>
    <t>PARAFUSO, COMUM, ASTM A307, SEXTAVADO, DIAMETRO 1/2" (12,7 MM), COMPRIMENTO 1" (25,4 MM)</t>
  </si>
  <si>
    <t>PARAFUSO, AUTO ATARRACHANTE, CABECA CHATA, FENDA SIMPLES, 1/4 (6,35 MM) X 25 MM</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</si>
  <si>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</si>
  <si>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</si>
  <si>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</si>
  <si>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</si>
  <si>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</si>
  <si>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</si>
  <si>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</si>
  <si>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</si>
  <si>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</si>
  <si>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</si>
  <si>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</si>
  <si>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</si>
  <si>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</si>
  <si>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</si>
  <si>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</si>
  <si>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</si>
  <si>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</si>
  <si>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</si>
  <si>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</si>
  <si>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</si>
  <si>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</si>
  <si>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</si>
  <si>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</si>
  <si>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</si>
  <si>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</si>
  <si>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</si>
  <si>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</si>
  <si>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</si>
  <si>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</si>
  <si>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</si>
  <si>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</si>
  <si>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</si>
  <si>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</si>
  <si>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</si>
  <si>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</si>
  <si>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</si>
  <si>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</si>
  <si>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</si>
  <si>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</si>
  <si>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</si>
  <si>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</si>
  <si>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</si>
  <si>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</si>
  <si>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</si>
  <si>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</si>
  <si>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</si>
  <si>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</si>
  <si>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</si>
  <si>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</si>
  <si>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</si>
  <si>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</si>
  <si>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</si>
  <si>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</si>
  <si>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</si>
  <si>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</si>
  <si>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</si>
  <si>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</si>
  <si>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</si>
  <si>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</si>
  <si>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</si>
  <si>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</si>
  <si>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HASTE COPPERWELD 5/8 X 3,0M COM CONECTOR</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</si>
  <si>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</si>
  <si>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</si>
  <si>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</si>
  <si>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</si>
  <si>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</si>
  <si>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</si>
  <si>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</si>
  <si>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</si>
  <si>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</si>
  <si>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</si>
  <si>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</si>
  <si>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</si>
  <si>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</si>
  <si>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</si>
  <si>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</si>
  <si>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</si>
  <si>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</si>
  <si>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</si>
  <si>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</si>
  <si>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</si>
  <si>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</si>
  <si>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</si>
  <si>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</si>
  <si>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</si>
  <si>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</si>
  <si>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</si>
  <si>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</si>
  <si>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</si>
  <si>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</si>
  <si>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</si>
  <si>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</si>
  <si>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</si>
  <si>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</si>
  <si>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</si>
  <si>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</si>
  <si>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</si>
  <si>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</si>
  <si>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</si>
  <si>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</si>
  <si>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</si>
  <si>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</si>
  <si>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</si>
  <si>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</si>
  <si>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</si>
  <si>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</si>
  <si>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</si>
  <si>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</si>
  <si>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</si>
  <si>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</si>
  <si>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</si>
  <si>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</si>
  <si>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</si>
  <si>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</si>
  <si>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</si>
  <si>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</si>
  <si>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</si>
  <si>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</si>
  <si>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</si>
  <si>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</si>
  <si>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</si>
  <si>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</si>
  <si>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</si>
  <si>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</si>
  <si>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</si>
  <si>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</si>
  <si>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</si>
  <si>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</si>
  <si>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</si>
  <si>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</si>
  <si>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</si>
  <si>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</si>
  <si>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</si>
  <si>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</si>
  <si>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</si>
  <si>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</si>
  <si>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</si>
  <si>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</si>
  <si>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</si>
  <si>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</si>
  <si>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</si>
  <si>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</si>
  <si>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</si>
  <si>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</si>
  <si>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</si>
  <si>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</si>
  <si>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</si>
  <si>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</si>
  <si>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</si>
  <si>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</si>
  <si>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</si>
  <si>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</si>
  <si>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</si>
  <si>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</si>
  <si>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</si>
  <si>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</si>
  <si>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</si>
  <si>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</si>
  <si>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</si>
  <si>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</si>
  <si>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</si>
  <si>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</si>
  <si>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</si>
  <si>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</si>
  <si>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</si>
  <si>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</si>
  <si>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</si>
  <si>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</si>
  <si>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</si>
  <si>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</si>
  <si>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</si>
  <si>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</si>
  <si>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</si>
  <si>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</si>
  <si>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</si>
  <si>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</si>
  <si>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</si>
  <si>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</si>
  <si>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</si>
  <si>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</si>
  <si>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</si>
  <si>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</si>
  <si>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</si>
  <si>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</si>
  <si>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</si>
  <si>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</si>
  <si>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</si>
  <si>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</si>
  <si>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</si>
  <si>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</si>
  <si>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</si>
  <si>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</si>
  <si>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</si>
  <si>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</si>
  <si>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</si>
  <si>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</si>
  <si>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</si>
  <si>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</si>
  <si>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HASTE DE ATERRAMENTO EM AÇO COM 3,00 M DE COMPRIMENTO E DN = 5/8" REVESTIDA COM BAIXA CAMADA DE COBRE, SEM CONECTOR</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</si>
  <si>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</si>
  <si>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</si>
  <si>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</si>
  <si>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</si>
  <si>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</si>
  <si>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</si>
  <si>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</si>
  <si>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</si>
  <si>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</si>
  <si>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</si>
  <si>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</si>
  <si>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</si>
  <si>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</si>
  <si>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MASTRO SIMPLES DE FERRO GALVANIZADO P/ PARA-RAIOS H=3,00M INCLUINDO BASE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</si>
  <si>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</si>
  <si>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</si>
  <si>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</si>
  <si>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</si>
  <si>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</si>
  <si>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</si>
  <si>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</si>
  <si>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</si>
  <si>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</si>
  <si>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</si>
  <si>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</si>
  <si>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</si>
  <si>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</si>
  <si>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</si>
  <si>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</si>
  <si>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</si>
  <si>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</si>
  <si>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</si>
  <si>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</si>
  <si>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</si>
  <si>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</si>
  <si>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</si>
  <si>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</si>
  <si>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</si>
  <si>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</si>
  <si>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</si>
  <si>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</si>
  <si>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</si>
  <si>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</si>
  <si>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</si>
  <si>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</si>
  <si>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</si>
  <si>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</si>
  <si>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</si>
  <si>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</si>
  <si>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</si>
  <si>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</si>
  <si>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</si>
  <si>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</si>
  <si>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DEMOLICAO MANUAL CONCRETO ARMADO (PILAR / VIGA / LAJE) - INCL EMPILHACAO LATERAL NO CANTEIRO</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</si>
  <si>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</si>
  <si>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</si>
  <si>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</si>
  <si>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</si>
  <si>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</si>
  <si>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</si>
  <si>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</si>
  <si>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</si>
  <si>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</si>
  <si>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</si>
  <si>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</si>
  <si>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</si>
  <si>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</si>
  <si>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</si>
  <si>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</si>
  <si>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</si>
  <si>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</si>
  <si>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</si>
  <si>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</si>
  <si>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</si>
  <si>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</si>
  <si>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</si>
  <si>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</si>
  <si>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</si>
  <si>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</si>
  <si>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</si>
  <si>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</si>
  <si>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</si>
  <si>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RETIRADA DE TUBULACAO DE FERRO GALVANIZADO S/ ESCAVACAO OU RASGO EM ALVENARIA</t>
  </si>
  <si>
    <t>RETIRADA DE TUBULACAO HIDROSSANITARIA EMBUTIDA COM CONEXOES Ø 1/2" A 2"</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</si>
  <si>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</si>
  <si>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</si>
  <si>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</si>
  <si>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</si>
  <si>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</si>
  <si>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</si>
  <si>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</si>
  <si>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</si>
  <si>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</si>
  <si>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</si>
  <si>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</si>
  <si>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</si>
  <si>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</si>
  <si>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</si>
  <si>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</si>
  <si>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</si>
  <si>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</si>
  <si>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</si>
  <si>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</si>
  <si>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</si>
  <si>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</si>
  <si>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</si>
  <si>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</si>
  <si>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</si>
  <si>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</si>
  <si>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</si>
  <si>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</si>
  <si>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</si>
  <si>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</si>
  <si>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</si>
  <si>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</si>
  <si>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</si>
  <si>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</si>
  <si>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</si>
  <si>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</si>
  <si>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</si>
  <si>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</si>
  <si>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</si>
  <si>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</si>
  <si>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</si>
  <si>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</si>
  <si>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</si>
  <si>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</si>
  <si>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</si>
  <si>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</si>
  <si>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</si>
  <si>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</si>
  <si>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</si>
  <si>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</si>
  <si>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</si>
  <si>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</si>
  <si>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</si>
  <si>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</si>
  <si>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</si>
  <si>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</si>
  <si>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</si>
  <si>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</si>
  <si>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</si>
  <si>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</si>
  <si>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</si>
  <si>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</si>
  <si>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</si>
  <si>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</si>
  <si>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</si>
  <si>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</si>
  <si>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</si>
  <si>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</si>
  <si>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</si>
  <si>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</si>
  <si>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</si>
  <si>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</si>
  <si>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</si>
  <si>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</si>
  <si>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</si>
  <si>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</si>
  <si>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</si>
  <si>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</si>
  <si>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</si>
  <si>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</si>
  <si>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</si>
  <si>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</si>
  <si>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</si>
  <si>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</si>
  <si>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</si>
  <si>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</si>
  <si>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</si>
  <si>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</si>
  <si>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</si>
  <si>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</si>
  <si>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</si>
  <si>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</si>
  <si>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</si>
  <si>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</si>
  <si>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</si>
  <si>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</si>
  <si>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</si>
  <si>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</si>
  <si>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</si>
  <si>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</si>
  <si>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</si>
  <si>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</si>
  <si>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</si>
  <si>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</si>
  <si>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</si>
  <si>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</si>
  <si>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</si>
  <si>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</si>
  <si>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</si>
  <si>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</si>
  <si>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</si>
  <si>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</si>
  <si>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</si>
  <si>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</si>
  <si>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</si>
  <si>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</si>
  <si>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</si>
  <si>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</si>
  <si>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</si>
  <si>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</si>
  <si>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</si>
  <si>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</si>
  <si>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</si>
  <si>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</si>
  <si>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</si>
  <si>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</si>
  <si>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</si>
  <si>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</si>
  <si>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</si>
  <si>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</si>
  <si>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</si>
  <si>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</si>
  <si>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</si>
  <si>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</si>
  <si>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</si>
  <si>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</si>
  <si>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</si>
  <si>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</si>
  <si>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</si>
  <si>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</si>
  <si>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</si>
  <si>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</si>
  <si>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</si>
  <si>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</si>
  <si>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</si>
  <si>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</si>
  <si>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</si>
  <si>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</si>
  <si>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</si>
  <si>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</si>
  <si>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</si>
  <si>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</si>
  <si>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</si>
  <si>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</si>
  <si>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</si>
  <si>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</si>
  <si>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</si>
  <si>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</si>
  <si>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</si>
  <si>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</si>
  <si>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</si>
  <si>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</si>
  <si>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</si>
  <si>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</si>
  <si>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</si>
  <si>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</si>
  <si>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</si>
  <si>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</si>
  <si>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</si>
  <si>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</si>
  <si>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</si>
  <si>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</si>
  <si>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</si>
  <si>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</si>
  <si>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</si>
  <si>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</si>
  <si>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</si>
  <si>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</si>
  <si>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</si>
  <si>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</si>
  <si>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</si>
  <si>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</si>
  <si>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</si>
  <si>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</si>
  <si>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</si>
  <si>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</si>
  <si>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</si>
  <si>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</si>
  <si>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</si>
  <si>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</si>
  <si>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</si>
  <si>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</si>
  <si>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</si>
  <si>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</si>
  <si>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</si>
  <si>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</si>
  <si>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</si>
  <si>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</si>
  <si>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</si>
  <si>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</si>
  <si>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</si>
  <si>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</si>
  <si>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</si>
  <si>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</si>
  <si>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</si>
  <si>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</si>
  <si>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</si>
  <si>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</si>
  <si>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</si>
  <si>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</si>
  <si>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</si>
  <si>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</si>
  <si>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</si>
  <si>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</si>
  <si>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</si>
  <si>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</si>
  <si>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</si>
  <si>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</si>
  <si>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</si>
  <si>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</si>
  <si>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</si>
  <si>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</si>
  <si>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</si>
  <si>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</si>
  <si>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</si>
  <si>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</si>
  <si>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</si>
  <si>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</si>
  <si>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</si>
  <si>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</si>
  <si>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</si>
  <si>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</si>
  <si>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</si>
  <si>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</si>
  <si>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</si>
  <si>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</si>
  <si>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</si>
  <si>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</si>
  <si>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</si>
  <si>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</si>
  <si>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</si>
  <si>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</si>
  <si>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</si>
  <si>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</si>
  <si>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</si>
  <si>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</si>
  <si>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</si>
  <si>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</si>
  <si>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</si>
  <si>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</si>
  <si>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</si>
  <si>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</si>
  <si>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</si>
  <si>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</si>
  <si>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</si>
  <si>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</si>
  <si>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</si>
  <si>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</si>
  <si>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</si>
  <si>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</si>
  <si>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</si>
  <si>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</si>
  <si>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</si>
  <si>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</si>
  <si>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</si>
  <si>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</si>
  <si>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</si>
  <si>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</si>
  <si>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</si>
  <si>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</si>
  <si>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</si>
  <si>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</si>
  <si>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</si>
  <si>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</si>
  <si>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</si>
  <si>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</si>
  <si>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</si>
  <si>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</si>
  <si>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</si>
  <si>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</si>
  <si>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</si>
  <si>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</si>
  <si>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</si>
  <si>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</si>
  <si>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</si>
  <si>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</si>
  <si>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</si>
  <si>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</si>
  <si>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</si>
  <si>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</si>
  <si>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</si>
  <si>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</si>
  <si>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</si>
  <si>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</si>
  <si>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</si>
  <si>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</si>
  <si>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</si>
  <si>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</si>
  <si>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</si>
  <si>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</si>
  <si>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</si>
  <si>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</si>
  <si>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</si>
  <si>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</si>
  <si>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</si>
  <si>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</si>
  <si>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</si>
  <si>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EM ARGAMASSA INDUSTRIALIZADA, PREPARO MECÂNICO, APLICADO COM EQUIPAMENTO DE MISTURA E PROJEÇÃO DE 1,5 M3/H DE ARGAMASSA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</si>
  <si>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</si>
  <si>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</si>
  <si>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</si>
  <si>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</si>
  <si>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</si>
  <si>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</si>
  <si>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</si>
  <si>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</si>
  <si>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</si>
  <si>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</si>
  <si>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</si>
  <si>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</si>
  <si>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</si>
  <si>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</si>
  <si>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</si>
  <si>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</si>
  <si>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</si>
  <si>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</si>
  <si>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</si>
  <si>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</si>
  <si>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</si>
  <si>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</si>
  <si>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</si>
  <si>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</si>
  <si>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</si>
  <si>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</si>
  <si>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</si>
  <si>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</si>
  <si>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</si>
  <si>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</si>
  <si>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</si>
  <si>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</si>
  <si>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</si>
  <si>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</si>
  <si>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</si>
  <si>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</si>
  <si>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</si>
  <si>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</si>
  <si>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</si>
  <si>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</si>
  <si>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</si>
  <si>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</si>
  <si>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</si>
  <si>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</si>
  <si>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</si>
  <si>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</si>
  <si>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</si>
  <si>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</si>
  <si>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</si>
  <si>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</si>
  <si>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</si>
  <si>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</si>
  <si>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</si>
  <si>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</si>
  <si>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</si>
  <si>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</si>
  <si>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</si>
  <si>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</si>
  <si>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</si>
  <si>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</si>
  <si>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</si>
  <si>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</si>
  <si>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</si>
  <si>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</si>
  <si>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</si>
  <si>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</si>
  <si>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</si>
  <si>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</si>
  <si>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</si>
  <si>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</si>
  <si>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</si>
  <si>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</si>
  <si>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</si>
  <si>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</si>
  <si>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</si>
  <si>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</si>
  <si>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</si>
  <si>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</si>
  <si>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</si>
  <si>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</si>
  <si>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</si>
  <si>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</si>
  <si>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</si>
  <si>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</si>
  <si>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</si>
  <si>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</si>
  <si>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</si>
  <si>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</si>
  <si>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</si>
  <si>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</si>
  <si>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</si>
  <si>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</si>
  <si>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</si>
  <si>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</si>
  <si>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</si>
  <si>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</si>
  <si>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</si>
  <si>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</si>
  <si>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</si>
  <si>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</si>
  <si>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</si>
  <si>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</si>
  <si>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</si>
  <si>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</si>
  <si>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</si>
  <si>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</si>
  <si>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</si>
  <si>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</si>
  <si>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</si>
  <si>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</si>
  <si>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</si>
  <si>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</si>
  <si>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</si>
  <si>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</si>
  <si>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</si>
  <si>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</si>
  <si>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</si>
  <si>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</si>
  <si>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</si>
  <si>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</si>
  <si>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</si>
  <si>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</si>
  <si>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</si>
  <si>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</si>
  <si>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</si>
  <si>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</si>
  <si>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</si>
  <si>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</si>
  <si>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</si>
  <si>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</si>
  <si>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</si>
  <si>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</si>
  <si>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</si>
  <si>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</si>
  <si>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</si>
  <si>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</si>
  <si>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</si>
  <si>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</si>
  <si>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</si>
  <si>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</si>
  <si>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</si>
  <si>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</si>
  <si>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</si>
  <si>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</si>
  <si>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</si>
  <si>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</si>
  <si>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</si>
  <si>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</si>
  <si>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</si>
  <si>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</si>
  <si>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</si>
  <si>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</si>
  <si>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</si>
  <si>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</si>
  <si>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</si>
  <si>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</si>
  <si>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</si>
  <si>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</si>
  <si>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</si>
  <si>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</si>
  <si>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</si>
  <si>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</si>
  <si>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</si>
  <si>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</si>
  <si>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</si>
  <si>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</si>
  <si>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</si>
  <si>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</si>
  <si>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</si>
  <si>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</si>
  <si>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</si>
  <si>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</si>
  <si>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</si>
  <si>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</si>
  <si>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</si>
  <si>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</si>
  <si>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</si>
  <si>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</si>
  <si>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</si>
  <si>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</si>
  <si>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</si>
  <si>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</si>
  <si>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</si>
  <si>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</si>
  <si>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</si>
  <si>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</si>
  <si>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</si>
  <si>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</si>
  <si>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</si>
  <si>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</si>
  <si>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</si>
  <si>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</si>
  <si>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</si>
  <si>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</si>
  <si>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</si>
  <si>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</si>
  <si>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</si>
  <si>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</si>
  <si>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</si>
  <si>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</si>
  <si>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</si>
  <si>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</si>
  <si>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</si>
  <si>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</si>
  <si>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</si>
  <si>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</si>
  <si>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</si>
  <si>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</si>
  <si>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</si>
  <si>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</si>
  <si>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</si>
  <si>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</si>
  <si>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</si>
  <si>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</si>
  <si>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</si>
  <si>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</si>
  <si>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</si>
  <si>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</si>
  <si>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</si>
  <si>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</si>
  <si>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</si>
  <si>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</si>
  <si>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</si>
  <si>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</si>
  <si>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</si>
  <si>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</si>
  <si>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</si>
  <si>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</si>
  <si>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</si>
  <si>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</si>
  <si>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</si>
  <si>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</si>
  <si>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</si>
  <si>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</si>
  <si>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</si>
  <si>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</si>
  <si>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</si>
  <si>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</si>
  <si>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</si>
  <si>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</si>
  <si>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</si>
  <si>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</si>
  <si>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</si>
  <si>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</si>
  <si>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</si>
  <si>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</si>
  <si>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</si>
  <si>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</si>
  <si>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</si>
  <si>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</si>
  <si>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</si>
  <si>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</si>
  <si>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</si>
  <si>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</si>
  <si>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</si>
  <si>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</si>
  <si>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</si>
  <si>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</si>
  <si>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</si>
  <si>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</si>
  <si>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</si>
  <si>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</si>
  <si>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</si>
  <si>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</si>
  <si>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</si>
  <si>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</si>
  <si>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</si>
  <si>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</si>
  <si>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</si>
  <si>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</si>
  <si>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</si>
  <si>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</si>
  <si>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</si>
  <si>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</si>
  <si>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</si>
  <si>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</si>
  <si>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</si>
  <si>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</si>
  <si>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</si>
  <si>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</si>
  <si>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</si>
  <si>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</si>
  <si>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</si>
  <si>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</si>
  <si>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</si>
  <si>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</si>
  <si>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</si>
  <si>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</si>
  <si>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</si>
  <si>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</si>
  <si>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</si>
  <si>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</si>
  <si>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</si>
  <si>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</si>
  <si>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</si>
  <si>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</si>
  <si>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</si>
  <si>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</si>
  <si>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</si>
  <si>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</si>
  <si>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</si>
  <si>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</si>
  <si>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</si>
  <si>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</si>
  <si>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</si>
  <si>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</si>
  <si>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</si>
  <si>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</si>
  <si>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</si>
  <si>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</si>
  <si>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</si>
  <si>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</si>
  <si>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</si>
  <si>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</si>
  <si>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</si>
  <si>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</si>
  <si>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</si>
  <si>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</si>
  <si>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</si>
  <si>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</si>
  <si>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</si>
  <si>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</si>
  <si>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</si>
  <si>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</si>
  <si>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</si>
  <si>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</si>
  <si>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</si>
  <si>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</si>
  <si>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</si>
  <si>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</si>
  <si>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</si>
  <si>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</si>
  <si>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</si>
  <si>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</si>
  <si>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</si>
  <si>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</si>
  <si>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</si>
  <si>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</si>
  <si>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</si>
  <si>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</si>
  <si>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</si>
  <si>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</si>
  <si>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</si>
  <si>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</si>
  <si>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</si>
  <si>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</si>
  <si>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</si>
  <si>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</si>
  <si>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</si>
  <si>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</si>
  <si>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</si>
  <si>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</si>
  <si>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</si>
  <si>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</si>
  <si>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</si>
  <si>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</si>
  <si>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</si>
  <si>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</si>
  <si>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</si>
  <si>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</si>
  <si>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</si>
  <si>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</si>
  <si>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</si>
  <si>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</si>
  <si>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</si>
  <si>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</si>
  <si>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</si>
  <si>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</si>
  <si>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</si>
  <si>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</si>
  <si>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</si>
  <si>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</si>
  <si>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</si>
  <si>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</si>
  <si>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</si>
  <si>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</si>
  <si>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</si>
  <si>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</si>
  <si>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</si>
  <si>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</si>
  <si>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</si>
  <si>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</si>
  <si>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</si>
  <si>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</si>
  <si>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</si>
  <si>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</si>
  <si>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</si>
  <si>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</si>
  <si>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</si>
  <si>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</si>
  <si>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</si>
  <si>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</si>
  <si>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</si>
  <si>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</si>
  <si>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</si>
  <si>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</si>
  <si>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</si>
  <si>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</si>
  <si>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</si>
  <si>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</si>
  <si>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</si>
  <si>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</si>
  <si>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</si>
  <si>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</si>
  <si>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</si>
  <si>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</si>
  <si>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</si>
  <si>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</si>
  <si>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</si>
  <si>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</si>
  <si>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</si>
  <si>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</si>
  <si>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</si>
  <si>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</si>
  <si>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</si>
  <si>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</si>
  <si>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</si>
  <si>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</si>
  <si>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</si>
  <si>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</si>
  <si>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</si>
  <si>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</si>
  <si>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</si>
  <si>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</si>
  <si>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</si>
  <si>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</si>
  <si>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</si>
  <si>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</si>
  <si>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</si>
  <si>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</si>
  <si>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</si>
  <si>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</si>
  <si>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</si>
  <si>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</si>
  <si>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</si>
  <si>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</si>
  <si>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</si>
  <si>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</si>
  <si>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</si>
  <si>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</si>
  <si>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</si>
  <si>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</si>
  <si>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</si>
  <si>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</si>
  <si>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</si>
  <si>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</si>
  <si>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</si>
  <si>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</si>
  <si>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</si>
  <si>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</si>
  <si>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</si>
  <si>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</si>
  <si>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</si>
  <si>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</si>
  <si>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</si>
  <si>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</si>
  <si>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</si>
  <si>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</si>
  <si>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</si>
  <si>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</si>
  <si>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</si>
  <si>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</si>
  <si>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</si>
  <si>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</si>
  <si>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</si>
  <si>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</si>
  <si>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</si>
  <si>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</si>
  <si>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</si>
  <si>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</si>
  <si>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</si>
  <si>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</si>
  <si>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</si>
  <si>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</si>
  <si>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</si>
  <si>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</si>
  <si>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</si>
  <si>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</si>
  <si>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</si>
  <si>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</si>
  <si>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</si>
  <si>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</si>
  <si>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</si>
  <si>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</si>
  <si>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</si>
  <si>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</si>
  <si>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</si>
  <si>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</si>
  <si>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</si>
  <si>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</si>
  <si>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</si>
  <si>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</si>
  <si>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</si>
  <si>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</si>
  <si>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</si>
  <si>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</si>
  <si>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</si>
  <si>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</si>
  <si>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</si>
  <si>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</si>
  <si>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</si>
  <si>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</si>
  <si>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</si>
  <si>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</si>
  <si>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</si>
  <si>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</si>
  <si>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</si>
  <si>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</si>
  <si>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</si>
  <si>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</si>
  <si>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</si>
  <si>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</si>
  <si>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</si>
  <si>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</si>
  <si>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</si>
  <si>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</si>
  <si>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</si>
  <si>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</si>
  <si>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</si>
  <si>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</si>
  <si>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</si>
  <si>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</si>
  <si>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</si>
  <si>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</si>
  <si>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</si>
  <si>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</si>
  <si>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</si>
  <si>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</si>
  <si>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</si>
  <si>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</si>
  <si>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</si>
  <si>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</si>
  <si>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</si>
  <si>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</si>
  <si>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</si>
  <si>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</si>
  <si>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</si>
  <si>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</si>
  <si>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</si>
  <si>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</si>
  <si>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</si>
  <si>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</si>
  <si>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</si>
  <si>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</si>
  <si>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</si>
  <si>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</si>
  <si>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</si>
  <si>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</si>
  <si>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</si>
  <si>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</si>
  <si>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</si>
  <si>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</si>
  <si>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</si>
  <si>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</si>
  <si>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</si>
  <si>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</si>
  <si>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</si>
  <si>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</si>
  <si>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</si>
  <si>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</si>
  <si>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</si>
  <si>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</si>
  <si>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</si>
  <si>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</si>
  <si>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</si>
  <si>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</si>
  <si>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</si>
  <si>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</si>
  <si>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</si>
  <si>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</si>
  <si>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</si>
  <si>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</si>
  <si>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</si>
  <si>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</si>
  <si>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</si>
  <si>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</si>
  <si>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</si>
  <si>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</si>
  <si>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</si>
  <si>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</si>
  <si>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</si>
  <si>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</si>
  <si>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</si>
  <si>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</si>
  <si>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</si>
  <si>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</si>
  <si>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</si>
  <si>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</si>
  <si>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</si>
  <si>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</si>
  <si>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</si>
  <si>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</si>
  <si>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</si>
  <si>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</si>
  <si>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</si>
  <si>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</si>
  <si>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</si>
  <si>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</si>
  <si>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</si>
  <si>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</si>
  <si>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</si>
  <si>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</si>
  <si>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</si>
  <si>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</si>
  <si>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</si>
  <si>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</si>
  <si>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</si>
  <si>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</si>
  <si>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</si>
  <si>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</si>
  <si>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</si>
  <si>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</si>
  <si>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</si>
  <si>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</si>
  <si>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</si>
  <si>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</si>
  <si>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</si>
  <si>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</si>
  <si>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</si>
  <si>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</si>
  <si>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</si>
  <si>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</si>
  <si>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</si>
  <si>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</si>
  <si>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</si>
  <si>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</si>
  <si>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</si>
  <si>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</si>
  <si>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</si>
  <si>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</si>
  <si>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</si>
  <si>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</si>
  <si>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</si>
  <si>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</si>
  <si>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</si>
  <si>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</si>
  <si>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</si>
  <si>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</si>
  <si>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</si>
  <si>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</si>
  <si>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</si>
  <si>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</si>
  <si>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</si>
  <si>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</si>
  <si>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</si>
  <si>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</si>
  <si>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</si>
  <si>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</si>
  <si>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</si>
  <si>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</si>
  <si>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</si>
  <si>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</si>
  <si>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</si>
  <si>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</si>
  <si>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</si>
  <si>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</si>
  <si>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</si>
  <si>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</si>
  <si>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</si>
  <si>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</si>
  <si>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</si>
  <si>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</si>
  <si>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</si>
  <si>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</si>
  <si>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</si>
  <si>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</si>
  <si>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</si>
  <si>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</si>
  <si>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</si>
  <si>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</si>
  <si>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</si>
  <si>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</si>
  <si>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</si>
  <si>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</si>
  <si>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</si>
  <si>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</si>
  <si>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</si>
  <si>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</si>
  <si>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</si>
  <si>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</si>
  <si>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</si>
  <si>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</si>
  <si>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</si>
  <si>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</si>
  <si>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</si>
  <si>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</si>
  <si>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</si>
  <si>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</si>
  <si>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</si>
  <si>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</si>
  <si>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</si>
  <si>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</si>
  <si>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</si>
  <si>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</si>
  <si>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</si>
  <si>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</si>
  <si>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</si>
  <si>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</si>
  <si>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</si>
  <si>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</si>
  <si>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</si>
  <si>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</si>
  <si>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</si>
  <si>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</si>
  <si>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</si>
  <si>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</si>
  <si>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</si>
  <si>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</si>
  <si>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</si>
  <si>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</si>
  <si>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</si>
  <si>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</si>
  <si>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</si>
  <si>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</si>
  <si>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</si>
  <si>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</si>
  <si>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</si>
  <si>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</si>
  <si>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</si>
  <si>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</si>
  <si>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</si>
  <si>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</si>
  <si>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</si>
  <si>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</si>
  <si>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</si>
  <si>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</si>
  <si>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</si>
  <si>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</si>
  <si>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</si>
  <si>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</si>
  <si>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</si>
  <si>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</si>
  <si>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</si>
  <si>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</si>
  <si>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</si>
  <si>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</si>
  <si>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</si>
  <si>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</si>
  <si>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</si>
  <si>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</si>
  <si>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</si>
  <si>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</si>
  <si>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</si>
  <si>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</si>
  <si>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</si>
  <si>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</si>
  <si>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</si>
  <si>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</si>
  <si>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</si>
  <si>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</si>
  <si>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</si>
  <si>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</si>
  <si>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</si>
  <si>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</si>
  <si>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</si>
  <si>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</si>
  <si>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</si>
  <si>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</si>
  <si>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</si>
  <si>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</si>
  <si>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</si>
  <si>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</si>
  <si>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</si>
  <si>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</si>
  <si>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</si>
  <si>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</si>
  <si>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</si>
  <si>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</si>
  <si>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</si>
  <si>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</si>
  <si>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</si>
  <si>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</si>
  <si>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</si>
  <si>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</si>
  <si>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</si>
  <si>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</si>
  <si>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</si>
  <si>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</si>
  <si>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</si>
  <si>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</si>
  <si>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</si>
  <si>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</si>
  <si>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</si>
  <si>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</si>
  <si>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</si>
  <si>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</si>
  <si>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</si>
  <si>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</si>
  <si>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</si>
  <si>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</si>
  <si>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</si>
  <si>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</si>
  <si>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</si>
  <si>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</si>
  <si>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</si>
  <si>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</si>
  <si>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</si>
  <si>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</si>
  <si>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</si>
  <si>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</si>
  <si>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</si>
  <si>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</si>
  <si>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</si>
  <si>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</si>
  <si>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</si>
  <si>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</si>
  <si>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</si>
  <si>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</si>
  <si>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</si>
  <si>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</si>
  <si>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</si>
  <si>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</si>
  <si>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</si>
  <si>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</si>
  <si>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</si>
  <si>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</si>
  <si>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</si>
  <si>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</si>
  <si>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</si>
  <si>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</si>
  <si>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</si>
  <si>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</si>
  <si>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</si>
  <si>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</si>
  <si>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</si>
  <si>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</si>
  <si>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</si>
  <si>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</si>
  <si>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</si>
  <si>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</si>
  <si>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</si>
  <si>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</si>
  <si>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</si>
  <si>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</si>
  <si>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</si>
  <si>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</si>
  <si>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</si>
  <si>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</si>
  <si>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</si>
  <si>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</si>
  <si>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</si>
  <si>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</si>
  <si>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</si>
  <si>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</si>
  <si>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</si>
  <si>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</si>
  <si>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</si>
  <si>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</si>
  <si>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</si>
  <si>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</si>
  <si>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</si>
  <si>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</si>
  <si>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</si>
  <si>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</si>
  <si>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</si>
  <si>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</si>
  <si>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</si>
  <si>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</si>
  <si>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</si>
  <si>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</si>
  <si>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</si>
  <si>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</si>
  <si>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</si>
  <si>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</si>
  <si>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</si>
  <si>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</si>
  <si>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</si>
  <si>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</si>
  <si>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</si>
  <si>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</si>
  <si>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</si>
  <si>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</si>
  <si>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</si>
  <si>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</si>
  <si>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</si>
  <si>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</si>
  <si>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</si>
  <si>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</si>
  <si>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</si>
  <si>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</si>
  <si>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</si>
  <si>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</si>
  <si>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</si>
  <si>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</si>
  <si>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</si>
  <si>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</si>
  <si>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</si>
  <si>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</si>
  <si>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</si>
  <si>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</si>
  <si>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</si>
  <si>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</si>
  <si>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</si>
  <si>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</si>
  <si>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</si>
  <si>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</si>
  <si>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</si>
  <si>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</si>
  <si>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</si>
  <si>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</si>
  <si>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</si>
  <si>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</si>
  <si>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</si>
  <si>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</si>
  <si>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</si>
  <si>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</si>
  <si>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</si>
  <si>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</si>
  <si>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</si>
  <si>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</si>
  <si>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</si>
  <si>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</si>
  <si>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</si>
  <si>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</si>
  <si>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</si>
  <si>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</si>
  <si>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</si>
  <si>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</si>
  <si>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</si>
  <si>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</si>
  <si>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</si>
  <si>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</si>
  <si>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</si>
  <si>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</si>
  <si>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</si>
  <si>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</si>
  <si>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</si>
  <si>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</si>
  <si>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</si>
  <si>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</si>
  <si>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</si>
  <si>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</si>
  <si>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</si>
  <si>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</si>
  <si>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</si>
  <si>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</si>
  <si>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</si>
  <si>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</si>
  <si>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</si>
  <si>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</si>
  <si>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</si>
  <si>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</si>
  <si>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</si>
  <si>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</si>
  <si>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</si>
  <si>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</si>
  <si>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</si>
  <si>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</si>
  <si>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</si>
  <si>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</si>
  <si>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</si>
  <si>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</si>
  <si>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</si>
  <si>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</si>
  <si>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</si>
  <si>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</si>
  <si>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</si>
  <si>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</si>
  <si>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</si>
  <si>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</si>
  <si>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</si>
  <si>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</si>
  <si>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</si>
  <si>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</si>
  <si>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</si>
  <si>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</si>
  <si>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</si>
  <si>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</si>
  <si>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</si>
  <si>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</si>
  <si>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</si>
  <si>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</si>
  <si>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</si>
  <si>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</si>
  <si>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</si>
  <si>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</si>
  <si>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</si>
  <si>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</si>
  <si>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</si>
  <si>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</si>
  <si>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</si>
  <si>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</si>
  <si>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</si>
  <si>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</si>
  <si>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</si>
  <si>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</si>
  <si>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</si>
  <si>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</si>
  <si>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</si>
  <si>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</si>
  <si>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</si>
  <si>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</si>
  <si>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</si>
  <si>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</si>
  <si>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</si>
  <si>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</si>
  <si>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</si>
  <si>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</si>
  <si>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</si>
  <si>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</si>
  <si>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</si>
  <si>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</si>
  <si>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</si>
  <si>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</si>
  <si>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</si>
  <si>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</si>
  <si>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</si>
  <si>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</si>
  <si>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</si>
  <si>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</si>
  <si>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</si>
  <si>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</si>
  <si>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</si>
  <si>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</si>
  <si>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</si>
  <si>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</si>
  <si>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</si>
  <si>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</si>
  <si>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</si>
  <si>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</si>
  <si>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</si>
  <si>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</si>
  <si>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</si>
  <si>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</si>
  <si>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</si>
  <si>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</si>
  <si>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</si>
  <si>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</si>
  <si>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</si>
  <si>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</si>
  <si>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</si>
  <si>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</si>
  <si>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</si>
  <si>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</si>
  <si>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</si>
  <si>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</si>
  <si>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</si>
  <si>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</si>
  <si>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</si>
  <si>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</si>
  <si>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</si>
  <si>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</si>
  <si>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</si>
  <si>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</si>
  <si>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</si>
  <si>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</si>
  <si>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</si>
  <si>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</si>
  <si>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</si>
  <si>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</si>
  <si>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</si>
  <si>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</si>
  <si>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</si>
  <si>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</si>
  <si>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</si>
  <si>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</si>
  <si>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</si>
  <si>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</si>
  <si>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</si>
  <si>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</si>
  <si>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</si>
  <si>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</si>
  <si>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</si>
  <si>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</si>
  <si>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</si>
  <si>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</si>
  <si>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</si>
  <si>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</si>
  <si>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</si>
  <si>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</si>
  <si>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</si>
  <si>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</si>
  <si>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</si>
  <si>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</si>
  <si>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</si>
  <si>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</si>
  <si>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</si>
  <si>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</si>
  <si>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</si>
  <si>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</si>
  <si>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</si>
  <si>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</si>
  <si>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</si>
  <si>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</si>
  <si>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</si>
  <si>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</si>
  <si>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</si>
  <si>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</si>
  <si>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</si>
  <si>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</si>
  <si>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</si>
  <si>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</si>
  <si>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</si>
  <si>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</si>
  <si>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</si>
  <si>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</si>
  <si>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</si>
  <si>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</si>
  <si>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</si>
  <si>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</si>
  <si>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</si>
  <si>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</si>
  <si>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</si>
  <si>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</si>
  <si>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</si>
  <si>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</si>
  <si>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</si>
  <si>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</si>
  <si>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</si>
  <si>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</si>
  <si>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</si>
  <si>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</si>
  <si>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</si>
  <si>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</si>
  <si>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</si>
  <si>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</si>
  <si>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</si>
  <si>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</si>
  <si>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</si>
  <si>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</si>
  <si>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</si>
  <si>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</si>
  <si>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</si>
  <si>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</si>
  <si>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</si>
  <si>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</si>
  <si>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</si>
  <si>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</si>
  <si>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</si>
  <si>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</si>
  <si>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</si>
  <si>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</si>
  <si>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</si>
  <si>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</si>
  <si>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</si>
  <si>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</si>
  <si>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</si>
  <si>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</si>
  <si>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</si>
  <si>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</si>
  <si>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</si>
  <si>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</si>
  <si>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</si>
  <si>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</si>
  <si>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</si>
  <si>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</si>
  <si>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</si>
  <si>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</si>
  <si>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</si>
  <si>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</si>
  <si>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</si>
  <si>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</si>
  <si>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</si>
  <si>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</si>
  <si>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</si>
  <si>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</si>
  <si>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</si>
  <si>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</si>
  <si>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</si>
  <si>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</si>
  <si>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</si>
  <si>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</si>
  <si>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</si>
  <si>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</si>
  <si>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</si>
  <si>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</si>
  <si>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</si>
  <si>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</si>
  <si>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</si>
  <si>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</si>
  <si>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</si>
  <si>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</si>
  <si>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</si>
  <si>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</si>
  <si>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</si>
  <si>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</si>
  <si>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</si>
  <si>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</si>
  <si>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</si>
  <si>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</si>
  <si>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</si>
  <si>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</si>
  <si>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</si>
  <si>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</si>
  <si>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</si>
  <si>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</si>
  <si>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</si>
  <si>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</si>
  <si>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</si>
  <si>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</si>
  <si>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</si>
  <si>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</si>
  <si>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</si>
  <si>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</si>
  <si>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</si>
  <si>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</si>
  <si>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</si>
  <si>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</si>
  <si>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</si>
  <si>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</si>
  <si>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</si>
  <si>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</si>
  <si>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</si>
  <si>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</si>
  <si>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</si>
  <si>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</si>
  <si>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</si>
  <si>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</si>
  <si>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</si>
  <si>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</si>
  <si>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</si>
  <si>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</si>
  <si>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</si>
  <si>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</si>
  <si>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</si>
  <si>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</si>
  <si>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</si>
  <si>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</si>
  <si>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</si>
  <si>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</si>
  <si>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</si>
  <si>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</si>
  <si>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</si>
  <si>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</si>
  <si>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</si>
  <si>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</si>
  <si>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</si>
  <si>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</si>
  <si>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</si>
  <si>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</si>
  <si>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</si>
  <si>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</si>
  <si>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</si>
  <si>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</si>
  <si>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</si>
  <si>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</si>
  <si>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</si>
  <si>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</si>
  <si>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</si>
  <si>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</si>
  <si>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</si>
  <si>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</si>
  <si>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</si>
  <si>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</si>
  <si>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</si>
  <si>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</si>
  <si>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</si>
  <si>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</si>
  <si>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</si>
  <si>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</si>
  <si>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</si>
  <si>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</si>
  <si>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</si>
  <si>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</si>
  <si>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</si>
  <si>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</si>
  <si>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</si>
  <si>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</si>
  <si>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</si>
  <si>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</si>
  <si>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</si>
  <si>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</si>
  <si>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</si>
  <si>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</si>
  <si>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</si>
  <si>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</si>
  <si>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</si>
  <si>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</si>
  <si>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</si>
  <si>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</si>
  <si>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</si>
  <si>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</si>
  <si>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</si>
  <si>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</si>
  <si>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</si>
  <si>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</si>
  <si>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</si>
  <si>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</si>
  <si>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</si>
  <si>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</si>
  <si>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</si>
  <si>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</si>
  <si>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</si>
  <si>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</si>
  <si>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</si>
  <si>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</si>
  <si>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</si>
  <si>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</si>
  <si>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</si>
  <si>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</si>
  <si>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</si>
  <si>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</si>
  <si>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</si>
  <si>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</si>
  <si>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</si>
  <si>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</si>
  <si>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</si>
  <si>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</si>
  <si>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</si>
  <si>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</si>
  <si>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</si>
  <si>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</si>
  <si>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</si>
  <si>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</si>
  <si>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</si>
  <si>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</si>
  <si>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</si>
  <si>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</si>
  <si>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</si>
  <si>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</si>
  <si>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</si>
  <si>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</si>
  <si>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</si>
  <si>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</si>
  <si>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</si>
  <si>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</si>
  <si>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</si>
  <si>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</si>
  <si>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</si>
  <si>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</si>
  <si>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</si>
  <si>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</si>
  <si>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</si>
  <si>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</si>
  <si>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</si>
  <si>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</si>
  <si>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</si>
  <si>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</si>
  <si>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</si>
  <si>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</si>
  <si>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</si>
  <si>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</si>
  <si>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</si>
  <si>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</si>
  <si>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</si>
  <si>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</si>
  <si>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</si>
  <si>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</si>
  <si>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</si>
  <si>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</si>
  <si>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</si>
  <si>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</si>
  <si>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</si>
  <si>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</si>
  <si>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</si>
  <si>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</si>
  <si>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</si>
  <si>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</si>
  <si>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</si>
  <si>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</si>
  <si>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</si>
  <si>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</si>
  <si>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</si>
  <si>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</si>
  <si>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</si>
  <si>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</si>
  <si>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</si>
  <si>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</si>
  <si>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</si>
  <si>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</si>
  <si>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</si>
  <si>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</si>
  <si>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</si>
  <si>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</si>
  <si>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</si>
  <si>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</si>
  <si>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</si>
  <si>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</si>
  <si>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</si>
  <si>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</si>
  <si>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</si>
  <si>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</si>
  <si>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</si>
  <si>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</si>
  <si>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</si>
  <si>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</si>
  <si>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</si>
  <si>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</si>
  <si>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</si>
  <si>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</si>
  <si>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</si>
  <si>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</si>
  <si>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</si>
  <si>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</si>
  <si>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</si>
  <si>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</si>
  <si>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</si>
  <si>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</si>
  <si>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</si>
  <si>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</si>
  <si>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</si>
  <si>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</si>
  <si>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</si>
  <si>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</si>
  <si>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</si>
  <si>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</si>
  <si>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</si>
  <si>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</si>
  <si>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</si>
  <si>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</si>
  <si>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</si>
  <si>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</si>
  <si>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</si>
  <si>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</si>
  <si>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</si>
  <si>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</si>
  <si>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</si>
  <si>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</si>
  <si>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</si>
  <si>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</si>
  <si>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</si>
  <si>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</si>
  <si>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</si>
  <si>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</si>
  <si>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</si>
  <si>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</si>
  <si>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</si>
  <si>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</si>
  <si>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</si>
  <si>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</si>
  <si>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</si>
  <si>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</si>
  <si>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</si>
  <si>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</si>
  <si>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</si>
  <si>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</si>
  <si>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</si>
  <si>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</si>
  <si>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</si>
  <si>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</si>
  <si>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</si>
  <si>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</si>
  <si>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</si>
  <si>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</si>
  <si>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</si>
  <si>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</si>
  <si>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</si>
  <si>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</si>
  <si>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</si>
  <si>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</si>
  <si>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</si>
  <si>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</si>
  <si>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</si>
  <si>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</si>
  <si>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</si>
  <si>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</si>
  <si>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</si>
  <si>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</si>
  <si>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</si>
  <si>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</si>
  <si>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</si>
  <si>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</si>
  <si>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</si>
  <si>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</si>
  <si>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</si>
  <si>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</si>
  <si>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</si>
  <si>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</si>
  <si>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</si>
  <si>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</si>
  <si>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</si>
  <si>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</si>
  <si>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</si>
  <si>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</si>
  <si>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</si>
  <si>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</si>
  <si>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</si>
  <si>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</si>
  <si>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</si>
  <si>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</si>
  <si>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</si>
  <si>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</si>
  <si>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</si>
  <si>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</si>
  <si>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</si>
  <si>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</si>
  <si>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</si>
  <si>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</si>
  <si>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</si>
  <si>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</si>
  <si>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</si>
  <si>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</si>
  <si>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</si>
  <si>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</si>
  <si>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</si>
  <si>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</si>
  <si>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</si>
  <si>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</si>
  <si>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</si>
  <si>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</si>
  <si>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</si>
  <si>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</si>
  <si>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</si>
  <si>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</si>
  <si>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</si>
  <si>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</si>
  <si>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</si>
  <si>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</si>
  <si>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</si>
  <si>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</si>
  <si>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</si>
  <si>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</si>
  <si>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</si>
  <si>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</si>
  <si>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</si>
  <si>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</si>
  <si>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</si>
  <si>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</si>
  <si>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</si>
  <si>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</si>
  <si>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</si>
  <si>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</si>
  <si>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</si>
  <si>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</si>
  <si>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</si>
  <si>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</si>
  <si>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</si>
  <si>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</si>
  <si>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</si>
  <si>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</si>
  <si>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</si>
  <si>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</si>
  <si>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</si>
  <si>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</si>
  <si>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</si>
  <si>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</si>
  <si>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</si>
  <si>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</si>
  <si>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</si>
  <si>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</si>
  <si>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</si>
  <si>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</si>
  <si>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</si>
  <si>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</si>
  <si>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</si>
  <si>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</si>
  <si>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</si>
  <si>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</si>
  <si>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</si>
  <si>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</si>
  <si>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</si>
  <si>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</si>
  <si>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</si>
  <si>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</si>
  <si>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</si>
  <si>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</si>
  <si>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</si>
  <si>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</si>
  <si>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</si>
  <si>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</si>
  <si>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</si>
  <si>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</si>
  <si>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</si>
  <si>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</si>
  <si>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</si>
  <si>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</si>
  <si>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</si>
  <si>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</si>
  <si>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</si>
  <si>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</si>
  <si>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</si>
  <si>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</si>
  <si>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</si>
  <si>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</si>
  <si>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</si>
  <si>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</si>
  <si>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</si>
  <si>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</si>
  <si>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</si>
  <si>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</si>
  <si>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</si>
  <si>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</si>
  <si>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</si>
  <si>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</si>
  <si>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</si>
  <si>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</si>
  <si>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</si>
  <si>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</si>
  <si>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</si>
  <si>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</si>
  <si>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</si>
  <si>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</si>
  <si>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</si>
  <si>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</si>
  <si>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</si>
  <si>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</si>
  <si>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</si>
  <si>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</si>
  <si>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</si>
  <si>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</si>
  <si>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</si>
  <si>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</si>
  <si>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</si>
  <si>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</si>
  <si>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</si>
  <si>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</si>
  <si>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</si>
  <si>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</si>
  <si>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</si>
  <si>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</si>
  <si>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</si>
  <si>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</si>
  <si>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</si>
  <si>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</si>
  <si>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</si>
  <si>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</si>
  <si>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</si>
  <si>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</si>
  <si>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</si>
  <si>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</si>
  <si>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</si>
  <si>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</si>
  <si>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</si>
  <si>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</si>
  <si>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</si>
  <si>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</si>
  <si>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</si>
  <si>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</si>
  <si>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</si>
  <si>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</si>
  <si>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</si>
  <si>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</si>
  <si>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</si>
  <si>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</si>
  <si>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</si>
  <si>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</si>
  <si>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</si>
  <si>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</si>
  <si>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</si>
  <si>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</si>
  <si>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</si>
  <si>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</si>
  <si>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</si>
  <si>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</si>
  <si>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</si>
  <si>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</si>
  <si>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</si>
  <si>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</si>
  <si>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</si>
  <si>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</si>
  <si>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</si>
  <si>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</si>
  <si>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</si>
  <si>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</si>
  <si>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</si>
  <si>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</si>
  <si>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</si>
  <si>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</si>
  <si>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</si>
  <si>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</si>
  <si>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</si>
  <si>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</si>
  <si>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</si>
  <si>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</si>
  <si>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</si>
  <si>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</si>
  <si>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</si>
  <si>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</si>
  <si>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</si>
  <si>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</si>
  <si>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</si>
  <si>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</si>
  <si>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</si>
  <si>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</si>
  <si>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</si>
  <si>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</si>
  <si>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</si>
  <si>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</si>
  <si>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</si>
  <si>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</si>
  <si>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</si>
  <si>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</si>
  <si>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</si>
  <si>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</si>
  <si>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</si>
  <si>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</si>
  <si>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</si>
  <si>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</si>
  <si>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</si>
  <si>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</si>
  <si>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</si>
  <si>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</si>
  <si>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</si>
  <si>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</si>
  <si>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</si>
  <si>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</si>
  <si>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</si>
  <si>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</si>
  <si>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</si>
  <si>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</si>
  <si>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</si>
  <si>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</si>
  <si>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</si>
  <si>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</si>
  <si>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</si>
  <si>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</si>
  <si>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</si>
  <si>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</si>
  <si>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</si>
  <si>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</si>
  <si>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</si>
  <si>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</si>
  <si>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</si>
  <si>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</si>
  <si>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</si>
  <si>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</si>
  <si>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</si>
  <si>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</si>
  <si>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</si>
  <si>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</si>
  <si>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</si>
  <si>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</si>
  <si>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</si>
  <si>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</si>
  <si>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</si>
  <si>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</si>
  <si>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</si>
  <si>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</si>
  <si>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</si>
  <si>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</si>
  <si>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</si>
  <si>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</si>
  <si>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</si>
  <si>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</si>
  <si>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</si>
  <si>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</si>
  <si>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</si>
  <si>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</si>
  <si>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</si>
  <si>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</si>
  <si>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</si>
  <si>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</si>
  <si>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</si>
  <si>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</si>
  <si>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</si>
  <si>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</si>
  <si>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</si>
  <si>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</si>
  <si>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</si>
  <si>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</si>
  <si>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</si>
  <si>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</si>
  <si>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</si>
  <si>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</si>
  <si>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</si>
  <si>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</si>
  <si>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</si>
  <si>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</si>
  <si>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</si>
  <si>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</si>
  <si>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</si>
  <si>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</si>
  <si>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</si>
  <si>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</si>
  <si>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</si>
  <si>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</si>
  <si>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</si>
  <si>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</si>
  <si>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</si>
  <si>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</si>
  <si>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</si>
  <si>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</si>
  <si>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</si>
  <si>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</si>
  <si>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</si>
  <si>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</si>
  <si>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</si>
  <si>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</si>
  <si>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</si>
  <si>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</si>
  <si>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</si>
  <si>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</si>
  <si>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</si>
  <si>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</si>
  <si>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</si>
  <si>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</si>
  <si>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</si>
  <si>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</si>
  <si>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</si>
  <si>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</si>
  <si>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</si>
  <si>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</si>
  <si>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</si>
  <si>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</si>
  <si>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</si>
  <si>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</si>
  <si>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</si>
  <si>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</si>
  <si>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</si>
  <si>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</si>
  <si>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</si>
  <si>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</si>
  <si>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</si>
  <si>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</si>
  <si>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</si>
  <si>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</si>
  <si>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</si>
  <si>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</si>
  <si>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</si>
  <si>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</si>
  <si>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</si>
  <si>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</si>
  <si>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</si>
  <si>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</si>
  <si>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</si>
  <si>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</si>
  <si>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</si>
  <si>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</si>
  <si>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</si>
  <si>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</si>
  <si>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</si>
  <si>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</si>
  <si>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</si>
  <si>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</si>
  <si>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</si>
  <si>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</si>
  <si>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</si>
  <si>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</si>
  <si>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</si>
  <si>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</si>
  <si>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</si>
  <si>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</si>
  <si>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</si>
  <si>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</si>
  <si>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</si>
  <si>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</si>
  <si>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</si>
  <si>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</si>
  <si>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</si>
  <si>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</si>
  <si>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</si>
  <si>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</si>
  <si>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</si>
  <si>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</si>
  <si>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</si>
  <si>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</si>
  <si>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</si>
  <si>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</si>
  <si>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</si>
  <si>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</si>
  <si>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</si>
  <si>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</si>
  <si>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</si>
  <si>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</si>
  <si>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</si>
  <si>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</si>
  <si>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</si>
  <si>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</si>
  <si>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</si>
  <si>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</si>
  <si>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</si>
  <si>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</si>
  <si>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</si>
  <si>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</si>
  <si>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</si>
  <si>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</si>
  <si>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</si>
  <si>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</si>
  <si>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</si>
  <si>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</si>
  <si>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</si>
  <si>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</si>
  <si>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</si>
  <si>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</si>
  <si>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</si>
  <si>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</si>
  <si>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</si>
  <si>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</si>
  <si>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</si>
  <si>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</si>
  <si>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</si>
  <si>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</si>
  <si>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</si>
  <si>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</si>
  <si>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</si>
  <si>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</si>
  <si>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</si>
  <si>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</si>
  <si>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</si>
  <si>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</si>
  <si>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</si>
  <si>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</si>
  <si>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</si>
  <si>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</si>
  <si>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</si>
  <si>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</si>
  <si>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</si>
  <si>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</si>
  <si>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</si>
  <si>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</si>
  <si>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</si>
  <si>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</si>
  <si>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</si>
  <si>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</si>
  <si>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</si>
  <si>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</si>
  <si>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</si>
  <si>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</si>
  <si>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</si>
  <si>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</si>
  <si>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</si>
  <si>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</si>
  <si>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</si>
  <si>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</si>
  <si>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</si>
  <si>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</si>
  <si>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</si>
  <si>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</si>
  <si>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</si>
  <si>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</si>
  <si>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</si>
  <si>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</si>
  <si>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</si>
  <si>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</si>
  <si>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</si>
  <si>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</si>
  <si>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</si>
  <si>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</si>
  <si>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</si>
  <si>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</si>
  <si>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</si>
  <si>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</si>
  <si>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</si>
  <si>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</si>
  <si>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</si>
  <si>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</si>
  <si>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</si>
  <si>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</si>
  <si>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</si>
  <si>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</si>
  <si>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</si>
  <si>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</si>
  <si>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</si>
  <si>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</si>
  <si>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</si>
  <si>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</si>
  <si>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</si>
  <si>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</si>
  <si>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</si>
  <si>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</si>
  <si>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</si>
  <si>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</si>
  <si>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</si>
  <si>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</si>
  <si>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</si>
  <si>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</si>
  <si>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</si>
  <si>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</si>
  <si>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</si>
  <si>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</si>
  <si>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</si>
  <si>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</si>
  <si>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</si>
  <si>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</si>
  <si>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</si>
  <si>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</si>
  <si>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</si>
  <si>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</si>
  <si>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</si>
  <si>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</si>
  <si>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</si>
  <si>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</si>
  <si>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</si>
  <si>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</si>
  <si>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</si>
  <si>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</si>
  <si>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</si>
  <si>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</si>
  <si>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</si>
  <si>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</si>
  <si>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</si>
  <si>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</si>
  <si>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</si>
  <si>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</si>
  <si>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</si>
  <si>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</si>
  <si>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</si>
  <si>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</si>
  <si>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</si>
  <si>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</si>
  <si>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</si>
  <si>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</si>
  <si>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</si>
  <si>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</si>
  <si>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</si>
  <si>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</si>
  <si>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</si>
  <si>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</si>
  <si>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</si>
  <si>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</si>
  <si>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</si>
  <si>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</si>
  <si>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</si>
  <si>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</si>
  <si>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</si>
  <si>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</si>
  <si>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</si>
  <si>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</si>
  <si>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</si>
  <si>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</si>
  <si>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</si>
  <si>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</si>
  <si>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</si>
  <si>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</si>
  <si>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</si>
  <si>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</si>
  <si>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</si>
  <si>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</si>
  <si>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</si>
  <si>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</si>
  <si>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</si>
  <si>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</si>
  <si>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</si>
  <si>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</si>
  <si>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</si>
  <si>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</si>
  <si>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</si>
  <si>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</si>
  <si>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</si>
  <si>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</si>
  <si>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</si>
  <si>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</si>
  <si>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</si>
  <si>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</si>
  <si>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</si>
  <si>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</si>
  <si>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</si>
  <si>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</si>
  <si>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</si>
  <si>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</si>
  <si>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</si>
  <si>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</si>
  <si>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</si>
  <si>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</si>
  <si>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</si>
  <si>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</si>
  <si>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</si>
  <si>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</si>
  <si>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</si>
  <si>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</si>
  <si>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</si>
  <si>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</si>
  <si>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</si>
  <si>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</si>
  <si>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</si>
  <si>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</si>
  <si>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</si>
  <si>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</si>
  <si>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</si>
  <si>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</si>
  <si>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</si>
  <si>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</si>
  <si>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</si>
  <si>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</si>
  <si>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</si>
  <si>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</si>
  <si>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</si>
  <si>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</si>
  <si>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</si>
  <si>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</si>
  <si>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</si>
  <si>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</si>
  <si>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</si>
  <si>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</si>
  <si>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</si>
  <si>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</si>
  <si>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</si>
  <si>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</si>
  <si>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</si>
  <si>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</si>
  <si>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</si>
  <si>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</si>
  <si>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</si>
  <si>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</si>
  <si>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</si>
  <si>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</si>
  <si>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</si>
  <si>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</si>
  <si>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</si>
  <si>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</si>
  <si>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</si>
  <si>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</si>
  <si>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</si>
  <si>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</si>
  <si>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</si>
  <si>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</si>
  <si>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</si>
  <si>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</si>
  <si>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</si>
  <si>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</si>
  <si>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</si>
  <si>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</si>
  <si>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</si>
  <si>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</si>
  <si>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</si>
  <si>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</si>
  <si>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</si>
  <si>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</si>
  <si>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</si>
  <si>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</si>
  <si>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</si>
  <si>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</si>
  <si>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</si>
  <si>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</si>
  <si>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</si>
  <si>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</si>
  <si>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</si>
  <si>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</si>
  <si>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</si>
  <si>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</si>
  <si>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</si>
  <si>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</si>
  <si>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</si>
  <si>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</si>
  <si>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</si>
  <si>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</si>
  <si>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</si>
  <si>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</si>
  <si>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</si>
  <si>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</si>
  <si>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</si>
  <si>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</si>
  <si>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</si>
  <si>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</si>
  <si>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</si>
  <si>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</si>
  <si>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</si>
  <si>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</si>
  <si>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</si>
  <si>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</si>
  <si>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</si>
  <si>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</si>
  <si>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</si>
  <si>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</si>
  <si>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</si>
  <si>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</si>
  <si>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</si>
  <si>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</si>
  <si>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</si>
  <si>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</si>
  <si>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</si>
  <si>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</si>
  <si>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</si>
  <si>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</si>
  <si>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</si>
  <si>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</si>
  <si>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</si>
  <si>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</si>
  <si>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</si>
  <si>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</si>
  <si>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</si>
  <si>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</si>
  <si>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</si>
  <si>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</si>
  <si>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</si>
  <si>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</si>
  <si>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</si>
  <si>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</si>
  <si>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</si>
  <si>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</si>
  <si>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</si>
  <si>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</si>
  <si>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</si>
  <si>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</si>
  <si>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</si>
  <si>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</si>
  <si>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</si>
  <si>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</si>
  <si>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</si>
  <si>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</si>
  <si>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</si>
  <si>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</si>
  <si>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</si>
  <si>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</si>
  <si>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</si>
  <si>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</si>
  <si>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</si>
  <si>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</si>
  <si>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</si>
  <si>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</si>
  <si>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</si>
  <si>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</si>
  <si>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</si>
  <si>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</si>
  <si>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</si>
  <si>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</si>
  <si>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</si>
  <si>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</si>
  <si>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</si>
  <si>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</si>
  <si>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</si>
  <si>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</si>
  <si>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</si>
  <si>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</si>
  <si>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</si>
  <si>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</si>
  <si>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</si>
  <si>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</si>
  <si>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</si>
  <si>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</si>
  <si>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</si>
  <si>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</si>
  <si>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</si>
  <si>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</si>
  <si>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</si>
  <si>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</si>
  <si>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</si>
  <si>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</si>
  <si>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</si>
  <si>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</si>
  <si>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</si>
  <si>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</si>
  <si>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</si>
  <si>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</si>
  <si>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</si>
  <si>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</si>
  <si>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</si>
  <si>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</si>
  <si>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</si>
  <si>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</si>
  <si>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</si>
  <si>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</si>
  <si>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</si>
  <si>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</si>
  <si>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</si>
  <si>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</si>
  <si>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</si>
  <si>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</si>
  <si>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</si>
  <si>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</si>
  <si>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</si>
  <si>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</si>
  <si>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</si>
  <si>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</si>
  <si>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</si>
  <si>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</si>
  <si>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</si>
  <si>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</si>
  <si>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</si>
  <si>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</si>
  <si>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</si>
  <si>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</si>
  <si>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</si>
  <si>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</si>
  <si>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</si>
  <si>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</si>
  <si>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</si>
  <si>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</si>
  <si>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</si>
  <si>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</si>
  <si>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</si>
  <si>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</si>
  <si>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</si>
  <si>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</si>
  <si>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</si>
  <si>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</si>
  <si>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</si>
  <si>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</si>
  <si>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</si>
  <si>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</si>
  <si>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</si>
  <si>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</si>
  <si>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</si>
  <si>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</si>
  <si>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</si>
  <si>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</si>
  <si>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</si>
  <si>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</si>
  <si>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</si>
  <si>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</si>
  <si>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</si>
  <si>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</si>
  <si>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</si>
  <si>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</si>
  <si>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</si>
  <si>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</si>
  <si>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</si>
  <si>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</si>
  <si>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</si>
  <si>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</si>
  <si>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</si>
  <si>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</si>
  <si>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</si>
  <si>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</si>
  <si>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</si>
  <si>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</si>
  <si>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</si>
  <si>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</si>
  <si>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</si>
  <si>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</si>
  <si>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</si>
  <si>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</si>
  <si>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</si>
  <si>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</si>
  <si>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</si>
  <si>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</si>
  <si>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</si>
  <si>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</si>
  <si>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</si>
  <si>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</si>
  <si>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</si>
  <si>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</si>
  <si>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</si>
  <si>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</si>
  <si>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</si>
  <si>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</si>
  <si>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</si>
  <si>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</si>
  <si>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</si>
  <si>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</si>
  <si>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</si>
  <si>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</si>
  <si>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</si>
  <si>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</si>
  <si>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</si>
  <si>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</si>
  <si>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</si>
  <si>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</si>
  <si>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</si>
  <si>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</si>
  <si>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</si>
  <si>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</si>
  <si>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</si>
  <si>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</si>
  <si>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</si>
  <si>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</si>
  <si>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</si>
  <si>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</si>
  <si>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</si>
  <si>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</si>
  <si>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</si>
  <si>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</si>
  <si>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</si>
  <si>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</si>
  <si>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</si>
  <si>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</si>
  <si>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</si>
  <si>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</si>
  <si>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</si>
  <si>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</si>
  <si>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</si>
  <si>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</si>
  <si>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</si>
  <si>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</si>
  <si>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</si>
  <si>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</si>
  <si>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</si>
  <si>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</si>
  <si>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</si>
  <si>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</si>
  <si>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</si>
  <si>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</si>
  <si>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</si>
  <si>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</si>
  <si>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</si>
  <si>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</si>
  <si>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</si>
  <si>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</si>
  <si>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</si>
  <si>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</si>
  <si>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</si>
  <si>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</si>
  <si>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</si>
  <si>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</si>
  <si>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</si>
  <si>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</si>
  <si>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</si>
  <si>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</si>
  <si>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</si>
  <si>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</si>
  <si>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</si>
  <si>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</si>
  <si>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</si>
  <si>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</si>
  <si>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</si>
  <si>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</si>
  <si>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</si>
  <si>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</si>
  <si>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</si>
  <si>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</si>
  <si>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</si>
  <si>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</si>
  <si>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</si>
  <si>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</si>
  <si>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</si>
  <si>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</si>
  <si>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</si>
  <si>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</si>
  <si>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</si>
  <si>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</si>
  <si>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</si>
  <si>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</si>
  <si>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</si>
  <si>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</si>
  <si>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</si>
  <si>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</si>
  <si>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</si>
  <si>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</si>
  <si>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</si>
  <si>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</si>
  <si>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</si>
  <si>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</si>
  <si>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</si>
  <si>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</si>
  <si>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</si>
  <si>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</si>
  <si>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</si>
  <si>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</si>
  <si>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</si>
  <si>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</si>
  <si>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</si>
  <si>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</si>
  <si>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</si>
  <si>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</si>
  <si>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</si>
  <si>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</si>
  <si>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</si>
  <si>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</si>
  <si>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</si>
  <si>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</si>
  <si>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</si>
  <si>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</si>
  <si>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</si>
  <si>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</si>
  <si>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</si>
  <si>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</si>
  <si>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</si>
  <si>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</si>
  <si>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</si>
  <si>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</si>
  <si>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</si>
  <si>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</si>
  <si>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</si>
  <si>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</si>
  <si>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</si>
  <si>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</si>
  <si>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</si>
  <si>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</si>
  <si>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</si>
  <si>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</si>
  <si>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</si>
  <si>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</si>
  <si>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</si>
  <si>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</si>
  <si>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</si>
  <si>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</si>
  <si>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</si>
  <si>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</si>
  <si>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</si>
  <si>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</si>
  <si>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</si>
  <si>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</si>
  <si>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</si>
  <si>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</si>
  <si>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</si>
  <si>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</si>
  <si>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</si>
  <si>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</si>
  <si>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</si>
  <si>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</si>
  <si>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</si>
  <si>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</si>
  <si>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</si>
  <si>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</si>
  <si>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</si>
  <si>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</si>
  <si>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</si>
  <si>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</si>
  <si>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</si>
  <si>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</si>
  <si>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</si>
  <si>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</si>
  <si>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</si>
  <si>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</si>
  <si>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</si>
  <si>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</si>
  <si>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</si>
  <si>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</si>
  <si>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</si>
  <si>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</si>
  <si>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</si>
  <si>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</si>
  <si>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</si>
  <si>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</si>
  <si>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</si>
  <si>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</si>
  <si>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</si>
  <si>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</si>
  <si>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</si>
  <si>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</si>
  <si>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</si>
  <si>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</si>
  <si>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</si>
  <si>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</si>
  <si>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</si>
  <si>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</si>
  <si>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</si>
  <si>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</si>
  <si>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</si>
  <si>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</si>
  <si>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</si>
  <si>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</si>
  <si>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</si>
  <si>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</si>
  <si>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</si>
  <si>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</si>
  <si>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</si>
  <si>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</si>
  <si>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</si>
  <si>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</si>
  <si>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</si>
  <si>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</si>
  <si>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</si>
  <si>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</si>
  <si>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</si>
  <si>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</si>
  <si>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</si>
  <si>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</si>
  <si>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</si>
  <si>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</si>
  <si>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</si>
  <si>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</si>
  <si>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</si>
  <si>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</si>
  <si>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</si>
  <si>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</si>
  <si>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</si>
  <si>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</si>
  <si>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</si>
  <si>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</si>
  <si>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</si>
  <si>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</si>
  <si>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</si>
  <si>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</si>
  <si>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</si>
  <si>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</si>
  <si>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</si>
  <si>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</si>
  <si>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</si>
  <si>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</si>
  <si>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</si>
  <si>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</si>
  <si>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</si>
  <si>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</si>
  <si>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</si>
  <si>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</si>
  <si>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</si>
  <si>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</si>
  <si>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</si>
  <si>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</si>
  <si>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</si>
  <si>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</si>
  <si>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</si>
  <si>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</si>
  <si>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</si>
  <si>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</si>
  <si>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</si>
  <si>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</si>
  <si>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</si>
  <si>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</si>
  <si>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</si>
  <si>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</si>
  <si>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</si>
  <si>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</si>
  <si>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</si>
  <si>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</si>
  <si>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</si>
  <si>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</si>
  <si>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</si>
  <si>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</si>
  <si>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</si>
  <si>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</si>
  <si>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</si>
  <si>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</si>
  <si>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</si>
  <si>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</si>
  <si>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</si>
  <si>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</si>
  <si>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</si>
  <si>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</si>
  <si>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</si>
  <si>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</si>
  <si>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</si>
  <si>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</si>
  <si>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</si>
  <si>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</si>
  <si>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</si>
  <si>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</si>
  <si>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</si>
  <si>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</si>
  <si>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</si>
  <si>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</si>
  <si>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</si>
  <si>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</si>
  <si>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</si>
  <si>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</si>
  <si>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</si>
  <si>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</si>
  <si>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</si>
  <si>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</si>
  <si>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</si>
  <si>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</si>
  <si>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</si>
  <si>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</si>
  <si>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</si>
  <si>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</si>
  <si>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</si>
  <si>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</si>
  <si>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</si>
  <si>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</si>
  <si>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</si>
  <si>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</si>
  <si>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</si>
  <si>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</si>
  <si>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</si>
  <si>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</si>
  <si>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</si>
  <si>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</si>
  <si>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</si>
  <si>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</si>
  <si>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</si>
  <si>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</si>
  <si>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</si>
  <si>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</si>
  <si>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</si>
  <si>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</si>
  <si>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</si>
  <si>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</si>
  <si>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</si>
  <si>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</si>
  <si>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</si>
  <si>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</si>
  <si>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</si>
  <si>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</si>
  <si>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</si>
  <si>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</si>
  <si>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</si>
  <si>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</si>
  <si>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</si>
  <si>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</si>
  <si>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</si>
  <si>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</si>
  <si>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</si>
  <si>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</si>
  <si>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</si>
  <si>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</si>
  <si>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</si>
  <si>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</si>
  <si>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</si>
  <si>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</si>
  <si>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</si>
  <si>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</si>
  <si>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</si>
  <si>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</si>
  <si>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</si>
  <si>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</si>
  <si>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</si>
  <si>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</si>
  <si>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</si>
  <si>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</si>
  <si>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</si>
  <si>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</si>
  <si>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</si>
  <si>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</si>
  <si>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</si>
  <si>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</si>
  <si>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</si>
  <si>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</si>
  <si>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</si>
  <si>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</si>
  <si>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</si>
  <si>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</si>
  <si>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</si>
  <si>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</si>
  <si>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</si>
  <si>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</si>
  <si>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</si>
  <si>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</si>
  <si>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</si>
  <si>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</si>
  <si>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</si>
  <si>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</si>
  <si>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</si>
  <si>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</si>
  <si>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</si>
  <si>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</si>
  <si>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</si>
  <si>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</si>
  <si>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</si>
  <si>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</si>
  <si>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</si>
  <si>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</si>
  <si>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</si>
  <si>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</si>
  <si>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</si>
  <si>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</si>
  <si>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</si>
  <si>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</si>
  <si>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</si>
  <si>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</si>
  <si>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</si>
  <si>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</si>
  <si>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</si>
  <si>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</si>
  <si>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</si>
  <si>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</si>
  <si>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</si>
  <si>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</si>
  <si>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</si>
  <si>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</si>
  <si>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</si>
  <si>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</si>
  <si>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</si>
  <si>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</si>
  <si>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</si>
  <si>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</si>
  <si>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</si>
  <si>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</si>
  <si>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</si>
  <si>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</si>
  <si>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</si>
  <si>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</si>
  <si>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</si>
  <si>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</si>
  <si>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</si>
  <si>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</si>
  <si>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</si>
  <si>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</si>
  <si>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</si>
  <si>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</si>
  <si>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</si>
  <si>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</si>
  <si>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</si>
  <si>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</si>
  <si>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</si>
  <si>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</si>
  <si>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</si>
  <si>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</si>
  <si>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</si>
  <si>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</si>
  <si>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</si>
  <si>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</si>
  <si>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</si>
  <si>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</si>
  <si>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</si>
  <si>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</si>
  <si>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</si>
  <si>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</si>
  <si>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</si>
  <si>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</si>
  <si>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</si>
  <si>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</si>
  <si>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</si>
  <si>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</si>
  <si>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</si>
  <si>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</si>
  <si>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</si>
  <si>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</si>
  <si>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</si>
  <si>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</si>
  <si>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</si>
  <si>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</si>
  <si>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</si>
  <si>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</si>
  <si>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</si>
  <si>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</si>
  <si>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</si>
  <si>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</si>
  <si>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</si>
  <si>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</si>
  <si>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</si>
  <si>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</si>
  <si>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</si>
  <si>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</si>
  <si>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</si>
  <si>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</si>
  <si>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</si>
  <si>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</si>
  <si>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</si>
  <si>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</si>
  <si>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</si>
  <si>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</si>
  <si>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</si>
  <si>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</si>
  <si>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</si>
  <si>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</si>
  <si>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</si>
  <si>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</si>
  <si>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</si>
  <si>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</si>
  <si>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</si>
  <si>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</si>
  <si>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</si>
  <si>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</si>
  <si>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</si>
  <si>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</si>
  <si>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</si>
  <si>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</si>
  <si>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</si>
  <si>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</si>
  <si>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</si>
  <si>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</si>
  <si>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</si>
  <si>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</si>
  <si>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</si>
  <si>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</si>
  <si>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</si>
  <si>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</si>
  <si>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</si>
  <si>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</si>
  <si>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</si>
  <si>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</si>
  <si>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</si>
  <si>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</si>
  <si>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</si>
  <si>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</si>
  <si>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</si>
  <si>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</si>
  <si>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</si>
  <si>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</si>
  <si>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</si>
  <si>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</si>
  <si>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</si>
  <si>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</si>
  <si>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</si>
  <si>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</si>
  <si>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</si>
  <si>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</si>
  <si>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</si>
  <si>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</si>
  <si>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</si>
  <si>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</si>
  <si>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</si>
  <si>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</si>
  <si>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</si>
  <si>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</si>
  <si>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</si>
  <si>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</si>
  <si>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</si>
  <si>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</si>
  <si>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</si>
  <si>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</si>
  <si>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</si>
  <si>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</si>
  <si>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</si>
  <si>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</si>
  <si>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</si>
  <si>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</si>
  <si>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</si>
  <si>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</si>
  <si>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</si>
  <si>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</si>
  <si>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</si>
  <si>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</si>
  <si>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</si>
  <si>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</si>
  <si>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</si>
  <si>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</si>
  <si>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</si>
  <si>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</si>
  <si>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</si>
  <si>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</si>
  <si>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</si>
  <si>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</si>
  <si>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</si>
  <si>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</si>
  <si>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</si>
  <si>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</si>
  <si>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</si>
  <si>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</si>
  <si>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</si>
  <si>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</si>
  <si>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</si>
  <si>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</si>
  <si>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</si>
  <si>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</si>
  <si>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</si>
  <si>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</si>
  <si>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</si>
  <si>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</si>
  <si>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</si>
  <si>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</si>
  <si>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</si>
  <si>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</si>
  <si>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</si>
  <si>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</si>
  <si>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</si>
  <si>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</si>
  <si>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</si>
  <si>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</si>
  <si>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</si>
  <si>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</si>
  <si>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</si>
  <si>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</si>
  <si>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</si>
  <si>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</si>
  <si>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</si>
  <si>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</si>
  <si>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</si>
  <si>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</si>
  <si>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</si>
  <si>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</si>
  <si>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</si>
  <si>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</si>
  <si>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</si>
  <si>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</si>
  <si>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</si>
  <si>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</si>
  <si>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</si>
  <si>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</si>
  <si>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</si>
  <si>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</si>
  <si>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</si>
  <si>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</si>
  <si>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</si>
  <si>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</si>
  <si>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</si>
  <si>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</si>
  <si>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</si>
  <si>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</si>
  <si>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</si>
  <si>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</si>
  <si>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</si>
  <si>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</si>
  <si>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</si>
  <si>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</si>
  <si>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</si>
  <si>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</si>
  <si>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</si>
  <si>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</si>
  <si>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</si>
  <si>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</si>
  <si>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</si>
  <si>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</si>
  <si>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</si>
  <si>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</si>
  <si>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</si>
  <si>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</si>
  <si>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</si>
  <si>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</si>
  <si>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</si>
  <si>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</si>
  <si>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</si>
  <si>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</si>
  <si>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</si>
  <si>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</si>
  <si>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8,0 MM. AF_11/2016</t>
  </si>
  <si>
    <t>MONTAGEM DE ARMADURA LONGITUDINAL DE ESTACAS DE SEÇÃO CIRCULAR, DIÂMETRO = 10,0 MM. AF_11/2016</t>
  </si>
  <si>
    <t>MONTAGEM DE ARMADURA LONGITUDINAL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</si>
  <si>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</si>
  <si>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</si>
  <si>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</si>
  <si>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</si>
  <si>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</si>
  <si>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8,0 MM. AF_11/2016</t>
  </si>
  <si>
    <t>MONTAGEM DE ARMADURA LONGITUDINAL DE ESTACAS DE SEÇÃO RETANGULAR (BARRETE), DIÂMETRO = 10,0 MM. AF_11/2016</t>
  </si>
  <si>
    <t>MONTAGEM DE ARMADURA LONGITUDINAL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</si>
  <si>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</si>
  <si>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</si>
  <si>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</si>
  <si>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</si>
  <si>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</si>
  <si>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</si>
  <si>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</si>
  <si>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</si>
  <si>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</si>
  <si>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</si>
  <si>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</si>
  <si>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</si>
  <si>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</si>
  <si>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</si>
  <si>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</si>
  <si>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</si>
  <si>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</si>
  <si>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</si>
  <si>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</si>
  <si>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</si>
  <si>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</si>
  <si>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</si>
  <si>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</si>
  <si>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</si>
  <si>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</si>
  <si>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</si>
  <si>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</si>
  <si>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</si>
  <si>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</si>
  <si>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</si>
  <si>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</si>
  <si>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</si>
  <si>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</si>
  <si>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</si>
  <si>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</si>
  <si>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</si>
  <si>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</si>
  <si>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</si>
  <si>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</si>
  <si>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</si>
  <si>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</si>
  <si>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</si>
  <si>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</si>
  <si>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</si>
  <si>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</si>
  <si>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</si>
  <si>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</si>
  <si>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</si>
  <si>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</si>
  <si>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</si>
  <si>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</si>
  <si>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</si>
  <si>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</si>
  <si>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</si>
  <si>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</si>
  <si>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</si>
  <si>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</si>
  <si>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</si>
  <si>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</si>
  <si>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</si>
  <si>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</si>
  <si>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</si>
  <si>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</si>
  <si>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</si>
  <si>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</si>
  <si>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</si>
  <si>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</si>
  <si>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</si>
  <si>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</si>
  <si>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</si>
  <si>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</si>
  <si>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</si>
  <si>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</si>
  <si>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</si>
  <si>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</si>
  <si>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</si>
  <si>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</si>
  <si>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</si>
  <si>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</si>
  <si>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</si>
  <si>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</si>
  <si>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</si>
  <si>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</si>
  <si>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</si>
  <si>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</si>
  <si>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</si>
  <si>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</si>
  <si>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</si>
  <si>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</si>
  <si>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</si>
  <si>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</si>
  <si>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</si>
  <si>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</si>
  <si>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</si>
  <si>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</si>
  <si>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</si>
  <si>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</si>
  <si>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</si>
  <si>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</si>
  <si>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</si>
  <si>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</si>
  <si>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</si>
  <si>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</si>
  <si>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</si>
  <si>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</si>
  <si>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</si>
  <si>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</si>
  <si>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</si>
  <si>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</si>
  <si>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</si>
  <si>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</si>
  <si>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</si>
  <si>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</si>
  <si>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</si>
  <si>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</si>
  <si>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</si>
  <si>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</si>
  <si>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</si>
  <si>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</si>
  <si>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</si>
  <si>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</si>
  <si>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</si>
  <si>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</si>
  <si>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</si>
  <si>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</si>
  <si>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</si>
  <si>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</si>
  <si>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</si>
  <si>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</si>
  <si>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</si>
  <si>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</si>
  <si>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</si>
  <si>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</si>
  <si>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</si>
  <si>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</si>
  <si>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</si>
  <si>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</si>
  <si>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</si>
  <si>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</si>
  <si>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</si>
  <si>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</si>
  <si>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</si>
  <si>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</si>
  <si>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</si>
  <si>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</si>
  <si>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</si>
  <si>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</si>
  <si>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</si>
  <si>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</si>
  <si>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</si>
  <si>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</si>
  <si>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</si>
  <si>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EM LOCAIS COM NIVEL BAIXO DE INTERFERÊNCIA. AF_03/2017</t>
  </si>
  <si>
    <t>FRESAGEM DE PAVIMENTO ASFÁLTICO, EM LOCAIS COM NIVEL ALTO DE INTERFERÊNCIA. AF_03/2017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</si>
  <si>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</si>
  <si>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</si>
  <si>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</si>
  <si>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</si>
  <si>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</si>
  <si>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</si>
  <si>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</si>
  <si>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</si>
  <si>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</si>
  <si>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</si>
  <si>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</si>
  <si>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</si>
  <si>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</si>
  <si>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</si>
  <si>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</si>
  <si>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</si>
  <si>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</si>
  <si>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</si>
  <si>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</si>
  <si>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</si>
  <si>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</si>
  <si>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</si>
  <si>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</si>
  <si>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</si>
  <si>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</si>
  <si>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</si>
  <si>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</si>
  <si>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</si>
  <si>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</si>
  <si>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</si>
  <si>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</si>
  <si>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</si>
  <si>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</si>
  <si>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</si>
  <si>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</si>
  <si>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</si>
  <si>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</si>
  <si>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</si>
  <si>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</si>
  <si>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</si>
  <si>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</si>
  <si>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</si>
  <si>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</si>
  <si>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</si>
  <si>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</si>
  <si>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</si>
  <si>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</si>
  <si>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</si>
  <si>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</si>
  <si>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</si>
  <si>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</si>
  <si>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</si>
  <si>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</si>
  <si>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</si>
  <si>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</si>
  <si>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</si>
  <si>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</si>
  <si>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</si>
  <si>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</si>
  <si>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</si>
  <si>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</si>
  <si>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</si>
  <si>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</si>
  <si>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</si>
  <si>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</si>
  <si>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</si>
  <si>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</si>
  <si>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</si>
  <si>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</si>
  <si>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</si>
  <si>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</si>
  <si>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</si>
  <si>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</si>
  <si>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</si>
  <si>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</si>
  <si>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</si>
  <si>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</si>
  <si>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</si>
  <si>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</si>
  <si>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</si>
  <si>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</si>
  <si>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</si>
  <si>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</si>
  <si>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</si>
  <si>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</si>
  <si>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</si>
  <si>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</si>
  <si>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</si>
  <si>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</si>
  <si>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</si>
  <si>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</si>
  <si>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</si>
  <si>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</si>
  <si>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</si>
  <si>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</si>
  <si>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</si>
  <si>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</si>
  <si>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</si>
  <si>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</si>
  <si>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</si>
  <si>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</si>
  <si>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</si>
  <si>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</si>
  <si>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</si>
  <si>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</si>
  <si>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</si>
  <si>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</si>
  <si>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</si>
  <si>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</si>
  <si>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</si>
  <si>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</si>
  <si>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</si>
  <si>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</si>
  <si>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</si>
  <si>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</si>
  <si>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</si>
  <si>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</si>
  <si>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</si>
  <si>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</si>
  <si>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</si>
  <si>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</si>
  <si>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</si>
  <si>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</si>
  <si>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</si>
  <si>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</si>
  <si>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</si>
  <si>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</si>
  <si>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</si>
  <si>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</si>
  <si>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</si>
  <si>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</si>
  <si>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</si>
  <si>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</si>
  <si>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</si>
  <si>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</si>
  <si>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</si>
  <si>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</si>
  <si>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</si>
  <si>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</si>
  <si>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</si>
  <si>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</si>
  <si>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</si>
  <si>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</si>
  <si>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</si>
  <si>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</si>
  <si>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</si>
  <si>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</si>
  <si>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</si>
  <si>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</si>
  <si>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</si>
  <si>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</si>
  <si>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</si>
  <si>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</si>
  <si>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</si>
  <si>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</si>
  <si>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</si>
  <si>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</si>
  <si>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</si>
  <si>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</si>
  <si>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</si>
  <si>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</si>
  <si>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</si>
  <si>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</si>
  <si>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</si>
  <si>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</si>
  <si>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</si>
  <si>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</si>
  <si>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</si>
  <si>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</si>
  <si>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</si>
  <si>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</si>
  <si>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</si>
  <si>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</si>
  <si>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</si>
  <si>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</si>
  <si>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</si>
  <si>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</si>
  <si>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</si>
  <si>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</si>
  <si>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</si>
  <si>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</si>
  <si>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</si>
  <si>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</si>
  <si>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</si>
  <si>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</si>
  <si>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</si>
  <si>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</si>
  <si>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</si>
  <si>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</si>
  <si>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</si>
  <si>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</si>
  <si>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</si>
  <si>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</si>
  <si>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</si>
  <si>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</si>
  <si>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</si>
  <si>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</si>
  <si>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</si>
  <si>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</si>
  <si>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</si>
  <si>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</si>
  <si>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</si>
  <si>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</si>
  <si>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</si>
  <si>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</si>
  <si>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</si>
  <si>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</si>
  <si>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</si>
  <si>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</si>
  <si>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</si>
  <si>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</si>
  <si>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</si>
  <si>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</si>
  <si>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</si>
  <si>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</si>
  <si>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</si>
  <si>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</si>
  <si>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</si>
  <si>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</si>
  <si>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</si>
  <si>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</si>
  <si>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</si>
  <si>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</si>
  <si>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</si>
  <si>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</si>
  <si>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</si>
  <si>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</si>
  <si>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</si>
  <si>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</si>
  <si>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</si>
  <si>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</si>
  <si>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</si>
  <si>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</si>
  <si>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</si>
  <si>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</si>
  <si>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</si>
  <si>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</si>
  <si>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</si>
  <si>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</si>
  <si>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</si>
  <si>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</si>
  <si>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</si>
  <si>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</si>
  <si>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</si>
  <si>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</si>
  <si>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</si>
  <si>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</si>
  <si>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</si>
  <si>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</si>
  <si>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</si>
  <si>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</si>
  <si>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</si>
  <si>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</si>
  <si>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</si>
  <si>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</si>
  <si>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</si>
  <si>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</si>
  <si>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</si>
  <si>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</si>
  <si>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</si>
  <si>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</si>
  <si>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</si>
  <si>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</si>
  <si>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</si>
  <si>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</si>
  <si>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</si>
  <si>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</si>
  <si>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</si>
  <si>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</si>
  <si>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</si>
  <si>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</si>
  <si>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</si>
  <si>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</si>
  <si>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</si>
  <si>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</si>
  <si>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</si>
  <si>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</si>
  <si>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</si>
  <si>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</si>
  <si>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</si>
  <si>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</si>
  <si>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</si>
  <si>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</si>
  <si>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</si>
  <si>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</si>
  <si>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</si>
  <si>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</si>
  <si>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</si>
  <si>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</si>
  <si>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</si>
  <si>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</si>
  <si>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</si>
  <si>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</si>
  <si>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</si>
  <si>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</si>
  <si>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</si>
  <si>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</si>
  <si>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</si>
  <si>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</si>
  <si>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</si>
  <si>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</si>
  <si>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</si>
  <si>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</si>
  <si>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</si>
  <si>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</si>
  <si>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</si>
  <si>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</si>
  <si>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</si>
  <si>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</si>
  <si>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</si>
  <si>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</si>
  <si>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</si>
  <si>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</si>
  <si>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</si>
  <si>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</si>
  <si>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</si>
  <si>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</si>
  <si>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</si>
  <si>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</si>
  <si>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</si>
  <si>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</si>
  <si>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</si>
  <si>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</si>
  <si>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</si>
  <si>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</si>
  <si>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</si>
  <si>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</si>
  <si>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</si>
  <si>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</si>
  <si>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</si>
  <si>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</si>
  <si>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</si>
  <si>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</si>
  <si>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</si>
  <si>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</si>
  <si>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</si>
  <si>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</si>
  <si>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</si>
  <si>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</si>
  <si>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</si>
  <si>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</si>
  <si>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</si>
  <si>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</si>
  <si>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</si>
  <si>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</si>
  <si>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</si>
  <si>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</si>
  <si>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</si>
  <si>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</si>
  <si>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</si>
  <si>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</si>
  <si>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</si>
  <si>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</si>
  <si>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</si>
  <si>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</si>
  <si>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</si>
  <si>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</si>
  <si>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</si>
  <si>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</si>
  <si>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</si>
  <si>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</si>
  <si>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</si>
  <si>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</si>
  <si>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</si>
  <si>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</si>
  <si>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</si>
  <si>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</si>
  <si>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</si>
  <si>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</si>
  <si>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</si>
  <si>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</si>
  <si>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</si>
  <si>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</si>
  <si>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</si>
  <si>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</si>
  <si>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</si>
  <si>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</si>
  <si>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</si>
  <si>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</si>
  <si>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</si>
  <si>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</si>
  <si>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</si>
  <si>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</si>
  <si>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</si>
  <si>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</si>
  <si>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</si>
  <si>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</si>
  <si>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</si>
  <si>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</si>
  <si>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</si>
  <si>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</si>
  <si>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</si>
  <si>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</si>
  <si>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</si>
  <si>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</si>
  <si>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</si>
  <si>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</si>
  <si>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</si>
  <si>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</si>
  <si>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</si>
  <si>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</si>
  <si>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</si>
  <si>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</si>
  <si>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</si>
  <si>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</si>
  <si>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</si>
  <si>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</si>
  <si>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</si>
  <si>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</si>
  <si>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</si>
  <si>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</si>
  <si>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</si>
  <si>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</si>
  <si>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</si>
  <si>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</si>
  <si>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</si>
  <si>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</si>
  <si>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</si>
  <si>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</si>
  <si>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</si>
  <si>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</si>
  <si>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</si>
  <si>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</si>
  <si>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</si>
  <si>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</si>
  <si>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</si>
  <si>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</si>
  <si>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</si>
  <si>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</si>
  <si>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</si>
  <si>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</si>
  <si>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</si>
  <si>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</si>
  <si>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</si>
  <si>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</si>
  <si>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</si>
  <si>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</si>
  <si>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</si>
  <si>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</si>
  <si>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</si>
  <si>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</si>
  <si>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</si>
  <si>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</si>
  <si>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</si>
  <si>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</si>
  <si>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</si>
  <si>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</si>
  <si>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</si>
  <si>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</si>
  <si>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</si>
  <si>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</si>
  <si>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</si>
  <si>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</si>
  <si>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</si>
  <si>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</si>
  <si>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</si>
  <si>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</si>
  <si>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</si>
  <si>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</si>
  <si>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</si>
  <si>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</si>
  <si>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</si>
  <si>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</si>
  <si>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</si>
  <si>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</si>
  <si>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</si>
  <si>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</si>
  <si>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</si>
  <si>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</si>
  <si>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</si>
  <si>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</si>
  <si>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</si>
  <si>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</si>
  <si>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</si>
  <si>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</si>
  <si>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</si>
  <si>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</si>
  <si>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</si>
  <si>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</si>
  <si>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</si>
  <si>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</si>
  <si>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</si>
  <si>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</si>
  <si>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</si>
  <si>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</si>
  <si>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</si>
  <si>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</si>
  <si>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</si>
  <si>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</si>
  <si>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</si>
  <si>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</si>
  <si>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</si>
  <si>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</si>
  <si>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</si>
  <si>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</si>
  <si>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</si>
  <si>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</si>
  <si>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</si>
  <si>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</si>
  <si>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</si>
  <si>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</si>
  <si>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</si>
  <si>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</si>
  <si>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</si>
  <si>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</si>
  <si>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</si>
  <si>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</si>
  <si>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</si>
  <si>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</si>
  <si>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</si>
  <si>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</si>
  <si>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</si>
  <si>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</si>
  <si>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</si>
  <si>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</si>
  <si>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</si>
  <si>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</si>
  <si>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</si>
  <si>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</si>
  <si>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</si>
  <si>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</si>
  <si>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</si>
  <si>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</si>
  <si>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</si>
  <si>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</si>
  <si>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</si>
  <si>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</si>
  <si>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</si>
  <si>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</si>
  <si>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</si>
  <si>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</si>
  <si>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</si>
  <si>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</si>
  <si>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</si>
  <si>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</si>
  <si>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</si>
  <si>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</si>
  <si>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</si>
  <si>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</si>
  <si>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</si>
  <si>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</si>
  <si>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</si>
  <si>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</si>
  <si>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</si>
  <si>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</si>
  <si>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</si>
  <si>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</si>
  <si>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</si>
  <si>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</si>
  <si>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</si>
  <si>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</si>
  <si>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</si>
  <si>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</si>
  <si>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</si>
  <si>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73801/1</t>
  </si>
  <si>
    <t>73802/1</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</si>
  <si>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</si>
  <si>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</si>
  <si>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</si>
  <si>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</si>
  <si>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</si>
  <si>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</si>
  <si>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</si>
  <si>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</si>
  <si>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</si>
  <si>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</si>
  <si>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</si>
  <si>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</si>
  <si>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</si>
  <si>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</si>
  <si>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</si>
  <si>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</si>
  <si>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</si>
  <si>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</si>
  <si>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</si>
  <si>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</si>
  <si>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</si>
  <si>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</si>
  <si>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</si>
  <si>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</si>
  <si>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</si>
  <si>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</si>
  <si>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</si>
  <si>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</si>
  <si>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</si>
  <si>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</si>
  <si>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</si>
  <si>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</si>
  <si>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</si>
  <si>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</si>
  <si>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</si>
  <si>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</si>
  <si>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</si>
  <si>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</si>
  <si>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</si>
  <si>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</si>
  <si>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</si>
  <si>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</si>
  <si>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</si>
  <si>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</si>
  <si>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</si>
  <si>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</si>
  <si>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</si>
  <si>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</si>
  <si>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</si>
  <si>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</si>
  <si>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</si>
  <si>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</si>
  <si>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</si>
  <si>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</si>
  <si>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</si>
  <si>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</si>
  <si>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</si>
  <si>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</si>
  <si>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</si>
  <si>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</si>
  <si>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</si>
  <si>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</si>
  <si>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</si>
  <si>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</si>
  <si>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</si>
  <si>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</si>
  <si>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</si>
  <si>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</si>
  <si>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</si>
  <si>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</si>
  <si>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</si>
  <si>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</si>
  <si>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</si>
  <si>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</si>
  <si>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</si>
  <si>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</si>
  <si>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</si>
  <si>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</si>
  <si>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</si>
  <si>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</si>
  <si>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</si>
  <si>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</si>
  <si>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</si>
  <si>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</si>
  <si>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</si>
  <si>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</si>
  <si>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</si>
  <si>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</si>
  <si>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</si>
  <si>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</si>
  <si>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</si>
  <si>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</si>
  <si>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</si>
  <si>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</si>
  <si>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</si>
  <si>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</si>
  <si>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</si>
  <si>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</si>
  <si>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</si>
  <si>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</si>
  <si>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</si>
  <si>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</si>
  <si>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</si>
  <si>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</si>
  <si>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</si>
  <si>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</si>
  <si>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</si>
  <si>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</si>
  <si>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</si>
  <si>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</si>
  <si>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</si>
  <si>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</si>
  <si>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</si>
  <si>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</si>
  <si>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</si>
  <si>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</si>
  <si>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</si>
  <si>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</si>
  <si>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</si>
  <si>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</si>
  <si>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</si>
  <si>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</si>
  <si>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</si>
  <si>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</si>
  <si>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</si>
  <si>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</si>
  <si>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</si>
  <si>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</si>
  <si>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</si>
  <si>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</si>
  <si>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</si>
  <si>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</si>
  <si>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73874/1</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</si>
  <si>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</si>
  <si>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</si>
  <si>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</si>
  <si>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</si>
  <si>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</si>
  <si>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</si>
  <si>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</si>
  <si>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</si>
  <si>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</si>
  <si>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</si>
  <si>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</si>
  <si>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</si>
  <si>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</si>
  <si>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</si>
  <si>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</si>
  <si>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</si>
  <si>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</si>
  <si>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</si>
  <si>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</si>
  <si>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</si>
  <si>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</si>
  <si>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</si>
  <si>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</si>
  <si>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</si>
  <si>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</si>
  <si>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</si>
  <si>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</si>
  <si>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</si>
  <si>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</si>
  <si>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</si>
  <si>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</si>
  <si>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</si>
  <si>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</si>
  <si>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</si>
  <si>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</si>
  <si>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</si>
  <si>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</si>
  <si>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</si>
  <si>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</si>
  <si>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</si>
  <si>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</si>
  <si>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</si>
  <si>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</si>
  <si>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73899/1</t>
  </si>
  <si>
    <t>73899/2</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</si>
  <si>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</si>
  <si>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</si>
  <si>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</si>
  <si>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</si>
  <si>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</si>
  <si>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</si>
  <si>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</si>
  <si>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</si>
  <si>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</si>
  <si>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</si>
  <si>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</si>
  <si>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</si>
  <si>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</si>
  <si>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</si>
  <si>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</si>
  <si>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</si>
  <si>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</si>
  <si>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</si>
  <si>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</si>
  <si>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</si>
  <si>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</si>
  <si>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</si>
  <si>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</si>
  <si>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</si>
  <si>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</si>
  <si>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</si>
  <si>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</si>
  <si>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</si>
  <si>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</si>
  <si>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</si>
  <si>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</si>
  <si>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</si>
  <si>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</si>
  <si>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</si>
  <si>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</si>
  <si>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</si>
  <si>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</si>
  <si>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</si>
  <si>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</si>
  <si>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</si>
  <si>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</si>
  <si>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</si>
  <si>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</si>
  <si>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</si>
  <si>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</si>
  <si>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</si>
  <si>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</si>
  <si>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</si>
  <si>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</si>
  <si>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</si>
  <si>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</si>
  <si>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</si>
  <si>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</si>
  <si>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</si>
  <si>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73953/1</t>
  </si>
  <si>
    <t>LUMINARIA TIPO CALHA, DE SOBREPOR, COM REATOR DE PARTIDA RAPIDA E LAMPADA FLUORESCENTE 1X20W, COMPLETA,  FORNECIMENTO E INSTALACAO</t>
  </si>
  <si>
    <t>73953/2</t>
  </si>
  <si>
    <t>LUMINARIA TIPO CALHA, DE SOBREPOR, COM REATOR DE PARTIDA RAPIDA E LAMPADA FLUORESCENTE 2X20W, COMPLETA, FORNECIMENTO E INSTALACAO</t>
  </si>
  <si>
    <t>73953/4</t>
  </si>
  <si>
    <t>LUMINÁRIAS TIPO CALHA, DE SOBREPOR, COM REATORES DE PARTIDA RÁPIDA E LÂMPADAS FLUORESCENTES 2X2X18W, COMPLETAS, FORNECIMENTO E INSTALAÇÃO</t>
  </si>
  <si>
    <t>73953/5</t>
  </si>
  <si>
    <t>LUMINARIA TIPO CALHA, DE SOBREPOR, COM REATOR DE PARTIDA RAPIDA E LAMPADA FLUORESCENTE 1X40W, COMPLETA, FORNECIMENTO E INSTALACAO</t>
  </si>
  <si>
    <t>73953/6</t>
  </si>
  <si>
    <t>LUMINARIA TIPO CALHA, DE SOBREPOR, COM REATOR DE PARTIDA RAPIDA E LAMPADA FLUORESCENTE 2X40W, COMPLETA, FORNECIMENTO E INSTALACAO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</si>
  <si>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</si>
  <si>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</si>
  <si>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</si>
  <si>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</si>
  <si>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</si>
  <si>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</si>
  <si>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</si>
  <si>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</si>
  <si>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</si>
  <si>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</si>
  <si>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</si>
  <si>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</si>
  <si>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</si>
  <si>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</si>
  <si>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</si>
  <si>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</si>
  <si>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</si>
  <si>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</si>
  <si>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</si>
  <si>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</si>
  <si>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</si>
  <si>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</si>
  <si>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</si>
  <si>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</si>
  <si>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</si>
  <si>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</si>
  <si>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</si>
  <si>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</si>
  <si>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</si>
  <si>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</si>
  <si>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</si>
  <si>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</si>
  <si>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</si>
  <si>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</si>
  <si>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</si>
  <si>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</si>
  <si>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</si>
  <si>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</si>
  <si>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</si>
  <si>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</si>
  <si>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</si>
  <si>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</si>
  <si>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</si>
  <si>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</si>
  <si>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</si>
  <si>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</si>
  <si>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</si>
  <si>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</si>
  <si>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</si>
  <si>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</si>
  <si>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</si>
  <si>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</si>
  <si>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</si>
  <si>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</si>
  <si>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</si>
  <si>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</si>
  <si>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</si>
  <si>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</si>
  <si>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</si>
  <si>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</si>
  <si>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</si>
  <si>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</si>
  <si>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</si>
  <si>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</si>
  <si>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</si>
  <si>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</si>
  <si>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</si>
  <si>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</si>
  <si>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</si>
  <si>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</si>
  <si>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</si>
  <si>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</si>
  <si>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</si>
  <si>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</si>
  <si>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</si>
  <si>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</si>
  <si>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</si>
  <si>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</si>
  <si>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</si>
  <si>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</si>
  <si>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</si>
  <si>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</si>
  <si>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</si>
  <si>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</si>
  <si>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</si>
  <si>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</si>
  <si>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</si>
  <si>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</si>
  <si>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</si>
  <si>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</si>
  <si>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</si>
  <si>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</si>
  <si>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</si>
  <si>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</si>
  <si>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</si>
  <si>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</si>
  <si>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</si>
  <si>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</si>
  <si>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</si>
  <si>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</si>
  <si>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</si>
  <si>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</si>
  <si>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</si>
  <si>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</si>
  <si>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</si>
  <si>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</si>
  <si>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</si>
  <si>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</si>
  <si>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</si>
  <si>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</si>
  <si>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</si>
  <si>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</si>
  <si>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</si>
  <si>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</si>
  <si>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</si>
  <si>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</si>
  <si>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</si>
  <si>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</si>
  <si>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</si>
  <si>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</si>
  <si>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</si>
  <si>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</si>
  <si>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</si>
  <si>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</si>
  <si>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</si>
  <si>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</si>
  <si>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</si>
  <si>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</si>
  <si>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</si>
  <si>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</si>
  <si>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</si>
  <si>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</si>
  <si>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</si>
  <si>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</si>
  <si>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</si>
  <si>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</si>
  <si>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</si>
  <si>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</si>
  <si>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</si>
  <si>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</si>
  <si>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</si>
  <si>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</si>
  <si>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</si>
  <si>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</si>
  <si>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</si>
  <si>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</si>
  <si>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</si>
  <si>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</si>
  <si>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</si>
  <si>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</si>
  <si>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</si>
  <si>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</si>
  <si>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</si>
  <si>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</si>
  <si>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</si>
  <si>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</si>
  <si>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</si>
  <si>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</si>
  <si>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</si>
  <si>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</si>
  <si>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</si>
  <si>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</si>
  <si>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</si>
  <si>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</si>
  <si>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</si>
  <si>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</si>
  <si>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</si>
  <si>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</si>
  <si>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</si>
  <si>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</si>
  <si>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</si>
  <si>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</si>
  <si>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</si>
  <si>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</si>
  <si>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</si>
  <si>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</si>
  <si>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</si>
  <si>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</si>
  <si>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</si>
  <si>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</si>
  <si>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</si>
  <si>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</si>
  <si>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</si>
  <si>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</si>
  <si>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</si>
  <si>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</si>
  <si>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</si>
  <si>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</si>
  <si>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</si>
  <si>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</si>
  <si>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</si>
  <si>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</si>
  <si>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</si>
  <si>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</si>
  <si>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</si>
  <si>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</si>
  <si>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</si>
  <si>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</si>
  <si>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</si>
  <si>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</si>
  <si>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</si>
  <si>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</si>
  <si>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</si>
  <si>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</si>
  <si>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</si>
  <si>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</si>
  <si>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</si>
  <si>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</si>
  <si>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</si>
  <si>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</si>
  <si>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</si>
  <si>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</si>
  <si>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</si>
  <si>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</si>
  <si>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</si>
  <si>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</si>
  <si>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</si>
  <si>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</si>
  <si>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</si>
  <si>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</si>
  <si>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</si>
  <si>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74041/1</t>
  </si>
  <si>
    <t>74041/2</t>
  </si>
  <si>
    <t>74045/2</t>
  </si>
  <si>
    <t>74046/2</t>
  </si>
  <si>
    <t>74047/2</t>
  </si>
  <si>
    <t>74051/1</t>
  </si>
  <si>
    <t>CAIXA DE GORDURA DUPLA EM CONCRETO PRE-MOLDADO DN 60MM COM TAMPA - FORNECIMENTO E INSTALACAO</t>
  </si>
  <si>
    <t>74051/2</t>
  </si>
  <si>
    <t>CAIXA DE GORDURA SIMPLES EM CONCRETO PRE-MOLDADO DN 40MM COM TAMPA - FORNECIMENTO E INSTALACAO</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</si>
  <si>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</si>
  <si>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</si>
  <si>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</si>
  <si>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</si>
  <si>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</si>
  <si>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</si>
  <si>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</si>
  <si>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</si>
  <si>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</si>
  <si>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</si>
  <si>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</si>
  <si>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</si>
  <si>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</si>
  <si>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</si>
  <si>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</si>
  <si>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</si>
  <si>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</si>
  <si>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</si>
  <si>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</si>
  <si>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</si>
  <si>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</si>
  <si>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74082/1</t>
  </si>
  <si>
    <t>REFLETOR REDONDO EM ALUMINIO COM SUPORTE E ALCA REGULAVEL PARA FIXACAO, COM LAMPADA VAPOR DE MERCURIO 250W</t>
  </si>
  <si>
    <t>74084/1</t>
  </si>
  <si>
    <t>PORTA CADEADO ZINCADO OXIDADO PRETO COM CADEADO DE ACO INOX, LARGURA DE *50* MM</t>
  </si>
  <si>
    <t>74086/1</t>
  </si>
  <si>
    <t>74091/1</t>
  </si>
  <si>
    <t>74093/1</t>
  </si>
  <si>
    <t>74094/1</t>
  </si>
  <si>
    <t>74100/1</t>
  </si>
  <si>
    <t>74104/1</t>
  </si>
  <si>
    <t>CAIXA DE INSPEÇÃO EM ALVENARIA DE TIJOLO MACIÇO 60X60X60CM, REVESTIDA INTERNAMENTO COM BARRA LISA (CIMENTO E AREIA, TRAÇO 1:4) E=2,0CM, COM TAMPA PRÉ-MOLDADA DE CONCRETO E FUNDO DE CONCRETO 15MPA TIPO C - ESCAVAÇÃO E CONFECÇÃO</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</si>
  <si>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</si>
  <si>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</si>
  <si>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</si>
  <si>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</si>
  <si>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</si>
  <si>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</si>
  <si>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</si>
  <si>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</si>
  <si>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</si>
  <si>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</si>
  <si>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</si>
  <si>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</si>
  <si>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</si>
  <si>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</si>
  <si>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</si>
  <si>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</si>
  <si>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</si>
  <si>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</si>
  <si>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</si>
  <si>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</si>
  <si>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</si>
  <si>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</si>
  <si>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</si>
  <si>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</si>
  <si>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</si>
  <si>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</si>
  <si>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</si>
  <si>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</si>
  <si>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</si>
  <si>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</si>
  <si>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</si>
  <si>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</si>
  <si>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</si>
  <si>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</si>
  <si>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</si>
  <si>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</si>
  <si>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</si>
  <si>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</si>
  <si>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</si>
  <si>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</si>
  <si>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</si>
  <si>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</si>
  <si>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</si>
  <si>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</si>
  <si>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</si>
  <si>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</si>
  <si>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</si>
  <si>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</si>
  <si>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</si>
  <si>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</si>
  <si>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</si>
  <si>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</si>
  <si>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</si>
  <si>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</si>
  <si>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</si>
  <si>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</si>
  <si>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</si>
  <si>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</si>
  <si>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</si>
  <si>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</si>
  <si>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</si>
  <si>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</si>
  <si>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</si>
  <si>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</si>
  <si>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</si>
  <si>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</si>
  <si>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</si>
  <si>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</si>
  <si>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</si>
  <si>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</si>
  <si>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</si>
  <si>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</si>
  <si>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</si>
  <si>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</si>
  <si>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</si>
  <si>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</si>
  <si>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</si>
  <si>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</si>
  <si>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</si>
  <si>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</si>
  <si>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</si>
  <si>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</si>
  <si>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</si>
  <si>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</si>
  <si>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</si>
  <si>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</si>
  <si>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</si>
  <si>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74156/3</t>
  </si>
  <si>
    <t>74157/4</t>
  </si>
  <si>
    <t>74162/1</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</si>
  <si>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</si>
  <si>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</si>
  <si>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</si>
  <si>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</si>
  <si>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</si>
  <si>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</si>
  <si>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</si>
  <si>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</si>
  <si>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</si>
  <si>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</si>
  <si>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</si>
  <si>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</si>
  <si>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</si>
  <si>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</si>
  <si>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</si>
  <si>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</si>
  <si>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</si>
  <si>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</si>
  <si>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</si>
  <si>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74206/1</t>
  </si>
  <si>
    <t>CAIXA COLETORA, 1,20X1,20X1,50M, COM FUNDO E TAMPA DE CONCRETO E PAREDES EM ALVENARIA</t>
  </si>
  <si>
    <t>74206/2</t>
  </si>
  <si>
    <t>74209/1</t>
  </si>
  <si>
    <t>74212/1</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</si>
  <si>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</si>
  <si>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</si>
  <si>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</si>
  <si>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</si>
  <si>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</si>
  <si>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</si>
  <si>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</si>
  <si>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</si>
  <si>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</si>
  <si>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</si>
  <si>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</si>
  <si>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</si>
  <si>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</si>
  <si>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</si>
  <si>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</si>
  <si>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</si>
  <si>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</si>
  <si>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</si>
  <si>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</si>
  <si>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</si>
  <si>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</si>
  <si>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</si>
  <si>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</si>
  <si>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</si>
  <si>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</si>
  <si>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</si>
  <si>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</si>
  <si>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</si>
  <si>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</si>
  <si>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</si>
  <si>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</si>
  <si>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</si>
  <si>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</si>
  <si>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</si>
  <si>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</si>
  <si>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</si>
  <si>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</si>
  <si>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</si>
  <si>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</si>
  <si>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</si>
  <si>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</si>
  <si>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</si>
  <si>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</si>
  <si>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</si>
  <si>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</si>
  <si>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</si>
  <si>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</si>
  <si>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</si>
  <si>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</si>
  <si>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</si>
  <si>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</si>
  <si>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</si>
  <si>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</si>
  <si>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</si>
  <si>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</si>
  <si>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</si>
  <si>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</si>
  <si>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</si>
  <si>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</si>
  <si>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</si>
  <si>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</si>
  <si>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</si>
  <si>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</si>
  <si>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</si>
  <si>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</si>
  <si>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</si>
  <si>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</si>
  <si>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</si>
  <si>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</si>
  <si>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</si>
  <si>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</si>
  <si>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</si>
  <si>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</si>
  <si>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</si>
  <si>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</si>
  <si>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</si>
  <si>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DESCONTOS (m2)</t>
  </si>
  <si>
    <t>ACABAMENTO DE BEIRAL PARA TELHAS ISOTERMICAS TP30 E PERFIL E TESTEIRA COM PERFIL METÁLICO</t>
  </si>
  <si>
    <t>BLOCO ANT.01</t>
  </si>
  <si>
    <t>BLOCO ANTI.02</t>
  </si>
  <si>
    <t xml:space="preserve">PONTE ENTRE OS DOIS </t>
  </si>
  <si>
    <t>DESCONTOS</t>
  </si>
  <si>
    <t xml:space="preserve">BLOCOS NOVOS </t>
  </si>
  <si>
    <t>AGUARDAR PROJETO FINAL</t>
  </si>
  <si>
    <t>ALV.HORIZ. 7</t>
  </si>
  <si>
    <t>ALV.HORIZ. 8 BANHEIR+COZI</t>
  </si>
  <si>
    <t>ALV.VERTI. 5</t>
  </si>
  <si>
    <t>ALV.VERTI. 6</t>
  </si>
  <si>
    <t>ALV.VERTI. 7</t>
  </si>
  <si>
    <t>ALV.VERTI. 8</t>
  </si>
  <si>
    <t>ALV.VERTI. 10</t>
  </si>
  <si>
    <t xml:space="preserve">SINAPI </t>
  </si>
  <si>
    <t>Contra-piso de concreto e=5cm</t>
  </si>
  <si>
    <t xml:space="preserve">Regularização de contra-piso com argamassa esp=2cm </t>
  </si>
  <si>
    <t xml:space="preserve">RODAPÉ em granilite ou marmorite </t>
  </si>
  <si>
    <t>áreas secas</t>
  </si>
  <si>
    <t>VERGA MOLDADA IN LOCO EM CONCRETO PARA VÃOS COM MAIS DE 1,5 M DE VÃO. AF_03/2016</t>
  </si>
  <si>
    <t>CONTRA VERGA MOLDADA IN LOCO EM CONCRETO PARA VÃO MAIS DE 1,5 M DE VÃO</t>
  </si>
  <si>
    <t>REVESTIMENTO CERÂMICO PARA PAREDES INTERNAS COM PLACAS TIPO ESMALTADA EXTRA  DE DIMENSÕES 33X45 CM APLICADAS EM AMBIENTES DE ÁREA MAIOR QUE 5 M² A MEIA ALTURA DAS PAREDES.</t>
  </si>
  <si>
    <t xml:space="preserve">ESTRUTURA METÁLICA COBERTURA </t>
  </si>
  <si>
    <t xml:space="preserve">FECHAMENTO EM ALVENÁRIA </t>
  </si>
  <si>
    <t>PISOS INTERNOS E EXTERNOS E CALÇAMENTOS</t>
  </si>
  <si>
    <t xml:space="preserve">REVESTIMENTOS INTERNOS E EXTERNOS </t>
  </si>
  <si>
    <t xml:space="preserve">GRANITOS PARA PEITORIS, SOLEIRAS, DIVISÓRIAS E BANCADAS </t>
  </si>
  <si>
    <t>INSTALAÇÃO DE POSTO DE TRANSFORMAÇÃO 13,8 KVA</t>
  </si>
  <si>
    <t>ESCAVAÇÃO MANUAL PARA BLOCO DE COROAMENTO OU SAPATA, COM PREVISÃO DE FÔRMA</t>
  </si>
  <si>
    <t xml:space="preserve">Carga de bota fora manualmente em caminhão basculante </t>
  </si>
  <si>
    <t>espessura</t>
  </si>
  <si>
    <t>CONTAINER 2,30 X 6,00 M, ALT. 2,50 M, PARA ALMOXARIFADO, COM DIVISORIA INTERNAS E SEM SANITARIO (LOCACAO) - AMOXARIFADO / ESCRITÓRIO</t>
  </si>
  <si>
    <t>COMP 001</t>
  </si>
  <si>
    <t>COMP 002</t>
  </si>
  <si>
    <t>COMP 003</t>
  </si>
  <si>
    <t>COMP 005</t>
  </si>
  <si>
    <t>COMP 006</t>
  </si>
  <si>
    <t>COMP 007</t>
  </si>
  <si>
    <t>COMP 008</t>
  </si>
  <si>
    <t>COMP 009</t>
  </si>
  <si>
    <t>LOCAÇÃO DE OBRA MANUAL CONVENCIONAL</t>
  </si>
  <si>
    <t xml:space="preserve">interno n sala onde será instalado o novo banheiro </t>
  </si>
  <si>
    <t>BLOCO VEDACAO CONCRETO 9 X 19 X 39 CM (CLASSE C - NBR 6136)</t>
  </si>
  <si>
    <t>BLOCO VEDACAO CONCRETO 19 X 19 X 39 CM (CLASSE C - NBR 6136)</t>
  </si>
  <si>
    <t>CANALETA CONCRETO 9 X 19 X 19 CM (CLASSE C - NBR 6136)</t>
  </si>
  <si>
    <t>CANALETA CONCRETO 14 X 19 X 19 CM (CLASSE C - NBR 6136)</t>
  </si>
  <si>
    <t>CANALETA CONCRETO 19 X 19 X 19 CM (CLASSE C - NBR 6136)</t>
  </si>
  <si>
    <t>BLOCO VEDACAO CONCRETO APARENTE 19 X 19 X 39 CM  (CLASSE C - NBR 6136)</t>
  </si>
  <si>
    <t>BLOCO VEDACAO CONCRETO 14 X 19 X 29 CM (CLASSE C - NBR 6136)</t>
  </si>
  <si>
    <t>BLOCO VEDACAO CONCRETO APARENTE 9 X 19 X 39 CM (CLASSE C - NBR 6136)</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</si>
  <si>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</si>
  <si>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</si>
  <si>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</si>
  <si>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</si>
  <si>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</si>
  <si>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</si>
  <si>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BLOCO VEDACAO CONCRETO APARENTE 14 X 19 X 39 CM (CLASSE C - NBR 6136)</t>
  </si>
  <si>
    <t>!EM PROCESSO DE DESATIVACAO! JANELA DE CORRER, ACO, BATENTE/REQUADRO DE 6 A 14 CM, SEM DIVISAO, PINT ANTICORROSIVA, SEM VIDRO, BANDEIRA COM BASCULA, 4 FLS, 120 X 150 CM</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</si>
  <si>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</si>
  <si>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</si>
  <si>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</si>
  <si>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</si>
  <si>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</si>
  <si>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</si>
  <si>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</si>
  <si>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</si>
  <si>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</si>
  <si>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</si>
  <si>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</si>
  <si>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</si>
  <si>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</si>
  <si>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</si>
  <si>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</si>
  <si>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</si>
  <si>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</si>
  <si>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</si>
  <si>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</si>
  <si>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</si>
  <si>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</si>
  <si>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</si>
  <si>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</si>
  <si>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</si>
  <si>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</si>
  <si>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</si>
  <si>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</si>
  <si>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</si>
  <si>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</si>
  <si>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</si>
  <si>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</si>
  <si>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</si>
  <si>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</si>
  <si>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</si>
  <si>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</si>
  <si>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</si>
  <si>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</si>
  <si>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</si>
  <si>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</si>
  <si>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diâmetro</t>
  </si>
  <si>
    <t xml:space="preserve">DMT </t>
  </si>
  <si>
    <t xml:space="preserve">VOLUME </t>
  </si>
  <si>
    <t>QT DE ESTACAS</t>
  </si>
  <si>
    <t>comp da telha(m) ou área(m2)</t>
  </si>
  <si>
    <t>CONSTRUÇÃO DE BASE PARA CASTELO D'AGUA</t>
  </si>
  <si>
    <t xml:space="preserve">PORTA DE ABRIR EM ACO TIPO VENEZIANA, COM FUNDO ANTICORROSIVO / PRIMER DE PROTECAO </t>
  </si>
  <si>
    <t>VERGAS E CONTRA VERGAS</t>
  </si>
  <si>
    <t xml:space="preserve">somente na frente </t>
  </si>
  <si>
    <t xml:space="preserve">vão a descontar </t>
  </si>
  <si>
    <t xml:space="preserve">perimetro </t>
  </si>
  <si>
    <t xml:space="preserve">altura </t>
  </si>
  <si>
    <t xml:space="preserve">TODAS AS ÁREA MOLHADAS ATÉ O TETO </t>
  </si>
  <si>
    <t xml:space="preserve">Banheiro novo masculino </t>
  </si>
  <si>
    <t xml:space="preserve">Banheiro novo feminino </t>
  </si>
  <si>
    <t xml:space="preserve">vão a retirar </t>
  </si>
  <si>
    <t xml:space="preserve">janelas basculantes </t>
  </si>
  <si>
    <t xml:space="preserve">janelas de correr </t>
  </si>
  <si>
    <t xml:space="preserve">BANHEIRO MASCULINO </t>
  </si>
  <si>
    <t xml:space="preserve">BANHEIRO FEMININO </t>
  </si>
  <si>
    <t xml:space="preserve">FORNECIMENTO E INSTALAÇÃO DE BANCADAS EM GRANITO POLIDO ESP =2,5CM A 3,0CM </t>
  </si>
  <si>
    <t>banheiros mascu e femin</t>
  </si>
  <si>
    <t>4.1.1</t>
  </si>
  <si>
    <t>4.1.2</t>
  </si>
  <si>
    <t>4.1.3</t>
  </si>
  <si>
    <t>4.1.4</t>
  </si>
  <si>
    <t>4.1.5</t>
  </si>
  <si>
    <t>4.1.6</t>
  </si>
  <si>
    <t>4.1.7</t>
  </si>
  <si>
    <t>4.1.8</t>
  </si>
  <si>
    <t>4.1.9</t>
  </si>
  <si>
    <t>4.1.10</t>
  </si>
  <si>
    <t>4.1.11</t>
  </si>
  <si>
    <t>4.2.1</t>
  </si>
  <si>
    <t>4.2.2</t>
  </si>
  <si>
    <t>4.2.3</t>
  </si>
  <si>
    <t>4.2.4</t>
  </si>
  <si>
    <t>4.2.5</t>
  </si>
  <si>
    <t>4.2.6</t>
  </si>
  <si>
    <t>4.3.1</t>
  </si>
  <si>
    <t>4.3.2</t>
  </si>
  <si>
    <t>4.3.3</t>
  </si>
  <si>
    <t>4.3.4</t>
  </si>
  <si>
    <t>4.3.5</t>
  </si>
  <si>
    <t>4.3.6</t>
  </si>
  <si>
    <t>4.3.7</t>
  </si>
  <si>
    <t>4.3.8</t>
  </si>
  <si>
    <t>4.3.9</t>
  </si>
  <si>
    <t>4.3.10</t>
  </si>
  <si>
    <t>4.3.11</t>
  </si>
  <si>
    <t>5.0</t>
  </si>
  <si>
    <t>5.1</t>
  </si>
  <si>
    <t>5.1.1</t>
  </si>
  <si>
    <t>5.1.2</t>
  </si>
  <si>
    <t>5.1.3</t>
  </si>
  <si>
    <t>5.1.4</t>
  </si>
  <si>
    <t>5.1.5</t>
  </si>
  <si>
    <t>5.2</t>
  </si>
  <si>
    <t>5.2.1</t>
  </si>
  <si>
    <t>5.2.2</t>
  </si>
  <si>
    <t>5.2.3</t>
  </si>
  <si>
    <t>5.2.4</t>
  </si>
  <si>
    <t>5.2.5</t>
  </si>
  <si>
    <t>6.2</t>
  </si>
  <si>
    <t>6.3</t>
  </si>
  <si>
    <t>8.5</t>
  </si>
  <si>
    <t>10.5</t>
  </si>
  <si>
    <t>10.6</t>
  </si>
  <si>
    <t>10.7</t>
  </si>
  <si>
    <t>10.8</t>
  </si>
  <si>
    <t>11.2</t>
  </si>
  <si>
    <t>11.3</t>
  </si>
  <si>
    <t>14.2</t>
  </si>
  <si>
    <t>14.3</t>
  </si>
  <si>
    <t>14.4</t>
  </si>
  <si>
    <t>14.5</t>
  </si>
  <si>
    <t>15.1.1</t>
  </si>
  <si>
    <t xml:space="preserve">ESQUADRIAS </t>
  </si>
  <si>
    <t xml:space="preserve">PINTURA DE TODA A ESCOLA INCLUSO PINTURA DE MURO DE FECHAMENTO COM PINTURA DE LOGROMARCA DA ESCOLA </t>
  </si>
  <si>
    <t>Registro de esfera</t>
  </si>
  <si>
    <t>3/4"</t>
  </si>
  <si>
    <t>Colar de tomada em PVC</t>
  </si>
  <si>
    <t>Joelho 90 soldável c/ rosca</t>
  </si>
  <si>
    <t>25 mm - 3/4"</t>
  </si>
  <si>
    <t>Adapt sold.curto c/bolsa-rosca p registro</t>
  </si>
  <si>
    <t>Joelho 90º soldável</t>
  </si>
  <si>
    <t>25 mm</t>
  </si>
  <si>
    <t>Tubos</t>
  </si>
  <si>
    <t>25mmx 1/2"</t>
  </si>
  <si>
    <t>Bomba de acordo aos cálculos específicos</t>
  </si>
  <si>
    <t>1"</t>
  </si>
  <si>
    <t>Torneira de lavatório</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</si>
  <si>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</si>
  <si>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</si>
  <si>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</si>
  <si>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</si>
  <si>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</si>
  <si>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</si>
  <si>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</si>
  <si>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</si>
  <si>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</si>
  <si>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</si>
  <si>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</si>
  <si>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</si>
  <si>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</si>
  <si>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</si>
  <si>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</si>
  <si>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</si>
  <si>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</si>
  <si>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</si>
  <si>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</si>
  <si>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</si>
  <si>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</si>
  <si>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</si>
  <si>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</si>
  <si>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</si>
  <si>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</si>
  <si>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</si>
  <si>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</si>
  <si>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</si>
  <si>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</si>
  <si>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</si>
  <si>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</si>
  <si>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</si>
  <si>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</si>
  <si>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</si>
  <si>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</si>
  <si>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</si>
  <si>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</si>
  <si>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</si>
  <si>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</si>
  <si>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</si>
  <si>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</si>
  <si>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</si>
  <si>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</si>
  <si>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</si>
  <si>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</si>
  <si>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</si>
  <si>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</si>
  <si>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</si>
  <si>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</si>
  <si>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</si>
  <si>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</si>
  <si>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FORNECIMENTO E INSTALAÇÃO DE JOELHO SOLDAVEL COM ROSCA 25MM- 3/4"</t>
  </si>
  <si>
    <t>FORNECIMENTO E INSTALAÇÃO DE JOELHO SOLDAVEL COM ROSCA 25MM- 1/2" - PARA INSTALAÇÃO DE BEBEDOURO</t>
  </si>
  <si>
    <t>COMP 010</t>
  </si>
  <si>
    <t>Mictório de Descarga Descontínua - COM DESCARGA</t>
  </si>
  <si>
    <t>COMP 011</t>
  </si>
  <si>
    <t xml:space="preserve">FORNECIMENTO E INSTALAÇÃO DE BOLSA DE LIGAÇÃO PARA VASO SANITÁRIO </t>
  </si>
  <si>
    <t>COMP 012</t>
  </si>
  <si>
    <t>TUBO DE LIGAÇÃO PARA VASO SANITÁRIO</t>
  </si>
  <si>
    <t>FORNECIMENTO E INSTALAÇÃO DE TUBO DE LIGAÇÃO PARA VASO SANITÁRIO VDE</t>
  </si>
  <si>
    <t xml:space="preserve">comp(m) OU ÁREA </t>
  </si>
  <si>
    <t>Demolição de alvenaria DE TIJOLO MACIÇO</t>
  </si>
  <si>
    <t>COMP 014</t>
  </si>
  <si>
    <t>COMP 015</t>
  </si>
  <si>
    <t>COMP 016</t>
  </si>
  <si>
    <t>COMP 017</t>
  </si>
  <si>
    <t>COMP 018</t>
  </si>
  <si>
    <t>COMP 019</t>
  </si>
  <si>
    <t>COMP 020</t>
  </si>
  <si>
    <t>COMP 021</t>
  </si>
  <si>
    <t xml:space="preserve">JOELHO DE REDUÇÃO, PVC SOLDAVEL, 90 GRAUS, 40MMX32MM, PARA AGUA FRIA PREDIAL </t>
  </si>
  <si>
    <t>COMP 022</t>
  </si>
  <si>
    <t>TE DE REDUÇÃO, PVC, SOLDÁVEL, DN 75MM X 60MM, INSTALADO EM PRUMADA DE ÁGUA</t>
  </si>
  <si>
    <t>TE DE REDUÇÃO, PVC, SOLDÁVEL, DN 75MM X 60MM, INSTALADO EM PRUMADA DE ÁGUA - FORNECIMENTO E INSTALAÇÃO.</t>
  </si>
  <si>
    <t>COMP 023</t>
  </si>
  <si>
    <t>UNID</t>
  </si>
  <si>
    <t xml:space="preserve">Barras de apoio 90CM - RETA </t>
  </si>
  <si>
    <t>Barras de apoio PARA LAVATÓRIO - 2 UNI</t>
  </si>
  <si>
    <t>COMP 024</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</si>
  <si>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t>
  </si>
  <si>
    <t>COMP 025</t>
  </si>
  <si>
    <t>Reservatório metálico - Tipo taça com capacidade de 15000L</t>
  </si>
  <si>
    <t xml:space="preserve">Lavatório padrão médio para PNE </t>
  </si>
  <si>
    <t xml:space="preserve">Cuba de louça padrão médio </t>
  </si>
  <si>
    <t xml:space="preserve">Lavatório convencional padrão médio </t>
  </si>
  <si>
    <t xml:space="preserve">Cuba aço inox para pia industrial </t>
  </si>
  <si>
    <t xml:space="preserve">INSTALAÇÕES HIDROSSANITÁRIAS - CONSTRUÇÃO DE BANHEIROS NOVOS E RECONSTRUÇÃO DOS EXISTENTES </t>
  </si>
  <si>
    <t xml:space="preserve">INSTALAÇÕES 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</si>
  <si>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</si>
  <si>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</si>
  <si>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</si>
  <si>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</si>
  <si>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</si>
  <si>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</si>
  <si>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</si>
  <si>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</si>
  <si>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</si>
  <si>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</si>
  <si>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</si>
  <si>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</si>
  <si>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</si>
  <si>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</si>
  <si>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</si>
  <si>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</si>
  <si>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</si>
  <si>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</si>
  <si>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</si>
  <si>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</si>
  <si>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</si>
  <si>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</si>
  <si>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</si>
  <si>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Curva 45 longa</t>
  </si>
  <si>
    <t>Redução excêntrica</t>
  </si>
  <si>
    <t>75 mm - 50 mm</t>
  </si>
  <si>
    <t>75 mm - 3"</t>
  </si>
  <si>
    <t>Tê sanitário</t>
  </si>
  <si>
    <t>50 mm -50 mm</t>
  </si>
  <si>
    <t xml:space="preserve">INSTALAÇÕES SANITÁRIAS </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</si>
  <si>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</si>
  <si>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</si>
  <si>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</si>
  <si>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INSTALAÇÕES HIDRAULICAS</t>
  </si>
  <si>
    <t>COMP 026</t>
  </si>
  <si>
    <t>FORNECIMENTO E INSTALAÇÃO CAIXA SIFONADA 150X150X50R</t>
  </si>
  <si>
    <t>FORNECIMENTO E INSTALAÇÃO BARRA DE APOIO LAVATORIO, EM ACO INOX POLIDO, *40 X 50* CM,  DIAMETRO MINIMO 3 CM</t>
  </si>
  <si>
    <t>FORNECIMENTO E INSTALAÇÃO BARRA DE APOIO RETA, EM ACO INOX POLIDO, COMPRIMENTO 90 CM, DIAMETRO MINIMO 3 CM</t>
  </si>
  <si>
    <t xml:space="preserve">JOELHO DE REDUÇÃO, PVC SOLDAVEL, 90 GRAUS, 40MMX32MM, PARA AGUA FRIA PREDIAL - FORNECIMENTO E INSTALAÇÃO </t>
  </si>
  <si>
    <t xml:space="preserve">JOELHO DE REDUCAO, PVC SOLDAVEL, 90 GRAUS,  32 MM X 25 MM, PARA AGUA FRIA PREDIAL - FORNECIMENTO E INSTALAÇÃO </t>
  </si>
  <si>
    <t xml:space="preserve">BUCHA DE REDUCAO DE PVC, SOLDAVEL, LONGA, COM 60 X 32 MM, PARA AGUA FRIA PREDIAL -  FORNECIMENTO E INSTALAÇÃO </t>
  </si>
  <si>
    <t xml:space="preserve">BUCHA DE REDUCAO DE PVC, SOLDAVEL, LONGA, COM 60 X 50 MM, PARA AGUA FRIA PREDIAL - FORNECIMENTO E INSTALAÇÃO </t>
  </si>
  <si>
    <t xml:space="preserve">BUCHA DE REDUCAO DE PVC, SOLDAVEL, LONGA, COM 60 X 25 MM, PARA AGUA FRIA PREDIAL - FORNECIMENTO E INSTALAÇÃO </t>
  </si>
  <si>
    <t xml:space="preserve">BUCHA DE REDUCAO DE PVC, SOLDAVEL, CURTA, COM 75 X 60 MM, PARA AGUA FRIA PREDIAL -  FORNECIMENTO E INSTALAÇÃO </t>
  </si>
  <si>
    <t xml:space="preserve">BUCHA DE REDUCAO DE PVC, SOLDAVEL, CURTA, COM 60 X 50 MM, PARA AGUA FRIA PREDIAL -  FORNECIMENTO E INSTALAÇÃO </t>
  </si>
  <si>
    <t xml:space="preserve">BUCHA DE REDUCAO DE PVC, SOLDAVEL, CURTA, COM 25 X 20 MM, PARA AGUA FRIA PREDIAL - FORNECIMENTO E INSTALAÇÃO </t>
  </si>
  <si>
    <t>FORNECIMENTO E INSTALAÇÃO DE TUBO DE LIGAÇÃO CROMADO PARA VASO SANITÁRIO VDE -</t>
  </si>
  <si>
    <t xml:space="preserve">VASO SANITÁRIO CONVENCIONAL COM CONEXÕES DE INSTALAÇÃO E ACENTO PLASTICO - FORNECIMENTO E INSTALAÇÃO </t>
  </si>
  <si>
    <t>COMP 027</t>
  </si>
  <si>
    <t>COMP 028</t>
  </si>
  <si>
    <t>COMP 029</t>
  </si>
  <si>
    <t xml:space="preserve">CURVA LONGA 45GRAUS 50MM PARA ESGOTO - FORNECIMENTO E INSTALAÇÃO </t>
  </si>
  <si>
    <t xml:space="preserve">CURVA LONGA 45GRAUS 75MM PARA ESGOTO - FORNECIMENTO E INSTALAÇÃO </t>
  </si>
  <si>
    <t>COMP 030</t>
  </si>
  <si>
    <t xml:space="preserve">REDUÇÃO EXCENTRICA 75X50MM PARA ESGOTO - FORNECIMENTO E INSTALAÇÃO </t>
  </si>
  <si>
    <t>COMP 031</t>
  </si>
  <si>
    <t>COMP 032</t>
  </si>
  <si>
    <t>COMP 033</t>
  </si>
  <si>
    <t xml:space="preserve">PERFURAÇÃO DE SUMIDOURO COM CERRA COPA PARA CONCRETO ARMADO </t>
  </si>
  <si>
    <t>SUMIDOURO DE PAREDES DE CONCRETO ARMADO COM FUROS DE DIÂMETRO 20MM EXECUTADOS COM TUBOS EM PVC: DIAMETRO DO SUMIDOURO: 4,00 M; ALTURA DO SUMIDOURO: 2,5M; ALTURA DA CAMDA DE BRITA: 0,30M; INCLUSO TAMPA DE CONCRETO COM TAMPÃO DE VISITA E VIGA DE APOIO PARA LAJE</t>
  </si>
  <si>
    <t>FORNECIMENTO E INSTALAÇÃO DE JUNÇÃO SIMPLES PVC ESGOTO 100X50MM</t>
  </si>
  <si>
    <t>COMP 034</t>
  </si>
  <si>
    <t xml:space="preserve">CASA DE GÁS PADRÃO SIMPLES EM ALVENARIA COM ACABAMENTO EM PINTURA E LAJE COM IMPERMEABILIZAÇÃO, INCLUSO PORTÃO E GRADE PROTETORA </t>
  </si>
  <si>
    <t>FORNECIMENTO E INSTALAÇÃO DE CASA DE GÁS MODELO PADRÃO DE 2,00X1,00</t>
  </si>
  <si>
    <t>Tubo de Aço Galvanizado Ø 3/4", inclusive conexões</t>
  </si>
  <si>
    <t>Envelopamento de concreto - 3cm</t>
  </si>
  <si>
    <t>Fita anticorrosiva 5cmx30m (2 camadas)</t>
  </si>
  <si>
    <t>Válvula esfera Ø 3/4" NPT 300</t>
  </si>
  <si>
    <t>União 3/4" NPT 300</t>
  </si>
  <si>
    <t>Niple 3/4" NPT 300</t>
  </si>
  <si>
    <t>Niple 1/2" NPT 300</t>
  </si>
  <si>
    <t>Tê redução 3/4"x1/2"</t>
  </si>
  <si>
    <t xml:space="preserve">Luva de redução 3/4 x 1/2" </t>
  </si>
  <si>
    <t>Joelho 1/2" NPT 300</t>
  </si>
  <si>
    <t>Mangueira Flexivel</t>
  </si>
  <si>
    <t>Placa de sinalização em pvc cod 1 - (348x348) Proibido fumar</t>
  </si>
  <si>
    <t>Placa de sinalização em pvc cod 6 - (348x348) Perigo Inflamável</t>
  </si>
  <si>
    <t xml:space="preserve">INSTALAÇÕES DE GÁS </t>
  </si>
  <si>
    <t>COMP 035</t>
  </si>
  <si>
    <t>TÊ GALVANIZADO Ø3/4" PARA INSTALAÇÃO EM RAMAL DE GÁS - FORNECIMENTO E INSTALAÇÃO</t>
  </si>
  <si>
    <t>COMP 036</t>
  </si>
  <si>
    <t>COMP 037</t>
  </si>
  <si>
    <t>TUBO MULTICAMADA PEX, DN 20 MM, PARA INSTALACOES A GAS (AMARELO) - FORNECIMENTO E INSTALAÇÃO</t>
  </si>
  <si>
    <t>MANOMETRO COM CAIXA EM ACO PINTADO, ESCALA *10* KGF/CM2 (*10* BAR), DIAMETRO NOMINAL DE 100 MM, CONEXAO DE 1/2" - FORNECIMENTO E INSTALAÇÃO</t>
  </si>
  <si>
    <t>Manômetro NPT 1/2", 0 a 200 psi</t>
  </si>
  <si>
    <t>REGUALADOR DE 1º ESTÁGIO PARA 10KG</t>
  </si>
  <si>
    <t xml:space="preserve">REGUALADOR DE 1º ESTÁGIO PARA 10KG - FORNECIMENTO E INSTALAÇÃO </t>
  </si>
  <si>
    <t>COMP 038</t>
  </si>
  <si>
    <t>COMP 039</t>
  </si>
  <si>
    <t>COMP 040</t>
  </si>
  <si>
    <t>FITA ADESIVA ANTICORROSIVA DE PVC FLEXIVEL, COR PRETA, PARA PROTECAO TUBULACAO, 50 MM X 30 M (L X C), E= *0,25* MM - FORNECIMETNO E INSTALAÇÃO</t>
  </si>
  <si>
    <t>COMP 041</t>
  </si>
  <si>
    <t>VALVULA DE RETENCAO VERTICAL, DE BRONZE (PN-16), 3/4", 200 PSI, EXTREMIDADES COM ROSCA - FORNECIMENTO E INSTALAÇÃO</t>
  </si>
  <si>
    <t>COMP 042</t>
  </si>
  <si>
    <t>15.1.2</t>
  </si>
  <si>
    <t>15.1.3</t>
  </si>
  <si>
    <t>15.1.4</t>
  </si>
  <si>
    <t>15.1.5</t>
  </si>
  <si>
    <t>15.1.6</t>
  </si>
  <si>
    <t>15.1.7</t>
  </si>
  <si>
    <t>15.1.8</t>
  </si>
  <si>
    <t>15.1.9</t>
  </si>
  <si>
    <t>15.1.10</t>
  </si>
  <si>
    <t>15.1.11</t>
  </si>
  <si>
    <t>15.1.12</t>
  </si>
  <si>
    <t>15.1.14</t>
  </si>
  <si>
    <t>15.1.15</t>
  </si>
  <si>
    <t>15.1.16</t>
  </si>
  <si>
    <t>15.1.17</t>
  </si>
  <si>
    <t>15.1.18</t>
  </si>
  <si>
    <t>15.1.20</t>
  </si>
  <si>
    <t>15.1.21</t>
  </si>
  <si>
    <t>15.1.22</t>
  </si>
  <si>
    <t>15.1.23</t>
  </si>
  <si>
    <t>15.1.24</t>
  </si>
  <si>
    <t>15.1.25</t>
  </si>
  <si>
    <t>15.1.26</t>
  </si>
  <si>
    <t>15.1.28</t>
  </si>
  <si>
    <t>15.1.29</t>
  </si>
  <si>
    <t>15.1.31</t>
  </si>
  <si>
    <t>15.1.33</t>
  </si>
  <si>
    <t>15.1.34</t>
  </si>
  <si>
    <t>15.1.35</t>
  </si>
  <si>
    <t>15.1.36</t>
  </si>
  <si>
    <t>15.1.37</t>
  </si>
  <si>
    <t>15.1.39</t>
  </si>
  <si>
    <t>15.1.40</t>
  </si>
  <si>
    <t>15.1.41</t>
  </si>
  <si>
    <t>15.1.43</t>
  </si>
  <si>
    <t>15.1.44</t>
  </si>
  <si>
    <t>15.1.45</t>
  </si>
  <si>
    <t>15.1.46</t>
  </si>
  <si>
    <t>15.1.47</t>
  </si>
  <si>
    <t>15.1.48</t>
  </si>
  <si>
    <t>15.1.50</t>
  </si>
  <si>
    <t>15.1.51</t>
  </si>
  <si>
    <t>15.1.52</t>
  </si>
  <si>
    <t>15.1.53</t>
  </si>
  <si>
    <t>15.1.56</t>
  </si>
  <si>
    <t>15.1.57</t>
  </si>
  <si>
    <t>15.1.58</t>
  </si>
  <si>
    <t>15.1.59</t>
  </si>
  <si>
    <t>15.1.60</t>
  </si>
  <si>
    <t>15.1.61</t>
  </si>
  <si>
    <t>15.1.63</t>
  </si>
  <si>
    <t>15.1.65</t>
  </si>
  <si>
    <t>15.1.66</t>
  </si>
  <si>
    <t>15.1.69</t>
  </si>
  <si>
    <t>15.1.70</t>
  </si>
  <si>
    <t>15.1.71</t>
  </si>
  <si>
    <t>15.2.1</t>
  </si>
  <si>
    <t>15.2.2</t>
  </si>
  <si>
    <t>15.2.3</t>
  </si>
  <si>
    <t>15.2.4</t>
  </si>
  <si>
    <t>15.2.5</t>
  </si>
  <si>
    <t>15.2.6</t>
  </si>
  <si>
    <t>15.2.8</t>
  </si>
  <si>
    <t>15.2.9</t>
  </si>
  <si>
    <t>15.2.10</t>
  </si>
  <si>
    <t>15.2.11</t>
  </si>
  <si>
    <t>15.2.12</t>
  </si>
  <si>
    <t>15.2.13</t>
  </si>
  <si>
    <t>15.2.14</t>
  </si>
  <si>
    <t>15.2.15</t>
  </si>
  <si>
    <t>15.2.16</t>
  </si>
  <si>
    <t>15.2.17</t>
  </si>
  <si>
    <t>15.2.18</t>
  </si>
  <si>
    <t>15.2.19</t>
  </si>
  <si>
    <t>15.2.20</t>
  </si>
  <si>
    <t>15.2.21</t>
  </si>
  <si>
    <t>15.2.25</t>
  </si>
  <si>
    <t>15.2.26</t>
  </si>
  <si>
    <t>15.2.28</t>
  </si>
  <si>
    <t>15.2.29</t>
  </si>
  <si>
    <t>15.2.30</t>
  </si>
  <si>
    <t>15.2.31</t>
  </si>
  <si>
    <t>INSTALAÇÕES AGUA FRIA - LOUÇAS E METAIS</t>
  </si>
  <si>
    <t>16.0</t>
  </si>
  <si>
    <t>16.6</t>
  </si>
  <si>
    <t>16.7</t>
  </si>
  <si>
    <t>16.8</t>
  </si>
  <si>
    <t>16.9</t>
  </si>
  <si>
    <t>16.10</t>
  </si>
  <si>
    <t>16.11</t>
  </si>
  <si>
    <t>16.12</t>
  </si>
  <si>
    <t>16.13</t>
  </si>
  <si>
    <t>16.14</t>
  </si>
  <si>
    <t>16.15</t>
  </si>
  <si>
    <t>16.16</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</si>
  <si>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</si>
  <si>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</si>
  <si>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</si>
  <si>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</si>
  <si>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</si>
  <si>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</si>
  <si>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</si>
  <si>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</si>
  <si>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</si>
  <si>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</si>
  <si>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</si>
  <si>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</si>
  <si>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</si>
  <si>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</si>
  <si>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</si>
  <si>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</si>
  <si>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</si>
  <si>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</si>
  <si>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</si>
  <si>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</si>
  <si>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</si>
  <si>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</si>
  <si>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</si>
  <si>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</si>
  <si>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</si>
  <si>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</si>
  <si>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</si>
  <si>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</si>
  <si>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</si>
  <si>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</si>
  <si>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</si>
  <si>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</si>
  <si>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</si>
  <si>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</si>
  <si>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</si>
  <si>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</si>
  <si>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</si>
  <si>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</si>
  <si>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</si>
  <si>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</si>
  <si>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</si>
  <si>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</si>
  <si>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</si>
  <si>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</si>
  <si>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</si>
  <si>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</si>
  <si>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</si>
  <si>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</si>
  <si>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</si>
  <si>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</si>
  <si>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</si>
  <si>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</si>
  <si>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</si>
  <si>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</si>
  <si>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</si>
  <si>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</si>
  <si>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13 A</t>
  </si>
  <si>
    <t>16 A</t>
  </si>
  <si>
    <t>20 A</t>
  </si>
  <si>
    <t>25 A</t>
  </si>
  <si>
    <t>Disjuntor tripolar termomagnético - norma DIN</t>
  </si>
  <si>
    <t>100A</t>
  </si>
  <si>
    <t>125A</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</si>
  <si>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</si>
  <si>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</si>
  <si>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</si>
  <si>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</si>
  <si>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</si>
  <si>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</si>
  <si>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</si>
  <si>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</si>
  <si>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</si>
  <si>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</si>
  <si>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</si>
  <si>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</si>
  <si>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</si>
  <si>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</si>
  <si>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</si>
  <si>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400 W</t>
  </si>
  <si>
    <t>Luminária sobrepor p/ fluoresc. circular</t>
  </si>
  <si>
    <t>26 W</t>
  </si>
  <si>
    <t>Plafonier</t>
  </si>
  <si>
    <t>Reator eletrônico p/ fluorescente circular</t>
  </si>
  <si>
    <t>1x26W</t>
  </si>
  <si>
    <t>Soquete</t>
  </si>
  <si>
    <t>base E 40</t>
  </si>
  <si>
    <t>Elétrica - Lâmpada de alta pressão</t>
  </si>
  <si>
    <t>Vapor de mercúrio</t>
  </si>
  <si>
    <t>Elétrica - Lâmpada fluorescente</t>
  </si>
  <si>
    <t>Circular</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</si>
  <si>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</si>
  <si>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</si>
  <si>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</si>
  <si>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</si>
  <si>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</si>
  <si>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</si>
  <si>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</si>
  <si>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</si>
  <si>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</si>
  <si>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</si>
  <si>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</si>
  <si>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</si>
  <si>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</si>
  <si>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</si>
  <si>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</si>
  <si>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</si>
  <si>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</si>
  <si>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</si>
  <si>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Cap. 32 disj. unip. - In barr. 150 A</t>
  </si>
  <si>
    <t>Sem barr. - DIN (Ref. Cemar)</t>
  </si>
  <si>
    <t>Cap. 12 disj. unip.</t>
  </si>
  <si>
    <t>INSTALAÇÕES ELÉTRICAS</t>
  </si>
  <si>
    <t>COMP 043</t>
  </si>
  <si>
    <t>COMP 044</t>
  </si>
  <si>
    <t>COMP 045</t>
  </si>
  <si>
    <t>COMP 046</t>
  </si>
  <si>
    <t>COMP 047</t>
  </si>
  <si>
    <t>COMP 048</t>
  </si>
  <si>
    <t>COMP 049</t>
  </si>
  <si>
    <t>COMP 050</t>
  </si>
  <si>
    <t>COMP 051</t>
  </si>
  <si>
    <t>COMP 052</t>
  </si>
  <si>
    <t>COMP 053</t>
  </si>
  <si>
    <t>COMP 054</t>
  </si>
  <si>
    <t>2 x 20m</t>
  </si>
  <si>
    <t>COMP 055</t>
  </si>
  <si>
    <t>COMP 056</t>
  </si>
  <si>
    <t xml:space="preserve">VENTILADOR DE TETO SIMPLES </t>
  </si>
  <si>
    <t>10A</t>
  </si>
  <si>
    <t>COMP 057</t>
  </si>
  <si>
    <t xml:space="preserve">BLOCO DE CONCRETO ARMADO </t>
  </si>
  <si>
    <t>COMP 058</t>
  </si>
  <si>
    <t>COMP 059</t>
  </si>
  <si>
    <t>COMP 060</t>
  </si>
  <si>
    <t>COMP 061</t>
  </si>
  <si>
    <t>COMP 062</t>
  </si>
  <si>
    <t>LUMINARIA DE TETO PLAFON/PLAFONIER EM PLASTICO COM BASE E27, POTENCIA MAXIMA 60 W (INCLUI LAMPADA) - FORNECIMENTO E INSTALAÇÃO</t>
  </si>
  <si>
    <t>ELETRODUTODUTO PEAD FLEXIVEL PAREDE SIMPLES, CORRUGACAO HELICOIDAL, COR PRETA, SEM ROSCA, DE 4",  PARA CABEAMENTO SUBTERRANEO (NBR 15715) - FORNECIMENTO E INSTALAÇÃO</t>
  </si>
  <si>
    <t>ELETRODUTO/DUTO PEAD FLEXIVEL PAREDE SIMPLES, CORRUGACAO HELICOIDAL, COR PRETA, SEM ROSCA, DE 3",  PARA CABEAMENTO SUBTERRANEO (NBR 15715) - FORNECIMENTO E INSTALAÇÃO</t>
  </si>
  <si>
    <t>ELETRODUTO/DUTO PEAD FLEXIVEL PAREDE SIMPLES, CORRUGACAO HELICOIDAL, COR PRETA, SEM ROSCA, DE 2",  PARA CABEAMENTO SUBTERRANEO (NBR 15715) - FORNECIMENTO E INSTALAÇÃO</t>
  </si>
  <si>
    <t>ELETRODUTODUTO PEAD FLEXIVEL PAREDE SIMPLES, CORRUGACAO HELICOIDAL, COR PRETA, SEM ROSCA, DE 1 1/2",  PARA CABEAMENTO SUBTERRANEO (NBR 15715) - FORNECIMENTO E INSTALAÇÃO</t>
  </si>
  <si>
    <t>DISPOSITIVO DPS CLASSE II, 1 POLO, TENSAO MAXIMA DE 175 V, CORRENTE MAXIMA DE *45* KA (TIPO AC) - FORNECIMENTO E INSTALAÇAO</t>
  </si>
  <si>
    <t>VENTILADOR DE TETO SIMPLES - FORNECIMENTO E INSTALAÇÃO</t>
  </si>
  <si>
    <t xml:space="preserve">VARIADOR DE VELOCIDADE PARA VENTILADOR 127V, 150W + 2 INTERRUPTORES PARALELOS, PARA REVERSAO E LAMPADA, CONJUNTO MONTADO PARA EMBUTIR 4" X 2" (PLACA + SUPORTE + MODULOS) - FORNECIMENTO E INSTALAÇÃO </t>
  </si>
  <si>
    <t>FITA ISOLANTE DE BORRACHA AUTOFUSAO, USO ATE 69 KV (ALTA TENSAO)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</si>
  <si>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</si>
  <si>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</si>
  <si>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ARRUELA EM ALUMINIO, COM ROSCA, DE 1 1/2", PARA ELETRODUTO - FORNECIMENTO E INSTALAÇÃO</t>
  </si>
  <si>
    <t>ARRUELA EM ALUMINIO, COM ROSCA, DE 3/4", PARA ELETRODUTO -  FORNECIMENTO E INSTALAÇÃO</t>
  </si>
  <si>
    <t>ABRACADEIRA EM ACO PARA AMARRACAO DE ELETRODUTOS, TIPO D, COM 2 1/2" E PARAFUSO DE FIXACAO -  FORNECIMENTO E INSTALAÇÃO</t>
  </si>
  <si>
    <t>BUCHA EM ALUMINIO, COM ROSCA, DE  1 1/2", PARA ELETRODUTO - FORNECIMENTO E INSTALAÇÃO</t>
  </si>
  <si>
    <t>BUCHA EM ALUMINIO, COM ROSCA, DE 3/4", PARA ELETRODUTO - FORNECIMENTO E INSTALAÇÃO</t>
  </si>
  <si>
    <t>PLUG OU BUJAO DE FERRO GALVANIZADO, DE 2 1/2" - FORNECIMENTO E INSTALAÇÃO</t>
  </si>
  <si>
    <t>CURVA 180 GRAUS, DE PVC RIGIDO ROSCAVEL, DE 1 1/2", PARA ELETRODUTO -  FORNECIMENTO E INSTALAÇÃO</t>
  </si>
  <si>
    <t>CURVA 90 GRAUS, LONGA, DE PVC RIGIDO ROSCAVEL, DE 1 1/2", PARA ELETRODUTO - FORNECIMENTO E INSTALAÇAO</t>
  </si>
  <si>
    <t xml:space="preserve">CURVA 90 GRAUS, LONGA, DE PVC RIGIDO ROSCAVEL, DE 3/4", PARA ELETRODUTO - FORNECIMENTO E INSTALAÇÃO </t>
  </si>
  <si>
    <t>LUVA PARA ELETRODUTO, EM ACO GALVANIZADO ELETROLITICO, DIAMETRO DE 65 MM (2 1/2") -  FORNECIMENTO E INSTALAÇÃO</t>
  </si>
  <si>
    <t xml:space="preserve">CAIXA INSPECAO EM CONCRETO PARA ATERRAMENTO E PARA RAIOS DIAMETRO = 300 MM COM TAMPA -  FORNECIMENTO E INSTALAÇÃO </t>
  </si>
  <si>
    <t>COMP 063</t>
  </si>
  <si>
    <t>ISOLADOR DE PORCELANA SUSPENSO, DISCO TIPO GARFO OLHAL, DIAMETRO DE 152 MM, PARA TENSAO DE *15* KV - FORNECIMENTO E INSTALAÇÃO</t>
  </si>
  <si>
    <t>ELETRODUTO EM ACO GALVANIZADO ELETROLITICO, SEMI-PESADO, DIAMETRO 2.1/2", PAREDE DE 1,52 MM -  FORNECIMENTO E INSTALAÇÃO</t>
  </si>
  <si>
    <t>COMP 064</t>
  </si>
  <si>
    <t>QUADRO DE DISTRIBUICAO COM BARRAMENTO TRIFASICO, DE EMBUTIR, EM CHAPA DE ACO GALVANIZADO, PARA 12 DISJUNTORES DIN, 100 A SEM BARRAMENTO - FORNECIMENTO E INSTALAÇÃO</t>
  </si>
  <si>
    <t>COMP 065</t>
  </si>
  <si>
    <t>Reator eletromagnético p/ vapor de mercúrio 400 W</t>
  </si>
  <si>
    <t>17.8</t>
  </si>
  <si>
    <t>17.10</t>
  </si>
  <si>
    <t>17.11</t>
  </si>
  <si>
    <t>17.12</t>
  </si>
  <si>
    <t>17.13</t>
  </si>
  <si>
    <t>17.14</t>
  </si>
  <si>
    <t>17.15</t>
  </si>
  <si>
    <t>17.16</t>
  </si>
  <si>
    <t>17.17</t>
  </si>
  <si>
    <t>17.18</t>
  </si>
  <si>
    <t>17.19</t>
  </si>
  <si>
    <t>17.20</t>
  </si>
  <si>
    <t>17.21</t>
  </si>
  <si>
    <t>17.22</t>
  </si>
  <si>
    <t>17.23</t>
  </si>
  <si>
    <t>17.24</t>
  </si>
  <si>
    <t>17.25</t>
  </si>
  <si>
    <t>17.27</t>
  </si>
  <si>
    <t>17.28</t>
  </si>
  <si>
    <t>17.29</t>
  </si>
  <si>
    <t>17.30</t>
  </si>
  <si>
    <t>17.31</t>
  </si>
  <si>
    <t>17.33</t>
  </si>
  <si>
    <t>17.34</t>
  </si>
  <si>
    <t>17.35</t>
  </si>
  <si>
    <t>17.37</t>
  </si>
  <si>
    <t>17.38</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</si>
  <si>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</si>
  <si>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</si>
  <si>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</si>
  <si>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</si>
  <si>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</si>
  <si>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</si>
  <si>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</si>
  <si>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</si>
  <si>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</si>
  <si>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</si>
  <si>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</si>
  <si>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</si>
  <si>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</si>
  <si>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</si>
  <si>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</si>
  <si>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</si>
  <si>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</si>
  <si>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</si>
  <si>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</si>
  <si>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</si>
  <si>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</si>
  <si>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</si>
  <si>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</si>
  <si>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</si>
  <si>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</si>
  <si>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</si>
  <si>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17.70</t>
  </si>
  <si>
    <t>Pára-raios tipo Franklin em aço inox 3 pontas em haste de 3 m. x 1.1/2" tipo simples</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</si>
  <si>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</si>
  <si>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</si>
  <si>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</si>
  <si>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</si>
  <si>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</si>
  <si>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</si>
  <si>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</si>
  <si>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</si>
  <si>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COMP 066</t>
  </si>
  <si>
    <t>CAIXA DE AQUALIZAÇÃO DE POTENCIAS 200X200MM</t>
  </si>
  <si>
    <t>CAIXA DE AQUALIZAÇÃO DE POTENCIAS 200X200MM - FORNCIMENTO E INSTALAÇÃO</t>
  </si>
  <si>
    <t xml:space="preserve">ESTACAS TIPO BROCA </t>
  </si>
  <si>
    <t>18.1</t>
  </si>
  <si>
    <t>18.2</t>
  </si>
  <si>
    <t>18.3</t>
  </si>
  <si>
    <t>18.4</t>
  </si>
  <si>
    <t>18.5</t>
  </si>
  <si>
    <t>18.6</t>
  </si>
  <si>
    <t>18.7</t>
  </si>
  <si>
    <t>18.8</t>
  </si>
  <si>
    <t>18.9</t>
  </si>
  <si>
    <t>18.10</t>
  </si>
  <si>
    <t>20.1</t>
  </si>
  <si>
    <t>20.2</t>
  </si>
  <si>
    <t xml:space="preserve">SOMENTE PAREDES A SEREM CONSTRUÍDAS + </t>
  </si>
  <si>
    <t>POSTO DE TRANSFORMAÇÃO 15KVA</t>
  </si>
  <si>
    <t>ANEL DE AMARRAÇÃO</t>
  </si>
  <si>
    <t xml:space="preserve">ANEL DE AMARRAÇÃO </t>
  </si>
  <si>
    <t>ARAME DE AÇO GALVANIZADO 14BWG</t>
  </si>
  <si>
    <t>ARAME GALVANIZADO 14 BWG</t>
  </si>
  <si>
    <t>ARMÁRIO DE MEDIÇÃO DIRETA 800A E PROTEÇÃO A ENERGISA-NDU 001</t>
  </si>
  <si>
    <t>ARMÁRIO DE MEDIÇÃO DIRETA 800 A, E PROTEÇÃO ENERGISA-NDU 001</t>
  </si>
  <si>
    <t>ARRUELA ESPAÇADORA 40X80MM.</t>
  </si>
  <si>
    <t>ARRUELA ESPAÇADORA 40X80MM</t>
  </si>
  <si>
    <t>ARRUELA QUADRADA</t>
  </si>
  <si>
    <t>BASE CONCRETRADA</t>
  </si>
  <si>
    <t>BUCHA DE ALUMINIO 4"</t>
  </si>
  <si>
    <t>BUCHA LIGA ALUMINIO P/ ELETRODUTO ROSCAVEL 4"</t>
  </si>
  <si>
    <t>CABEÇOTE PARA ENTRADA DE LINHA DE ALIMENTAÇÃO PARA ELETRODUTO DE 4" COM ACABAMENTO ANTI CORROSIVO</t>
  </si>
  <si>
    <t>CABEÇOTE PARA ENTRADA DE LINHA DE ALIMENTAÇÃO PARA ELETRODUTO DE 4" COM ACABAMENTO ANTI-CORROSIVO</t>
  </si>
  <si>
    <t>CABO DE ALUMINIO PROTEGIDO 35MM²- 15KV- XLPE</t>
  </si>
  <si>
    <t>CABO DE ALUMÍNIO PROTEGIDO 35MM²- 15KV- XLPE</t>
  </si>
  <si>
    <t>CABO DE AÇO GALVANIZADO 6,4MM</t>
  </si>
  <si>
    <t>CABO DE COBRE XLPE 15KV- 16MM²</t>
  </si>
  <si>
    <t>CAIXA DE ATERRAMENTO 50X50CM</t>
  </si>
  <si>
    <t xml:space="preserve">ACO CA-60 VERGALHÃO </t>
  </si>
  <si>
    <t>CHAPA DE MADEIRA COMPENSADA RESINADA E=17MM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</si>
  <si>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</si>
  <si>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</si>
  <si>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</si>
  <si>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</si>
  <si>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</si>
  <si>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</si>
  <si>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</si>
  <si>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ELETRODUTO DE AÇO CARBONO COM COSTURA GALVANIZADO ELETROLITICO 4''</t>
  </si>
  <si>
    <t>ELO FUSIVEL 6K</t>
  </si>
  <si>
    <t>ESPAÇADOR LOSANGULAR PARA CABO DE ALUMÍNIO - 15KV</t>
  </si>
  <si>
    <t>ESPAÇADOR LOSANGULAR PARA CABO DE ALUMÍNIO- 15KV</t>
  </si>
  <si>
    <t>FITA ISOLANTE ADESIVA ANTI CHAMA USO ATE 750V EM ROLO DE 19MMX20M (AZUL)</t>
  </si>
  <si>
    <t>FITA ISOLANTE ADESIVA ANTI-CHAMAS USO ATÉ 750V, EM ROLO DE 19MMX20M. (AZUL)</t>
  </si>
  <si>
    <t>FITA ISOLANTE ADESIVA ANTI CHAMA USO ATE 750V EM ROLO DE 19MMX20M (VERDE)</t>
  </si>
  <si>
    <t>FITA ISOLANTE ADESIVA ANTI-CHAMAS USO ATÉ 750V, EM ROLO DE 19MMX20M. (VERDE)</t>
  </si>
  <si>
    <t>FITA ISOLANTE ADESIVA ANTI CHAMA USO ATE 750V EM ROLO DE 19MMX20M (VERMELHA)</t>
  </si>
  <si>
    <t>FITA ISOLANTE ADESIVA ANTI-CHAMAS USO ATÉ 750V, EM ROLO DE 19MMX20M. (VERMELHO)</t>
  </si>
  <si>
    <t>FIXADOR DE PERFIL U</t>
  </si>
  <si>
    <t>GANCHO OLHAL</t>
  </si>
  <si>
    <t>GRAMPO DE ANCORAGEM TIPO BASTÃO POLIMÉRICO 15KV -50MM²</t>
  </si>
  <si>
    <t>GRAMPO DE ANCORAGEM TIPO BASTÃO POLIMÉRICO 15KV- 50MM²</t>
  </si>
  <si>
    <t>GRAMPO DE ANCORAGEM TIPO BASTÃO POLIMÉRICO 15KV- 35MM²</t>
  </si>
  <si>
    <t>GRAMPO DE ANCORAGEM TIPO BASTÃO POLIMÉTRICO 15KV- 35MM²</t>
  </si>
  <si>
    <t>GRAMPO DE LINHA VIVA</t>
  </si>
  <si>
    <t>ISOLADOR DE ANCORAGEM TIPO BASTÃO POLIMÉRICO 15KV</t>
  </si>
  <si>
    <t>ISOLADOR DE ANCORAGEM TIPO BASTÃO POLÍMERO 15KV</t>
  </si>
  <si>
    <t>ISOLADOR DE PINO POLIMÉRICO</t>
  </si>
  <si>
    <t>ISOLADOR PILAR 110KV</t>
  </si>
  <si>
    <t>MANILHA SAPATILHA</t>
  </si>
  <si>
    <t>MASSA CALEFETORA</t>
  </si>
  <si>
    <t>MURETA EM ALVENARIA 1VEZ DIM. 1,20X2M C/ COBERTURA DE 5% I.</t>
  </si>
  <si>
    <t>MADEIRA SERRADA</t>
  </si>
  <si>
    <t>MÃO FRANCESA 619MM</t>
  </si>
  <si>
    <t>OLHAL PARA PARAFUSO</t>
  </si>
  <si>
    <t>PARA-RAIO DE DISTRIBUIÇÃO 12KV- POLIMÉRICO- 10KA</t>
  </si>
  <si>
    <t>PARA RAIO DE DISTRIBUIÇÃO 12KV- POLIMÉTRICO- 10KA</t>
  </si>
  <si>
    <t>PARAFUSO CABEÇA QUADRADA 100MM</t>
  </si>
  <si>
    <t>PARAFUSO CABEÇA QUADRADA DE 100MM</t>
  </si>
  <si>
    <t>PARAFUSO CABEÇA QUADRADA 125MM</t>
  </si>
  <si>
    <t>PARAFUSO CABEÇA QUADRADA 200MM</t>
  </si>
  <si>
    <t>PARAFUSO DE CABEÇA QUADRADA 200MM</t>
  </si>
  <si>
    <t>PARAFUSO CABEÇA QUADRADA 250MM</t>
  </si>
  <si>
    <t>PARAFUSO DE CABEÇA QUADRADA 250MM</t>
  </si>
  <si>
    <t>PARAFUSO CABEÇA QUADRADA 300MM</t>
  </si>
  <si>
    <t>PARAFUSO DE CABEÇA QUADRADA 300MM</t>
  </si>
  <si>
    <t>PERFIL U</t>
  </si>
  <si>
    <t>PINO ALTO TRAVANTE 140MM PARA ISOLAR PILAR</t>
  </si>
  <si>
    <t>PINO ALTO TRAVANTE 140MM PARA ISOLADOR PILAR</t>
  </si>
  <si>
    <t>PINO CURTO PARA ISOLADOR DE PINO</t>
  </si>
  <si>
    <t>PROTETOR DE BUCHA DE AT DE TRANSFORMADOR 15KV</t>
  </si>
  <si>
    <t>SAPATILHA</t>
  </si>
  <si>
    <t>SERVIÇO DE CAMINHÃO LINHA VIVA PARA IMPLANTAÇÃO DE 2 POSTES E SERVIÇO DE CONEXÃO.</t>
  </si>
  <si>
    <t>MUNCK 6T EM CAMINHÃO CARROCEIRO</t>
  </si>
  <si>
    <t>SUPORTE DE TRANSFORMADOR</t>
  </si>
  <si>
    <t>POSTE DE CONCRETO DUPLO T H=11M E CARGA NOMINAL 200KG INCLUSIVE ESCAVA CAO, EXCLUSIVE TRANSPORTE - FORNECIMENTO E INSTALACAO</t>
  </si>
  <si>
    <t>ALCA PRE-FORMADA DISTRIBUIÇÃO EM ACO RECOBERTO COM ALUMINIO PARA CABO 25MM2, ENCAPADO. FORNECIMENTO E INSTALAÇÃO.</t>
  </si>
  <si>
    <t>TRANSFORMADOR DISTRIBUICAO 112,5KVA TRIFASICO 60HZ CLASSE 15KV IMERSO EM ÓLEO MINERAL FORNECIMENTO E INSTALACAO</t>
  </si>
  <si>
    <t>LACO DE ROLDANA PRE-FORMADO ACO RECOBERTO DE ALUMINIO PARA CABO DE ALU MINIO NU BITOLA 25MM2 - FORNECIMENTO E COLOCACAO</t>
  </si>
  <si>
    <t>CABO DE COBRE FLEXÍVEL ISOLADO, 10 MM², ANTI-CHAMA 0,6/1,0 KV, PARA DI STRIBUIÇÃO - FORNECIMENTO E INSTALAÇÃO. AF_12/2015</t>
  </si>
  <si>
    <t>HASTE COPPERWELD 5/8 X 3,0M COM CONECTOR</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</si>
  <si>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</si>
  <si>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</si>
  <si>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</si>
  <si>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</si>
  <si>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</si>
  <si>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</si>
  <si>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DISJUNTOR TERMOMAGNETICO TRIPOLAR EM CAIXA MOLDADA 300 A 400A 600V, FO RNECIMENTO E INSTALACAO</t>
  </si>
  <si>
    <t>COMP 004</t>
  </si>
  <si>
    <t>COMP 067</t>
  </si>
  <si>
    <t>COMP 069</t>
  </si>
  <si>
    <t>COMP 070</t>
  </si>
  <si>
    <t>COMP 071</t>
  </si>
  <si>
    <t>COMP 072</t>
  </si>
  <si>
    <t>COMP 073</t>
  </si>
  <si>
    <t>COMP 074</t>
  </si>
  <si>
    <t>COMP 075</t>
  </si>
  <si>
    <t>COMP 076</t>
  </si>
  <si>
    <t>COMP 077</t>
  </si>
  <si>
    <t>COMP 078</t>
  </si>
  <si>
    <t>COMP 079</t>
  </si>
  <si>
    <t>COMP 080</t>
  </si>
  <si>
    <t>COMP 081</t>
  </si>
  <si>
    <t>COMP 082</t>
  </si>
  <si>
    <t>COMP 083</t>
  </si>
  <si>
    <t>COMP 084</t>
  </si>
  <si>
    <t>COMP 085</t>
  </si>
  <si>
    <t>COMP 086</t>
  </si>
  <si>
    <t>COMP 087</t>
  </si>
  <si>
    <t>COMP 088</t>
  </si>
  <si>
    <t>COMP 089</t>
  </si>
  <si>
    <t>COMP 090</t>
  </si>
  <si>
    <t>COMP 091</t>
  </si>
  <si>
    <t>COMP 092</t>
  </si>
  <si>
    <t>COMP 093</t>
  </si>
  <si>
    <t>COMP 094</t>
  </si>
  <si>
    <t>COMP 095</t>
  </si>
  <si>
    <t>COMP 096</t>
  </si>
  <si>
    <t>COMP 097</t>
  </si>
  <si>
    <t>COMP 098</t>
  </si>
  <si>
    <t>COMP 099</t>
  </si>
  <si>
    <t>COMP 100</t>
  </si>
  <si>
    <t>COMP 101</t>
  </si>
  <si>
    <t>COMP 102</t>
  </si>
  <si>
    <t>COMP 103</t>
  </si>
  <si>
    <t>COMP 104</t>
  </si>
  <si>
    <t>COMP 105</t>
  </si>
  <si>
    <t>COMP 106</t>
  </si>
  <si>
    <t>COMP 107</t>
  </si>
  <si>
    <t>COMP 108</t>
  </si>
  <si>
    <t>COMP 109</t>
  </si>
  <si>
    <t>COMP 110</t>
  </si>
  <si>
    <t>COMP 111</t>
  </si>
  <si>
    <t>COMP 112</t>
  </si>
  <si>
    <t>COMP 113</t>
  </si>
  <si>
    <t>COMP 114</t>
  </si>
  <si>
    <t>COMP 115</t>
  </si>
  <si>
    <t>COMP 116</t>
  </si>
  <si>
    <t>COMP 117</t>
  </si>
  <si>
    <t>COMP 118</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</si>
  <si>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</si>
  <si>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</si>
  <si>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</si>
  <si>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</si>
  <si>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</si>
  <si>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</si>
  <si>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</si>
  <si>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</si>
  <si>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</si>
  <si>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</si>
  <si>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</si>
  <si>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</si>
  <si>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</si>
  <si>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</si>
  <si>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</si>
  <si>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</si>
  <si>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</si>
  <si>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</si>
  <si>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</si>
  <si>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</si>
  <si>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</si>
  <si>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</si>
  <si>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</si>
  <si>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</si>
  <si>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</si>
  <si>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</si>
  <si>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</si>
  <si>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</si>
  <si>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</si>
  <si>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</si>
  <si>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</si>
  <si>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</si>
  <si>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</si>
  <si>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</si>
  <si>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</si>
  <si>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</si>
  <si>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</si>
  <si>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</si>
  <si>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</si>
  <si>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</si>
  <si>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</si>
  <si>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</si>
  <si>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</si>
  <si>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</si>
  <si>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</si>
  <si>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</si>
  <si>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</si>
  <si>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</si>
  <si>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</si>
  <si>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</si>
  <si>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</si>
  <si>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</si>
  <si>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</si>
  <si>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</si>
  <si>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</si>
  <si>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</si>
  <si>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</si>
  <si>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19.10</t>
  </si>
  <si>
    <t>20.1.1</t>
  </si>
  <si>
    <t>20.1.2</t>
  </si>
  <si>
    <t>20.1.3</t>
  </si>
  <si>
    <t>20.1.4</t>
  </si>
  <si>
    <t>20.1.5</t>
  </si>
  <si>
    <t>20.2.1</t>
  </si>
  <si>
    <t>20.2.2</t>
  </si>
  <si>
    <t xml:space="preserve">INSTALAÇÕES ELÉTRICAS </t>
  </si>
  <si>
    <t>ESTACA A TRADO (BROCA) DIAMETRO = 30 CM, EM CONCRETO MOLDADO IN LOCO, 25 MPA, SEM ARMACAO.</t>
  </si>
  <si>
    <t>quant/viga (uni)</t>
  </si>
  <si>
    <t>repetições de vigas</t>
  </si>
  <si>
    <t xml:space="preserve">COBERTURA </t>
  </si>
  <si>
    <t xml:space="preserve">ATERRO PRA RAMPAS </t>
  </si>
  <si>
    <t>ÁREA (M2)</t>
  </si>
  <si>
    <t>ALTURA (M)</t>
  </si>
  <si>
    <t xml:space="preserve">RAMPA FRONTAL </t>
  </si>
  <si>
    <t xml:space="preserve">RAMPAS </t>
  </si>
  <si>
    <t>20.3</t>
  </si>
  <si>
    <t>GUARDA CORPO E CORRIMÃO</t>
  </si>
  <si>
    <t>20.3.1</t>
  </si>
  <si>
    <t xml:space="preserve">banheiro antigo </t>
  </si>
  <si>
    <t>posto de saúde</t>
  </si>
  <si>
    <t>comodo externo isolado</t>
  </si>
  <si>
    <t>J1 - Janela 2,1x1,20</t>
  </si>
  <si>
    <t>J2 - Janela 1,50x1,00</t>
  </si>
  <si>
    <t>J3 - Janela 1,1x1,00</t>
  </si>
  <si>
    <t xml:space="preserve">Banheiro feminino </t>
  </si>
  <si>
    <t xml:space="preserve">BLOCOS </t>
  </si>
  <si>
    <t>banheiro</t>
  </si>
  <si>
    <t>baneiro parede larga</t>
  </si>
  <si>
    <t xml:space="preserve">paredes internas </t>
  </si>
  <si>
    <t xml:space="preserve">paredes externas </t>
  </si>
  <si>
    <t>quantidade de barra por pilar</t>
  </si>
  <si>
    <t xml:space="preserve">CONFORME PROJETO </t>
  </si>
  <si>
    <t>TOTAL DE CUMEEIRA</t>
  </si>
  <si>
    <t>banheiros pcd e fem. e masc. principais</t>
  </si>
  <si>
    <t xml:space="preserve">Calçada externa frente </t>
  </si>
  <si>
    <t>SALAS</t>
  </si>
  <si>
    <t>BLOCO ADM</t>
  </si>
  <si>
    <t>REFEITÓRIO + BLOCO SERVIÇO</t>
  </si>
  <si>
    <t>CIRCULAÇÃO</t>
  </si>
  <si>
    <t>Caixa de passagem 20x20cm</t>
  </si>
  <si>
    <t xml:space="preserve">COMPLEMENTO DE NÍVEL ENTRE BLOCOS </t>
  </si>
  <si>
    <t xml:space="preserve">PLACA DE INAUGURAÇÃO </t>
  </si>
  <si>
    <t>COMP 119</t>
  </si>
  <si>
    <t>FORNECIMENTO E INSTALAÇÃO DE PLACA DE INAUGURAÇÃO 40X60CM</t>
  </si>
  <si>
    <t>20.4</t>
  </si>
  <si>
    <t>20.3.2</t>
  </si>
  <si>
    <t>20.4.1</t>
  </si>
  <si>
    <t xml:space="preserve"> </t>
  </si>
  <si>
    <t>10% do piso total para servir de reparos</t>
  </si>
  <si>
    <t xml:space="preserve">Porta de 80x210cm - somente portas de madeiras </t>
  </si>
  <si>
    <t xml:space="preserve">Em alguns casos se considera a mesmas área da coberutura </t>
  </si>
  <si>
    <t>bloco lateral esquerda</t>
  </si>
  <si>
    <t xml:space="preserve">bloco do meio </t>
  </si>
  <si>
    <t>comp(m) ou área(m2)</t>
  </si>
  <si>
    <t>larg(m) ou qt</t>
  </si>
  <si>
    <t>parte do bloco dos fundo s</t>
  </si>
  <si>
    <t>demolição de piso de quadra exist.</t>
  </si>
  <si>
    <t xml:space="preserve">demolição de muro fontal e lateral ao campo de futebol </t>
  </si>
  <si>
    <t xml:space="preserve">bases da caixa dagua </t>
  </si>
  <si>
    <t xml:space="preserve">CONSIDERADO TOADA A AREA DE ESTRUTURA DEMOLIDA </t>
  </si>
  <si>
    <t>BLOCO2</t>
  </si>
  <si>
    <t>BLOCO3</t>
  </si>
  <si>
    <t>BLOCO4</t>
  </si>
  <si>
    <t xml:space="preserve">TODOS OS BLOCOS </t>
  </si>
  <si>
    <t>PORTA DE ABRIR EM CHAPA DE AÇO #16 TIPO DOBRADA, COM FECHADURA E BARRA DE ABRIR - FORNECIMENTO E INSTALAÇÃO</t>
  </si>
  <si>
    <t xml:space="preserve">PISO DAS RAMPAS + ÁREAS DE RECUPERAÇÃO </t>
  </si>
  <si>
    <t xml:space="preserve">RAMPAS MAIS AREAS DE RECUPERAÇÃO DE 10% DO TOTAL DO PISO EXISTENTE </t>
  </si>
  <si>
    <t xml:space="preserve">rampasp </t>
  </si>
  <si>
    <t xml:space="preserve">Janelas de 06 salas </t>
  </si>
  <si>
    <t xml:space="preserve">Paredes a serem construídas </t>
  </si>
  <si>
    <t xml:space="preserve">Bloco antigo a ser rebocado = a área de apicoamento </t>
  </si>
  <si>
    <t xml:space="preserve">cozinha + dml + dispensa + area de serviço </t>
  </si>
  <si>
    <t>larg (m) ou comp(m)</t>
  </si>
  <si>
    <t>larg (m) ou altura(m)</t>
  </si>
  <si>
    <t xml:space="preserve">passa prato </t>
  </si>
  <si>
    <t>banaheiro masc + banheiro femin + pne masc + pne femin+ professores fem + profeess masc</t>
  </si>
  <si>
    <t xml:space="preserve">Perimetro interno e externo </t>
  </si>
  <si>
    <t xml:space="preserve">COZINHA - BANCADA </t>
  </si>
  <si>
    <t xml:space="preserve">COZINHA - PASSA PRATO </t>
  </si>
  <si>
    <t>comp(m) ou largura(m)</t>
  </si>
  <si>
    <t>larg(m) ou altura(m)</t>
  </si>
  <si>
    <t xml:space="preserve">PINTURA COM TINTA LÁTEX PVA EM PAREDES INTERNAS COM DUAS DEMÃOS </t>
  </si>
  <si>
    <t xml:space="preserve">LIXAMENTO DE SUPERFICIE PINTADA OU PREPARO PARA NOVA PINTURA EM PAREDES NOVAS </t>
  </si>
  <si>
    <t xml:space="preserve">GUICHE DE ATENDIMENTO </t>
  </si>
  <si>
    <t xml:space="preserve">PARTES EXTERNAS </t>
  </si>
  <si>
    <t xml:space="preserve">PARTES INTERNAS </t>
  </si>
  <si>
    <t xml:space="preserve">BLOCO DOS FUNDOS </t>
  </si>
  <si>
    <t xml:space="preserve">PERIMETRO EXTERNO BLOCO DOS FUNDOS + PILARES </t>
  </si>
  <si>
    <t>PERIMETRO EXTERNO BLOCO DO MEIO LADO BWS + SALAS + PILARES</t>
  </si>
  <si>
    <t xml:space="preserve">PERIMETRO EXTERNO BLOCO ESQUERDO + PILARES </t>
  </si>
  <si>
    <t xml:space="preserve">BLOCO DIREITO FFRONTAL + PILARES </t>
  </si>
  <si>
    <t xml:space="preserve">BLOCO DO MEIO - SOMENTE NAS SALAS </t>
  </si>
  <si>
    <t xml:space="preserve">BLOCO LADO ESQUERDO </t>
  </si>
  <si>
    <t xml:space="preserve">BLOCO FRONTAL </t>
  </si>
  <si>
    <t xml:space="preserve">APLICADO EM TODAS AS ÁREAS INTERNAS E EXTERNAS </t>
  </si>
  <si>
    <t xml:space="preserve">APLICAÇÃO DE SELADOR ACRILICO EM TODAS AS PAREDES </t>
  </si>
  <si>
    <t xml:space="preserve">APLICAÇÃO E LIXAMENTO DE MASSA LATEX EM PAREDES INTERNAS UMA DEMÃO </t>
  </si>
  <si>
    <t xml:space="preserve">PINTURA COM TINTA ACRILICA EM PAREDE EXTERNA </t>
  </si>
  <si>
    <t xml:space="preserve">qt.salas </t>
  </si>
  <si>
    <t xml:space="preserve">Tanque de lavar roupa </t>
  </si>
  <si>
    <t>REGISTRO DE ESFERA PVC, COM BORBOLETA, SOLDÁVEL, DE 3/4" - FORNECIMENTO E INSTALAÇÃO.</t>
  </si>
  <si>
    <t>conector bolsa  66 mm x 2.1/2''</t>
  </si>
  <si>
    <t>união soldavel 32mm</t>
  </si>
  <si>
    <t xml:space="preserve">UNIÃO PVC SOLDÁVEL 32 MM , PARA AGUA FRIA PREDIAL -  FORNECIMENTO E INSTALAÇÃO </t>
  </si>
  <si>
    <t>50 mm - 1.1/4''</t>
  </si>
  <si>
    <t>3/4''</t>
  </si>
  <si>
    <t>1''</t>
  </si>
  <si>
    <t>1.1/2''</t>
  </si>
  <si>
    <t>CURTA 50-40mm</t>
  </si>
  <si>
    <t>60 mm - 40 mm</t>
  </si>
  <si>
    <t>75 mm- 50 mm</t>
  </si>
  <si>
    <t xml:space="preserve">BUCHA DE REDUCAO DE PVC, SOLDAVEL, CURTA, COM 50 - 40 MM, PARA AGUA FRIA PREDIAL -  FORNECIMENTO E INSTALAÇÃO </t>
  </si>
  <si>
    <t xml:space="preserve">BUCHA DE REDUCAO DE PVC, SOLDAVEL, LONGA, COM 60 X 40 MM, PARA AGUA FRIA PREDIAL - FORNECIMENTO E INSTALAÇÃO </t>
  </si>
  <si>
    <t xml:space="preserve">BUCHA DE REDUCAO DE PVC, SOLDAVEL, LONGA, COM 75 X 50 MM, PARA AGUA FRIA PREDIAL -  FORNECIMENTO E INSTALAÇÃO </t>
  </si>
  <si>
    <t>Curva longa de 90º</t>
  </si>
  <si>
    <t xml:space="preserve"> 40mm</t>
  </si>
  <si>
    <t>Joelho 45º soldável</t>
  </si>
  <si>
    <t>50mm - 25mm</t>
  </si>
  <si>
    <t>Válvula de esfera</t>
  </si>
  <si>
    <t>32 mm -3/4"</t>
  </si>
  <si>
    <t>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t>
  </si>
  <si>
    <t>Reservatório metálico - Tipo cilindrico - inferior capaciade de 17000L</t>
  </si>
  <si>
    <t xml:space="preserve">Caixa de gordura </t>
  </si>
  <si>
    <t>CG- 60X60 cm</t>
  </si>
  <si>
    <t>CE- 80x80 cm</t>
  </si>
  <si>
    <t>75 mm - 75 mm</t>
  </si>
  <si>
    <t>75mm</t>
  </si>
  <si>
    <t>Ralo sifonado 100mm</t>
  </si>
  <si>
    <t>10 mm²</t>
  </si>
  <si>
    <t>150 mm²</t>
  </si>
  <si>
    <t>50 mm²</t>
  </si>
  <si>
    <t>95 mm²</t>
  </si>
  <si>
    <t>13A</t>
  </si>
  <si>
    <t>150A</t>
  </si>
  <si>
    <t>25A</t>
  </si>
  <si>
    <t>350A</t>
  </si>
  <si>
    <t xml:space="preserve">Interruptor 1 tecla PARALELA </t>
  </si>
  <si>
    <t>32 A</t>
  </si>
  <si>
    <t>63 A</t>
  </si>
  <si>
    <t>Interruptor tetrapolar DR (3 fases/neutro - In 30mA) - DIN</t>
  </si>
  <si>
    <t>40 A</t>
  </si>
  <si>
    <t>COMP 01</t>
  </si>
  <si>
    <t xml:space="preserve">BROCA DE CONCRETO ARMADO </t>
  </si>
  <si>
    <t>Øm</t>
  </si>
  <si>
    <t>Transporte de bota forma em caminhão basculante DMT 10 KM</t>
  </si>
  <si>
    <t xml:space="preserve">BLOCOS DE COROAMENTO </t>
  </si>
  <si>
    <t xml:space="preserve">BALDRAMES </t>
  </si>
  <si>
    <t xml:space="preserve">PILARES </t>
  </si>
  <si>
    <t xml:space="preserve">VIGAS DE RESPALDO </t>
  </si>
  <si>
    <t>Alvenária de bloco ceramico 14x19x29</t>
  </si>
  <si>
    <t>Chapisco</t>
  </si>
  <si>
    <t>Reboco</t>
  </si>
  <si>
    <t>M3/KM</t>
  </si>
  <si>
    <t>Broca de concreto armado, controle tipo "C", fck= 13,5Mpa, Ø 20 cm</t>
  </si>
  <si>
    <t xml:space="preserve">REFORMA NA QUADRA EXISTENTE DE QUADRA </t>
  </si>
  <si>
    <t xml:space="preserve">Área da quadra </t>
  </si>
  <si>
    <t xml:space="preserve">EXECUÇÃO DE PISO ARMADO </t>
  </si>
  <si>
    <t>Comp.</t>
  </si>
  <si>
    <t>Larg.</t>
  </si>
  <si>
    <t xml:space="preserve">somente parte da cobertira </t>
  </si>
  <si>
    <t>BLOCO VEDACAO CONCRETO 14 X 19 X 39 CM (CLASSE C - NBR 6136)</t>
  </si>
  <si>
    <t>JANELA DE CORRER EM ALUMINIO, 100 X 120 CM (A X L), 2 FLS,  SEM BANDEIRA,  ACABAMENTO ACET OU BRILHANTE, BATENTE/REQUADRO DE 6 A 14 CM, COM VIDRO, SEM GUARNICAO</t>
  </si>
  <si>
    <t>CAIXA DE PASSAGEM PARA TELEFONE 15X15X10CM (SOBREPOR), FORNECIMENTO E INSTALACAO.</t>
  </si>
  <si>
    <t>COTOVELO EM COBRE, 90 GRAUS, SEM ANEL DE SOLDA, DN 66 MM, INSTALADO EM RESERVAÇÃO DE ÁGUA DE EDIFICAÇÃO QUE POSSUA RESERVATÓRIO DE FIBRA/FIBROCIMENTO - FORNECIMENTO E INSTALAÇÃO. AF_06/2016_P</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</si>
  <si>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</si>
  <si>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</si>
  <si>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</si>
  <si>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</si>
  <si>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</si>
  <si>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</si>
  <si>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</si>
  <si>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</si>
  <si>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</si>
  <si>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</si>
  <si>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</si>
  <si>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</si>
  <si>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</si>
  <si>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</si>
  <si>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</si>
  <si>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</si>
  <si>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</si>
  <si>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</si>
  <si>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</si>
  <si>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</si>
  <si>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</si>
  <si>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</si>
  <si>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</si>
  <si>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</si>
  <si>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</si>
  <si>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</si>
  <si>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</si>
  <si>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</si>
  <si>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</si>
  <si>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</si>
  <si>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</si>
  <si>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</si>
  <si>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</si>
  <si>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</si>
  <si>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</si>
  <si>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</si>
  <si>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</si>
  <si>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</si>
  <si>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</si>
  <si>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</si>
  <si>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</si>
  <si>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</si>
  <si>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</si>
  <si>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</si>
  <si>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</si>
  <si>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</si>
  <si>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</si>
  <si>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</si>
  <si>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</si>
  <si>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</si>
  <si>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</si>
  <si>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</si>
  <si>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</si>
  <si>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</si>
  <si>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</si>
  <si>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</si>
  <si>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</si>
  <si>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</si>
  <si>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</si>
  <si>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</si>
  <si>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</si>
  <si>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</si>
  <si>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</si>
  <si>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</si>
  <si>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</si>
  <si>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</si>
  <si>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</si>
  <si>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</si>
  <si>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</si>
  <si>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</si>
  <si>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</si>
  <si>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</si>
  <si>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</si>
  <si>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</si>
  <si>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</si>
  <si>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</si>
  <si>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</si>
  <si>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</si>
  <si>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</si>
  <si>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</si>
  <si>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</si>
  <si>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</si>
  <si>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</si>
  <si>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</si>
  <si>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</si>
  <si>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</si>
  <si>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</si>
  <si>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</si>
  <si>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</si>
  <si>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</si>
  <si>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</si>
  <si>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</si>
  <si>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</si>
  <si>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</si>
  <si>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</si>
  <si>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</si>
  <si>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</si>
  <si>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</si>
  <si>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</si>
  <si>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</si>
  <si>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</si>
  <si>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</si>
  <si>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ALUGUEL DE ANDAIME FACHADEIRO </t>
  </si>
  <si>
    <t>CP-HID001</t>
  </si>
  <si>
    <r>
      <t xml:space="preserve">DATA BASE: </t>
    </r>
    <r>
      <rPr>
        <sz val="11"/>
        <rFont val="Arial"/>
        <family val="2"/>
      </rPr>
      <t xml:space="preserve">SINAPI NOVEMBRO- COM DESONERAÇÃO / 2017 - </t>
    </r>
    <r>
      <rPr>
        <b/>
        <sz val="11"/>
        <rFont val="Arial"/>
        <family val="2"/>
      </rPr>
      <t>BDI - 28,24%</t>
    </r>
  </si>
  <si>
    <t xml:space="preserve">muro frontal </t>
  </si>
  <si>
    <t xml:space="preserve">muro lateral </t>
  </si>
  <si>
    <t>20.1.6</t>
  </si>
  <si>
    <t>20.2.3</t>
  </si>
  <si>
    <t>20.2.4</t>
  </si>
  <si>
    <t>20.2.5</t>
  </si>
  <si>
    <t>20.2.6</t>
  </si>
  <si>
    <t>20.2.7</t>
  </si>
  <si>
    <t>20.2.8</t>
  </si>
  <si>
    <t>20.2.9</t>
  </si>
  <si>
    <t>20.2.10</t>
  </si>
  <si>
    <t>20.3.3</t>
  </si>
  <si>
    <t>20.3.4</t>
  </si>
  <si>
    <t>20.3.5</t>
  </si>
  <si>
    <t>20.3.6</t>
  </si>
  <si>
    <t>20.3.7</t>
  </si>
  <si>
    <t>20.3.8</t>
  </si>
  <si>
    <t>20.3.9</t>
  </si>
  <si>
    <t>20.3.10</t>
  </si>
  <si>
    <t>20.5</t>
  </si>
  <si>
    <t>20.4.2</t>
  </si>
  <si>
    <t>20.4.3</t>
  </si>
  <si>
    <t>20.4.4</t>
  </si>
  <si>
    <t>20.4.5</t>
  </si>
  <si>
    <t>20.5.1</t>
  </si>
  <si>
    <t>20.5.2</t>
  </si>
  <si>
    <t>20.5.3</t>
  </si>
  <si>
    <t>20.5.4</t>
  </si>
  <si>
    <t>20.6</t>
  </si>
  <si>
    <t>20.6.1</t>
  </si>
  <si>
    <t>20.6.2</t>
  </si>
  <si>
    <t>20.6.3</t>
  </si>
  <si>
    <t>será instalado no muro frontal</t>
  </si>
  <si>
    <t>pintura de gradil e portoes</t>
  </si>
  <si>
    <t xml:space="preserve">Portões e grades </t>
  </si>
  <si>
    <t>COMP 120</t>
  </si>
  <si>
    <t>m²</t>
  </si>
  <si>
    <t>PRÓPRIA</t>
  </si>
  <si>
    <t>20.6.4</t>
  </si>
  <si>
    <t>portão de acesso a pedestres</t>
  </si>
  <si>
    <t xml:space="preserve">portão de acesso para veiculos </t>
  </si>
  <si>
    <t xml:space="preserve">FORNECIMENTO E INSTALAÇÃO PORTÃO DE CORRER COM TRILHOS, GUIAS E ROLDANAS </t>
  </si>
  <si>
    <t>COMP 121</t>
  </si>
  <si>
    <t>COMP 122</t>
  </si>
  <si>
    <t xml:space="preserve">Portão de correr 01 folha </t>
  </si>
  <si>
    <t>Portão frontal de abrir 01folha</t>
  </si>
  <si>
    <t xml:space="preserve"> FORNECIMENTO E INSTALAÇÃO PORTÃO DE ABRIR 1 FOLHA </t>
  </si>
  <si>
    <t>20.6.5</t>
  </si>
  <si>
    <t>20.6.6</t>
  </si>
  <si>
    <t xml:space="preserve">MUROS FRONTAL E LATERAL INTERNO </t>
  </si>
  <si>
    <t>MUROS FRONTAL E LATERAL EXTERNO</t>
  </si>
  <si>
    <t xml:space="preserve">MUROS FUNDO E LATERAL INTERNO </t>
  </si>
  <si>
    <t>GRADIL E PORTÕES</t>
  </si>
  <si>
    <t xml:space="preserve">VALOR TOTAL ACUMULADO </t>
  </si>
  <si>
    <t>21.1.1</t>
  </si>
  <si>
    <t>21.1.2</t>
  </si>
  <si>
    <t>21.1.3</t>
  </si>
  <si>
    <t>21.1.4</t>
  </si>
  <si>
    <t>21.1.5</t>
  </si>
  <si>
    <t>21.1.6</t>
  </si>
  <si>
    <t>21.1.7</t>
  </si>
  <si>
    <t>21.2</t>
  </si>
  <si>
    <t>21.2.1</t>
  </si>
  <si>
    <t>21.2.1.2</t>
  </si>
  <si>
    <t>21.2.1.3</t>
  </si>
  <si>
    <t>21.2.1.4</t>
  </si>
  <si>
    <t>21.2.1.5</t>
  </si>
  <si>
    <t>21.2.1.6</t>
  </si>
  <si>
    <t>21.2.1.7</t>
  </si>
  <si>
    <t>21.2.2</t>
  </si>
  <si>
    <t>21.2.2.1</t>
  </si>
  <si>
    <t>21.2.2.2</t>
  </si>
  <si>
    <t>21.2.2.3</t>
  </si>
  <si>
    <t>21.2.2.4</t>
  </si>
  <si>
    <t>21.2.2.5</t>
  </si>
  <si>
    <t>21.2.2.6</t>
  </si>
  <si>
    <t>21.2.2.7</t>
  </si>
  <si>
    <t>21.2.2.8</t>
  </si>
  <si>
    <t>21.2.2.9</t>
  </si>
  <si>
    <t>21.2.2.10</t>
  </si>
  <si>
    <t>21.2.2.11</t>
  </si>
  <si>
    <t>21.3</t>
  </si>
  <si>
    <t>21.3.1</t>
  </si>
  <si>
    <t>21.3.2</t>
  </si>
  <si>
    <t>21.4</t>
  </si>
  <si>
    <t>21.4.1</t>
  </si>
  <si>
    <t>22.0</t>
  </si>
  <si>
    <t>22.1</t>
  </si>
  <si>
    <t>TOTAL MENSAL</t>
  </si>
  <si>
    <t>PORCENTAGEM</t>
  </si>
  <si>
    <t xml:space="preserve">PINTURA EM CAL </t>
  </si>
  <si>
    <t>MUROS</t>
  </si>
  <si>
    <r>
      <t>MUNICÍPIO:</t>
    </r>
    <r>
      <rPr>
        <sz val="11"/>
        <rFont val="Arial"/>
        <family val="2"/>
      </rPr>
      <t xml:space="preserve"> VÁRZEA GRANDE </t>
    </r>
  </si>
  <si>
    <t>10.9</t>
  </si>
  <si>
    <t>11.1</t>
  </si>
  <si>
    <t>14.1</t>
  </si>
  <si>
    <t>14.6</t>
  </si>
  <si>
    <t>14.7</t>
  </si>
  <si>
    <t>15.1.13</t>
  </si>
  <si>
    <t>15.1.19</t>
  </si>
  <si>
    <t>15.1.27</t>
  </si>
  <si>
    <t>15.1.30</t>
  </si>
  <si>
    <t>15.1.32</t>
  </si>
  <si>
    <t>15.1.38</t>
  </si>
  <si>
    <t>15.1.42</t>
  </si>
  <si>
    <t>15.1.49</t>
  </si>
  <si>
    <t>15.1.54</t>
  </si>
  <si>
    <t>15.1.55</t>
  </si>
  <si>
    <t>15.1.62</t>
  </si>
  <si>
    <t>15.1.64</t>
  </si>
  <si>
    <t>15.1.67</t>
  </si>
  <si>
    <t>15.1.68</t>
  </si>
  <si>
    <t>15.2.7</t>
  </si>
  <si>
    <t>15.2.22</t>
  </si>
  <si>
    <t>15.2.23</t>
  </si>
  <si>
    <t>15.2.24</t>
  </si>
  <si>
    <t>15.2.27</t>
  </si>
  <si>
    <t>17.9</t>
  </si>
  <si>
    <t>17.26</t>
  </si>
  <si>
    <t>17.32</t>
  </si>
  <si>
    <t>17.36</t>
  </si>
  <si>
    <t>17.39</t>
  </si>
  <si>
    <t>17.40</t>
  </si>
  <si>
    <t>17.41</t>
  </si>
  <si>
    <t>17.42</t>
  </si>
  <si>
    <t>17.69</t>
  </si>
  <si>
    <t>Piso em granilite</t>
  </si>
  <si>
    <t>14.8</t>
  </si>
  <si>
    <t>ENCARREGADO GERAL DE OBRA</t>
  </si>
  <si>
    <t>TUBO RETANGULAR EM AÇO PRETO 30X20mm PAREDE 2mm</t>
  </si>
  <si>
    <t>FORNECIMENTO E INSTALAÇÃO DE GRADIL EM METALON 30x20mm PAREDE 2mm</t>
  </si>
  <si>
    <t>OBRA: REFORMA E ADEQUAÇÃO EMEB JULIO DOMINGOS DE CAMPOS</t>
  </si>
  <si>
    <t>LOCAL: EMEB JULIO DOMINGOS DE CAMPOS</t>
  </si>
  <si>
    <t>ENDEREÇO: RUA LUÍS PEDRO DE LIMA , SN - CAPÃO GRANDE</t>
  </si>
  <si>
    <t>CP-HID-32</t>
  </si>
  <si>
    <t>CP-HID-31</t>
  </si>
  <si>
    <t>CP-HID-016</t>
  </si>
  <si>
    <t>Bebedouro - Joelho roscavel</t>
  </si>
  <si>
    <t>CP-SAN-27</t>
  </si>
  <si>
    <t>CP-SAN-28</t>
  </si>
  <si>
    <t>TÊ 45</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</si>
</sst>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s>
  <fonts count="10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ourier New"/>
      <family val="3"/>
    </font>
    <font>
      <sz val="10"/>
      <name val="Calibri"/>
      <family val="2"/>
      <scheme val="minor"/>
    </font>
    <font>
      <b/>
      <i/>
      <u/>
      <sz val="10"/>
      <name val="Arial"/>
      <family val="2"/>
    </font>
    <font>
      <sz val="11"/>
      <color rgb="FFFF0000"/>
      <name val="Arial"/>
      <family val="2"/>
    </font>
    <font>
      <sz val="10"/>
      <name val="Courier New"/>
      <family val="3"/>
    </font>
    <font>
      <sz val="9"/>
      <color indexed="81"/>
      <name val="Tahoma"/>
      <family val="2"/>
    </font>
    <font>
      <b/>
      <sz val="9"/>
      <color indexed="81"/>
      <name val="Tahoma"/>
      <family val="2"/>
    </font>
    <font>
      <b/>
      <u/>
      <sz val="11"/>
      <name val="Calibri"/>
      <family val="2"/>
      <scheme val="minor"/>
    </font>
    <font>
      <sz val="9"/>
      <name val="Calibri"/>
      <family val="2"/>
    </font>
    <font>
      <sz val="9"/>
      <color indexed="8"/>
      <name val="Calibri"/>
      <family val="2"/>
      <scheme val="minor"/>
    </font>
    <font>
      <u val="singleAccounting"/>
      <sz val="10"/>
      <name val="Arial"/>
      <family val="2"/>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3" tint="0.39997558519241921"/>
        <bgColor indexed="64"/>
      </patternFill>
    </fill>
  </fills>
  <borders count="66">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s>
  <cellStyleXfs count="147">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7" fillId="2" borderId="0" applyNumberFormat="0" applyFont="0" applyFill="0" applyProtection="0"/>
    <xf numFmtId="0" fontId="6" fillId="8" borderId="0" applyNumberFormat="0" applyBorder="0" applyAlignment="0" applyProtection="0"/>
    <xf numFmtId="0" fontId="7" fillId="3" borderId="0" applyNumberFormat="0" applyFont="0" applyFill="0" applyProtection="0"/>
    <xf numFmtId="0" fontId="6" fillId="9" borderId="0" applyNumberFormat="0" applyBorder="0" applyAlignment="0" applyProtection="0"/>
    <xf numFmtId="0" fontId="7" fillId="4" borderId="0" applyNumberFormat="0" applyFont="0" applyFill="0" applyProtection="0"/>
    <xf numFmtId="0" fontId="6" fillId="10" borderId="0" applyNumberFormat="0" applyBorder="0" applyAlignment="0" applyProtection="0"/>
    <xf numFmtId="0" fontId="7" fillId="2" borderId="0" applyNumberFormat="0" applyFont="0" applyFill="0" applyProtection="0"/>
    <xf numFmtId="0" fontId="6" fillId="7" borderId="0" applyNumberFormat="0" applyBorder="0" applyAlignment="0" applyProtection="0"/>
    <xf numFmtId="0" fontId="7" fillId="4" borderId="0" applyNumberFormat="0" applyFont="0" applyFill="0" applyProtection="0"/>
    <xf numFmtId="0" fontId="6" fillId="6" borderId="0" applyNumberFormat="0" applyBorder="0" applyAlignment="0" applyProtection="0"/>
    <xf numFmtId="0" fontId="7" fillId="3" borderId="0" applyNumberFormat="0" applyFont="0" applyFill="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9" borderId="0" applyNumberFormat="0" applyFont="0" applyFill="0" applyProtection="0"/>
    <xf numFmtId="0" fontId="6" fillId="9" borderId="0" applyNumberFormat="0" applyBorder="0" applyAlignment="0" applyProtection="0"/>
    <xf numFmtId="0" fontId="7" fillId="13" borderId="0" applyNumberFormat="0" applyFont="0" applyFill="0" applyProtection="0"/>
    <xf numFmtId="0" fontId="6" fillId="14"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15" borderId="0" applyNumberFormat="0" applyFont="0" applyFill="0" applyProtection="0"/>
    <xf numFmtId="0" fontId="6" fillId="10" borderId="0" applyNumberFormat="0" applyBorder="0" applyAlignment="0" applyProtection="0"/>
    <xf numFmtId="0" fontId="37" fillId="16" borderId="0" applyNumberFormat="0" applyBorder="0" applyAlignment="0" applyProtection="0"/>
    <xf numFmtId="0" fontId="37" fillId="9" borderId="0" applyNumberFormat="0" applyBorder="0" applyAlignment="0" applyProtection="0"/>
    <xf numFmtId="0" fontId="37" fillId="11"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8" fillId="16" borderId="0" applyNumberFormat="0" applyFont="0" applyFill="0" applyProtection="0"/>
    <xf numFmtId="0" fontId="37" fillId="6" borderId="0" applyNumberFormat="0" applyBorder="0" applyAlignment="0" applyProtection="0"/>
    <xf numFmtId="0" fontId="8" fillId="9" borderId="0" applyNumberFormat="0" applyFont="0" applyFill="0" applyProtection="0"/>
    <xf numFmtId="0" fontId="37" fillId="20" borderId="0" applyNumberFormat="0" applyBorder="0" applyAlignment="0" applyProtection="0"/>
    <xf numFmtId="0" fontId="8" fillId="13"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0" fontId="8" fillId="15" borderId="0" applyNumberFormat="0" applyFont="0" applyFill="0" applyProtection="0"/>
    <xf numFmtId="0" fontId="37" fillId="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0" borderId="0" applyNumberFormat="0" applyBorder="0" applyAlignment="0" applyProtection="0"/>
    <xf numFmtId="0" fontId="38" fillId="3" borderId="0" applyNumberFormat="0" applyBorder="0" applyAlignment="0" applyProtection="0"/>
    <xf numFmtId="0" fontId="9" fillId="4" borderId="0" applyNumberFormat="0" applyFont="0" applyFill="0" applyProtection="0"/>
    <xf numFmtId="0" fontId="42" fillId="6" borderId="0" applyNumberFormat="0" applyBorder="0" applyAlignment="0" applyProtection="0"/>
    <xf numFmtId="0" fontId="39" fillId="25" borderId="1" applyNumberFormat="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40" fillId="28" borderId="3" applyNumberFormat="0" applyAlignment="0" applyProtection="0"/>
    <xf numFmtId="3" fontId="7" fillId="0" borderId="0" applyFont="0" applyFill="0" applyBorder="0" applyAlignment="0" applyProtection="0"/>
    <xf numFmtId="3" fontId="7" fillId="0" borderId="0" applyFont="0" applyFill="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6" fillId="0" borderId="0"/>
    <xf numFmtId="0" fontId="41" fillId="0" borderId="0" applyNumberFormat="0" applyFill="0" applyBorder="0" applyAlignment="0" applyProtection="0"/>
    <xf numFmtId="0" fontId="42" fillId="4" borderId="0" applyNumberFormat="0" applyBorder="0" applyAlignment="0" applyProtection="0"/>
    <xf numFmtId="0" fontId="43" fillId="0" borderId="6" applyNumberFormat="0" applyFill="0" applyAlignment="0" applyProtection="0"/>
    <xf numFmtId="0" fontId="44" fillId="0" borderId="7" applyNumberFormat="0" applyFill="0" applyAlignment="0" applyProtection="0"/>
    <xf numFmtId="0" fontId="45" fillId="0" borderId="8" applyNumberFormat="0" applyFill="0" applyAlignment="0" applyProtection="0"/>
    <xf numFmtId="0" fontId="45" fillId="0" borderId="0" applyNumberFormat="0" applyFill="0" applyBorder="0" applyAlignment="0" applyProtection="0"/>
    <xf numFmtId="0" fontId="14" fillId="3" borderId="0" applyNumberFormat="0" applyFont="0" applyFill="0" applyProtection="0"/>
    <xf numFmtId="0" fontId="38" fillId="5" borderId="0" applyNumberFormat="0" applyBorder="0" applyAlignment="0" applyProtection="0"/>
    <xf numFmtId="0" fontId="46" fillId="7" borderId="1" applyNumberFormat="0" applyAlignment="0" applyProtection="0"/>
    <xf numFmtId="0" fontId="47" fillId="0" borderId="9" applyNumberFormat="0" applyFill="0" applyAlignment="0" applyProtection="0"/>
    <xf numFmtId="164" fontId="3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5" fillId="10" borderId="0" applyNumberFormat="0" applyFont="0" applyFill="0" applyProtection="0"/>
    <xf numFmtId="0" fontId="54" fillId="14" borderId="0" applyNumberFormat="0" applyBorder="0" applyAlignment="0" applyProtection="0"/>
    <xf numFmtId="0" fontId="48" fillId="14" borderId="0" applyNumberFormat="0" applyBorder="0" applyAlignment="0" applyProtection="0"/>
    <xf numFmtId="0" fontId="7" fillId="0" borderId="0"/>
    <xf numFmtId="0" fontId="63" fillId="0" borderId="0"/>
    <xf numFmtId="0" fontId="7" fillId="0" borderId="0"/>
    <xf numFmtId="0" fontId="7" fillId="0" borderId="0"/>
    <xf numFmtId="0" fontId="7" fillId="0" borderId="0"/>
    <xf numFmtId="0" fontId="6" fillId="0" borderId="0"/>
    <xf numFmtId="0" fontId="32" fillId="0" borderId="0"/>
    <xf numFmtId="0" fontId="7" fillId="10" borderId="10" applyNumberFormat="0" applyFont="0" applyBorder="0" applyProtection="0"/>
    <xf numFmtId="0" fontId="36" fillId="10" borderId="10" applyNumberFormat="0" applyFont="0" applyAlignment="0" applyProtection="0"/>
    <xf numFmtId="0" fontId="6" fillId="10" borderId="10" applyNumberFormat="0" applyFont="0" applyAlignment="0" applyProtection="0"/>
    <xf numFmtId="0" fontId="49" fillId="25" borderId="11" applyNumberFormat="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 fillId="26" borderId="12" applyNumberFormat="0" applyFont="0" applyProtection="0"/>
    <xf numFmtId="0" fontId="49" fillId="27" borderId="11" applyNumberFormat="0" applyAlignment="0" applyProtection="0"/>
    <xf numFmtId="165" fontId="7" fillId="0" borderId="0" applyFont="0" applyFill="0" applyBorder="0" applyAlignment="0" applyProtection="0"/>
    <xf numFmtId="165" fontId="7" fillId="0" borderId="0" applyFont="0" applyFill="0" applyBorder="0" applyAlignment="0" applyProtection="0"/>
    <xf numFmtId="164" fontId="7" fillId="0" borderId="0" applyFont="0" applyFill="0" applyBorder="0" applyAlignment="0" applyProtection="0"/>
    <xf numFmtId="169" fontId="7" fillId="0" borderId="0" applyFont="0" applyFill="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50"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165" fontId="35" fillId="0" borderId="0" applyFont="0" applyFill="0" applyBorder="0" applyAlignment="0" applyProtection="0"/>
    <xf numFmtId="169" fontId="7" fillId="0" borderId="0" applyFont="0" applyFill="0" applyBorder="0" applyAlignment="0" applyProtection="0"/>
    <xf numFmtId="165" fontId="7" fillId="0" borderId="0" applyFont="0" applyFill="0" applyBorder="0" applyAlignment="0" applyProtection="0"/>
    <xf numFmtId="0" fontId="52" fillId="0" borderId="0" applyNumberFormat="0" applyFill="0" applyBorder="0" applyAlignment="0" applyProtection="0"/>
    <xf numFmtId="0" fontId="5" fillId="0" borderId="0"/>
  </cellStyleXfs>
  <cellXfs count="839">
    <xf numFmtId="0" fontId="0" fillId="0" borderId="0" xfId="0"/>
    <xf numFmtId="165" fontId="0" fillId="0" borderId="0" xfId="121" applyFont="1"/>
    <xf numFmtId="4" fontId="0" fillId="0" borderId="0" xfId="0" applyNumberFormat="1"/>
    <xf numFmtId="165" fontId="28" fillId="0" borderId="19" xfId="121" applyFont="1" applyBorder="1" applyAlignment="1">
      <alignment horizontal="center"/>
    </xf>
    <xf numFmtId="10" fontId="28" fillId="0" borderId="19" xfId="0" applyNumberFormat="1" applyFont="1" applyBorder="1" applyAlignment="1">
      <alignment horizontal="center"/>
    </xf>
    <xf numFmtId="10" fontId="0" fillId="0" borderId="0" xfId="0" applyNumberFormat="1"/>
    <xf numFmtId="165" fontId="28" fillId="0" borderId="19" xfId="121" applyNumberFormat="1" applyFont="1" applyBorder="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Fill="1" applyBorder="1"/>
    <xf numFmtId="0" fontId="0" fillId="0" borderId="0" xfId="0" applyAlignment="1">
      <alignment wrapText="1"/>
    </xf>
    <xf numFmtId="165" fontId="28" fillId="0" borderId="21" xfId="121" applyFont="1" applyBorder="1" applyAlignment="1">
      <alignment horizontal="center"/>
    </xf>
    <xf numFmtId="10" fontId="28" fillId="0" borderId="21" xfId="0" applyNumberFormat="1" applyFont="1" applyBorder="1" applyAlignment="1">
      <alignment horizontal="center"/>
    </xf>
    <xf numFmtId="164" fontId="0" fillId="0" borderId="0" xfId="99" applyFont="1"/>
    <xf numFmtId="0" fontId="67" fillId="41" borderId="20" xfId="0" applyNumberFormat="1" applyFont="1" applyFill="1" applyBorder="1" applyAlignment="1">
      <alignment horizontal="center" vertical="center"/>
    </xf>
    <xf numFmtId="1" fontId="67" fillId="41" borderId="19" xfId="0" applyNumberFormat="1" applyFont="1" applyFill="1" applyBorder="1" applyAlignment="1">
      <alignment horizontal="center" vertical="center" wrapText="1"/>
    </xf>
    <xf numFmtId="167" fontId="67" fillId="41" borderId="19" xfId="0" applyNumberFormat="1" applyFont="1" applyFill="1" applyBorder="1" applyAlignment="1">
      <alignment horizontal="center" vertical="center" wrapText="1"/>
    </xf>
    <xf numFmtId="166" fontId="67" fillId="41" borderId="19" xfId="0" applyNumberFormat="1" applyFont="1" applyFill="1" applyBorder="1" applyAlignment="1">
      <alignment horizontal="left" vertical="center" wrapText="1"/>
    </xf>
    <xf numFmtId="166" fontId="67" fillId="41" borderId="19" xfId="0" applyNumberFormat="1" applyFont="1" applyFill="1" applyBorder="1" applyAlignment="1">
      <alignment horizontal="center" vertical="center"/>
    </xf>
    <xf numFmtId="165" fontId="67" fillId="41" borderId="19" xfId="121" applyFont="1" applyFill="1" applyBorder="1" applyAlignment="1">
      <alignment horizontal="center" vertical="center"/>
    </xf>
    <xf numFmtId="164" fontId="67" fillId="41" borderId="19" xfId="99" applyFont="1" applyFill="1" applyBorder="1" applyAlignment="1">
      <alignment horizontal="center" vertical="center"/>
    </xf>
    <xf numFmtId="0" fontId="68" fillId="0" borderId="20" xfId="0" applyFont="1" applyFill="1" applyBorder="1" applyAlignment="1">
      <alignment horizontal="center" vertical="center"/>
    </xf>
    <xf numFmtId="0" fontId="68" fillId="0" borderId="19" xfId="0" applyFont="1" applyFill="1" applyBorder="1" applyAlignment="1">
      <alignment horizontal="center" vertical="center" wrapText="1"/>
    </xf>
    <xf numFmtId="0" fontId="68" fillId="0" borderId="19" xfId="0" applyFont="1" applyFill="1" applyBorder="1" applyAlignment="1">
      <alignment horizontal="left" vertical="center" wrapText="1"/>
    </xf>
    <xf numFmtId="165" fontId="68" fillId="0" borderId="19" xfId="121" applyFont="1" applyFill="1" applyBorder="1" applyAlignment="1">
      <alignment horizontal="center" vertical="center"/>
    </xf>
    <xf numFmtId="0" fontId="68" fillId="0" borderId="20" xfId="0" applyFont="1" applyFill="1" applyBorder="1" applyAlignment="1">
      <alignment horizontal="center" vertical="center" wrapText="1"/>
    </xf>
    <xf numFmtId="1" fontId="68" fillId="0" borderId="19" xfId="0" applyNumberFormat="1" applyFont="1" applyFill="1" applyBorder="1" applyAlignment="1">
      <alignment horizontal="center" vertical="center" wrapText="1"/>
    </xf>
    <xf numFmtId="165" fontId="68" fillId="0" borderId="19" xfId="121" applyFont="1" applyFill="1" applyBorder="1" applyAlignment="1">
      <alignment horizontal="center" vertical="center" wrapText="1"/>
    </xf>
    <xf numFmtId="164" fontId="68" fillId="0" borderId="19" xfId="99" applyFont="1" applyFill="1" applyBorder="1" applyAlignment="1">
      <alignment horizontal="center" vertical="center" wrapText="1"/>
    </xf>
    <xf numFmtId="1" fontId="68" fillId="35" borderId="19" xfId="0" applyNumberFormat="1" applyFont="1" applyFill="1" applyBorder="1" applyAlignment="1">
      <alignment horizontal="center" vertical="center" wrapText="1"/>
    </xf>
    <xf numFmtId="0" fontId="68" fillId="35" borderId="19" xfId="0" applyFont="1" applyFill="1" applyBorder="1" applyAlignment="1">
      <alignment horizontal="center" vertical="center" wrapText="1"/>
    </xf>
    <xf numFmtId="165" fontId="68" fillId="35" borderId="19" xfId="121" applyFont="1" applyFill="1" applyBorder="1" applyAlignment="1">
      <alignment horizontal="center" vertical="center" wrapText="1"/>
    </xf>
    <xf numFmtId="1" fontId="68" fillId="0" borderId="19" xfId="105" applyNumberFormat="1" applyFont="1" applyFill="1" applyBorder="1" applyAlignment="1">
      <alignment horizontal="center" vertical="center"/>
    </xf>
    <xf numFmtId="1" fontId="68" fillId="35" borderId="19" xfId="105" applyNumberFormat="1" applyFont="1" applyFill="1" applyBorder="1" applyAlignment="1">
      <alignment horizontal="center" vertical="center" wrapText="1"/>
    </xf>
    <xf numFmtId="0" fontId="68" fillId="0" borderId="20" xfId="0" applyNumberFormat="1" applyFont="1" applyFill="1" applyBorder="1" applyAlignment="1">
      <alignment horizontal="center" vertical="center"/>
    </xf>
    <xf numFmtId="1" fontId="68" fillId="0" borderId="19" xfId="0" applyNumberFormat="1" applyFont="1" applyFill="1" applyBorder="1" applyAlignment="1">
      <alignment horizontal="center" vertical="center"/>
    </xf>
    <xf numFmtId="1" fontId="68" fillId="35" borderId="19" xfId="105" applyNumberFormat="1" applyFont="1" applyFill="1" applyBorder="1" applyAlignment="1">
      <alignment horizontal="center" vertical="center"/>
    </xf>
    <xf numFmtId="0" fontId="67" fillId="34" borderId="20" xfId="0" applyNumberFormat="1" applyFont="1" applyFill="1" applyBorder="1" applyAlignment="1">
      <alignment horizontal="center" vertical="center"/>
    </xf>
    <xf numFmtId="166" fontId="67" fillId="34" borderId="19" xfId="0" quotePrefix="1" applyNumberFormat="1" applyFont="1" applyFill="1" applyBorder="1" applyAlignment="1">
      <alignment horizontal="center" vertical="center"/>
    </xf>
    <xf numFmtId="165" fontId="67" fillId="34" borderId="19" xfId="121" quotePrefix="1" applyFont="1" applyFill="1" applyBorder="1" applyAlignment="1">
      <alignment horizontal="center" vertical="center"/>
    </xf>
    <xf numFmtId="164" fontId="67" fillId="34" borderId="19" xfId="99" quotePrefix="1" applyFont="1" applyFill="1" applyBorder="1" applyAlignment="1">
      <alignment horizontal="center" vertical="center"/>
    </xf>
    <xf numFmtId="1" fontId="68" fillId="35" borderId="19" xfId="0" applyNumberFormat="1" applyFont="1" applyFill="1" applyBorder="1" applyAlignment="1">
      <alignment horizontal="center" vertical="center"/>
    </xf>
    <xf numFmtId="0" fontId="68" fillId="35" borderId="19" xfId="0" applyFont="1" applyFill="1" applyBorder="1" applyAlignment="1">
      <alignment horizontal="center" vertical="center"/>
    </xf>
    <xf numFmtId="165" fontId="68" fillId="35" borderId="19" xfId="121" applyFont="1" applyFill="1" applyBorder="1" applyAlignment="1">
      <alignment horizontal="center" vertical="center"/>
    </xf>
    <xf numFmtId="164" fontId="68" fillId="0" borderId="19" xfId="99" applyFont="1" applyFill="1" applyBorder="1" applyAlignment="1">
      <alignment horizontal="right" vertical="center"/>
    </xf>
    <xf numFmtId="1" fontId="68" fillId="0" borderId="19" xfId="111" applyNumberFormat="1" applyFont="1" applyFill="1" applyBorder="1" applyAlignment="1">
      <alignment horizontal="center" vertical="center"/>
    </xf>
    <xf numFmtId="0" fontId="68" fillId="35" borderId="20" xfId="0" applyFont="1" applyFill="1" applyBorder="1" applyAlignment="1">
      <alignment horizontal="center" vertical="center" wrapText="1"/>
    </xf>
    <xf numFmtId="165" fontId="67" fillId="37" borderId="19" xfId="121" applyFont="1" applyFill="1" applyBorder="1" applyAlignment="1">
      <alignment horizontal="center" vertical="center"/>
    </xf>
    <xf numFmtId="3" fontId="68" fillId="0" borderId="20" xfId="0" applyNumberFormat="1" applyFont="1" applyFill="1" applyBorder="1" applyAlignment="1">
      <alignment horizontal="center" vertical="center" wrapText="1"/>
    </xf>
    <xf numFmtId="0" fontId="7" fillId="0" borderId="0" xfId="0" applyFont="1" applyFill="1" applyBorder="1" applyAlignment="1">
      <alignment horizontal="center" vertical="center"/>
    </xf>
    <xf numFmtId="165" fontId="7" fillId="0" borderId="0" xfId="121" applyFont="1" applyFill="1" applyBorder="1" applyAlignment="1">
      <alignment horizontal="center" vertical="center"/>
    </xf>
    <xf numFmtId="164" fontId="7" fillId="0" borderId="0" xfId="99" applyFont="1" applyFill="1" applyBorder="1" applyAlignment="1">
      <alignment horizontal="center" vertical="center"/>
    </xf>
    <xf numFmtId="165" fontId="7" fillId="0" borderId="28" xfId="121" applyFont="1" applyFill="1" applyBorder="1" applyAlignment="1">
      <alignment horizontal="center" vertical="center"/>
    </xf>
    <xf numFmtId="164" fontId="7" fillId="0" borderId="28" xfId="99" applyFont="1" applyFill="1" applyBorder="1" applyAlignment="1">
      <alignment horizontal="center" vertical="center"/>
    </xf>
    <xf numFmtId="164" fontId="7" fillId="0" borderId="0" xfId="99" applyFont="1" applyFill="1" applyBorder="1" applyAlignment="1">
      <alignment vertical="center"/>
    </xf>
    <xf numFmtId="0" fontId="0" fillId="0" borderId="30" xfId="0" applyBorder="1"/>
    <xf numFmtId="164" fontId="0" fillId="0" borderId="0" xfId="99" applyFont="1" applyBorder="1"/>
    <xf numFmtId="164" fontId="28" fillId="0" borderId="0" xfId="99" applyFont="1" applyBorder="1"/>
    <xf numFmtId="0" fontId="0" fillId="0" borderId="27" xfId="0" applyFill="1" applyBorder="1"/>
    <xf numFmtId="164" fontId="7" fillId="0" borderId="28" xfId="99" applyFont="1" applyFill="1" applyBorder="1" applyAlignment="1">
      <alignment vertical="center"/>
    </xf>
    <xf numFmtId="0" fontId="0" fillId="0" borderId="28" xfId="0" applyFill="1" applyBorder="1"/>
    <xf numFmtId="0" fontId="0" fillId="0" borderId="29" xfId="0" applyFill="1" applyBorder="1"/>
    <xf numFmtId="0" fontId="0" fillId="0" borderId="27" xfId="0" applyBorder="1"/>
    <xf numFmtId="0" fontId="0" fillId="0" borderId="0" xfId="0" applyBorder="1" applyAlignment="1">
      <alignment horizontal="center" vertical="center"/>
    </xf>
    <xf numFmtId="0" fontId="69" fillId="0" borderId="0" xfId="0" applyFont="1" applyBorder="1" applyAlignment="1"/>
    <xf numFmtId="0" fontId="69" fillId="0" borderId="0" xfId="0" applyFont="1" applyBorder="1" applyAlignment="1">
      <alignment wrapText="1"/>
    </xf>
    <xf numFmtId="0" fontId="0" fillId="0" borderId="28" xfId="0" applyBorder="1" applyAlignment="1">
      <alignment horizontal="center" vertical="center"/>
    </xf>
    <xf numFmtId="0" fontId="69" fillId="0" borderId="28" xfId="0" applyFont="1" applyBorder="1" applyAlignment="1"/>
    <xf numFmtId="0" fontId="69" fillId="0" borderId="28" xfId="0" applyFont="1" applyBorder="1" applyAlignment="1">
      <alignment wrapText="1"/>
    </xf>
    <xf numFmtId="0" fontId="69" fillId="0" borderId="0" xfId="0" applyFont="1" applyBorder="1" applyAlignment="1">
      <alignment vertical="center"/>
    </xf>
    <xf numFmtId="0" fontId="69" fillId="0" borderId="28" xfId="0" applyFont="1" applyBorder="1" applyAlignment="1">
      <alignment vertical="center"/>
    </xf>
    <xf numFmtId="0" fontId="7" fillId="0" borderId="30" xfId="0" applyFont="1" applyFill="1" applyBorder="1" applyAlignment="1">
      <alignment horizontal="center"/>
    </xf>
    <xf numFmtId="0" fontId="72" fillId="37" borderId="19" xfId="0" applyFont="1" applyFill="1" applyBorder="1" applyAlignment="1">
      <alignment horizontal="center" vertical="center"/>
    </xf>
    <xf numFmtId="10" fontId="73" fillId="35" borderId="19" xfId="117" applyNumberFormat="1" applyFont="1" applyFill="1" applyBorder="1" applyAlignment="1">
      <alignment horizontal="center"/>
    </xf>
    <xf numFmtId="0" fontId="74" fillId="35" borderId="19" xfId="0" applyFont="1" applyFill="1" applyBorder="1" applyAlignment="1">
      <alignment horizontal="center" vertical="center"/>
    </xf>
    <xf numFmtId="0" fontId="71" fillId="35" borderId="19" xfId="0" applyFont="1" applyFill="1" applyBorder="1" applyAlignment="1">
      <alignment vertical="center" wrapText="1"/>
    </xf>
    <xf numFmtId="10" fontId="76" fillId="35" borderId="19" xfId="117" applyNumberFormat="1" applyFont="1" applyFill="1" applyBorder="1" applyAlignment="1">
      <alignment horizontal="center" vertical="center"/>
    </xf>
    <xf numFmtId="0" fontId="71" fillId="35" borderId="19" xfId="0" applyFont="1" applyFill="1" applyBorder="1" applyAlignment="1">
      <alignment horizontal="right" vertical="center" wrapText="1"/>
    </xf>
    <xf numFmtId="10" fontId="74" fillId="35" borderId="19" xfId="117" applyNumberFormat="1" applyFont="1" applyFill="1" applyBorder="1" applyAlignment="1">
      <alignment horizontal="center" vertical="center"/>
    </xf>
    <xf numFmtId="0" fontId="74" fillId="35" borderId="19" xfId="0" applyFont="1" applyFill="1" applyBorder="1" applyAlignment="1">
      <alignment vertical="center" wrapText="1"/>
    </xf>
    <xf numFmtId="0" fontId="71" fillId="35" borderId="19" xfId="0" applyFont="1" applyFill="1" applyBorder="1" applyAlignment="1">
      <alignment vertical="center"/>
    </xf>
    <xf numFmtId="0" fontId="71" fillId="39" borderId="19" xfId="0" applyFont="1" applyFill="1" applyBorder="1" applyAlignment="1">
      <alignment vertical="center" wrapText="1"/>
    </xf>
    <xf numFmtId="0" fontId="75" fillId="35" borderId="19" xfId="0" applyFont="1" applyFill="1" applyBorder="1" applyAlignment="1">
      <alignment horizontal="right" vertical="center"/>
    </xf>
    <xf numFmtId="9" fontId="75" fillId="35" borderId="19" xfId="0" applyNumberFormat="1" applyFont="1" applyFill="1" applyBorder="1" applyAlignment="1">
      <alignment horizontal="right" vertical="center"/>
    </xf>
    <xf numFmtId="9" fontId="71" fillId="35" borderId="19" xfId="0" applyNumberFormat="1" applyFont="1" applyFill="1" applyBorder="1" applyAlignment="1">
      <alignment horizontal="right" vertical="center"/>
    </xf>
    <xf numFmtId="10" fontId="73" fillId="35" borderId="19" xfId="117" applyNumberFormat="1" applyFont="1" applyFill="1" applyBorder="1" applyAlignment="1">
      <alignment horizontal="center" vertical="center"/>
    </xf>
    <xf numFmtId="0" fontId="73" fillId="35" borderId="19" xfId="0" applyFont="1" applyFill="1" applyBorder="1" applyAlignment="1"/>
    <xf numFmtId="4" fontId="68" fillId="0" borderId="0" xfId="0" applyNumberFormat="1" applyFont="1" applyFill="1" applyBorder="1" applyAlignment="1">
      <alignment horizontal="center" vertical="center" wrapText="1"/>
    </xf>
    <xf numFmtId="4" fontId="68" fillId="0" borderId="0" xfId="0" applyNumberFormat="1" applyFont="1" applyFill="1" applyBorder="1" applyAlignment="1">
      <alignment horizontal="left" vertical="center" wrapText="1"/>
    </xf>
    <xf numFmtId="165" fontId="0" fillId="0" borderId="0" xfId="121" applyFont="1" applyAlignment="1">
      <alignment horizontal="center" vertical="center"/>
    </xf>
    <xf numFmtId="165" fontId="66" fillId="0" borderId="0" xfId="121" applyFont="1" applyBorder="1" applyAlignment="1">
      <alignment horizontal="center" vertical="center"/>
    </xf>
    <xf numFmtId="165" fontId="0" fillId="0" borderId="0" xfId="121" applyFont="1" applyBorder="1" applyAlignment="1">
      <alignment horizontal="center" vertical="center"/>
    </xf>
    <xf numFmtId="165" fontId="83" fillId="0" borderId="0" xfId="121" applyFont="1" applyBorder="1" applyAlignment="1">
      <alignment horizontal="center" vertical="center"/>
    </xf>
    <xf numFmtId="165" fontId="23" fillId="0" borderId="0" xfId="121" applyFont="1" applyBorder="1" applyAlignment="1">
      <alignment horizontal="center" vertical="center"/>
    </xf>
    <xf numFmtId="165" fontId="60" fillId="0" borderId="0" xfId="121" applyFont="1" applyFill="1" applyBorder="1" applyAlignment="1">
      <alignment horizontal="center" vertical="center"/>
    </xf>
    <xf numFmtId="165" fontId="7" fillId="0" borderId="0" xfId="121" applyFont="1" applyBorder="1" applyAlignment="1">
      <alignment horizontal="center" vertical="center"/>
    </xf>
    <xf numFmtId="165" fontId="60" fillId="0" borderId="25" xfId="121" applyFont="1" applyFill="1" applyBorder="1" applyAlignment="1">
      <alignment horizontal="center" vertical="center"/>
    </xf>
    <xf numFmtId="165" fontId="60" fillId="0" borderId="25" xfId="121" applyFont="1" applyBorder="1" applyAlignment="1">
      <alignment horizontal="center" vertical="center"/>
    </xf>
    <xf numFmtId="165" fontId="23" fillId="0" borderId="0" xfId="121" applyFont="1" applyFill="1" applyBorder="1" applyAlignment="1">
      <alignment horizontal="center" vertical="center"/>
    </xf>
    <xf numFmtId="165" fontId="0" fillId="0" borderId="25" xfId="121" applyFont="1" applyBorder="1" applyAlignment="1">
      <alignment horizontal="center" vertical="center" wrapText="1"/>
    </xf>
    <xf numFmtId="165" fontId="60" fillId="0" borderId="0" xfId="121" applyFont="1" applyBorder="1" applyAlignment="1">
      <alignment horizontal="center" vertical="center"/>
    </xf>
    <xf numFmtId="165" fontId="0" fillId="0" borderId="0" xfId="121" applyFont="1" applyFill="1" applyBorder="1" applyAlignment="1">
      <alignment horizontal="center" vertical="center"/>
    </xf>
    <xf numFmtId="165" fontId="23" fillId="0" borderId="0" xfId="121" applyFont="1" applyBorder="1" applyAlignment="1">
      <alignment horizontal="left" vertical="center"/>
    </xf>
    <xf numFmtId="0" fontId="60" fillId="0" borderId="0" xfId="0" applyFont="1" applyFill="1" applyBorder="1" applyAlignment="1">
      <alignment horizontal="left" vertical="center"/>
    </xf>
    <xf numFmtId="0" fontId="60" fillId="0" borderId="0" xfId="0" applyFont="1" applyFill="1" applyBorder="1" applyAlignment="1">
      <alignment horizontal="left" vertical="center" wrapText="1"/>
    </xf>
    <xf numFmtId="165" fontId="7" fillId="0" borderId="0" xfId="121" applyFont="1" applyBorder="1" applyAlignment="1">
      <alignment horizontal="left" vertical="center"/>
    </xf>
    <xf numFmtId="165" fontId="0" fillId="0" borderId="0" xfId="121" applyFont="1" applyFill="1" applyBorder="1" applyAlignment="1">
      <alignment horizontal="left" vertical="center"/>
    </xf>
    <xf numFmtId="165" fontId="61" fillId="0" borderId="0" xfId="121" applyFont="1" applyFill="1" applyBorder="1" applyAlignment="1">
      <alignment horizontal="center" vertical="center"/>
    </xf>
    <xf numFmtId="165" fontId="68" fillId="0" borderId="0" xfId="121" applyFont="1" applyFill="1" applyBorder="1" applyAlignment="1">
      <alignment vertical="center"/>
    </xf>
    <xf numFmtId="165" fontId="68" fillId="0" borderId="0" xfId="121" applyFont="1" applyFill="1" applyBorder="1" applyAlignment="1">
      <alignment horizontal="left" vertical="center" wrapText="1"/>
    </xf>
    <xf numFmtId="165" fontId="68" fillId="0" borderId="0" xfId="121" applyFont="1" applyFill="1" applyBorder="1" applyAlignment="1">
      <alignment horizontal="center" vertical="center" wrapText="1"/>
    </xf>
    <xf numFmtId="165" fontId="0" fillId="0" borderId="0" xfId="121" applyFont="1" applyBorder="1" applyAlignment="1">
      <alignment horizontal="center" vertical="center" wrapText="1"/>
    </xf>
    <xf numFmtId="0" fontId="23" fillId="0" borderId="38" xfId="0" applyFont="1" applyFill="1" applyBorder="1" applyAlignment="1">
      <alignment horizontal="center" vertical="center" wrapText="1"/>
    </xf>
    <xf numFmtId="164" fontId="67" fillId="41" borderId="19" xfId="99" applyFont="1" applyFill="1" applyBorder="1" applyAlignment="1">
      <alignment horizontal="right" vertical="center"/>
    </xf>
    <xf numFmtId="164" fontId="68" fillId="0" borderId="19" xfId="99" applyFont="1" applyFill="1" applyBorder="1" applyAlignment="1">
      <alignment horizontal="left" vertical="center"/>
    </xf>
    <xf numFmtId="164" fontId="67" fillId="33" borderId="19" xfId="99" applyFont="1" applyFill="1" applyBorder="1" applyAlignment="1">
      <alignment horizontal="right" vertical="center"/>
    </xf>
    <xf numFmtId="164" fontId="67" fillId="37" borderId="19" xfId="99" quotePrefix="1" applyFont="1" applyFill="1" applyBorder="1" applyAlignment="1">
      <alignment horizontal="right" vertical="center"/>
    </xf>
    <xf numFmtId="164" fontId="67" fillId="34" borderId="19" xfId="99" quotePrefix="1" applyFont="1" applyFill="1" applyBorder="1" applyAlignment="1">
      <alignment horizontal="right" vertical="center"/>
    </xf>
    <xf numFmtId="164" fontId="67" fillId="37" borderId="19" xfId="99" applyFont="1" applyFill="1" applyBorder="1" applyAlignment="1">
      <alignment horizontal="center" vertical="center"/>
    </xf>
    <xf numFmtId="4" fontId="68" fillId="0" borderId="27" xfId="0" applyNumberFormat="1" applyFont="1" applyFill="1" applyBorder="1" applyAlignment="1">
      <alignment vertical="center" wrapText="1"/>
    </xf>
    <xf numFmtId="165" fontId="0" fillId="0" borderId="0" xfId="121" applyFont="1" applyBorder="1" applyAlignment="1">
      <alignment horizontal="left" vertical="center"/>
    </xf>
    <xf numFmtId="165" fontId="7" fillId="0" borderId="0" xfId="121" applyFont="1" applyFill="1" applyBorder="1" applyAlignment="1">
      <alignment horizontal="left" vertical="center"/>
    </xf>
    <xf numFmtId="165" fontId="7" fillId="0" borderId="0" xfId="121" applyFont="1" applyFill="1" applyBorder="1" applyAlignment="1">
      <alignment horizontal="center" vertical="center" wrapText="1"/>
    </xf>
    <xf numFmtId="165" fontId="23" fillId="43" borderId="0" xfId="121" applyFont="1" applyFill="1" applyBorder="1" applyAlignment="1">
      <alignment horizontal="center" vertical="center"/>
    </xf>
    <xf numFmtId="165" fontId="0" fillId="0" borderId="27" xfId="121" applyFont="1" applyBorder="1" applyAlignment="1">
      <alignment horizontal="left" vertical="center"/>
    </xf>
    <xf numFmtId="165" fontId="17" fillId="0" borderId="0" xfId="121" applyFont="1" applyBorder="1" applyAlignment="1">
      <alignment horizontal="left" vertical="center"/>
    </xf>
    <xf numFmtId="165" fontId="23" fillId="0" borderId="0" xfId="121" applyFont="1" applyFill="1" applyBorder="1" applyAlignment="1">
      <alignment horizontal="left" vertical="center"/>
    </xf>
    <xf numFmtId="165" fontId="0" fillId="0" borderId="28" xfId="121" applyFont="1" applyBorder="1" applyAlignment="1">
      <alignment horizontal="center" vertical="center"/>
    </xf>
    <xf numFmtId="165" fontId="7" fillId="0" borderId="27" xfId="121" applyFont="1" applyBorder="1" applyAlignment="1">
      <alignment horizontal="left" vertical="center"/>
    </xf>
    <xf numFmtId="165" fontId="0" fillId="0" borderId="0" xfId="121" applyFont="1" applyFill="1" applyBorder="1" applyAlignment="1">
      <alignment horizontal="center" vertical="center" wrapText="1"/>
    </xf>
    <xf numFmtId="165" fontId="7" fillId="0" borderId="0" xfId="121" applyFont="1" applyFill="1" applyBorder="1" applyAlignment="1">
      <alignment vertical="center"/>
    </xf>
    <xf numFmtId="165" fontId="7" fillId="0" borderId="0" xfId="121" applyFont="1" applyBorder="1" applyAlignment="1">
      <alignment horizontal="right" vertical="center"/>
    </xf>
    <xf numFmtId="165" fontId="0" fillId="44" borderId="0" xfId="121" applyFont="1" applyFill="1" applyBorder="1" applyAlignment="1">
      <alignment horizontal="center" vertical="center"/>
    </xf>
    <xf numFmtId="4" fontId="88" fillId="0" borderId="0" xfId="0" applyNumberFormat="1" applyFont="1" applyFill="1" applyBorder="1" applyAlignment="1">
      <alignment vertical="center" wrapText="1"/>
    </xf>
    <xf numFmtId="165" fontId="68" fillId="44" borderId="0" xfId="121" applyFont="1" applyFill="1" applyBorder="1" applyAlignment="1">
      <alignment horizontal="left" vertical="center" wrapText="1"/>
    </xf>
    <xf numFmtId="165" fontId="7" fillId="44" borderId="0" xfId="121" applyFont="1" applyFill="1" applyBorder="1" applyAlignment="1">
      <alignment horizontal="center" vertical="center" wrapText="1"/>
    </xf>
    <xf numFmtId="165" fontId="7" fillId="44" borderId="0" xfId="121" applyFont="1" applyFill="1" applyBorder="1" applyAlignment="1">
      <alignment horizontal="center" vertical="center"/>
    </xf>
    <xf numFmtId="165" fontId="7" fillId="0" borderId="0" xfId="121" applyFont="1" applyFill="1" applyBorder="1" applyAlignment="1">
      <alignment horizontal="left" vertical="center" wrapText="1"/>
    </xf>
    <xf numFmtId="9" fontId="0" fillId="0" borderId="0" xfId="116" applyFont="1" applyBorder="1" applyAlignment="1">
      <alignment horizontal="center" vertical="center"/>
    </xf>
    <xf numFmtId="0" fontId="7" fillId="0" borderId="27" xfId="0" applyFont="1" applyBorder="1" applyAlignment="1">
      <alignment horizontal="left" vertical="center" wrapText="1"/>
    </xf>
    <xf numFmtId="165" fontId="7" fillId="0" borderId="0" xfId="121" applyFont="1" applyBorder="1" applyAlignment="1">
      <alignment vertical="center"/>
    </xf>
    <xf numFmtId="0" fontId="7" fillId="0" borderId="0" xfId="0" applyFont="1" applyBorder="1" applyAlignment="1">
      <alignment horizontal="center" vertical="center"/>
    </xf>
    <xf numFmtId="0" fontId="23" fillId="0" borderId="33" xfId="0" applyFont="1" applyFill="1" applyBorder="1" applyAlignment="1">
      <alignment horizontal="center" vertical="center" wrapText="1"/>
    </xf>
    <xf numFmtId="165" fontId="7" fillId="0" borderId="30" xfId="121" applyFont="1" applyBorder="1" applyAlignment="1">
      <alignment horizontal="center" vertical="center"/>
    </xf>
    <xf numFmtId="165" fontId="0" fillId="44" borderId="30" xfId="121" applyFont="1" applyFill="1" applyBorder="1" applyAlignment="1">
      <alignment horizontal="center" vertical="center"/>
    </xf>
    <xf numFmtId="165" fontId="68" fillId="0" borderId="30" xfId="121" applyFont="1" applyFill="1" applyBorder="1" applyAlignment="1">
      <alignment vertical="center"/>
    </xf>
    <xf numFmtId="165" fontId="67" fillId="0" borderId="30" xfId="121" applyFont="1" applyFill="1" applyBorder="1" applyAlignment="1">
      <alignment vertical="center"/>
    </xf>
    <xf numFmtId="165" fontId="7" fillId="0" borderId="30" xfId="121" applyFont="1" applyBorder="1" applyAlignment="1">
      <alignment horizontal="center" vertical="center" wrapText="1"/>
    </xf>
    <xf numFmtId="165" fontId="0" fillId="0" borderId="30" xfId="121" applyFont="1" applyBorder="1" applyAlignment="1">
      <alignment horizontal="center" vertical="center"/>
    </xf>
    <xf numFmtId="165" fontId="68" fillId="0" borderId="30" xfId="121" applyFont="1" applyFill="1" applyBorder="1" applyAlignment="1">
      <alignment horizontal="left" vertical="center"/>
    </xf>
    <xf numFmtId="4" fontId="68" fillId="0" borderId="27" xfId="0" applyNumberFormat="1" applyFont="1" applyFill="1" applyBorder="1" applyAlignment="1">
      <alignment horizontal="left" vertical="center" wrapText="1"/>
    </xf>
    <xf numFmtId="165" fontId="68" fillId="0" borderId="30" xfId="121" applyFont="1" applyFill="1" applyBorder="1" applyAlignment="1">
      <alignment horizontal="left" vertical="center" wrapText="1"/>
    </xf>
    <xf numFmtId="165" fontId="68" fillId="44" borderId="30" xfId="121" applyFont="1" applyFill="1" applyBorder="1" applyAlignment="1">
      <alignment horizontal="left" vertical="center" wrapText="1"/>
    </xf>
    <xf numFmtId="165" fontId="68" fillId="44" borderId="30" xfId="121" applyFont="1" applyFill="1" applyBorder="1" applyAlignment="1">
      <alignment vertical="center"/>
    </xf>
    <xf numFmtId="165" fontId="7" fillId="44" borderId="30" xfId="121" applyFont="1" applyFill="1" applyBorder="1" applyAlignment="1">
      <alignment horizontal="center" vertical="center" wrapText="1"/>
    </xf>
    <xf numFmtId="165" fontId="68" fillId="0" borderId="30" xfId="121" applyFont="1" applyFill="1" applyBorder="1" applyAlignment="1">
      <alignment horizontal="center" vertical="center" wrapText="1"/>
    </xf>
    <xf numFmtId="165" fontId="68" fillId="0" borderId="27" xfId="121" applyFont="1" applyFill="1" applyBorder="1" applyAlignment="1">
      <alignment horizontal="left" vertical="center" wrapText="1"/>
    </xf>
    <xf numFmtId="165" fontId="7" fillId="44" borderId="30" xfId="121" applyFont="1" applyFill="1" applyBorder="1" applyAlignment="1">
      <alignment horizontal="center" vertical="center"/>
    </xf>
    <xf numFmtId="165" fontId="7" fillId="0" borderId="27" xfId="121" applyFont="1" applyBorder="1" applyAlignment="1">
      <alignment horizontal="center" vertical="center"/>
    </xf>
    <xf numFmtId="165" fontId="7" fillId="0" borderId="30" xfId="121" applyFont="1" applyFill="1" applyBorder="1" applyAlignment="1">
      <alignment horizontal="center" vertical="center"/>
    </xf>
    <xf numFmtId="165" fontId="0" fillId="0" borderId="30" xfId="121" applyFont="1" applyBorder="1" applyAlignment="1">
      <alignment horizontal="center" vertical="center" wrapText="1"/>
    </xf>
    <xf numFmtId="49" fontId="0" fillId="0" borderId="30" xfId="121" applyNumberFormat="1" applyFont="1" applyBorder="1" applyAlignment="1">
      <alignment horizontal="center" vertical="center"/>
    </xf>
    <xf numFmtId="165" fontId="7" fillId="0" borderId="30" xfId="121" applyFont="1" applyFill="1" applyBorder="1" applyAlignment="1">
      <alignment horizontal="center" vertical="center" wrapText="1"/>
    </xf>
    <xf numFmtId="165" fontId="0" fillId="0" borderId="30" xfId="121" applyFont="1" applyBorder="1" applyAlignment="1">
      <alignment horizontal="left" vertical="center" wrapText="1"/>
    </xf>
    <xf numFmtId="165" fontId="7" fillId="0" borderId="30" xfId="121" applyFont="1" applyBorder="1" applyAlignment="1">
      <alignment vertical="center"/>
    </xf>
    <xf numFmtId="165" fontId="0" fillId="0" borderId="30" xfId="121" applyFont="1" applyFill="1" applyBorder="1" applyAlignment="1">
      <alignment horizontal="center" vertical="center"/>
    </xf>
    <xf numFmtId="165" fontId="7" fillId="0" borderId="27" xfId="121" applyFont="1" applyFill="1" applyBorder="1" applyAlignment="1">
      <alignment horizontal="left" vertical="center" wrapText="1"/>
    </xf>
    <xf numFmtId="0" fontId="60" fillId="0" borderId="0" xfId="121" applyNumberFormat="1" applyFont="1" applyBorder="1" applyAlignment="1">
      <alignment horizontal="center" vertical="center" wrapText="1"/>
    </xf>
    <xf numFmtId="0" fontId="0" fillId="0" borderId="0" xfId="0" applyAlignment="1">
      <alignment horizontal="center" vertical="center"/>
    </xf>
    <xf numFmtId="0" fontId="17" fillId="0" borderId="0" xfId="0" applyFont="1" applyBorder="1" applyAlignment="1">
      <alignment horizontal="center" vertical="center"/>
    </xf>
    <xf numFmtId="0" fontId="0" fillId="0" borderId="0" xfId="0" applyFill="1" applyBorder="1" applyAlignment="1">
      <alignment horizontal="center" vertical="center"/>
    </xf>
    <xf numFmtId="0" fontId="59" fillId="0" borderId="0" xfId="0" applyFont="1" applyBorder="1" applyAlignment="1">
      <alignment horizontal="center" vertical="center"/>
    </xf>
    <xf numFmtId="0" fontId="0" fillId="0" borderId="0" xfId="0" applyBorder="1" applyAlignment="1">
      <alignment horizontal="center" vertical="center" wrapText="1"/>
    </xf>
    <xf numFmtId="0" fontId="17" fillId="0" borderId="0" xfId="0" applyFont="1" applyFill="1" applyBorder="1" applyAlignment="1">
      <alignment horizontal="center" vertical="center"/>
    </xf>
    <xf numFmtId="0" fontId="66" fillId="0" borderId="0" xfId="0" applyFont="1" applyBorder="1" applyAlignment="1">
      <alignment horizontal="center" vertical="center"/>
    </xf>
    <xf numFmtId="1" fontId="0" fillId="0" borderId="0" xfId="0" applyNumberFormat="1" applyBorder="1" applyAlignment="1">
      <alignment horizontal="center" vertical="center"/>
    </xf>
    <xf numFmtId="0" fontId="94" fillId="0" borderId="0" xfId="0" applyFont="1" applyFill="1" applyBorder="1" applyAlignment="1">
      <alignment horizontal="center" vertical="center" wrapText="1"/>
    </xf>
    <xf numFmtId="0" fontId="67" fillId="37" borderId="19" xfId="0" applyNumberFormat="1" applyFont="1" applyFill="1" applyBorder="1" applyAlignment="1">
      <alignment vertical="center" wrapText="1"/>
    </xf>
    <xf numFmtId="165" fontId="23" fillId="0" borderId="38" xfId="121" applyFont="1" applyBorder="1" applyAlignment="1">
      <alignment horizontal="center" vertical="center" wrapText="1"/>
    </xf>
    <xf numFmtId="165" fontId="23" fillId="0" borderId="38" xfId="121" applyFont="1" applyBorder="1" applyAlignment="1">
      <alignment horizontal="center" vertical="center"/>
    </xf>
    <xf numFmtId="165" fontId="0" fillId="0" borderId="0" xfId="121" applyFont="1" applyAlignment="1">
      <alignment horizontal="left" vertical="center"/>
    </xf>
    <xf numFmtId="165" fontId="66" fillId="0" borderId="0" xfId="121" applyFont="1" applyBorder="1" applyAlignment="1">
      <alignment horizontal="left" vertical="center"/>
    </xf>
    <xf numFmtId="165" fontId="83" fillId="0" borderId="0" xfId="121" applyFont="1" applyBorder="1" applyAlignment="1">
      <alignment horizontal="left" vertical="center"/>
    </xf>
    <xf numFmtId="165" fontId="60" fillId="0" borderId="0" xfId="121" applyFont="1" applyBorder="1" applyAlignment="1">
      <alignment horizontal="left" vertical="center"/>
    </xf>
    <xf numFmtId="165" fontId="60" fillId="0" borderId="25" xfId="121" applyFont="1" applyFill="1" applyBorder="1" applyAlignment="1">
      <alignment horizontal="left" vertical="center"/>
    </xf>
    <xf numFmtId="165" fontId="60" fillId="0" borderId="0" xfId="121" applyFont="1" applyFill="1" applyBorder="1" applyAlignment="1">
      <alignment horizontal="left" vertical="center"/>
    </xf>
    <xf numFmtId="165" fontId="0" fillId="0" borderId="25" xfId="121" applyFont="1" applyBorder="1" applyAlignment="1">
      <alignment horizontal="left" vertical="center" wrapText="1"/>
    </xf>
    <xf numFmtId="165" fontId="0" fillId="0" borderId="28" xfId="121" applyFont="1" applyBorder="1" applyAlignment="1">
      <alignment horizontal="left" vertical="center"/>
    </xf>
    <xf numFmtId="165" fontId="23" fillId="0" borderId="35" xfId="121" applyFont="1" applyBorder="1" applyAlignment="1">
      <alignment horizontal="center" vertical="center"/>
    </xf>
    <xf numFmtId="165" fontId="0" fillId="44" borderId="30" xfId="121" applyFont="1" applyFill="1" applyBorder="1" applyAlignment="1">
      <alignment horizontal="left" vertical="center"/>
    </xf>
    <xf numFmtId="165" fontId="0" fillId="0" borderId="27" xfId="121" applyFont="1" applyBorder="1" applyAlignment="1">
      <alignment horizontal="center" vertical="center"/>
    </xf>
    <xf numFmtId="0" fontId="86" fillId="0" borderId="0" xfId="0" applyFont="1" applyBorder="1" applyAlignment="1">
      <alignment vertical="center"/>
    </xf>
    <xf numFmtId="0" fontId="0" fillId="0" borderId="27" xfId="0" applyBorder="1" applyAlignment="1">
      <alignment vertical="center"/>
    </xf>
    <xf numFmtId="0" fontId="90" fillId="0" borderId="0" xfId="0" applyFont="1" applyBorder="1" applyAlignment="1">
      <alignment horizontal="center" vertical="center"/>
    </xf>
    <xf numFmtId="165" fontId="60" fillId="0" borderId="27" xfId="121" applyFont="1" applyBorder="1" applyAlignment="1">
      <alignment horizontal="left" vertical="center"/>
    </xf>
    <xf numFmtId="165" fontId="7" fillId="44" borderId="0" xfId="121" applyFont="1" applyFill="1" applyBorder="1" applyAlignment="1">
      <alignment horizontal="left" vertical="center"/>
    </xf>
    <xf numFmtId="165" fontId="0" fillId="0" borderId="27" xfId="121" quotePrefix="1" applyFont="1" applyBorder="1" applyAlignment="1">
      <alignment horizontal="center" vertical="center"/>
    </xf>
    <xf numFmtId="0" fontId="86" fillId="0" borderId="0" xfId="0" applyFont="1" applyAlignment="1">
      <alignment vertical="center"/>
    </xf>
    <xf numFmtId="0" fontId="23" fillId="0" borderId="27" xfId="0" applyFont="1" applyBorder="1" applyAlignment="1">
      <alignment horizontal="center" vertical="center"/>
    </xf>
    <xf numFmtId="165" fontId="0" fillId="0" borderId="30" xfId="121" applyFont="1" applyBorder="1" applyAlignment="1">
      <alignment horizontal="left" vertical="center"/>
    </xf>
    <xf numFmtId="0" fontId="0" fillId="0" borderId="0" xfId="0" applyBorder="1" applyAlignment="1">
      <alignment vertical="center"/>
    </xf>
    <xf numFmtId="165" fontId="64" fillId="0" borderId="27" xfId="121" applyFont="1" applyBorder="1" applyAlignment="1">
      <alignment horizontal="center" vertical="center"/>
    </xf>
    <xf numFmtId="0" fontId="7" fillId="0" borderId="27" xfId="0" applyFont="1" applyBorder="1" applyAlignment="1">
      <alignment vertical="center"/>
    </xf>
    <xf numFmtId="43" fontId="66" fillId="0" borderId="0" xfId="0" applyNumberFormat="1" applyFont="1" applyBorder="1" applyAlignment="1">
      <alignment vertical="center"/>
    </xf>
    <xf numFmtId="165" fontId="7" fillId="44" borderId="30" xfId="121" applyFont="1" applyFill="1" applyBorder="1" applyAlignment="1">
      <alignment horizontal="left" vertical="center"/>
    </xf>
    <xf numFmtId="165" fontId="7" fillId="0" borderId="30" xfId="121" applyFont="1" applyBorder="1" applyAlignment="1">
      <alignment horizontal="left" vertical="center"/>
    </xf>
    <xf numFmtId="165" fontId="23" fillId="0" borderId="30" xfId="121" applyFont="1" applyBorder="1" applyAlignment="1">
      <alignment horizontal="left" vertical="center"/>
    </xf>
    <xf numFmtId="0" fontId="89" fillId="0" borderId="0" xfId="0" applyFont="1" applyBorder="1" applyAlignment="1">
      <alignment horizontal="center" vertical="center"/>
    </xf>
    <xf numFmtId="165" fontId="59" fillId="0" borderId="27" xfId="121" applyFont="1" applyBorder="1" applyAlignment="1">
      <alignment horizontal="left" vertical="center"/>
    </xf>
    <xf numFmtId="165" fontId="17" fillId="0" borderId="27" xfId="121" applyFont="1" applyBorder="1" applyAlignment="1">
      <alignment horizontal="left" vertical="center"/>
    </xf>
    <xf numFmtId="0" fontId="91" fillId="0" borderId="0" xfId="0" applyFont="1" applyBorder="1" applyAlignment="1">
      <alignment horizontal="center" vertical="center"/>
    </xf>
    <xf numFmtId="0" fontId="23" fillId="0" borderId="0" xfId="0" applyFont="1" applyAlignment="1">
      <alignment vertical="center"/>
    </xf>
    <xf numFmtId="49" fontId="7" fillId="0" borderId="27" xfId="0" applyNumberFormat="1" applyFont="1" applyBorder="1" applyAlignment="1">
      <alignment vertical="center"/>
    </xf>
    <xf numFmtId="0" fontId="0" fillId="0" borderId="0" xfId="0" applyAlignment="1">
      <alignment vertical="center" wrapText="1"/>
    </xf>
    <xf numFmtId="0" fontId="0" fillId="0" borderId="27" xfId="0" applyBorder="1" applyAlignment="1">
      <alignment vertical="center" wrapText="1"/>
    </xf>
    <xf numFmtId="43" fontId="66" fillId="0" borderId="0" xfId="0" applyNumberFormat="1" applyFont="1" applyBorder="1" applyAlignment="1">
      <alignment horizontal="center" vertical="center"/>
    </xf>
    <xf numFmtId="165" fontId="0" fillId="0" borderId="27" xfId="121" applyFont="1" applyFill="1" applyBorder="1" applyAlignment="1">
      <alignment horizontal="center" vertical="center"/>
    </xf>
    <xf numFmtId="165" fontId="23" fillId="0" borderId="27" xfId="121" applyFont="1" applyBorder="1" applyAlignment="1">
      <alignment horizontal="center" vertical="center"/>
    </xf>
    <xf numFmtId="165" fontId="23" fillId="0" borderId="30" xfId="121" applyFont="1" applyFill="1" applyBorder="1" applyAlignment="1">
      <alignment horizontal="left" vertical="center"/>
    </xf>
    <xf numFmtId="165" fontId="7" fillId="0" borderId="27" xfId="121" applyFont="1" applyFill="1" applyBorder="1" applyAlignment="1">
      <alignment horizontal="left" vertical="center"/>
    </xf>
    <xf numFmtId="43" fontId="66" fillId="0" borderId="0" xfId="0" applyNumberFormat="1" applyFont="1" applyFill="1" applyBorder="1" applyAlignment="1">
      <alignment horizontal="center" vertical="center"/>
    </xf>
    <xf numFmtId="0" fontId="66" fillId="0" borderId="0" xfId="0" applyFont="1" applyFill="1" applyBorder="1" applyAlignment="1">
      <alignment horizontal="center" vertical="center"/>
    </xf>
    <xf numFmtId="165" fontId="0" fillId="0" borderId="30" xfId="121" applyFont="1" applyFill="1" applyBorder="1" applyAlignment="1">
      <alignment horizontal="left" vertical="center"/>
    </xf>
    <xf numFmtId="165" fontId="0" fillId="0" borderId="27" xfId="121" quotePrefix="1" applyFont="1" applyFill="1" applyBorder="1" applyAlignment="1">
      <alignment horizontal="center" vertical="center"/>
    </xf>
    <xf numFmtId="165" fontId="7" fillId="0" borderId="30" xfId="121" applyFont="1" applyFill="1" applyBorder="1" applyAlignment="1">
      <alignment horizontal="left" vertical="center"/>
    </xf>
    <xf numFmtId="43" fontId="86" fillId="0" borderId="0" xfId="0" applyNumberFormat="1" applyFont="1" applyFill="1" applyBorder="1" applyAlignment="1">
      <alignment horizontal="center" vertical="center"/>
    </xf>
    <xf numFmtId="0" fontId="86" fillId="0" borderId="0" xfId="0" applyFont="1" applyFill="1" applyBorder="1" applyAlignment="1">
      <alignment horizontal="center" vertical="center"/>
    </xf>
    <xf numFmtId="0" fontId="86" fillId="0" borderId="0" xfId="0" applyFont="1" applyBorder="1" applyAlignment="1">
      <alignment horizontal="left" vertical="center"/>
    </xf>
    <xf numFmtId="0" fontId="86" fillId="0" borderId="0" xfId="0" applyFont="1" applyBorder="1" applyAlignment="1">
      <alignment horizontal="center" vertical="center"/>
    </xf>
    <xf numFmtId="165" fontId="60" fillId="0" borderId="27" xfId="121" applyFont="1" applyFill="1" applyBorder="1" applyAlignment="1">
      <alignment horizontal="center" vertical="center"/>
    </xf>
    <xf numFmtId="165" fontId="60" fillId="0" borderId="27" xfId="121" applyFont="1" applyBorder="1" applyAlignment="1">
      <alignment horizontal="center" vertical="center"/>
    </xf>
    <xf numFmtId="165" fontId="17" fillId="0" borderId="0" xfId="121" applyFont="1" applyBorder="1" applyAlignment="1">
      <alignment horizontal="center" vertical="center"/>
    </xf>
    <xf numFmtId="165" fontId="17" fillId="0" borderId="27" xfId="121" applyFont="1" applyBorder="1" applyAlignment="1">
      <alignment horizontal="center" vertical="center"/>
    </xf>
    <xf numFmtId="165" fontId="17" fillId="0" borderId="30" xfId="121" applyFont="1" applyBorder="1" applyAlignment="1">
      <alignment horizontal="left" vertical="center"/>
    </xf>
    <xf numFmtId="165" fontId="60" fillId="0" borderId="55" xfId="121" applyFont="1" applyFill="1" applyBorder="1" applyAlignment="1">
      <alignment horizontal="left" vertical="center"/>
    </xf>
    <xf numFmtId="165" fontId="60" fillId="0" borderId="54" xfId="121" applyFont="1" applyFill="1" applyBorder="1" applyAlignment="1">
      <alignment horizontal="center" vertical="center"/>
    </xf>
    <xf numFmtId="165" fontId="60" fillId="0" borderId="30" xfId="121" applyFont="1" applyFill="1" applyBorder="1" applyAlignment="1">
      <alignment horizontal="left" vertical="center"/>
    </xf>
    <xf numFmtId="0" fontId="90" fillId="0" borderId="0" xfId="0" applyFont="1" applyFill="1" applyBorder="1" applyAlignment="1">
      <alignment horizontal="left" vertical="center"/>
    </xf>
    <xf numFmtId="0" fontId="60" fillId="0" borderId="27" xfId="0" applyFont="1" applyFill="1" applyBorder="1" applyAlignment="1">
      <alignment horizontal="left" vertical="center"/>
    </xf>
    <xf numFmtId="0" fontId="90" fillId="0" borderId="0" xfId="0" applyFont="1" applyFill="1" applyBorder="1" applyAlignment="1">
      <alignment vertical="center"/>
    </xf>
    <xf numFmtId="165" fontId="60" fillId="0" borderId="27" xfId="121" applyFont="1" applyFill="1" applyBorder="1" applyAlignment="1">
      <alignment horizontal="left" vertical="center"/>
    </xf>
    <xf numFmtId="0" fontId="60" fillId="0" borderId="0" xfId="0" applyFont="1" applyFill="1" applyBorder="1" applyAlignment="1">
      <alignment vertical="center"/>
    </xf>
    <xf numFmtId="0" fontId="90" fillId="0" borderId="0" xfId="0" applyFont="1" applyFill="1" applyBorder="1" applyAlignment="1">
      <alignment horizontal="left" vertical="center" wrapText="1"/>
    </xf>
    <xf numFmtId="0" fontId="60" fillId="0" borderId="27" xfId="0" applyFont="1" applyFill="1" applyBorder="1" applyAlignment="1">
      <alignment horizontal="left" vertical="center" wrapText="1"/>
    </xf>
    <xf numFmtId="0" fontId="91" fillId="0" borderId="0" xfId="0" applyFont="1" applyBorder="1" applyAlignment="1">
      <alignment vertical="center"/>
    </xf>
    <xf numFmtId="165" fontId="85" fillId="0" borderId="0" xfId="121" applyFont="1" applyFill="1" applyBorder="1" applyAlignment="1">
      <alignment horizontal="left" vertical="center"/>
    </xf>
    <xf numFmtId="165" fontId="85" fillId="0" borderId="0" xfId="121" applyFont="1" applyFill="1" applyBorder="1" applyAlignment="1">
      <alignment horizontal="center" vertical="center"/>
    </xf>
    <xf numFmtId="165" fontId="23" fillId="0" borderId="27" xfId="121" applyFont="1" applyFill="1" applyBorder="1" applyAlignment="1">
      <alignment horizontal="center" vertical="center"/>
    </xf>
    <xf numFmtId="165" fontId="59" fillId="0" borderId="30" xfId="121" applyFont="1" applyFill="1" applyBorder="1" applyAlignment="1">
      <alignment horizontal="left" vertical="center"/>
    </xf>
    <xf numFmtId="165" fontId="59" fillId="0" borderId="30" xfId="121" applyFont="1" applyBorder="1" applyAlignment="1">
      <alignment horizontal="left" vertical="center"/>
    </xf>
    <xf numFmtId="165" fontId="60" fillId="0" borderId="30" xfId="121" applyFont="1" applyBorder="1" applyAlignment="1">
      <alignment horizontal="left" vertical="center"/>
    </xf>
    <xf numFmtId="165" fontId="64" fillId="0" borderId="30" xfId="121" applyFont="1" applyBorder="1" applyAlignment="1">
      <alignment horizontal="left" vertical="center"/>
    </xf>
    <xf numFmtId="0" fontId="17" fillId="0" borderId="27" xfId="0" applyFont="1" applyBorder="1" applyAlignment="1">
      <alignment horizontal="left" vertical="center"/>
    </xf>
    <xf numFmtId="0" fontId="17" fillId="0" borderId="27" xfId="0" applyFont="1" applyBorder="1" applyAlignment="1">
      <alignment horizontal="left" vertical="center" wrapText="1"/>
    </xf>
    <xf numFmtId="43" fontId="7" fillId="0" borderId="0" xfId="0" applyNumberFormat="1" applyFont="1" applyBorder="1" applyAlignment="1">
      <alignment vertical="center"/>
    </xf>
    <xf numFmtId="165" fontId="64" fillId="0" borderId="0" xfId="121" applyFont="1" applyBorder="1" applyAlignment="1">
      <alignment horizontal="center" vertical="center"/>
    </xf>
    <xf numFmtId="165" fontId="65" fillId="0" borderId="30" xfId="121" applyFont="1" applyBorder="1" applyAlignment="1">
      <alignment horizontal="left" vertical="center"/>
    </xf>
    <xf numFmtId="165" fontId="60" fillId="0" borderId="55" xfId="121" applyFont="1" applyBorder="1" applyAlignment="1">
      <alignment horizontal="left" vertical="center"/>
    </xf>
    <xf numFmtId="165" fontId="60" fillId="0" borderId="54" xfId="121" applyFont="1" applyBorder="1" applyAlignment="1">
      <alignment horizontal="center" vertical="center"/>
    </xf>
    <xf numFmtId="0" fontId="66" fillId="0" borderId="0" xfId="0" applyNumberFormat="1" applyFont="1" applyBorder="1" applyAlignment="1">
      <alignment horizontal="center" vertical="center"/>
    </xf>
    <xf numFmtId="165" fontId="0" fillId="44" borderId="0" xfId="121" applyFont="1" applyFill="1" applyBorder="1" applyAlignment="1">
      <alignment horizontal="left" vertical="center"/>
    </xf>
    <xf numFmtId="0" fontId="90" fillId="0" borderId="25" xfId="0" applyFont="1" applyFill="1" applyBorder="1" applyAlignment="1">
      <alignment horizontal="left" vertical="center"/>
    </xf>
    <xf numFmtId="0" fontId="17" fillId="0" borderId="0" xfId="0" applyFont="1" applyAlignment="1">
      <alignment vertical="center"/>
    </xf>
    <xf numFmtId="0" fontId="17" fillId="0" borderId="0" xfId="0" applyFont="1" applyFill="1" applyAlignment="1">
      <alignment vertical="center"/>
    </xf>
    <xf numFmtId="0" fontId="17" fillId="0" borderId="0" xfId="0" applyFont="1" applyBorder="1" applyAlignment="1">
      <alignment vertical="center"/>
    </xf>
    <xf numFmtId="165" fontId="0" fillId="0" borderId="0" xfId="121" applyNumberFormat="1" applyFont="1" applyBorder="1" applyAlignment="1">
      <alignment horizontal="center" vertical="center"/>
    </xf>
    <xf numFmtId="0" fontId="23" fillId="0" borderId="27" xfId="0" applyFont="1" applyFill="1" applyBorder="1" applyAlignment="1">
      <alignment horizontal="center" vertical="center"/>
    </xf>
    <xf numFmtId="0" fontId="0" fillId="0" borderId="0" xfId="0" applyFill="1" applyAlignment="1">
      <alignment vertical="center"/>
    </xf>
    <xf numFmtId="165" fontId="23" fillId="0" borderId="27" xfId="121" applyFont="1" applyFill="1" applyBorder="1" applyAlignment="1">
      <alignment horizontal="left" vertical="center"/>
    </xf>
    <xf numFmtId="165" fontId="7" fillId="0" borderId="30" xfId="121" applyFont="1" applyBorder="1" applyAlignment="1">
      <alignment horizontal="right" vertical="center"/>
    </xf>
    <xf numFmtId="9" fontId="0" fillId="0" borderId="0" xfId="0" applyNumberFormat="1" applyAlignment="1">
      <alignment vertical="center"/>
    </xf>
    <xf numFmtId="0" fontId="7" fillId="0" borderId="0" xfId="0" applyFont="1" applyAlignment="1">
      <alignment vertical="center"/>
    </xf>
    <xf numFmtId="43" fontId="86" fillId="0" borderId="0" xfId="0" applyNumberFormat="1" applyFont="1" applyBorder="1" applyAlignment="1">
      <alignment vertical="center"/>
    </xf>
    <xf numFmtId="0" fontId="86" fillId="0" borderId="0" xfId="0" applyFont="1" applyFill="1" applyBorder="1" applyAlignment="1">
      <alignment vertical="center"/>
    </xf>
    <xf numFmtId="0" fontId="0" fillId="0" borderId="27" xfId="0" applyFill="1" applyBorder="1" applyAlignment="1">
      <alignment vertical="center"/>
    </xf>
    <xf numFmtId="0" fontId="92" fillId="0" borderId="0" xfId="0" applyFont="1" applyFill="1" applyBorder="1" applyAlignment="1">
      <alignment vertical="center"/>
    </xf>
    <xf numFmtId="165" fontId="17" fillId="0" borderId="27" xfId="121" applyFont="1" applyFill="1" applyBorder="1" applyAlignment="1">
      <alignment horizontal="left" vertical="center"/>
    </xf>
    <xf numFmtId="165" fontId="0" fillId="0" borderId="54" xfId="121" applyFont="1" applyBorder="1" applyAlignment="1">
      <alignment horizontal="center" vertical="center" wrapText="1"/>
    </xf>
    <xf numFmtId="0" fontId="86" fillId="0" borderId="25" xfId="0" applyFont="1" applyBorder="1" applyAlignment="1">
      <alignment horizontal="left" vertical="center" wrapText="1"/>
    </xf>
    <xf numFmtId="0" fontId="0" fillId="0" borderId="54" xfId="0" applyBorder="1" applyAlignment="1">
      <alignment horizontal="left" vertical="center" wrapText="1"/>
    </xf>
    <xf numFmtId="165" fontId="0" fillId="0" borderId="31" xfId="121" applyFont="1" applyBorder="1" applyAlignment="1">
      <alignment horizontal="left" vertical="center"/>
    </xf>
    <xf numFmtId="165" fontId="0" fillId="0" borderId="29" xfId="121" applyFont="1" applyBorder="1" applyAlignment="1">
      <alignment horizontal="center" vertical="center"/>
    </xf>
    <xf numFmtId="0" fontId="86" fillId="0" borderId="28" xfId="0" applyFont="1" applyBorder="1" applyAlignment="1">
      <alignment vertical="center"/>
    </xf>
    <xf numFmtId="0" fontId="0" fillId="0" borderId="29" xfId="0" applyBorder="1" applyAlignment="1">
      <alignment vertical="center"/>
    </xf>
    <xf numFmtId="165" fontId="68" fillId="0" borderId="0" xfId="121" applyFont="1" applyFill="1" applyBorder="1" applyAlignment="1">
      <alignment vertical="center" wrapText="1"/>
    </xf>
    <xf numFmtId="0" fontId="7" fillId="0" borderId="0" xfId="0" applyFont="1"/>
    <xf numFmtId="0" fontId="7" fillId="0" borderId="20" xfId="0" applyFont="1" applyBorder="1" applyAlignment="1">
      <alignment horizontal="center" vertical="center"/>
    </xf>
    <xf numFmtId="165" fontId="7" fillId="0" borderId="19" xfId="121" applyFont="1" applyBorder="1" applyAlignment="1">
      <alignment horizontal="center" vertical="center"/>
    </xf>
    <xf numFmtId="0" fontId="7" fillId="0" borderId="19" xfId="0" applyNumberFormat="1" applyFont="1" applyBorder="1" applyAlignment="1">
      <alignment horizontal="center" vertical="center"/>
    </xf>
    <xf numFmtId="0" fontId="7" fillId="0" borderId="19" xfId="0" applyFont="1" applyBorder="1" applyAlignment="1">
      <alignment horizontal="center" vertical="center"/>
    </xf>
    <xf numFmtId="0" fontId="7" fillId="0" borderId="19" xfId="0" applyNumberFormat="1" applyFont="1" applyFill="1" applyBorder="1" applyAlignment="1">
      <alignment horizontal="center" vertical="center"/>
    </xf>
    <xf numFmtId="0" fontId="7" fillId="0" borderId="19" xfId="0" applyFont="1" applyFill="1" applyBorder="1" applyAlignment="1">
      <alignment horizontal="center" vertical="center"/>
    </xf>
    <xf numFmtId="0" fontId="23" fillId="0" borderId="0" xfId="0" applyFont="1" applyBorder="1" applyAlignment="1">
      <alignment vertical="center"/>
    </xf>
    <xf numFmtId="0" fontId="23" fillId="0" borderId="38" xfId="0" applyFont="1" applyBorder="1" applyAlignment="1">
      <alignment horizontal="center" vertical="center"/>
    </xf>
    <xf numFmtId="1" fontId="23" fillId="0" borderId="33" xfId="0" applyNumberFormat="1" applyFont="1" applyBorder="1" applyAlignment="1">
      <alignment horizontal="center" vertical="center"/>
    </xf>
    <xf numFmtId="0" fontId="7" fillId="0" borderId="30" xfId="0" applyFont="1" applyBorder="1" applyAlignment="1">
      <alignment horizontal="center" vertical="center"/>
    </xf>
    <xf numFmtId="1" fontId="7" fillId="0" borderId="0" xfId="0" applyNumberFormat="1" applyFont="1" applyBorder="1" applyAlignment="1">
      <alignment horizontal="center" vertical="center"/>
    </xf>
    <xf numFmtId="0" fontId="7" fillId="0" borderId="0" xfId="0" applyFont="1" applyBorder="1" applyAlignment="1">
      <alignment horizontal="left" wrapText="1"/>
    </xf>
    <xf numFmtId="164" fontId="7" fillId="0" borderId="0" xfId="99" applyFont="1" applyBorder="1"/>
    <xf numFmtId="1" fontId="23" fillId="42" borderId="36" xfId="0" applyNumberFormat="1" applyFont="1" applyFill="1" applyBorder="1" applyAlignment="1">
      <alignment vertical="center" wrapText="1"/>
    </xf>
    <xf numFmtId="0" fontId="23" fillId="42" borderId="19" xfId="0" applyFont="1" applyFill="1" applyBorder="1" applyAlignment="1">
      <alignment horizontal="left" vertical="center" wrapText="1"/>
    </xf>
    <xf numFmtId="0" fontId="23" fillId="42" borderId="19" xfId="0" applyFont="1" applyFill="1" applyBorder="1" applyAlignment="1">
      <alignment horizontal="center" vertical="center" wrapText="1"/>
    </xf>
    <xf numFmtId="165" fontId="23" fillId="42" borderId="19" xfId="121" applyFont="1" applyFill="1" applyBorder="1" applyAlignment="1">
      <alignment horizontal="center" vertical="center" wrapText="1"/>
    </xf>
    <xf numFmtId="164" fontId="23" fillId="42" borderId="19" xfId="99" applyFont="1" applyFill="1" applyBorder="1" applyAlignment="1">
      <alignment horizontal="center" vertical="center" wrapText="1"/>
    </xf>
    <xf numFmtId="1" fontId="7" fillId="0" borderId="19" xfId="0" applyNumberFormat="1" applyFont="1" applyFill="1" applyBorder="1" applyAlignment="1">
      <alignment horizontal="center" vertical="center"/>
    </xf>
    <xf numFmtId="0" fontId="95" fillId="0" borderId="19" xfId="0" applyFont="1" applyFill="1" applyBorder="1" applyAlignment="1">
      <alignment horizontal="left" vertical="center" wrapText="1"/>
    </xf>
    <xf numFmtId="0" fontId="95" fillId="0" borderId="19" xfId="0" applyFont="1" applyFill="1" applyBorder="1" applyAlignment="1">
      <alignment horizontal="center" vertical="center" wrapText="1"/>
    </xf>
    <xf numFmtId="165" fontId="7" fillId="0" borderId="19" xfId="121" applyFont="1" applyFill="1" applyBorder="1" applyAlignment="1">
      <alignment horizontal="center" vertical="center" wrapText="1"/>
    </xf>
    <xf numFmtId="0" fontId="7" fillId="0" borderId="19" xfId="110" applyFont="1" applyBorder="1" applyAlignment="1">
      <alignment horizontal="left" vertical="center" wrapText="1"/>
    </xf>
    <xf numFmtId="0" fontId="7" fillId="0" borderId="19" xfId="0" applyFont="1" applyFill="1" applyBorder="1" applyAlignment="1">
      <alignment horizontal="center" vertical="center" wrapText="1"/>
    </xf>
    <xf numFmtId="164" fontId="7" fillId="0" borderId="19" xfId="99" applyFont="1" applyFill="1" applyBorder="1" applyAlignment="1">
      <alignment horizontal="center" vertical="center" wrapText="1"/>
    </xf>
    <xf numFmtId="0" fontId="7" fillId="0" borderId="19" xfId="110" applyFont="1" applyBorder="1" applyAlignment="1" applyProtection="1">
      <alignment horizontal="left" vertical="center" wrapText="1"/>
    </xf>
    <xf numFmtId="0" fontId="7" fillId="0" borderId="19" xfId="0" applyFont="1" applyFill="1" applyBorder="1" applyAlignment="1" applyProtection="1">
      <alignment horizontal="center" vertical="center" wrapText="1"/>
    </xf>
    <xf numFmtId="165" fontId="7" fillId="0" borderId="19" xfId="121" applyFont="1" applyFill="1" applyBorder="1" applyAlignment="1" applyProtection="1">
      <alignment horizontal="center" vertical="center" wrapText="1"/>
    </xf>
    <xf numFmtId="164" fontId="7" fillId="0" borderId="19" xfId="99" applyFont="1" applyFill="1" applyBorder="1" applyAlignment="1" applyProtection="1">
      <alignment horizontal="center" vertical="center" wrapText="1"/>
    </xf>
    <xf numFmtId="165" fontId="7" fillId="0" borderId="19" xfId="121" applyFont="1" applyBorder="1" applyAlignment="1">
      <alignment horizontal="center" vertical="center" wrapText="1"/>
    </xf>
    <xf numFmtId="164" fontId="7" fillId="0" borderId="21" xfId="99" applyFont="1" applyBorder="1" applyAlignment="1">
      <alignment horizontal="center" vertical="center"/>
    </xf>
    <xf numFmtId="164" fontId="7" fillId="0" borderId="27" xfId="99" applyFont="1" applyBorder="1" applyAlignment="1">
      <alignment horizontal="center" vertical="center"/>
    </xf>
    <xf numFmtId="1" fontId="7" fillId="0" borderId="19" xfId="0" applyNumberFormat="1" applyFont="1" applyBorder="1" applyAlignment="1">
      <alignment horizontal="center" vertical="center"/>
    </xf>
    <xf numFmtId="164" fontId="7" fillId="0" borderId="19" xfId="99" applyFont="1" applyBorder="1" applyAlignment="1">
      <alignment horizontal="center" vertical="center"/>
    </xf>
    <xf numFmtId="0" fontId="7" fillId="0" borderId="0" xfId="0" applyFont="1" applyAlignment="1">
      <alignment horizontal="center" vertical="center"/>
    </xf>
    <xf numFmtId="1" fontId="7" fillId="0" borderId="0" xfId="0" applyNumberFormat="1" applyFont="1" applyAlignment="1">
      <alignment horizontal="center" vertical="center"/>
    </xf>
    <xf numFmtId="0" fontId="7" fillId="0" borderId="0" xfId="0" applyFont="1" applyAlignment="1">
      <alignment horizontal="left" wrapText="1"/>
    </xf>
    <xf numFmtId="165" fontId="7" fillId="0" borderId="0" xfId="121" applyFont="1" applyAlignment="1">
      <alignment horizontal="center" vertical="center"/>
    </xf>
    <xf numFmtId="164" fontId="7" fillId="0" borderId="0" xfId="99" applyFont="1"/>
    <xf numFmtId="164" fontId="95" fillId="0" borderId="19" xfId="99" applyFont="1" applyFill="1" applyBorder="1" applyAlignment="1">
      <alignment horizontal="center" vertical="center" wrapText="1"/>
    </xf>
    <xf numFmtId="164" fontId="7" fillId="0" borderId="0" xfId="99" applyFont="1" applyBorder="1" applyAlignment="1">
      <alignment horizontal="center" vertical="center"/>
    </xf>
    <xf numFmtId="164" fontId="67" fillId="37" borderId="19" xfId="99" applyFont="1" applyFill="1" applyBorder="1" applyAlignment="1">
      <alignment vertical="center" wrapText="1"/>
    </xf>
    <xf numFmtId="164" fontId="67" fillId="0" borderId="19" xfId="99" applyFont="1" applyFill="1" applyBorder="1" applyAlignment="1">
      <alignment horizontal="right" vertical="center"/>
    </xf>
    <xf numFmtId="0" fontId="67" fillId="0" borderId="19" xfId="0" applyFont="1" applyFill="1" applyBorder="1" applyAlignment="1">
      <alignment horizontal="right" vertical="center" wrapText="1"/>
    </xf>
    <xf numFmtId="165" fontId="67" fillId="37" borderId="19" xfId="121" applyFont="1" applyFill="1" applyBorder="1" applyAlignment="1">
      <alignment vertical="center" wrapText="1"/>
    </xf>
    <xf numFmtId="165" fontId="67" fillId="0" borderId="19" xfId="121" applyFont="1" applyFill="1" applyBorder="1" applyAlignment="1">
      <alignment horizontal="right" vertical="center" wrapText="1"/>
    </xf>
    <xf numFmtId="43" fontId="0" fillId="0" borderId="0" xfId="0" applyNumberFormat="1" applyAlignment="1">
      <alignment vertical="center"/>
    </xf>
    <xf numFmtId="170" fontId="0" fillId="0" borderId="0" xfId="121" applyNumberFormat="1" applyFont="1"/>
    <xf numFmtId="165" fontId="23" fillId="0" borderId="0" xfId="121" applyFont="1" applyBorder="1" applyAlignment="1">
      <alignment horizontal="center" vertical="center" wrapText="1"/>
    </xf>
    <xf numFmtId="164" fontId="23" fillId="42" borderId="21" xfId="99" applyFont="1" applyFill="1" applyBorder="1" applyAlignment="1">
      <alignment horizontal="center" vertical="center"/>
    </xf>
    <xf numFmtId="164" fontId="7" fillId="0" borderId="21" xfId="99" applyFont="1" applyFill="1" applyBorder="1" applyAlignment="1">
      <alignment horizontal="center" vertical="center" wrapText="1"/>
    </xf>
    <xf numFmtId="164" fontId="7" fillId="0" borderId="21" xfId="99" applyFont="1" applyFill="1" applyBorder="1" applyAlignment="1" applyProtection="1">
      <alignment horizontal="center" vertical="center" wrapText="1"/>
    </xf>
    <xf numFmtId="164" fontId="7" fillId="0" borderId="0" xfId="99" applyFont="1" applyAlignment="1">
      <alignment horizontal="center" vertical="center"/>
    </xf>
    <xf numFmtId="1" fontId="67" fillId="0" borderId="19" xfId="0" applyNumberFormat="1" applyFont="1" applyFill="1" applyBorder="1" applyAlignment="1">
      <alignment horizontal="left" vertical="center" wrapText="1"/>
    </xf>
    <xf numFmtId="165" fontId="67" fillId="0" borderId="19" xfId="121" applyFont="1" applyFill="1" applyBorder="1" applyAlignment="1">
      <alignment horizontal="center" vertical="center"/>
    </xf>
    <xf numFmtId="164" fontId="67" fillId="0" borderId="19" xfId="99" applyFont="1" applyFill="1" applyBorder="1" applyAlignment="1">
      <alignment horizontal="center" vertical="center"/>
    </xf>
    <xf numFmtId="164" fontId="67" fillId="0" borderId="19" xfId="99" applyFont="1" applyFill="1" applyBorder="1" applyAlignment="1">
      <alignment horizontal="right" vertical="center" wrapText="1"/>
    </xf>
    <xf numFmtId="9" fontId="7" fillId="0" borderId="0" xfId="116" applyFont="1"/>
    <xf numFmtId="165" fontId="23" fillId="0" borderId="30" xfId="121" applyFont="1" applyBorder="1" applyAlignment="1">
      <alignment horizontal="left" vertical="center" wrapText="1"/>
    </xf>
    <xf numFmtId="165" fontId="23" fillId="0" borderId="0" xfId="121" applyFont="1" applyBorder="1" applyAlignment="1">
      <alignment horizontal="left" vertical="center" wrapText="1"/>
    </xf>
    <xf numFmtId="165" fontId="23" fillId="0" borderId="27" xfId="121" applyFont="1" applyBorder="1" applyAlignment="1">
      <alignment horizontal="left" vertical="center" wrapText="1"/>
    </xf>
    <xf numFmtId="165" fontId="60" fillId="0" borderId="0" xfId="121" applyFont="1" applyFill="1" applyBorder="1" applyAlignment="1">
      <alignment horizontal="left" vertical="center" wrapText="1"/>
    </xf>
    <xf numFmtId="165" fontId="7" fillId="0" borderId="0" xfId="121" applyFont="1" applyBorder="1" applyAlignment="1">
      <alignment horizontal="center" vertical="center" wrapText="1"/>
    </xf>
    <xf numFmtId="165" fontId="7" fillId="0" borderId="27" xfId="121" applyFont="1" applyBorder="1" applyAlignment="1">
      <alignment horizontal="center" vertical="center" wrapText="1"/>
    </xf>
    <xf numFmtId="0" fontId="7" fillId="0" borderId="30" xfId="121" applyNumberFormat="1" applyFont="1" applyFill="1" applyBorder="1" applyAlignment="1">
      <alignment horizontal="left" vertical="center" wrapText="1"/>
    </xf>
    <xf numFmtId="0" fontId="7" fillId="0" borderId="0" xfId="121" applyNumberFormat="1" applyFont="1" applyFill="1" applyBorder="1" applyAlignment="1">
      <alignment horizontal="left" vertical="center" wrapText="1"/>
    </xf>
    <xf numFmtId="0" fontId="7" fillId="0" borderId="27" xfId="121" applyNumberFormat="1" applyFont="1" applyFill="1" applyBorder="1" applyAlignment="1">
      <alignment horizontal="left" vertical="center" wrapText="1"/>
    </xf>
    <xf numFmtId="165" fontId="0" fillId="45" borderId="0" xfId="121" applyFont="1" applyFill="1" applyBorder="1" applyAlignment="1">
      <alignment horizontal="center" vertical="center"/>
    </xf>
    <xf numFmtId="165" fontId="7" fillId="45" borderId="27" xfId="121" applyFont="1" applyFill="1" applyBorder="1" applyAlignment="1">
      <alignment horizontal="center" vertical="center"/>
    </xf>
    <xf numFmtId="165" fontId="7" fillId="0" borderId="27" xfId="121" applyFont="1" applyFill="1" applyBorder="1" applyAlignment="1">
      <alignment horizontal="center" vertical="center"/>
    </xf>
    <xf numFmtId="0" fontId="7" fillId="0" borderId="0" xfId="0" applyFont="1" applyAlignment="1">
      <alignment horizontal="right" vertical="center" wrapText="1"/>
    </xf>
    <xf numFmtId="0" fontId="7" fillId="0" borderId="30" xfId="0" applyFont="1" applyBorder="1" applyAlignment="1">
      <alignment horizontal="right" vertical="center" wrapText="1"/>
    </xf>
    <xf numFmtId="0" fontId="17" fillId="0" borderId="30" xfId="0" applyFont="1" applyBorder="1" applyAlignment="1">
      <alignment horizontal="right" vertical="center" wrapText="1"/>
    </xf>
    <xf numFmtId="0" fontId="7" fillId="0" borderId="30" xfId="0" applyFont="1" applyBorder="1" applyAlignment="1">
      <alignment horizontal="left" vertical="center" wrapText="1"/>
    </xf>
    <xf numFmtId="4" fontId="97" fillId="0" borderId="30" xfId="0" applyNumberFormat="1" applyFont="1" applyFill="1" applyBorder="1" applyAlignment="1">
      <alignment horizontal="left" vertical="center" wrapText="1"/>
    </xf>
    <xf numFmtId="0" fontId="7" fillId="0" borderId="30" xfId="0" applyFont="1" applyFill="1" applyBorder="1" applyAlignment="1">
      <alignment horizontal="right" vertical="center" wrapText="1"/>
    </xf>
    <xf numFmtId="0" fontId="7" fillId="0" borderId="30" xfId="0" applyFont="1" applyBorder="1" applyAlignment="1">
      <alignment horizontal="center" vertical="center" wrapText="1"/>
    </xf>
    <xf numFmtId="0" fontId="23" fillId="0" borderId="30" xfId="0" applyFont="1" applyBorder="1" applyAlignment="1">
      <alignment horizontal="right" vertical="center" wrapText="1"/>
    </xf>
    <xf numFmtId="0" fontId="59" fillId="0" borderId="30" xfId="0" applyFont="1" applyBorder="1" applyAlignment="1">
      <alignment horizontal="right" vertical="center" wrapText="1"/>
    </xf>
    <xf numFmtId="0" fontId="17" fillId="0" borderId="30" xfId="0" applyFont="1" applyFill="1" applyBorder="1" applyAlignment="1">
      <alignment horizontal="right" vertical="center" wrapText="1"/>
    </xf>
    <xf numFmtId="0" fontId="64" fillId="0" borderId="30" xfId="0" applyFont="1" applyFill="1" applyBorder="1" applyAlignment="1">
      <alignment horizontal="right" vertical="center" wrapText="1"/>
    </xf>
    <xf numFmtId="0" fontId="66" fillId="0" borderId="30" xfId="0" applyFont="1" applyFill="1" applyBorder="1" applyAlignment="1">
      <alignment horizontal="right" vertical="center" wrapText="1"/>
    </xf>
    <xf numFmtId="0" fontId="7" fillId="0" borderId="30" xfId="0" applyFont="1" applyBorder="1" applyAlignment="1">
      <alignment vertical="center" wrapText="1"/>
    </xf>
    <xf numFmtId="0" fontId="66" fillId="0" borderId="30" xfId="0" applyFont="1" applyBorder="1" applyAlignment="1">
      <alignment horizontal="right" vertical="center" wrapText="1"/>
    </xf>
    <xf numFmtId="0" fontId="98" fillId="0" borderId="30" xfId="0" applyFont="1" applyBorder="1" applyAlignment="1">
      <alignment horizontal="right" vertical="center" wrapText="1"/>
    </xf>
    <xf numFmtId="0" fontId="7" fillId="0" borderId="31" xfId="0" applyFont="1" applyBorder="1" applyAlignment="1">
      <alignment horizontal="right" vertical="center" wrapText="1"/>
    </xf>
    <xf numFmtId="0" fontId="7" fillId="0" borderId="55" xfId="0" applyFont="1" applyBorder="1" applyAlignment="1">
      <alignment horizontal="right" vertical="center" wrapText="1"/>
    </xf>
    <xf numFmtId="0" fontId="26" fillId="0" borderId="25" xfId="0" applyFont="1" applyFill="1" applyBorder="1" applyAlignment="1">
      <alignment horizontal="center" vertical="center"/>
    </xf>
    <xf numFmtId="165" fontId="31" fillId="0" borderId="55" xfId="121" applyFont="1" applyFill="1" applyBorder="1" applyAlignment="1">
      <alignment horizontal="center" vertical="center"/>
    </xf>
    <xf numFmtId="165" fontId="31" fillId="0" borderId="25" xfId="121" applyFont="1" applyFill="1" applyBorder="1" applyAlignment="1">
      <alignment horizontal="center" vertical="center"/>
    </xf>
    <xf numFmtId="165" fontId="31" fillId="0" borderId="54" xfId="121" applyFont="1" applyFill="1" applyBorder="1" applyAlignment="1">
      <alignment horizontal="center" vertical="center"/>
    </xf>
    <xf numFmtId="165" fontId="87" fillId="0" borderId="25" xfId="121" applyFont="1" applyFill="1" applyBorder="1" applyAlignment="1">
      <alignment horizontal="center" vertical="center"/>
    </xf>
    <xf numFmtId="0" fontId="60" fillId="0" borderId="27" xfId="0" applyFont="1" applyBorder="1" applyAlignment="1">
      <alignment horizontal="center" vertical="center" wrapText="1"/>
    </xf>
    <xf numFmtId="0" fontId="60" fillId="0" borderId="27" xfId="0" applyFont="1" applyBorder="1" applyAlignment="1">
      <alignment horizontal="center" vertical="center"/>
    </xf>
    <xf numFmtId="165" fontId="0" fillId="0" borderId="0" xfId="0" applyNumberFormat="1" applyAlignment="1">
      <alignment vertical="center"/>
    </xf>
    <xf numFmtId="165" fontId="0" fillId="0" borderId="0" xfId="121" applyFont="1" applyBorder="1" applyAlignment="1">
      <alignment horizontal="left" vertical="center"/>
    </xf>
    <xf numFmtId="165" fontId="0" fillId="0" borderId="0" xfId="121" applyFont="1" applyBorder="1" applyAlignment="1">
      <alignment horizontal="left" vertical="center"/>
    </xf>
    <xf numFmtId="0" fontId="67" fillId="37" borderId="20" xfId="0" applyFont="1" applyFill="1" applyBorder="1" applyAlignment="1">
      <alignment horizontal="center"/>
    </xf>
    <xf numFmtId="0" fontId="4" fillId="0" borderId="20" xfId="0" applyFont="1" applyFill="1" applyBorder="1" applyAlignment="1">
      <alignment horizontal="center" vertical="center" wrapText="1"/>
    </xf>
    <xf numFmtId="0" fontId="4" fillId="0" borderId="20" xfId="0" applyFont="1" applyFill="1" applyBorder="1" applyAlignment="1">
      <alignment horizontal="center" vertical="center"/>
    </xf>
    <xf numFmtId="166" fontId="67" fillId="34" borderId="19" xfId="0" applyNumberFormat="1" applyFont="1" applyFill="1" applyBorder="1" applyAlignment="1">
      <alignment vertical="center" wrapText="1"/>
    </xf>
    <xf numFmtId="0" fontId="32" fillId="0" borderId="0" xfId="0" applyFont="1" applyFill="1" applyAlignment="1">
      <alignment horizontal="center"/>
    </xf>
    <xf numFmtId="0" fontId="32" fillId="0" borderId="0" xfId="0" applyFont="1" applyFill="1"/>
    <xf numFmtId="0" fontId="32" fillId="0" borderId="0" xfId="0" applyFont="1" applyFill="1" applyAlignment="1">
      <alignment horizontal="left" wrapText="1"/>
    </xf>
    <xf numFmtId="0" fontId="32" fillId="0" borderId="0" xfId="0" applyFont="1" applyFill="1" applyAlignment="1">
      <alignment horizontal="center" vertical="center"/>
    </xf>
    <xf numFmtId="165" fontId="32" fillId="0" borderId="0" xfId="121" applyFont="1" applyFill="1" applyAlignment="1">
      <alignment horizontal="center" vertical="center"/>
    </xf>
    <xf numFmtId="164" fontId="32" fillId="0" borderId="0" xfId="99" applyFont="1" applyFill="1" applyAlignment="1">
      <alignment horizontal="center" vertical="center"/>
    </xf>
    <xf numFmtId="164" fontId="32" fillId="0" borderId="0" xfId="99" applyFont="1" applyFill="1" applyAlignment="1">
      <alignment vertical="center"/>
    </xf>
    <xf numFmtId="1" fontId="4" fillId="35" borderId="19" xfId="0" applyNumberFormat="1" applyFont="1" applyFill="1" applyBorder="1" applyAlignment="1">
      <alignment horizontal="center" vertical="center" wrapText="1"/>
    </xf>
    <xf numFmtId="0" fontId="4" fillId="0" borderId="19" xfId="0" applyFont="1" applyFill="1" applyBorder="1" applyAlignment="1">
      <alignment horizontal="left" vertical="center" wrapText="1"/>
    </xf>
    <xf numFmtId="165" fontId="4" fillId="0" borderId="19" xfId="121" applyFont="1" applyFill="1" applyBorder="1" applyAlignment="1">
      <alignment horizontal="center" vertical="center"/>
    </xf>
    <xf numFmtId="164" fontId="4" fillId="0" borderId="19" xfId="99" applyFont="1" applyFill="1" applyBorder="1" applyAlignment="1">
      <alignment horizontal="left" vertical="center" wrapText="1"/>
    </xf>
    <xf numFmtId="1" fontId="4" fillId="35" borderId="19" xfId="0" applyNumberFormat="1" applyFont="1" applyFill="1" applyBorder="1" applyAlignment="1">
      <alignment horizontal="left" vertical="center" wrapText="1"/>
    </xf>
    <xf numFmtId="1" fontId="4" fillId="35" borderId="19" xfId="0" applyNumberFormat="1" applyFont="1" applyFill="1" applyBorder="1" applyAlignment="1">
      <alignment horizontal="center" vertical="center"/>
    </xf>
    <xf numFmtId="0" fontId="4" fillId="0" borderId="19" xfId="0" applyFont="1" applyFill="1" applyBorder="1" applyAlignment="1">
      <alignment horizontal="center" vertical="center" wrapText="1"/>
    </xf>
    <xf numFmtId="164" fontId="4" fillId="0" borderId="19" xfId="99" applyFont="1" applyFill="1" applyBorder="1" applyAlignment="1">
      <alignment horizontal="center" vertical="center" wrapText="1"/>
    </xf>
    <xf numFmtId="1"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wrapText="1"/>
    </xf>
    <xf numFmtId="165" fontId="4" fillId="0" borderId="19" xfId="121" applyFont="1" applyFill="1" applyBorder="1" applyAlignment="1">
      <alignment horizontal="center" vertical="center" wrapText="1"/>
    </xf>
    <xf numFmtId="165" fontId="4" fillId="35" borderId="19" xfId="121" applyFont="1" applyFill="1" applyBorder="1" applyAlignment="1">
      <alignment horizontal="center" vertical="center"/>
    </xf>
    <xf numFmtId="0" fontId="32" fillId="0" borderId="0" xfId="0" applyFont="1"/>
    <xf numFmtId="164" fontId="67" fillId="41" borderId="21" xfId="99" applyFont="1" applyFill="1" applyBorder="1" applyAlignment="1">
      <alignment horizontal="right" vertical="center"/>
    </xf>
    <xf numFmtId="0" fontId="32" fillId="0" borderId="0" xfId="0" applyFont="1" applyFill="1" applyBorder="1"/>
    <xf numFmtId="0" fontId="32" fillId="0" borderId="0" xfId="0" applyFont="1" applyFill="1" applyBorder="1" applyAlignment="1">
      <alignment horizontal="left" wrapText="1"/>
    </xf>
    <xf numFmtId="0" fontId="32" fillId="0" borderId="0" xfId="0" applyFont="1" applyFill="1" applyBorder="1" applyAlignment="1">
      <alignment horizontal="center" vertical="center"/>
    </xf>
    <xf numFmtId="165" fontId="32" fillId="0" borderId="0" xfId="121" applyFont="1" applyFill="1" applyBorder="1" applyAlignment="1">
      <alignment horizontal="center" vertical="center"/>
    </xf>
    <xf numFmtId="164" fontId="32" fillId="0" borderId="0" xfId="99" applyFont="1" applyFill="1" applyBorder="1" applyAlignment="1">
      <alignment horizontal="center" vertical="center"/>
    </xf>
    <xf numFmtId="0" fontId="32" fillId="37" borderId="0" xfId="0" applyFont="1" applyFill="1"/>
    <xf numFmtId="44" fontId="32" fillId="0" borderId="0" xfId="0" applyNumberFormat="1" applyFont="1" applyFill="1"/>
    <xf numFmtId="0" fontId="32" fillId="41" borderId="0" xfId="0" applyFont="1" applyFill="1"/>
    <xf numFmtId="0" fontId="32" fillId="0" borderId="0" xfId="0" applyFont="1" applyFill="1" applyAlignment="1">
      <alignment vertical="center"/>
    </xf>
    <xf numFmtId="44" fontId="32" fillId="0" borderId="0" xfId="0" applyNumberFormat="1" applyFont="1"/>
    <xf numFmtId="0" fontId="32" fillId="0" borderId="0" xfId="0" applyFont="1" applyFill="1" applyBorder="1" applyAlignment="1">
      <alignment vertical="center" wrapText="1"/>
    </xf>
    <xf numFmtId="0" fontId="99" fillId="0" borderId="0" xfId="0" applyFont="1"/>
    <xf numFmtId="164" fontId="32" fillId="0" borderId="0" xfId="0" applyNumberFormat="1" applyFont="1"/>
    <xf numFmtId="165" fontId="0" fillId="0" borderId="30" xfId="121" applyFont="1" applyBorder="1" applyAlignment="1">
      <alignment vertical="center"/>
    </xf>
    <xf numFmtId="165" fontId="0" fillId="0" borderId="0" xfId="121" applyFont="1" applyBorder="1" applyAlignment="1">
      <alignment vertical="center"/>
    </xf>
    <xf numFmtId="165" fontId="0" fillId="0" borderId="27" xfId="121" applyFont="1" applyBorder="1" applyAlignment="1">
      <alignment vertical="center"/>
    </xf>
    <xf numFmtId="165" fontId="23" fillId="0" borderId="55" xfId="121" applyFont="1" applyBorder="1" applyAlignment="1">
      <alignment horizontal="left" vertical="center"/>
    </xf>
    <xf numFmtId="165" fontId="67" fillId="0" borderId="30" xfId="121" applyFont="1" applyFill="1" applyBorder="1" applyAlignment="1">
      <alignment horizontal="center" vertical="center" wrapText="1"/>
    </xf>
    <xf numFmtId="165" fontId="0" fillId="0" borderId="0" xfId="121" applyFont="1" applyBorder="1" applyAlignment="1">
      <alignment horizontal="center" vertical="center"/>
    </xf>
    <xf numFmtId="0" fontId="7" fillId="0" borderId="0" xfId="0" applyNumberFormat="1" applyFont="1" applyFill="1" applyBorder="1" applyAlignment="1">
      <alignment horizontal="center" vertical="center"/>
    </xf>
    <xf numFmtId="0" fontId="95" fillId="0" borderId="0" xfId="0" applyFont="1" applyFill="1" applyBorder="1" applyAlignment="1">
      <alignment horizontal="left" vertical="center" wrapText="1"/>
    </xf>
    <xf numFmtId="0" fontId="95" fillId="0" borderId="0" xfId="0" applyFont="1" applyFill="1" applyBorder="1" applyAlignment="1">
      <alignment horizontal="center" vertical="center" wrapText="1"/>
    </xf>
    <xf numFmtId="164" fontId="95" fillId="0" borderId="0" xfId="99" applyFont="1" applyFill="1" applyBorder="1" applyAlignment="1">
      <alignment horizontal="center" vertical="center" wrapText="1"/>
    </xf>
    <xf numFmtId="1" fontId="33" fillId="0" borderId="19" xfId="121" applyNumberFormat="1" applyFont="1" applyFill="1" applyBorder="1" applyAlignment="1">
      <alignment horizontal="center" vertical="center"/>
    </xf>
    <xf numFmtId="1" fontId="32" fillId="0" borderId="19" xfId="105" applyNumberFormat="1" applyFont="1" applyFill="1" applyBorder="1" applyAlignment="1">
      <alignment horizontal="center" vertical="center"/>
    </xf>
    <xf numFmtId="0" fontId="32" fillId="0" borderId="20" xfId="0" applyFont="1" applyBorder="1" applyAlignment="1">
      <alignment horizontal="center" vertical="center"/>
    </xf>
    <xf numFmtId="0" fontId="23" fillId="42" borderId="19" xfId="0" applyNumberFormat="1" applyFont="1" applyFill="1" applyBorder="1" applyAlignment="1">
      <alignment horizontal="left" vertical="center" wrapText="1"/>
    </xf>
    <xf numFmtId="0" fontId="23" fillId="0" borderId="30" xfId="0" applyFont="1" applyBorder="1" applyAlignment="1">
      <alignment horizontal="left" vertical="center"/>
    </xf>
    <xf numFmtId="0" fontId="33" fillId="0" borderId="19" xfId="121" applyNumberFormat="1" applyFont="1" applyFill="1" applyBorder="1" applyAlignment="1">
      <alignment horizontal="center" vertical="center"/>
    </xf>
    <xf numFmtId="0" fontId="0" fillId="0" borderId="19" xfId="0" applyBorder="1" applyAlignment="1">
      <alignment horizontal="center" vertical="center"/>
    </xf>
    <xf numFmtId="165" fontId="0" fillId="0" borderId="30"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67" fillId="37" borderId="19" xfId="0" applyNumberFormat="1" applyFont="1" applyFill="1" applyBorder="1" applyAlignment="1">
      <alignment horizontal="center" vertical="center" wrapText="1"/>
    </xf>
    <xf numFmtId="0" fontId="69" fillId="0" borderId="0" xfId="0" applyFont="1" applyBorder="1" applyAlignment="1">
      <alignment horizontal="center" wrapText="1"/>
    </xf>
    <xf numFmtId="165" fontId="0" fillId="0" borderId="30" xfId="121" applyFont="1" applyBorder="1" applyAlignment="1">
      <alignment horizontal="left" vertical="center"/>
    </xf>
    <xf numFmtId="165" fontId="0" fillId="0" borderId="0" xfId="121" applyFont="1" applyBorder="1" applyAlignment="1">
      <alignment horizontal="left" vertical="center"/>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65" fontId="7" fillId="0" borderId="0" xfId="121" applyFont="1" applyBorder="1" applyAlignment="1">
      <alignment horizontal="center" vertical="center" wrapText="1"/>
    </xf>
    <xf numFmtId="165" fontId="7" fillId="0" borderId="27" xfId="121" applyFont="1" applyBorder="1" applyAlignment="1">
      <alignment horizontal="center" vertical="center" wrapText="1"/>
    </xf>
    <xf numFmtId="1" fontId="23" fillId="42" borderId="24" xfId="0" applyNumberFormat="1" applyFont="1" applyFill="1" applyBorder="1" applyAlignment="1">
      <alignment horizontal="center" vertical="center" wrapText="1"/>
    </xf>
    <xf numFmtId="1" fontId="23" fillId="42" borderId="23" xfId="0" applyNumberFormat="1" applyFont="1" applyFill="1" applyBorder="1" applyAlignment="1">
      <alignment horizontal="center" vertical="center" wrapText="1"/>
    </xf>
    <xf numFmtId="0" fontId="0" fillId="0" borderId="0" xfId="0" applyBorder="1"/>
    <xf numFmtId="0" fontId="66" fillId="0" borderId="30" xfId="0" applyFont="1" applyBorder="1" applyAlignment="1">
      <alignment horizontal="left" vertical="center"/>
    </xf>
    <xf numFmtId="0" fontId="0" fillId="0" borderId="19" xfId="0" applyNumberFormat="1" applyBorder="1" applyAlignment="1">
      <alignment horizontal="center" vertical="center"/>
    </xf>
    <xf numFmtId="165" fontId="0" fillId="0" borderId="0" xfId="121" applyFont="1" applyAlignment="1">
      <alignment horizontal="right" vertical="center"/>
    </xf>
    <xf numFmtId="165" fontId="23" fillId="0" borderId="35" xfId="121" applyFont="1" applyBorder="1" applyAlignment="1">
      <alignment horizontal="right" vertical="center"/>
    </xf>
    <xf numFmtId="165" fontId="31" fillId="0" borderId="25" xfId="121" applyFont="1" applyFill="1" applyBorder="1" applyAlignment="1">
      <alignment horizontal="right" vertical="center"/>
    </xf>
    <xf numFmtId="165" fontId="23" fillId="0" borderId="0" xfId="121" applyFont="1" applyFill="1" applyBorder="1" applyAlignment="1">
      <alignment horizontal="right" vertical="center"/>
    </xf>
    <xf numFmtId="165" fontId="0" fillId="0" borderId="0" xfId="121" applyFont="1" applyBorder="1" applyAlignment="1">
      <alignment horizontal="right" vertical="center"/>
    </xf>
    <xf numFmtId="165" fontId="83" fillId="0" borderId="0" xfId="121" applyFont="1" applyBorder="1" applyAlignment="1">
      <alignment horizontal="right" vertical="center"/>
    </xf>
    <xf numFmtId="165" fontId="66" fillId="0" borderId="0" xfId="121" applyFont="1" applyBorder="1" applyAlignment="1">
      <alignment horizontal="right" vertical="center"/>
    </xf>
    <xf numFmtId="165" fontId="68" fillId="0" borderId="0" xfId="121" applyFont="1" applyFill="1" applyBorder="1" applyAlignment="1">
      <alignment horizontal="right" vertical="center" wrapText="1"/>
    </xf>
    <xf numFmtId="165" fontId="23" fillId="0" borderId="0" xfId="121" applyFont="1" applyBorder="1" applyAlignment="1">
      <alignment horizontal="right" vertical="center"/>
    </xf>
    <xf numFmtId="165" fontId="7" fillId="0" borderId="0" xfId="121" applyFont="1" applyFill="1" applyBorder="1" applyAlignment="1">
      <alignment horizontal="right" vertical="center"/>
    </xf>
    <xf numFmtId="165" fontId="60" fillId="0" borderId="0" xfId="121" applyFont="1" applyBorder="1" applyAlignment="1">
      <alignment horizontal="right" vertical="center"/>
    </xf>
    <xf numFmtId="165" fontId="17" fillId="0" borderId="0" xfId="121" applyFont="1" applyBorder="1" applyAlignment="1">
      <alignment horizontal="right" vertical="center"/>
    </xf>
    <xf numFmtId="165" fontId="60" fillId="0" borderId="25" xfId="121" applyFont="1" applyFill="1" applyBorder="1" applyAlignment="1">
      <alignment horizontal="right" vertical="center"/>
    </xf>
    <xf numFmtId="165" fontId="60" fillId="0" borderId="0" xfId="121" applyFont="1" applyFill="1" applyBorder="1" applyAlignment="1">
      <alignment horizontal="right" vertical="center"/>
    </xf>
    <xf numFmtId="165" fontId="60" fillId="0" borderId="0" xfId="121" applyFont="1" applyFill="1" applyBorder="1" applyAlignment="1">
      <alignment horizontal="right" vertical="center" wrapText="1"/>
    </xf>
    <xf numFmtId="165" fontId="62" fillId="0" borderId="0" xfId="121" applyFont="1" applyBorder="1" applyAlignment="1">
      <alignment horizontal="right" vertical="center"/>
    </xf>
    <xf numFmtId="0" fontId="0" fillId="0" borderId="0" xfId="0" applyBorder="1" applyAlignment="1">
      <alignment horizontal="right" vertical="center"/>
    </xf>
    <xf numFmtId="165" fontId="60" fillId="0" borderId="25" xfId="121" applyFont="1" applyBorder="1" applyAlignment="1">
      <alignment horizontal="right" vertical="center"/>
    </xf>
    <xf numFmtId="165" fontId="64" fillId="0" borderId="0" xfId="121" applyFont="1" applyBorder="1" applyAlignment="1">
      <alignment horizontal="right" vertical="center"/>
    </xf>
    <xf numFmtId="165" fontId="0" fillId="0" borderId="0" xfId="121" applyFont="1" applyFill="1" applyBorder="1" applyAlignment="1">
      <alignment horizontal="right" vertical="center"/>
    </xf>
    <xf numFmtId="165" fontId="0" fillId="0" borderId="25" xfId="121" applyFont="1" applyBorder="1" applyAlignment="1">
      <alignment horizontal="right" vertical="center" wrapText="1"/>
    </xf>
    <xf numFmtId="165" fontId="0" fillId="0" borderId="28" xfId="121" applyFont="1" applyBorder="1" applyAlignment="1">
      <alignment horizontal="right" vertical="center"/>
    </xf>
    <xf numFmtId="166" fontId="103" fillId="33" borderId="19" xfId="0" applyNumberFormat="1" applyFont="1" applyFill="1" applyBorder="1" applyAlignment="1">
      <alignment horizontal="left" vertical="center" wrapText="1"/>
    </xf>
    <xf numFmtId="0" fontId="67" fillId="37" borderId="20" xfId="0" applyNumberFormat="1" applyFont="1" applyFill="1" applyBorder="1" applyAlignment="1">
      <alignment horizontal="center" vertical="center"/>
    </xf>
    <xf numFmtId="1" fontId="67" fillId="37" borderId="19" xfId="0" applyNumberFormat="1" applyFont="1" applyFill="1" applyBorder="1" applyAlignment="1">
      <alignment horizontal="center" vertical="center" wrapText="1"/>
    </xf>
    <xf numFmtId="167" fontId="67" fillId="37" borderId="19" xfId="0" applyNumberFormat="1" applyFont="1" applyFill="1" applyBorder="1" applyAlignment="1">
      <alignment horizontal="center" vertical="center" wrapText="1"/>
    </xf>
    <xf numFmtId="166" fontId="103" fillId="37" borderId="19" xfId="0" applyNumberFormat="1" applyFont="1" applyFill="1" applyBorder="1" applyAlignment="1">
      <alignment horizontal="left" vertical="center" wrapText="1"/>
    </xf>
    <xf numFmtId="166" fontId="67" fillId="37" borderId="19" xfId="0" applyNumberFormat="1" applyFont="1" applyFill="1" applyBorder="1" applyAlignment="1">
      <alignment horizontal="center" vertical="center"/>
    </xf>
    <xf numFmtId="164" fontId="67" fillId="37" borderId="19" xfId="99" applyFont="1" applyFill="1" applyBorder="1" applyAlignment="1">
      <alignment horizontal="right" vertical="center"/>
    </xf>
    <xf numFmtId="0" fontId="67" fillId="33" borderId="20" xfId="0" applyNumberFormat="1" applyFont="1" applyFill="1" applyBorder="1" applyAlignment="1">
      <alignment horizontal="center" vertical="center"/>
    </xf>
    <xf numFmtId="1" fontId="67" fillId="33" borderId="19" xfId="0" applyNumberFormat="1" applyFont="1" applyFill="1" applyBorder="1" applyAlignment="1">
      <alignment horizontal="center" vertical="center" wrapText="1"/>
    </xf>
    <xf numFmtId="167" fontId="67" fillId="33" borderId="19" xfId="0" applyNumberFormat="1" applyFont="1" applyFill="1" applyBorder="1" applyAlignment="1">
      <alignment horizontal="center" vertical="center" wrapText="1"/>
    </xf>
    <xf numFmtId="166" fontId="67" fillId="33" borderId="19" xfId="0" applyNumberFormat="1" applyFont="1" applyFill="1" applyBorder="1" applyAlignment="1">
      <alignment horizontal="center" vertical="center"/>
    </xf>
    <xf numFmtId="165" fontId="67" fillId="33" borderId="19" xfId="121" applyFont="1" applyFill="1" applyBorder="1" applyAlignment="1">
      <alignment horizontal="center" vertical="center"/>
    </xf>
    <xf numFmtId="164" fontId="67" fillId="33" borderId="19" xfId="99" applyFont="1" applyFill="1" applyBorder="1" applyAlignment="1">
      <alignment horizontal="center" vertical="center"/>
    </xf>
    <xf numFmtId="1" fontId="67" fillId="0" borderId="19" xfId="99" applyNumberFormat="1" applyFont="1" applyFill="1" applyBorder="1" applyAlignment="1">
      <alignment horizontal="center" vertical="center" wrapText="1"/>
    </xf>
    <xf numFmtId="164" fontId="67" fillId="0" borderId="19" xfId="99" applyFont="1" applyFill="1" applyBorder="1" applyAlignment="1">
      <alignment horizontal="center" vertical="center" wrapText="1"/>
    </xf>
    <xf numFmtId="1" fontId="68" fillId="38" borderId="19" xfId="0" applyNumberFormat="1" applyFont="1" applyFill="1" applyBorder="1" applyAlignment="1">
      <alignment horizontal="center" vertical="center" wrapText="1"/>
    </xf>
    <xf numFmtId="165" fontId="68" fillId="38" borderId="19" xfId="121" applyFont="1" applyFill="1" applyBorder="1" applyAlignment="1">
      <alignment horizontal="center" vertical="center" wrapText="1"/>
    </xf>
    <xf numFmtId="0" fontId="32" fillId="0" borderId="19" xfId="0" applyFont="1" applyFill="1" applyBorder="1" applyAlignment="1">
      <alignment horizontal="center"/>
    </xf>
    <xf numFmtId="0" fontId="32" fillId="0" borderId="19" xfId="0" applyFont="1" applyFill="1" applyBorder="1"/>
    <xf numFmtId="0" fontId="32" fillId="0" borderId="19" xfId="0" applyFont="1" applyFill="1" applyBorder="1" applyAlignment="1">
      <alignment wrapText="1"/>
    </xf>
    <xf numFmtId="165" fontId="32" fillId="0" borderId="19" xfId="121" applyFont="1" applyFill="1" applyBorder="1"/>
    <xf numFmtId="164" fontId="32" fillId="0" borderId="19" xfId="99" applyFont="1" applyFill="1" applyBorder="1"/>
    <xf numFmtId="0" fontId="32" fillId="0" borderId="19" xfId="0" applyFont="1" applyFill="1" applyBorder="1" applyAlignment="1">
      <alignment horizontal="left" wrapText="1"/>
    </xf>
    <xf numFmtId="0" fontId="32" fillId="0" borderId="19" xfId="0" applyFont="1" applyFill="1" applyBorder="1" applyAlignment="1">
      <alignment horizontal="center" vertical="center"/>
    </xf>
    <xf numFmtId="165" fontId="32" fillId="0" borderId="19" xfId="121" applyFont="1" applyFill="1" applyBorder="1" applyAlignment="1">
      <alignment horizontal="center" vertical="center"/>
    </xf>
    <xf numFmtId="164" fontId="32" fillId="0" borderId="19" xfId="99" applyFont="1" applyFill="1" applyBorder="1" applyAlignment="1">
      <alignment horizontal="center" vertical="center"/>
    </xf>
    <xf numFmtId="164" fontId="32" fillId="0" borderId="19" xfId="99" applyFont="1" applyFill="1" applyBorder="1" applyAlignment="1">
      <alignment vertical="center"/>
    </xf>
    <xf numFmtId="0" fontId="32" fillId="0" borderId="19" xfId="0" applyFont="1" applyBorder="1" applyAlignment="1">
      <alignment horizontal="center"/>
    </xf>
    <xf numFmtId="0" fontId="32" fillId="0" borderId="19" xfId="0" applyFont="1" applyBorder="1"/>
    <xf numFmtId="0" fontId="32" fillId="0" borderId="19" xfId="0" applyFont="1" applyBorder="1" applyAlignment="1">
      <alignment wrapText="1"/>
    </xf>
    <xf numFmtId="165" fontId="32" fillId="0" borderId="19" xfId="121" applyFont="1" applyBorder="1"/>
    <xf numFmtId="164" fontId="32" fillId="0" borderId="19" xfId="99" applyFont="1" applyBorder="1"/>
    <xf numFmtId="164" fontId="67" fillId="0" borderId="20" xfId="99" applyFont="1" applyFill="1" applyBorder="1" applyAlignment="1">
      <alignment horizontal="center" vertical="center"/>
    </xf>
    <xf numFmtId="164" fontId="67" fillId="0" borderId="21" xfId="99" applyFont="1" applyFill="1" applyBorder="1" applyAlignment="1">
      <alignment horizontal="center" vertical="center" wrapText="1"/>
    </xf>
    <xf numFmtId="164" fontId="68" fillId="0" borderId="21" xfId="99" applyFont="1" applyFill="1" applyBorder="1" applyAlignment="1">
      <alignment horizontal="right" vertical="center"/>
    </xf>
    <xf numFmtId="164" fontId="67" fillId="33" borderId="21" xfId="99" applyFont="1" applyFill="1" applyBorder="1" applyAlignment="1">
      <alignment horizontal="right" vertical="center"/>
    </xf>
    <xf numFmtId="164" fontId="67" fillId="37" borderId="21" xfId="99" quotePrefix="1" applyFont="1" applyFill="1" applyBorder="1" applyAlignment="1">
      <alignment horizontal="right" vertical="center"/>
    </xf>
    <xf numFmtId="164" fontId="67" fillId="0" borderId="21" xfId="99" applyFont="1" applyFill="1" applyBorder="1" applyAlignment="1">
      <alignment horizontal="right" vertical="center"/>
    </xf>
    <xf numFmtId="0" fontId="32" fillId="0" borderId="20" xfId="0" applyFont="1" applyFill="1" applyBorder="1" applyAlignment="1">
      <alignment horizontal="center"/>
    </xf>
    <xf numFmtId="0" fontId="32" fillId="0" borderId="21" xfId="0" applyFont="1" applyFill="1" applyBorder="1"/>
    <xf numFmtId="164" fontId="32" fillId="0" borderId="21" xfId="99" applyFont="1" applyFill="1" applyBorder="1" applyAlignment="1">
      <alignment vertical="center"/>
    </xf>
    <xf numFmtId="164" fontId="67" fillId="34" borderId="21" xfId="99" quotePrefix="1" applyFont="1" applyFill="1" applyBorder="1" applyAlignment="1">
      <alignment horizontal="right" vertical="center"/>
    </xf>
    <xf numFmtId="164" fontId="67" fillId="37" borderId="21" xfId="99" applyFont="1" applyFill="1" applyBorder="1" applyAlignment="1">
      <alignment horizontal="right" vertical="center"/>
    </xf>
    <xf numFmtId="0" fontId="32" fillId="0" borderId="20" xfId="0" applyFont="1" applyBorder="1" applyAlignment="1">
      <alignment horizontal="center"/>
    </xf>
    <xf numFmtId="0" fontId="32" fillId="0" borderId="21" xfId="0" applyFont="1" applyBorder="1"/>
    <xf numFmtId="164" fontId="32" fillId="0" borderId="0" xfId="99" applyFont="1" applyFill="1" applyBorder="1" applyAlignment="1">
      <alignment vertical="center"/>
    </xf>
    <xf numFmtId="164" fontId="67" fillId="41" borderId="41" xfId="99" applyFont="1" applyFill="1" applyBorder="1" applyAlignment="1">
      <alignment horizontal="right" vertical="center"/>
    </xf>
    <xf numFmtId="164" fontId="67" fillId="41" borderId="42" xfId="99" applyFont="1" applyFill="1" applyBorder="1" applyAlignment="1">
      <alignment horizontal="right" vertical="center"/>
    </xf>
    <xf numFmtId="0" fontId="104" fillId="0" borderId="20" xfId="0" applyFont="1" applyBorder="1"/>
    <xf numFmtId="0" fontId="104" fillId="0" borderId="19" xfId="0" applyFont="1" applyBorder="1" applyAlignment="1">
      <alignment vertical="justify" wrapText="1"/>
    </xf>
    <xf numFmtId="43" fontId="104" fillId="0" borderId="19" xfId="121" applyNumberFormat="1" applyFont="1" applyBorder="1" applyAlignment="1">
      <alignment horizontal="center"/>
    </xf>
    <xf numFmtId="43" fontId="104" fillId="0" borderId="19" xfId="121" applyNumberFormat="1" applyFont="1" applyBorder="1"/>
    <xf numFmtId="43" fontId="104" fillId="0" borderId="21" xfId="121" applyNumberFormat="1" applyFont="1" applyBorder="1"/>
    <xf numFmtId="0" fontId="105" fillId="0" borderId="20" xfId="0" applyFont="1" applyBorder="1"/>
    <xf numFmtId="0" fontId="105" fillId="0" borderId="19" xfId="0" applyFont="1" applyBorder="1" applyAlignment="1">
      <alignment vertical="justify" wrapText="1"/>
    </xf>
    <xf numFmtId="43" fontId="105" fillId="0" borderId="19" xfId="121" applyNumberFormat="1" applyFont="1" applyBorder="1" applyAlignment="1">
      <alignment horizontal="center"/>
    </xf>
    <xf numFmtId="43" fontId="105" fillId="0" borderId="19" xfId="121" applyNumberFormat="1" applyFont="1" applyBorder="1"/>
    <xf numFmtId="43" fontId="105" fillId="0" borderId="21" xfId="121" applyNumberFormat="1" applyFont="1" applyBorder="1"/>
    <xf numFmtId="0" fontId="104" fillId="0" borderId="19" xfId="0" applyFont="1" applyBorder="1" applyAlignment="1">
      <alignment horizontal="center"/>
    </xf>
    <xf numFmtId="0" fontId="105" fillId="0" borderId="19" xfId="0" applyFont="1" applyBorder="1" applyAlignment="1">
      <alignment horizontal="center"/>
    </xf>
    <xf numFmtId="0" fontId="7" fillId="0" borderId="0" xfId="0" applyFont="1" applyAlignment="1">
      <alignment horizontal="center"/>
    </xf>
    <xf numFmtId="0" fontId="104" fillId="0" borderId="19" xfId="0" applyNumberFormat="1" applyFont="1" applyBorder="1" applyAlignment="1">
      <alignment horizontal="center"/>
    </xf>
    <xf numFmtId="1" fontId="68" fillId="0" borderId="19" xfId="0" applyNumberFormat="1" applyFont="1" applyFill="1" applyBorder="1" applyAlignment="1">
      <alignment horizontal="right" vertical="center" wrapText="1"/>
    </xf>
    <xf numFmtId="0" fontId="68" fillId="0" borderId="19" xfId="0" applyFont="1" applyFill="1" applyBorder="1" applyAlignment="1">
      <alignment horizontal="right" vertical="center" wrapText="1"/>
    </xf>
    <xf numFmtId="0" fontId="3" fillId="0" borderId="19" xfId="0" applyFont="1" applyFill="1" applyBorder="1" applyAlignment="1">
      <alignment horizontal="left" vertical="center" wrapText="1"/>
    </xf>
    <xf numFmtId="0" fontId="3" fillId="0" borderId="19" xfId="0" applyFont="1" applyFill="1" applyBorder="1" applyAlignment="1">
      <alignment horizontal="center" vertical="center" wrapText="1"/>
    </xf>
    <xf numFmtId="165" fontId="68" fillId="0" borderId="19" xfId="121" applyFont="1" applyFill="1" applyBorder="1" applyAlignment="1">
      <alignment horizontal="right" vertical="center" wrapText="1"/>
    </xf>
    <xf numFmtId="165" fontId="7" fillId="0" borderId="0" xfId="121" applyFont="1" applyBorder="1" applyAlignment="1">
      <alignment horizontal="center" vertical="center" wrapText="1"/>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67" fillId="0" borderId="20" xfId="0" applyFont="1" applyFill="1" applyBorder="1" applyAlignment="1">
      <alignment horizontal="center" vertical="center" wrapText="1"/>
    </xf>
    <xf numFmtId="0" fontId="67" fillId="0" borderId="19" xfId="0" applyFont="1" applyFill="1" applyBorder="1" applyAlignment="1">
      <alignment horizontal="center" vertical="center" wrapText="1"/>
    </xf>
    <xf numFmtId="0" fontId="32" fillId="0" borderId="30" xfId="0" applyFont="1" applyFill="1" applyBorder="1" applyAlignment="1">
      <alignment horizontal="center"/>
    </xf>
    <xf numFmtId="164" fontId="32" fillId="0" borderId="27" xfId="99" applyFont="1" applyFill="1" applyBorder="1" applyAlignment="1">
      <alignment vertical="center"/>
    </xf>
    <xf numFmtId="0" fontId="32" fillId="0" borderId="31" xfId="0" applyFont="1" applyFill="1" applyBorder="1" applyAlignment="1">
      <alignment horizontal="center"/>
    </xf>
    <xf numFmtId="0" fontId="69" fillId="0" borderId="28" xfId="0" applyFont="1" applyBorder="1" applyAlignment="1">
      <alignment horizontal="center" wrapText="1"/>
    </xf>
    <xf numFmtId="165" fontId="32" fillId="0" borderId="28" xfId="121" applyFont="1" applyFill="1" applyBorder="1" applyAlignment="1">
      <alignment horizontal="center" vertical="center"/>
    </xf>
    <xf numFmtId="164" fontId="32" fillId="0" borderId="28" xfId="99" applyFont="1" applyFill="1" applyBorder="1" applyAlignment="1">
      <alignment horizontal="center" vertical="center"/>
    </xf>
    <xf numFmtId="164" fontId="32" fillId="0" borderId="28" xfId="99" applyFont="1" applyFill="1" applyBorder="1" applyAlignment="1">
      <alignment vertical="center"/>
    </xf>
    <xf numFmtId="164" fontId="32" fillId="0" borderId="29" xfId="99" applyFont="1" applyFill="1" applyBorder="1" applyAlignment="1">
      <alignment vertical="center"/>
    </xf>
    <xf numFmtId="0" fontId="0" fillId="0" borderId="25" xfId="0" applyBorder="1"/>
    <xf numFmtId="0" fontId="0" fillId="0" borderId="54" xfId="0" applyBorder="1"/>
    <xf numFmtId="165" fontId="0" fillId="0" borderId="30"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164" fontId="28" fillId="0" borderId="26" xfId="99" applyFont="1" applyBorder="1" applyAlignment="1">
      <alignment horizontal="center"/>
    </xf>
    <xf numFmtId="164" fontId="28" fillId="0" borderId="52" xfId="99" applyFont="1" applyBorder="1" applyAlignment="1"/>
    <xf numFmtId="164" fontId="29" fillId="0" borderId="38" xfId="99" applyFont="1" applyBorder="1" applyAlignment="1"/>
    <xf numFmtId="10" fontId="29" fillId="0" borderId="34" xfId="116" applyNumberFormat="1" applyFont="1" applyBorder="1" applyAlignment="1">
      <alignment horizontal="center"/>
    </xf>
    <xf numFmtId="164" fontId="29" fillId="0" borderId="38" xfId="99" applyFont="1" applyFill="1" applyBorder="1" applyAlignment="1">
      <alignment horizontal="center"/>
    </xf>
    <xf numFmtId="10" fontId="29" fillId="37" borderId="38" xfId="116" applyNumberFormat="1" applyFont="1" applyFill="1" applyBorder="1" applyAlignment="1">
      <alignment horizontal="center"/>
    </xf>
    <xf numFmtId="164" fontId="28" fillId="0" borderId="38" xfId="99" applyFont="1" applyBorder="1" applyAlignment="1">
      <alignment horizontal="center"/>
    </xf>
    <xf numFmtId="10" fontId="29" fillId="37" borderId="33" xfId="116" applyNumberFormat="1" applyFont="1" applyFill="1" applyBorder="1" applyAlignment="1">
      <alignment horizontal="center"/>
    </xf>
    <xf numFmtId="164" fontId="28" fillId="0" borderId="33" xfId="99" applyFont="1" applyBorder="1" applyAlignment="1">
      <alignment horizontal="center"/>
    </xf>
    <xf numFmtId="10" fontId="28" fillId="33" borderId="19" xfId="0" applyNumberFormat="1" applyFont="1" applyFill="1" applyBorder="1" applyAlignment="1">
      <alignment horizontal="center"/>
    </xf>
    <xf numFmtId="10" fontId="28" fillId="33" borderId="21" xfId="0" applyNumberFormat="1" applyFont="1" applyFill="1" applyBorder="1" applyAlignment="1">
      <alignment horizontal="center"/>
    </xf>
    <xf numFmtId="165" fontId="7" fillId="0" borderId="0" xfId="121" applyFont="1" applyBorder="1" applyAlignment="1">
      <alignment horizontal="center" vertical="center" wrapText="1"/>
    </xf>
    <xf numFmtId="165" fontId="0" fillId="0" borderId="0" xfId="121" applyFont="1" applyBorder="1" applyAlignment="1">
      <alignment horizontal="left" vertical="center"/>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71" fontId="0" fillId="0" borderId="0" xfId="121" applyNumberFormat="1" applyFont="1" applyBorder="1" applyAlignment="1">
      <alignment horizontal="center" vertical="center"/>
    </xf>
    <xf numFmtId="165" fontId="7" fillId="0" borderId="0" xfId="121" applyFont="1" applyBorder="1" applyAlignment="1">
      <alignment horizontal="center" vertical="center"/>
    </xf>
    <xf numFmtId="0" fontId="32" fillId="40" borderId="0" xfId="0" applyFont="1" applyFill="1"/>
    <xf numFmtId="165" fontId="0" fillId="0" borderId="0" xfId="121" applyFont="1" applyBorder="1" applyAlignment="1">
      <alignment horizontal="center" vertical="center"/>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43" fontId="7" fillId="0" borderId="0" xfId="0" applyNumberFormat="1" applyFont="1"/>
    <xf numFmtId="1" fontId="0" fillId="0" borderId="0" xfId="0" applyNumberFormat="1" applyFill="1" applyBorder="1" applyAlignment="1">
      <alignment horizontal="center" vertical="center"/>
    </xf>
    <xf numFmtId="164" fontId="67" fillId="33" borderId="19" xfId="99" applyFont="1" applyFill="1" applyBorder="1" applyAlignment="1">
      <alignment horizontal="right" vertical="center" wrapText="1"/>
    </xf>
    <xf numFmtId="164" fontId="67" fillId="37" borderId="19" xfId="99" applyFont="1" applyFill="1" applyBorder="1" applyAlignment="1">
      <alignment horizontal="left" vertical="center" wrapText="1"/>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65" fontId="7" fillId="0" borderId="0" xfId="121" applyFont="1" applyBorder="1" applyAlignment="1">
      <alignment horizontal="center" vertical="center" wrapText="1"/>
    </xf>
    <xf numFmtId="165" fontId="7" fillId="0" borderId="27" xfId="121" applyFont="1" applyBorder="1" applyAlignment="1">
      <alignment horizontal="center" vertical="center" wrapText="1"/>
    </xf>
    <xf numFmtId="165" fontId="7" fillId="0" borderId="0" xfId="121" applyFont="1" applyBorder="1" applyAlignment="1">
      <alignment horizontal="center" vertical="center" wrapText="1"/>
    </xf>
    <xf numFmtId="165" fontId="7" fillId="0" borderId="27" xfId="121" applyFont="1" applyBorder="1" applyAlignment="1">
      <alignment horizontal="center" vertical="center" wrapText="1"/>
    </xf>
    <xf numFmtId="165" fontId="0" fillId="0" borderId="30" xfId="121" applyFont="1" applyBorder="1" applyAlignment="1">
      <alignment horizontal="left" vertical="center"/>
    </xf>
    <xf numFmtId="165" fontId="0" fillId="0" borderId="0" xfId="121" applyFont="1" applyBorder="1" applyAlignment="1">
      <alignment horizontal="left" vertical="center"/>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65" fontId="0" fillId="46" borderId="0" xfId="121" applyFont="1" applyFill="1" applyBorder="1" applyAlignment="1">
      <alignment horizontal="center" vertical="center"/>
    </xf>
    <xf numFmtId="165" fontId="7" fillId="46" borderId="27" xfId="121" applyFont="1" applyFill="1" applyBorder="1" applyAlignment="1">
      <alignment horizontal="center" vertical="center"/>
    </xf>
    <xf numFmtId="165" fontId="7" fillId="0" borderId="30" xfId="121" applyFont="1" applyBorder="1" applyAlignment="1">
      <alignment vertical="center" wrapText="1"/>
    </xf>
    <xf numFmtId="165" fontId="7" fillId="0" borderId="0" xfId="121" applyFont="1" applyBorder="1" applyAlignment="1">
      <alignment vertical="center" wrapText="1"/>
    </xf>
    <xf numFmtId="165" fontId="7" fillId="46" borderId="0" xfId="121" applyFont="1" applyFill="1" applyBorder="1" applyAlignment="1">
      <alignment horizontal="center" vertical="center"/>
    </xf>
    <xf numFmtId="165" fontId="7" fillId="0" borderId="0" xfId="121" applyFont="1" applyBorder="1" applyAlignment="1">
      <alignment horizontal="center" vertical="center"/>
    </xf>
    <xf numFmtId="165" fontId="23" fillId="0" borderId="30" xfId="121" applyFont="1" applyBorder="1" applyAlignment="1">
      <alignment horizontal="left" vertical="center"/>
    </xf>
    <xf numFmtId="165" fontId="23" fillId="0" borderId="0" xfId="121" applyFont="1" applyBorder="1" applyAlignment="1">
      <alignment horizontal="left" vertical="center"/>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65" fontId="7" fillId="0" borderId="0" xfId="121" applyFont="1" applyBorder="1" applyAlignment="1">
      <alignment horizontal="center" vertical="center" wrapText="1"/>
    </xf>
    <xf numFmtId="165" fontId="7" fillId="0" borderId="0" xfId="121" applyFont="1" applyBorder="1" applyAlignment="1">
      <alignment horizontal="center" vertical="center" wrapText="1"/>
    </xf>
    <xf numFmtId="165" fontId="23" fillId="0" borderId="30" xfId="121" applyFont="1" applyBorder="1" applyAlignment="1">
      <alignment horizontal="left" vertical="center" wrapText="1"/>
    </xf>
    <xf numFmtId="165" fontId="23" fillId="0" borderId="0" xfId="121" applyFont="1" applyBorder="1" applyAlignment="1">
      <alignment horizontal="left" vertical="center" wrapText="1"/>
    </xf>
    <xf numFmtId="165" fontId="23" fillId="0" borderId="27" xfId="121" applyFont="1" applyBorder="1" applyAlignment="1">
      <alignment horizontal="left" vertical="center" wrapText="1"/>
    </xf>
    <xf numFmtId="165" fontId="7" fillId="0" borderId="30" xfId="121" applyFont="1" applyBorder="1" applyAlignment="1">
      <alignment horizontal="left" vertical="center" wrapText="1"/>
    </xf>
    <xf numFmtId="165" fontId="7" fillId="0" borderId="0" xfId="121" applyFont="1" applyBorder="1" applyAlignment="1">
      <alignment horizontal="left" vertical="center" wrapText="1"/>
    </xf>
    <xf numFmtId="165" fontId="0" fillId="0" borderId="0" xfId="121" applyFont="1" applyBorder="1" applyAlignment="1">
      <alignment horizontal="center" vertical="center"/>
    </xf>
    <xf numFmtId="0" fontId="64" fillId="0" borderId="27" xfId="0" applyFont="1" applyFill="1" applyBorder="1" applyAlignment="1">
      <alignment vertical="center"/>
    </xf>
    <xf numFmtId="0" fontId="64" fillId="0" borderId="0" xfId="0" applyFont="1" applyFill="1" applyAlignment="1">
      <alignment vertical="center"/>
    </xf>
    <xf numFmtId="43" fontId="91" fillId="0" borderId="0" xfId="0" applyNumberFormat="1" applyFont="1" applyBorder="1" applyAlignment="1">
      <alignment horizontal="left" vertical="center"/>
    </xf>
    <xf numFmtId="165" fontId="61" fillId="0" borderId="30" xfId="121" applyFont="1" applyFill="1" applyBorder="1" applyAlignment="1">
      <alignment horizontal="left" vertical="center"/>
    </xf>
    <xf numFmtId="165" fontId="61" fillId="0" borderId="30" xfId="121" applyFont="1" applyBorder="1" applyAlignment="1">
      <alignment horizontal="left" vertical="center"/>
    </xf>
    <xf numFmtId="0" fontId="0" fillId="0" borderId="0" xfId="0" quotePrefix="1" applyBorder="1" applyAlignment="1">
      <alignment horizontal="center" vertical="center"/>
    </xf>
    <xf numFmtId="0" fontId="100" fillId="0" borderId="0" xfId="0" applyNumberFormat="1" applyFont="1" applyFill="1" applyBorder="1" applyAlignment="1">
      <alignment horizontal="center" vertical="center"/>
    </xf>
    <xf numFmtId="165" fontId="7" fillId="0" borderId="0" xfId="121" applyFont="1" applyBorder="1" applyAlignment="1">
      <alignment horizontal="center" vertical="center"/>
    </xf>
    <xf numFmtId="0" fontId="96" fillId="0" borderId="0" xfId="0" applyNumberFormat="1" applyFont="1" applyFill="1" applyBorder="1" applyAlignment="1">
      <alignment horizontal="center" vertical="center"/>
    </xf>
    <xf numFmtId="165" fontId="7" fillId="0" borderId="26" xfId="121" applyFont="1" applyBorder="1" applyAlignment="1">
      <alignment horizontal="left" vertical="center" wrapText="1"/>
    </xf>
    <xf numFmtId="0" fontId="0" fillId="47" borderId="19" xfId="0" applyFill="1" applyBorder="1" applyAlignment="1">
      <alignment horizontal="center" vertical="center"/>
    </xf>
    <xf numFmtId="0" fontId="0" fillId="47" borderId="19" xfId="0" applyFill="1" applyBorder="1" applyAlignment="1">
      <alignment horizontal="left" vertical="center" wrapText="1"/>
    </xf>
    <xf numFmtId="0" fontId="0" fillId="47" borderId="19" xfId="0" applyNumberFormat="1" applyFill="1" applyBorder="1" applyAlignment="1">
      <alignment horizontal="center" vertical="center"/>
    </xf>
    <xf numFmtId="4" fontId="0" fillId="47" borderId="19" xfId="0" applyNumberFormat="1" applyFill="1" applyBorder="1" applyAlignment="1">
      <alignment horizontal="center" vertical="center"/>
    </xf>
    <xf numFmtId="0" fontId="96" fillId="48" borderId="19" xfId="0" applyNumberFormat="1" applyFont="1" applyFill="1" applyBorder="1" applyAlignment="1">
      <alignment horizontal="center" vertical="center"/>
    </xf>
    <xf numFmtId="0" fontId="96" fillId="48" borderId="19" xfId="0" applyFont="1" applyFill="1" applyBorder="1" applyAlignment="1">
      <alignment horizontal="left" vertical="center" wrapText="1"/>
    </xf>
    <xf numFmtId="0" fontId="96" fillId="48" borderId="19" xfId="0" applyFont="1" applyFill="1" applyBorder="1" applyAlignment="1">
      <alignment horizontal="center" vertical="center"/>
    </xf>
    <xf numFmtId="4" fontId="96" fillId="48" borderId="19" xfId="0" applyNumberFormat="1" applyFont="1" applyFill="1" applyBorder="1" applyAlignment="1">
      <alignment horizontal="center" vertical="center"/>
    </xf>
    <xf numFmtId="1" fontId="32" fillId="0" borderId="0" xfId="0" applyNumberFormat="1" applyFont="1" applyAlignment="1">
      <alignment wrapText="1"/>
    </xf>
    <xf numFmtId="1" fontId="68" fillId="0" borderId="19" xfId="105" applyNumberFormat="1" applyFont="1" applyFill="1" applyBorder="1" applyAlignment="1">
      <alignment horizontal="center" vertical="center" wrapText="1"/>
    </xf>
    <xf numFmtId="1" fontId="32" fillId="0" borderId="19" xfId="0" applyNumberFormat="1" applyFont="1" applyBorder="1" applyAlignment="1">
      <alignment wrapText="1"/>
    </xf>
    <xf numFmtId="1" fontId="68" fillId="0" borderId="19" xfId="111" applyNumberFormat="1" applyFont="1" applyFill="1" applyBorder="1" applyAlignment="1">
      <alignment horizontal="center" vertical="center" wrapText="1"/>
    </xf>
    <xf numFmtId="1" fontId="32" fillId="0" borderId="0" xfId="0" applyNumberFormat="1" applyFont="1" applyBorder="1" applyAlignment="1">
      <alignment wrapText="1"/>
    </xf>
    <xf numFmtId="165" fontId="23" fillId="0" borderId="30" xfId="121" applyFont="1" applyBorder="1" applyAlignment="1">
      <alignment horizontal="left" vertical="center"/>
    </xf>
    <xf numFmtId="165" fontId="23" fillId="0" borderId="30" xfId="121" applyFont="1" applyBorder="1" applyAlignment="1">
      <alignment horizontal="left" vertical="center"/>
    </xf>
    <xf numFmtId="1" fontId="68" fillId="35" borderId="0" xfId="0" applyNumberFormat="1" applyFont="1" applyFill="1" applyBorder="1" applyAlignment="1">
      <alignment horizontal="center" vertical="center" wrapText="1"/>
    </xf>
    <xf numFmtId="0" fontId="0" fillId="0" borderId="19" xfId="0" applyFill="1" applyBorder="1" applyAlignment="1">
      <alignment horizontal="center" vertical="center"/>
    </xf>
    <xf numFmtId="0" fontId="2" fillId="0" borderId="19" xfId="0" applyFont="1" applyFill="1" applyBorder="1" applyAlignment="1">
      <alignment horizontal="center" vertical="center" wrapText="1"/>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0" fontId="28" fillId="0" borderId="19" xfId="0" applyNumberFormat="1" applyFont="1" applyFill="1" applyBorder="1" applyAlignment="1">
      <alignment horizontal="center"/>
    </xf>
    <xf numFmtId="10" fontId="28" fillId="0" borderId="21" xfId="0" applyNumberFormat="1" applyFont="1" applyFill="1" applyBorder="1" applyAlignment="1">
      <alignment horizontal="center"/>
    </xf>
    <xf numFmtId="165" fontId="23" fillId="0" borderId="30" xfId="121" applyFont="1" applyBorder="1" applyAlignment="1">
      <alignment horizontal="left" vertical="center"/>
    </xf>
    <xf numFmtId="165" fontId="0" fillId="0" borderId="30" xfId="121" applyFont="1" applyFill="1" applyBorder="1" applyAlignment="1">
      <alignment vertical="center"/>
    </xf>
    <xf numFmtId="165" fontId="0" fillId="0" borderId="0" xfId="121" applyFont="1" applyFill="1" applyBorder="1" applyAlignment="1">
      <alignment vertical="center"/>
    </xf>
    <xf numFmtId="165" fontId="0" fillId="0" borderId="27" xfId="121" applyFont="1" applyFill="1" applyBorder="1" applyAlignment="1">
      <alignment vertical="center"/>
    </xf>
    <xf numFmtId="0" fontId="86" fillId="0" borderId="0" xfId="0" applyFont="1" applyFill="1" applyBorder="1" applyAlignment="1">
      <alignment horizontal="left" vertical="center"/>
    </xf>
    <xf numFmtId="1" fontId="7" fillId="0" borderId="0" xfId="0" applyNumberFormat="1" applyFont="1" applyFill="1" applyBorder="1" applyAlignment="1">
      <alignment horizontal="center" vertical="center"/>
    </xf>
    <xf numFmtId="165" fontId="7" fillId="0" borderId="30" xfId="121" applyFont="1" applyFill="1" applyBorder="1" applyAlignment="1">
      <alignment vertical="center"/>
    </xf>
    <xf numFmtId="0" fontId="7" fillId="0" borderId="27" xfId="0" applyFont="1" applyFill="1" applyBorder="1" applyAlignment="1">
      <alignment vertical="center"/>
    </xf>
    <xf numFmtId="165" fontId="0" fillId="0" borderId="0" xfId="0" applyNumberFormat="1"/>
    <xf numFmtId="0" fontId="1" fillId="0" borderId="20" xfId="0" applyFont="1" applyFill="1" applyBorder="1" applyAlignment="1">
      <alignment horizontal="center" vertical="center" wrapText="1"/>
    </xf>
    <xf numFmtId="0" fontId="23" fillId="49" borderId="38" xfId="0" applyFont="1" applyFill="1" applyBorder="1" applyAlignment="1">
      <alignment vertical="center"/>
    </xf>
    <xf numFmtId="165" fontId="23" fillId="0" borderId="30" xfId="121" applyFont="1" applyBorder="1" applyAlignment="1">
      <alignment horizontal="left" vertical="center"/>
    </xf>
    <xf numFmtId="0" fontId="7" fillId="0" borderId="31" xfId="0" applyFont="1" applyFill="1" applyBorder="1" applyAlignment="1">
      <alignment horizontal="center"/>
    </xf>
    <xf numFmtId="164" fontId="26" fillId="0" borderId="55" xfId="99" applyFont="1" applyBorder="1" applyAlignment="1">
      <alignment horizontal="center" vertical="justify"/>
    </xf>
    <xf numFmtId="0" fontId="26" fillId="0" borderId="47" xfId="0" applyFont="1" applyBorder="1" applyAlignment="1">
      <alignment horizontal="center" vertical="justify"/>
    </xf>
    <xf numFmtId="0" fontId="24" fillId="0" borderId="47" xfId="0" applyFont="1" applyBorder="1" applyAlignment="1">
      <alignment horizontal="center"/>
    </xf>
    <xf numFmtId="0" fontId="24" fillId="0" borderId="25" xfId="0" applyFont="1" applyBorder="1" applyAlignment="1">
      <alignment horizontal="center"/>
    </xf>
    <xf numFmtId="164" fontId="29" fillId="0" borderId="30" xfId="99" applyFont="1" applyBorder="1" applyAlignment="1">
      <alignment horizontal="center"/>
    </xf>
    <xf numFmtId="164" fontId="29" fillId="0" borderId="61" xfId="99" applyFont="1" applyBorder="1" applyAlignment="1">
      <alignment horizontal="center"/>
    </xf>
    <xf numFmtId="164" fontId="67" fillId="33" borderId="32" xfId="99" applyFont="1" applyFill="1" applyBorder="1" applyAlignment="1">
      <alignment horizontal="center" vertical="center"/>
    </xf>
    <xf numFmtId="1" fontId="67" fillId="33" borderId="22" xfId="99" applyNumberFormat="1" applyFont="1" applyFill="1" applyBorder="1" applyAlignment="1">
      <alignment horizontal="center" vertical="center" wrapText="1"/>
    </xf>
    <xf numFmtId="164" fontId="67" fillId="33" borderId="22" xfId="99" applyFont="1" applyFill="1" applyBorder="1" applyAlignment="1">
      <alignment horizontal="center" vertical="center" wrapText="1"/>
    </xf>
    <xf numFmtId="164" fontId="67" fillId="33" borderId="22" xfId="99" applyFont="1" applyFill="1" applyBorder="1" applyAlignment="1">
      <alignment horizontal="center" vertical="center"/>
    </xf>
    <xf numFmtId="165" fontId="67" fillId="33" borderId="22" xfId="121" applyFont="1" applyFill="1" applyBorder="1" applyAlignment="1">
      <alignment horizontal="center" vertical="center"/>
    </xf>
    <xf numFmtId="164" fontId="67" fillId="33" borderId="58" xfId="99" applyFont="1" applyFill="1" applyBorder="1" applyAlignment="1">
      <alignment horizontal="center" vertical="center" wrapText="1"/>
    </xf>
    <xf numFmtId="0" fontId="7" fillId="0" borderId="65" xfId="0" applyFont="1" applyFill="1" applyBorder="1" applyAlignment="1">
      <alignment horizontal="center" vertical="center"/>
    </xf>
    <xf numFmtId="165" fontId="23" fillId="0" borderId="30" xfId="121" applyFont="1" applyBorder="1" applyAlignment="1">
      <alignment horizontal="left" vertical="center" wrapText="1"/>
    </xf>
    <xf numFmtId="165" fontId="23" fillId="0" borderId="0" xfId="121" applyFont="1" applyBorder="1" applyAlignment="1">
      <alignment horizontal="left" vertical="center" wrapText="1"/>
    </xf>
    <xf numFmtId="165" fontId="23" fillId="0" borderId="27" xfId="121" applyFont="1" applyBorder="1" applyAlignment="1">
      <alignment horizontal="left" vertical="center" wrapText="1"/>
    </xf>
    <xf numFmtId="165" fontId="83" fillId="37" borderId="36" xfId="121" applyFont="1" applyFill="1" applyBorder="1" applyAlignment="1">
      <alignment horizontal="left" vertical="center"/>
    </xf>
    <xf numFmtId="165" fontId="83" fillId="37" borderId="24" xfId="121" applyFont="1" applyFill="1" applyBorder="1" applyAlignment="1">
      <alignment horizontal="left" vertical="center"/>
    </xf>
    <xf numFmtId="165" fontId="83" fillId="37" borderId="23" xfId="121" applyFont="1" applyFill="1" applyBorder="1" applyAlignment="1">
      <alignment horizontal="left" vertical="center"/>
    </xf>
    <xf numFmtId="165" fontId="61" fillId="0" borderId="30" xfId="121" applyFont="1" applyFill="1" applyBorder="1" applyAlignment="1">
      <alignment horizontal="left" vertical="center" wrapText="1"/>
    </xf>
    <xf numFmtId="165" fontId="61" fillId="0" borderId="0" xfId="121" applyFont="1" applyFill="1" applyBorder="1" applyAlignment="1">
      <alignment horizontal="left" vertical="center" wrapText="1"/>
    </xf>
    <xf numFmtId="165" fontId="61" fillId="0" borderId="27" xfId="121" applyFont="1" applyFill="1" applyBorder="1" applyAlignment="1">
      <alignment horizontal="left" vertical="center" wrapText="1"/>
    </xf>
    <xf numFmtId="165" fontId="83" fillId="37" borderId="30" xfId="121" applyFont="1" applyFill="1" applyBorder="1" applyAlignment="1">
      <alignment horizontal="left" vertical="center"/>
    </xf>
    <xf numFmtId="165" fontId="83" fillId="37" borderId="0" xfId="121" applyFont="1" applyFill="1" applyBorder="1" applyAlignment="1">
      <alignment horizontal="left" vertical="center"/>
    </xf>
    <xf numFmtId="165" fontId="83" fillId="37" borderId="27" xfId="121" applyFont="1" applyFill="1" applyBorder="1" applyAlignment="1">
      <alignment horizontal="left" vertical="center"/>
    </xf>
    <xf numFmtId="165" fontId="23" fillId="33" borderId="33" xfId="121" applyFont="1" applyFill="1" applyBorder="1" applyAlignment="1">
      <alignment horizontal="left" vertical="center"/>
    </xf>
    <xf numFmtId="165" fontId="23" fillId="33" borderId="34" xfId="121" applyFont="1" applyFill="1" applyBorder="1" applyAlignment="1">
      <alignment horizontal="left" vertical="center"/>
    </xf>
    <xf numFmtId="165" fontId="23" fillId="33" borderId="35" xfId="121" applyFont="1" applyFill="1" applyBorder="1" applyAlignment="1">
      <alignment horizontal="left" vertical="center"/>
    </xf>
    <xf numFmtId="165" fontId="83" fillId="33" borderId="30" xfId="121" applyFont="1" applyFill="1" applyBorder="1" applyAlignment="1">
      <alignment horizontal="left" vertical="center"/>
    </xf>
    <xf numFmtId="165" fontId="83" fillId="33" borderId="0" xfId="121" applyFont="1" applyFill="1" applyBorder="1" applyAlignment="1">
      <alignment horizontal="left" vertical="center"/>
    </xf>
    <xf numFmtId="165" fontId="83" fillId="33" borderId="27" xfId="121" applyFont="1" applyFill="1" applyBorder="1" applyAlignment="1">
      <alignment horizontal="left" vertical="center"/>
    </xf>
    <xf numFmtId="165" fontId="106" fillId="37" borderId="30" xfId="121" applyFont="1" applyFill="1" applyBorder="1" applyAlignment="1">
      <alignment horizontal="center" vertical="center"/>
    </xf>
    <xf numFmtId="165" fontId="106" fillId="37" borderId="0" xfId="121" applyFont="1" applyFill="1" applyBorder="1" applyAlignment="1">
      <alignment horizontal="center" vertical="center"/>
    </xf>
    <xf numFmtId="165" fontId="83" fillId="37" borderId="20" xfId="121" applyFont="1" applyFill="1" applyBorder="1" applyAlignment="1">
      <alignment horizontal="left" vertical="center"/>
    </xf>
    <xf numFmtId="165" fontId="83" fillId="37" borderId="19" xfId="121" applyFont="1" applyFill="1" applyBorder="1" applyAlignment="1">
      <alignment horizontal="left" vertical="center"/>
    </xf>
    <xf numFmtId="165" fontId="23" fillId="0" borderId="30" xfId="121" applyFont="1" applyFill="1" applyBorder="1" applyAlignment="1">
      <alignment horizontal="left" vertical="center" wrapText="1"/>
    </xf>
    <xf numFmtId="165" fontId="23" fillId="0" borderId="0" xfId="121" applyFont="1" applyFill="1" applyBorder="1" applyAlignment="1">
      <alignment horizontal="left" vertical="center" wrapText="1"/>
    </xf>
    <xf numFmtId="165" fontId="23" fillId="0" borderId="27" xfId="121" applyFont="1" applyFill="1" applyBorder="1" applyAlignment="1">
      <alignment horizontal="left" vertical="center" wrapText="1"/>
    </xf>
    <xf numFmtId="0" fontId="23" fillId="0" borderId="30" xfId="121" applyNumberFormat="1" applyFont="1" applyFill="1" applyBorder="1" applyAlignment="1">
      <alignment horizontal="left" vertical="center" wrapText="1"/>
    </xf>
    <xf numFmtId="0" fontId="23" fillId="0" borderId="0" xfId="121" applyNumberFormat="1" applyFont="1" applyFill="1" applyBorder="1" applyAlignment="1">
      <alignment horizontal="left" vertical="center" wrapText="1"/>
    </xf>
    <xf numFmtId="0" fontId="23" fillId="0" borderId="27" xfId="121" applyNumberFormat="1" applyFont="1" applyFill="1" applyBorder="1" applyAlignment="1">
      <alignment horizontal="left" vertical="center" wrapText="1"/>
    </xf>
    <xf numFmtId="0" fontId="23" fillId="0" borderId="30" xfId="121" applyNumberFormat="1" applyFont="1" applyBorder="1" applyAlignment="1">
      <alignment horizontal="left" vertical="center" wrapText="1"/>
    </xf>
    <xf numFmtId="0" fontId="23" fillId="0" borderId="0" xfId="121" applyNumberFormat="1" applyFont="1" applyBorder="1" applyAlignment="1">
      <alignment horizontal="left" vertical="center" wrapText="1"/>
    </xf>
    <xf numFmtId="0" fontId="23" fillId="0" borderId="27" xfId="121" applyNumberFormat="1" applyFont="1" applyBorder="1" applyAlignment="1">
      <alignment horizontal="left" vertical="center" wrapText="1"/>
    </xf>
    <xf numFmtId="0" fontId="7" fillId="0" borderId="30" xfId="121" applyNumberFormat="1" applyFont="1" applyFill="1" applyBorder="1" applyAlignment="1">
      <alignment horizontal="left" vertical="center" wrapText="1"/>
    </xf>
    <xf numFmtId="0" fontId="7" fillId="0" borderId="0" xfId="121" applyNumberFormat="1" applyFont="1" applyFill="1" applyBorder="1" applyAlignment="1">
      <alignment horizontal="left" vertical="center" wrapText="1"/>
    </xf>
    <xf numFmtId="0" fontId="7" fillId="0" borderId="27" xfId="121" applyNumberFormat="1" applyFont="1" applyFill="1" applyBorder="1" applyAlignment="1">
      <alignment horizontal="left" vertical="center" wrapText="1"/>
    </xf>
    <xf numFmtId="165" fontId="23" fillId="33" borderId="33" xfId="121" applyFont="1" applyFill="1" applyBorder="1" applyAlignment="1">
      <alignment horizontal="left" vertical="center" wrapText="1"/>
    </xf>
    <xf numFmtId="165" fontId="23" fillId="33" borderId="34" xfId="121" applyFont="1" applyFill="1" applyBorder="1" applyAlignment="1">
      <alignment horizontal="left" vertical="center" wrapText="1"/>
    </xf>
    <xf numFmtId="165" fontId="23" fillId="33" borderId="35" xfId="121" applyFont="1" applyFill="1" applyBorder="1" applyAlignment="1">
      <alignment horizontal="left" vertical="center" wrapText="1"/>
    </xf>
    <xf numFmtId="0" fontId="0" fillId="0" borderId="30" xfId="121" applyNumberFormat="1" applyFont="1" applyBorder="1" applyAlignment="1">
      <alignment horizontal="left" vertical="center" wrapText="1"/>
    </xf>
    <xf numFmtId="0" fontId="0" fillId="0" borderId="0" xfId="121" applyNumberFormat="1" applyFont="1" applyBorder="1" applyAlignment="1">
      <alignment horizontal="left" vertical="center" wrapText="1"/>
    </xf>
    <xf numFmtId="0" fontId="0" fillId="0" borderId="27" xfId="121" applyNumberFormat="1" applyFont="1" applyBorder="1" applyAlignment="1">
      <alignment horizontal="left" vertical="center" wrapText="1"/>
    </xf>
    <xf numFmtId="165" fontId="23" fillId="0" borderId="30" xfId="121" applyFont="1" applyBorder="1" applyAlignment="1">
      <alignment horizontal="left" vertical="center"/>
    </xf>
    <xf numFmtId="165" fontId="23" fillId="0" borderId="0" xfId="121" applyFont="1" applyBorder="1" applyAlignment="1">
      <alignment horizontal="left" vertical="center"/>
    </xf>
    <xf numFmtId="165" fontId="23" fillId="0" borderId="27" xfId="121" applyFont="1" applyBorder="1" applyAlignment="1">
      <alignment horizontal="left" vertical="center"/>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65" fontId="7" fillId="0" borderId="0" xfId="121" applyFont="1" applyBorder="1" applyAlignment="1">
      <alignment horizontal="center" vertical="center" wrapText="1"/>
    </xf>
    <xf numFmtId="165" fontId="7" fillId="0" borderId="27" xfId="121" applyFont="1" applyBorder="1" applyAlignment="1">
      <alignment horizontal="center" vertical="center" wrapText="1"/>
    </xf>
    <xf numFmtId="165" fontId="85" fillId="0" borderId="30" xfId="121" applyFont="1" applyBorder="1" applyAlignment="1">
      <alignment horizontal="left" vertical="center" wrapText="1"/>
    </xf>
    <xf numFmtId="165" fontId="85" fillId="0" borderId="0" xfId="121" applyFont="1" applyBorder="1" applyAlignment="1">
      <alignment horizontal="left" vertical="center" wrapText="1"/>
    </xf>
    <xf numFmtId="165" fontId="85" fillId="0" borderId="27" xfId="121" applyFont="1" applyBorder="1" applyAlignment="1">
      <alignment horizontal="left" vertical="center" wrapText="1"/>
    </xf>
    <xf numFmtId="0" fontId="29" fillId="0" borderId="33" xfId="0" applyFont="1" applyBorder="1" applyAlignment="1">
      <alignment horizontal="left" vertical="center" wrapText="1"/>
    </xf>
    <xf numFmtId="0" fontId="29" fillId="0" borderId="34" xfId="0" applyFont="1" applyBorder="1" applyAlignment="1">
      <alignment horizontal="left" vertical="center" wrapText="1"/>
    </xf>
    <xf numFmtId="0" fontId="29" fillId="0" borderId="35" xfId="0" applyFont="1" applyBorder="1" applyAlignment="1">
      <alignment horizontal="left" vertical="center" wrapText="1"/>
    </xf>
    <xf numFmtId="165" fontId="67" fillId="0" borderId="30" xfId="121" applyFont="1" applyFill="1" applyBorder="1" applyAlignment="1">
      <alignment horizontal="left" vertical="center" wrapText="1"/>
    </xf>
    <xf numFmtId="165" fontId="67" fillId="0" borderId="0" xfId="121" applyFont="1" applyFill="1" applyBorder="1" applyAlignment="1">
      <alignment horizontal="left" vertical="center" wrapText="1"/>
    </xf>
    <xf numFmtId="165" fontId="67" fillId="0" borderId="27" xfId="121" applyFont="1" applyFill="1" applyBorder="1" applyAlignment="1">
      <alignment horizontal="left" vertical="center" wrapText="1"/>
    </xf>
    <xf numFmtId="165" fontId="23" fillId="0" borderId="30" xfId="121" applyFont="1" applyBorder="1" applyAlignment="1">
      <alignment vertical="center" wrapText="1"/>
    </xf>
    <xf numFmtId="165" fontId="23" fillId="0" borderId="0" xfId="121" applyFont="1" applyBorder="1" applyAlignment="1">
      <alignment vertical="center" wrapText="1"/>
    </xf>
    <xf numFmtId="165" fontId="23" fillId="0" borderId="27" xfId="121" applyFont="1" applyBorder="1" applyAlignment="1">
      <alignment vertical="center" wrapText="1"/>
    </xf>
    <xf numFmtId="4" fontId="67" fillId="0" borderId="30" xfId="0" applyNumberFormat="1" applyFont="1" applyFill="1" applyBorder="1" applyAlignment="1">
      <alignment horizontal="left" vertical="center" wrapText="1"/>
    </xf>
    <xf numFmtId="4" fontId="67" fillId="0" borderId="0" xfId="0" applyNumberFormat="1" applyFont="1" applyFill="1" applyBorder="1" applyAlignment="1">
      <alignment horizontal="left" vertical="center" wrapText="1"/>
    </xf>
    <xf numFmtId="4" fontId="67" fillId="0" borderId="27" xfId="0" applyNumberFormat="1" applyFont="1" applyFill="1" applyBorder="1" applyAlignment="1">
      <alignment horizontal="left" vertical="center" wrapText="1"/>
    </xf>
    <xf numFmtId="0" fontId="85" fillId="0" borderId="33" xfId="0" applyFont="1" applyBorder="1" applyAlignment="1">
      <alignment horizontal="left" vertical="center" wrapText="1"/>
    </xf>
    <xf numFmtId="0" fontId="85" fillId="0" borderId="34" xfId="0" applyFont="1" applyBorder="1" applyAlignment="1">
      <alignment horizontal="left" vertical="center" wrapText="1"/>
    </xf>
    <xf numFmtId="0" fontId="85" fillId="0" borderId="35" xfId="0" applyFont="1" applyBorder="1" applyAlignment="1">
      <alignment horizontal="left" vertical="center" wrapText="1"/>
    </xf>
    <xf numFmtId="165" fontId="23" fillId="0" borderId="33" xfId="121" applyFont="1" applyBorder="1" applyAlignment="1">
      <alignment horizontal="center" vertical="center"/>
    </xf>
    <xf numFmtId="165" fontId="23" fillId="0" borderId="34" xfId="121" applyFont="1" applyBorder="1" applyAlignment="1">
      <alignment horizontal="center" vertical="center"/>
    </xf>
    <xf numFmtId="165" fontId="23" fillId="0" borderId="35" xfId="121" applyFont="1" applyBorder="1" applyAlignment="1">
      <alignment horizontal="center" vertical="center"/>
    </xf>
    <xf numFmtId="165" fontId="60" fillId="0" borderId="30" xfId="121" applyFont="1" applyFill="1" applyBorder="1" applyAlignment="1">
      <alignment horizontal="left" vertical="center" wrapText="1"/>
    </xf>
    <xf numFmtId="165" fontId="60" fillId="0" borderId="0" xfId="121" applyFont="1" applyFill="1" applyBorder="1" applyAlignment="1">
      <alignment horizontal="left" vertical="center" wrapText="1"/>
    </xf>
    <xf numFmtId="165" fontId="60" fillId="0" borderId="27" xfId="121" applyFont="1" applyFill="1" applyBorder="1" applyAlignment="1">
      <alignment horizontal="left" vertical="center" wrapText="1"/>
    </xf>
    <xf numFmtId="165" fontId="7" fillId="0" borderId="30" xfId="121" applyFont="1" applyBorder="1" applyAlignment="1">
      <alignment horizontal="left" vertical="center" wrapText="1"/>
    </xf>
    <xf numFmtId="165" fontId="7" fillId="0" borderId="0" xfId="121" applyFont="1" applyBorder="1" applyAlignment="1">
      <alignment horizontal="left" vertical="center" wrapText="1"/>
    </xf>
    <xf numFmtId="165" fontId="7" fillId="0" borderId="27" xfId="121" applyFont="1" applyBorder="1" applyAlignment="1">
      <alignment horizontal="left" vertical="center" wrapText="1"/>
    </xf>
    <xf numFmtId="165" fontId="0" fillId="0" borderId="30" xfId="121" applyFont="1" applyBorder="1" applyAlignment="1">
      <alignment horizontal="left" vertical="center" wrapText="1"/>
    </xf>
    <xf numFmtId="165" fontId="0" fillId="0" borderId="0" xfId="121" applyFont="1" applyBorder="1" applyAlignment="1">
      <alignment horizontal="left" vertical="center" wrapText="1"/>
    </xf>
    <xf numFmtId="165" fontId="0" fillId="0" borderId="27" xfId="121" applyFont="1" applyBorder="1" applyAlignment="1">
      <alignment horizontal="left" vertical="center" wrapText="1"/>
    </xf>
    <xf numFmtId="165" fontId="7" fillId="0" borderId="27" xfId="121" applyFont="1" applyBorder="1" applyAlignment="1">
      <alignment horizontal="center" vertical="center"/>
    </xf>
    <xf numFmtId="0" fontId="7" fillId="0" borderId="0" xfId="0" applyFont="1" applyAlignment="1">
      <alignment horizontal="center" wrapText="1"/>
    </xf>
    <xf numFmtId="0" fontId="7" fillId="0" borderId="31" xfId="0" applyFont="1" applyFill="1" applyBorder="1" applyAlignment="1">
      <alignment horizontal="center"/>
    </xf>
    <xf numFmtId="0" fontId="7" fillId="0" borderId="28" xfId="0" applyFont="1" applyFill="1" applyBorder="1" applyAlignment="1">
      <alignment horizontal="center"/>
    </xf>
    <xf numFmtId="0" fontId="7" fillId="0" borderId="29" xfId="0" applyFont="1" applyFill="1" applyBorder="1" applyAlignment="1">
      <alignment horizontal="center"/>
    </xf>
    <xf numFmtId="0" fontId="23" fillId="0" borderId="30"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0" fontId="23" fillId="0" borderId="27" xfId="105" applyFont="1" applyFill="1" applyBorder="1" applyAlignment="1">
      <alignment horizontal="left" vertical="center" readingOrder="1"/>
    </xf>
    <xf numFmtId="0" fontId="7" fillId="0" borderId="0" xfId="0" applyFont="1" applyBorder="1"/>
    <xf numFmtId="0" fontId="7" fillId="0" borderId="27" xfId="0" applyFont="1" applyBorder="1"/>
    <xf numFmtId="0" fontId="23" fillId="0" borderId="31" xfId="105" applyFont="1" applyFill="1" applyBorder="1" applyAlignment="1">
      <alignment horizontal="left" vertical="center" readingOrder="1"/>
    </xf>
    <xf numFmtId="0" fontId="7" fillId="0" borderId="28" xfId="0" applyFont="1" applyBorder="1"/>
    <xf numFmtId="0" fontId="7" fillId="0" borderId="29" xfId="0" applyFont="1" applyBorder="1"/>
    <xf numFmtId="0" fontId="23" fillId="0" borderId="47" xfId="0" applyFont="1" applyBorder="1" applyAlignment="1">
      <alignment horizontal="left" vertical="center" wrapText="1"/>
    </xf>
    <xf numFmtId="0" fontId="7" fillId="0" borderId="48" xfId="0" applyFont="1" applyBorder="1" applyAlignment="1">
      <alignment horizontal="left" wrapText="1"/>
    </xf>
    <xf numFmtId="0" fontId="23" fillId="0" borderId="47" xfId="0" applyFont="1" applyBorder="1" applyAlignment="1">
      <alignment horizontal="center" vertical="center"/>
    </xf>
    <xf numFmtId="0" fontId="7" fillId="0" borderId="48" xfId="0" applyFont="1" applyBorder="1" applyAlignment="1">
      <alignment horizontal="center" vertical="center"/>
    </xf>
    <xf numFmtId="165" fontId="23" fillId="0" borderId="47" xfId="121" applyFont="1" applyBorder="1" applyAlignment="1">
      <alignment horizontal="center" vertical="center"/>
    </xf>
    <xf numFmtId="165" fontId="7" fillId="0" borderId="48" xfId="121" applyFont="1" applyBorder="1" applyAlignment="1">
      <alignment horizontal="center" vertical="center"/>
    </xf>
    <xf numFmtId="164" fontId="23" fillId="0" borderId="47" xfId="99" applyFont="1" applyBorder="1" applyAlignment="1">
      <alignment horizontal="center" vertical="center"/>
    </xf>
    <xf numFmtId="164" fontId="23" fillId="0" borderId="48" xfId="99" applyFont="1" applyBorder="1" applyAlignment="1">
      <alignment horizontal="center" vertical="center"/>
    </xf>
    <xf numFmtId="0" fontId="23" fillId="0" borderId="33" xfId="0" applyFont="1" applyBorder="1" applyAlignment="1">
      <alignment horizontal="center"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24" fillId="0" borderId="20" xfId="105" applyFont="1" applyFill="1" applyBorder="1" applyAlignment="1">
      <alignment horizontal="left" vertical="center" readingOrder="1"/>
    </xf>
    <xf numFmtId="0" fontId="24" fillId="0" borderId="19" xfId="105" applyFont="1" applyFill="1" applyBorder="1" applyAlignment="1">
      <alignment horizontal="left" vertical="center" readingOrder="1"/>
    </xf>
    <xf numFmtId="0" fontId="24" fillId="0" borderId="21" xfId="105" applyFont="1" applyFill="1" applyBorder="1" applyAlignment="1">
      <alignment horizontal="left" vertical="center" readingOrder="1"/>
    </xf>
    <xf numFmtId="0" fontId="67" fillId="33" borderId="20" xfId="0" applyFont="1" applyFill="1" applyBorder="1" applyAlignment="1">
      <alignment horizontal="right" vertical="center" wrapText="1"/>
    </xf>
    <xf numFmtId="0" fontId="67" fillId="33" borderId="19" xfId="0" applyFont="1" applyFill="1" applyBorder="1" applyAlignment="1">
      <alignment horizontal="right" vertical="center" wrapText="1"/>
    </xf>
    <xf numFmtId="0" fontId="67" fillId="0" borderId="62" xfId="0" applyFont="1" applyFill="1" applyBorder="1" applyAlignment="1">
      <alignment horizontal="center" vertical="center" wrapText="1"/>
    </xf>
    <xf numFmtId="0" fontId="67" fillId="0" borderId="63" xfId="0" applyFont="1" applyFill="1" applyBorder="1" applyAlignment="1">
      <alignment horizontal="center" vertical="center" wrapText="1"/>
    </xf>
    <xf numFmtId="0" fontId="67" fillId="0" borderId="64" xfId="0" applyFont="1" applyFill="1" applyBorder="1" applyAlignment="1">
      <alignment horizontal="center" vertical="center" wrapText="1"/>
    </xf>
    <xf numFmtId="0" fontId="32" fillId="0" borderId="33" xfId="0" applyFont="1" applyFill="1" applyBorder="1" applyAlignment="1">
      <alignment horizontal="center"/>
    </xf>
    <xf numFmtId="0" fontId="32" fillId="0" borderId="34" xfId="0" applyFont="1" applyFill="1" applyBorder="1" applyAlignment="1">
      <alignment horizontal="center"/>
    </xf>
    <xf numFmtId="0" fontId="32" fillId="0" borderId="35" xfId="0" applyFont="1" applyFill="1" applyBorder="1" applyAlignment="1">
      <alignment horizontal="center"/>
    </xf>
    <xf numFmtId="0" fontId="24" fillId="0" borderId="56" xfId="105" applyFont="1" applyFill="1" applyBorder="1" applyAlignment="1">
      <alignment horizontal="left" vertical="center" readingOrder="1"/>
    </xf>
    <xf numFmtId="0" fontId="24" fillId="0" borderId="57" xfId="105" applyFont="1" applyFill="1" applyBorder="1" applyAlignment="1">
      <alignment horizontal="left" vertical="center" readingOrder="1"/>
    </xf>
    <xf numFmtId="0" fontId="24" fillId="0" borderId="39" xfId="105" applyFont="1" applyFill="1" applyBorder="1" applyAlignment="1">
      <alignment horizontal="left" vertical="center" readingOrder="1"/>
    </xf>
    <xf numFmtId="0" fontId="69" fillId="0" borderId="0" xfId="0" applyFont="1" applyBorder="1" applyAlignment="1">
      <alignment horizontal="left" vertical="center" wrapText="1"/>
    </xf>
    <xf numFmtId="0" fontId="69" fillId="0" borderId="28" xfId="0" applyFont="1" applyBorder="1" applyAlignment="1">
      <alignment horizontal="left" vertical="center" wrapText="1"/>
    </xf>
    <xf numFmtId="0" fontId="67" fillId="41" borderId="40" xfId="0" applyNumberFormat="1" applyFont="1" applyFill="1" applyBorder="1" applyAlignment="1">
      <alignment horizontal="right" vertical="center"/>
    </xf>
    <xf numFmtId="0" fontId="67" fillId="41" borderId="41" xfId="0" applyNumberFormat="1" applyFont="1" applyFill="1" applyBorder="1" applyAlignment="1">
      <alignment horizontal="right" vertical="center"/>
    </xf>
    <xf numFmtId="0" fontId="67" fillId="36" borderId="20" xfId="0" applyFont="1" applyFill="1" applyBorder="1" applyAlignment="1">
      <alignment horizontal="center" vertical="center" wrapText="1"/>
    </xf>
    <xf numFmtId="0" fontId="67" fillId="36" borderId="19" xfId="0" applyFont="1" applyFill="1" applyBorder="1" applyAlignment="1">
      <alignment horizontal="center" vertical="center" wrapText="1"/>
    </xf>
    <xf numFmtId="0" fontId="67" fillId="41" borderId="20" xfId="0" applyNumberFormat="1" applyFont="1" applyFill="1" applyBorder="1" applyAlignment="1">
      <alignment horizontal="right" vertical="center"/>
    </xf>
    <xf numFmtId="0" fontId="67" fillId="41" borderId="19" xfId="0" applyNumberFormat="1" applyFont="1" applyFill="1" applyBorder="1" applyAlignment="1">
      <alignment horizontal="right" vertical="center"/>
    </xf>
    <xf numFmtId="0" fontId="79" fillId="35" borderId="19" xfId="0" applyFont="1" applyFill="1" applyBorder="1" applyAlignment="1" applyProtection="1">
      <alignment horizontal="left" vertical="center" wrapText="1"/>
    </xf>
    <xf numFmtId="0" fontId="70" fillId="0" borderId="49" xfId="0" applyFont="1" applyBorder="1" applyAlignment="1">
      <alignment horizontal="center" vertical="center"/>
    </xf>
    <xf numFmtId="0" fontId="70" fillId="0" borderId="50" xfId="0" applyFont="1" applyBorder="1" applyAlignment="1">
      <alignment horizontal="center" vertical="center"/>
    </xf>
    <xf numFmtId="0" fontId="70" fillId="0" borderId="51" xfId="0" applyFont="1" applyBorder="1" applyAlignment="1">
      <alignment horizontal="center" vertical="center"/>
    </xf>
    <xf numFmtId="0" fontId="70" fillId="0" borderId="26" xfId="0" applyFont="1" applyBorder="1" applyAlignment="1">
      <alignment horizontal="center" vertical="center"/>
    </xf>
    <xf numFmtId="0" fontId="70" fillId="0" borderId="0" xfId="0" applyFont="1" applyBorder="1" applyAlignment="1">
      <alignment horizontal="center" vertical="center"/>
    </xf>
    <xf numFmtId="0" fontId="70" fillId="0" borderId="52" xfId="0" applyFont="1" applyBorder="1" applyAlignment="1">
      <alignment horizontal="center" vertical="center"/>
    </xf>
    <xf numFmtId="0" fontId="70" fillId="0" borderId="53" xfId="0" applyFont="1" applyBorder="1" applyAlignment="1">
      <alignment horizontal="center" vertical="center"/>
    </xf>
    <xf numFmtId="0" fontId="70" fillId="0" borderId="37" xfId="0" applyFont="1" applyBorder="1" applyAlignment="1">
      <alignment horizontal="center" vertical="center"/>
    </xf>
    <xf numFmtId="0" fontId="70" fillId="0" borderId="46" xfId="0" applyFont="1" applyBorder="1" applyAlignment="1">
      <alignment horizontal="center" vertical="center"/>
    </xf>
    <xf numFmtId="0" fontId="71" fillId="37" borderId="19" xfId="0" applyFont="1" applyFill="1" applyBorder="1" applyAlignment="1">
      <alignment horizontal="center" vertical="center" wrapText="1"/>
    </xf>
    <xf numFmtId="0" fontId="71" fillId="35" borderId="19" xfId="0" applyFont="1" applyFill="1" applyBorder="1" applyAlignment="1">
      <alignment horizontal="center" vertical="center"/>
    </xf>
    <xf numFmtId="0" fontId="7" fillId="0" borderId="33" xfId="0" applyFont="1" applyFill="1" applyBorder="1" applyAlignment="1">
      <alignment horizontal="center"/>
    </xf>
    <xf numFmtId="0" fontId="7" fillId="0" borderId="34" xfId="0" applyFont="1" applyFill="1" applyBorder="1" applyAlignment="1">
      <alignment horizontal="center"/>
    </xf>
    <xf numFmtId="0" fontId="7" fillId="0" borderId="35" xfId="0" applyFont="1" applyFill="1" applyBorder="1" applyAlignment="1">
      <alignment horizontal="center"/>
    </xf>
    <xf numFmtId="0" fontId="24" fillId="0" borderId="55" xfId="105" applyFont="1" applyFill="1" applyBorder="1" applyAlignment="1">
      <alignment horizontal="left" vertical="center" readingOrder="1"/>
    </xf>
    <xf numFmtId="0" fontId="24" fillId="0" borderId="25" xfId="105" applyFont="1" applyFill="1" applyBorder="1" applyAlignment="1">
      <alignment horizontal="left" vertical="center" readingOrder="1"/>
    </xf>
    <xf numFmtId="0" fontId="24" fillId="0" borderId="30" xfId="105" applyFont="1" applyFill="1" applyBorder="1" applyAlignment="1">
      <alignment horizontal="left" vertical="center" readingOrder="1"/>
    </xf>
    <xf numFmtId="0" fontId="24" fillId="0" borderId="0" xfId="105" applyFont="1" applyFill="1" applyBorder="1" applyAlignment="1">
      <alignment horizontal="left" vertical="center" readingOrder="1"/>
    </xf>
    <xf numFmtId="168" fontId="29" fillId="0" borderId="20" xfId="0" applyNumberFormat="1" applyFont="1" applyFill="1" applyBorder="1" applyAlignment="1">
      <alignment horizontal="center" vertical="center" wrapText="1"/>
    </xf>
    <xf numFmtId="0" fontId="28" fillId="0" borderId="19" xfId="0" applyFont="1" applyFill="1" applyBorder="1" applyAlignment="1">
      <alignment horizontal="left" vertical="center" wrapText="1"/>
    </xf>
    <xf numFmtId="164" fontId="28" fillId="35" borderId="19" xfId="99" applyFont="1" applyFill="1" applyBorder="1" applyAlignment="1">
      <alignment horizontal="center" vertical="center"/>
    </xf>
    <xf numFmtId="10" fontId="28" fillId="0" borderId="19" xfId="122" applyNumberFormat="1" applyFont="1" applyBorder="1" applyAlignment="1">
      <alignment horizontal="center" vertical="center"/>
    </xf>
    <xf numFmtId="164" fontId="28" fillId="0" borderId="19" xfId="99" applyFont="1" applyFill="1" applyBorder="1" applyAlignment="1">
      <alignment horizontal="center" vertical="center"/>
    </xf>
    <xf numFmtId="0" fontId="29" fillId="43" borderId="33" xfId="0" applyFont="1" applyFill="1" applyBorder="1" applyAlignment="1">
      <alignment horizontal="right" wrapText="1"/>
    </xf>
    <xf numFmtId="0" fontId="29" fillId="43" borderId="35" xfId="0" applyFont="1" applyFill="1" applyBorder="1" applyAlignment="1">
      <alignment horizontal="right" wrapText="1"/>
    </xf>
    <xf numFmtId="0" fontId="27" fillId="0" borderId="40"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42" xfId="0" applyFont="1" applyBorder="1" applyAlignment="1">
      <alignment horizontal="center" vertical="center" wrapText="1"/>
    </xf>
    <xf numFmtId="0" fontId="26" fillId="0" borderId="43" xfId="0" applyFont="1" applyBorder="1" applyAlignment="1">
      <alignment horizontal="center" vertical="center"/>
    </xf>
    <xf numFmtId="0" fontId="26" fillId="0" borderId="59" xfId="0" applyFont="1" applyBorder="1" applyAlignment="1">
      <alignment horizontal="center" vertical="center"/>
    </xf>
    <xf numFmtId="0" fontId="26" fillId="0" borderId="45" xfId="0" applyFont="1" applyBorder="1" applyAlignment="1">
      <alignment horizontal="center" vertical="center"/>
    </xf>
    <xf numFmtId="0" fontId="26" fillId="0" borderId="60" xfId="0" applyFont="1" applyBorder="1" applyAlignment="1">
      <alignment horizontal="center" vertical="center"/>
    </xf>
    <xf numFmtId="0" fontId="26" fillId="0" borderId="44" xfId="0" applyFont="1" applyBorder="1" applyAlignment="1">
      <alignment horizontal="center" vertical="center"/>
    </xf>
    <xf numFmtId="0" fontId="26" fillId="0" borderId="42" xfId="0" applyFont="1" applyBorder="1" applyAlignment="1">
      <alignment horizontal="center" vertical="center"/>
    </xf>
    <xf numFmtId="165" fontId="28" fillId="0" borderId="19" xfId="0" applyNumberFormat="1" applyFont="1" applyFill="1" applyBorder="1" applyAlignment="1">
      <alignment horizontal="left" vertical="center" wrapText="1"/>
    </xf>
    <xf numFmtId="4" fontId="28" fillId="0" borderId="19" xfId="0" applyNumberFormat="1" applyFont="1" applyFill="1" applyBorder="1" applyAlignment="1">
      <alignment horizontal="left" vertical="center" wrapText="1"/>
    </xf>
    <xf numFmtId="0" fontId="28" fillId="0" borderId="19" xfId="0" applyFont="1" applyFill="1" applyBorder="1" applyAlignment="1">
      <alignment vertical="center" wrapText="1"/>
    </xf>
    <xf numFmtId="164" fontId="28" fillId="40" borderId="19" xfId="99" applyFont="1" applyFill="1" applyBorder="1" applyAlignment="1">
      <alignment horizontal="center" vertical="center"/>
    </xf>
    <xf numFmtId="0" fontId="29" fillId="43" borderId="33" xfId="0" applyFont="1" applyFill="1" applyBorder="1" applyAlignment="1">
      <alignment horizontal="right"/>
    </xf>
    <xf numFmtId="0" fontId="29" fillId="43" borderId="35" xfId="0" applyFont="1" applyFill="1" applyBorder="1" applyAlignment="1">
      <alignment horizontal="right"/>
    </xf>
    <xf numFmtId="0" fontId="29" fillId="43" borderId="31" xfId="0" applyFont="1" applyFill="1" applyBorder="1" applyAlignment="1">
      <alignment horizontal="right"/>
    </xf>
    <xf numFmtId="0" fontId="29" fillId="43" borderId="29" xfId="0" applyFont="1" applyFill="1" applyBorder="1" applyAlignment="1">
      <alignment horizontal="right"/>
    </xf>
  </cellXfs>
  <cellStyles count="147">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3" xfId="106"/>
    <cellStyle name="Normal 30" xfId="107"/>
    <cellStyle name="Normal 4" xfId="108"/>
    <cellStyle name="Normal 4 2" xfId="146"/>
    <cellStyle name="Normal 6" xfId="109"/>
    <cellStyle name="Normal_Pesquisa no referencial 10 de maio de 2013" xfId="110"/>
    <cellStyle name="Normal_Planilha Casa A=50,00 m²" xfId="111"/>
    <cellStyle name="Nota" xfId="112" builtinId="10" customBuiltin="1"/>
    <cellStyle name="Nota 2" xfId="113"/>
    <cellStyle name="Note" xfId="114"/>
    <cellStyle name="Output" xfId="115"/>
    <cellStyle name="Porcentagem" xfId="116" builtinId="5"/>
    <cellStyle name="Porcentagem 2" xfId="117"/>
    <cellStyle name="Porcentagem 3" xfId="118"/>
    <cellStyle name="Saída" xfId="119" builtinId="21" customBuiltin="1"/>
    <cellStyle name="Saída 2" xfId="120"/>
    <cellStyle name="Separador de milhares" xfId="121" builtinId="3"/>
    <cellStyle name="Separador de milhares 2" xfId="122"/>
    <cellStyle name="Separador de milhares 3" xfId="123"/>
    <cellStyle name="Separador de milhares 3 2" xfId="124"/>
    <cellStyle name="Texto de Aviso" xfId="125" builtinId="11" customBuiltin="1"/>
    <cellStyle name="Texto de Aviso 2" xfId="126"/>
    <cellStyle name="Texto Explicativo" xfId="127" builtinId="53" customBuiltin="1"/>
    <cellStyle name="Texto Explicativo 2" xfId="128"/>
    <cellStyle name="Title" xfId="129"/>
    <cellStyle name="Título" xfId="130" builtinId="15" customBuiltin="1"/>
    <cellStyle name="Título 1" xfId="131" builtinId="16" customBuiltin="1"/>
    <cellStyle name="Título 1 2" xfId="132"/>
    <cellStyle name="Título 2" xfId="133" builtinId="17" customBuiltin="1"/>
    <cellStyle name="Título 2 2" xfId="134"/>
    <cellStyle name="Título 3" xfId="135" builtinId="18" customBuiltin="1"/>
    <cellStyle name="Título 3 2" xfId="136"/>
    <cellStyle name="Título 4" xfId="137" builtinId="19" customBuiltin="1"/>
    <cellStyle name="Título 4 2" xfId="138"/>
    <cellStyle name="Título 5" xfId="139"/>
    <cellStyle name="Total" xfId="140" builtinId="25" customBuiltin="1"/>
    <cellStyle name="Total 2" xfId="141"/>
    <cellStyle name="Vírgula 2" xfId="142"/>
    <cellStyle name="Vírgula 3" xfId="143"/>
    <cellStyle name="Vírgula 5" xfId="144"/>
    <cellStyle name="Warning Text" xfId="145"/>
  </cellStyles>
  <dxfs count="43">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122464</xdr:colOff>
      <xdr:row>1</xdr:row>
      <xdr:rowOff>204108</xdr:rowOff>
    </xdr:from>
    <xdr:to>
      <xdr:col>4</xdr:col>
      <xdr:colOff>3184072</xdr:colOff>
      <xdr:row>1</xdr:row>
      <xdr:rowOff>1714500</xdr:rowOff>
    </xdr:to>
    <xdr:pic>
      <xdr:nvPicPr>
        <xdr:cNvPr id="2" name="Imagem 1" descr="logo.jpg"/>
        <xdr:cNvPicPr/>
      </xdr:nvPicPr>
      <xdr:blipFill>
        <a:blip xmlns:r="http://schemas.openxmlformats.org/officeDocument/2006/relationships" r:embed="rId1" cstate="print"/>
        <a:stretch>
          <a:fillRect/>
        </a:stretch>
      </xdr:blipFill>
      <xdr:spPr>
        <a:xfrm>
          <a:off x="979714" y="680358"/>
          <a:ext cx="5565322" cy="1510392"/>
        </a:xfrm>
        <a:prstGeom prst="rect">
          <a:avLst/>
        </a:prstGeom>
      </xdr:spPr>
    </xdr:pic>
    <xdr:clientData/>
  </xdr:twoCellAnchor>
  <xdr:twoCellAnchor editAs="oneCell">
    <xdr:from>
      <xdr:col>4</xdr:col>
      <xdr:colOff>2993573</xdr:colOff>
      <xdr:row>1</xdr:row>
      <xdr:rowOff>530840</xdr:rowOff>
    </xdr:from>
    <xdr:to>
      <xdr:col>10</xdr:col>
      <xdr:colOff>1047751</xdr:colOff>
      <xdr:row>1</xdr:row>
      <xdr:rowOff>1564822</xdr:rowOff>
    </xdr:to>
    <xdr:pic>
      <xdr:nvPicPr>
        <xdr:cNvPr id="3" name="Imagem 2" descr="THIAGO.PNG"/>
        <xdr:cNvPicPr>
          <a:picLocks noChangeAspect="1"/>
        </xdr:cNvPicPr>
      </xdr:nvPicPr>
      <xdr:blipFill>
        <a:blip xmlns:r="http://schemas.openxmlformats.org/officeDocument/2006/relationships" r:embed="rId2" cstate="print"/>
        <a:stretch>
          <a:fillRect/>
        </a:stretch>
      </xdr:blipFill>
      <xdr:spPr>
        <a:xfrm>
          <a:off x="6354537" y="1007090"/>
          <a:ext cx="6340928" cy="10339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1</xdr:row>
      <xdr:rowOff>142874</xdr:rowOff>
    </xdr:from>
    <xdr:to>
      <xdr:col>4</xdr:col>
      <xdr:colOff>142875</xdr:colOff>
      <xdr:row>1</xdr:row>
      <xdr:rowOff>1873249</xdr:rowOff>
    </xdr:to>
    <xdr:pic>
      <xdr:nvPicPr>
        <xdr:cNvPr id="2" name="Imagem 1" descr="logo.jpg"/>
        <xdr:cNvPicPr/>
      </xdr:nvPicPr>
      <xdr:blipFill>
        <a:blip xmlns:r="http://schemas.openxmlformats.org/officeDocument/2006/relationships" r:embed="rId1" cstate="print"/>
        <a:stretch>
          <a:fillRect/>
        </a:stretch>
      </xdr:blipFill>
      <xdr:spPr>
        <a:xfrm>
          <a:off x="746125" y="746124"/>
          <a:ext cx="6159500" cy="1730375"/>
        </a:xfrm>
        <a:prstGeom prst="rect">
          <a:avLst/>
        </a:prstGeom>
      </xdr:spPr>
    </xdr:pic>
    <xdr:clientData/>
  </xdr:twoCellAnchor>
  <xdr:twoCellAnchor editAs="oneCell">
    <xdr:from>
      <xdr:col>4</xdr:col>
      <xdr:colOff>898072</xdr:colOff>
      <xdr:row>1</xdr:row>
      <xdr:rowOff>564857</xdr:rowOff>
    </xdr:from>
    <xdr:to>
      <xdr:col>9</xdr:col>
      <xdr:colOff>1497690</xdr:colOff>
      <xdr:row>1</xdr:row>
      <xdr:rowOff>1793875</xdr:rowOff>
    </xdr:to>
    <xdr:pic>
      <xdr:nvPicPr>
        <xdr:cNvPr id="3" name="Imagem 2" descr="THIAGO.PNG"/>
        <xdr:cNvPicPr>
          <a:picLocks noChangeAspect="1"/>
        </xdr:cNvPicPr>
      </xdr:nvPicPr>
      <xdr:blipFill>
        <a:blip xmlns:r="http://schemas.openxmlformats.org/officeDocument/2006/relationships" r:embed="rId2" cstate="print"/>
        <a:stretch>
          <a:fillRect/>
        </a:stretch>
      </xdr:blipFill>
      <xdr:spPr>
        <a:xfrm>
          <a:off x="7660822" y="1168107"/>
          <a:ext cx="7536993" cy="122901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marcelofm\Downloads\034%20-%20OR&#199;.%20NAPOLE&#195;O%20JOS&#201;%20-%20RV03%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KARINA\CP%2005-2018\REFORMA%20EMEB-JULIO%20DOMINGOS%20%20REV.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OUTUBRO 2017"/>
      <sheetName val="3-COMPO.ADM.PRF "/>
      <sheetName val="4-ORÇAMENTO"/>
      <sheetName val="5-BDI"/>
      <sheetName val="6-CRONOGRAMA"/>
    </sheetNames>
    <sheetDataSet>
      <sheetData sheetId="0"/>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3.64</v>
          </cell>
        </row>
        <row r="4">
          <cell r="A4">
            <v>6</v>
          </cell>
          <cell r="B4" t="str">
            <v>DETERGENTE AMONIACO (AMONIA DILUIDA)</v>
          </cell>
          <cell r="C4" t="str">
            <v xml:space="preserve">L     </v>
          </cell>
          <cell r="D4">
            <v>2.5499999999999998</v>
          </cell>
        </row>
        <row r="5">
          <cell r="A5">
            <v>7</v>
          </cell>
          <cell r="B5" t="str">
            <v>SODA CAUSTICA EM ESCAMAS</v>
          </cell>
          <cell r="C5" t="str">
            <v xml:space="preserve">KG    </v>
          </cell>
          <cell r="D5">
            <v>8.43</v>
          </cell>
        </row>
        <row r="6">
          <cell r="A6">
            <v>10</v>
          </cell>
          <cell r="B6" t="str">
            <v>BALDE PLASTICO CAPACIDADE *10* L</v>
          </cell>
          <cell r="C6" t="str">
            <v xml:space="preserve">UN    </v>
          </cell>
          <cell r="D6">
            <v>6.56</v>
          </cell>
        </row>
        <row r="7">
          <cell r="A7">
            <v>12</v>
          </cell>
          <cell r="B7" t="str">
            <v>ESCOVA DE ACO, COM CABO, *4  X 15* FILEIRAS DE CERDAS</v>
          </cell>
          <cell r="C7" t="str">
            <v xml:space="preserve">UN    </v>
          </cell>
          <cell r="D7">
            <v>6.42</v>
          </cell>
        </row>
        <row r="8">
          <cell r="A8">
            <v>13</v>
          </cell>
          <cell r="B8" t="str">
            <v>ESTOPA</v>
          </cell>
          <cell r="C8" t="str">
            <v xml:space="preserve">KG    </v>
          </cell>
          <cell r="D8">
            <v>9.8800000000000008</v>
          </cell>
        </row>
        <row r="9">
          <cell r="A9">
            <v>16</v>
          </cell>
          <cell r="B9" t="str">
            <v>SABAO EM PO</v>
          </cell>
          <cell r="C9" t="str">
            <v xml:space="preserve">KG    </v>
          </cell>
          <cell r="D9">
            <v>5.07</v>
          </cell>
        </row>
        <row r="10">
          <cell r="A10">
            <v>20</v>
          </cell>
          <cell r="B10" t="str">
            <v>ACO CA-25, 12,5 MM, VERGALHAO</v>
          </cell>
          <cell r="C10" t="str">
            <v xml:space="preserve">KG    </v>
          </cell>
          <cell r="D10">
            <v>4.04</v>
          </cell>
        </row>
        <row r="11">
          <cell r="A11">
            <v>21</v>
          </cell>
          <cell r="B11" t="str">
            <v>ACO CA-25, 16,0 MM, VERGALHAO</v>
          </cell>
          <cell r="C11" t="str">
            <v xml:space="preserve">KG    </v>
          </cell>
          <cell r="D11">
            <v>4.04</v>
          </cell>
        </row>
        <row r="12">
          <cell r="A12">
            <v>22</v>
          </cell>
          <cell r="B12" t="str">
            <v>ACO CA-25, 6,3 MM, VERGALHAO</v>
          </cell>
          <cell r="C12" t="str">
            <v xml:space="preserve">KG    </v>
          </cell>
          <cell r="D12">
            <v>4.32</v>
          </cell>
        </row>
        <row r="13">
          <cell r="A13">
            <v>23</v>
          </cell>
          <cell r="B13" t="str">
            <v>ACO CA-25, 8,0 MM, VERGALHAO</v>
          </cell>
          <cell r="C13" t="str">
            <v xml:space="preserve">KG    </v>
          </cell>
          <cell r="D13">
            <v>4.28</v>
          </cell>
        </row>
        <row r="14">
          <cell r="A14">
            <v>24</v>
          </cell>
          <cell r="B14" t="str">
            <v>ACO CA-25, 20,0 MM, VERGALHAO</v>
          </cell>
          <cell r="C14" t="str">
            <v xml:space="preserve">KG    </v>
          </cell>
          <cell r="D14">
            <v>4.04</v>
          </cell>
        </row>
        <row r="15">
          <cell r="A15">
            <v>25</v>
          </cell>
          <cell r="B15" t="str">
            <v>ACO CA-25, 25,0 MM, VERGALHAO</v>
          </cell>
          <cell r="C15" t="str">
            <v xml:space="preserve">KG    </v>
          </cell>
          <cell r="D15">
            <v>4.04</v>
          </cell>
        </row>
        <row r="16">
          <cell r="A16">
            <v>26</v>
          </cell>
          <cell r="B16" t="str">
            <v>ACO CA-25, 10,0 MM, VERGALHAO</v>
          </cell>
          <cell r="C16" t="str">
            <v xml:space="preserve">KG    </v>
          </cell>
          <cell r="D16">
            <v>4.01</v>
          </cell>
        </row>
        <row r="17">
          <cell r="A17">
            <v>27</v>
          </cell>
          <cell r="B17" t="str">
            <v>ACO CA-50, 16,0 MM, VERGALHAO</v>
          </cell>
          <cell r="C17" t="str">
            <v xml:space="preserve">KG    </v>
          </cell>
          <cell r="D17">
            <v>3.69</v>
          </cell>
        </row>
        <row r="18">
          <cell r="A18">
            <v>28</v>
          </cell>
          <cell r="B18" t="str">
            <v>ACO CA-50, 25,0 MM, VERGALHAO</v>
          </cell>
          <cell r="C18" t="str">
            <v xml:space="preserve">KG    </v>
          </cell>
          <cell r="D18">
            <v>3.99</v>
          </cell>
        </row>
        <row r="19">
          <cell r="A19">
            <v>29</v>
          </cell>
          <cell r="B19" t="str">
            <v>ACO CA-50, 20,0 MM, VERGALHAO</v>
          </cell>
          <cell r="C19" t="str">
            <v xml:space="preserve">KG    </v>
          </cell>
          <cell r="D19">
            <v>3.45</v>
          </cell>
        </row>
        <row r="20">
          <cell r="A20">
            <v>31</v>
          </cell>
          <cell r="B20" t="str">
            <v>ACO CA-50, 12,5 MM, VERGALHAO</v>
          </cell>
          <cell r="C20" t="str">
            <v xml:space="preserve">KG    </v>
          </cell>
          <cell r="D20">
            <v>3.69</v>
          </cell>
        </row>
        <row r="21">
          <cell r="A21">
            <v>32</v>
          </cell>
          <cell r="B21" t="str">
            <v>ACO CA-50, 6,3 MM, VERGALHAO</v>
          </cell>
          <cell r="C21" t="str">
            <v xml:space="preserve">KG    </v>
          </cell>
          <cell r="D21">
            <v>4.0599999999999996</v>
          </cell>
        </row>
        <row r="22">
          <cell r="A22">
            <v>33</v>
          </cell>
          <cell r="B22" t="str">
            <v>ACO CA-50, 8,0 MM, VERGALHAO</v>
          </cell>
          <cell r="C22" t="str">
            <v xml:space="preserve">KG    </v>
          </cell>
          <cell r="D22">
            <v>4.5599999999999996</v>
          </cell>
        </row>
        <row r="23">
          <cell r="A23">
            <v>34</v>
          </cell>
          <cell r="B23" t="str">
            <v>ACO CA-50, 10,0 MM, VERGALHAO</v>
          </cell>
          <cell r="C23" t="str">
            <v xml:space="preserve">KG    </v>
          </cell>
          <cell r="D23">
            <v>3.88</v>
          </cell>
        </row>
        <row r="24">
          <cell r="A24">
            <v>36</v>
          </cell>
          <cell r="B24" t="str">
            <v>ACO CA-60, 4,2 MM, VERGALHAO</v>
          </cell>
          <cell r="C24" t="str">
            <v xml:space="preserve">KG    </v>
          </cell>
          <cell r="D24">
            <v>3.84</v>
          </cell>
        </row>
        <row r="25">
          <cell r="A25">
            <v>38</v>
          </cell>
          <cell r="B25" t="str">
            <v>ACO CA-60, 8,0 MM, VERGALHAO</v>
          </cell>
          <cell r="C25" t="str">
            <v xml:space="preserve">KG    </v>
          </cell>
          <cell r="D25">
            <v>4.4400000000000004</v>
          </cell>
        </row>
        <row r="26">
          <cell r="A26">
            <v>39</v>
          </cell>
          <cell r="B26" t="str">
            <v>ACO CA-60, 5,0 MM, VERGALHAO</v>
          </cell>
          <cell r="C26" t="str">
            <v xml:space="preserve">KG    </v>
          </cell>
          <cell r="D26">
            <v>3.84</v>
          </cell>
        </row>
        <row r="27">
          <cell r="A27">
            <v>40</v>
          </cell>
          <cell r="B27" t="str">
            <v>ACO CA-60, 6,0 MM, VERGALHAO</v>
          </cell>
          <cell r="C27" t="str">
            <v xml:space="preserve">KG    </v>
          </cell>
          <cell r="D27">
            <v>3.93</v>
          </cell>
        </row>
        <row r="28">
          <cell r="A28">
            <v>42</v>
          </cell>
          <cell r="B28" t="str">
            <v>ACO CA-60, 7,0 MM, VERGALHAO</v>
          </cell>
          <cell r="C28" t="str">
            <v xml:space="preserve">KG    </v>
          </cell>
          <cell r="D28">
            <v>3.99</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2.94</v>
          </cell>
        </row>
        <row r="37">
          <cell r="A37">
            <v>60</v>
          </cell>
          <cell r="B37" t="str">
            <v>ADAPTADOR PVC, COM REGISTRO, PARA PEAD, 20 MM X 3/4", PARA LIGACAO PREDIAL DE AGUA</v>
          </cell>
          <cell r="C37" t="str">
            <v xml:space="preserve">UN    </v>
          </cell>
          <cell r="D37">
            <v>3.81</v>
          </cell>
        </row>
        <row r="38">
          <cell r="A38">
            <v>61</v>
          </cell>
          <cell r="B38" t="str">
            <v>ADAPTADOR DE COMPRESSAO EM POLIPROPILENO (PP), PARA TUBO EM PEAD, 20 MM X 3/4", PARA LIGACAO PREDIAL DE AGUA (NTS 179)</v>
          </cell>
          <cell r="C38" t="str">
            <v xml:space="preserve">UN    </v>
          </cell>
          <cell r="D38">
            <v>2.78</v>
          </cell>
        </row>
        <row r="39">
          <cell r="A39">
            <v>62</v>
          </cell>
          <cell r="B39" t="str">
            <v>ADAPTADOR DE COMPRESSAO EM POLIPROPILENO (PP), PARA TUBO EM PEAD, 32 MM X 1", PARA LIGACAO PREDIAL DE AGUA (NTS 179)</v>
          </cell>
          <cell r="C39" t="str">
            <v xml:space="preserve">UN    </v>
          </cell>
          <cell r="D39">
            <v>5.76</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3.35</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4.8600000000000003</v>
          </cell>
        </row>
        <row r="88">
          <cell r="A88">
            <v>124</v>
          </cell>
          <cell r="B88" t="str">
            <v>ADITIVO ACELERADOR DE PEGA E ENDURECIMENTO PARA ARGAMASSAS E CONCRETOS</v>
          </cell>
          <cell r="C88" t="str">
            <v xml:space="preserve">L     </v>
          </cell>
          <cell r="D88">
            <v>10.94</v>
          </cell>
        </row>
        <row r="89">
          <cell r="A89">
            <v>127</v>
          </cell>
          <cell r="B89" t="str">
            <v>ADITIVO IMPERMEABILIZANTE DE PEGA ULTRARRAPIDA</v>
          </cell>
          <cell r="C89" t="str">
            <v xml:space="preserve">L     </v>
          </cell>
          <cell r="D89">
            <v>11.41</v>
          </cell>
        </row>
        <row r="90">
          <cell r="A90">
            <v>130</v>
          </cell>
          <cell r="B90" t="str">
            <v>ARGAMASSA POLIMERICA DE REPARO ESTRUTURAL, BICOMPONENTE</v>
          </cell>
          <cell r="C90" t="str">
            <v xml:space="preserve">KG    </v>
          </cell>
          <cell r="D90">
            <v>3.92</v>
          </cell>
        </row>
        <row r="91">
          <cell r="A91">
            <v>131</v>
          </cell>
          <cell r="B91" t="str">
            <v>ADESIVO ESTRUTURAL A BASE DE RESINA EPOXI, BICOMPONENTE, PASTOSO (TIXOTROPICO)</v>
          </cell>
          <cell r="C91" t="str">
            <v xml:space="preserve">KG    </v>
          </cell>
          <cell r="D91">
            <v>42.1</v>
          </cell>
        </row>
        <row r="92">
          <cell r="A92">
            <v>132</v>
          </cell>
          <cell r="B92" t="str">
            <v>ADITIVO PLASTIFICANTE RETARDADOR DE PEGA E REDUTOR DE AGUA PARA CONCRETO</v>
          </cell>
          <cell r="C92" t="str">
            <v xml:space="preserve">L     </v>
          </cell>
          <cell r="D92">
            <v>5.39</v>
          </cell>
        </row>
        <row r="93">
          <cell r="A93">
            <v>133</v>
          </cell>
          <cell r="B93" t="str">
            <v>ADITIVO LIQUIDO INCORPORADOR DE AR PARA CONCRETO E ARGAMASSA</v>
          </cell>
          <cell r="C93" t="str">
            <v xml:space="preserve">L     </v>
          </cell>
          <cell r="D93">
            <v>4.9000000000000004</v>
          </cell>
        </row>
        <row r="94">
          <cell r="A94">
            <v>134</v>
          </cell>
          <cell r="B94" t="str">
            <v>GRAUTE CIMENTICIO PARA USO GERAL</v>
          </cell>
          <cell r="C94" t="str">
            <v xml:space="preserve">KG    </v>
          </cell>
          <cell r="D94">
            <v>1.56</v>
          </cell>
        </row>
        <row r="95">
          <cell r="A95">
            <v>135</v>
          </cell>
          <cell r="B95" t="str">
            <v>ARGAMASSA POLIMERICA IMPERMEABILIZANTE SEMIFLEXIVEL, BICOMPONENTE (MEMBRANA IMPERMEABILIZANTE ACRILICA)</v>
          </cell>
          <cell r="C95" t="str">
            <v xml:space="preserve">KG    </v>
          </cell>
          <cell r="D95">
            <v>5.0599999999999996</v>
          </cell>
        </row>
        <row r="96">
          <cell r="A96">
            <v>140</v>
          </cell>
          <cell r="B96" t="str">
            <v>IMPERMEABILIZANTE FLEXIVEL BRANCO DE BASE ACRILICA PARA COBERTURAS</v>
          </cell>
          <cell r="C96" t="str">
            <v xml:space="preserve">KG    </v>
          </cell>
          <cell r="D96">
            <v>15.43</v>
          </cell>
        </row>
        <row r="97">
          <cell r="A97">
            <v>142</v>
          </cell>
          <cell r="B97" t="str">
            <v>SELANTE ELASTICO MONOCOMPONENTE A BASE DE POLIURETANO PARA JUNTAS DIVERSAS</v>
          </cell>
          <cell r="C97" t="str">
            <v xml:space="preserve">310ML </v>
          </cell>
          <cell r="D97">
            <v>30.71</v>
          </cell>
        </row>
        <row r="98">
          <cell r="A98">
            <v>151</v>
          </cell>
          <cell r="B98" t="str">
            <v>IMPERMEABILIZANTE INCOLOR PARA TRATAMENTO DE FACHADAS E TELHAS, BASE SILICONE</v>
          </cell>
          <cell r="C98" t="str">
            <v xml:space="preserve">L     </v>
          </cell>
          <cell r="D98">
            <v>19.41</v>
          </cell>
        </row>
        <row r="99">
          <cell r="A99">
            <v>153</v>
          </cell>
          <cell r="B99" t="str">
            <v>REVESTIMENTO EPOXI DE ALTA RESISTENCIA QUIMICA, ISENTO DE SOLVENTES, BICOMPONENTE</v>
          </cell>
          <cell r="C99" t="str">
            <v xml:space="preserve">L     </v>
          </cell>
          <cell r="D99">
            <v>90.44</v>
          </cell>
        </row>
        <row r="100">
          <cell r="A100">
            <v>154</v>
          </cell>
          <cell r="B100" t="str">
            <v>TINTA/REVESTIMENTO  A BASE DE RESINA EPOXI COM ALCATRAO, BICOMPONENTE</v>
          </cell>
          <cell r="C100" t="str">
            <v xml:space="preserve">L     </v>
          </cell>
          <cell r="D100">
            <v>41.36</v>
          </cell>
        </row>
        <row r="101">
          <cell r="A101">
            <v>156</v>
          </cell>
          <cell r="B101" t="str">
            <v>ADESIVO ESTRUTURAL A BASE DE RESINA EPOXI, BICOMPONENTE, FLUIDO</v>
          </cell>
          <cell r="C101" t="str">
            <v xml:space="preserve">KG    </v>
          </cell>
          <cell r="D101">
            <v>43.85</v>
          </cell>
        </row>
        <row r="102">
          <cell r="A102">
            <v>157</v>
          </cell>
          <cell r="B102" t="str">
            <v>ADESIVO ESTRUTURAL A BASE DE RESINA EPOXI PARA INJECAO EM TRINCAS, BICOMPONENTE, BAIXA VISCOSIDADE</v>
          </cell>
          <cell r="C102" t="str">
            <v xml:space="preserve">KG    </v>
          </cell>
          <cell r="D102">
            <v>98.25</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9.85</v>
          </cell>
        </row>
        <row r="109">
          <cell r="A109">
            <v>244</v>
          </cell>
          <cell r="B109" t="str">
            <v>AUXILIAR DE TOPOGRAFO</v>
          </cell>
          <cell r="C109" t="str">
            <v xml:space="preserve">H     </v>
          </cell>
          <cell r="D109">
            <v>9.15</v>
          </cell>
        </row>
        <row r="110">
          <cell r="A110">
            <v>245</v>
          </cell>
          <cell r="B110" t="str">
            <v>AUXILIAR DE LABORATORISTA DE SOLOS E CONCRETO</v>
          </cell>
          <cell r="C110" t="str">
            <v xml:space="preserve">H     </v>
          </cell>
          <cell r="D110">
            <v>9.23</v>
          </cell>
        </row>
        <row r="111">
          <cell r="A111">
            <v>246</v>
          </cell>
          <cell r="B111" t="str">
            <v>AUXILIAR DE ENCANADOR OU BOMBEIRO HIDRAULICO</v>
          </cell>
          <cell r="C111" t="str">
            <v xml:space="preserve">H     </v>
          </cell>
          <cell r="D111">
            <v>9.4499999999999993</v>
          </cell>
        </row>
        <row r="112">
          <cell r="A112">
            <v>247</v>
          </cell>
          <cell r="B112" t="str">
            <v>AJUDANTE DE ELETRICISTA</v>
          </cell>
          <cell r="C112" t="str">
            <v xml:space="preserve">H     </v>
          </cell>
          <cell r="D112">
            <v>9.4499999999999993</v>
          </cell>
        </row>
        <row r="113">
          <cell r="A113">
            <v>248</v>
          </cell>
          <cell r="B113" t="str">
            <v>AJUDANTE DE OPERACAO EM GERAL</v>
          </cell>
          <cell r="C113" t="str">
            <v xml:space="preserve">H     </v>
          </cell>
          <cell r="D113">
            <v>9.85</v>
          </cell>
        </row>
        <row r="114">
          <cell r="A114">
            <v>251</v>
          </cell>
          <cell r="B114" t="str">
            <v>AUXILIAR DE MECANICO</v>
          </cell>
          <cell r="C114" t="str">
            <v xml:space="preserve">H     </v>
          </cell>
          <cell r="D114">
            <v>6.45</v>
          </cell>
        </row>
        <row r="115">
          <cell r="A115">
            <v>252</v>
          </cell>
          <cell r="B115" t="str">
            <v>AJUDANTE DE SERRALHEIRO</v>
          </cell>
          <cell r="C115" t="str">
            <v xml:space="preserve">H     </v>
          </cell>
          <cell r="D115">
            <v>8.66</v>
          </cell>
        </row>
        <row r="116">
          <cell r="A116">
            <v>253</v>
          </cell>
          <cell r="B116" t="str">
            <v>ALMOXARIFE</v>
          </cell>
          <cell r="C116" t="str">
            <v xml:space="preserve">H     </v>
          </cell>
          <cell r="D116">
            <v>12.19</v>
          </cell>
        </row>
        <row r="117">
          <cell r="A117">
            <v>295</v>
          </cell>
          <cell r="B117" t="str">
            <v>ANEL BORRACHA PARA TUBO ESGOTO PREDIAL DN 40 MM (NBR 5688)</v>
          </cell>
          <cell r="C117" t="str">
            <v xml:space="preserve">UN    </v>
          </cell>
          <cell r="D117">
            <v>1.07</v>
          </cell>
        </row>
        <row r="118">
          <cell r="A118">
            <v>296</v>
          </cell>
          <cell r="B118" t="str">
            <v>ANEL BORRACHA PARA TUBO ESGOTO PREDIAL DN 50 MM (NBR 5688)</v>
          </cell>
          <cell r="C118" t="str">
            <v xml:space="preserve">UN    </v>
          </cell>
          <cell r="D118">
            <v>1.1100000000000001</v>
          </cell>
        </row>
        <row r="119">
          <cell r="A119">
            <v>297</v>
          </cell>
          <cell r="B119" t="str">
            <v>ANEL BORRACHA PARA TUBO ESGOTO PREDIAL DN 75 MM (NBR 5688)</v>
          </cell>
          <cell r="C119" t="str">
            <v xml:space="preserve">UN    </v>
          </cell>
          <cell r="D119">
            <v>1.57</v>
          </cell>
        </row>
        <row r="120">
          <cell r="A120">
            <v>298</v>
          </cell>
          <cell r="B120" t="str">
            <v>ANEL BORRACHA DN 75 MM, PARA TUBO SERIE REFORCADA ESGOTO PREDIAL</v>
          </cell>
          <cell r="C120" t="str">
            <v xml:space="preserve">UN    </v>
          </cell>
          <cell r="D120">
            <v>1.8</v>
          </cell>
        </row>
        <row r="121">
          <cell r="A121">
            <v>299</v>
          </cell>
          <cell r="B121" t="str">
            <v>ANEL BORRACHA DN 100 MM, PARA TUBO SERIE REFORCADA ESGOTO PREDIAL</v>
          </cell>
          <cell r="C121" t="str">
            <v xml:space="preserve">UN    </v>
          </cell>
          <cell r="D121">
            <v>1.79</v>
          </cell>
        </row>
        <row r="122">
          <cell r="A122">
            <v>300</v>
          </cell>
          <cell r="B122" t="str">
            <v>ANEL BORRACHA, DN 150 MM, PARA TUBO SERIE REFORCADA ESGOTO PREDIAL</v>
          </cell>
          <cell r="C122" t="str">
            <v xml:space="preserve">UN    </v>
          </cell>
          <cell r="D122">
            <v>8.31</v>
          </cell>
        </row>
        <row r="123">
          <cell r="A123">
            <v>301</v>
          </cell>
          <cell r="B123" t="str">
            <v>ANEL BORRACHA PARA TUBO ESGOTO PREDIAL, DN 100 MM (NBR 5688)</v>
          </cell>
          <cell r="C123" t="str">
            <v xml:space="preserve">UN    </v>
          </cell>
          <cell r="D123">
            <v>1.98</v>
          </cell>
        </row>
        <row r="124">
          <cell r="A124">
            <v>303</v>
          </cell>
          <cell r="B124" t="str">
            <v>ANEL BORRACHA, PARA TUBO PVC, REDE COLETOR ESGOTO, DN 100 MM (NBR 7362)</v>
          </cell>
          <cell r="C124" t="str">
            <v xml:space="preserve">UN    </v>
          </cell>
          <cell r="D124">
            <v>2.69</v>
          </cell>
        </row>
        <row r="125">
          <cell r="A125">
            <v>304</v>
          </cell>
          <cell r="B125" t="str">
            <v>ANEL BORRACHA, PARA TUBO PVC, REDE COLETOR ESGOTO, DN 125 MM (NBR 7362)</v>
          </cell>
          <cell r="C125" t="str">
            <v xml:space="preserve">UN    </v>
          </cell>
          <cell r="D125">
            <v>4.1100000000000003</v>
          </cell>
        </row>
        <row r="126">
          <cell r="A126">
            <v>305</v>
          </cell>
          <cell r="B126" t="str">
            <v>ANEL BORRACHA, PARA TUBO PVC, REDE COLETOR ESGOTO, DN 150 MM (NBR 7362)</v>
          </cell>
          <cell r="C126" t="str">
            <v xml:space="preserve">UN    </v>
          </cell>
          <cell r="D126">
            <v>7.03</v>
          </cell>
        </row>
        <row r="127">
          <cell r="A127">
            <v>306</v>
          </cell>
          <cell r="B127" t="str">
            <v>ANEL BORRACHA, PARA TUBO PVC, REDE COLETOR ESGOTO, DN 200 MM (NBR 7362)</v>
          </cell>
          <cell r="C127" t="str">
            <v xml:space="preserve">UN    </v>
          </cell>
          <cell r="D127">
            <v>8.4499999999999993</v>
          </cell>
        </row>
        <row r="128">
          <cell r="A128">
            <v>307</v>
          </cell>
          <cell r="B128" t="str">
            <v>ANEL BORRACHA, PARA TUBO PVC, REDE COLETOR ESGOTO, DN 250 MM (NBR 7362)</v>
          </cell>
          <cell r="C128" t="str">
            <v xml:space="preserve">UN    </v>
          </cell>
          <cell r="D128">
            <v>16.690000000000001</v>
          </cell>
        </row>
        <row r="129">
          <cell r="A129">
            <v>308</v>
          </cell>
          <cell r="B129" t="str">
            <v>ANEL BORRACHA, PARA TUBO, PVC REDE COLETOR ESGOTO, DN 300 MM (NBR 7362)</v>
          </cell>
          <cell r="C129" t="str">
            <v xml:space="preserve">UN    </v>
          </cell>
          <cell r="D129">
            <v>22.29</v>
          </cell>
        </row>
        <row r="130">
          <cell r="A130">
            <v>309</v>
          </cell>
          <cell r="B130" t="str">
            <v>ANEL BORRACHA, PARA TUBO PVC, REDE COLETOR ESGOTO, DN 350 MM (NBR 7362)</v>
          </cell>
          <cell r="C130" t="str">
            <v xml:space="preserve">UN    </v>
          </cell>
          <cell r="D130">
            <v>34.21</v>
          </cell>
        </row>
        <row r="131">
          <cell r="A131">
            <v>310</v>
          </cell>
          <cell r="B131" t="str">
            <v>ANEL BORRACHA, PARA TUBO PVC, REDE COLETOR ESGOTO, DN 400 MM (NBR 7362)</v>
          </cell>
          <cell r="C131" t="str">
            <v xml:space="preserve">UN    </v>
          </cell>
          <cell r="D131">
            <v>43.39</v>
          </cell>
        </row>
        <row r="132">
          <cell r="A132">
            <v>311</v>
          </cell>
          <cell r="B132" t="str">
            <v>ANEL BORRACHA, PARA TUBO PVC DEFOFO, DN 100 MM (NBR 7665)</v>
          </cell>
          <cell r="C132" t="str">
            <v xml:space="preserve">UN    </v>
          </cell>
          <cell r="D132">
            <v>6.43</v>
          </cell>
        </row>
        <row r="133">
          <cell r="A133">
            <v>314</v>
          </cell>
          <cell r="B133" t="str">
            <v>ANEL BORRACHA, PARA TUBO PVC DEFOFO, DN 300 MM (NBR 7665)</v>
          </cell>
          <cell r="C133" t="str">
            <v xml:space="preserve">UN    </v>
          </cell>
          <cell r="D133">
            <v>103.99</v>
          </cell>
        </row>
        <row r="134">
          <cell r="A134">
            <v>318</v>
          </cell>
          <cell r="B134" t="str">
            <v>ANEL BORRACHA, PARA TUBO PVC DEFOFO, DN 150 MM (NBR 7665)</v>
          </cell>
          <cell r="C134" t="str">
            <v xml:space="preserve">UN    </v>
          </cell>
          <cell r="D134">
            <v>11.27</v>
          </cell>
        </row>
        <row r="135">
          <cell r="A135">
            <v>319</v>
          </cell>
          <cell r="B135" t="str">
            <v>ANEL BORRACHA, PARA TUBO PVC DEFOFO, DN 200 MM (NBR 7665)</v>
          </cell>
          <cell r="C135" t="str">
            <v xml:space="preserve">UN    </v>
          </cell>
          <cell r="D135">
            <v>21.29</v>
          </cell>
        </row>
        <row r="136">
          <cell r="A136">
            <v>320</v>
          </cell>
          <cell r="B136" t="str">
            <v>ANEL BORRACHA, PARA TUBO PVC DEFOFO, DN 250 MM (NBR 7665)</v>
          </cell>
          <cell r="C136" t="str">
            <v xml:space="preserve">UN    </v>
          </cell>
          <cell r="D136">
            <v>67.7</v>
          </cell>
        </row>
        <row r="137">
          <cell r="A137">
            <v>325</v>
          </cell>
          <cell r="B137" t="str">
            <v>ANEL BORRACHA, PARA TUBO/CONEXAO PVC PBA, DN 50 MM, PARA REDE AGUA</v>
          </cell>
          <cell r="C137" t="str">
            <v xml:space="preserve">UN    </v>
          </cell>
          <cell r="D137">
            <v>2</v>
          </cell>
        </row>
        <row r="138">
          <cell r="A138">
            <v>328</v>
          </cell>
          <cell r="B138" t="str">
            <v>ANEL BORRACHA, PARA TUBO/CONEXAO PVC PBA, DN 100 MM, PARA REDE AGUA</v>
          </cell>
          <cell r="C138" t="str">
            <v xml:space="preserve">UN    </v>
          </cell>
          <cell r="D138">
            <v>5.17</v>
          </cell>
        </row>
        <row r="139">
          <cell r="A139">
            <v>329</v>
          </cell>
          <cell r="B139" t="str">
            <v>ANEL BORRACHA, PARA TUBO/CONEXAO PVC PBA, DN 75 MM, PARA REDE AGUA</v>
          </cell>
          <cell r="C139" t="str">
            <v xml:space="preserve">UN    </v>
          </cell>
          <cell r="D139">
            <v>6.61</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16 BWG 4 X 4", 23,50 KG/ROLO 500 M</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61.25</v>
          </cell>
        </row>
        <row r="159">
          <cell r="A159">
            <v>368</v>
          </cell>
          <cell r="B159" t="str">
            <v>AREIA PARA ATERRO - POSTO JAZIDA/FORNECEDOR (RETIRADO NA JAZIDA, SEM TRANSPORTE)</v>
          </cell>
          <cell r="C159" t="str">
            <v xml:space="preserve">M3    </v>
          </cell>
          <cell r="D159">
            <v>45.93</v>
          </cell>
        </row>
        <row r="160">
          <cell r="A160">
            <v>369</v>
          </cell>
          <cell r="B160" t="str">
            <v>AREIA AMARELA, AREIA BARRADA OU ARENOSO (RETIRADA NO AREAL, SEM TRANSPORTE)</v>
          </cell>
          <cell r="C160" t="str">
            <v xml:space="preserve">M3    </v>
          </cell>
          <cell r="D160">
            <v>64.069999999999993</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12.19</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1.7</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57.79</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13.39</v>
          </cell>
        </row>
        <row r="187">
          <cell r="A187">
            <v>416</v>
          </cell>
          <cell r="B187" t="str">
            <v>GRAMPO METALICO TIPO OLHAL PARA HASTE DE ATERRAMENTO DE 3/4'', CONDUTOR DE *10* A 50 MM2</v>
          </cell>
          <cell r="C187" t="str">
            <v xml:space="preserve">UN    </v>
          </cell>
          <cell r="D187">
            <v>4.9000000000000004</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3.04</v>
          </cell>
        </row>
        <row r="192">
          <cell r="A192">
            <v>426</v>
          </cell>
          <cell r="B192" t="str">
            <v>GRAMPO METALICO TIPO U PARA HASTE DE ATERRAMENTO DE ATE 3/4'', CONDUTOR DE 10 A 25 MM2</v>
          </cell>
          <cell r="C192" t="str">
            <v xml:space="preserve">UN    </v>
          </cell>
          <cell r="D192">
            <v>16.73</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6.81</v>
          </cell>
        </row>
        <row r="208">
          <cell r="A208">
            <v>510</v>
          </cell>
          <cell r="B208" t="str">
            <v>ASFALTO MODIFICADO TIPO I - NBR 9910 (ASFALTO OXIDADO PARA IMPERMEABILIZACAO, COEFICIENTE DE PENETRACAO 25-40)</v>
          </cell>
          <cell r="C208" t="str">
            <v xml:space="preserve">KG    </v>
          </cell>
          <cell r="D208">
            <v>6.26</v>
          </cell>
        </row>
        <row r="209">
          <cell r="A209">
            <v>511</v>
          </cell>
          <cell r="B209" t="str">
            <v>PRIMER PARA MANTA ASFALTICA A BASE DE ASFALTO MODIFICADO DILUIDO EM SOLVENTE, APLICACAO A FRIO</v>
          </cell>
          <cell r="C209" t="str">
            <v xml:space="preserve">L     </v>
          </cell>
          <cell r="D209">
            <v>11.65</v>
          </cell>
        </row>
        <row r="210">
          <cell r="A210">
            <v>516</v>
          </cell>
          <cell r="B210" t="str">
            <v>ASFALTO MODIFICADO TIPO II - NBR 9910 (ASFALTO OXIDADO PARA IMPERMEABILIZACAO, COEFICIENTE DE PENETRACAO 20-35)</v>
          </cell>
          <cell r="C210" t="str">
            <v xml:space="preserve">KG    </v>
          </cell>
          <cell r="D210">
            <v>6.67</v>
          </cell>
        </row>
        <row r="211">
          <cell r="A211">
            <v>517</v>
          </cell>
          <cell r="B211" t="str">
            <v>EMULSAO ASFALTICA ANIONICA</v>
          </cell>
          <cell r="C211" t="str">
            <v xml:space="preserve">L     </v>
          </cell>
          <cell r="D211">
            <v>6.09</v>
          </cell>
        </row>
        <row r="212">
          <cell r="A212">
            <v>532</v>
          </cell>
          <cell r="B212" t="str">
            <v>AUXILIAR TECNICO / ASSISTENTE DE ENGENHARIA</v>
          </cell>
          <cell r="C212" t="str">
            <v xml:space="preserve">H     </v>
          </cell>
          <cell r="D212">
            <v>22.82</v>
          </cell>
        </row>
        <row r="213">
          <cell r="A213">
            <v>533</v>
          </cell>
          <cell r="B213" t="str">
            <v>REVESTIMENTO EM CERAMICA ESMALTADA COMERCIAL, PEI MENOR OU IGUAL A 3, FORMATO MENOR OU IGUAL A 2025 CM2</v>
          </cell>
          <cell r="C213" t="str">
            <v xml:space="preserve">M2    </v>
          </cell>
          <cell r="D213">
            <v>18.47</v>
          </cell>
        </row>
        <row r="214">
          <cell r="A214">
            <v>536</v>
          </cell>
          <cell r="B214" t="str">
            <v>REVESTIMENTO EM CERAMICA ESMALTADA EXTRA, PEI MENOR OU IGUAL A 3, FORMATO MENOR OU IGUAL A 2025 CM2</v>
          </cell>
          <cell r="C214" t="str">
            <v xml:space="preserve">M2    </v>
          </cell>
          <cell r="D214">
            <v>31.3</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6.07</v>
          </cell>
        </row>
        <row r="219">
          <cell r="A219">
            <v>547</v>
          </cell>
          <cell r="B219" t="str">
            <v>BARRA DE FERRO RETANGULAR, BARRA CHATA, 2" X 3/8" (L X E), 3,79KG/M</v>
          </cell>
          <cell r="C219" t="str">
            <v xml:space="preserve">M     </v>
          </cell>
          <cell r="D219">
            <v>23</v>
          </cell>
        </row>
        <row r="220">
          <cell r="A220">
            <v>549</v>
          </cell>
          <cell r="B220" t="str">
            <v>BARRA DE FERRO RETANGULAR, BARRA CHATA, 2" X 1/2" (L X E), 5,06 KG/M</v>
          </cell>
          <cell r="C220" t="str">
            <v xml:space="preserve">M     </v>
          </cell>
          <cell r="D220">
            <v>30.71</v>
          </cell>
        </row>
        <row r="221">
          <cell r="A221">
            <v>551</v>
          </cell>
          <cell r="B221" t="str">
            <v>BARRA DE FERRO RETANGULAR, BARRA CHATA, 2" X 1" (L X E), 10,12 KG/M</v>
          </cell>
          <cell r="C221" t="str">
            <v xml:space="preserve">M     </v>
          </cell>
          <cell r="D221">
            <v>60.01</v>
          </cell>
        </row>
        <row r="222">
          <cell r="A222">
            <v>552</v>
          </cell>
          <cell r="B222" t="str">
            <v>BARRA DE FERRO RETANGULAR, BARRA CHATA, 1 1/2" X 1/4" (L X E), 1,89 KG/M</v>
          </cell>
          <cell r="C222" t="str">
            <v xml:space="preserve">M     </v>
          </cell>
          <cell r="D222">
            <v>11.47</v>
          </cell>
        </row>
        <row r="223">
          <cell r="A223">
            <v>555</v>
          </cell>
          <cell r="B223" t="str">
            <v>BARRA DE FERRO RETANGULAR, BARRA CHATA, 1" X 1/4" (L X E), 1,2265 KG/M</v>
          </cell>
          <cell r="C223" t="str">
            <v xml:space="preserve">M     </v>
          </cell>
          <cell r="D223">
            <v>7.03</v>
          </cell>
        </row>
        <row r="224">
          <cell r="A224">
            <v>557</v>
          </cell>
          <cell r="B224" t="str">
            <v>BARRA DE FERRO RETANGULAR, BARRA CHATA, 1 1/2"  X 1/2" (L X E), 3,79 KG/M</v>
          </cell>
          <cell r="C224" t="str">
            <v xml:space="preserve">M     </v>
          </cell>
          <cell r="D224">
            <v>23.3</v>
          </cell>
        </row>
        <row r="225">
          <cell r="A225">
            <v>559</v>
          </cell>
          <cell r="B225" t="str">
            <v>BARRA DE FERRO RETANGULAR, BARRA CHATA, 2" X 1/4" (L X E), 2,53 KG/M</v>
          </cell>
          <cell r="C225" t="str">
            <v xml:space="preserve">M     </v>
          </cell>
          <cell r="D225">
            <v>15.35</v>
          </cell>
        </row>
        <row r="226">
          <cell r="A226">
            <v>560</v>
          </cell>
          <cell r="B226" t="str">
            <v>BARRA DE FERRO RETANGULAR, BARRA CHATA, 2" X 5/16" (L X E), 3,162 KG/M</v>
          </cell>
          <cell r="C226" t="str">
            <v xml:space="preserve">M     </v>
          </cell>
          <cell r="D226">
            <v>19.43</v>
          </cell>
        </row>
        <row r="227">
          <cell r="A227">
            <v>563</v>
          </cell>
          <cell r="B227" t="str">
            <v>BARRA DE FERRO RETANGULAR, BARRA CHATA, 3/8" X 1 1/2" (L X E), 2,84 KG/M</v>
          </cell>
          <cell r="C227" t="str">
            <v xml:space="preserve">M     </v>
          </cell>
          <cell r="D227">
            <v>17.45</v>
          </cell>
        </row>
        <row r="228">
          <cell r="A228">
            <v>565</v>
          </cell>
          <cell r="B228" t="str">
            <v>BARRA DE FERRO RETANGULAR, BARRA CHATA, 1" X 3/16" (L X E), 1,73 KG/M</v>
          </cell>
          <cell r="C228" t="str">
            <v xml:space="preserve">M     </v>
          </cell>
          <cell r="D228">
            <v>10.74</v>
          </cell>
        </row>
        <row r="229">
          <cell r="A229">
            <v>566</v>
          </cell>
          <cell r="B229" t="str">
            <v>BARRA DE FERRO RETANGULAR, BARRA CHATA, 3/4" X 1/8" (L X E), 0,47 KG/M</v>
          </cell>
          <cell r="C229" t="str">
            <v xml:space="preserve">M     </v>
          </cell>
          <cell r="D229">
            <v>3.12</v>
          </cell>
        </row>
        <row r="230">
          <cell r="A230">
            <v>567</v>
          </cell>
          <cell r="B230" t="str">
            <v>CANTONEIRA FERRO GALVANIZADO DE ABAS IGUAIS, 1" X 1/8" (L X E) , 1,20KG/M</v>
          </cell>
          <cell r="C230" t="str">
            <v xml:space="preserve">M     </v>
          </cell>
          <cell r="D230">
            <v>8</v>
          </cell>
        </row>
        <row r="231">
          <cell r="A231">
            <v>568</v>
          </cell>
          <cell r="B231" t="str">
            <v>CANTONEIRA FERRO GALVANIZADO DE ABAS IGUAIS, 2" X 3/8" (L X E), 6,9 KG/M</v>
          </cell>
          <cell r="C231" t="str">
            <v xml:space="preserve">M     </v>
          </cell>
          <cell r="D231">
            <v>48.43</v>
          </cell>
        </row>
        <row r="232">
          <cell r="A232">
            <v>569</v>
          </cell>
          <cell r="B232" t="str">
            <v>CANTONEIRA FERRO GALVANIZADO DE ABAS IGUAIS, 3/4" X 1/8" (L X E)</v>
          </cell>
          <cell r="C232" t="str">
            <v xml:space="preserve">KG    </v>
          </cell>
          <cell r="D232">
            <v>6.73</v>
          </cell>
        </row>
        <row r="233">
          <cell r="A233">
            <v>574</v>
          </cell>
          <cell r="B233" t="str">
            <v>CANTONEIRA FERRO GALVANIZADO DE ABAS IGUAIS, 1 1/2" X 1/4" (L X E), 3,40 KG/M</v>
          </cell>
          <cell r="C233" t="str">
            <v xml:space="preserve">M     </v>
          </cell>
          <cell r="D233">
            <v>21.59</v>
          </cell>
        </row>
        <row r="234">
          <cell r="A234">
            <v>581</v>
          </cell>
          <cell r="B234" t="str">
            <v>BASCULANTE ALUMINIO 80 X 60CM - SERIE 25</v>
          </cell>
          <cell r="C234" t="str">
            <v xml:space="preserve">M2    </v>
          </cell>
          <cell r="D234">
            <v>805.37</v>
          </cell>
        </row>
        <row r="235">
          <cell r="A235">
            <v>583</v>
          </cell>
          <cell r="B235" t="str">
            <v>ALUMINIO ANODIZADO</v>
          </cell>
          <cell r="C235" t="str">
            <v xml:space="preserve">KG    </v>
          </cell>
          <cell r="D235">
            <v>41.53</v>
          </cell>
        </row>
        <row r="236">
          <cell r="A236">
            <v>584</v>
          </cell>
          <cell r="B236" t="str">
            <v>CANTONEIRA ALUMINIO ABAS IGUAIS 2 ", E = 1/8 "</v>
          </cell>
          <cell r="C236" t="str">
            <v xml:space="preserve">M     </v>
          </cell>
          <cell r="D236">
            <v>35.869999999999997</v>
          </cell>
        </row>
        <row r="237">
          <cell r="A237">
            <v>585</v>
          </cell>
          <cell r="B237" t="str">
            <v>CANTONEIRA "U" ALUMINIO ABAS IGUAIS 1 ", E = 3/32 "</v>
          </cell>
          <cell r="C237" t="str">
            <v xml:space="preserve">KG    </v>
          </cell>
          <cell r="D237">
            <v>33.71</v>
          </cell>
        </row>
        <row r="238">
          <cell r="A238">
            <v>586</v>
          </cell>
          <cell r="B238" t="str">
            <v>CANTONEIRA ALUMINIO ABAS IGUAIS 1 ", E = 3 /16 "</v>
          </cell>
          <cell r="C238" t="str">
            <v xml:space="preserve">M     </v>
          </cell>
          <cell r="D238">
            <v>21.23</v>
          </cell>
        </row>
        <row r="239">
          <cell r="A239">
            <v>587</v>
          </cell>
          <cell r="B239" t="str">
            <v>CANTONEIRA ALUMINIO ABAS DESIGUAIS 1" X 3/4 ", E = 1/8 "</v>
          </cell>
          <cell r="C239" t="str">
            <v xml:space="preserve">KG    </v>
          </cell>
          <cell r="D239">
            <v>36.119999999999997</v>
          </cell>
        </row>
        <row r="240">
          <cell r="A240">
            <v>588</v>
          </cell>
          <cell r="B240" t="str">
            <v>CANTONEIRA ALUMINIO ABAS IGUAIS 1 1/4 ", E = 3/16 "</v>
          </cell>
          <cell r="C240" t="str">
            <v xml:space="preserve">M     </v>
          </cell>
          <cell r="D240">
            <v>33.590000000000003</v>
          </cell>
        </row>
        <row r="241">
          <cell r="A241">
            <v>589</v>
          </cell>
          <cell r="B241" t="str">
            <v>CANTONEIRA ALUMINIO ABAS IGUAIS 2 ", E = 1/4 "</v>
          </cell>
          <cell r="C241" t="str">
            <v xml:space="preserve">M     </v>
          </cell>
          <cell r="D241">
            <v>56.78</v>
          </cell>
        </row>
        <row r="242">
          <cell r="A242">
            <v>590</v>
          </cell>
          <cell r="B242" t="str">
            <v>CANTONEIRA ALUMINIO ABAS DESIGUAIS 2 1/2" X 1/2 ", E = 3/16 "</v>
          </cell>
          <cell r="C242" t="str">
            <v xml:space="preserve">KG    </v>
          </cell>
          <cell r="D242">
            <v>34.909999999999997</v>
          </cell>
        </row>
        <row r="243">
          <cell r="A243">
            <v>591</v>
          </cell>
          <cell r="B243" t="str">
            <v>CANTONEIRA ALUMINIO ABAS IGUAIS 1 1/2 ", E = 3/16 "</v>
          </cell>
          <cell r="C243" t="str">
            <v xml:space="preserve">KG    </v>
          </cell>
          <cell r="D243">
            <v>33.71</v>
          </cell>
        </row>
        <row r="244">
          <cell r="A244">
            <v>592</v>
          </cell>
          <cell r="B244" t="str">
            <v>CANTONEIRA ALUMINIO ABAS IGUAIS 1 ", E = 1/8 ", 25,40 X 3,17 MM (0,408 KG/M)</v>
          </cell>
          <cell r="C244" t="str">
            <v xml:space="preserve">KG    </v>
          </cell>
          <cell r="D244">
            <v>36.119999999999997</v>
          </cell>
        </row>
        <row r="245">
          <cell r="A245">
            <v>597</v>
          </cell>
          <cell r="B245" t="str">
            <v>JANELA DE CORRER EM ALUMINIO, SERIE 25, SEM BANDEIRA, COM 4 FOLHAS PARA VIDRO, (DUAS FIXAS E DUAS MOVEIS) 1,60 X 1,10 M (INCLUSO GUARNICAO E VIDRO LISO INCOLOR).</v>
          </cell>
          <cell r="C245" t="str">
            <v xml:space="preserve">M2    </v>
          </cell>
          <cell r="D245">
            <v>786.82</v>
          </cell>
        </row>
        <row r="246">
          <cell r="A246">
            <v>599</v>
          </cell>
          <cell r="B246" t="str">
            <v>CAIXILHO FIXO ALUMINIO SERIE 25 COMPLETO 60 X 80CM</v>
          </cell>
          <cell r="C246" t="str">
            <v xml:space="preserve">M2    </v>
          </cell>
          <cell r="D246">
            <v>698.75</v>
          </cell>
        </row>
        <row r="247">
          <cell r="A247">
            <v>601</v>
          </cell>
          <cell r="B247" t="str">
            <v>JANELA ALUMINIO MAXIM AR, SERIE 25, 90 X 110CM (INCLUSO GUARNICAO E VIDRO FANTASIA).</v>
          </cell>
          <cell r="C247" t="str">
            <v xml:space="preserve">M2    </v>
          </cell>
          <cell r="D247">
            <v>793.3</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484.96</v>
          </cell>
        </row>
        <row r="249">
          <cell r="A249">
            <v>606</v>
          </cell>
          <cell r="B249" t="str">
            <v>JANELA DE CORRER, ACO, BATENTE/REQUADRO DE 6 A 14 CM, QUADRICULADA, PINTURA ANTICORROSIVA, SEM VIDRO, BANDEIRA COM BASCULA, 4 FLS, 120  X 150 CM (A X L)</v>
          </cell>
          <cell r="C249" t="str">
            <v xml:space="preserve">M2    </v>
          </cell>
          <cell r="D249">
            <v>422.99</v>
          </cell>
        </row>
        <row r="250">
          <cell r="A250">
            <v>615</v>
          </cell>
          <cell r="B250" t="str">
            <v>JANELA BASCULANTE, ACO, COM BATENTE/REQUADRO, 60 X 80 CM (SEM VIDROS)</v>
          </cell>
          <cell r="C250" t="str">
            <v xml:space="preserve">M2    </v>
          </cell>
          <cell r="D250">
            <v>269.27</v>
          </cell>
        </row>
        <row r="251">
          <cell r="A251">
            <v>616</v>
          </cell>
          <cell r="B251" t="str">
            <v>JANELA BASCULANTE, ACO, COM BATENTE/REQUADRO, 60 X 80 CM (SEM VIDROS)</v>
          </cell>
          <cell r="C251" t="str">
            <v xml:space="preserve">UN    </v>
          </cell>
          <cell r="D251">
            <v>129.25</v>
          </cell>
        </row>
        <row r="252">
          <cell r="A252">
            <v>622</v>
          </cell>
          <cell r="B252" t="str">
            <v>JANELA DE CORRER, ACO, BATENTE/REQUADRO DE 6 A 14 CM, QUADRICULADA, PINT ANTICORROSIVA, SEM VIDRO, SEM BANDEIRA, 4 FLS, 100  X 120 CM (A X L)</v>
          </cell>
          <cell r="C252" t="str">
            <v xml:space="preserve">UN    </v>
          </cell>
          <cell r="D252">
            <v>422.71</v>
          </cell>
        </row>
        <row r="253">
          <cell r="A253">
            <v>623</v>
          </cell>
          <cell r="B253" t="str">
            <v>JANELA MAXIMO AR, ACO, BATENTE/REQUADRO DE 6 A 14 CM, PINT ANTICORROSIVA, SEM VIDRO, SEM GRADE, 1 FL, 60  X 80 CM (A X L)</v>
          </cell>
          <cell r="C253" t="str">
            <v xml:space="preserve">M2    </v>
          </cell>
          <cell r="D253">
            <v>187.26</v>
          </cell>
        </row>
        <row r="254">
          <cell r="A254">
            <v>624</v>
          </cell>
          <cell r="B254" t="str">
            <v>JANELA MAXIMO AR, ACO, BATENTE/REQUADRO DE 6 A 14 CM, PINT ANTICORROSIVA, SEM VIDRO, COM GRADE, 1 FL, 60  X 80 CM (A X L)</v>
          </cell>
          <cell r="C254" t="str">
            <v xml:space="preserve">M2    </v>
          </cell>
          <cell r="D254">
            <v>498.71</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14.31</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B - NBR 6136)</v>
          </cell>
          <cell r="C258" t="str">
            <v xml:space="preserve">UN    </v>
          </cell>
          <cell r="D258">
            <v>2.09</v>
          </cell>
        </row>
        <row r="259">
          <cell r="A259">
            <v>652</v>
          </cell>
          <cell r="B259" t="str">
            <v>BLOCO VEDACAO CONCRETO CELULAR AUTOCLAVADO 20 X 30 X 60 CM</v>
          </cell>
          <cell r="C259" t="str">
            <v xml:space="preserve">M2    </v>
          </cell>
          <cell r="D259">
            <v>99.72</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48.19</v>
          </cell>
        </row>
        <row r="269">
          <cell r="A269">
            <v>679</v>
          </cell>
          <cell r="B269" t="str">
            <v>BLOQUETE/PISO INTERTRAVADO DE CONCRETO - MODELO SEXTAVADO, 25 CM X 25 CM, E = 10 CM, RESISTENCIA DE 35 MPA (NBR 9781), COR NATURAL</v>
          </cell>
          <cell r="C269" t="str">
            <v xml:space="preserve">M2    </v>
          </cell>
          <cell r="D269">
            <v>48.07</v>
          </cell>
        </row>
        <row r="270">
          <cell r="A270">
            <v>695</v>
          </cell>
          <cell r="B270" t="str">
            <v>BLOQUETE/PISO INTERTRAVADO DE CONCRETO - MODELO RAQUETE, *22 CM X 13,5* CM, E = 6 CM, RESISTENCIA DE 35 MPA (NBR 9781), COR NATURAL</v>
          </cell>
          <cell r="C270" t="str">
            <v xml:space="preserve">M2    </v>
          </cell>
          <cell r="D270">
            <v>35.07</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36.69</v>
          </cell>
        </row>
        <row r="273">
          <cell r="A273">
            <v>712</v>
          </cell>
          <cell r="B273" t="str">
            <v>BLOQUETE/PISO INTERTRAVADO DE CONCRETO - MODELO SEXTAVADO, 25 CM X 25 CM, E = 8 CM, RESISTENCIA DE 35 MPA (NBR 9781), COR NATURAL</v>
          </cell>
          <cell r="C273" t="str">
            <v xml:space="preserve">M2    </v>
          </cell>
          <cell r="D273">
            <v>38.25</v>
          </cell>
        </row>
        <row r="274">
          <cell r="A274">
            <v>715</v>
          </cell>
          <cell r="B274" t="str">
            <v>BLOCO DE VIDRO INCOLOR, CANELADO, DE *19 X 19 X 8* CM</v>
          </cell>
          <cell r="C274" t="str">
            <v xml:space="preserve">UN    </v>
          </cell>
          <cell r="D274">
            <v>14</v>
          </cell>
        </row>
        <row r="275">
          <cell r="A275">
            <v>716</v>
          </cell>
          <cell r="B275" t="str">
            <v>BLOCO DE VIDRO INCOLOR XADREZ, DE *20 X 20 X 10* CM</v>
          </cell>
          <cell r="C275" t="str">
            <v xml:space="preserve">UN    </v>
          </cell>
          <cell r="D275">
            <v>14.15</v>
          </cell>
        </row>
        <row r="276">
          <cell r="A276">
            <v>718</v>
          </cell>
          <cell r="B276" t="str">
            <v>BLOCO DE VIDRO/ELEMENTO VAZADO INCOLOR, VENEZIANA, DE *20 X 20 X 6* CM</v>
          </cell>
          <cell r="C276" t="str">
            <v xml:space="preserve">UN    </v>
          </cell>
          <cell r="D276">
            <v>20.86</v>
          </cell>
        </row>
        <row r="277">
          <cell r="A277">
            <v>723</v>
          </cell>
          <cell r="B277" t="str">
            <v>MOTOBOMBA AUTOESCORVANTE POTENCIA 5,42 HP, BOCAIS SUCCAO X RECALQUE 2" X 2", A GASOLINA, DIAMETRO DO ROTOR 122 MM HM/Q = 6 MCA / 33,0 M3/H A 28 MCA / 8,0 M3/H</v>
          </cell>
          <cell r="C277" t="str">
            <v xml:space="preserve">UN    </v>
          </cell>
          <cell r="D277">
            <v>2191.7600000000002</v>
          </cell>
        </row>
        <row r="278">
          <cell r="A278">
            <v>729</v>
          </cell>
          <cell r="B278" t="str">
            <v>BOMBA CENTRIFUGA COM MOTOR ELETRICO MONOFASICO, POTENCIA 0,33 HP,  BOCAIS 1" X 3/4", DIAMETRO DO ROTOR 99 MM, HM/Q = 4 MCA / 8,5 M3/H A 18 MCA / 0,90 M3/H</v>
          </cell>
          <cell r="C278" t="str">
            <v xml:space="preserve">UN    </v>
          </cell>
          <cell r="D278">
            <v>498.78</v>
          </cell>
        </row>
        <row r="279">
          <cell r="A279">
            <v>730</v>
          </cell>
          <cell r="B279" t="str">
            <v>MOTOBOMBA AUTOESCORVANTE MOTOR ELETRICO TRIFASICO 7,4HP BOCA DIAMETRO DE SUCCAO X RECLAQUE: 2"X2", HM/ Q = 10 M / 73,5 M3/H A 28 M / 8,2 M3 /H</v>
          </cell>
          <cell r="C279" t="str">
            <v xml:space="preserve">UN    </v>
          </cell>
          <cell r="D279">
            <v>4409.67</v>
          </cell>
        </row>
        <row r="280">
          <cell r="A280">
            <v>731</v>
          </cell>
          <cell r="B280" t="str">
            <v>BOMBA CENTRIFUGA MOTOR ELETRICO MONOFASICO 0,49 HP  BOCAIS 1" X 3/4", DIAMETRO DO ROTOR 110 MM, HM/Q: 6 M / 8,3 M3/H A 20 M / 1,2 M3/H</v>
          </cell>
          <cell r="C280" t="str">
            <v xml:space="preserve">UN    </v>
          </cell>
          <cell r="D280">
            <v>485.43</v>
          </cell>
        </row>
        <row r="281">
          <cell r="A281">
            <v>732</v>
          </cell>
          <cell r="B281" t="str">
            <v>BOMBA CENTRIFUGA MOTOR ELETRICO TRIFASICO 0,99HP  DIAMETRO DE SUCCAO X ELEVACAO 1" X 1", DIAMETRO DO ROTOR 145 MM, HM/Q: 14 M / 8,4 M3/H A 40 M / 0,60 M3/H</v>
          </cell>
          <cell r="C281" t="str">
            <v xml:space="preserve">UN    </v>
          </cell>
          <cell r="D281">
            <v>818.28</v>
          </cell>
        </row>
        <row r="282">
          <cell r="A282">
            <v>733</v>
          </cell>
          <cell r="B282" t="str">
            <v>BOMBA CENTRIFUGA MOTOR ELETRICO MONOFASICO 0,74HP  DIAMETRO DE SUCCAO X ELEVACAO 1 1/4" X 1", DIAMETRO DO ROTOR 120 MM, HM/Q: 8 M / 7,70 M3/H A 24 M / 2,80 M3/H</v>
          </cell>
          <cell r="C282" t="str">
            <v xml:space="preserve">UN    </v>
          </cell>
          <cell r="D282">
            <v>829.43</v>
          </cell>
        </row>
        <row r="283">
          <cell r="A283">
            <v>734</v>
          </cell>
          <cell r="B283" t="str">
            <v>BOMBA CENTRIFUGA,  MOTOR ELETRICO TRIFASICO 1,48HP  DIAMETRO DE SUCCAO X ELEVACAO 1 1/2" X 1", DIAMETRO DO ROTOR 117 MM, HM/Q: 10 M / 21,9 M3/H A 24 M / 6,1 M3/H</v>
          </cell>
          <cell r="C283" t="str">
            <v xml:space="preserve">UN    </v>
          </cell>
          <cell r="D283">
            <v>877.2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1455.68</v>
          </cell>
        </row>
        <row r="285">
          <cell r="A285">
            <v>736</v>
          </cell>
          <cell r="B285" t="str">
            <v>BOMBA CENTRIFUGA  MOTOR ELETRICO TRIFASICO 2,96HP, DIAMETRO DE SUCCAO X ELEVACAO 1 1/2" X 1 1/4", DIAMETRO DO ROTOR 148 MM, HM/Q: 34 M / 14,80 M3/H A 40 M / 8,60 M3/H</v>
          </cell>
          <cell r="C285" t="str">
            <v xml:space="preserve">UN    </v>
          </cell>
          <cell r="D285">
            <v>1223.96</v>
          </cell>
        </row>
        <row r="286">
          <cell r="A286">
            <v>737</v>
          </cell>
          <cell r="B286" t="str">
            <v>BOMBA CENTRIFUGA MOTOR ELETRICO TRIFASICO 14,8 HP, DIAMETRO DE SUCCAO X ELEVACAO 2 1/2" X 2", DIAMETRO DO ROTOR 195 MM, HM/Q: 62 M / 55,5 M3/H A 80 M / 31,50 M3/H</v>
          </cell>
          <cell r="C286" t="str">
            <v xml:space="preserve">UN    </v>
          </cell>
          <cell r="D286">
            <v>4588.6899999999996</v>
          </cell>
        </row>
        <row r="287">
          <cell r="A287">
            <v>738</v>
          </cell>
          <cell r="B287" t="str">
            <v>BOMBA CENTRIFUGA MOTOR ELETRICO TRIFASICO 5HP, DIAMETRO DE SUCCAO X ELEVACAO 2" X 1 1/2", DIAMETRO DO ROTOR 155 MM, HM/Q: 40 M / 20,40 M3/H A 46 M / 9,20 M3/H</v>
          </cell>
          <cell r="C287" t="str">
            <v xml:space="preserve">UN    </v>
          </cell>
          <cell r="D287">
            <v>2127.7399999999998</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4316.75</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1.24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3359</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6.17</v>
          </cell>
        </row>
        <row r="303">
          <cell r="A303">
            <v>765</v>
          </cell>
          <cell r="B303" t="str">
            <v>BUCHA DE REDUCAO DE FERRO GALVANIZADO, COM ROSCA BSP, DE 1" X 3/4"</v>
          </cell>
          <cell r="C303" t="str">
            <v xml:space="preserve">UN    </v>
          </cell>
          <cell r="D303">
            <v>6.17</v>
          </cell>
        </row>
        <row r="304">
          <cell r="A304">
            <v>766</v>
          </cell>
          <cell r="B304" t="str">
            <v>BUCHA DE REDUCAO DE FERRO GALVANIZADO, COM ROSCA BSP, DE 1 1/2" X 1/2"</v>
          </cell>
          <cell r="C304" t="str">
            <v xml:space="preserve">UN    </v>
          </cell>
          <cell r="D304">
            <v>12.76</v>
          </cell>
        </row>
        <row r="305">
          <cell r="A305">
            <v>767</v>
          </cell>
          <cell r="B305" t="str">
            <v>BUCHA DE REDUCAO DE FERRO GALVANIZADO, COM ROSCA BSP, DE 1 1/2" X 3/4"</v>
          </cell>
          <cell r="C305" t="str">
            <v xml:space="preserve">UN    </v>
          </cell>
          <cell r="D305">
            <v>12.76</v>
          </cell>
        </row>
        <row r="306">
          <cell r="A306">
            <v>768</v>
          </cell>
          <cell r="B306" t="str">
            <v>BUCHA DE REDUCAO DE FERRO GALVANIZADO, COM ROSCA BSP, DE 1 1/4" X 1/2"</v>
          </cell>
          <cell r="C306" t="str">
            <v xml:space="preserve">UN    </v>
          </cell>
          <cell r="D306">
            <v>10.02</v>
          </cell>
        </row>
        <row r="307">
          <cell r="A307">
            <v>769</v>
          </cell>
          <cell r="B307" t="str">
            <v>BUCHA DE REDUCAO DE FERRO GALVANIZADO, COM ROSCA BSP, DE 1 1/4" X 3/4"</v>
          </cell>
          <cell r="C307" t="str">
            <v xml:space="preserve">UN    </v>
          </cell>
          <cell r="D307">
            <v>10.02</v>
          </cell>
        </row>
        <row r="308">
          <cell r="A308">
            <v>770</v>
          </cell>
          <cell r="B308" t="str">
            <v>BUCHA DE REDUCAO DE FERRO GALVANIZADO, COM ROSCA BSP, DE 1/2" X 1/4"</v>
          </cell>
          <cell r="C308" t="str">
            <v xml:space="preserve">UN    </v>
          </cell>
          <cell r="D308">
            <v>3.54</v>
          </cell>
        </row>
        <row r="309">
          <cell r="A309">
            <v>771</v>
          </cell>
          <cell r="B309" t="str">
            <v>BUCHA DE REDUCAO DE FERRO GALVANIZADO, COM ROSCA BSP, DE 2" X 1"</v>
          </cell>
          <cell r="C309" t="str">
            <v xml:space="preserve">UN    </v>
          </cell>
          <cell r="D309">
            <v>17.13</v>
          </cell>
        </row>
        <row r="310">
          <cell r="A310">
            <v>772</v>
          </cell>
          <cell r="B310" t="str">
            <v>BUCHA DE REDUCAO DE FERRO GALVANIZADO, COM ROSCA BSP, DE 2" X 1 1/4"</v>
          </cell>
          <cell r="C310" t="str">
            <v xml:space="preserve">UN    </v>
          </cell>
          <cell r="D310">
            <v>17.13</v>
          </cell>
        </row>
        <row r="311">
          <cell r="A311">
            <v>773</v>
          </cell>
          <cell r="B311" t="str">
            <v>BUCHA DE REDUCAO DE FERRO GALVANIZADO, COM ROSCA BSP, DE 2 1/2" X 1"</v>
          </cell>
          <cell r="C311" t="str">
            <v xml:space="preserve">UN    </v>
          </cell>
          <cell r="D311">
            <v>27.56</v>
          </cell>
        </row>
        <row r="312">
          <cell r="A312">
            <v>774</v>
          </cell>
          <cell r="B312" t="str">
            <v>BUCHA DE REDUCAO DE FERRO GALVANIZADO, COM ROSCA BSP, DE 2 1/2" X 1 1/4"</v>
          </cell>
          <cell r="C312" t="str">
            <v xml:space="preserve">UN    </v>
          </cell>
          <cell r="D312">
            <v>27.56</v>
          </cell>
        </row>
        <row r="313">
          <cell r="A313">
            <v>775</v>
          </cell>
          <cell r="B313" t="str">
            <v>BUCHA DE REDUCAO DE FERRO GALVANIZADO, COM ROSCA BSP, DE 2 1/2" X 2"</v>
          </cell>
          <cell r="C313" t="str">
            <v xml:space="preserve">UN    </v>
          </cell>
          <cell r="D313">
            <v>27.56</v>
          </cell>
        </row>
        <row r="314">
          <cell r="A314">
            <v>776</v>
          </cell>
          <cell r="B314" t="str">
            <v>BUCHA DE REDUCAO DE FERRO GALVANIZADO, COM ROSCA BSP, DE 3" X 1 1/2"</v>
          </cell>
          <cell r="C314" t="str">
            <v xml:space="preserve">UN    </v>
          </cell>
          <cell r="D314">
            <v>40.630000000000003</v>
          </cell>
        </row>
        <row r="315">
          <cell r="A315">
            <v>777</v>
          </cell>
          <cell r="B315" t="str">
            <v>BUCHA DE REDUCAO DE FERRO GALVANIZADO, COM ROSCA BSP, DE 3" X 1 1/4"</v>
          </cell>
          <cell r="C315" t="str">
            <v xml:space="preserve">UN    </v>
          </cell>
          <cell r="D315">
            <v>39.49</v>
          </cell>
        </row>
        <row r="316">
          <cell r="A316">
            <v>778</v>
          </cell>
          <cell r="B316" t="str">
            <v>BUCHA DE REDUCAO DE FERRO GALVANIZADO, COM ROSCA BSP, DE 3" X 2"</v>
          </cell>
          <cell r="C316" t="str">
            <v xml:space="preserve">UN    </v>
          </cell>
          <cell r="D316">
            <v>40.630000000000003</v>
          </cell>
        </row>
        <row r="317">
          <cell r="A317">
            <v>779</v>
          </cell>
          <cell r="B317" t="str">
            <v>BUCHA DE REDUCAO DE FERRO GALVANIZADO, COM ROSCA BSP, DE 3/4" X 1/2"</v>
          </cell>
          <cell r="C317" t="str">
            <v xml:space="preserve">UN    </v>
          </cell>
          <cell r="D317">
            <v>4.26</v>
          </cell>
        </row>
        <row r="318">
          <cell r="A318">
            <v>780</v>
          </cell>
          <cell r="B318" t="str">
            <v>BUCHA DE REDUCAO DE FERRO GALVANIZADO, COM ROSCA BSP, DE 3" X 2 1/2"</v>
          </cell>
          <cell r="C318" t="str">
            <v xml:space="preserve">UN    </v>
          </cell>
          <cell r="D318">
            <v>39.69</v>
          </cell>
        </row>
        <row r="319">
          <cell r="A319">
            <v>781</v>
          </cell>
          <cell r="B319" t="str">
            <v>BUCHA DE REDUCAO DE FERRO GALVANIZADO, COM ROSCA BSP, DE 4" X 2 1/2"</v>
          </cell>
          <cell r="C319" t="str">
            <v xml:space="preserve">UN    </v>
          </cell>
          <cell r="D319">
            <v>75.06</v>
          </cell>
        </row>
        <row r="320">
          <cell r="A320">
            <v>782</v>
          </cell>
          <cell r="B320" t="str">
            <v>BUCHA DE REDUCAO DE FERRO GALVANIZADO, COM ROSCA BSP, DE 4" X 3"</v>
          </cell>
          <cell r="C320" t="str">
            <v xml:space="preserve">UN    </v>
          </cell>
          <cell r="D320">
            <v>75.06</v>
          </cell>
        </row>
        <row r="321">
          <cell r="A321">
            <v>783</v>
          </cell>
          <cell r="B321" t="str">
            <v>BUCHA DE REDUCAO DE FERRO GALVANIZADO, COM ROSCA BSP, DE 5" X 4"</v>
          </cell>
          <cell r="C321" t="str">
            <v xml:space="preserve">UN    </v>
          </cell>
          <cell r="D321">
            <v>205.45</v>
          </cell>
        </row>
        <row r="322">
          <cell r="A322">
            <v>784</v>
          </cell>
          <cell r="B322" t="str">
            <v>BUCHA DE REDUCAO DE FERRO GALVANIZADO, COM ROSCA BSP, DE 6" X 5"</v>
          </cell>
          <cell r="C322" t="str">
            <v xml:space="preserve">UN    </v>
          </cell>
          <cell r="D322">
            <v>232.87</v>
          </cell>
        </row>
        <row r="323">
          <cell r="A323">
            <v>785</v>
          </cell>
          <cell r="B323" t="str">
            <v>BUCHA DE REDUCAO DE FERRO GALVANIZADO, COM ROSCA BSP, DE 6" X 4"</v>
          </cell>
          <cell r="C323" t="str">
            <v xml:space="preserve">UN    </v>
          </cell>
          <cell r="D323">
            <v>217.08</v>
          </cell>
        </row>
        <row r="324">
          <cell r="A324">
            <v>786</v>
          </cell>
          <cell r="B324" t="str">
            <v>BUCHA DE REDUCAO DE FERRO GALVANIZADO, COM ROSCA BSP, DE 4" X 2"</v>
          </cell>
          <cell r="C324" t="str">
            <v xml:space="preserve">UN    </v>
          </cell>
          <cell r="D324">
            <v>75.06</v>
          </cell>
        </row>
        <row r="325">
          <cell r="A325">
            <v>787</v>
          </cell>
          <cell r="B325" t="str">
            <v>BUCHA DE REDUCAO DE FERRO GALVANIZADO, COM ROSCA BSP, DE 2 1/2" X 1 1/2"</v>
          </cell>
          <cell r="C325" t="str">
            <v xml:space="preserve">UN    </v>
          </cell>
          <cell r="D325">
            <v>27.56</v>
          </cell>
        </row>
        <row r="326">
          <cell r="A326">
            <v>788</v>
          </cell>
          <cell r="B326" t="str">
            <v>BUCHA DE REDUCAO DE FERRO GALVANIZADO, COM ROSCA BSP, DE 2" X 1 1/2"</v>
          </cell>
          <cell r="C326" t="str">
            <v xml:space="preserve">UN    </v>
          </cell>
          <cell r="D326">
            <v>17.13</v>
          </cell>
        </row>
        <row r="327">
          <cell r="A327">
            <v>789</v>
          </cell>
          <cell r="B327" t="str">
            <v>BUCHA DE REDUCAO DE FERRO GALVANIZADO, COM ROSCA BSP, DE 1 1/4" X 1"</v>
          </cell>
          <cell r="C327" t="str">
            <v xml:space="preserve">UN    </v>
          </cell>
          <cell r="D327">
            <v>9.81</v>
          </cell>
        </row>
        <row r="328">
          <cell r="A328">
            <v>790</v>
          </cell>
          <cell r="B328" t="str">
            <v>BUCHA DE REDUCAO DE FERRO GALVANIZADO, COM ROSCA BSP, DE 1 1/2" X 1 1/4"</v>
          </cell>
          <cell r="C328" t="str">
            <v xml:space="preserve">UN    </v>
          </cell>
          <cell r="D328">
            <v>12.76</v>
          </cell>
        </row>
        <row r="329">
          <cell r="A329">
            <v>791</v>
          </cell>
          <cell r="B329" t="str">
            <v>BUCHA DE REDUCAO DE FERRO GALVANIZADO, COM ROSCA BSP, DE 1 1/2" X 1"</v>
          </cell>
          <cell r="C329" t="str">
            <v xml:space="preserve">UN    </v>
          </cell>
          <cell r="D329">
            <v>12.76</v>
          </cell>
        </row>
        <row r="330">
          <cell r="A330">
            <v>792</v>
          </cell>
          <cell r="B330" t="str">
            <v>BUCHA DE REDUCAO PVC ROSCAVEL, 1" X 3/4"</v>
          </cell>
          <cell r="C330" t="str">
            <v xml:space="preserve">UN    </v>
          </cell>
          <cell r="D330">
            <v>2.4500000000000002</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5.62</v>
          </cell>
        </row>
        <row r="334">
          <cell r="A334">
            <v>797</v>
          </cell>
          <cell r="B334" t="str">
            <v>BUCHA DE REDUCAO PVC ROSCAVEL 1 1/2" X 1"</v>
          </cell>
          <cell r="C334" t="str">
            <v xml:space="preserve">UN    </v>
          </cell>
          <cell r="D334">
            <v>5.71</v>
          </cell>
        </row>
        <row r="335">
          <cell r="A335">
            <v>798</v>
          </cell>
          <cell r="B335" t="str">
            <v>BUCHA DE REDUCAO PVC ROSCAVEL 3/4" X 1/2"</v>
          </cell>
          <cell r="C335" t="str">
            <v xml:space="preserve">UN    </v>
          </cell>
          <cell r="D335">
            <v>0.83</v>
          </cell>
        </row>
        <row r="336">
          <cell r="A336">
            <v>799</v>
          </cell>
          <cell r="B336" t="str">
            <v>BUCHA DE REDUCAO PVC ROSCAVEL, 1" X 1/2"</v>
          </cell>
          <cell r="C336" t="str">
            <v xml:space="preserve">UN    </v>
          </cell>
          <cell r="D336">
            <v>2.58</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1.65</v>
          </cell>
        </row>
        <row r="342">
          <cell r="A342">
            <v>813</v>
          </cell>
          <cell r="B342" t="str">
            <v>BUCHA DE REDUCAO DE PVC, SOLDAVEL, LONGA, COM 50 X 25 MM, PARA AGUA FRIA PREDIAL</v>
          </cell>
          <cell r="C342" t="str">
            <v xml:space="preserve">UN    </v>
          </cell>
          <cell r="D342">
            <v>3.7</v>
          </cell>
        </row>
        <row r="343">
          <cell r="A343">
            <v>814</v>
          </cell>
          <cell r="B343" t="str">
            <v>BUCHA DE REDUCAO DE PVC, SOLDAVEL, LONGA, COM 60 X 32 MM, PARA AGUA FRIA PREDIAL</v>
          </cell>
          <cell r="C343" t="str">
            <v xml:space="preserve">UN    </v>
          </cell>
          <cell r="D343">
            <v>8.64</v>
          </cell>
        </row>
        <row r="344">
          <cell r="A344">
            <v>815</v>
          </cell>
          <cell r="B344" t="str">
            <v>BUCHA DE REDUCAO DE PVC, SOLDAVEL, LONGA, COM 60 X 40 MM, PARA AGUA FRIA PREDIAL</v>
          </cell>
          <cell r="C344" t="str">
            <v xml:space="preserve">UN    </v>
          </cell>
          <cell r="D344">
            <v>8.8699999999999992</v>
          </cell>
        </row>
        <row r="345">
          <cell r="A345">
            <v>816</v>
          </cell>
          <cell r="B345" t="str">
            <v>BUCHA DE REDUCAO DE PVC, SOLDAVEL, LONGA, COM 60 X 25 MM, PARA AGUA FRIA PREDIAL</v>
          </cell>
          <cell r="C345" t="str">
            <v xml:space="preserve">UN    </v>
          </cell>
          <cell r="D345">
            <v>6.93</v>
          </cell>
        </row>
        <row r="346">
          <cell r="A346">
            <v>817</v>
          </cell>
          <cell r="B346" t="str">
            <v>BUCHA DE REDUCAO DE PVC, SOLDAVEL, LONGA, COM 85 X 60 MM, PARA AGUA FRIA PREDIAL</v>
          </cell>
          <cell r="C346" t="str">
            <v xml:space="preserve">UN    </v>
          </cell>
          <cell r="D346">
            <v>16.78</v>
          </cell>
        </row>
        <row r="347">
          <cell r="A347">
            <v>818</v>
          </cell>
          <cell r="B347" t="str">
            <v>BUCHA DE REDUCAO DE PVC, SOLDAVEL, CURTA, COM 60 X 50 MM, PARA AGUA FRIA PREDIAL</v>
          </cell>
          <cell r="C347" t="str">
            <v xml:space="preserve">UN    </v>
          </cell>
          <cell r="D347">
            <v>5.47</v>
          </cell>
        </row>
        <row r="348">
          <cell r="A348">
            <v>819</v>
          </cell>
          <cell r="B348" t="str">
            <v>BUCHA DE REDUCAO DE PVC, SOLDAVEL, CURTA, COM 50 X 40 MM, PARA AGUA FRIA PREDIAL</v>
          </cell>
          <cell r="C348" t="str">
            <v xml:space="preserve">UN    </v>
          </cell>
          <cell r="D348">
            <v>2.92</v>
          </cell>
        </row>
        <row r="349">
          <cell r="A349">
            <v>820</v>
          </cell>
          <cell r="B349" t="str">
            <v>BUCHA DE REDUCAO DE PVC, SOLDAVEL, LONGA, COM 50 X 32 MM, PARA AGUA FRIA PREDIAL</v>
          </cell>
          <cell r="C349" t="str">
            <v xml:space="preserve">UN    </v>
          </cell>
          <cell r="D349">
            <v>4.05</v>
          </cell>
        </row>
        <row r="350">
          <cell r="A350">
            <v>821</v>
          </cell>
          <cell r="B350" t="str">
            <v>BUCHA DE REDUCAO DE PVC, SOLDAVEL, LONGA, COM 75 X 50 MM, PARA AGUA FRIA PREDIAL</v>
          </cell>
          <cell r="C350" t="str">
            <v xml:space="preserve">UN    </v>
          </cell>
          <cell r="D350">
            <v>12.28</v>
          </cell>
        </row>
        <row r="351">
          <cell r="A351">
            <v>822</v>
          </cell>
          <cell r="B351" t="str">
            <v>BUCHA DE REDUCAO DE PVC, SOLDAVEL, LONGA, COM 60 X 50 MM, PARA AGUA FRIA PREDIAL</v>
          </cell>
          <cell r="C351" t="str">
            <v xml:space="preserve">UN    </v>
          </cell>
          <cell r="D351">
            <v>10.26</v>
          </cell>
        </row>
        <row r="352">
          <cell r="A352">
            <v>823</v>
          </cell>
          <cell r="B352" t="str">
            <v>BUCHA DE REDUCAO DE PVC, SOLDAVEL, CURTA, COM 75 X 60 MM, PARA AGUA FRIA PREDIAL</v>
          </cell>
          <cell r="C352" t="str">
            <v xml:space="preserve">UN    </v>
          </cell>
          <cell r="D352">
            <v>13.52</v>
          </cell>
        </row>
        <row r="353">
          <cell r="A353">
            <v>825</v>
          </cell>
          <cell r="B353" t="str">
            <v>BUCHA DE REDUCAO DE PVC, SOLDAVEL, LONGA, COM 50 X 20 MM, PARA AGUA FRIA PREDIAL</v>
          </cell>
          <cell r="C353" t="str">
            <v xml:space="preserve">UN    </v>
          </cell>
          <cell r="D353">
            <v>3.03</v>
          </cell>
        </row>
        <row r="354">
          <cell r="A354">
            <v>826</v>
          </cell>
          <cell r="B354" t="str">
            <v>BUCHA DE REDUCAO DE PVC, SOLDAVEL, LONGA, COM 110 X 60 MM, PARA AGUA FRIA PREDIAL</v>
          </cell>
          <cell r="C354" t="str">
            <v xml:space="preserve">UN    </v>
          </cell>
          <cell r="D354">
            <v>32.49</v>
          </cell>
        </row>
        <row r="355">
          <cell r="A355">
            <v>827</v>
          </cell>
          <cell r="B355" t="str">
            <v>BUCHA DE REDUCAO DE PVC, SOLDAVEL, LONGA, COM 110 X 75 MM, PARA AGUA FRIA PREDIAL</v>
          </cell>
          <cell r="C355" t="str">
            <v xml:space="preserve">UN    </v>
          </cell>
          <cell r="D355">
            <v>27.39</v>
          </cell>
        </row>
        <row r="356">
          <cell r="A356">
            <v>828</v>
          </cell>
          <cell r="B356" t="str">
            <v>BUCHA DE REDUCAO DE PVC, SOLDAVEL, CURTA, COM 25 X 20 MM, PARA AGUA FRIA PREDIAL</v>
          </cell>
          <cell r="C356" t="str">
            <v xml:space="preserve">UN    </v>
          </cell>
          <cell r="D356">
            <v>0.4</v>
          </cell>
        </row>
        <row r="357">
          <cell r="A357">
            <v>829</v>
          </cell>
          <cell r="B357" t="str">
            <v>BUCHA DE REDUCAO DE PVC, SOLDAVEL, CURTA, COM 32 X 25 MM, PARA AGUA FRIA PREDIAL</v>
          </cell>
          <cell r="C357" t="str">
            <v xml:space="preserve">UN    </v>
          </cell>
          <cell r="D357">
            <v>0.78</v>
          </cell>
        </row>
        <row r="358">
          <cell r="A358">
            <v>830</v>
          </cell>
          <cell r="B358" t="str">
            <v>BUCHA DE REDUCAO DE PVC, SOLDAVEL, CURTA, COM 85 X 75 MM, PARA AGUA FRIA PREDIAL</v>
          </cell>
          <cell r="C358" t="str">
            <v xml:space="preserve">UN    </v>
          </cell>
          <cell r="D358">
            <v>10.91</v>
          </cell>
        </row>
        <row r="359">
          <cell r="A359">
            <v>831</v>
          </cell>
          <cell r="B359" t="str">
            <v>BUCHA DE REDUCAO DE PVC, SOLDAVEL, CURTA, COM 110 X 85 MM, PARA AGUA FRIA PREDIAL</v>
          </cell>
          <cell r="C359" t="str">
            <v xml:space="preserve">UN    </v>
          </cell>
          <cell r="D359">
            <v>55.49</v>
          </cell>
        </row>
        <row r="360">
          <cell r="A360">
            <v>832</v>
          </cell>
          <cell r="B360" t="str">
            <v>BUCHA DE REDUCAO DE PVC, SOLDAVEL, LONGA, COM 32 X 20 MM, PARA AGUA FRIA PREDIAL</v>
          </cell>
          <cell r="C360" t="str">
            <v xml:space="preserve">UN    </v>
          </cell>
          <cell r="D360">
            <v>1.75</v>
          </cell>
        </row>
        <row r="361">
          <cell r="A361">
            <v>833</v>
          </cell>
          <cell r="B361" t="str">
            <v>BUCHA DE REDUCAO DE PVC, SOLDAVEL, LONGA, COM 40 X 20 MM, PARA AGUA FRIA PREDIAL</v>
          </cell>
          <cell r="C361" t="str">
            <v xml:space="preserve">UN    </v>
          </cell>
          <cell r="D361">
            <v>2.56</v>
          </cell>
        </row>
        <row r="362">
          <cell r="A362">
            <v>834</v>
          </cell>
          <cell r="B362" t="str">
            <v>BUCHA DE REDUCAO DE PVC, SOLDAVEL, LONGA, COM 40 X 25 MM, PARA AGUA FRIA PREDIAL</v>
          </cell>
          <cell r="C362" t="str">
            <v xml:space="preserve">UN    </v>
          </cell>
          <cell r="D362">
            <v>2.83</v>
          </cell>
        </row>
        <row r="363">
          <cell r="A363">
            <v>841</v>
          </cell>
          <cell r="B363" t="str">
            <v>CABO DE ALUMINIO NU COM ALMA DE ACO, BITOLA 4 AWG</v>
          </cell>
          <cell r="C363" t="str">
            <v xml:space="preserve">KG    </v>
          </cell>
          <cell r="D363">
            <v>21.96</v>
          </cell>
        </row>
        <row r="364">
          <cell r="A364">
            <v>842</v>
          </cell>
          <cell r="B364" t="str">
            <v>CABO DE ALUMINIO NU SEM ALMA DE ACO, BITOLA 4 AWG</v>
          </cell>
          <cell r="C364" t="str">
            <v xml:space="preserve">KG    </v>
          </cell>
          <cell r="D364">
            <v>27.09</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37.46</v>
          </cell>
        </row>
        <row r="387">
          <cell r="A387">
            <v>902</v>
          </cell>
          <cell r="B387" t="str">
            <v>CABO DE COBRE UNIPOLAR 70 MM2, BLINDADO, ISOLACAO 12/20 KV EPR, COBERTURA EM PVC</v>
          </cell>
          <cell r="C387" t="str">
            <v xml:space="preserve">M     </v>
          </cell>
          <cell r="D387">
            <v>59.13</v>
          </cell>
        </row>
        <row r="388">
          <cell r="A388">
            <v>903</v>
          </cell>
          <cell r="B388" t="str">
            <v>CABO DE COBRE UNIPOLAR 95 MM2, BLINDADO, ISOLACAO 12/20 KV EPR, COBERTURA EM PVC</v>
          </cell>
          <cell r="C388" t="str">
            <v xml:space="preserve">M     </v>
          </cell>
          <cell r="D388">
            <v>72.39</v>
          </cell>
        </row>
        <row r="389">
          <cell r="A389">
            <v>911</v>
          </cell>
          <cell r="B389" t="str">
            <v>CABO DE COBRE UNIPOLAR 16 MM2, BLINDADO, ISOLACAO 6/10 KV EPR, COBERTURA EM PVC</v>
          </cell>
          <cell r="C389" t="str">
            <v xml:space="preserve">M     </v>
          </cell>
          <cell r="D389">
            <v>34.270000000000003</v>
          </cell>
        </row>
        <row r="390">
          <cell r="A390">
            <v>912</v>
          </cell>
          <cell r="B390" t="str">
            <v>CABO DE COBRE UNIPOLAR 35 MM2, BLINDADO, ISOLACAO 6/10 KV EPR, COBERTURA EM PVC</v>
          </cell>
          <cell r="C390" t="str">
            <v xml:space="preserve">M     </v>
          </cell>
          <cell r="D390">
            <v>39.83</v>
          </cell>
        </row>
        <row r="391">
          <cell r="A391">
            <v>913</v>
          </cell>
          <cell r="B391" t="str">
            <v>CABO DE COBRE UNIPOLAR 70 MM2, BLINDADO, ISOLACAO 6/10 KV EPR, COBERTURA EM PVC</v>
          </cell>
          <cell r="C391" t="str">
            <v xml:space="preserve">M     </v>
          </cell>
          <cell r="D391">
            <v>63.97</v>
          </cell>
        </row>
        <row r="392">
          <cell r="A392">
            <v>914</v>
          </cell>
          <cell r="B392" t="str">
            <v>CABO DE COBRE UNIPOLAR 95 MM2, BLINDADO, ISOLACAO 6/10 KV EPR, COBERTURA EM PVC</v>
          </cell>
          <cell r="C392" t="str">
            <v xml:space="preserve">M     </v>
          </cell>
          <cell r="D392">
            <v>78.45</v>
          </cell>
        </row>
        <row r="393">
          <cell r="A393">
            <v>925</v>
          </cell>
          <cell r="B393" t="str">
            <v>CABO DE COBRE UNIPOLAR 25 MM2, BLINDADO, ISOLACAO 3,6/6 KV EPR, COBERTURA EM PVC</v>
          </cell>
          <cell r="C393" t="str">
            <v xml:space="preserve">M     </v>
          </cell>
          <cell r="D393">
            <v>31.68</v>
          </cell>
        </row>
        <row r="394">
          <cell r="A394">
            <v>926</v>
          </cell>
          <cell r="B394" t="str">
            <v>CABO DE COBRE UNIPOLAR 35 MM2, BLINDADO, ISOLACAO 3,6/6 KV EPR, COBERTURA EM PVC</v>
          </cell>
          <cell r="C394" t="str">
            <v xml:space="preserve">M     </v>
          </cell>
          <cell r="D394">
            <v>39.590000000000003</v>
          </cell>
        </row>
        <row r="395">
          <cell r="A395">
            <v>927</v>
          </cell>
          <cell r="B395" t="str">
            <v>CABO DE COBRE UNIPOLAR 70 MM2, BLINDADO, ISOLACAO 3,6/6 KV EPR, COBERTURA EM PVC</v>
          </cell>
          <cell r="C395" t="str">
            <v xml:space="preserve">M     </v>
          </cell>
          <cell r="D395">
            <v>57.31</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76.58</v>
          </cell>
        </row>
        <row r="404">
          <cell r="A404">
            <v>946</v>
          </cell>
          <cell r="B404" t="str">
            <v>CABO DE COBRE UNIPOLAR 50 MM2, BLINDADO, ISOLACAO 3,6/6 KV EPR, COBERTURA EM PVC</v>
          </cell>
          <cell r="C404" t="str">
            <v xml:space="preserve">M     </v>
          </cell>
          <cell r="D404">
            <v>53.45</v>
          </cell>
        </row>
        <row r="405">
          <cell r="A405">
            <v>947</v>
          </cell>
          <cell r="B405" t="str">
            <v>CABO DE COBRE UNIPOLAR 16 MM2, BLINDADO, ISOLACAO 3,6/6 KV EPR, COBERTURA EM PVC</v>
          </cell>
          <cell r="C405" t="str">
            <v xml:space="preserve">M     </v>
          </cell>
          <cell r="D405">
            <v>23.57</v>
          </cell>
        </row>
        <row r="406">
          <cell r="A406">
            <v>948</v>
          </cell>
          <cell r="B406" t="str">
            <v>CABO DE COBRE UNIPOLAR 10 MM2, BLINDADO, ISOLACAO 3,6/6 KV EPR, COBERTURA EM PVC</v>
          </cell>
          <cell r="C406" t="str">
            <v xml:space="preserve">M     </v>
          </cell>
          <cell r="D406">
            <v>23.17</v>
          </cell>
        </row>
        <row r="407">
          <cell r="A407">
            <v>953</v>
          </cell>
          <cell r="B407" t="str">
            <v>CABO DE COBRE UNIPOLAR 50 MM2, BLINDADO, ISOLACAO 6/10 KV EPR, COBERTURA EM PVC</v>
          </cell>
          <cell r="C407" t="str">
            <v xml:space="preserve">M     </v>
          </cell>
          <cell r="D407">
            <v>48.64</v>
          </cell>
        </row>
        <row r="408">
          <cell r="A408">
            <v>954</v>
          </cell>
          <cell r="B408" t="str">
            <v>CABO DE COBRE UNIPOLAR 25MM2, BLINDADO, ISOLACAO 6/10 KV EPR, COBERTURA EM PVC</v>
          </cell>
          <cell r="C408" t="str">
            <v xml:space="preserve">M     </v>
          </cell>
          <cell r="D408">
            <v>35</v>
          </cell>
        </row>
        <row r="409">
          <cell r="A409">
            <v>955</v>
          </cell>
          <cell r="B409" t="str">
            <v>CABO DE COBRE UNIPOLAR 50 MM2, BLINDADO, ISOLACAO 12/20 KV EPR, COBERTURA EM PVC</v>
          </cell>
          <cell r="C409" t="str">
            <v xml:space="preserve">M     </v>
          </cell>
          <cell r="D409">
            <v>47.54</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28.48</v>
          </cell>
        </row>
        <row r="450">
          <cell r="A450">
            <v>1031</v>
          </cell>
          <cell r="B450" t="str">
            <v>TUBO DE DESCIDA EXTERNO DE PVC PARA CAIXA DE DESCARGA EXTERNA ALTA - 40 MM X 1,60 M</v>
          </cell>
          <cell r="C450" t="str">
            <v xml:space="preserve">UN    </v>
          </cell>
          <cell r="D450">
            <v>8.6300000000000008</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146.63</v>
          </cell>
        </row>
        <row r="455">
          <cell r="A455">
            <v>1068</v>
          </cell>
          <cell r="B455" t="str">
            <v>CAIXA PARA MEDICAO COLETIVA TIPO L, PADRAO BIFASICO OU TRIFASICO, PARA ATE 4 MEDIDORES (PADRAO DA CONCESSIONARIA LOCAL)</v>
          </cell>
          <cell r="C455" t="str">
            <v xml:space="preserve">UN    </v>
          </cell>
          <cell r="D455">
            <v>1966.47</v>
          </cell>
        </row>
        <row r="456">
          <cell r="A456">
            <v>1079</v>
          </cell>
          <cell r="B456" t="str">
            <v>REATOR ELETRONICO BIVOLT PARA 2 LAMPADAS FLUORESCENTES DE 36/40 W</v>
          </cell>
          <cell r="C456" t="str">
            <v xml:space="preserve">UN    </v>
          </cell>
          <cell r="D456">
            <v>13.01</v>
          </cell>
        </row>
        <row r="457">
          <cell r="A457">
            <v>1082</v>
          </cell>
          <cell r="B457" t="str">
            <v>REATOR P/ LAMPADA VAPOR DE SODIO 250W USO EXT</v>
          </cell>
          <cell r="C457" t="str">
            <v xml:space="preserve">UN    </v>
          </cell>
          <cell r="D457">
            <v>81.83</v>
          </cell>
        </row>
        <row r="458">
          <cell r="A458">
            <v>1086</v>
          </cell>
          <cell r="B458" t="str">
            <v>REATOR ELETRONICO BIVOLT PARA 2 LAMPADAS FLUORESCENTES DE 18/20 W</v>
          </cell>
          <cell r="C458" t="str">
            <v xml:space="preserve">UN    </v>
          </cell>
          <cell r="D458">
            <v>12.59</v>
          </cell>
        </row>
        <row r="459">
          <cell r="A459">
            <v>1087</v>
          </cell>
          <cell r="B459" t="str">
            <v>REATOR ELETRONICO BIVOLT PARA 1 LAMPADA FLUORESCENTE DE 36/40 W</v>
          </cell>
          <cell r="C459" t="str">
            <v xml:space="preserve">UN    </v>
          </cell>
          <cell r="D459">
            <v>11.98</v>
          </cell>
        </row>
        <row r="460">
          <cell r="A460">
            <v>1088</v>
          </cell>
          <cell r="B460" t="str">
            <v>REATOR ELETRONICO BIVOLT PARA 1 LAMPADA FLUORESCENTE DE 18/20 W</v>
          </cell>
          <cell r="C460" t="str">
            <v xml:space="preserve">UN    </v>
          </cell>
          <cell r="D460">
            <v>9.59</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0.55000000000000004</v>
          </cell>
        </row>
        <row r="475">
          <cell r="A475">
            <v>1107</v>
          </cell>
          <cell r="B475" t="str">
            <v>CAL VIRGEM COMUM PARA ARGAMASSAS (NBR 6453)</v>
          </cell>
          <cell r="C475" t="str">
            <v xml:space="preserve">KG    </v>
          </cell>
          <cell r="D475">
            <v>0.63</v>
          </cell>
        </row>
        <row r="476">
          <cell r="A476">
            <v>1108</v>
          </cell>
          <cell r="B476" t="str">
            <v>CALHA MOLDURA AMERICANA DE CHAPA DE ACO GALVANIZADA NUM 26, CORTE 33 CM</v>
          </cell>
          <cell r="C476" t="str">
            <v xml:space="preserve">M     </v>
          </cell>
          <cell r="D476">
            <v>26.36</v>
          </cell>
        </row>
        <row r="477">
          <cell r="A477">
            <v>1109</v>
          </cell>
          <cell r="B477" t="str">
            <v>CALHA QUADRADA DE CHAPA DE ACO GALVANIZADA NUM 26, CORTE 33 CM</v>
          </cell>
          <cell r="C477" t="str">
            <v xml:space="preserve">M     </v>
          </cell>
          <cell r="D477">
            <v>26.23</v>
          </cell>
        </row>
        <row r="478">
          <cell r="A478">
            <v>1110</v>
          </cell>
          <cell r="B478" t="str">
            <v>CALHA PLATIBANDA DE CHAPA DE ACO GALVANIZADA NUM 26, CORTE 45 CM</v>
          </cell>
          <cell r="C478" t="str">
            <v xml:space="preserve">M     </v>
          </cell>
          <cell r="D478">
            <v>39.340000000000003</v>
          </cell>
        </row>
        <row r="479">
          <cell r="A479">
            <v>1113</v>
          </cell>
          <cell r="B479" t="str">
            <v>RUFO EXTERNO/INTERNO DE CHAPA DE ACO GALVANIZADA NUM 26, CORTE 33 CM</v>
          </cell>
          <cell r="C479" t="str">
            <v xml:space="preserve">M     </v>
          </cell>
          <cell r="D479">
            <v>26.23</v>
          </cell>
        </row>
        <row r="480">
          <cell r="A480">
            <v>1114</v>
          </cell>
          <cell r="B480" t="str">
            <v>RUFO INTERNO DE CHAPA DE ACO GALVANIZADA NUM 26, CORTE 50 CM</v>
          </cell>
          <cell r="C480" t="str">
            <v xml:space="preserve">M     </v>
          </cell>
          <cell r="D480">
            <v>39.340000000000003</v>
          </cell>
        </row>
        <row r="481">
          <cell r="A481">
            <v>1115</v>
          </cell>
          <cell r="B481" t="str">
            <v>RUFO EXTERNO DE CHAPA DE ACO GALVANIZADA NUM 26, CORTE 28 CM</v>
          </cell>
          <cell r="C481" t="str">
            <v xml:space="preserve">M     </v>
          </cell>
          <cell r="D481">
            <v>23.91</v>
          </cell>
        </row>
        <row r="482">
          <cell r="A482">
            <v>1116</v>
          </cell>
          <cell r="B482" t="str">
            <v>RUFO EXTERNO DE CHAPA DE ACO GALVANIZADA NUM 26, CORTE 25 CM</v>
          </cell>
          <cell r="C482" t="str">
            <v xml:space="preserve">M     </v>
          </cell>
          <cell r="D482">
            <v>19.670000000000002</v>
          </cell>
        </row>
        <row r="483">
          <cell r="A483">
            <v>1117</v>
          </cell>
          <cell r="B483" t="str">
            <v>CALHA PARA AGUA FURTADA DE CHAPA DE ACO GALVANIZADA NUM 26, CORTE 40 CM</v>
          </cell>
          <cell r="C483" t="str">
            <v xml:space="preserve">M     </v>
          </cell>
          <cell r="D483">
            <v>30.6</v>
          </cell>
        </row>
        <row r="484">
          <cell r="A484">
            <v>1118</v>
          </cell>
          <cell r="B484" t="str">
            <v>CALHA PARA AGUA FURTADA DE CHAPA DE ACO GALVANIZADA NUM 26, CORTE 50 CM</v>
          </cell>
          <cell r="C484" t="str">
            <v xml:space="preserve">M     </v>
          </cell>
          <cell r="D484">
            <v>39.340000000000003</v>
          </cell>
        </row>
        <row r="485">
          <cell r="A485">
            <v>1119</v>
          </cell>
          <cell r="B485" t="str">
            <v>CALHA QUADRADA DE CHAPA DE ACO GALVANIZADA NUM 28, CORTE 25 CM</v>
          </cell>
          <cell r="C485" t="str">
            <v xml:space="preserve">M     </v>
          </cell>
          <cell r="D485">
            <v>19.670000000000002</v>
          </cell>
        </row>
        <row r="486">
          <cell r="A486">
            <v>1159</v>
          </cell>
          <cell r="B486" t="str">
            <v>CAMINHONETE COM MOTOR A DIESEL, POTENCIA 180 CV, CABINE DUPLA, 4X4</v>
          </cell>
          <cell r="C486" t="str">
            <v xml:space="preserve">UN    </v>
          </cell>
          <cell r="D486">
            <v>162606.49</v>
          </cell>
        </row>
        <row r="487">
          <cell r="A487">
            <v>1162</v>
          </cell>
          <cell r="B487" t="str">
            <v>CAP OU TAMPAO DE FERRO GALVANIZADO, COM ROSCA BSP, DE 1/2"</v>
          </cell>
          <cell r="C487" t="str">
            <v xml:space="preserve">UN    </v>
          </cell>
          <cell r="D487">
            <v>3.33</v>
          </cell>
        </row>
        <row r="488">
          <cell r="A488">
            <v>1163</v>
          </cell>
          <cell r="B488" t="str">
            <v>CAP OU TAMPAO DE FERRO GALVANIZADO, COM ROSCA BSP, DE 3/4"</v>
          </cell>
          <cell r="C488" t="str">
            <v xml:space="preserve">UN    </v>
          </cell>
          <cell r="D488">
            <v>4.3</v>
          </cell>
        </row>
        <row r="489">
          <cell r="A489">
            <v>1164</v>
          </cell>
          <cell r="B489" t="str">
            <v>CAP OU TAMPAO DE FERRO GALVANIZADO, COM ROSCA BSP, DE 1 1/4"</v>
          </cell>
          <cell r="C489" t="str">
            <v xml:space="preserve">UN    </v>
          </cell>
          <cell r="D489">
            <v>9.58</v>
          </cell>
        </row>
        <row r="490">
          <cell r="A490">
            <v>1165</v>
          </cell>
          <cell r="B490" t="str">
            <v>CAP OU TAMPAO DE FERRO GALVANIZADO, COM ROSCA BSP, DE 1 1/2"</v>
          </cell>
          <cell r="C490" t="str">
            <v xml:space="preserve">UN    </v>
          </cell>
          <cell r="D490">
            <v>11.83</v>
          </cell>
        </row>
        <row r="491">
          <cell r="A491">
            <v>1166</v>
          </cell>
          <cell r="B491" t="str">
            <v>CAP OU TAMPAO DE FERRO GALVANIZADO, COM ROSCA BSP, DE 2"</v>
          </cell>
          <cell r="C491" t="str">
            <v xml:space="preserve">UN    </v>
          </cell>
          <cell r="D491">
            <v>17.09</v>
          </cell>
        </row>
        <row r="492">
          <cell r="A492">
            <v>1167</v>
          </cell>
          <cell r="B492" t="str">
            <v>CAP OU TAMPAO DE FERRO GALVANIZADO, COM ROSCA BSP, DE 4"</v>
          </cell>
          <cell r="C492" t="str">
            <v xml:space="preserve">UN    </v>
          </cell>
          <cell r="D492">
            <v>73.5</v>
          </cell>
        </row>
        <row r="493">
          <cell r="A493">
            <v>1168</v>
          </cell>
          <cell r="B493" t="str">
            <v>CAP OU TAMPAO DE FERRO GALVANIZADO, COM ROSCA BSP, DE 3"</v>
          </cell>
          <cell r="C493" t="str">
            <v xml:space="preserve">UN    </v>
          </cell>
          <cell r="D493">
            <v>43.94</v>
          </cell>
        </row>
        <row r="494">
          <cell r="A494">
            <v>1169</v>
          </cell>
          <cell r="B494" t="str">
            <v>CAP OU TAMPAO DE FERRO GALVANIZADO, COM ROSCA BSP, DE 2 1/2"</v>
          </cell>
          <cell r="C494" t="str">
            <v xml:space="preserve">UN    </v>
          </cell>
          <cell r="D494">
            <v>30.82</v>
          </cell>
        </row>
        <row r="495">
          <cell r="A495">
            <v>1170</v>
          </cell>
          <cell r="B495" t="str">
            <v>CAP OU TAMPAO DE FERRO GALVANIZADO, COM ROSCA BSP, DE 1"</v>
          </cell>
          <cell r="C495" t="str">
            <v xml:space="preserve">UN    </v>
          </cell>
          <cell r="D495">
            <v>6.28</v>
          </cell>
        </row>
        <row r="496">
          <cell r="A496">
            <v>1183</v>
          </cell>
          <cell r="B496" t="str">
            <v>CAP, PVC PBA, JE, DN 75 / DE 85 MM,  PARA REDE DE AGUA (NBR 10351)</v>
          </cell>
          <cell r="C496" t="str">
            <v xml:space="preserve">UN    </v>
          </cell>
          <cell r="D496">
            <v>12.68</v>
          </cell>
        </row>
        <row r="497">
          <cell r="A497">
            <v>1184</v>
          </cell>
          <cell r="B497" t="str">
            <v>CAP PVC, SOLDAVEL, 110 MM, PARA AGUA FRIA PREDIAL</v>
          </cell>
          <cell r="C497" t="str">
            <v xml:space="preserve">UN    </v>
          </cell>
          <cell r="D497">
            <v>50.25</v>
          </cell>
        </row>
        <row r="498">
          <cell r="A498">
            <v>1185</v>
          </cell>
          <cell r="B498" t="str">
            <v>CAP PVC, SOLDAVEL, 25 MM, PARA AGUA FRIA PREDIAL</v>
          </cell>
          <cell r="C498" t="str">
            <v xml:space="preserve">UN    </v>
          </cell>
          <cell r="D498">
            <v>0.87</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1.24</v>
          </cell>
        </row>
        <row r="501">
          <cell r="A501">
            <v>1191</v>
          </cell>
          <cell r="B501" t="str">
            <v>CAP PVC, SOLDAVEL, 20 MM, PARA AGUA FRIA PREDIAL</v>
          </cell>
          <cell r="C501" t="str">
            <v xml:space="preserve">UN    </v>
          </cell>
          <cell r="D501">
            <v>0.81</v>
          </cell>
        </row>
        <row r="502">
          <cell r="A502">
            <v>1193</v>
          </cell>
          <cell r="B502" t="str">
            <v>CAP PVC, SOLDAVEL, 40 MM, PARA AGUA FRIA PREDIAL</v>
          </cell>
          <cell r="C502" t="str">
            <v xml:space="preserve">UN    </v>
          </cell>
          <cell r="D502">
            <v>2.46</v>
          </cell>
        </row>
        <row r="503">
          <cell r="A503">
            <v>1194</v>
          </cell>
          <cell r="B503" t="str">
            <v>CAP PVC, SOLDAVEL, 50 MM, PARA AGUA FRIA PREDIAL</v>
          </cell>
          <cell r="C503" t="str">
            <v xml:space="preserve">UN    </v>
          </cell>
          <cell r="D503">
            <v>4.5599999999999996</v>
          </cell>
        </row>
        <row r="504">
          <cell r="A504">
            <v>1195</v>
          </cell>
          <cell r="B504" t="str">
            <v>CAP PVC, SOLDAVEL, 60 MM, PARA AGUA FRIA PREDIAL</v>
          </cell>
          <cell r="C504" t="str">
            <v xml:space="preserve">UN    </v>
          </cell>
          <cell r="D504">
            <v>6.97</v>
          </cell>
        </row>
        <row r="505">
          <cell r="A505">
            <v>1197</v>
          </cell>
          <cell r="B505" t="str">
            <v>CAP PVC, ROSCAVEL, 1/2", PARA AGUA FRIA PREDIAL</v>
          </cell>
          <cell r="C505" t="str">
            <v xml:space="preserve">UN    </v>
          </cell>
          <cell r="D505">
            <v>0.89</v>
          </cell>
        </row>
        <row r="506">
          <cell r="A506">
            <v>1198</v>
          </cell>
          <cell r="B506" t="str">
            <v>CAP PVC, ROSCAVEL, 3/4",  PARA AGUA FRIA PREDIAL</v>
          </cell>
          <cell r="C506" t="str">
            <v xml:space="preserve">UN    </v>
          </cell>
          <cell r="D506">
            <v>1.36</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5.55</v>
          </cell>
        </row>
        <row r="509">
          <cell r="A509">
            <v>1202</v>
          </cell>
          <cell r="B509" t="str">
            <v>CAP PVC, ROSCAVEL, 1",  PARA AGUA FRIA PREDIAL</v>
          </cell>
          <cell r="C509" t="str">
            <v xml:space="preserve">UN    </v>
          </cell>
          <cell r="D509">
            <v>2.39</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12.87</v>
          </cell>
        </row>
        <row r="512">
          <cell r="A512">
            <v>1205</v>
          </cell>
          <cell r="B512" t="str">
            <v>CAP PVC, SOLDAVEL, 85 MM, PARA AGUA FRIA PREDIAL</v>
          </cell>
          <cell r="C512" t="str">
            <v xml:space="preserve">UN    </v>
          </cell>
          <cell r="D512">
            <v>29.01</v>
          </cell>
        </row>
        <row r="513">
          <cell r="A513">
            <v>1206</v>
          </cell>
          <cell r="B513" t="str">
            <v>CAP, PVC PBA, JE, DN 50 / DE 60 MM,  PARA REDE DE AGUA (NBR 10351)</v>
          </cell>
          <cell r="C513" t="str">
            <v xml:space="preserve">UN    </v>
          </cell>
          <cell r="D513">
            <v>5.67</v>
          </cell>
        </row>
        <row r="514">
          <cell r="A514">
            <v>1207</v>
          </cell>
          <cell r="B514" t="str">
            <v>CAP, PVC PBA, JE, DN 100 / DE 110 MM,  PARA REDE DE AGUA (NBR 10351)</v>
          </cell>
          <cell r="C514" t="str">
            <v xml:space="preserve">UN    </v>
          </cell>
          <cell r="D514">
            <v>23.63</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12.19</v>
          </cell>
        </row>
        <row r="518">
          <cell r="A518">
            <v>1214</v>
          </cell>
          <cell r="B518" t="str">
            <v>CARPINTEIRO DE ESQUADRIAS</v>
          </cell>
          <cell r="C518" t="str">
            <v xml:space="preserve">H     </v>
          </cell>
          <cell r="D518">
            <v>12</v>
          </cell>
        </row>
        <row r="519">
          <cell r="A519">
            <v>1287</v>
          </cell>
          <cell r="B519" t="str">
            <v>PISO EM CERAMICA ESMALTADA EXTRA, PEI MAIOR OU IGUAL A 4, FORMATO MENOR OU IGUAL A 2025 CM2</v>
          </cell>
          <cell r="C519" t="str">
            <v xml:space="preserve">M2    </v>
          </cell>
          <cell r="D519">
            <v>14.51</v>
          </cell>
        </row>
        <row r="520">
          <cell r="A520">
            <v>1292</v>
          </cell>
          <cell r="B520" t="str">
            <v>PISO EM CERAMICA ESMALTADA EXTRA, PEI MAIOR OU IGUAL A 4, FORMATO MAIOR QUE 2025 CM2</v>
          </cell>
          <cell r="C520" t="str">
            <v xml:space="preserve">M2    </v>
          </cell>
          <cell r="D520">
            <v>29.57</v>
          </cell>
        </row>
        <row r="521">
          <cell r="A521">
            <v>1297</v>
          </cell>
          <cell r="B521" t="str">
            <v>PISO EM CERAMICA ESMALTADA, COMERCIAL (PADRAO POPULAR), PEI MAIOR OU IGUAL A 3, FORMATO MENOR OU IGUAL A  2025 CM2</v>
          </cell>
          <cell r="C521" t="str">
            <v xml:space="preserve">M2    </v>
          </cell>
          <cell r="D521">
            <v>12.03</v>
          </cell>
        </row>
        <row r="522">
          <cell r="A522">
            <v>1318</v>
          </cell>
          <cell r="B522" t="str">
            <v>CHAPA DE ACO FINA A QUENTE BITOLA MSG 14, E = 2,00 MM (16,0 KG/M2)</v>
          </cell>
          <cell r="C522" t="str">
            <v xml:space="preserve">KG    </v>
          </cell>
          <cell r="D522">
            <v>7.44</v>
          </cell>
        </row>
        <row r="523">
          <cell r="A523">
            <v>1319</v>
          </cell>
          <cell r="B523" t="str">
            <v>CHAPA DE ACO FINA A QUENTE BITOLA MSG 3/16 ", E = 4,75 MM (38,00 KG/M2)</v>
          </cell>
          <cell r="C523" t="str">
            <v xml:space="preserve">KG    </v>
          </cell>
          <cell r="D523">
            <v>7.09</v>
          </cell>
        </row>
        <row r="524">
          <cell r="A524">
            <v>1321</v>
          </cell>
          <cell r="B524" t="str">
            <v>CHAPA DE ACO FINA A QUENTE BITOLA MSG 13, E = 2,25 MM (18,00 KG/M2)</v>
          </cell>
          <cell r="C524" t="str">
            <v xml:space="preserve">KG    </v>
          </cell>
          <cell r="D524">
            <v>7.74</v>
          </cell>
        </row>
        <row r="525">
          <cell r="A525">
            <v>1322</v>
          </cell>
          <cell r="B525" t="str">
            <v>CHAPA DE ACO FINA A QUENTE BITOLA MSG 16, E = 1,50 MM (12,00 KG/M2)</v>
          </cell>
          <cell r="C525" t="str">
            <v xml:space="preserve">KG    </v>
          </cell>
          <cell r="D525">
            <v>8.1999999999999993</v>
          </cell>
        </row>
        <row r="526">
          <cell r="A526">
            <v>1323</v>
          </cell>
          <cell r="B526" t="str">
            <v>CHAPA DE ACO FINA A QUENTE BITOLA MSG 18, E = 1,20 MM (9,60 KG/M2)</v>
          </cell>
          <cell r="C526" t="str">
            <v xml:space="preserve">KG    </v>
          </cell>
          <cell r="D526">
            <v>8.02</v>
          </cell>
        </row>
        <row r="527">
          <cell r="A527">
            <v>1325</v>
          </cell>
          <cell r="B527" t="str">
            <v>CHAPA DE ACO FINA A FRIO BITOLA MSG 20, E = 0,90 MM (7,20 KG/M2)</v>
          </cell>
          <cell r="C527" t="str">
            <v xml:space="preserve">KG    </v>
          </cell>
          <cell r="D527">
            <v>7.71</v>
          </cell>
        </row>
        <row r="528">
          <cell r="A528">
            <v>1327</v>
          </cell>
          <cell r="B528" t="str">
            <v>CHAPA DE ACO FINA A FRIO BITOLA MSG 24, E = 0,60 MM (4,80 KG/M2)</v>
          </cell>
          <cell r="C528" t="str">
            <v xml:space="preserve">KG    </v>
          </cell>
          <cell r="D528">
            <v>6.9</v>
          </cell>
        </row>
        <row r="529">
          <cell r="A529">
            <v>1328</v>
          </cell>
          <cell r="B529" t="str">
            <v>CHAPA DE ACO FINA A FRIO BITOLA MSG 26, E = 0,45 MM (3,60 KG/M2)</v>
          </cell>
          <cell r="C529" t="str">
            <v xml:space="preserve">KG    </v>
          </cell>
          <cell r="D529">
            <v>7.22</v>
          </cell>
        </row>
        <row r="530">
          <cell r="A530">
            <v>1330</v>
          </cell>
          <cell r="B530" t="str">
            <v>CHAPA DE ACO GROSSA, ASTM A36, E = 1/4 " (6,35 MM) 49,79 KG/M2</v>
          </cell>
          <cell r="C530" t="str">
            <v xml:space="preserve">KG    </v>
          </cell>
          <cell r="D530">
            <v>7.32</v>
          </cell>
        </row>
        <row r="531">
          <cell r="A531">
            <v>1332</v>
          </cell>
          <cell r="B531" t="str">
            <v>CHAPA DE ACO GROSSA, ASTM A36, E = 3/8 " (9,53 MM) 74,69 KG/M2</v>
          </cell>
          <cell r="C531" t="str">
            <v xml:space="preserve">KG    </v>
          </cell>
          <cell r="D531">
            <v>7.61</v>
          </cell>
        </row>
        <row r="532">
          <cell r="A532">
            <v>1333</v>
          </cell>
          <cell r="B532" t="str">
            <v>CHAPA DE ACO GROSSA, ASTM A36, E = 1/2 " (12,70 MM) 99,59 KG/M2</v>
          </cell>
          <cell r="C532" t="str">
            <v xml:space="preserve">KG    </v>
          </cell>
          <cell r="D532">
            <v>7.14</v>
          </cell>
        </row>
        <row r="533">
          <cell r="A533">
            <v>1334</v>
          </cell>
          <cell r="B533" t="str">
            <v>CHAPA DE ACO GROSSA, ASTM A36, E = 5/8 " (15,88 MM) 124,49 KG/M2</v>
          </cell>
          <cell r="C533" t="str">
            <v xml:space="preserve">KG    </v>
          </cell>
          <cell r="D533">
            <v>8.42</v>
          </cell>
        </row>
        <row r="534">
          <cell r="A534">
            <v>1335</v>
          </cell>
          <cell r="B534" t="str">
            <v>CHAPA DE ACO GROSSA, ASTM A36, E = 7/8 " (22,23 MM) 174,28 KG/M2</v>
          </cell>
          <cell r="C534" t="str">
            <v xml:space="preserve">KG    </v>
          </cell>
          <cell r="D534">
            <v>8.5399999999999991</v>
          </cell>
        </row>
        <row r="535">
          <cell r="A535">
            <v>1336</v>
          </cell>
          <cell r="B535" t="str">
            <v>CHAPA DE ACO GROSSA, ASTM A36, E = 1 " (25,40 MM) 199,18 KG/M2</v>
          </cell>
          <cell r="C535" t="str">
            <v xml:space="preserve">M2    </v>
          </cell>
          <cell r="D535">
            <v>1836.2</v>
          </cell>
        </row>
        <row r="536">
          <cell r="A536">
            <v>1337</v>
          </cell>
          <cell r="B536" t="str">
            <v>CHAPA DE ACO XADREZ PARA PISOS, E = 1/4 " (6,30 MM) 54,53 KG/M2</v>
          </cell>
          <cell r="C536" t="str">
            <v xml:space="preserve">KG    </v>
          </cell>
          <cell r="D536">
            <v>9</v>
          </cell>
        </row>
        <row r="537">
          <cell r="A537">
            <v>1338</v>
          </cell>
          <cell r="B537" t="str">
            <v>CHAPA DE LAMINADO MELAMINICO, LISO BRILHANTE, DE *1,25 X 3,08* M, E = 0,8 MM</v>
          </cell>
          <cell r="C537" t="str">
            <v xml:space="preserve">M2    </v>
          </cell>
          <cell r="D537">
            <v>21.02</v>
          </cell>
        </row>
        <row r="538">
          <cell r="A538">
            <v>1339</v>
          </cell>
          <cell r="B538" t="str">
            <v>COLA A BASE DE RESINA SINTETICA PARA CHAPA DE LAMINADO MELAMINICO</v>
          </cell>
          <cell r="C538" t="str">
            <v xml:space="preserve">KG    </v>
          </cell>
          <cell r="D538">
            <v>21.07</v>
          </cell>
        </row>
        <row r="539">
          <cell r="A539">
            <v>1340</v>
          </cell>
          <cell r="B539" t="str">
            <v>CHAPA DE LAMINADO MELAMINICO, LISO FOSCO, DE *1,25 X 3,08* M, E = 0,8 MM</v>
          </cell>
          <cell r="C539" t="str">
            <v xml:space="preserve">M2    </v>
          </cell>
          <cell r="D539">
            <v>24.3</v>
          </cell>
        </row>
        <row r="540">
          <cell r="A540">
            <v>1341</v>
          </cell>
          <cell r="B540" t="str">
            <v>CHAPA DE LAMINADO MELAMINICO, TEXTURIZADO, DE *1,25 X 3,08* M, E = 0,8 MM</v>
          </cell>
          <cell r="C540" t="str">
            <v xml:space="preserve">M2    </v>
          </cell>
          <cell r="D540">
            <v>23.4</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35.880000000000003</v>
          </cell>
        </row>
        <row r="548">
          <cell r="A548">
            <v>1351</v>
          </cell>
          <cell r="B548" t="str">
            <v>CHAPA DE MADEIRA COMPENSADA RESINADA PARA FORMA DE CONCRETO, DE *2,2 X 1,1* M, E = 6 MM</v>
          </cell>
          <cell r="C548" t="str">
            <v xml:space="preserve">UN    </v>
          </cell>
          <cell r="D548">
            <v>22.75</v>
          </cell>
        </row>
        <row r="549">
          <cell r="A549">
            <v>1355</v>
          </cell>
          <cell r="B549" t="str">
            <v>CHAPA DE MADEIRA COMPENSADA RESINADA PARA FORMA DE CONCRETO, DE *2,2 X 1,1* M, E = 14 MM</v>
          </cell>
          <cell r="C549" t="str">
            <v xml:space="preserve">M2    </v>
          </cell>
          <cell r="D549">
            <v>21.03</v>
          </cell>
        </row>
        <row r="550">
          <cell r="A550">
            <v>1357</v>
          </cell>
          <cell r="B550" t="str">
            <v>CHAPA DE MADEIRA COMPENSADA RESINADA PARA FORMA DE CONCRETO, DE *2,2 X 1,1* M, E = 12 MM</v>
          </cell>
          <cell r="C550" t="str">
            <v xml:space="preserve">UN    </v>
          </cell>
          <cell r="D550">
            <v>45.71</v>
          </cell>
        </row>
        <row r="551">
          <cell r="A551">
            <v>1358</v>
          </cell>
          <cell r="B551" t="str">
            <v>CHAPA DE MADEIRA COMPENSADA RESINADA PARA FORMA DE CONCRETO, DE *2,2 X 1,1* M, E = 17 MM</v>
          </cell>
          <cell r="C551" t="str">
            <v xml:space="preserve">M2    </v>
          </cell>
          <cell r="D551">
            <v>24.37</v>
          </cell>
        </row>
        <row r="552">
          <cell r="A552">
            <v>1359</v>
          </cell>
          <cell r="B552" t="str">
            <v>CHAPA DE MADEIRA COMPENSADA RESINADA PARA FORMA DE CONCRETO, DE *2,2 X 1,1* M, E = 20 MM</v>
          </cell>
          <cell r="C552" t="str">
            <v xml:space="preserve">UN    </v>
          </cell>
          <cell r="D552">
            <v>70.61</v>
          </cell>
        </row>
        <row r="553">
          <cell r="A553">
            <v>1360</v>
          </cell>
          <cell r="B553" t="str">
            <v>CHAPA DE MADEIRA COMPENSADA NAVAL (COM COLA FENOLICA), E = 6 MM, DE *1,60 X 2,20* M</v>
          </cell>
          <cell r="C553" t="str">
            <v xml:space="preserve">M2    </v>
          </cell>
          <cell r="D553">
            <v>18.98</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171.76</v>
          </cell>
        </row>
        <row r="559">
          <cell r="A559">
            <v>1368</v>
          </cell>
          <cell r="B559" t="str">
            <v>CHUVEIRO COMUM EM PLASTICO BRANCO, COM CANO, 3 TEMPERATURAS, 5500 W (110/220 V)</v>
          </cell>
          <cell r="C559" t="str">
            <v xml:space="preserve">UN    </v>
          </cell>
          <cell r="D559">
            <v>53.1</v>
          </cell>
        </row>
        <row r="560">
          <cell r="A560">
            <v>1370</v>
          </cell>
          <cell r="B560" t="str">
            <v>DUCHA HIGIENICA PLASTICA COM REGISTRO METALICO 1/2 "</v>
          </cell>
          <cell r="C560" t="str">
            <v xml:space="preserve">UN    </v>
          </cell>
          <cell r="D560">
            <v>72.31</v>
          </cell>
        </row>
        <row r="561">
          <cell r="A561">
            <v>1371</v>
          </cell>
          <cell r="B561" t="str">
            <v>IMPERMEABILIZANTE A BASE DE CIMENTO CRISTALIZANTE EM PO, MONOCOMPONENTE</v>
          </cell>
          <cell r="C561" t="str">
            <v xml:space="preserve">KG    </v>
          </cell>
          <cell r="D561">
            <v>5.1100000000000003</v>
          </cell>
        </row>
        <row r="562">
          <cell r="A562">
            <v>1375</v>
          </cell>
          <cell r="B562" t="str">
            <v>CIMENTO IMPERMEABILIZANTE DE PEGA ULTRARRAPIDA PARA TAMPONAMENTOS</v>
          </cell>
          <cell r="C562" t="str">
            <v xml:space="preserve">KG    </v>
          </cell>
          <cell r="D562">
            <v>10.23</v>
          </cell>
        </row>
        <row r="563">
          <cell r="A563">
            <v>1379</v>
          </cell>
          <cell r="B563" t="str">
            <v>CIMENTO PORTLAND COMPOSTO CP II-32</v>
          </cell>
          <cell r="C563" t="str">
            <v xml:space="preserve">KG    </v>
          </cell>
          <cell r="D563">
            <v>0.49</v>
          </cell>
        </row>
        <row r="564">
          <cell r="A564">
            <v>1380</v>
          </cell>
          <cell r="B564" t="str">
            <v>CIMENTO BRANCO</v>
          </cell>
          <cell r="C564" t="str">
            <v xml:space="preserve">KG    </v>
          </cell>
          <cell r="D564">
            <v>2.9</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23.86</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10409.700000000001</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2.74</v>
          </cell>
        </row>
        <row r="586">
          <cell r="A586">
            <v>1539</v>
          </cell>
          <cell r="B586" t="str">
            <v>CONECTOR METALICO TIPO PARAFUSO FENDIDO (SPLIT BOLT), PARA CABOS ATE 16 MM2</v>
          </cell>
          <cell r="C586" t="str">
            <v xml:space="preserve">UN    </v>
          </cell>
          <cell r="D586">
            <v>3.85</v>
          </cell>
        </row>
        <row r="587">
          <cell r="A587">
            <v>1542</v>
          </cell>
          <cell r="B587" t="str">
            <v>TERMINAL METALICO A PRESSAO 1 CABO, PARA CABOS DE 4 A 10 MM2, COM 2 FUROS PARA FIXACAO</v>
          </cell>
          <cell r="C587" t="str">
            <v xml:space="preserve">UN    </v>
          </cell>
          <cell r="D587">
            <v>11.44</v>
          </cell>
        </row>
        <row r="588">
          <cell r="A588">
            <v>1543</v>
          </cell>
          <cell r="B588" t="str">
            <v>TERMINAL METALICO A PRESSAO PARA 1 CABO DE 16 A 25 MM2, COM 2 FUROS PARA FIXACAO</v>
          </cell>
          <cell r="C588" t="str">
            <v xml:space="preserve">UN    </v>
          </cell>
          <cell r="D588">
            <v>13.88</v>
          </cell>
        </row>
        <row r="589">
          <cell r="A589">
            <v>1545</v>
          </cell>
          <cell r="B589" t="str">
            <v>TERMINAL METALICO A PRESSAO PARA 1 CABO DE 50 A 70 MM2, COM 2 FUROS PARA FIXACAO</v>
          </cell>
          <cell r="C589" t="str">
            <v xml:space="preserve">UN    </v>
          </cell>
          <cell r="D589">
            <v>32.9</v>
          </cell>
        </row>
        <row r="590">
          <cell r="A590">
            <v>1546</v>
          </cell>
          <cell r="B590" t="str">
            <v>TERMINAL METALICO A PRESSAO PARA 1 CABO DE 95 A 120 MM2, COM 2 FUROS PARA FIXACAO</v>
          </cell>
          <cell r="C590" t="str">
            <v xml:space="preserve">UN    </v>
          </cell>
          <cell r="D590">
            <v>55.52</v>
          </cell>
        </row>
        <row r="591">
          <cell r="A591">
            <v>1547</v>
          </cell>
          <cell r="B591" t="str">
            <v>TERMINAL METALICO A PRESSAO PARA 1 CABO DE 150 A 185 MM2, COM 2 FUROS PARA FIXACAO</v>
          </cell>
          <cell r="C591" t="str">
            <v xml:space="preserve">UN    </v>
          </cell>
          <cell r="D591">
            <v>67.099999999999994</v>
          </cell>
        </row>
        <row r="592">
          <cell r="A592">
            <v>1550</v>
          </cell>
          <cell r="B592" t="str">
            <v>CONECTOR METALICO TIPO PARAFUSO FENDIDO (SPLIT BOLT), PARA CABOS ATE 25 MM2</v>
          </cell>
          <cell r="C592" t="str">
            <v xml:space="preserve">UN    </v>
          </cell>
          <cell r="D592">
            <v>4.0599999999999996</v>
          </cell>
        </row>
        <row r="593">
          <cell r="A593">
            <v>1562</v>
          </cell>
          <cell r="B593" t="str">
            <v>CONECTOR METALICO TIPO PARAFUSO FENDIDO (SPLIT BOLT), COM SEPARADOR DE CABOS BIMETALICOS, PARA CABOS ATE 50 MM2</v>
          </cell>
          <cell r="C593" t="str">
            <v xml:space="preserve">UN    </v>
          </cell>
          <cell r="D593">
            <v>8.1999999999999993</v>
          </cell>
        </row>
        <row r="594">
          <cell r="A594">
            <v>1563</v>
          </cell>
          <cell r="B594" t="str">
            <v>CONECTOR METALICO TIPO PARAFUSO FENDIDO (SPLIT BOLT), COM SEPARADOR DE CABOS BIMETALICOS, PARA CABOS ATE 70 MM2</v>
          </cell>
          <cell r="C594" t="str">
            <v xml:space="preserve">UN    </v>
          </cell>
          <cell r="D594">
            <v>11</v>
          </cell>
        </row>
        <row r="595">
          <cell r="A595">
            <v>1564</v>
          </cell>
          <cell r="B595" t="str">
            <v>GRAMPO PARALELO METALICO PARA CABO DE 6 A 50 MM2, COM 2 PARAFUSOS</v>
          </cell>
          <cell r="C595" t="str">
            <v xml:space="preserve">UN    </v>
          </cell>
          <cell r="D595">
            <v>6.23</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0.83</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1.37</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3.35</v>
          </cell>
        </row>
        <row r="605">
          <cell r="A605">
            <v>1580</v>
          </cell>
          <cell r="B605" t="str">
            <v>TERMINAL A COMPRESSAO EM COBRE ESTANHADO PARA CABO 95 MM2, 1 FURO E 1 COMPRESSAO, PARA PARAFUSO DE FIXACAO M12</v>
          </cell>
          <cell r="C605" t="str">
            <v xml:space="preserve">UN    </v>
          </cell>
          <cell r="D605">
            <v>4.13</v>
          </cell>
        </row>
        <row r="606">
          <cell r="A606">
            <v>1581</v>
          </cell>
          <cell r="B606" t="str">
            <v>TERMINAL A COMPRESSAO EM COBRE ESTANHADO PARA CABO 120 MM2, 1 FURO E 1 COMPRESSAO, PARA PARAFUSO DE FIXACAO M12</v>
          </cell>
          <cell r="C606" t="str">
            <v xml:space="preserve">UN    </v>
          </cell>
          <cell r="D606">
            <v>5.8</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v>
          </cell>
        </row>
        <row r="609">
          <cell r="A609">
            <v>1587</v>
          </cell>
          <cell r="B609" t="str">
            <v>TERMINAL METALICO A PRESSAO PARA 1 CABO DE 35 MM2, COM 1 FURO DE FIXACAO</v>
          </cell>
          <cell r="C609" t="str">
            <v xml:space="preserve">UN    </v>
          </cell>
          <cell r="D609">
            <v>3.46</v>
          </cell>
        </row>
        <row r="610">
          <cell r="A610">
            <v>1588</v>
          </cell>
          <cell r="B610" t="str">
            <v>TERMINAL METALICO A PRESSAO PARA 1 CABO DE 50 MM2, COM 1 FURO DE FIXACAO</v>
          </cell>
          <cell r="C610" t="str">
            <v xml:space="preserve">UN    </v>
          </cell>
          <cell r="D610">
            <v>4.75</v>
          </cell>
        </row>
        <row r="611">
          <cell r="A611">
            <v>1589</v>
          </cell>
          <cell r="B611" t="str">
            <v>TERMINAL METALICO A PRESSAO PARA 1 CABO DE 70 MM2, COM 1 FURO DE FIXACAO</v>
          </cell>
          <cell r="C611" t="str">
            <v xml:space="preserve">UN    </v>
          </cell>
          <cell r="D611">
            <v>4.9000000000000004</v>
          </cell>
        </row>
        <row r="612">
          <cell r="A612">
            <v>1590</v>
          </cell>
          <cell r="B612" t="str">
            <v>TERMINAL METALICO A PRESSAO PARA 1 CABO DE 95 MM2, COM 1 FURO DE FIXACAO</v>
          </cell>
          <cell r="C612" t="str">
            <v xml:space="preserve">UN    </v>
          </cell>
          <cell r="D612">
            <v>8.6300000000000008</v>
          </cell>
        </row>
        <row r="613">
          <cell r="A613">
            <v>1591</v>
          </cell>
          <cell r="B613" t="str">
            <v>TERMINAL METALICO A PRESSAO PARA 1 CABO DE 120 MM2, COM 1 FURO DE FIXACAO</v>
          </cell>
          <cell r="C613" t="str">
            <v xml:space="preserve">UN    </v>
          </cell>
          <cell r="D613">
            <v>12.8</v>
          </cell>
        </row>
        <row r="614">
          <cell r="A614">
            <v>1593</v>
          </cell>
          <cell r="B614" t="str">
            <v>TERMINAL METALICO A PRESSAO PARA 1 CABO DE 185 MM2, COM 1 FURO DE FIXACAO</v>
          </cell>
          <cell r="C614" t="str">
            <v xml:space="preserve">UN    </v>
          </cell>
          <cell r="D614">
            <v>14.28</v>
          </cell>
        </row>
        <row r="615">
          <cell r="A615">
            <v>1594</v>
          </cell>
          <cell r="B615" t="str">
            <v>TERMINAL METALICO A PRESSAO PARA 1 CABO DE 25 A 35 MM2, COM 2 FUROS PARA FIXACAO</v>
          </cell>
          <cell r="C615" t="str">
            <v xml:space="preserve">UN    </v>
          </cell>
          <cell r="D615">
            <v>19.05</v>
          </cell>
        </row>
        <row r="616">
          <cell r="A616">
            <v>1597</v>
          </cell>
          <cell r="B616" t="str">
            <v>CONECTOR DE ALUMINIO TIPO PRENSA CABO, BITOLA 3/8", PARA CABOS DE DIAMETRO DE 9 A 10 MM</v>
          </cell>
          <cell r="C616" t="str">
            <v xml:space="preserve">UN    </v>
          </cell>
          <cell r="D616">
            <v>6.09</v>
          </cell>
        </row>
        <row r="617">
          <cell r="A617">
            <v>1598</v>
          </cell>
          <cell r="B617" t="str">
            <v>CONECTOR DE ALUMINIO TIPO PRENSA CABO, BITOLA 1/2", PARA CABOS DE DIAMETRO DE 12,5 A 15 MM</v>
          </cell>
          <cell r="C617" t="str">
            <v xml:space="preserve">UN    </v>
          </cell>
          <cell r="D617">
            <v>6.48</v>
          </cell>
        </row>
        <row r="618">
          <cell r="A618">
            <v>1599</v>
          </cell>
          <cell r="B618" t="str">
            <v>CONECTOR DE ALUMINIO TIPO PRENSA CABO, BITOLA 3/4", PARA CABOS DE DIAMETRO DE 17,5 A 20 MM</v>
          </cell>
          <cell r="C618" t="str">
            <v xml:space="preserve">UN    </v>
          </cell>
          <cell r="D618">
            <v>7.52</v>
          </cell>
        </row>
        <row r="619">
          <cell r="A619">
            <v>1600</v>
          </cell>
          <cell r="B619" t="str">
            <v>CONECTOR DE ALUMINIO TIPO PRENSA CABO, BITOLA 1", PARA CABOS DE DIAMETRO DE 22,5 A 25 MM</v>
          </cell>
          <cell r="C619" t="str">
            <v xml:space="preserve">UN    </v>
          </cell>
          <cell r="D619">
            <v>9.57</v>
          </cell>
        </row>
        <row r="620">
          <cell r="A620">
            <v>1601</v>
          </cell>
          <cell r="B620" t="str">
            <v>CONECTOR DE ALUMINIO TIPO PRENSA CABO, BITOLA 1 1/4", PARA CABOS DE DIAMETRO DE 31 A 34 MM</v>
          </cell>
          <cell r="C620" t="str">
            <v xml:space="preserve">UN    </v>
          </cell>
          <cell r="D620">
            <v>21.9</v>
          </cell>
        </row>
        <row r="621">
          <cell r="A621">
            <v>1602</v>
          </cell>
          <cell r="B621" t="str">
            <v>CONECTOR DE ALUMINIO TIPO PRENSA CABO, BITOLA 1 1/2", PARA CABOS DE DIAMETRO DE 37 A 40 MM</v>
          </cell>
          <cell r="C621" t="str">
            <v xml:space="preserve">UN    </v>
          </cell>
          <cell r="D621">
            <v>24.58</v>
          </cell>
        </row>
        <row r="622">
          <cell r="A622">
            <v>1603</v>
          </cell>
          <cell r="B622" t="str">
            <v>CONECTOR DE ALUMINIO TIPO PRENSA CABO, BITOLA 2", PARA CABOS DE DIAMETRO DE 47,5 A 50 MM</v>
          </cell>
          <cell r="C622" t="str">
            <v xml:space="preserve">UN    </v>
          </cell>
          <cell r="D622">
            <v>37.11</v>
          </cell>
        </row>
        <row r="623">
          <cell r="A623">
            <v>1607</v>
          </cell>
          <cell r="B623" t="str">
            <v>CONJUNTO ARRUELAS DE VEDACAO 5/16" PARA TELHA FIBROCIMENTO (UMA ARRUELA METALICA E UMA ARRUELA PVC - CONICAS)</v>
          </cell>
          <cell r="C623" t="str">
            <v xml:space="preserve">CJ    </v>
          </cell>
          <cell r="D623">
            <v>0.14000000000000001</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4.33</v>
          </cell>
        </row>
        <row r="645">
          <cell r="A645">
            <v>1647</v>
          </cell>
          <cell r="B645" t="str">
            <v>CRUZETA DE FERRO GALVANIZADO, COM ROSCA BSP, DE 1/2"</v>
          </cell>
          <cell r="C645" t="str">
            <v xml:space="preserve">UN    </v>
          </cell>
          <cell r="D645">
            <v>13.26</v>
          </cell>
        </row>
        <row r="646">
          <cell r="A646">
            <v>1648</v>
          </cell>
          <cell r="B646" t="str">
            <v>CRUZETA DE FERRO GALVANIZADO, COM ROSCA BSP, DE 1"</v>
          </cell>
          <cell r="C646" t="str">
            <v xml:space="preserve">UN    </v>
          </cell>
          <cell r="D646">
            <v>25.47</v>
          </cell>
        </row>
        <row r="647">
          <cell r="A647">
            <v>1649</v>
          </cell>
          <cell r="B647" t="str">
            <v>CRUZETA DE FERRO GALVANIZADO, COM ROSCA BSP, DE 1 1/2"</v>
          </cell>
          <cell r="C647" t="str">
            <v xml:space="preserve">UN    </v>
          </cell>
          <cell r="D647">
            <v>47.29</v>
          </cell>
        </row>
        <row r="648">
          <cell r="A648">
            <v>1650</v>
          </cell>
          <cell r="B648" t="str">
            <v>CRUZETA DE FERRO GALVANIZADO, COM ROSCA BSP, DE 2"</v>
          </cell>
          <cell r="C648" t="str">
            <v xml:space="preserve">UN    </v>
          </cell>
          <cell r="D648">
            <v>65.31</v>
          </cell>
        </row>
        <row r="649">
          <cell r="A649">
            <v>1651</v>
          </cell>
          <cell r="B649" t="str">
            <v>CRUZETA DE FERRO GALVANIZADO, COM ROSCA BSP, DE 2 1/2"</v>
          </cell>
          <cell r="C649" t="str">
            <v xml:space="preserve">UN    </v>
          </cell>
          <cell r="D649">
            <v>118.15</v>
          </cell>
        </row>
        <row r="650">
          <cell r="A650">
            <v>1652</v>
          </cell>
          <cell r="B650" t="str">
            <v>CRUZETA DE FERRO GALVANIZADO, COM ROSCA BSP, DE 3"</v>
          </cell>
          <cell r="C650" t="str">
            <v xml:space="preserve">UN    </v>
          </cell>
          <cell r="D650">
            <v>169.58</v>
          </cell>
        </row>
        <row r="651">
          <cell r="A651">
            <v>1653</v>
          </cell>
          <cell r="B651" t="str">
            <v>CRUZETA DE FERRO GALVANIZADO, COM ROSCA BSP, DE 1 1/4"</v>
          </cell>
          <cell r="C651" t="str">
            <v xml:space="preserve">UN    </v>
          </cell>
          <cell r="D651">
            <v>37.04</v>
          </cell>
        </row>
        <row r="652">
          <cell r="A652">
            <v>1654</v>
          </cell>
          <cell r="B652" t="str">
            <v>CRUZETA DE FERRO GALVANIZADO, COM ROSCA BSP, DE 3/4"</v>
          </cell>
          <cell r="C652" t="str">
            <v xml:space="preserve">UN    </v>
          </cell>
          <cell r="D652">
            <v>18.2</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11.09</v>
          </cell>
        </row>
        <row r="664">
          <cell r="A664">
            <v>1776</v>
          </cell>
          <cell r="B664" t="str">
            <v>CURVA 45 GRAUS DE FERRO GALVANIZADO, COM ROSCA BSP FEMEA, DE 1"</v>
          </cell>
          <cell r="C664" t="str">
            <v xml:space="preserve">UN    </v>
          </cell>
          <cell r="D664">
            <v>30.18</v>
          </cell>
        </row>
        <row r="665">
          <cell r="A665">
            <v>1777</v>
          </cell>
          <cell r="B665" t="str">
            <v>CURVA 45 GRAUS DE FERRO GALVANIZADO, COM ROSCA BSP FEMEA, DE 1 1/2"</v>
          </cell>
          <cell r="C665" t="str">
            <v xml:space="preserve">UN    </v>
          </cell>
          <cell r="D665">
            <v>50.99</v>
          </cell>
        </row>
        <row r="666">
          <cell r="A666">
            <v>1778</v>
          </cell>
          <cell r="B666" t="str">
            <v>CURVA 45 GRAUS DE FERRO GALVANIZADO, COM ROSCA BSP FEMEA, DE 2 1/2"</v>
          </cell>
          <cell r="C666" t="str">
            <v xml:space="preserve">UN    </v>
          </cell>
          <cell r="D666">
            <v>123.42</v>
          </cell>
        </row>
        <row r="667">
          <cell r="A667">
            <v>1779</v>
          </cell>
          <cell r="B667" t="str">
            <v>CURVA 45 GRAUS DE FERRO GALVANIZADO, COM ROSCA BSP FEMEA, DE 3"</v>
          </cell>
          <cell r="C667" t="str">
            <v xml:space="preserve">UN    </v>
          </cell>
          <cell r="D667">
            <v>179.5</v>
          </cell>
        </row>
        <row r="668">
          <cell r="A668">
            <v>1780</v>
          </cell>
          <cell r="B668" t="str">
            <v>CURVA 45 GRAUS DE FERRO GALVANIZADO, COM ROSCA BSP FEMEA, DE 4"</v>
          </cell>
          <cell r="C668" t="str">
            <v xml:space="preserve">UN    </v>
          </cell>
          <cell r="D668">
            <v>370.04</v>
          </cell>
        </row>
        <row r="669">
          <cell r="A669">
            <v>1781</v>
          </cell>
          <cell r="B669" t="str">
            <v>CURVA 45 GRAUS DE FERRO GALVANIZADO, COM ROSCA BSP MACHO/FEMEA, DE 1"</v>
          </cell>
          <cell r="C669" t="str">
            <v xml:space="preserve">UN    </v>
          </cell>
          <cell r="D669">
            <v>20.149999999999999</v>
          </cell>
        </row>
        <row r="670">
          <cell r="A670">
            <v>1782</v>
          </cell>
          <cell r="B670" t="str">
            <v>CURVA 45 GRAUS DE FERRO GALVANIZADO, COM ROSCA BSP MACHO/FEMEA, DE 1 1/4"</v>
          </cell>
          <cell r="C670" t="str">
            <v xml:space="preserve">UN    </v>
          </cell>
          <cell r="D670">
            <v>30.93</v>
          </cell>
        </row>
        <row r="671">
          <cell r="A671">
            <v>1783</v>
          </cell>
          <cell r="B671" t="str">
            <v>CURVA 45 GRAUS DE FERRO GALVANIZADO, COM ROSCA BSP MACHO/FEMEA, DE 1 1/2"</v>
          </cell>
          <cell r="C671" t="str">
            <v xml:space="preserve">UN    </v>
          </cell>
          <cell r="D671">
            <v>39.119999999999997</v>
          </cell>
        </row>
        <row r="672">
          <cell r="A672">
            <v>1784</v>
          </cell>
          <cell r="B672" t="str">
            <v>CURVA 45 GRAUS DE FERRO GALVANIZADO, COM ROSCA BSP MACHO/FEMEA, DE 2 1/2"</v>
          </cell>
          <cell r="C672" t="str">
            <v xml:space="preserve">UN    </v>
          </cell>
          <cell r="D672">
            <v>110.48</v>
          </cell>
        </row>
        <row r="673">
          <cell r="A673">
            <v>1786</v>
          </cell>
          <cell r="B673" t="str">
            <v>CURVA 90 GRAUS DE FERRO GALVANIZADO, COM ROSCA BSP FEMEA, DE 1/2"</v>
          </cell>
          <cell r="C673" t="str">
            <v xml:space="preserve">UN    </v>
          </cell>
          <cell r="D673">
            <v>9.74</v>
          </cell>
        </row>
        <row r="674">
          <cell r="A674">
            <v>1787</v>
          </cell>
          <cell r="B674" t="str">
            <v>CURVA 90 GRAUS DE FERRO GALVANIZADO, COM ROSCA BSP FEMEA, DE 1"</v>
          </cell>
          <cell r="C674" t="str">
            <v xml:space="preserve">UN    </v>
          </cell>
          <cell r="D674">
            <v>23.32</v>
          </cell>
        </row>
        <row r="675">
          <cell r="A675">
            <v>1788</v>
          </cell>
          <cell r="B675" t="str">
            <v>CURVA 90 GRAUS DE FERRO GALVANIZADO, COM ROSCA BSP FEMEA, DE 1 1/4"</v>
          </cell>
          <cell r="C675" t="str">
            <v xml:space="preserve">UN    </v>
          </cell>
          <cell r="D675">
            <v>39.22</v>
          </cell>
        </row>
        <row r="676">
          <cell r="A676">
            <v>1789</v>
          </cell>
          <cell r="B676" t="str">
            <v>CURVA 90 GRAUS DE FERRO GALVANIZADO, COM ROSCA BSP FEMEA, DE 1 1/2"</v>
          </cell>
          <cell r="C676" t="str">
            <v xml:space="preserve">UN    </v>
          </cell>
          <cell r="D676">
            <v>48.94</v>
          </cell>
        </row>
        <row r="677">
          <cell r="A677">
            <v>1790</v>
          </cell>
          <cell r="B677" t="str">
            <v>CURVA 90 GRAUS DE FERRO GALVANIZADO, COM ROSCA BSP FEMEA, DE 2"</v>
          </cell>
          <cell r="C677" t="str">
            <v xml:space="preserve">UN    </v>
          </cell>
          <cell r="D677">
            <v>81.5</v>
          </cell>
        </row>
        <row r="678">
          <cell r="A678">
            <v>1791</v>
          </cell>
          <cell r="B678" t="str">
            <v>CURVA 90 GRAUS DE FERRO GALVANIZADO, COM ROSCA BSP FEMEA, DE 2 1/2"</v>
          </cell>
          <cell r="C678" t="str">
            <v xml:space="preserve">UN    </v>
          </cell>
          <cell r="D678">
            <v>141.43</v>
          </cell>
        </row>
        <row r="679">
          <cell r="A679">
            <v>1792</v>
          </cell>
          <cell r="B679" t="str">
            <v>CURVA 90 GRAUS DE FERRO GALVANIZADO, COM ROSCA BSP FEMEA, DE 3"</v>
          </cell>
          <cell r="C679" t="str">
            <v xml:space="preserve">UN    </v>
          </cell>
          <cell r="D679">
            <v>190.91</v>
          </cell>
        </row>
        <row r="680">
          <cell r="A680">
            <v>1793</v>
          </cell>
          <cell r="B680" t="str">
            <v>CURVA 90 GRAUS DE FERRO GALVANIZADO, COM ROSCA BSP FEMEA, DE 4"</v>
          </cell>
          <cell r="C680" t="str">
            <v xml:space="preserve">UN    </v>
          </cell>
          <cell r="D680">
            <v>385.77</v>
          </cell>
        </row>
        <row r="681">
          <cell r="A681">
            <v>1794</v>
          </cell>
          <cell r="B681" t="str">
            <v>CURVA 90 GRAUS DE FERRO GALVANIZADO, COM ROSCA BSP MACHO, DE 1/2"</v>
          </cell>
          <cell r="C681" t="str">
            <v xml:space="preserve">UN    </v>
          </cell>
          <cell r="D681">
            <v>10.17</v>
          </cell>
        </row>
        <row r="682">
          <cell r="A682">
            <v>1795</v>
          </cell>
          <cell r="B682" t="str">
            <v>CURVA 90 GRAUS DE FERRO GALVANIZADO, COM ROSCA BSP MACHO, DE 3/4"</v>
          </cell>
          <cell r="C682" t="str">
            <v xml:space="preserve">UN    </v>
          </cell>
          <cell r="D682">
            <v>14.09</v>
          </cell>
        </row>
        <row r="683">
          <cell r="A683">
            <v>1796</v>
          </cell>
          <cell r="B683" t="str">
            <v>CURVA 90 GRAUS DE FERRO GALVANIZADO, COM ROSCA BSP MACHO, DE 1 1/4"</v>
          </cell>
          <cell r="C683" t="str">
            <v xml:space="preserve">UN    </v>
          </cell>
          <cell r="D683">
            <v>42.62</v>
          </cell>
        </row>
        <row r="684">
          <cell r="A684">
            <v>1797</v>
          </cell>
          <cell r="B684" t="str">
            <v>CURVA 90 GRAUS DE FERRO GALVANIZADO, COM ROSCA BSP MACHO, DE 1 1/2"</v>
          </cell>
          <cell r="C684" t="str">
            <v xml:space="preserve">UN    </v>
          </cell>
          <cell r="D684">
            <v>55.56</v>
          </cell>
        </row>
        <row r="685">
          <cell r="A685">
            <v>1798</v>
          </cell>
          <cell r="B685" t="str">
            <v>CURVA 90 GRAUS DE FERRO GALVANIZADO, COM ROSCA BSP MACHO, DE 2"</v>
          </cell>
          <cell r="C685" t="str">
            <v xml:space="preserve">UN    </v>
          </cell>
          <cell r="D685">
            <v>78.83</v>
          </cell>
        </row>
        <row r="686">
          <cell r="A686">
            <v>1799</v>
          </cell>
          <cell r="B686" t="str">
            <v>CURVA 90 GRAUS DE FERRO GALVANIZADO, COM ROSCA BSP MACHO, DE 3"</v>
          </cell>
          <cell r="C686" t="str">
            <v xml:space="preserve">UN    </v>
          </cell>
          <cell r="D686">
            <v>229.47</v>
          </cell>
        </row>
        <row r="687">
          <cell r="A687">
            <v>1800</v>
          </cell>
          <cell r="B687" t="str">
            <v>CURVA 90 GRAUS DE FERRO GALVANIZADO, COM ROSCA BSP MACHO, DE 4"</v>
          </cell>
          <cell r="C687" t="str">
            <v xml:space="preserve">UN    </v>
          </cell>
          <cell r="D687">
            <v>438.09</v>
          </cell>
        </row>
        <row r="688">
          <cell r="A688">
            <v>1802</v>
          </cell>
          <cell r="B688" t="str">
            <v>CURVA 90 GRAUS DE FERRO GALVANIZADO, COM ROSCA BSP MACHO, DE 6"</v>
          </cell>
          <cell r="C688" t="str">
            <v xml:space="preserve">UN    </v>
          </cell>
          <cell r="D688">
            <v>1095.8399999999999</v>
          </cell>
        </row>
        <row r="689">
          <cell r="A689">
            <v>1803</v>
          </cell>
          <cell r="B689" t="str">
            <v>CURVA 90 GRAUS DE FERRO GALVANIZADO, COM ROSCA BSP MACHO/FEMEA, DE 1/2"</v>
          </cell>
          <cell r="C689" t="str">
            <v xml:space="preserve">UN    </v>
          </cell>
          <cell r="D689">
            <v>9.52</v>
          </cell>
        </row>
        <row r="690">
          <cell r="A690">
            <v>1804</v>
          </cell>
          <cell r="B690" t="str">
            <v>CURVA 90 GRAUS DE FERRO GALVANIZADO, COM ROSCA BSP MACHO/FEMEA, DE 3/4"</v>
          </cell>
          <cell r="C690" t="str">
            <v xml:space="preserve">UN    </v>
          </cell>
          <cell r="D690">
            <v>13.55</v>
          </cell>
        </row>
        <row r="691">
          <cell r="A691">
            <v>1805</v>
          </cell>
          <cell r="B691" t="str">
            <v>CURVA 90 GRAUS DE FERRO GALVANIZADO, COM ROSCA BSP MACHO/FEMEA, DE 1"</v>
          </cell>
          <cell r="C691" t="str">
            <v xml:space="preserve">UN    </v>
          </cell>
          <cell r="D691">
            <v>21.87</v>
          </cell>
        </row>
        <row r="692">
          <cell r="A692">
            <v>1806</v>
          </cell>
          <cell r="B692" t="str">
            <v>CURVA 90 GRAUS DE FERRO GALVANIZADO, COM ROSCA BSP MACHO/FEMEA, DE 2"</v>
          </cell>
          <cell r="C692" t="str">
            <v xml:space="preserve">UN    </v>
          </cell>
          <cell r="D692">
            <v>76.91</v>
          </cell>
        </row>
        <row r="693">
          <cell r="A693">
            <v>1807</v>
          </cell>
          <cell r="B693" t="str">
            <v>CURVA 90 GRAUS DE FERRO GALVANIZADO, COM ROSCA BSP MACHO/FEMEA, DE 3"</v>
          </cell>
          <cell r="C693" t="str">
            <v xml:space="preserve">UN    </v>
          </cell>
          <cell r="D693">
            <v>184.8</v>
          </cell>
        </row>
        <row r="694">
          <cell r="A694">
            <v>1808</v>
          </cell>
          <cell r="B694" t="str">
            <v>CURVA 90 GRAUS DE FERRO GALVANIZADO, COM ROSCA BSP MACHO/FEMEA, DE 4"</v>
          </cell>
          <cell r="C694" t="str">
            <v xml:space="preserve">UN    </v>
          </cell>
          <cell r="D694">
            <v>370.5</v>
          </cell>
        </row>
        <row r="695">
          <cell r="A695">
            <v>1809</v>
          </cell>
          <cell r="B695" t="str">
            <v>CURVA 90 GRAUS DE FERRO GALVANIZADO, COM ROSCA BSP MACHO/FEMEA, DE 1 1/2"</v>
          </cell>
          <cell r="C695" t="str">
            <v xml:space="preserve">UN    </v>
          </cell>
          <cell r="D695">
            <v>45.88</v>
          </cell>
        </row>
        <row r="696">
          <cell r="A696">
            <v>1810</v>
          </cell>
          <cell r="B696" t="str">
            <v>CURVA 45 GRAUS DE FERRO GALVANIZADO, COM ROSCA BSP MACHO/FEMEA, DE 2"</v>
          </cell>
          <cell r="C696" t="str">
            <v xml:space="preserve">UN    </v>
          </cell>
          <cell r="D696">
            <v>61.28</v>
          </cell>
        </row>
        <row r="697">
          <cell r="A697">
            <v>1811</v>
          </cell>
          <cell r="B697" t="str">
            <v>CURVA 45 GRAUS DE FERRO GALVANIZADO, COM ROSCA BSP MACHO/FEMEA, DE 3/4"</v>
          </cell>
          <cell r="C697" t="str">
            <v xml:space="preserve">UN    </v>
          </cell>
          <cell r="D697">
            <v>13.25</v>
          </cell>
        </row>
        <row r="698">
          <cell r="A698">
            <v>1812</v>
          </cell>
          <cell r="B698" t="str">
            <v>CURVA 45 GRAUS DE FERRO GALVANIZADO, COM ROSCA BSP MACHO/FEMEA, DE 3"</v>
          </cell>
          <cell r="C698" t="str">
            <v xml:space="preserve">UN    </v>
          </cell>
          <cell r="D698">
            <v>154.69</v>
          </cell>
        </row>
        <row r="699">
          <cell r="A699">
            <v>1813</v>
          </cell>
          <cell r="B699" t="str">
            <v>CURVA 90 GRAUS DE FERRO GALVANIZADO, COM ROSCA BSP FEMEA, DE 3/4"</v>
          </cell>
          <cell r="C699" t="str">
            <v xml:space="preserve">UN    </v>
          </cell>
          <cell r="D699">
            <v>15.46</v>
          </cell>
        </row>
        <row r="700">
          <cell r="A700">
            <v>1814</v>
          </cell>
          <cell r="B700" t="str">
            <v>CURVA 90 GRAUS DE FERRO GALVANIZADO, COM ROSCA BSP MACHO/FEMEA, DE 1 1/4"</v>
          </cell>
          <cell r="C700" t="str">
            <v xml:space="preserve">UN    </v>
          </cell>
          <cell r="D700">
            <v>37.69</v>
          </cell>
        </row>
        <row r="701">
          <cell r="A701">
            <v>1815</v>
          </cell>
          <cell r="B701" t="str">
            <v>CURVA 90 GRAUS DE FERRO GALVANIZADO, COM ROSCA BSP MACHO, DE 2 1/2"</v>
          </cell>
          <cell r="C701" t="str">
            <v xml:space="preserve">UN    </v>
          </cell>
          <cell r="D701">
            <v>176.18</v>
          </cell>
        </row>
        <row r="702">
          <cell r="A702">
            <v>1816</v>
          </cell>
          <cell r="B702" t="str">
            <v>CURVA 90 GRAUS DE FERRO GALVANIZADO, COM ROSCA BSP MACHO, DE 1"</v>
          </cell>
          <cell r="C702" t="str">
            <v xml:space="preserve">UN    </v>
          </cell>
          <cell r="D702">
            <v>22.94</v>
          </cell>
        </row>
        <row r="703">
          <cell r="A703">
            <v>1817</v>
          </cell>
          <cell r="B703" t="str">
            <v>CURVA 45 GRAUS DE FERRO GALVANIZADO, COM ROSCA BSP MACHO/FEMEA, DE 1/2"</v>
          </cell>
          <cell r="C703" t="str">
            <v xml:space="preserve">UN    </v>
          </cell>
          <cell r="D703">
            <v>9.2100000000000009</v>
          </cell>
        </row>
        <row r="704">
          <cell r="A704">
            <v>1818</v>
          </cell>
          <cell r="B704" t="str">
            <v>CURVA 45 GRAUS DE FERRO GALVANIZADO, COM ROSCA BSP FEMEA, DE 2"</v>
          </cell>
          <cell r="C704" t="str">
            <v xml:space="preserve">UN    </v>
          </cell>
          <cell r="D704">
            <v>81.92</v>
          </cell>
        </row>
        <row r="705">
          <cell r="A705">
            <v>1819</v>
          </cell>
          <cell r="B705" t="str">
            <v>CURVA 45 GRAUS DE FERRO GALVANIZADO, COM ROSCA BSP FEMEA, DE 1 1/4"</v>
          </cell>
          <cell r="C705" t="str">
            <v xml:space="preserve">UN    </v>
          </cell>
          <cell r="D705">
            <v>37.090000000000003</v>
          </cell>
        </row>
        <row r="706">
          <cell r="A706">
            <v>1820</v>
          </cell>
          <cell r="B706" t="str">
            <v>CURVA 45 GRAUS DE FERRO GALVANIZADO, COM ROSCA BSP FEMEA, DE 3/4"</v>
          </cell>
          <cell r="C706" t="str">
            <v xml:space="preserve">UN    </v>
          </cell>
          <cell r="D706">
            <v>16.02</v>
          </cell>
        </row>
        <row r="707">
          <cell r="A707">
            <v>1821</v>
          </cell>
          <cell r="B707" t="str">
            <v>CURVA 90 GRAUS DE FERRO GALVANIZADO, COM ROSCA BSP MACHO/FEMEA, DE 2 1/2"</v>
          </cell>
          <cell r="C707" t="str">
            <v xml:space="preserve">UN    </v>
          </cell>
          <cell r="D707">
            <v>129.22</v>
          </cell>
        </row>
        <row r="708">
          <cell r="A708">
            <v>1823</v>
          </cell>
          <cell r="B708" t="str">
            <v>CURVA PVC PBA, JE, PB, 22 GRAUS, DN 75 / DE 85 MM, PARA REDE AGUA (NBR 10351)</v>
          </cell>
          <cell r="C708" t="str">
            <v xml:space="preserve">UN    </v>
          </cell>
          <cell r="D708">
            <v>25.53</v>
          </cell>
        </row>
        <row r="709">
          <cell r="A709">
            <v>1824</v>
          </cell>
          <cell r="B709" t="str">
            <v>CURVA PVC PBA, JE, PB, 90 GRAUS, DN 75 / DE 85 MM, PARA REDE AGUA (NBR 10351)</v>
          </cell>
          <cell r="C709" t="str">
            <v xml:space="preserve">UN    </v>
          </cell>
          <cell r="D709">
            <v>29.04</v>
          </cell>
        </row>
        <row r="710">
          <cell r="A710">
            <v>1825</v>
          </cell>
          <cell r="B710" t="str">
            <v>CURVA PVC PBA, JE, PB, 45 GRAUS, DN 75 / DE 85 MM, PARA REDE AGUA (NBR 10351)</v>
          </cell>
          <cell r="C710" t="str">
            <v xml:space="preserve">UN    </v>
          </cell>
          <cell r="D710">
            <v>25.49</v>
          </cell>
        </row>
        <row r="711">
          <cell r="A711">
            <v>1827</v>
          </cell>
          <cell r="B711" t="str">
            <v>CURVA PVC PBA, JE, PB, 45 GRAUS, DN 100 / DE 110 MM, PARA REDE AGUA (NBR 10351)</v>
          </cell>
          <cell r="C711" t="str">
            <v xml:space="preserve">UN    </v>
          </cell>
          <cell r="D711">
            <v>45.93</v>
          </cell>
        </row>
        <row r="712">
          <cell r="A712">
            <v>1828</v>
          </cell>
          <cell r="B712" t="str">
            <v>CURVA PVC PBA, JE, PB, 90 GRAUS, DN 100 / DE 110 MM, PARA REDE AGUA (NBR 10351)</v>
          </cell>
          <cell r="C712" t="str">
            <v xml:space="preserve">UN    </v>
          </cell>
          <cell r="D712">
            <v>52.04</v>
          </cell>
        </row>
        <row r="713">
          <cell r="A713">
            <v>1831</v>
          </cell>
          <cell r="B713" t="str">
            <v>CURVA PVC PBA, JE, PB, 45 GRAUS, DN 50 / DE 60 MM, PARA REDE AGUA (NBR 10351)</v>
          </cell>
          <cell r="C713" t="str">
            <v xml:space="preserve">UN    </v>
          </cell>
          <cell r="D713">
            <v>11.36</v>
          </cell>
        </row>
        <row r="714">
          <cell r="A714">
            <v>1835</v>
          </cell>
          <cell r="B714" t="str">
            <v>CURVA PVC PBA, JE, PB, 22 GRAUS, DN 50 / DE 60 MM, PARA REDE AGUA (NBR 10351)</v>
          </cell>
          <cell r="C714" t="str">
            <v xml:space="preserve">UN    </v>
          </cell>
          <cell r="D714">
            <v>10.93</v>
          </cell>
        </row>
        <row r="715">
          <cell r="A715">
            <v>1836</v>
          </cell>
          <cell r="B715" t="str">
            <v>CURVA LONGA, PVC, PB, JE, 45 GRAUS, DN 200 MM, PARA REDE COLETORA ESGOTO (NBR 10569)</v>
          </cell>
          <cell r="C715" t="str">
            <v xml:space="preserve">UN    </v>
          </cell>
          <cell r="D715">
            <v>171.64</v>
          </cell>
        </row>
        <row r="716">
          <cell r="A716">
            <v>1837</v>
          </cell>
          <cell r="B716" t="str">
            <v>CURVA LONGA PVC, PB, JE, 45 GRAUS, DN 250 MM, PARA REDE COLETORA ESGOTO (NBR 10569)</v>
          </cell>
          <cell r="C716" t="str">
            <v xml:space="preserve">UN    </v>
          </cell>
          <cell r="D716">
            <v>282.33</v>
          </cell>
        </row>
        <row r="717">
          <cell r="A717">
            <v>1839</v>
          </cell>
          <cell r="B717" t="str">
            <v>CURVA PVC PBA, JE, PB, 22 GRAUS, DN 100 / DE 110 MM, PARA REDE AGUA (NBR 10351)</v>
          </cell>
          <cell r="C717" t="str">
            <v xml:space="preserve">UN    </v>
          </cell>
          <cell r="D717">
            <v>44.64</v>
          </cell>
        </row>
        <row r="718">
          <cell r="A718">
            <v>1844</v>
          </cell>
          <cell r="B718" t="str">
            <v>CURVA LONGA PVC, PB, JE, 45 GRAUS, DN 150 MM, PARA REDE COLETORA ESGOTO (NBR 10569)</v>
          </cell>
          <cell r="C718" t="str">
            <v xml:space="preserve">UN    </v>
          </cell>
          <cell r="D718">
            <v>77.92</v>
          </cell>
        </row>
        <row r="719">
          <cell r="A719">
            <v>1845</v>
          </cell>
          <cell r="B719" t="str">
            <v>CURVA PVC PBA, JE, PB, 90 GRAUS, DN 50 / DE 60 MM, PARA REDE AGUA (NBR 10351)</v>
          </cell>
          <cell r="C719" t="str">
            <v xml:space="preserve">UN    </v>
          </cell>
          <cell r="D719">
            <v>12.44</v>
          </cell>
        </row>
        <row r="720">
          <cell r="A720">
            <v>1853</v>
          </cell>
          <cell r="B720" t="str">
            <v>CURVA LONGA PVC, PB, JE, 90 GRAUS, DN 250 MM, PARA REDE COLETORA ESGOTO (NBR 10569)</v>
          </cell>
          <cell r="C720" t="str">
            <v xml:space="preserve">UN    </v>
          </cell>
          <cell r="D720">
            <v>317.33999999999997</v>
          </cell>
        </row>
        <row r="721">
          <cell r="A721">
            <v>1858</v>
          </cell>
          <cell r="B721" t="str">
            <v>CURVA LONGA PVC, PB, JE, 45 GRAUS, DN 100 MM, PARA REDE COLETORA ESGOTO (NBR 10569)</v>
          </cell>
          <cell r="C721" t="str">
            <v xml:space="preserve">UN    </v>
          </cell>
          <cell r="D721">
            <v>18.170000000000002</v>
          </cell>
        </row>
        <row r="722">
          <cell r="A722">
            <v>1859</v>
          </cell>
          <cell r="B722" t="str">
            <v>CURVA LONGA PVC, PB, JE, 90 GRAUS, DN 400 MM, PARA REDE COLETORA ESGOTO (NBR 10569)</v>
          </cell>
          <cell r="C722" t="str">
            <v xml:space="preserve">UN    </v>
          </cell>
          <cell r="D722">
            <v>1326.81</v>
          </cell>
        </row>
        <row r="723">
          <cell r="A723">
            <v>1860</v>
          </cell>
          <cell r="B723" t="str">
            <v>CURVA LONGA PVC, PB, JE, 45 GRAUS, DN 300 MM, PARA REDE COLETORA ESGOTO (NBR 10569)</v>
          </cell>
          <cell r="C723" t="str">
            <v xml:space="preserve">UN    </v>
          </cell>
          <cell r="D723">
            <v>556.01</v>
          </cell>
        </row>
        <row r="724">
          <cell r="A724">
            <v>1862</v>
          </cell>
          <cell r="B724" t="str">
            <v>CURVA LONGA PVC, PB, JE, 45 GRAUS, DN 400 MM, PARA REDE COLETORA ESGOTO (NBR 10569)</v>
          </cell>
          <cell r="C724" t="str">
            <v xml:space="preserve">UN    </v>
          </cell>
          <cell r="D724">
            <v>893.31</v>
          </cell>
        </row>
        <row r="725">
          <cell r="A725">
            <v>1863</v>
          </cell>
          <cell r="B725" t="str">
            <v>CURVA LONGA PVC, PB, JE, 90 GRAUS, DN 100 MM, PARA REDE COLETORA ESGOTO (NBR 10569)</v>
          </cell>
          <cell r="C725" t="str">
            <v xml:space="preserve">UN    </v>
          </cell>
          <cell r="D725">
            <v>17.46</v>
          </cell>
        </row>
        <row r="726">
          <cell r="A726">
            <v>1865</v>
          </cell>
          <cell r="B726" t="str">
            <v>CURVA LONGA PVC, PB, JE, 90 GRAUS, DN 150 MM, PARA REDE COLETORA ESGOTO (NBR 10569)</v>
          </cell>
          <cell r="C726" t="str">
            <v xml:space="preserve">UN    </v>
          </cell>
          <cell r="D726">
            <v>78.459999999999994</v>
          </cell>
        </row>
        <row r="727">
          <cell r="A727">
            <v>1866</v>
          </cell>
          <cell r="B727" t="str">
            <v>CURVA LONGA PVC, PB, JE, 90 GRAUS, DN 200 MM, PARA REDE COLETORA ESGOTO (NBR 10569)</v>
          </cell>
          <cell r="C727" t="str">
            <v xml:space="preserve">UN    </v>
          </cell>
          <cell r="D727">
            <v>214.66</v>
          </cell>
        </row>
        <row r="728">
          <cell r="A728">
            <v>1867</v>
          </cell>
          <cell r="B728" t="str">
            <v>CURVA LONGA PVC, PB, JE, 90 GRAUS, DN 300 MM, PARA REDE COLETORA ESGOTO (NBR 10569)</v>
          </cell>
          <cell r="C728" t="str">
            <v xml:space="preserve">UN    </v>
          </cell>
          <cell r="D728">
            <v>702.54</v>
          </cell>
        </row>
        <row r="729">
          <cell r="A729">
            <v>1868</v>
          </cell>
          <cell r="B729" t="str">
            <v>CURVA LONGA PVC, PB, JE, 90 GRAUS, DN 350 MM, PARA REDE COLETORA ESGOTO (NBR 10569)</v>
          </cell>
          <cell r="C729" t="str">
            <v xml:space="preserve">UN    </v>
          </cell>
          <cell r="D729">
            <v>1013.77</v>
          </cell>
        </row>
        <row r="730">
          <cell r="A730">
            <v>1870</v>
          </cell>
          <cell r="B730" t="str">
            <v>CURVA 90 GRAUS, LONGA, DE PVC RIGIDO ROSCAVEL, DE 1/2", PARA ELETRODUTO</v>
          </cell>
          <cell r="C730" t="str">
            <v xml:space="preserve">UN    </v>
          </cell>
          <cell r="D730">
            <v>1.75</v>
          </cell>
        </row>
        <row r="731">
          <cell r="A731">
            <v>1871</v>
          </cell>
          <cell r="B731" t="str">
            <v>CAIXA OCTOGONAL DE FUNDO MOVEL, EM PVC, DE 3" X 3", PARA ELETRODUTO FLEXIVEL CORRUGADO</v>
          </cell>
          <cell r="C731" t="str">
            <v xml:space="preserve">UN    </v>
          </cell>
          <cell r="D731">
            <v>2.73</v>
          </cell>
        </row>
        <row r="732">
          <cell r="A732">
            <v>1872</v>
          </cell>
          <cell r="B732" t="str">
            <v>CAIXA DE PASSAGEM, EM PVC, DE 4" X 2", PARA ELETRODUTO FLEXIVEL CORRUGADO</v>
          </cell>
          <cell r="C732" t="str">
            <v xml:space="preserve">UN    </v>
          </cell>
          <cell r="D732">
            <v>1.53</v>
          </cell>
        </row>
        <row r="733">
          <cell r="A733">
            <v>1873</v>
          </cell>
          <cell r="B733" t="str">
            <v>CAIXA DE PASSAGEM, EM PVC, DE 4" X 4", PARA ELETRODUTO FLEXIVEL CORRUGADO</v>
          </cell>
          <cell r="C733" t="str">
            <v xml:space="preserve">UN    </v>
          </cell>
          <cell r="D733">
            <v>3.04</v>
          </cell>
        </row>
        <row r="734">
          <cell r="A734">
            <v>1874</v>
          </cell>
          <cell r="B734" t="str">
            <v>CURVA 90 GRAUS, LONGA, DE PVC RIGIDO ROSCAVEL, DE 1 1/4", PARA ELETRODUTO</v>
          </cell>
          <cell r="C734" t="str">
            <v xml:space="preserve">UN    </v>
          </cell>
          <cell r="D734">
            <v>3.03</v>
          </cell>
        </row>
        <row r="735">
          <cell r="A735">
            <v>1875</v>
          </cell>
          <cell r="B735" t="str">
            <v>CURVA 90 GRAUS, LONGA, DE PVC RIGIDO ROSCAVEL, DE 1 1/2", PARA ELETRODUTO</v>
          </cell>
          <cell r="C735" t="str">
            <v xml:space="preserve">UN    </v>
          </cell>
          <cell r="D735">
            <v>3.67</v>
          </cell>
        </row>
        <row r="736">
          <cell r="A736">
            <v>1876</v>
          </cell>
          <cell r="B736" t="str">
            <v>CURVA 90 GRAUS, LONGA, DE PVC RIGIDO ROSCAVEL, DE 2", PARA ELETRODUTO</v>
          </cell>
          <cell r="C736" t="str">
            <v xml:space="preserve">UN    </v>
          </cell>
          <cell r="D736">
            <v>5.96</v>
          </cell>
        </row>
        <row r="737">
          <cell r="A737">
            <v>1877</v>
          </cell>
          <cell r="B737" t="str">
            <v>CURVA 90 GRAUS, LONGA, DE PVC RIGIDO ROSCAVEL, DE 3", PARA ELETRODUTO</v>
          </cell>
          <cell r="C737" t="str">
            <v xml:space="preserve">UN    </v>
          </cell>
          <cell r="D737">
            <v>15.23</v>
          </cell>
        </row>
        <row r="738">
          <cell r="A738">
            <v>1878</v>
          </cell>
          <cell r="B738" t="str">
            <v>CURVA 90 GRAUS, LONGA, DE PVC RIGIDO ROSCAVEL, DE 4", PARA ELETRODUTO</v>
          </cell>
          <cell r="C738" t="str">
            <v xml:space="preserve">UN    </v>
          </cell>
          <cell r="D738">
            <v>30.61</v>
          </cell>
        </row>
        <row r="739">
          <cell r="A739">
            <v>1879</v>
          </cell>
          <cell r="B739" t="str">
            <v>CURVA 90 GRAUS, LONGA, DE PVC RIGIDO ROSCAVEL, DE 3/4", PARA ELETRODUTO</v>
          </cell>
          <cell r="C739" t="str">
            <v xml:space="preserve">UN    </v>
          </cell>
          <cell r="D739">
            <v>1.77</v>
          </cell>
        </row>
        <row r="740">
          <cell r="A740">
            <v>1880</v>
          </cell>
          <cell r="B740" t="str">
            <v>CURVA 135 GRAUS, DE PVC RIGIDO ROSCAVEL, DE 1", PARA ELETRODUTO</v>
          </cell>
          <cell r="C740" t="str">
            <v xml:space="preserve">UN    </v>
          </cell>
          <cell r="D740">
            <v>2.1</v>
          </cell>
        </row>
        <row r="741">
          <cell r="A741">
            <v>1884</v>
          </cell>
          <cell r="B741" t="str">
            <v>CURVA 90 GRAUS, LONGA, DE PVC RIGIDO ROSCAVEL, DE 1", PARA ELETRODUTO</v>
          </cell>
          <cell r="C741" t="str">
            <v xml:space="preserve">UN    </v>
          </cell>
          <cell r="D741">
            <v>2.68</v>
          </cell>
        </row>
        <row r="742">
          <cell r="A742">
            <v>1887</v>
          </cell>
          <cell r="B742" t="str">
            <v>CURVA 90 GRAUS, LONGA, DE PVC RIGIDO ROSCAVEL, DE 2 1/2", PARA ELETRODUTO</v>
          </cell>
          <cell r="C742" t="str">
            <v xml:space="preserve">UN    </v>
          </cell>
          <cell r="D742">
            <v>15.21</v>
          </cell>
        </row>
        <row r="743">
          <cell r="A743">
            <v>1891</v>
          </cell>
          <cell r="B743" t="str">
            <v>LUVA EM PVC RIGIDO ROSCAVEL, DE 3/4", PARA ELETRODUTO</v>
          </cell>
          <cell r="C743" t="str">
            <v xml:space="preserve">UN    </v>
          </cell>
          <cell r="D743">
            <v>0.77</v>
          </cell>
        </row>
        <row r="744">
          <cell r="A744">
            <v>1892</v>
          </cell>
          <cell r="B744" t="str">
            <v>LUVA EM PVC RIGIDO ROSCAVEL, DE 1", PARA ELETRODUTO</v>
          </cell>
          <cell r="C744" t="str">
            <v xml:space="preserve">UN    </v>
          </cell>
          <cell r="D744">
            <v>1.07</v>
          </cell>
        </row>
        <row r="745">
          <cell r="A745">
            <v>1893</v>
          </cell>
          <cell r="B745" t="str">
            <v>LUVA EM PVC RIGIDO ROSCAVEL, DE 1 1/2", PARA ELETRODUTO</v>
          </cell>
          <cell r="C745" t="str">
            <v xml:space="preserve">UN    </v>
          </cell>
          <cell r="D745">
            <v>2.29</v>
          </cell>
        </row>
        <row r="746">
          <cell r="A746">
            <v>1894</v>
          </cell>
          <cell r="B746" t="str">
            <v>LUVA EM PVC RIGIDO ROSCAVEL, DE 2", PARA ELETRODUTO</v>
          </cell>
          <cell r="C746" t="str">
            <v xml:space="preserve">UN    </v>
          </cell>
          <cell r="D746">
            <v>3.31</v>
          </cell>
        </row>
        <row r="747">
          <cell r="A747">
            <v>1895</v>
          </cell>
          <cell r="B747" t="str">
            <v>LUVA EM PVC RIGIDO ROSCAVEL, DE 4", PARA ELETRODUTO</v>
          </cell>
          <cell r="C747" t="str">
            <v xml:space="preserve">UN    </v>
          </cell>
          <cell r="D747">
            <v>17.39</v>
          </cell>
        </row>
        <row r="748">
          <cell r="A748">
            <v>1896</v>
          </cell>
          <cell r="B748" t="str">
            <v>LUVA EM PVC RIGIDO ROSCAVEL, DE 3", PARA ELETRODUTO</v>
          </cell>
          <cell r="C748" t="str">
            <v xml:space="preserve">UN    </v>
          </cell>
          <cell r="D748">
            <v>9.9</v>
          </cell>
        </row>
        <row r="749">
          <cell r="A749">
            <v>1899</v>
          </cell>
          <cell r="B749" t="str">
            <v>LUVA DE PRESSAO, EM PVC, DE 25 MM, PARA ELETRODUTO FLEXIVEL</v>
          </cell>
          <cell r="C749" t="str">
            <v xml:space="preserve">UN    </v>
          </cell>
          <cell r="D749">
            <v>0.68</v>
          </cell>
        </row>
        <row r="750">
          <cell r="A750">
            <v>1900</v>
          </cell>
          <cell r="B750" t="str">
            <v>LUVA DE PRESSAO, EM PVC, DE 32 MM, PARA ELETRODUTO FLEXIVEL</v>
          </cell>
          <cell r="C750" t="str">
            <v xml:space="preserve">UN    </v>
          </cell>
          <cell r="D750">
            <v>1.1100000000000001</v>
          </cell>
        </row>
        <row r="751">
          <cell r="A751">
            <v>1901</v>
          </cell>
          <cell r="B751" t="str">
            <v>LUVA EM PVC RIGIDO ROSCAVEL, DE 1/2", PARA ELETRODUTO</v>
          </cell>
          <cell r="C751" t="str">
            <v xml:space="preserve">UN    </v>
          </cell>
          <cell r="D751">
            <v>0.52</v>
          </cell>
        </row>
        <row r="752">
          <cell r="A752">
            <v>1902</v>
          </cell>
          <cell r="B752" t="str">
            <v>LUVA EM PVC RIGIDO ROSCAVEL, DE 1 1/4", PARA ELETRODUTO</v>
          </cell>
          <cell r="C752" t="str">
            <v xml:space="preserve">UN    </v>
          </cell>
          <cell r="D752">
            <v>1.66</v>
          </cell>
        </row>
        <row r="753">
          <cell r="A753">
            <v>1904</v>
          </cell>
          <cell r="B753" t="str">
            <v>LUVA DE PRESSAO, EM PVC, DE 20 MM, PARA ELETRODUTO FLEXIVEL</v>
          </cell>
          <cell r="C753" t="str">
            <v xml:space="preserve">UN    </v>
          </cell>
          <cell r="D753">
            <v>0.6</v>
          </cell>
        </row>
        <row r="754">
          <cell r="A754">
            <v>1907</v>
          </cell>
          <cell r="B754" t="str">
            <v>LUVA EM PVC RIGIDO ROSCAVEL, DE 2 1/2", PARA ELETRODUTO</v>
          </cell>
          <cell r="C754" t="str">
            <v xml:space="preserve">UN    </v>
          </cell>
          <cell r="D754">
            <v>7.37</v>
          </cell>
        </row>
        <row r="755">
          <cell r="A755">
            <v>1922</v>
          </cell>
          <cell r="B755" t="str">
            <v>CURVA DE PVC 45 GRAUS, SOLDAVEL, 75 MM, PARA AGUA FRIA PREDIAL (NBR 5648)</v>
          </cell>
          <cell r="C755" t="str">
            <v xml:space="preserve">UN    </v>
          </cell>
          <cell r="D755">
            <v>26.9</v>
          </cell>
        </row>
        <row r="756">
          <cell r="A756">
            <v>1923</v>
          </cell>
          <cell r="B756" t="str">
            <v>CURVA DE PVC 45 GRAUS, SOLDAVEL, 32 MM, PARA AGUA FRIA PREDIAL (NBR 5648)</v>
          </cell>
          <cell r="C756" t="str">
            <v xml:space="preserve">UN    </v>
          </cell>
          <cell r="D756">
            <v>2.97</v>
          </cell>
        </row>
        <row r="757">
          <cell r="A757">
            <v>1924</v>
          </cell>
          <cell r="B757" t="str">
            <v>CURVA DE PVC 45 GRAUS, SOLDAVEL, 60 MM, PARA AGUA FRIA PREDIAL (NBR 5648)</v>
          </cell>
          <cell r="C757" t="str">
            <v xml:space="preserve">UN    </v>
          </cell>
          <cell r="D757">
            <v>13.26</v>
          </cell>
        </row>
        <row r="758">
          <cell r="A758">
            <v>1925</v>
          </cell>
          <cell r="B758" t="str">
            <v>CURVA DE PVC 90 GRAUS, SOLDAVEL, 60 MM, PARA AGUA FRIA PREDIAL (NBR 5648)</v>
          </cell>
          <cell r="C758" t="str">
            <v xml:space="preserve">UN    </v>
          </cell>
          <cell r="D758">
            <v>21.41</v>
          </cell>
        </row>
        <row r="759">
          <cell r="A759">
            <v>1926</v>
          </cell>
          <cell r="B759" t="str">
            <v>CURVA DE PVC 45 GRAUS, SOLDAVEL, 20 MM, PARA AGUA FRIA PREDIAL (NBR 5648)</v>
          </cell>
          <cell r="C759" t="str">
            <v xml:space="preserve">UN    </v>
          </cell>
          <cell r="D759">
            <v>1.51</v>
          </cell>
        </row>
        <row r="760">
          <cell r="A760">
            <v>1927</v>
          </cell>
          <cell r="B760" t="str">
            <v>CURVA DE PVC 45 GRAUS, SOLDAVEL, 25 MM, PARA AGUA FRIA PREDIAL (NBR 5648)</v>
          </cell>
          <cell r="C760" t="str">
            <v xml:space="preserve">UN    </v>
          </cell>
          <cell r="D760">
            <v>1.83</v>
          </cell>
        </row>
        <row r="761">
          <cell r="A761">
            <v>1929</v>
          </cell>
          <cell r="B761" t="str">
            <v>CURVA DE PVC 45 GRAUS, SOLDAVEL, 40 MM, PARA AGUA FRIA PREDIAL (NBR 5648)</v>
          </cell>
          <cell r="C761" t="str">
            <v xml:space="preserve">UN    </v>
          </cell>
          <cell r="D761">
            <v>3.77</v>
          </cell>
        </row>
        <row r="762">
          <cell r="A762">
            <v>1930</v>
          </cell>
          <cell r="B762" t="str">
            <v>CURVA DE PVC 45 GRAUS, SOLDAVEL, 50 MM, PARA AGUA FRIA PREDIAL (NBR 5648)</v>
          </cell>
          <cell r="C762" t="str">
            <v xml:space="preserve">UN    </v>
          </cell>
          <cell r="D762">
            <v>7.82</v>
          </cell>
        </row>
        <row r="763">
          <cell r="A763">
            <v>1932</v>
          </cell>
          <cell r="B763" t="str">
            <v>CURVA PVC CURTA 90 G, DN 50 MM, PARA ESGOTO PREDIAL</v>
          </cell>
          <cell r="C763" t="str">
            <v xml:space="preserve">UN    </v>
          </cell>
          <cell r="D763">
            <v>7.32</v>
          </cell>
        </row>
        <row r="764">
          <cell r="A764">
            <v>1933</v>
          </cell>
          <cell r="B764" t="str">
            <v>CURVA PVC CURTA 90 GRAUS, DN 40 MM, PARA ESGOTO PREDIAL</v>
          </cell>
          <cell r="C764" t="str">
            <v xml:space="preserve">UN    </v>
          </cell>
          <cell r="D764">
            <v>3.22</v>
          </cell>
        </row>
        <row r="765">
          <cell r="A765">
            <v>1937</v>
          </cell>
          <cell r="B765" t="str">
            <v>CURVA PVC 90 GRAUS, ROSCAVEL, 1/2",  AGUA FRIA PREDIAL</v>
          </cell>
          <cell r="C765" t="str">
            <v xml:space="preserve">UN    </v>
          </cell>
          <cell r="D765">
            <v>2.2000000000000002</v>
          </cell>
        </row>
        <row r="766">
          <cell r="A766">
            <v>1938</v>
          </cell>
          <cell r="B766" t="str">
            <v>CURVA PVC 90 GRAUS, ROSCAVEL, 3/4",  AGUA FRIA PREDIAL</v>
          </cell>
          <cell r="C766" t="str">
            <v xml:space="preserve">UN    </v>
          </cell>
          <cell r="D766">
            <v>2.77</v>
          </cell>
        </row>
        <row r="767">
          <cell r="A767">
            <v>1939</v>
          </cell>
          <cell r="B767" t="str">
            <v>CURVA PVC 90 GRAUS, ROSCAVEL, 1",  AGUA FRIA PREDIAL</v>
          </cell>
          <cell r="C767" t="str">
            <v xml:space="preserve">UN    </v>
          </cell>
          <cell r="D767">
            <v>5.04</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14.77</v>
          </cell>
        </row>
        <row r="772">
          <cell r="A772">
            <v>1952</v>
          </cell>
          <cell r="B772" t="str">
            <v>CURVA PVC LEVE, 90 GRAUS, COM PONTA E BOLSA LISA, DN 150 MM</v>
          </cell>
          <cell r="C772" t="str">
            <v xml:space="preserve">UN    </v>
          </cell>
          <cell r="D772">
            <v>96.32</v>
          </cell>
        </row>
        <row r="773">
          <cell r="A773">
            <v>1953</v>
          </cell>
          <cell r="B773" t="str">
            <v>CURVA DE PVC 45 GRAUS, SOLDAVEL, 85 MM, PARA AGUA FRIA PREDIAL (NBR 5648)</v>
          </cell>
          <cell r="C773" t="str">
            <v xml:space="preserve">UN    </v>
          </cell>
          <cell r="D773">
            <v>32.130000000000003</v>
          </cell>
        </row>
        <row r="774">
          <cell r="A774">
            <v>1954</v>
          </cell>
          <cell r="B774" t="str">
            <v>CURVA DE PVC 45 GRAUS, SOLDAVEL, 110 MM, PARA AGUA FRIA PREDIAL (NBR 5648)</v>
          </cell>
          <cell r="C774" t="str">
            <v xml:space="preserve">UN    </v>
          </cell>
          <cell r="D774">
            <v>85.72</v>
          </cell>
        </row>
        <row r="775">
          <cell r="A775">
            <v>1955</v>
          </cell>
          <cell r="B775" t="str">
            <v>CURVA DE PVC 90 GRAUS, SOLDAVEL, 20 MM, PARA AGUA FRIA PREDIAL (NBR 5648)</v>
          </cell>
          <cell r="C775" t="str">
            <v xml:space="preserve">UN    </v>
          </cell>
          <cell r="D775">
            <v>1.59</v>
          </cell>
        </row>
        <row r="776">
          <cell r="A776">
            <v>1956</v>
          </cell>
          <cell r="B776" t="str">
            <v>CURVA DE PVC 90 GRAUS, SOLDAVEL, 25 MM, PARA AGUA FRIA PREDIAL (NBR 5648)</v>
          </cell>
          <cell r="C776" t="str">
            <v xml:space="preserve">UN    </v>
          </cell>
          <cell r="D776">
            <v>2.29</v>
          </cell>
        </row>
        <row r="777">
          <cell r="A777">
            <v>1957</v>
          </cell>
          <cell r="B777" t="str">
            <v>CURVA DE PVC 90 GRAUS, SOLDAVEL, 32 MM, PARA AGUA FRIA PREDIAL (NBR 5648)</v>
          </cell>
          <cell r="C777" t="str">
            <v xml:space="preserve">UN    </v>
          </cell>
          <cell r="D777">
            <v>4.63</v>
          </cell>
        </row>
        <row r="778">
          <cell r="A778">
            <v>1958</v>
          </cell>
          <cell r="B778" t="str">
            <v>CURVA DE PVC 90 GRAUS, SOLDAVEL, 40 MM, PARA AGUA FRIA PREDIAL (NBR 5648)</v>
          </cell>
          <cell r="C778" t="str">
            <v xml:space="preserve">UN    </v>
          </cell>
          <cell r="D778">
            <v>8.4</v>
          </cell>
        </row>
        <row r="779">
          <cell r="A779">
            <v>1959</v>
          </cell>
          <cell r="B779" t="str">
            <v>CURVA DE PVC 90 GRAUS, SOLDAVEL, 50 MM, PARA AGUA FRIA PREDIAL (NBR 5648)</v>
          </cell>
          <cell r="C779" t="str">
            <v xml:space="preserve">UN    </v>
          </cell>
          <cell r="D779">
            <v>9.27</v>
          </cell>
        </row>
        <row r="780">
          <cell r="A780">
            <v>1960</v>
          </cell>
          <cell r="B780" t="str">
            <v>CURVA DE PVC 90 GRAUS, SOLDAVEL, 75 MM, PARA AGUA FRIA PREDIAL (NBR 5648)</v>
          </cell>
          <cell r="C780" t="str">
            <v xml:space="preserve">UN    </v>
          </cell>
          <cell r="D780">
            <v>36.97</v>
          </cell>
        </row>
        <row r="781">
          <cell r="A781">
            <v>1961</v>
          </cell>
          <cell r="B781" t="str">
            <v>CURVA DE PVC 90 GRAUS, SOLDAVEL, 85 MM, PARA AGUA FRIA PREDIAL (NBR 5648)</v>
          </cell>
          <cell r="C781" t="str">
            <v xml:space="preserve">UN    </v>
          </cell>
          <cell r="D781">
            <v>44.38</v>
          </cell>
        </row>
        <row r="782">
          <cell r="A782">
            <v>1962</v>
          </cell>
          <cell r="B782" t="str">
            <v>CURVA DE PVC 90 GRAUS, SOLDAVEL, 110 MM, PARA AGUA FRIA PREDIAL (NBR 5648)</v>
          </cell>
          <cell r="C782" t="str">
            <v xml:space="preserve">UN    </v>
          </cell>
          <cell r="D782">
            <v>93.57</v>
          </cell>
        </row>
        <row r="783">
          <cell r="A783">
            <v>1964</v>
          </cell>
          <cell r="B783" t="str">
            <v>CURVA PVC, 45 GRAUS, CURTA, PB, DN 100 MM, PARA ESGOTO PREDIAL</v>
          </cell>
          <cell r="C783" t="str">
            <v xml:space="preserve">UN    </v>
          </cell>
          <cell r="D783">
            <v>21.91</v>
          </cell>
        </row>
        <row r="784">
          <cell r="A784">
            <v>1965</v>
          </cell>
          <cell r="B784" t="str">
            <v>CURVA PVC LONGA 45 GRAUS, 100 MM, PARA ESGOTO PREDIAL</v>
          </cell>
          <cell r="C784" t="str">
            <v xml:space="preserve">UN    </v>
          </cell>
          <cell r="D784">
            <v>28.75</v>
          </cell>
        </row>
        <row r="785">
          <cell r="A785">
            <v>1966</v>
          </cell>
          <cell r="B785" t="str">
            <v>CURVA PVC CURTA 90 GRAUS, 100 MM, PARA ESGOTO PREDIAL</v>
          </cell>
          <cell r="C785" t="str">
            <v xml:space="preserve">UN    </v>
          </cell>
          <cell r="D785">
            <v>15.67</v>
          </cell>
        </row>
        <row r="786">
          <cell r="A786">
            <v>1967</v>
          </cell>
          <cell r="B786" t="str">
            <v>CURVA PVC LONGA 90 GRAUS, 40 MM, PARA ESGOTO PREDIAL</v>
          </cell>
          <cell r="C786" t="str">
            <v xml:space="preserve">UN    </v>
          </cell>
          <cell r="D786">
            <v>3.33</v>
          </cell>
        </row>
        <row r="787">
          <cell r="A787">
            <v>1968</v>
          </cell>
          <cell r="B787" t="str">
            <v>CURVA PVC LONGA 90 GRAUS, 50 MM, PARA ESGOTO PREDIAL</v>
          </cell>
          <cell r="C787" t="str">
            <v xml:space="preserve">UN    </v>
          </cell>
          <cell r="D787">
            <v>7.21</v>
          </cell>
        </row>
        <row r="788">
          <cell r="A788">
            <v>1969</v>
          </cell>
          <cell r="B788" t="str">
            <v>CURVA PVC LONGA 90 GRAUS, 75 MM, PARA ESGOTO PREDIAL</v>
          </cell>
          <cell r="C788" t="str">
            <v xml:space="preserve">UN    </v>
          </cell>
          <cell r="D788">
            <v>22.52</v>
          </cell>
        </row>
        <row r="789">
          <cell r="A789">
            <v>1970</v>
          </cell>
          <cell r="B789" t="str">
            <v>CURVA PVC LONGA 90 GRAUS, 100 MM, PARA ESGOTO PREDIAL</v>
          </cell>
          <cell r="C789" t="str">
            <v xml:space="preserve">UN    </v>
          </cell>
          <cell r="D789">
            <v>36.01</v>
          </cell>
        </row>
        <row r="790">
          <cell r="A790">
            <v>2350</v>
          </cell>
          <cell r="B790" t="str">
            <v>AUXILIAR DE ESCRITORIO</v>
          </cell>
          <cell r="C790" t="str">
            <v xml:space="preserve">H     </v>
          </cell>
          <cell r="D790">
            <v>12.53</v>
          </cell>
        </row>
        <row r="791">
          <cell r="A791">
            <v>2354</v>
          </cell>
          <cell r="B791" t="str">
            <v>CADASTRISTA DE REDES  DE AGUA  E ESGOTO</v>
          </cell>
          <cell r="C791" t="str">
            <v xml:space="preserve">H     </v>
          </cell>
          <cell r="D791">
            <v>18.690000000000001</v>
          </cell>
        </row>
        <row r="792">
          <cell r="A792">
            <v>2355</v>
          </cell>
          <cell r="B792" t="str">
            <v>DESENHISTA DETALHISTA</v>
          </cell>
          <cell r="C792" t="str">
            <v xml:space="preserve">H     </v>
          </cell>
          <cell r="D792">
            <v>18.399999999999999</v>
          </cell>
        </row>
        <row r="793">
          <cell r="A793">
            <v>2357</v>
          </cell>
          <cell r="B793" t="str">
            <v>DESENHISTA COPISTA</v>
          </cell>
          <cell r="C793" t="str">
            <v xml:space="preserve">H     </v>
          </cell>
          <cell r="D793">
            <v>15.12</v>
          </cell>
        </row>
        <row r="794">
          <cell r="A794">
            <v>2358</v>
          </cell>
          <cell r="B794" t="str">
            <v>DESENHISTA PROJETISTA</v>
          </cell>
          <cell r="C794" t="str">
            <v xml:space="preserve">H     </v>
          </cell>
          <cell r="D794">
            <v>27.5</v>
          </cell>
        </row>
        <row r="795">
          <cell r="A795">
            <v>2359</v>
          </cell>
          <cell r="B795" t="str">
            <v>AUXILIAR DE DESENHISTA</v>
          </cell>
          <cell r="C795" t="str">
            <v xml:space="preserve">H     </v>
          </cell>
          <cell r="D795">
            <v>14.93</v>
          </cell>
        </row>
        <row r="796">
          <cell r="A796">
            <v>2370</v>
          </cell>
          <cell r="B796" t="str">
            <v>DISJUNTOR TIPO NEMA, MONOPOLAR 10 ATE 30A, TENSAO MAXIMA DE 240 V</v>
          </cell>
          <cell r="C796" t="str">
            <v xml:space="preserve">UN    </v>
          </cell>
          <cell r="D796">
            <v>8.2200000000000006</v>
          </cell>
        </row>
        <row r="797">
          <cell r="A797">
            <v>2373</v>
          </cell>
          <cell r="B797" t="str">
            <v>DISJUNTOR TIPO NEMA, TRIPOLAR 60 ATE 100 A, TENSAO MAXIMA DE 415 V</v>
          </cell>
          <cell r="C797" t="str">
            <v xml:space="preserve">UN    </v>
          </cell>
          <cell r="D797">
            <v>77.739999999999995</v>
          </cell>
        </row>
        <row r="798">
          <cell r="A798">
            <v>2374</v>
          </cell>
          <cell r="B798" t="str">
            <v>DISJUNTOR TERMOMAGNETICO TRIPOLAR 150 A / 600 V, TIPO FXD / ICC - 35 KA</v>
          </cell>
          <cell r="C798" t="str">
            <v xml:space="preserve">UN    </v>
          </cell>
          <cell r="D798">
            <v>275.82</v>
          </cell>
        </row>
        <row r="799">
          <cell r="A799">
            <v>2376</v>
          </cell>
          <cell r="B799" t="str">
            <v>DISJUNTOR TERMOMAGNETICO TRIPOLAR 600 A / 600 V, TIPO LXD / ICC - 40 KA</v>
          </cell>
          <cell r="C799" t="str">
            <v xml:space="preserve">UN    </v>
          </cell>
          <cell r="D799">
            <v>1466.53</v>
          </cell>
        </row>
        <row r="800">
          <cell r="A800">
            <v>2377</v>
          </cell>
          <cell r="B800" t="str">
            <v>DISJUNTOR TERMOMAGNETICO TRIPOLAR 200 A / 600 V, TIPO FXD / ICC - 35 KA</v>
          </cell>
          <cell r="C800" t="str">
            <v xml:space="preserve">UN    </v>
          </cell>
          <cell r="D800">
            <v>387.08</v>
          </cell>
        </row>
        <row r="801">
          <cell r="A801">
            <v>2378</v>
          </cell>
          <cell r="B801" t="str">
            <v>DISJUNTOR TERMOMAGNETICO TRIPOLAR 300 A / 600 V, TIPO JXD / ICC - 40 KA</v>
          </cell>
          <cell r="C801" t="str">
            <v xml:space="preserve">UN    </v>
          </cell>
          <cell r="D801">
            <v>890.43</v>
          </cell>
        </row>
        <row r="802">
          <cell r="A802">
            <v>2379</v>
          </cell>
          <cell r="B802" t="str">
            <v>DISJUNTOR TERMOMAGNETICO TRIPOLAR 400 A / 600 V, TIPO JXD / ICC - 40 KA</v>
          </cell>
          <cell r="C802" t="str">
            <v xml:space="preserve">UN    </v>
          </cell>
          <cell r="D802">
            <v>890.43</v>
          </cell>
        </row>
        <row r="803">
          <cell r="A803">
            <v>2386</v>
          </cell>
          <cell r="B803" t="str">
            <v>DISJUNTOR TIPO NEMA, MONOPOLAR 35  ATE  50 A, TENSAO MAXIMA DE 240 V</v>
          </cell>
          <cell r="C803" t="str">
            <v xml:space="preserve">UN    </v>
          </cell>
          <cell r="D803">
            <v>13.79</v>
          </cell>
        </row>
        <row r="804">
          <cell r="A804">
            <v>2388</v>
          </cell>
          <cell r="B804" t="str">
            <v>DISJUNTOR TIPO NEMA, BIPOLAR 10  ATE  50 A, TENSAO MAXIMA 415 V</v>
          </cell>
          <cell r="C804" t="str">
            <v xml:space="preserve">UN    </v>
          </cell>
          <cell r="D804">
            <v>44.24</v>
          </cell>
        </row>
        <row r="805">
          <cell r="A805">
            <v>2391</v>
          </cell>
          <cell r="B805" t="str">
            <v>DISJUNTOR TERMOMAGNETICO TRIPOLAR 125A</v>
          </cell>
          <cell r="C805" t="str">
            <v xml:space="preserve">UN    </v>
          </cell>
          <cell r="D805">
            <v>243.13</v>
          </cell>
        </row>
        <row r="806">
          <cell r="A806">
            <v>2392</v>
          </cell>
          <cell r="B806" t="str">
            <v>DISJUNTOR TIPO NEMA, TRIPOLAR 10  ATE  50A, TENSAO MAXIMA DE 415 V</v>
          </cell>
          <cell r="C806" t="str">
            <v xml:space="preserve">UN    </v>
          </cell>
          <cell r="D806">
            <v>55.18</v>
          </cell>
        </row>
        <row r="807">
          <cell r="A807">
            <v>2393</v>
          </cell>
          <cell r="B807" t="str">
            <v>DISJUNTOR TERMOMAGNETICO TRIPOLAR 250 A / 600 V, TIPO FXD</v>
          </cell>
          <cell r="C807" t="str">
            <v xml:space="preserve">UN    </v>
          </cell>
          <cell r="D807">
            <v>648.23</v>
          </cell>
        </row>
        <row r="808">
          <cell r="A808">
            <v>2394</v>
          </cell>
          <cell r="B808" t="str">
            <v>DISJUNTOR TERMOMAGNETICO TRIPOLAR 800 A / 600 V, TIPO LMXD</v>
          </cell>
          <cell r="C808" t="str">
            <v xml:space="preserve">UN    </v>
          </cell>
          <cell r="D808">
            <v>3135.17</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111.62</v>
          </cell>
        </row>
        <row r="811">
          <cell r="A811">
            <v>2405</v>
          </cell>
          <cell r="B811" t="str">
            <v>DIVISORIA (N2) PAINEL/VIDRO - PAINEL MSO/COMEIA E=35MM - MONTANTE/RODAPE DUPLO ALUMINIO ANOD NAT - COLOCADA</v>
          </cell>
          <cell r="C811" t="str">
            <v xml:space="preserve">M2    </v>
          </cell>
          <cell r="D811">
            <v>141.05000000000001</v>
          </cell>
        </row>
        <row r="812">
          <cell r="A812">
            <v>2406</v>
          </cell>
          <cell r="B812" t="str">
            <v>DIVISORIA (N3) PAINEL/VIDRO/PAINEL MSO/COMEIA E=35MM - PERFIS SIMPLES ALUMINIO ANOD NAT - COLOCADA</v>
          </cell>
          <cell r="C812" t="str">
            <v xml:space="preserve">M2    </v>
          </cell>
          <cell r="D812">
            <v>114.8</v>
          </cell>
        </row>
        <row r="813">
          <cell r="A813">
            <v>2410</v>
          </cell>
          <cell r="B813" t="str">
            <v>DIVISORIA CEGA (N1) - PAINEL MSO/COMEIA E=35MM - MONTANTE/RODAPE DUPLO   ACO GALV PINTADO - COLOCADA</v>
          </cell>
          <cell r="C813" t="str">
            <v xml:space="preserve">M2    </v>
          </cell>
          <cell r="D813">
            <v>119.59</v>
          </cell>
        </row>
        <row r="814">
          <cell r="A814">
            <v>2411</v>
          </cell>
          <cell r="B814" t="str">
            <v>DIVISORIA (N3) PAINEL/VIDRO/PAINEL MSO/COMEIA E=35MM - PERFIS SIMPLES ACO GALV PINTADO - COLOCADA</v>
          </cell>
          <cell r="C814" t="str">
            <v xml:space="preserve">M2    </v>
          </cell>
          <cell r="D814">
            <v>117.99</v>
          </cell>
        </row>
        <row r="815">
          <cell r="A815">
            <v>2412</v>
          </cell>
          <cell r="B815" t="str">
            <v>DIVISORIA (N3) PAINEL/VIDRO/PAINEL MSO/COMEIA E=35MM - MONTANTE/RODAPE DUPLO ALUMINIO ANOD NAT - COLOCADA</v>
          </cell>
          <cell r="C815" t="str">
            <v xml:space="preserve">M2    </v>
          </cell>
          <cell r="D815">
            <v>134.9</v>
          </cell>
        </row>
        <row r="816">
          <cell r="A816">
            <v>2413</v>
          </cell>
          <cell r="B816" t="str">
            <v>DIVISORIA (N2) PAINEL/VIDRO - PAINEL C/ MSO/COMEIA E=35MM - PERFIS SIMPLES ACO GALV PINTADO - COLOCADA</v>
          </cell>
          <cell r="C816" t="str">
            <v xml:space="preserve">M2    </v>
          </cell>
          <cell r="D816">
            <v>121.18</v>
          </cell>
        </row>
        <row r="817">
          <cell r="A817">
            <v>2414</v>
          </cell>
          <cell r="B817" t="str">
            <v>DIVISORIA (N2) PAINEL/VIDRO - PAINEL C/ MSO/COMEIA E=35MM - MONTANTE/RODAPE DUPLO ACO GALV PINTADO - COLOCADA</v>
          </cell>
          <cell r="C817" t="str">
            <v xml:space="preserve">M2    </v>
          </cell>
          <cell r="D817">
            <v>125.97</v>
          </cell>
        </row>
        <row r="818">
          <cell r="A818">
            <v>2415</v>
          </cell>
          <cell r="B818" t="str">
            <v>DIVISORIA CEGA (N1) - PAINEL MSO/COMEIA E=35MM - PERFIS SIMPLES ACO GALV PINTADO   - COLOCADA</v>
          </cell>
          <cell r="C818" t="str">
            <v xml:space="preserve">M2    </v>
          </cell>
          <cell r="D818">
            <v>102.05</v>
          </cell>
        </row>
        <row r="819">
          <cell r="A819">
            <v>2416</v>
          </cell>
          <cell r="B819" t="str">
            <v>DIVISORIA (N3) PAINEL/VIDRO/PAINEL MSO/COMEIA E=35MM - MONTANTE/RODAPE DUPLO ACO GALV PINTADO - COLOCADA</v>
          </cell>
          <cell r="C819" t="str">
            <v xml:space="preserve">M2    </v>
          </cell>
          <cell r="D819">
            <v>139.68</v>
          </cell>
        </row>
        <row r="820">
          <cell r="A820">
            <v>2417</v>
          </cell>
          <cell r="B820" t="str">
            <v>DIVISORIA CEGA (N1) - PAINEL MSO/COMEIA E=35MM - MONTANTE/RODAPE DUPLO ALUMINIO ANOD NAT - COLOCADA</v>
          </cell>
          <cell r="C820" t="str">
            <v xml:space="preserve">M2    </v>
          </cell>
          <cell r="D820">
            <v>127.56</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12.61</v>
          </cell>
        </row>
        <row r="828">
          <cell r="A828">
            <v>2437</v>
          </cell>
          <cell r="B828" t="str">
            <v>MONTADOR ELETROMECANICO</v>
          </cell>
          <cell r="C828" t="str">
            <v xml:space="preserve">H     </v>
          </cell>
          <cell r="D828">
            <v>17.190000000000001</v>
          </cell>
        </row>
        <row r="829">
          <cell r="A829">
            <v>2438</v>
          </cell>
          <cell r="B829" t="str">
            <v>ELETROTECNICO</v>
          </cell>
          <cell r="C829" t="str">
            <v xml:space="preserve">H     </v>
          </cell>
          <cell r="D829">
            <v>19.329999999999998</v>
          </cell>
        </row>
        <row r="830">
          <cell r="A830">
            <v>2439</v>
          </cell>
          <cell r="B830" t="str">
            <v>ELETRICISTA INDUSTRIAL</v>
          </cell>
          <cell r="C830" t="str">
            <v xml:space="preserve">H     </v>
          </cell>
          <cell r="D830">
            <v>16.23</v>
          </cell>
        </row>
        <row r="831">
          <cell r="A831">
            <v>2442</v>
          </cell>
          <cell r="B831" t="str">
            <v>ELETRODUTO/DUTO PEAD FLEXIVEL PAREDE SIMPLES, CORRUGACAO HELICOIDAL, COR PRETA, SEM ROSCA, DE 3",  PARA CABEAMENTO SUBTERRANEO (NBR 15715)</v>
          </cell>
          <cell r="C831" t="str">
            <v xml:space="preserve">M     </v>
          </cell>
          <cell r="D831">
            <v>7.73</v>
          </cell>
        </row>
        <row r="832">
          <cell r="A832">
            <v>2446</v>
          </cell>
          <cell r="B832" t="str">
            <v>ELETRODUTO/DUTO PEAD FLEXIVEL PAREDE SIMPLES, CORRUGACAO HELICOIDAL, COR PRETA, SEM ROSCA, DE 2",  PARA CABEAMENTO SUBTERRANEO (NBR 15715)</v>
          </cell>
          <cell r="C832" t="str">
            <v xml:space="preserve">M     </v>
          </cell>
          <cell r="D832">
            <v>5.52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11.85</v>
          </cell>
        </row>
        <row r="846">
          <cell r="A846">
            <v>2512</v>
          </cell>
          <cell r="B846" t="str">
            <v>BRACO P/ LUMINARIA PUBLICA 1 X 1,50M ROMAGNOLE OU EQUIV</v>
          </cell>
          <cell r="C846" t="str">
            <v xml:space="preserve">UN    </v>
          </cell>
          <cell r="D846">
            <v>13.03</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1.45</v>
          </cell>
        </row>
        <row r="860">
          <cell r="A860">
            <v>2556</v>
          </cell>
          <cell r="B860" t="str">
            <v>CAIXA DE LUZ "4 X 2" EM ACO ESMALTADA</v>
          </cell>
          <cell r="C860" t="str">
            <v xml:space="preserve">UN    </v>
          </cell>
          <cell r="D860">
            <v>1.35</v>
          </cell>
        </row>
        <row r="861">
          <cell r="A861">
            <v>2557</v>
          </cell>
          <cell r="B861" t="str">
            <v>CAIXA DE LUZ "4 X 4" EM ACO ESMALTADA</v>
          </cell>
          <cell r="C861" t="str">
            <v xml:space="preserve">UN    </v>
          </cell>
          <cell r="D861">
            <v>2.84</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11.51</v>
          </cell>
        </row>
        <row r="934">
          <cell r="A934">
            <v>2664</v>
          </cell>
          <cell r="B934" t="str">
            <v>TAMPAO / TERMINAL / PLUG, D = 3" , PARA DUTO CORRUGADO PEAD (CABEAMENTO SUBTERRANEO)</v>
          </cell>
          <cell r="C934" t="str">
            <v xml:space="preserve">UN    </v>
          </cell>
          <cell r="D934">
            <v>9.3800000000000008</v>
          </cell>
        </row>
        <row r="935">
          <cell r="A935">
            <v>2666</v>
          </cell>
          <cell r="B935" t="str">
            <v>TAMPAO / TERMINAL / PLUG, D = 1 1/4" , PARA DUTO CORRUGADO PEAD (CABEAMENTO SUBTERRANEO)</v>
          </cell>
          <cell r="C935" t="str">
            <v xml:space="preserve">UN    </v>
          </cell>
          <cell r="D935">
            <v>5.57</v>
          </cell>
        </row>
        <row r="936">
          <cell r="A936">
            <v>2668</v>
          </cell>
          <cell r="B936" t="str">
            <v>TAMPAO / TERMINAL / PLUG, D = 2" , PARA DUTO CORRUGADO PEAD (CABEAMENTO SUBTERRANEO)</v>
          </cell>
          <cell r="C936" t="str">
            <v xml:space="preserve">UN    </v>
          </cell>
          <cell r="D936">
            <v>6.36</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6.04</v>
          </cell>
        </row>
        <row r="955">
          <cell r="A955">
            <v>2696</v>
          </cell>
          <cell r="B955" t="str">
            <v>ENCANADOR OU BOMBEIRO HIDRAULICO</v>
          </cell>
          <cell r="C955" t="str">
            <v xml:space="preserve">H     </v>
          </cell>
          <cell r="D955">
            <v>12.61</v>
          </cell>
        </row>
        <row r="956">
          <cell r="A956">
            <v>2701</v>
          </cell>
          <cell r="B956" t="str">
            <v>INSTALADOR DE TUBULACOES (TUBOS/EQUIPAMENTOS)</v>
          </cell>
          <cell r="C956" t="str">
            <v xml:space="preserve">H     </v>
          </cell>
          <cell r="D956">
            <v>15.8</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70.680000000000007</v>
          </cell>
        </row>
        <row r="959">
          <cell r="A959">
            <v>2707</v>
          </cell>
          <cell r="B959" t="str">
            <v>ENGENHEIRO CIVIL DE OBRA PLENO</v>
          </cell>
          <cell r="C959" t="str">
            <v xml:space="preserve">H     </v>
          </cell>
          <cell r="D959">
            <v>89.01</v>
          </cell>
        </row>
        <row r="960">
          <cell r="A960">
            <v>2708</v>
          </cell>
          <cell r="B960" t="str">
            <v>ENGENHEIRO CIVIL DE OBRA SENIOR</v>
          </cell>
          <cell r="C960" t="str">
            <v xml:space="preserve">H     </v>
          </cell>
          <cell r="D960">
            <v>116.94</v>
          </cell>
        </row>
        <row r="961">
          <cell r="A961">
            <v>2710</v>
          </cell>
          <cell r="B961" t="str">
            <v>REBOLO ABRASIVO RETO DE USO GERAL GRAO 36, DE 6 X 3/4 " (DIAMETRO X ALTURA)</v>
          </cell>
          <cell r="C961" t="str">
            <v xml:space="preserve">UN    </v>
          </cell>
          <cell r="D961">
            <v>34.92</v>
          </cell>
        </row>
        <row r="962">
          <cell r="A962">
            <v>2711</v>
          </cell>
          <cell r="B962" t="str">
            <v>CARRINHO DE MAO DE ACO CAPACIDADE 50 A 60 L, PNEU COM CAMARA</v>
          </cell>
          <cell r="C962" t="str">
            <v xml:space="preserve">UN    </v>
          </cell>
          <cell r="D962">
            <v>99.92</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4.8</v>
          </cell>
        </row>
        <row r="975">
          <cell r="A975">
            <v>2762</v>
          </cell>
          <cell r="B975" t="str">
            <v>ESTOPIM SIMPLES</v>
          </cell>
          <cell r="C975" t="str">
            <v xml:space="preserve">M     </v>
          </cell>
          <cell r="D975">
            <v>6</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41.51</v>
          </cell>
        </row>
        <row r="985">
          <cell r="A985">
            <v>3081</v>
          </cell>
          <cell r="B985" t="str">
            <v>FECHADURA DE EMBUTIR PARA PORTA EXTERNA / ENTRADA, MAQUINA 55 MM, COM CILINDRO, MACANETA ALAVANCA E ESPELHO EM METAL CROMADO - NIVEL SEGURANCA MEDIO - COMPLETA</v>
          </cell>
          <cell r="C985" t="str">
            <v xml:space="preserve">CJ    </v>
          </cell>
          <cell r="D985">
            <v>62.82</v>
          </cell>
        </row>
        <row r="986">
          <cell r="A986">
            <v>3082</v>
          </cell>
          <cell r="B986" t="str">
            <v>FECHADURA DE SOBREPOR EM FERRO PINTADO, COM MACANETA ALAVANCA, CHAVE GRANDE - COMPLETA</v>
          </cell>
          <cell r="C986" t="str">
            <v xml:space="preserve">CJ    </v>
          </cell>
          <cell r="D986">
            <v>38.83</v>
          </cell>
        </row>
        <row r="987">
          <cell r="A987">
            <v>3084</v>
          </cell>
          <cell r="B987" t="str">
            <v>FECHADURA BICO DE PAPAGAIO, MAQUINA *45* MM, CROMADA, COM CILINDRO, PARA PORTA DE CORRER EXTERNA - COMPLETA</v>
          </cell>
          <cell r="C987" t="str">
            <v xml:space="preserve">CJ    </v>
          </cell>
          <cell r="D987">
            <v>56.07</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33.56</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55.78</v>
          </cell>
        </row>
        <row r="990">
          <cell r="A990">
            <v>3096</v>
          </cell>
          <cell r="B990" t="str">
            <v>FECHO / FECHADURA CONCHA COM ALAVANCA / TRAVA, DE EMBUTIR, PARA PORTA OU JANELA DE CORRER EM LATAO OU ACO INOX - COMPLETO</v>
          </cell>
          <cell r="C990" t="str">
            <v xml:space="preserve">CJ    </v>
          </cell>
          <cell r="D990">
            <v>25.53</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31.06</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49.68</v>
          </cell>
        </row>
        <row r="993">
          <cell r="A993">
            <v>3103</v>
          </cell>
          <cell r="B993" t="str">
            <v>FECHADURA C/ CILINDRO LATAO CROMADO P/ PORTA VIDRO TP AROUCA 2171-L OU EQUIV</v>
          </cell>
          <cell r="C993" t="str">
            <v xml:space="preserve">UN    </v>
          </cell>
          <cell r="D993">
            <v>50.12</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350.87</v>
          </cell>
        </row>
        <row r="995">
          <cell r="A995">
            <v>3105</v>
          </cell>
          <cell r="B995" t="str">
            <v>FECHO DE EMBUTIR, TIPO UNHA, COMANDO COM ALAVANCA, EM LATAO CROMADO, 40 CM, PARA PORTAS E JANELAS - INCLUI PARAFUSOS</v>
          </cell>
          <cell r="C995" t="str">
            <v xml:space="preserve">UN    </v>
          </cell>
          <cell r="D995">
            <v>31.9</v>
          </cell>
        </row>
        <row r="996">
          <cell r="A996">
            <v>3106</v>
          </cell>
          <cell r="B996" t="str">
            <v>FERROLHO / FECHO CHATO, DE SOBREPOR, EM FERRO ZINCADO, REFORCADO, 6", COM PORTA CADEADO, PARA PORTAO, PORTA E JANELA - INCLUI PARAFUSOS</v>
          </cell>
          <cell r="C996" t="str">
            <v xml:space="preserve">UN    </v>
          </cell>
          <cell r="D996">
            <v>3.52</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20.53</v>
          </cell>
        </row>
        <row r="999">
          <cell r="A999">
            <v>3111</v>
          </cell>
          <cell r="B999" t="str">
            <v>FECHO DE EMBUTIR, TIPO UNHA, COMANDO COM ALAVANCA, EM ACO CROMADO, 22 CM, PARA PORTAS E JANELAS - INCLUI PARAFUSOS</v>
          </cell>
          <cell r="C999" t="str">
            <v xml:space="preserve">UN    </v>
          </cell>
          <cell r="D999">
            <v>19.57</v>
          </cell>
        </row>
        <row r="1000">
          <cell r="A1000">
            <v>3112</v>
          </cell>
          <cell r="B1000" t="str">
            <v>CREMONA COM CASTANHA BIPARTIDA, COM VARA DE 1.20 M, EM LATAO CROMADO, PARA PORTAS E JANELAS - COMPLETA</v>
          </cell>
          <cell r="C1000" t="str">
            <v xml:space="preserve">CJ    </v>
          </cell>
          <cell r="D1000">
            <v>49.35</v>
          </cell>
        </row>
        <row r="1001">
          <cell r="A1001">
            <v>3113</v>
          </cell>
          <cell r="B1001" t="str">
            <v>CREMONA COM CASTANHA BIPARTIDA, COM VARA DE 1.50 M, EM LATAO CROMADO, PARA PORTAS E JANELAS - COMPLETA</v>
          </cell>
          <cell r="C1001" t="str">
            <v xml:space="preserve">CJ    </v>
          </cell>
          <cell r="D1001">
            <v>56.86</v>
          </cell>
        </row>
        <row r="1002">
          <cell r="A1002">
            <v>3114</v>
          </cell>
          <cell r="B1002" t="str">
            <v>CREMONA LATAO CROMADO, COM CASTANHA BIPARTIDA E PRESILHAS, MEDIDAS APROXIMADAS DE 113 X 40 X 35 MM (NAO INCL VARA FERRO)</v>
          </cell>
          <cell r="C1002" t="str">
            <v xml:space="preserve">UN    </v>
          </cell>
          <cell r="D1002">
            <v>25.68</v>
          </cell>
        </row>
        <row r="1003">
          <cell r="A1003">
            <v>3115</v>
          </cell>
          <cell r="B1003" t="str">
            <v>VARA / PERFIL PARA CREMONA, EM FERRO CROMADO, COMPRIMENTO DE 120 CM</v>
          </cell>
          <cell r="C1003" t="str">
            <v xml:space="preserve">UN    </v>
          </cell>
          <cell r="D1003">
            <v>15.49</v>
          </cell>
        </row>
        <row r="1004">
          <cell r="A1004">
            <v>3116</v>
          </cell>
          <cell r="B1004" t="str">
            <v>VARA / PERFIL PARA CREMONA, EM FERRO CROMADO, COMPRIMENTO DE 150 CM</v>
          </cell>
          <cell r="C1004" t="str">
            <v xml:space="preserve">UN    </v>
          </cell>
          <cell r="D1004">
            <v>15.97</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5.83</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1.5</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11.34</v>
          </cell>
        </row>
        <row r="1022">
          <cell r="A1022">
            <v>3263</v>
          </cell>
          <cell r="B1022" t="str">
            <v>FLANGE SEXTAVADO DE FERRO GALVANIZADO, COM ROSCA BSP, DE 3/4"</v>
          </cell>
          <cell r="C1022" t="str">
            <v xml:space="preserve">UN    </v>
          </cell>
          <cell r="D1022">
            <v>15.49</v>
          </cell>
        </row>
        <row r="1023">
          <cell r="A1023">
            <v>3264</v>
          </cell>
          <cell r="B1023" t="str">
            <v>FLANGE SEXTAVADO DE FERRO GALVANIZADO, COM ROSCA BSP, DE 1"</v>
          </cell>
          <cell r="C1023" t="str">
            <v xml:space="preserve">UN    </v>
          </cell>
          <cell r="D1023">
            <v>18.62</v>
          </cell>
        </row>
        <row r="1024">
          <cell r="A1024">
            <v>3265</v>
          </cell>
          <cell r="B1024" t="str">
            <v>FLANGE SEXTAVADO DE FERRO GALVANIZADO, COM ROSCA BSP, DE 1 1/4"</v>
          </cell>
          <cell r="C1024" t="str">
            <v xml:space="preserve">UN    </v>
          </cell>
          <cell r="D1024">
            <v>25.9</v>
          </cell>
        </row>
        <row r="1025">
          <cell r="A1025">
            <v>3266</v>
          </cell>
          <cell r="B1025" t="str">
            <v>FLANGE SEXTAVADO DE FERRO GALVANIZADO, COM ROSCA BSP, DE 2"</v>
          </cell>
          <cell r="C1025" t="str">
            <v xml:space="preserve">UN    </v>
          </cell>
          <cell r="D1025">
            <v>38.700000000000003</v>
          </cell>
        </row>
        <row r="1026">
          <cell r="A1026">
            <v>3267</v>
          </cell>
          <cell r="B1026" t="str">
            <v>FLANGE SEXTAVADO DE FERRO GALVANIZADO, COM ROSCA BSP, DE 2 1/2"</v>
          </cell>
          <cell r="C1026" t="str">
            <v xml:space="preserve">UN    </v>
          </cell>
          <cell r="D1026">
            <v>60.83</v>
          </cell>
        </row>
        <row r="1027">
          <cell r="A1027">
            <v>3268</v>
          </cell>
          <cell r="B1027" t="str">
            <v>FLANGE SEXTAVADO DE FERRO GALVANIZADO, COM ROSCA BSP, DE 3"</v>
          </cell>
          <cell r="C1027" t="str">
            <v xml:space="preserve">UN    </v>
          </cell>
          <cell r="D1027">
            <v>82.25</v>
          </cell>
        </row>
        <row r="1028">
          <cell r="A1028">
            <v>3270</v>
          </cell>
          <cell r="B1028" t="str">
            <v>FLANGE SEXTAVADO DE FERRO GALVANIZADO, COM ROSCA BSP, DE 6"</v>
          </cell>
          <cell r="C1028" t="str">
            <v xml:space="preserve">UN    </v>
          </cell>
          <cell r="D1028">
            <v>204.29</v>
          </cell>
        </row>
        <row r="1029">
          <cell r="A1029">
            <v>3271</v>
          </cell>
          <cell r="B1029" t="str">
            <v>FLANGE SEXTAVADO DE FERRO GALVANIZADO, COM ROSCA BSP, DE 4"</v>
          </cell>
          <cell r="C1029" t="str">
            <v xml:space="preserve">UN    </v>
          </cell>
          <cell r="D1029">
            <v>121.6</v>
          </cell>
        </row>
        <row r="1030">
          <cell r="A1030">
            <v>3272</v>
          </cell>
          <cell r="B1030" t="str">
            <v>FLANGE SEXTAVADO DE FERRO GALVANIZADO, COM ROSCA BSP, DE 1 1/2"</v>
          </cell>
          <cell r="C1030" t="str">
            <v xml:space="preserve">UN    </v>
          </cell>
          <cell r="D1030">
            <v>32.6</v>
          </cell>
        </row>
        <row r="1031">
          <cell r="A1031">
            <v>3275</v>
          </cell>
          <cell r="B1031" t="str">
            <v>FORRO COMPOSTO POR PAINEIS DE LA DE VIDRO, REVESTIDOS EM PVC MICROPERFURADO, DE *1250 X 625* MM, ESPESSURA 15 MM (COM COLOCACAO)</v>
          </cell>
          <cell r="C1031" t="str">
            <v xml:space="preserve">M2    </v>
          </cell>
          <cell r="D1031">
            <v>64.16</v>
          </cell>
        </row>
        <row r="1032">
          <cell r="A1032">
            <v>3277</v>
          </cell>
          <cell r="B1032" t="str">
            <v>FOSSA SEPTICA CONCRETO PRE MOLDADO PARA 10 CONTRIBUINTES - *90 X 90* CM</v>
          </cell>
          <cell r="C1032" t="str">
            <v xml:space="preserve">UN    </v>
          </cell>
          <cell r="D1032">
            <v>704.58</v>
          </cell>
        </row>
        <row r="1033">
          <cell r="A1033">
            <v>3278</v>
          </cell>
          <cell r="B1033" t="str">
            <v>CAIXA INSPECAO, CONCRETO PRE MOLDADO, CIRCULAR, COM TAMPA, D = 40* CM</v>
          </cell>
          <cell r="C1033" t="str">
            <v xml:space="preserve">UN    </v>
          </cell>
          <cell r="D1033">
            <v>77.06</v>
          </cell>
        </row>
        <row r="1034">
          <cell r="A1034">
            <v>3279</v>
          </cell>
          <cell r="B1034" t="str">
            <v>CAIXA INSPECAO, CONCRETO PRE MOLDADO, CIRCULAR, COM TAMPA, D = 60* CM, H= 60* CM</v>
          </cell>
          <cell r="C1034" t="str">
            <v xml:space="preserve">UN    </v>
          </cell>
          <cell r="D1034">
            <v>127.15</v>
          </cell>
        </row>
        <row r="1035">
          <cell r="A1035">
            <v>3280</v>
          </cell>
          <cell r="B1035" t="str">
            <v>CAIXA GORDURA DUPLA, CONCRETO PRE MOLDADO, CIRCULAR, COM TAMPA, D = 60* CM</v>
          </cell>
          <cell r="C1035" t="str">
            <v xml:space="preserve">UN    </v>
          </cell>
          <cell r="D1035">
            <v>146.97</v>
          </cell>
        </row>
        <row r="1036">
          <cell r="A1036">
            <v>3281</v>
          </cell>
          <cell r="B1036" t="str">
            <v>FOSSA SEPTICA CONCRETO PRE MOLDADO PARA 5 CONTRIBUINTES *90 X 70* CM</v>
          </cell>
          <cell r="C1036" t="str">
            <v xml:space="preserve">UN    </v>
          </cell>
          <cell r="D1036">
            <v>583.48</v>
          </cell>
        </row>
        <row r="1037">
          <cell r="A1037">
            <v>3282</v>
          </cell>
          <cell r="B1037" t="str">
            <v>SUMIDOURO CONCRETO PRE MOLDADO, COMPLETO, PARA 5 CONTRIBUINTES</v>
          </cell>
          <cell r="C1037" t="str">
            <v xml:space="preserve">UN    </v>
          </cell>
          <cell r="D1037">
            <v>696.33</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303.89</v>
          </cell>
        </row>
        <row r="1049">
          <cell r="A1049">
            <v>3310</v>
          </cell>
          <cell r="B1049" t="str">
            <v>GABIAO MANTA (COLCHAO) MALHA HEXAGONAL 8 X 10 CM (ZN/AL), FIO 2,2 A 2,4 MM, DIMENSOES 4,0 X 2,0 X 0,3 M (C X L X A)</v>
          </cell>
          <cell r="C1049" t="str">
            <v xml:space="preserve">M3    </v>
          </cell>
          <cell r="D1049">
            <v>380.95</v>
          </cell>
        </row>
        <row r="1050">
          <cell r="A1050">
            <v>3311</v>
          </cell>
          <cell r="B1050" t="str">
            <v>GABIAO SACO MALHA HEXAGONAL 8 X 10 CM (ZN/AL + PVC), FIO 2,4 MM, H = 0,65 M</v>
          </cell>
          <cell r="C1050" t="str">
            <v xml:space="preserve">M3    </v>
          </cell>
          <cell r="D1050">
            <v>286.97000000000003</v>
          </cell>
        </row>
        <row r="1051">
          <cell r="A1051">
            <v>3312</v>
          </cell>
          <cell r="B1051" t="str">
            <v>ARAME DE AMARRACAO PARA GABIAO GALVANIZADO, DIAMETRO 2,2 MM</v>
          </cell>
          <cell r="C1051" t="str">
            <v xml:space="preserve">KG    </v>
          </cell>
          <cell r="D1051">
            <v>15.01</v>
          </cell>
        </row>
        <row r="1052">
          <cell r="A1052">
            <v>3313</v>
          </cell>
          <cell r="B1052" t="str">
            <v>ARAME PROTEGIDO COM PVC PARA GABIAO, DIAMETRO 2,2 MM</v>
          </cell>
          <cell r="C1052" t="str">
            <v xml:space="preserve">KG    </v>
          </cell>
          <cell r="D1052">
            <v>19.32</v>
          </cell>
        </row>
        <row r="1053">
          <cell r="A1053">
            <v>3314</v>
          </cell>
          <cell r="B1053" t="str">
            <v>GABIAO TIPO CAIXA MALHA HEXAGONAL 8 X 10 CM (ZN/AL + PVC),  FIO 2,4 MM, H = 0,50 M</v>
          </cell>
          <cell r="C1053" t="str">
            <v xml:space="preserve">M3    </v>
          </cell>
          <cell r="D1053">
            <v>382.66</v>
          </cell>
        </row>
        <row r="1054">
          <cell r="A1054">
            <v>3315</v>
          </cell>
          <cell r="B1054" t="str">
            <v>GESSO EM PO PARA REVESTIMENTOS/MOLDURAS/SANCAS</v>
          </cell>
          <cell r="C1054" t="str">
            <v xml:space="preserve">KG    </v>
          </cell>
          <cell r="D1054">
            <v>0.56000000000000005</v>
          </cell>
        </row>
        <row r="1055">
          <cell r="A1055">
            <v>3318</v>
          </cell>
          <cell r="B1055" t="str">
            <v>GRADE DE DISCOS MECANICA 20X24" COM 20 DISCOS 24" X 6MM  COM PNEUS PARA TRANSPORTE</v>
          </cell>
          <cell r="C1055" t="str">
            <v xml:space="preserve">UN    </v>
          </cell>
          <cell r="D1055">
            <v>23500</v>
          </cell>
        </row>
        <row r="1056">
          <cell r="A1056">
            <v>3322</v>
          </cell>
          <cell r="B1056" t="str">
            <v>GRAMA ESMERALDA OU SAO CARLOS OU CURITIBANA, EM PLACAS, SEM PLANTIO</v>
          </cell>
          <cell r="C1056" t="str">
            <v xml:space="preserve">M2    </v>
          </cell>
          <cell r="D1056">
            <v>7</v>
          </cell>
        </row>
        <row r="1057">
          <cell r="A1057">
            <v>3324</v>
          </cell>
          <cell r="B1057" t="str">
            <v>GRAMA BATATAIS EM PLACAS, SEM PLANTIO</v>
          </cell>
          <cell r="C1057" t="str">
            <v xml:space="preserve">M2    </v>
          </cell>
          <cell r="D1057">
            <v>4.99</v>
          </cell>
        </row>
        <row r="1058">
          <cell r="A1058">
            <v>3345</v>
          </cell>
          <cell r="B1058" t="str">
            <v>LOCACAO DE GRUPO GERADOR ACIMA DE * 20 A 80* KVA, MOTOR DIESEL, REBOCAVEL, ACIONAMENTO MANUAL</v>
          </cell>
          <cell r="C1058" t="str">
            <v xml:space="preserve">H     </v>
          </cell>
          <cell r="D1058">
            <v>13.91</v>
          </cell>
        </row>
        <row r="1059">
          <cell r="A1059">
            <v>3346</v>
          </cell>
          <cell r="B1059" t="str">
            <v>LOCACAO DE GRUPO GERADOR *80 A 125* KVA, MOTOR DIESEL, REBOCAVEL, ACIONAMENTO MANUAL</v>
          </cell>
          <cell r="C1059" t="str">
            <v xml:space="preserve">H     </v>
          </cell>
          <cell r="D1059">
            <v>18</v>
          </cell>
        </row>
        <row r="1060">
          <cell r="A1060">
            <v>3348</v>
          </cell>
          <cell r="B1060" t="str">
            <v>LOCACAO DE GRUPO GERADOR ACIMA DE * 125 ATE 180* KVA, MOTOR DIESEL, REBOCAVEL, ACIONAMENTO MANUAL</v>
          </cell>
          <cell r="C1060" t="str">
            <v xml:space="preserve">H     </v>
          </cell>
          <cell r="D1060">
            <v>21.53</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63000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147262.5</v>
          </cell>
        </row>
        <row r="1064">
          <cell r="A1064">
            <v>3373</v>
          </cell>
          <cell r="B1064" t="str">
            <v>HASTE DE ATERRAMENTO EM ACO COM 3,00 M DE COMPRIMENTO E DN = 1/2", REVESTIDA COM BAIXA CAMADA DE COBRE, SEM CONECTOR</v>
          </cell>
          <cell r="C1064" t="str">
            <v xml:space="preserve">UN    </v>
          </cell>
          <cell r="D1064">
            <v>28.1</v>
          </cell>
        </row>
        <row r="1065">
          <cell r="A1065">
            <v>3376</v>
          </cell>
          <cell r="B1065" t="str">
            <v>HASTE DE ATERRAMENTO EM ACO COM 3,00 M DE COMPRIMENTO E DN = 3/4", REVESTIDA COM BAIXA CAMADA DE COBRE, COM CONECTOR TIPO GRAMPO</v>
          </cell>
          <cell r="C1065" t="str">
            <v xml:space="preserve">UN    </v>
          </cell>
          <cell r="D1065">
            <v>47.94</v>
          </cell>
        </row>
        <row r="1066">
          <cell r="A1066">
            <v>3378</v>
          </cell>
          <cell r="B1066" t="str">
            <v>HASTE DE ATERRAMENTO EM ACO COM 3,00 M DE COMPRIMENTO E DN = 3/4", REVESTIDA COM BAIXA CAMADA DE COBRE, SEM CONECTOR</v>
          </cell>
          <cell r="C1066" t="str">
            <v xml:space="preserve">UN    </v>
          </cell>
          <cell r="D1066">
            <v>47.39</v>
          </cell>
        </row>
        <row r="1067">
          <cell r="A1067">
            <v>3379</v>
          </cell>
          <cell r="B1067" t="str">
            <v>HASTE DE ATERRAMENTO EM ACO COM 3,00 M DE COMPRIMENTO E DN = 5/8", REVESTIDA COM BAIXA CAMADA DE COBRE, SEM CONECTOR</v>
          </cell>
          <cell r="C1067" t="str">
            <v xml:space="preserve">UN    </v>
          </cell>
          <cell r="D1067">
            <v>32.03</v>
          </cell>
        </row>
        <row r="1068">
          <cell r="A1068">
            <v>3380</v>
          </cell>
          <cell r="B1068" t="str">
            <v>HASTE DE ATERRAMENTO EM ACO COM 3,00 M DE COMPRIMENTO E DN = 5/8", REVESTIDA COM BAIXA CAMADA DE COBRE, COM CONECTOR TIPO GRAMPO</v>
          </cell>
          <cell r="C1068" t="str">
            <v xml:space="preserve">UN    </v>
          </cell>
          <cell r="D1068">
            <v>33.18</v>
          </cell>
        </row>
        <row r="1069">
          <cell r="A1069">
            <v>3383</v>
          </cell>
          <cell r="B1069" t="str">
            <v>HASTE DE ATERRAMENTO EM ACO COM 2,40 M DE COMPRIMENTO E DN = 5/8", REVESTIDA COM BAIXA CAMADA DE COBRE, SEM CONECTOR</v>
          </cell>
          <cell r="C1069" t="str">
            <v xml:space="preserve">UN    </v>
          </cell>
          <cell r="D1069">
            <v>24.62</v>
          </cell>
        </row>
        <row r="1070">
          <cell r="A1070">
            <v>3384</v>
          </cell>
          <cell r="B1070" t="str">
            <v>SUPORTE GUIA SIMPLES COM ROLDANA EM POLIPROPILENO PARA CHUMBAR, H = 20 CM</v>
          </cell>
          <cell r="C1070" t="str">
            <v xml:space="preserve">UN    </v>
          </cell>
          <cell r="D1070">
            <v>3.8</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533.79999999999995</v>
          </cell>
        </row>
        <row r="1075">
          <cell r="A1075">
            <v>3394</v>
          </cell>
          <cell r="B1075" t="str">
            <v>ISOLADOR DE PORCELANA, TIPO BUCHA, PARA TENSAO DE *15* KV</v>
          </cell>
          <cell r="C1075" t="str">
            <v xml:space="preserve">UN    </v>
          </cell>
          <cell r="D1075">
            <v>313.52</v>
          </cell>
        </row>
        <row r="1076">
          <cell r="A1076">
            <v>3395</v>
          </cell>
          <cell r="B1076" t="str">
            <v>ISOLADOR DE PORCELANA, TIPO PINO MONOCORPO, PARA TENSAO DE *35* KV</v>
          </cell>
          <cell r="C1076" t="str">
            <v xml:space="preserve">UN    </v>
          </cell>
          <cell r="D1076">
            <v>76.69</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3.64</v>
          </cell>
        </row>
        <row r="1079">
          <cell r="A1079">
            <v>3405</v>
          </cell>
          <cell r="B1079" t="str">
            <v>ISOLADOR DE PORCELANA SUSPENSO, DISCO TIPO GARFO OLHAL, DIAMETRO DE 152 MM, PARA TENSAO DE *15* KV</v>
          </cell>
          <cell r="C1079" t="str">
            <v xml:space="preserve">UN    </v>
          </cell>
          <cell r="D1079">
            <v>59.39</v>
          </cell>
        </row>
        <row r="1080">
          <cell r="A1080">
            <v>3406</v>
          </cell>
          <cell r="B1080" t="str">
            <v>ISOLADOR DE PORCELANA, TIPO PINO MONOCORPO, PARA TENSAO DE *15* KV</v>
          </cell>
          <cell r="C1080" t="str">
            <v xml:space="preserve">UN    </v>
          </cell>
          <cell r="D1080">
            <v>18.18</v>
          </cell>
        </row>
        <row r="1081">
          <cell r="A1081">
            <v>3408</v>
          </cell>
          <cell r="B1081" t="str">
            <v>POLIESTIRENO EXPANDIDO/EPS (ISOPOR), TIPO 2F, PLACA, ISOLAMENTO TERMOACUSTICO, E = 20 MM, 1000 X 500 MM</v>
          </cell>
          <cell r="C1081" t="str">
            <v xml:space="preserve">M2    </v>
          </cell>
          <cell r="D1081">
            <v>8</v>
          </cell>
        </row>
        <row r="1082">
          <cell r="A1082">
            <v>3409</v>
          </cell>
          <cell r="B1082" t="str">
            <v>POLIESTIRENO EXPANDIDO/EPS (ISOPOR), TIPO 2F, PLACA, ISOLAMENTO TERMOACUSTICO, E = 50 MM, 1000 X 500 MM</v>
          </cell>
          <cell r="C1082" t="str">
            <v xml:space="preserve">M2    </v>
          </cell>
          <cell r="D1082">
            <v>20</v>
          </cell>
        </row>
        <row r="1083">
          <cell r="A1083">
            <v>3410</v>
          </cell>
          <cell r="B1083" t="str">
            <v>ADESIVO/COLA PARA EPS (ISOPOR) E OUTROS MATERIAIS</v>
          </cell>
          <cell r="C1083" t="str">
            <v xml:space="preserve">KG    </v>
          </cell>
          <cell r="D1083">
            <v>23.54</v>
          </cell>
        </row>
        <row r="1084">
          <cell r="A1084">
            <v>3411</v>
          </cell>
          <cell r="B1084" t="str">
            <v>POLIESTIRENO EXPANDIDO/EPS (ISOPOR), PEROLAS, PARA CONCRETO LEVE</v>
          </cell>
          <cell r="C1084" t="str">
            <v xml:space="preserve">KG    </v>
          </cell>
          <cell r="D1084">
            <v>46.16</v>
          </cell>
        </row>
        <row r="1085">
          <cell r="A1085">
            <v>3412</v>
          </cell>
          <cell r="B1085" t="str">
            <v>PAINEL DE LA DE VIDRO SEM REVESTIMENTO PSI 20, E = 25 MM, DE 1200 X 600 MM</v>
          </cell>
          <cell r="C1085" t="str">
            <v xml:space="preserve">M2    </v>
          </cell>
          <cell r="D1085">
            <v>16.440000000000001</v>
          </cell>
        </row>
        <row r="1086">
          <cell r="A1086">
            <v>3413</v>
          </cell>
          <cell r="B1086" t="str">
            <v>PAINEL DE LA DE VIDRO SEM REVESTIMENTO PSI 20, E = 50 MM, DE 1200 X 600 MM</v>
          </cell>
          <cell r="C1086" t="str">
            <v xml:space="preserve">M2    </v>
          </cell>
          <cell r="D1086">
            <v>37.020000000000003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5.0999999999999996</v>
          </cell>
        </row>
        <row r="1093">
          <cell r="A1093">
            <v>3442</v>
          </cell>
          <cell r="B1093" t="str">
            <v>COTOVELO 45 GRAUS DE FERRO GALVANIZADO, COM ROSCA BSP, DE 3/4"</v>
          </cell>
          <cell r="C1093" t="str">
            <v xml:space="preserve">UN    </v>
          </cell>
          <cell r="D1093">
            <v>7.62</v>
          </cell>
        </row>
        <row r="1094">
          <cell r="A1094">
            <v>3443</v>
          </cell>
          <cell r="B1094" t="str">
            <v>COTOVELO 90 GRAUS DE FERRO GALVANIZADO, COM ROSCA BSP MACHO/FEMEA, DE 1"</v>
          </cell>
          <cell r="C1094" t="str">
            <v xml:space="preserve">UN    </v>
          </cell>
          <cell r="D1094">
            <v>12.83</v>
          </cell>
        </row>
        <row r="1095">
          <cell r="A1095">
            <v>3444</v>
          </cell>
          <cell r="B1095" t="str">
            <v>COTOVELO 45 GRAUS DE FERRO GALVANIZADO, COM ROSCA BSP, DE 1"</v>
          </cell>
          <cell r="C1095" t="str">
            <v xml:space="preserve">UN    </v>
          </cell>
          <cell r="D1095">
            <v>11.12</v>
          </cell>
        </row>
        <row r="1096">
          <cell r="A1096">
            <v>3445</v>
          </cell>
          <cell r="B1096" t="str">
            <v>COTOVELO 45 GRAUS DE FERRO GALVANIZADO, COM ROSCA BSP, DE 1 1/4"</v>
          </cell>
          <cell r="C1096" t="str">
            <v xml:space="preserve">UN    </v>
          </cell>
          <cell r="D1096">
            <v>18.059999999999999</v>
          </cell>
        </row>
        <row r="1097">
          <cell r="A1097">
            <v>3446</v>
          </cell>
          <cell r="B1097" t="str">
            <v>COTOVELO 45 GRAUS DE FERRO GALVANIZADO, COM ROSCA BSP, DE 1 1/2"</v>
          </cell>
          <cell r="C1097" t="str">
            <v xml:space="preserve">UN    </v>
          </cell>
          <cell r="D1097">
            <v>22.12</v>
          </cell>
        </row>
        <row r="1098">
          <cell r="A1098">
            <v>3447</v>
          </cell>
          <cell r="B1098" t="str">
            <v>COTOVELO 45 GRAUS DE FERRO GALVANIZADO, COM ROSCA BSP, DE 2"</v>
          </cell>
          <cell r="C1098" t="str">
            <v xml:space="preserve">UN    </v>
          </cell>
          <cell r="D1098">
            <v>32.18</v>
          </cell>
        </row>
        <row r="1099">
          <cell r="A1099">
            <v>3448</v>
          </cell>
          <cell r="B1099" t="str">
            <v>COTOVELO 45 GRAUS DE FERRO GALVANIZADO, COM ROSCA BSP, DE 3"</v>
          </cell>
          <cell r="C1099" t="str">
            <v xml:space="preserve">UN    </v>
          </cell>
          <cell r="D1099">
            <v>90.93</v>
          </cell>
        </row>
        <row r="1100">
          <cell r="A1100">
            <v>3449</v>
          </cell>
          <cell r="B1100" t="str">
            <v>COTOVELO 45 GRAUS DE FERRO GALVANIZADO, COM ROSCA BSP, DE 4"</v>
          </cell>
          <cell r="C1100" t="str">
            <v xml:space="preserve">UN    </v>
          </cell>
          <cell r="D1100">
            <v>159.33000000000001</v>
          </cell>
        </row>
        <row r="1101">
          <cell r="A1101">
            <v>3450</v>
          </cell>
          <cell r="B1101" t="str">
            <v>COTOVELO 90 GRAUS DE FERRO GALVANIZADO, COM ROSCA BSP MACHO/FEMEA, DE 1/2"</v>
          </cell>
          <cell r="C1101" t="str">
            <v xml:space="preserve">UN    </v>
          </cell>
          <cell r="D1101">
            <v>5.97</v>
          </cell>
        </row>
        <row r="1102">
          <cell r="A1102">
            <v>3451</v>
          </cell>
          <cell r="B1102" t="str">
            <v>COTOVELO 90 GRAUS DE FERRO GALVANIZADO, COM ROSCA BSP MACHO/FEMEA, DE 3/4"</v>
          </cell>
          <cell r="C1102" t="str">
            <v xml:space="preserve">UN    </v>
          </cell>
          <cell r="D1102">
            <v>7.15</v>
          </cell>
        </row>
        <row r="1103">
          <cell r="A1103">
            <v>3452</v>
          </cell>
          <cell r="B1103" t="str">
            <v>COTOVELO 90 GRAUS DE FERRO GALVANIZADO, COM ROSCA BSP MACHO/FEMEA, DE 2"</v>
          </cell>
          <cell r="C1103" t="str">
            <v xml:space="preserve">UN    </v>
          </cell>
          <cell r="D1103">
            <v>36.04</v>
          </cell>
        </row>
        <row r="1104">
          <cell r="A1104">
            <v>3453</v>
          </cell>
          <cell r="B1104" t="str">
            <v>COTOVELO 90 GRAUS DE FERRO GALVANIZADO, COM ROSCA BSP MACHO/FEMEA, DE 2 1/2"</v>
          </cell>
          <cell r="C1104" t="str">
            <v xml:space="preserve">UN    </v>
          </cell>
          <cell r="D1104">
            <v>73.02</v>
          </cell>
        </row>
        <row r="1105">
          <cell r="A1105">
            <v>3454</v>
          </cell>
          <cell r="B1105" t="str">
            <v>COTOVELO 90 GRAUS DE FERRO GALVANIZADO, COM ROSCA BSP MACHO/FEMEA, DE 3"</v>
          </cell>
          <cell r="C1105" t="str">
            <v xml:space="preserve">UN    </v>
          </cell>
          <cell r="D1105">
            <v>111.06</v>
          </cell>
        </row>
        <row r="1106">
          <cell r="A1106">
            <v>3455</v>
          </cell>
          <cell r="B1106" t="str">
            <v>COTOVELO 90 GRAUS DE FERRO GALVANIZADO, COM ROSCA BSP, DE 1/2"</v>
          </cell>
          <cell r="C1106" t="str">
            <v xml:space="preserve">UN    </v>
          </cell>
          <cell r="D1106">
            <v>4.2699999999999996</v>
          </cell>
        </row>
        <row r="1107">
          <cell r="A1107">
            <v>3456</v>
          </cell>
          <cell r="B1107" t="str">
            <v>COTOVELO 90 GRAUS DE FERRO GALVANIZADO, COM ROSCA BSP, DE 3/4"</v>
          </cell>
          <cell r="C1107" t="str">
            <v xml:space="preserve">UN    </v>
          </cell>
          <cell r="D1107">
            <v>6.39</v>
          </cell>
        </row>
        <row r="1108">
          <cell r="A1108">
            <v>3457</v>
          </cell>
          <cell r="B1108" t="str">
            <v>COTOVELO 90 GRAUS DE FERRO GALVANIZADO, COM ROSCA BSP, DE 1 1/4"</v>
          </cell>
          <cell r="C1108" t="str">
            <v xml:space="preserve">UN    </v>
          </cell>
          <cell r="D1108">
            <v>15.05</v>
          </cell>
        </row>
        <row r="1109">
          <cell r="A1109">
            <v>3458</v>
          </cell>
          <cell r="B1109" t="str">
            <v>COTOVELO 90 GRAUS DE FERRO GALVANIZADO, COM ROSCA BSP, DE 1 1/2"</v>
          </cell>
          <cell r="C1109" t="str">
            <v xml:space="preserve">UN    </v>
          </cell>
          <cell r="D1109">
            <v>20.05</v>
          </cell>
        </row>
        <row r="1110">
          <cell r="A1110">
            <v>3459</v>
          </cell>
          <cell r="B1110" t="str">
            <v>COTOVELO 90 GRAUS DE FERRO GALVANIZADO, COM ROSCA BSP, DE 3"</v>
          </cell>
          <cell r="C1110" t="str">
            <v xml:space="preserve">UN    </v>
          </cell>
          <cell r="D1110">
            <v>78.98</v>
          </cell>
        </row>
        <row r="1111">
          <cell r="A1111">
            <v>3460</v>
          </cell>
          <cell r="B1111" t="str">
            <v>COTOVELO 90 GRAUS DE FERRO GALVANIZADO, COM ROSCA BSP, DE 5"</v>
          </cell>
          <cell r="C1111" t="str">
            <v xml:space="preserve">UN    </v>
          </cell>
          <cell r="D1111">
            <v>219.16</v>
          </cell>
        </row>
        <row r="1112">
          <cell r="A1112">
            <v>3461</v>
          </cell>
          <cell r="B1112" t="str">
            <v>COTOVELO 90 GRAUS DE FERRO GALVANIZADO, COM ROSCA BSP, DE 6"</v>
          </cell>
          <cell r="C1112" t="str">
            <v xml:space="preserve">UN    </v>
          </cell>
          <cell r="D1112">
            <v>560.16999999999996</v>
          </cell>
        </row>
        <row r="1113">
          <cell r="A1113">
            <v>3462</v>
          </cell>
          <cell r="B1113" t="str">
            <v>COTOVELO DE REDUCAO 90 GRAUS DE FERRO GALVANIZADO, COM ROSCA BSP, DE 3/4" X 1/2"</v>
          </cell>
          <cell r="C1113" t="str">
            <v xml:space="preserve">UN    </v>
          </cell>
          <cell r="D1113">
            <v>7.19</v>
          </cell>
        </row>
        <row r="1114">
          <cell r="A1114">
            <v>3463</v>
          </cell>
          <cell r="B1114" t="str">
            <v>COTOVELO DE REDUCAO 90 GRAUS DE FERRO GALVANIZADO, COM ROSCA BSP, DE 1" X 1/2"</v>
          </cell>
          <cell r="C1114" t="str">
            <v xml:space="preserve">UN    </v>
          </cell>
          <cell r="D1114">
            <v>10.89</v>
          </cell>
        </row>
        <row r="1115">
          <cell r="A1115">
            <v>3464</v>
          </cell>
          <cell r="B1115" t="str">
            <v>COTOVELO DE REDUCAO 90 GRAUS DE FERRO GALVANIZADO, COM ROSCA BSP, DE 1" X 3/4"</v>
          </cell>
          <cell r="C1115" t="str">
            <v xml:space="preserve">UN    </v>
          </cell>
          <cell r="D1115">
            <v>10.89</v>
          </cell>
        </row>
        <row r="1116">
          <cell r="A1116">
            <v>3465</v>
          </cell>
          <cell r="B1116" t="str">
            <v>COTOVELO DE REDUCAO 90 GRAUS DE FERRO GALVANIZADO, COM ROSCA BSP, DE 1 1/2" X 3/4"</v>
          </cell>
          <cell r="C1116" t="str">
            <v xml:space="preserve">UN    </v>
          </cell>
          <cell r="D1116">
            <v>26.16</v>
          </cell>
        </row>
        <row r="1117">
          <cell r="A1117">
            <v>3466</v>
          </cell>
          <cell r="B1117" t="str">
            <v>COTOVELO DE REDUCAO 90 GRAUS DE FERRO GALVANIZADO, COM ROSCA BSP, DE 2 1/2" X 2"</v>
          </cell>
          <cell r="C1117" t="str">
            <v xml:space="preserve">UN    </v>
          </cell>
          <cell r="D1117">
            <v>66.459999999999994</v>
          </cell>
        </row>
        <row r="1118">
          <cell r="A1118">
            <v>3467</v>
          </cell>
          <cell r="B1118" t="str">
            <v>COTOVELO DE REDUCAO 90 GRAUS DE FERRO GALVANIZADO, COM ROSCA BSP, DE 2" X 1 1/2"</v>
          </cell>
          <cell r="C1118" t="str">
            <v xml:space="preserve">UN    </v>
          </cell>
          <cell r="D1118">
            <v>37.53</v>
          </cell>
        </row>
        <row r="1119">
          <cell r="A1119">
            <v>3468</v>
          </cell>
          <cell r="B1119" t="str">
            <v>COTOVELO DE REDUCAO 90 GRAUS DE FERRO GALVANIZADO, COM ROSCA BSP, DE 1 1/2" X 1"</v>
          </cell>
          <cell r="C1119" t="str">
            <v xml:space="preserve">UN    </v>
          </cell>
          <cell r="D1119">
            <v>26.17</v>
          </cell>
        </row>
        <row r="1120">
          <cell r="A1120">
            <v>3469</v>
          </cell>
          <cell r="B1120" t="str">
            <v>COTOVELO 90 GRAUS DE FERRO GALVANIZADO, COM ROSCA BSP, DE 4"</v>
          </cell>
          <cell r="C1120" t="str">
            <v xml:space="preserve">UN    </v>
          </cell>
          <cell r="D1120">
            <v>150.19999999999999</v>
          </cell>
        </row>
        <row r="1121">
          <cell r="A1121">
            <v>3470</v>
          </cell>
          <cell r="B1121" t="str">
            <v>COTOVELO 90 GRAUS DE FERRO GALVANIZADO, COM ROSCA BSP, DE 2 1/2"</v>
          </cell>
          <cell r="C1121" t="str">
            <v xml:space="preserve">UN    </v>
          </cell>
          <cell r="D1121">
            <v>55.99</v>
          </cell>
        </row>
        <row r="1122">
          <cell r="A1122">
            <v>3471</v>
          </cell>
          <cell r="B1122" t="str">
            <v>COTOVELO 90 GRAUS DE FERRO GALVANIZADO, COM ROSCA BSP, DE 2"</v>
          </cell>
          <cell r="C1122" t="str">
            <v xml:space="preserve">UN    </v>
          </cell>
          <cell r="D1122">
            <v>30.77</v>
          </cell>
        </row>
        <row r="1123">
          <cell r="A1123">
            <v>3472</v>
          </cell>
          <cell r="B1123" t="str">
            <v>COTOVELO 90 GRAUS DE FERRO GALVANIZADO, COM ROSCA BSP, DE 1"</v>
          </cell>
          <cell r="C1123" t="str">
            <v xml:space="preserve">UN    </v>
          </cell>
          <cell r="D1123">
            <v>9.6</v>
          </cell>
        </row>
        <row r="1124">
          <cell r="A1124">
            <v>3473</v>
          </cell>
          <cell r="B1124" t="str">
            <v>COTOVELO 90 GRAUS DE FERRO GALVANIZADO, COM ROSCA BSP MACHO/FEMEA, DE 1 1/2"</v>
          </cell>
          <cell r="C1124" t="str">
            <v xml:space="preserve">UN    </v>
          </cell>
          <cell r="D1124">
            <v>25.02</v>
          </cell>
        </row>
        <row r="1125">
          <cell r="A1125">
            <v>3474</v>
          </cell>
          <cell r="B1125" t="str">
            <v>COTOVELO 90 GRAUS DE FERRO GALVANIZADO, COM ROSCA BSP MACHO/FEMEA, DE 1 1/4"</v>
          </cell>
          <cell r="C1125" t="str">
            <v xml:space="preserve">UN    </v>
          </cell>
          <cell r="D1125">
            <v>20.62</v>
          </cell>
        </row>
        <row r="1126">
          <cell r="A1126">
            <v>3475</v>
          </cell>
          <cell r="B1126" t="str">
            <v>JOELHO PVC, ROSCAVEL, 45 GRAUS, 1/2", PARA AGUA FRIA PREDIAL</v>
          </cell>
          <cell r="C1126" t="str">
            <v xml:space="preserve">UN    </v>
          </cell>
          <cell r="D1126">
            <v>2.11</v>
          </cell>
        </row>
        <row r="1127">
          <cell r="A1127">
            <v>3477</v>
          </cell>
          <cell r="B1127" t="str">
            <v>JOELHO, PVC SOLDAVEL, 45 GRAUS, 60 MM, PARA AGUA FRIA PREDIAL</v>
          </cell>
          <cell r="C1127" t="str">
            <v xml:space="preserve">UN    </v>
          </cell>
          <cell r="D1127">
            <v>17.03</v>
          </cell>
        </row>
        <row r="1128">
          <cell r="A1128">
            <v>3478</v>
          </cell>
          <cell r="B1128" t="str">
            <v>JOELHO, PVC SOLDAVEL, 45 GRAUS, 75 MM, PARA AGUA FRIA PREDIAL</v>
          </cell>
          <cell r="C1128" t="str">
            <v xml:space="preserve">UN    </v>
          </cell>
          <cell r="D1128">
            <v>41.27</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3.28</v>
          </cell>
        </row>
        <row r="1131">
          <cell r="A1131">
            <v>3485</v>
          </cell>
          <cell r="B1131" t="str">
            <v>JOELHO PVC, ROSCAVEL, 45 GRAUS, 1", PARA AGUA FRIA PREDIAL</v>
          </cell>
          <cell r="C1131" t="str">
            <v xml:space="preserve">UN    </v>
          </cell>
          <cell r="D1131">
            <v>6.43</v>
          </cell>
        </row>
        <row r="1132">
          <cell r="A1132">
            <v>3489</v>
          </cell>
          <cell r="B1132" t="str">
            <v>JOELHO, PVC COM ROSCA E BUCHA LATAO, 90 GRAUS,  3/4", PARA AGUA FRIA PREDIAL</v>
          </cell>
          <cell r="C1132" t="str">
            <v xml:space="preserve">UN    </v>
          </cell>
          <cell r="D1132">
            <v>9.15</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1.97</v>
          </cell>
        </row>
        <row r="1137">
          <cell r="A1137">
            <v>3497</v>
          </cell>
          <cell r="B1137" t="str">
            <v>JOELHO DE REDUCAO, PVC, ROSCAVEL COM BUCHA DE LATAO, 90 GRAUS,  3/4" X 1/2", PARA AGUA FRIA PREDIAL</v>
          </cell>
          <cell r="C1137" t="str">
            <v xml:space="preserve">UN    </v>
          </cell>
          <cell r="D1137">
            <v>10.01</v>
          </cell>
        </row>
        <row r="1138">
          <cell r="A1138">
            <v>3498</v>
          </cell>
          <cell r="B1138" t="str">
            <v>JOELHO DE REDUCAO, PVC, ROSCAVEL, 90 GRAUS, 1" X 3/4", PARA AGUA FRIA PREDIAL</v>
          </cell>
          <cell r="C1138" t="str">
            <v xml:space="preserve">UN    </v>
          </cell>
          <cell r="D1138">
            <v>3.18</v>
          </cell>
        </row>
        <row r="1139">
          <cell r="A1139">
            <v>3499</v>
          </cell>
          <cell r="B1139" t="str">
            <v>JOELHO, PVC SOLDAVEL, 45 GRAUS, 20 MM, PARA AGUA FRIA PREDIAL</v>
          </cell>
          <cell r="C1139" t="str">
            <v xml:space="preserve">UN    </v>
          </cell>
          <cell r="D1139">
            <v>0.56000000000000005</v>
          </cell>
        </row>
        <row r="1140">
          <cell r="A1140">
            <v>3500</v>
          </cell>
          <cell r="B1140" t="str">
            <v>JOELHO, PVC SOLDAVEL, 45 GRAUS, 25 MM, PARA AGUA FRIA PREDIAL</v>
          </cell>
          <cell r="C1140" t="str">
            <v xml:space="preserve">UN    </v>
          </cell>
          <cell r="D1140">
            <v>0.98</v>
          </cell>
        </row>
        <row r="1141">
          <cell r="A1141">
            <v>3501</v>
          </cell>
          <cell r="B1141" t="str">
            <v>JOELHO, PVC SOLDAVEL, 45 GRAUS, 32 MM, PARA AGUA FRIA PREDIAL</v>
          </cell>
          <cell r="C1141" t="str">
            <v xml:space="preserve">UN    </v>
          </cell>
          <cell r="D1141">
            <v>2.61</v>
          </cell>
        </row>
        <row r="1142">
          <cell r="A1142">
            <v>3502</v>
          </cell>
          <cell r="B1142" t="str">
            <v>JOELHO, PVC SOLDAVEL, 45 GRAUS, 40 MM, PARA AGUA FRIA PREDIAL</v>
          </cell>
          <cell r="C1142" t="str">
            <v xml:space="preserve">UN    </v>
          </cell>
          <cell r="D1142">
            <v>3.8</v>
          </cell>
        </row>
        <row r="1143">
          <cell r="A1143">
            <v>3503</v>
          </cell>
          <cell r="B1143" t="str">
            <v>JOELHO, PVC SOLDAVEL, 45 GRAUS, 50 MM, PARA AGUA FRIA PREDIAL</v>
          </cell>
          <cell r="C1143" t="str">
            <v xml:space="preserve">UN    </v>
          </cell>
          <cell r="D1143">
            <v>4.74</v>
          </cell>
        </row>
        <row r="1144">
          <cell r="A1144">
            <v>3505</v>
          </cell>
          <cell r="B1144" t="str">
            <v>JOELHO PVC, ROSCAVEL, 90 GRAUS, 3/4", PARA AGUA FRIA PREDIAL</v>
          </cell>
          <cell r="C1144" t="str">
            <v xml:space="preserve">UN    </v>
          </cell>
          <cell r="D1144">
            <v>1.96</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4.3099999999999996</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55.92</v>
          </cell>
        </row>
        <row r="1149">
          <cell r="A1149">
            <v>3512</v>
          </cell>
          <cell r="B1149" t="str">
            <v>JOELHO, PVC SOLDAVEL, 45 GRAUS, 110 MM, PARA AGUA FRIA PREDIAL</v>
          </cell>
          <cell r="C1149" t="str">
            <v xml:space="preserve">UN    </v>
          </cell>
          <cell r="D1149">
            <v>134.09</v>
          </cell>
        </row>
        <row r="1150">
          <cell r="A1150">
            <v>3513</v>
          </cell>
          <cell r="B1150" t="str">
            <v>JOELHO PVC, SOLDAVEL, 90 GRAUS, 85 MM, PARA AGUA FRIA PREDIAL</v>
          </cell>
          <cell r="C1150" t="str">
            <v xml:space="preserve">UN    </v>
          </cell>
          <cell r="D1150">
            <v>63.04</v>
          </cell>
        </row>
        <row r="1151">
          <cell r="A1151">
            <v>3515</v>
          </cell>
          <cell r="B1151" t="str">
            <v>JOELHO PVC, SOLDAVEL, COM BUCHA DE LATAO, 90 GRAUS, 20 MM X 1/2", PARA AGUA FRIA PREDIAL</v>
          </cell>
          <cell r="C1151" t="str">
            <v xml:space="preserve">UN    </v>
          </cell>
          <cell r="D1151">
            <v>4.0999999999999996</v>
          </cell>
        </row>
        <row r="1152">
          <cell r="A1152">
            <v>3516</v>
          </cell>
          <cell r="B1152" t="str">
            <v>JOELHO PVC, SOLDAVEL, BB, 45 GRAUS, DN 40 MM, PARA ESGOTO PREDIAL</v>
          </cell>
          <cell r="C1152" t="str">
            <v xml:space="preserve">UN    </v>
          </cell>
          <cell r="D1152">
            <v>1.81</v>
          </cell>
        </row>
        <row r="1153">
          <cell r="A1153">
            <v>3517</v>
          </cell>
          <cell r="B1153" t="str">
            <v>JOELHO PVC, SOLDAVEL, BB, 90 GRAUS, DN 40 MM, PARA ESGOTO PREDIAL</v>
          </cell>
          <cell r="C1153" t="str">
            <v xml:space="preserve">UN    </v>
          </cell>
          <cell r="D1153">
            <v>1.1000000000000001</v>
          </cell>
        </row>
        <row r="1154">
          <cell r="A1154">
            <v>3518</v>
          </cell>
          <cell r="B1154" t="str">
            <v>JOELHO PVC, SOLDAVEL, PB, 45 GRAUS, DN 50 MM, PARA ESGOTO PREDIAL</v>
          </cell>
          <cell r="C1154" t="str">
            <v xml:space="preserve">UN    </v>
          </cell>
          <cell r="D1154">
            <v>2.2000000000000002</v>
          </cell>
        </row>
        <row r="1155">
          <cell r="A1155">
            <v>3519</v>
          </cell>
          <cell r="B1155" t="str">
            <v>JOELHO PVC, SOLDAVEL, PB, 45 GRAUS, DN 75 MM, PARA ESGOTO PREDIAL</v>
          </cell>
          <cell r="C1155" t="str">
            <v xml:space="preserve">UN    </v>
          </cell>
          <cell r="D1155">
            <v>5.05</v>
          </cell>
        </row>
        <row r="1156">
          <cell r="A1156">
            <v>3520</v>
          </cell>
          <cell r="B1156" t="str">
            <v>JOELHO PVC, SOLDAVEL, PB, 90 GRAUS, DN 100 MM, PARA ESGOTO PREDIAL</v>
          </cell>
          <cell r="C1156" t="str">
            <v xml:space="preserve">UN    </v>
          </cell>
          <cell r="D1156">
            <v>5.66</v>
          </cell>
        </row>
        <row r="1157">
          <cell r="A1157">
            <v>3521</v>
          </cell>
          <cell r="B1157" t="str">
            <v>JOELHO PVC,  SOLDAVEL COM ROSCA, 90 GRAUS, 20 MM X 1/2", PARA AGUA FRIA PREDIAL</v>
          </cell>
          <cell r="C1157" t="str">
            <v xml:space="preserve">UN    </v>
          </cell>
          <cell r="D1157">
            <v>1.2</v>
          </cell>
        </row>
        <row r="1158">
          <cell r="A1158">
            <v>3522</v>
          </cell>
          <cell r="B1158" t="str">
            <v>JOELHO PVC,  SOLDAVEL COM ROSCA, 90 GRAUS, 25 MM X 3/4", PARA AGUA FRIA PREDIAL</v>
          </cell>
          <cell r="C1158" t="str">
            <v xml:space="preserve">UN    </v>
          </cell>
          <cell r="D1158">
            <v>2.12</v>
          </cell>
        </row>
        <row r="1159">
          <cell r="A1159">
            <v>3524</v>
          </cell>
          <cell r="B1159" t="str">
            <v>JOELHO PVC, SOLDAVEL, COM BUCHA DE LATAO, 90 GRAUS, 25 MM X 3/4", PARA AGUA FRIA PREDIAL</v>
          </cell>
          <cell r="C1159" t="str">
            <v xml:space="preserve">UN    </v>
          </cell>
          <cell r="D1159">
            <v>5</v>
          </cell>
        </row>
        <row r="1160">
          <cell r="A1160">
            <v>3525</v>
          </cell>
          <cell r="B1160" t="str">
            <v>JOELHO, PVC SOLDAVEL, 45 GRAUS, 85 MM, PARA AGUA FRIA PREDIAL</v>
          </cell>
          <cell r="C1160" t="str">
            <v xml:space="preserve">UN    </v>
          </cell>
          <cell r="D1160">
            <v>46.75</v>
          </cell>
        </row>
        <row r="1161">
          <cell r="A1161">
            <v>3526</v>
          </cell>
          <cell r="B1161" t="str">
            <v>JOELHO PVC, SOLDAVEL, PB, 90 GRAUS, DN 50 MM, PARA ESGOTO PREDIAL</v>
          </cell>
          <cell r="C1161" t="str">
            <v xml:space="preserve">UN    </v>
          </cell>
          <cell r="D1161">
            <v>1.69</v>
          </cell>
        </row>
        <row r="1162">
          <cell r="A1162">
            <v>3527</v>
          </cell>
          <cell r="B1162" t="str">
            <v>JOELHO PVC,  SOLDAVEL COM ROSCA, 90 GRAUS, 32 MM X 3/4", PARA AGUA FRIA PREDIAL</v>
          </cell>
          <cell r="C1162" t="str">
            <v xml:space="preserve">UN    </v>
          </cell>
          <cell r="D1162">
            <v>6.7</v>
          </cell>
        </row>
        <row r="1163">
          <cell r="A1163">
            <v>3528</v>
          </cell>
          <cell r="B1163" t="str">
            <v>JOELHO PVC, SOLDAVEL, PB, 45 GRAUS, DN 100 MM, PARA ESGOTO PREDIAL</v>
          </cell>
          <cell r="C1163" t="str">
            <v xml:space="preserve">UN    </v>
          </cell>
          <cell r="D1163">
            <v>5.72</v>
          </cell>
        </row>
        <row r="1164">
          <cell r="A1164">
            <v>3529</v>
          </cell>
          <cell r="B1164" t="str">
            <v>JOELHO PVC, SOLDAVEL, 90 GRAUS, 25 MM, PARA AGUA FRIA PREDIAL</v>
          </cell>
          <cell r="C1164" t="str">
            <v xml:space="preserve">UN    </v>
          </cell>
          <cell r="D1164">
            <v>0.55000000000000004</v>
          </cell>
        </row>
        <row r="1165">
          <cell r="A1165">
            <v>3530</v>
          </cell>
          <cell r="B1165" t="str">
            <v>JOELHO PVC, SOLDAVEL, 90 GRAUS, 110 MM, PARA AGUA FRIA PREDIAL</v>
          </cell>
          <cell r="C1165" t="str">
            <v xml:space="preserve">UN    </v>
          </cell>
          <cell r="D1165">
            <v>146.66999999999999</v>
          </cell>
        </row>
        <row r="1166">
          <cell r="A1166">
            <v>3531</v>
          </cell>
          <cell r="B1166" t="str">
            <v>JOELHO PVC,  SOLDAVEL COM ROSCA, 90 GRAUS, 25 MM X 1/2", PARA AGUA FRIA PREDIAL</v>
          </cell>
          <cell r="C1166" t="str">
            <v xml:space="preserve">UN    </v>
          </cell>
          <cell r="D1166">
            <v>1.3</v>
          </cell>
        </row>
        <row r="1167">
          <cell r="A1167">
            <v>3532</v>
          </cell>
          <cell r="B1167" t="str">
            <v>JOELHO PVC, SOLDAVEL, COM BUCHA DE LATAO, 90 GRAUS, 32 MM X 3/4", PARA AGUA FRIA PREDIAL</v>
          </cell>
          <cell r="C1167" t="str">
            <v xml:space="preserve">UN    </v>
          </cell>
          <cell r="D1167">
            <v>9.33</v>
          </cell>
        </row>
        <row r="1168">
          <cell r="A1168">
            <v>3533</v>
          </cell>
          <cell r="B1168" t="str">
            <v>JOELHO DE REDUCAO, PVC SOLDAVEL, 90 GRAUS,  25 MM X 20 MM, PARA AGUA FRIA PREDIAL</v>
          </cell>
          <cell r="C1168" t="str">
            <v xml:space="preserve">UN    </v>
          </cell>
          <cell r="D1168">
            <v>1.65</v>
          </cell>
        </row>
        <row r="1169">
          <cell r="A1169">
            <v>3534</v>
          </cell>
          <cell r="B1169" t="str">
            <v>JOELHO PVC, ROSCAVEL, 45 GRAUS, 3/4", PARA AGUA FRIA PREDIAL</v>
          </cell>
          <cell r="C1169" t="str">
            <v xml:space="preserve">UN    </v>
          </cell>
          <cell r="D1169">
            <v>2.73</v>
          </cell>
        </row>
        <row r="1170">
          <cell r="A1170">
            <v>3535</v>
          </cell>
          <cell r="B1170" t="str">
            <v>JOELHO PVC, SOLDAVEL, 90 GRAUS, 40 MM, PARA AGUA FRIA PREDIAL</v>
          </cell>
          <cell r="C1170" t="str">
            <v xml:space="preserve">UN    </v>
          </cell>
          <cell r="D1170">
            <v>3.47</v>
          </cell>
        </row>
        <row r="1171">
          <cell r="A1171">
            <v>3536</v>
          </cell>
          <cell r="B1171" t="str">
            <v>JOELHO PVC, SOLDAVEL, 90 GRAUS, 32 MM, PARA AGUA FRIA PREDIAL</v>
          </cell>
          <cell r="C1171" t="str">
            <v xml:space="preserve">UN    </v>
          </cell>
          <cell r="D1171">
            <v>1.42</v>
          </cell>
        </row>
        <row r="1172">
          <cell r="A1172">
            <v>3538</v>
          </cell>
          <cell r="B1172" t="str">
            <v>JOELHO DE REDUCAO, PVC SOLDAVEL, 90 GRAUS,  32 MM X 25 MM, PARA AGUA FRIA PREDIAL</v>
          </cell>
          <cell r="C1172" t="str">
            <v xml:space="preserve">UN    </v>
          </cell>
          <cell r="D1172">
            <v>2.27</v>
          </cell>
        </row>
        <row r="1173">
          <cell r="A1173">
            <v>3539</v>
          </cell>
          <cell r="B1173" t="str">
            <v>JOELHO PVC, SOLDAVEL, 90 GRAUS, 60 MM, PARA AGUA FRIA PREDIAL</v>
          </cell>
          <cell r="C1173" t="str">
            <v xml:space="preserve">UN    </v>
          </cell>
          <cell r="D1173">
            <v>17.649999999999999</v>
          </cell>
        </row>
        <row r="1174">
          <cell r="A1174">
            <v>3540</v>
          </cell>
          <cell r="B1174" t="str">
            <v>JOELHO PVC, SOLDAVEL, 90 GRAUS, 50 MM, PARA AGUA FRIA PREDIAL</v>
          </cell>
          <cell r="C1174" t="str">
            <v xml:space="preserve">UN    </v>
          </cell>
          <cell r="D1174">
            <v>3.86</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1.36</v>
          </cell>
        </row>
        <row r="1177">
          <cell r="A1177">
            <v>3585</v>
          </cell>
          <cell r="B1177" t="str">
            <v>TE 45 GRAUS DE FERRO GALVANIZADO, COM ROSCA BSP, DE 1/2"</v>
          </cell>
          <cell r="C1177" t="str">
            <v xml:space="preserve">UN    </v>
          </cell>
          <cell r="D1177">
            <v>13.34</v>
          </cell>
        </row>
        <row r="1178">
          <cell r="A1178">
            <v>3586</v>
          </cell>
          <cell r="B1178" t="str">
            <v>TE 45 GRAUS DE FERRO GALVANIZADO, COM ROSCA BSP, DE 3/4"</v>
          </cell>
          <cell r="C1178" t="str">
            <v xml:space="preserve">UN    </v>
          </cell>
          <cell r="D1178">
            <v>17.48</v>
          </cell>
        </row>
        <row r="1179">
          <cell r="A1179">
            <v>3587</v>
          </cell>
          <cell r="B1179" t="str">
            <v>TE 45 GRAUS DE FERRO GALVANIZADO, COM ROSCA BSP, DE 1"</v>
          </cell>
          <cell r="C1179" t="str">
            <v xml:space="preserve">UN    </v>
          </cell>
          <cell r="D1179">
            <v>26.81</v>
          </cell>
        </row>
        <row r="1180">
          <cell r="A1180">
            <v>3588</v>
          </cell>
          <cell r="B1180" t="str">
            <v>TE 45 GRAUS DE FERRO GALVANIZADO, COM ROSCA BSP, DE 1 1/4"</v>
          </cell>
          <cell r="C1180" t="str">
            <v xml:space="preserve">UN    </v>
          </cell>
          <cell r="D1180">
            <v>43.2</v>
          </cell>
        </row>
        <row r="1181">
          <cell r="A1181">
            <v>3589</v>
          </cell>
          <cell r="B1181" t="str">
            <v>TE 45 GRAUS DE FERRO GALVANIZADO, COM ROSCA BSP, DE 2"</v>
          </cell>
          <cell r="C1181" t="str">
            <v xml:space="preserve">UN    </v>
          </cell>
          <cell r="D1181">
            <v>85.42</v>
          </cell>
        </row>
        <row r="1182">
          <cell r="A1182">
            <v>3590</v>
          </cell>
          <cell r="B1182" t="str">
            <v>TE 45 GRAUS DE FERRO GALVANIZADO, COM ROSCA BSP, DE 2 1/2"</v>
          </cell>
          <cell r="C1182" t="str">
            <v xml:space="preserve">UN    </v>
          </cell>
          <cell r="D1182">
            <v>159.13999999999999</v>
          </cell>
        </row>
        <row r="1183">
          <cell r="A1183">
            <v>3591</v>
          </cell>
          <cell r="B1183" t="str">
            <v>TE 45 GRAUS DE FERRO GALVANIZADO, COM ROSCA BSP, DE 4"</v>
          </cell>
          <cell r="C1183" t="str">
            <v xml:space="preserve">UN    </v>
          </cell>
          <cell r="D1183">
            <v>403.25</v>
          </cell>
        </row>
        <row r="1184">
          <cell r="A1184">
            <v>3592</v>
          </cell>
          <cell r="B1184" t="str">
            <v>TE 45 GRAUS DE FERRO GALVANIZADO, COM ROSCA BSP, DE 3"</v>
          </cell>
          <cell r="C1184" t="str">
            <v xml:space="preserve">UN    </v>
          </cell>
          <cell r="D1184">
            <v>251.56</v>
          </cell>
        </row>
        <row r="1185">
          <cell r="A1185">
            <v>3593</v>
          </cell>
          <cell r="B1185" t="str">
            <v>TE 45 GRAUS DE FERRO GALVANIZADO, COM ROSCA BSP, DE 1 1/2"</v>
          </cell>
          <cell r="C1185" t="str">
            <v xml:space="preserve">UN    </v>
          </cell>
          <cell r="D1185">
            <v>56.05</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7.95</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12.78</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10.52</v>
          </cell>
        </row>
        <row r="1198">
          <cell r="A1198">
            <v>3659</v>
          </cell>
          <cell r="B1198" t="str">
            <v>JUNCAO SIMPLES, PVC, DN 100 X 50 MM, SERIE NORMAL PARA ESGOTO PREDIAL</v>
          </cell>
          <cell r="C1198" t="str">
            <v xml:space="preserve">UN    </v>
          </cell>
          <cell r="D1198">
            <v>10.74</v>
          </cell>
        </row>
        <row r="1199">
          <cell r="A1199">
            <v>3660</v>
          </cell>
          <cell r="B1199" t="str">
            <v>JUNCAO SIMPLES, PVC, DN 100 X 75 MM, SERIE NORMAL PARA ESGOTO PREDIAL</v>
          </cell>
          <cell r="C1199" t="str">
            <v xml:space="preserve">UN    </v>
          </cell>
          <cell r="D1199">
            <v>14.67</v>
          </cell>
        </row>
        <row r="1200">
          <cell r="A1200">
            <v>3661</v>
          </cell>
          <cell r="B1200" t="str">
            <v>JUNCAO SIMPLES, PVC, DN 75 X 50 MM, SERIE NORMAL PARA ESGOTO PREDIAL</v>
          </cell>
          <cell r="C1200" t="str">
            <v xml:space="preserve">UN    </v>
          </cell>
          <cell r="D1200">
            <v>8.25</v>
          </cell>
        </row>
        <row r="1201">
          <cell r="A1201">
            <v>3662</v>
          </cell>
          <cell r="B1201" t="str">
            <v>JUNCAO SIMPLES, PVC, DN 50 X 50 MM, SERIE NORMAL PARA ESGOTO PREDIAL</v>
          </cell>
          <cell r="C1201" t="str">
            <v xml:space="preserve">UN    </v>
          </cell>
          <cell r="D1201">
            <v>5.55</v>
          </cell>
        </row>
        <row r="1202">
          <cell r="A1202">
            <v>3663</v>
          </cell>
          <cell r="B1202" t="str">
            <v>JUNCAO PVC  ROSCAVEL, 45 GRAUS, 1", PARA AGUA FRIA PREDIAL</v>
          </cell>
          <cell r="C1202" t="str">
            <v xml:space="preserve">UN    </v>
          </cell>
          <cell r="D1202">
            <v>16.02</v>
          </cell>
        </row>
        <row r="1203">
          <cell r="A1203">
            <v>3664</v>
          </cell>
          <cell r="B1203" t="str">
            <v>JUNCAO PVC  ROSCAVEL, 45 GRAUS, 3/4", PARA AGUA FRIA PREDIAL</v>
          </cell>
          <cell r="C1203" t="str">
            <v xml:space="preserve">UN    </v>
          </cell>
          <cell r="D1203">
            <v>9.17</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2.33</v>
          </cell>
        </row>
        <row r="1206">
          <cell r="A1206">
            <v>3668</v>
          </cell>
          <cell r="B1206" t="str">
            <v>JUNCAO DUPLA, PVC SOLDAVEL, DN 100 X 100 X 100 MM , SERIE NORMAL PARA ESGOTO PREDIAL</v>
          </cell>
          <cell r="C1206" t="str">
            <v xml:space="preserve">UN    </v>
          </cell>
          <cell r="D1206">
            <v>25.32</v>
          </cell>
        </row>
        <row r="1207">
          <cell r="A1207">
            <v>3669</v>
          </cell>
          <cell r="B1207" t="str">
            <v>JUNCAO DE REDUCAO INVERTIDA, PVC SOLDAVEL, 75 X 50 MM, SERIE NORMAL PARA ESGOTO PREDIAL</v>
          </cell>
          <cell r="C1207" t="str">
            <v xml:space="preserve">UN    </v>
          </cell>
          <cell r="D1207">
            <v>7.7</v>
          </cell>
        </row>
        <row r="1208">
          <cell r="A1208">
            <v>3670</v>
          </cell>
          <cell r="B1208" t="str">
            <v>JUNCAO SIMPLES, PVC, 45 GRAUS, DN 100 X 100 MM, SERIE NORMAL PARA ESGOTO PREDIAL</v>
          </cell>
          <cell r="C1208" t="str">
            <v xml:space="preserve">UN    </v>
          </cell>
          <cell r="D1208">
            <v>14.87</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43.5</v>
          </cell>
        </row>
        <row r="1219">
          <cell r="A1219">
            <v>3733</v>
          </cell>
          <cell r="B1219" t="str">
            <v>LADRILHO HIDRAULICO, *20 x 20* CM, E= 2 CM, PADRAO COPACABANA, 2 CORES (PRETO E BRANCO)</v>
          </cell>
          <cell r="C1219" t="str">
            <v xml:space="preserve">M2    </v>
          </cell>
          <cell r="D1219">
            <v>46.86</v>
          </cell>
        </row>
        <row r="1220">
          <cell r="A1220">
            <v>3736</v>
          </cell>
          <cell r="B1220" t="str">
            <v>LAJE PRE-MOLDADA CONVENCIONAL (LAJOTAS + VIGOTAS) PARA FORRO, UNIDIRECIONAL, SOBRECARGA DE 100 KG/M2, VAO ATE 4,00 M (SEM COLOCACAO)</v>
          </cell>
          <cell r="C1220" t="str">
            <v xml:space="preserve">M2    </v>
          </cell>
          <cell r="D1220">
            <v>28.71</v>
          </cell>
        </row>
        <row r="1221">
          <cell r="A1221">
            <v>3737</v>
          </cell>
          <cell r="B1221" t="str">
            <v>LAJE PRE-MOLDADA CONVENCIONAL (LAJOTAS + VIGOTAS) PARA PISO, UNIDIRECIONAL, SOBRECARGA DE 350 KG/M2, VAO ATE 4,50 M (SEM COLOCACAO)</v>
          </cell>
          <cell r="C1221" t="str">
            <v xml:space="preserve">M2    </v>
          </cell>
          <cell r="D1221">
            <v>36.159999999999997</v>
          </cell>
        </row>
        <row r="1222">
          <cell r="A1222">
            <v>3738</v>
          </cell>
          <cell r="B1222" t="str">
            <v>LAJE PRE-MOLDADA CONVENCIONAL (LAJOTAS + VIGOTAS) PARA PISO, UNIDIRECIONAL, SOBRECARGA DE 350 KG/M2, VAO ATE 5,00 M (SEM COLOCACAO)</v>
          </cell>
          <cell r="C1222" t="str">
            <v xml:space="preserve">M2    </v>
          </cell>
          <cell r="D1222">
            <v>41.72</v>
          </cell>
        </row>
        <row r="1223">
          <cell r="A1223">
            <v>3739</v>
          </cell>
          <cell r="B1223" t="str">
            <v>LAJE PRE-MOLDADA CONVENCIONAL (LAJOTAS + VIGOTAS) PARA PISO, UNIDIRECIONAL, SOBRECARGA DE 200 KG/M2, VAO ATE 5,00 M (SEM COLOCACAO)</v>
          </cell>
          <cell r="C1223" t="str">
            <v xml:space="preserve">M2    </v>
          </cell>
          <cell r="D1223">
            <v>34.49</v>
          </cell>
        </row>
        <row r="1224">
          <cell r="A1224">
            <v>3741</v>
          </cell>
          <cell r="B1224" t="str">
            <v>LAJE PRE-MOLDADA CONVENCIONAL (LAJOTAS + VIGOTAS) PARA FORRO, UNIDIRECIONAL, SOBRECARGA DE 100 KG/M2, VAO ATE 4,50 M (SEM COLOCACAO)</v>
          </cell>
          <cell r="C1224" t="str">
            <v xml:space="preserve">M2    </v>
          </cell>
          <cell r="D1224">
            <v>29.92</v>
          </cell>
        </row>
        <row r="1225">
          <cell r="A1225">
            <v>3742</v>
          </cell>
          <cell r="B1225" t="str">
            <v>LAJE PRE-MOLDADA TRELICADA (LAJOTAS + VIGOTAS) PARA FORRO, UNIDIRECIONAL, SOBRECARGA DE 100 KG/M2, VAO ATE 6,00 M (SEM COLOCACAO)</v>
          </cell>
          <cell r="C1225" t="str">
            <v xml:space="preserve">M2    </v>
          </cell>
          <cell r="D1225">
            <v>43.28</v>
          </cell>
        </row>
        <row r="1226">
          <cell r="A1226">
            <v>3743</v>
          </cell>
          <cell r="B1226" t="str">
            <v>LAJE PRE-MOLDADA CONVENCIONAL (LAJOTAS + VIGOTAS) PARA PISO, UNIDIRECIONAL, SOBRECARGA DE 200 KG/M2, VAO ATE 3,50 M (SEM COLOCACAO)</v>
          </cell>
          <cell r="C1226" t="str">
            <v xml:space="preserve">M2    </v>
          </cell>
          <cell r="D1226">
            <v>29.82</v>
          </cell>
        </row>
        <row r="1227">
          <cell r="A1227">
            <v>3744</v>
          </cell>
          <cell r="B1227" t="str">
            <v>LAJE PRE-MOLDADA CONVENCIONAL (LAJOTAS + VIGOTAS) PARA PISO, UNIDIRECIONAL, SOBRECARGA DE 200 KG/M2, VAO ATE 4,50 M (SEM COLOCACAO)</v>
          </cell>
          <cell r="C1227" t="str">
            <v xml:space="preserve">M2    </v>
          </cell>
          <cell r="D1227">
            <v>32.82</v>
          </cell>
        </row>
        <row r="1228">
          <cell r="A1228">
            <v>3745</v>
          </cell>
          <cell r="B1228" t="str">
            <v>LAJE PRE-MOLDADA CONVENCIONAL (LAJOTAS + VIGOTAS) PARA FORRO, UNIDIRECIONAL, SOBRECARGA 100 KG/M2, VAO ATE 5,00 M (SEM COLOCACAO)</v>
          </cell>
          <cell r="C1228" t="str">
            <v xml:space="preserve">M2    </v>
          </cell>
          <cell r="D1228">
            <v>32.270000000000003</v>
          </cell>
        </row>
        <row r="1229">
          <cell r="A1229">
            <v>3746</v>
          </cell>
          <cell r="B1229" t="str">
            <v>LAJE PRE-MOLDADA TRELICADA (LAJOTAS + VIGOTAS) PARA PISO, UNIDIRECIONAL, SOBRECARGA DE 200 KG/M2, VAO ATE 6,00 M (SEM COLOCACAO)</v>
          </cell>
          <cell r="C1229" t="str">
            <v xml:space="preserve">M2    </v>
          </cell>
          <cell r="D1229">
            <v>50.54</v>
          </cell>
        </row>
        <row r="1230">
          <cell r="A1230">
            <v>3747</v>
          </cell>
          <cell r="B1230" t="str">
            <v>LAJE PRE-MOLDADA CONVENCIONAL (LAJOTAS + VIGOTAS) PARA PISO, UNIDIRECIONAL, SOBRECARGA 350 KG/M2 VAO ATE 3,50 M (SEM COLOCACAO)</v>
          </cell>
          <cell r="C1230" t="str">
            <v xml:space="preserve">M2    </v>
          </cell>
          <cell r="D1230">
            <v>32.82</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0.59</v>
          </cell>
        </row>
        <row r="1241">
          <cell r="A1241">
            <v>3768</v>
          </cell>
          <cell r="B1241" t="str">
            <v>LIXA EM FOLHA PARA FERRO, NUMERO 150</v>
          </cell>
          <cell r="C1241" t="str">
            <v xml:space="preserve">UN    </v>
          </cell>
          <cell r="D1241">
            <v>2.4700000000000002</v>
          </cell>
        </row>
        <row r="1242">
          <cell r="A1242">
            <v>3777</v>
          </cell>
          <cell r="B1242" t="str">
            <v>LONA PLASTICA PRETA, E= 150 MICRA</v>
          </cell>
          <cell r="C1242" t="str">
            <v xml:space="preserve">M2    </v>
          </cell>
          <cell r="D1242">
            <v>0.95</v>
          </cell>
        </row>
        <row r="1243">
          <cell r="A1243">
            <v>3779</v>
          </cell>
          <cell r="B1243" t="str">
            <v>LONA PLASTICA, PRETA, LARGURA  8 M, E= 150 MICRA</v>
          </cell>
          <cell r="C1243" t="str">
            <v xml:space="preserve">M     </v>
          </cell>
          <cell r="D1243">
            <v>7.91</v>
          </cell>
        </row>
        <row r="1244">
          <cell r="A1244">
            <v>3780</v>
          </cell>
          <cell r="B1244" t="str">
            <v>LUMINARIA DE SOBREPOR EM CHAPA DE ACO PARA 1 LAMPADA FLUORESCENTE DE *36* W, ALETADA, COMPLETA (LAMPADA E REATOR INCLUSOS)</v>
          </cell>
          <cell r="C1244" t="str">
            <v xml:space="preserve">UN    </v>
          </cell>
          <cell r="D1244">
            <v>34.4</v>
          </cell>
        </row>
        <row r="1245">
          <cell r="A1245">
            <v>3788</v>
          </cell>
          <cell r="B1245" t="str">
            <v>LUMINARIA DE SOBREPOR EM CHAPA DE ACO PARA 1 LAMPADA FLUORESCENTE DE *18* W, ALETADA, COMPLETA (LAMPADA E REATOR INCLUSOS)</v>
          </cell>
          <cell r="C1245" t="str">
            <v xml:space="preserve">UN    </v>
          </cell>
          <cell r="D1245">
            <v>23.31</v>
          </cell>
        </row>
        <row r="1246">
          <cell r="A1246">
            <v>3798</v>
          </cell>
          <cell r="B1246" t="str">
            <v>LUMINARIA ABERTA P/ ILUMINACAO PUBLICA, TIPO X-57 PETERCO OU EQUIV</v>
          </cell>
          <cell r="C1246" t="str">
            <v xml:space="preserve">UN    </v>
          </cell>
          <cell r="D1246">
            <v>27.94</v>
          </cell>
        </row>
        <row r="1247">
          <cell r="A1247">
            <v>3799</v>
          </cell>
          <cell r="B1247" t="str">
            <v>LUMINARIA DE SOBREPOR EM CHAPA DE ACO PARA 2 LAMPADAS FLUORESCENTES DE *36* W, ALETADA, COMPLETA (LAMPADAS E REATOR INCLUSOS)</v>
          </cell>
          <cell r="C1247" t="str">
            <v xml:space="preserve">UN    </v>
          </cell>
          <cell r="D1247">
            <v>45.69</v>
          </cell>
        </row>
        <row r="1248">
          <cell r="A1248">
            <v>3803</v>
          </cell>
          <cell r="B1248" t="str">
            <v>LUMINARIA PLAFON REDONDO COM VIDRO FOSCO DIAMETRO *25* CM, PARA 1 LAMPADA, BASE E27, POTENCIA MAXIMA 40/60 W (NAO INCLUI LAMPADA)</v>
          </cell>
          <cell r="C1248" t="str">
            <v xml:space="preserve">UN    </v>
          </cell>
          <cell r="D1248">
            <v>20.69</v>
          </cell>
        </row>
        <row r="1249">
          <cell r="A1249">
            <v>3811</v>
          </cell>
          <cell r="B1249" t="str">
            <v>LUMINARIA DE SOBREPOR EM CHAPA DE ACO PARA 2 LAMPADAS FLUORESCENTES DE *18* W, ALETADA, COMPLETA (LAMPADAS E REATOR INCLUSOS)</v>
          </cell>
          <cell r="C1249" t="str">
            <v xml:space="preserve">UN    </v>
          </cell>
          <cell r="D1249">
            <v>32.31</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7.5</v>
          </cell>
        </row>
        <row r="1268">
          <cell r="A1268">
            <v>3847</v>
          </cell>
          <cell r="B1268" t="str">
            <v>LUVA DE CORRER PARA TUBO SOLDAVEL, PVC, 50 MM, PARA AGUA FRIA PREDIAL</v>
          </cell>
          <cell r="C1268" t="str">
            <v xml:space="preserve">UN    </v>
          </cell>
          <cell r="D1268">
            <v>20.71</v>
          </cell>
        </row>
        <row r="1269">
          <cell r="A1269">
            <v>3848</v>
          </cell>
          <cell r="B1269" t="str">
            <v>LUVA DE CORRER, PVC, DN 50 MM, PARA ESGOTO PREDIAL</v>
          </cell>
          <cell r="C1269" t="str">
            <v xml:space="preserve">UN    </v>
          </cell>
          <cell r="D1269">
            <v>7.03</v>
          </cell>
        </row>
        <row r="1270">
          <cell r="A1270">
            <v>3850</v>
          </cell>
          <cell r="B1270" t="str">
            <v>LUVA DE REDUCAO SOLDAVEL, PVC, 60 MM X 50 MM, PARA AGUA FRIA PREDIAL</v>
          </cell>
          <cell r="C1270" t="str">
            <v xml:space="preserve">UN    </v>
          </cell>
          <cell r="D1270">
            <v>7.74</v>
          </cell>
        </row>
        <row r="1271">
          <cell r="A1271">
            <v>3854</v>
          </cell>
          <cell r="B1271" t="str">
            <v>LUVA DE CORRER PARA TUBO SOLDAVEL, PVC, 20 MM, PARA AGUA FRIA PREDIAL</v>
          </cell>
          <cell r="C1271" t="str">
            <v xml:space="preserve">UN    </v>
          </cell>
          <cell r="D1271">
            <v>6.44</v>
          </cell>
        </row>
        <row r="1272">
          <cell r="A1272">
            <v>3855</v>
          </cell>
          <cell r="B1272" t="str">
            <v>LUVA SOLDAVEL COM BUCHA DE LATAO, PVC, 20 MM X 1/2"</v>
          </cell>
          <cell r="C1272" t="str">
            <v xml:space="preserve">UN    </v>
          </cell>
          <cell r="D1272">
            <v>3.93</v>
          </cell>
        </row>
        <row r="1273">
          <cell r="A1273">
            <v>3856</v>
          </cell>
          <cell r="B1273" t="str">
            <v>LUVA SOLDAVEL COM ROSCA, PVC, 25 MM X 1/2", PARA AGUA FRIA PREDIAL</v>
          </cell>
          <cell r="C1273" t="str">
            <v xml:space="preserve">UN    </v>
          </cell>
          <cell r="D1273">
            <v>1.45</v>
          </cell>
        </row>
        <row r="1274">
          <cell r="A1274">
            <v>3859</v>
          </cell>
          <cell r="B1274" t="str">
            <v>LUVA SOLDAVEL COM ROSCA, PVC, 20 MM X 1/2", PARA AGUA FRIA PREDIAL</v>
          </cell>
          <cell r="C1274" t="str">
            <v xml:space="preserve">UN    </v>
          </cell>
          <cell r="D1274">
            <v>0.95</v>
          </cell>
        </row>
        <row r="1275">
          <cell r="A1275">
            <v>3860</v>
          </cell>
          <cell r="B1275" t="str">
            <v>LUVA SOLDAVEL COM ROSCA, PVC, 32 MM X 1", PARA AGUA FRIA PREDIAL</v>
          </cell>
          <cell r="C1275" t="str">
            <v xml:space="preserve">UN    </v>
          </cell>
          <cell r="D1275">
            <v>3.51</v>
          </cell>
        </row>
        <row r="1276">
          <cell r="A1276">
            <v>3861</v>
          </cell>
          <cell r="B1276" t="str">
            <v>LUVA PVC SOLDAVEL, 20 MM, PARA AGUA FRIA PREDIAL</v>
          </cell>
          <cell r="C1276" t="str">
            <v xml:space="preserve">UN    </v>
          </cell>
          <cell r="D1276">
            <v>0.54</v>
          </cell>
        </row>
        <row r="1277">
          <cell r="A1277">
            <v>3862</v>
          </cell>
          <cell r="B1277" t="str">
            <v>LUVA PVC SOLDAVEL, 40 MM, PARA AGUA FRIA PREDIAL</v>
          </cell>
          <cell r="C1277" t="str">
            <v xml:space="preserve">UN    </v>
          </cell>
          <cell r="D1277">
            <v>2.85</v>
          </cell>
        </row>
        <row r="1278">
          <cell r="A1278">
            <v>3863</v>
          </cell>
          <cell r="B1278" t="str">
            <v>LUVA PVC SOLDAVEL, 50 MM, PARA AGUA FRIA PREDIAL</v>
          </cell>
          <cell r="C1278" t="str">
            <v xml:space="preserve">UN    </v>
          </cell>
          <cell r="D1278">
            <v>3.35</v>
          </cell>
        </row>
        <row r="1279">
          <cell r="A1279">
            <v>3864</v>
          </cell>
          <cell r="B1279" t="str">
            <v>LUVA PVC SOLDAVEL, 60 MM, PARA AGUA FRIA PREDIAL</v>
          </cell>
          <cell r="C1279" t="str">
            <v xml:space="preserve">UN    </v>
          </cell>
          <cell r="D1279">
            <v>9.16</v>
          </cell>
        </row>
        <row r="1280">
          <cell r="A1280">
            <v>3865</v>
          </cell>
          <cell r="B1280" t="str">
            <v>LUVA PVC SOLDAVEL, 75 MM, PARA AGUA FRIA PREDIAL</v>
          </cell>
          <cell r="C1280" t="str">
            <v xml:space="preserve">UN    </v>
          </cell>
          <cell r="D1280">
            <v>13.71</v>
          </cell>
        </row>
        <row r="1281">
          <cell r="A1281">
            <v>3866</v>
          </cell>
          <cell r="B1281" t="str">
            <v>LUVA PVC SOLDAVEL, 85 MM, PARA AGUA FRIA PREDIAL</v>
          </cell>
          <cell r="C1281" t="str">
            <v xml:space="preserve">UN    </v>
          </cell>
          <cell r="D1281">
            <v>31.23</v>
          </cell>
        </row>
        <row r="1282">
          <cell r="A1282">
            <v>3867</v>
          </cell>
          <cell r="B1282" t="str">
            <v>LUVA PVC SOLDAVEL, 110 MM, PARA AGUA FRIA PREDIAL</v>
          </cell>
          <cell r="C1282" t="str">
            <v xml:space="preserve">UN    </v>
          </cell>
          <cell r="D1282">
            <v>53.16</v>
          </cell>
        </row>
        <row r="1283">
          <cell r="A1283">
            <v>3868</v>
          </cell>
          <cell r="B1283" t="str">
            <v>LUVA DE REDUCAO SOLDAVEL, PVC, 25 MM X 20 MM, PARA AGUA FRIA PREDIAL</v>
          </cell>
          <cell r="C1283" t="str">
            <v xml:space="preserve">UN    </v>
          </cell>
          <cell r="D1283">
            <v>0.95</v>
          </cell>
        </row>
        <row r="1284">
          <cell r="A1284">
            <v>3869</v>
          </cell>
          <cell r="B1284" t="str">
            <v>LUVA DE REDUCAO SOLDAVEL, PVC, 32 MM X 25 MM, PARA AGUA FRIA PREDIAL</v>
          </cell>
          <cell r="C1284" t="str">
            <v xml:space="preserve">UN    </v>
          </cell>
          <cell r="D1284">
            <v>2.31</v>
          </cell>
        </row>
        <row r="1285">
          <cell r="A1285">
            <v>3870</v>
          </cell>
          <cell r="B1285" t="str">
            <v>LUVA SOLDAVEL COM BUCHA DE LATAO, PVC, 25 MM X 3/4"</v>
          </cell>
          <cell r="C1285" t="str">
            <v xml:space="preserve">UN    </v>
          </cell>
          <cell r="D1285">
            <v>5.25</v>
          </cell>
        </row>
        <row r="1286">
          <cell r="A1286">
            <v>3871</v>
          </cell>
          <cell r="B1286" t="str">
            <v>LUVA SOLDAVEL COM ROSCA, PVC, 50 MM X 1 1/2", PARA AGUA FRIA PREDIAL</v>
          </cell>
          <cell r="C1286" t="str">
            <v xml:space="preserve">UN    </v>
          </cell>
          <cell r="D1286">
            <v>13.33</v>
          </cell>
        </row>
        <row r="1287">
          <cell r="A1287">
            <v>3872</v>
          </cell>
          <cell r="B1287" t="str">
            <v>LUVA DE REDUCAO SOLDAVEL, PVC, 40 MM X 32 MM, PARA AGUA FRIA PREDIAL</v>
          </cell>
          <cell r="C1287" t="str">
            <v xml:space="preserve">UN    </v>
          </cell>
          <cell r="D1287">
            <v>2.84</v>
          </cell>
        </row>
        <row r="1288">
          <cell r="A1288">
            <v>3873</v>
          </cell>
          <cell r="B1288" t="str">
            <v>LUVA DE CORRER PARA TUBO SOLDAVEL, PVC, 25 MM, PARA AGUA FRIA PREDIAL</v>
          </cell>
          <cell r="C1288" t="str">
            <v xml:space="preserve">UN    </v>
          </cell>
          <cell r="D1288">
            <v>9.08</v>
          </cell>
        </row>
        <row r="1289">
          <cell r="A1289">
            <v>3874</v>
          </cell>
          <cell r="B1289" t="str">
            <v>LUVA SOLDAVEL COM BUCHA DE LATAO, PVC, 25 MM X 1/2"</v>
          </cell>
          <cell r="C1289" t="str">
            <v xml:space="preserve">UN    </v>
          </cell>
          <cell r="D1289">
            <v>4.1900000000000004</v>
          </cell>
        </row>
        <row r="1290">
          <cell r="A1290">
            <v>3875</v>
          </cell>
          <cell r="B1290" t="str">
            <v>LUVA SIMPLES, PVC, SOLDAVEL, DN 50 MM, SERIE NORMAL, PARA ESGOTO PREDIAL</v>
          </cell>
          <cell r="C1290" t="str">
            <v xml:space="preserve">UN    </v>
          </cell>
          <cell r="D1290">
            <v>2.2400000000000002</v>
          </cell>
        </row>
        <row r="1291">
          <cell r="A1291">
            <v>3876</v>
          </cell>
          <cell r="B1291" t="str">
            <v>LUVA ROSCAVEL, PVC, 1", AGUA FRIA PREDIAL</v>
          </cell>
          <cell r="C1291" t="str">
            <v xml:space="preserve">UN    </v>
          </cell>
          <cell r="D1291">
            <v>2.52</v>
          </cell>
        </row>
        <row r="1292">
          <cell r="A1292">
            <v>3877</v>
          </cell>
          <cell r="B1292" t="str">
            <v>LUVA PVC, ROSCAVEL, 1 1/4", AGUA FRIA PREDIAL</v>
          </cell>
          <cell r="C1292" t="str">
            <v xml:space="preserve">UN    </v>
          </cell>
          <cell r="D1292">
            <v>5.07</v>
          </cell>
        </row>
        <row r="1293">
          <cell r="A1293">
            <v>3878</v>
          </cell>
          <cell r="B1293" t="str">
            <v>LUVA PVC, ROSCAVEL, 1 1/2",  AGUA FRIA PREDIAL</v>
          </cell>
          <cell r="C1293" t="str">
            <v xml:space="preserve">UN    </v>
          </cell>
          <cell r="D1293">
            <v>5.56</v>
          </cell>
        </row>
        <row r="1294">
          <cell r="A1294">
            <v>3879</v>
          </cell>
          <cell r="B1294" t="str">
            <v>LUVA PVC, ROSCAVEL, 2",  AGUA FRIA PREDIAL</v>
          </cell>
          <cell r="C1294" t="str">
            <v xml:space="preserve">UN    </v>
          </cell>
          <cell r="D1294">
            <v>11.21</v>
          </cell>
        </row>
        <row r="1295">
          <cell r="A1295">
            <v>3880</v>
          </cell>
          <cell r="B1295" t="str">
            <v>LUVA PVC, ROSCAVEL, 3", AGUA FRIA PREDIAL</v>
          </cell>
          <cell r="C1295" t="str">
            <v xml:space="preserve">UN    </v>
          </cell>
          <cell r="D1295">
            <v>25.34</v>
          </cell>
        </row>
        <row r="1296">
          <cell r="A1296">
            <v>3883</v>
          </cell>
          <cell r="B1296" t="str">
            <v>LUVA ROSCAVEL, PVC, 1/2", AGUA FRIA PREDIAL</v>
          </cell>
          <cell r="C1296" t="str">
            <v xml:space="preserve">UN    </v>
          </cell>
          <cell r="D1296">
            <v>0.97</v>
          </cell>
        </row>
        <row r="1297">
          <cell r="A1297">
            <v>3884</v>
          </cell>
          <cell r="B1297" t="str">
            <v>LUVA ROSCAVEL, PVC, 3/4", AGUA FRIA PREDIAL</v>
          </cell>
          <cell r="C1297" t="str">
            <v xml:space="preserve">UN    </v>
          </cell>
          <cell r="D1297">
            <v>1.45</v>
          </cell>
        </row>
        <row r="1298">
          <cell r="A1298">
            <v>3886</v>
          </cell>
          <cell r="B1298" t="str">
            <v>LUVA DE CORRER PARA TUBO ROSCAVEL, PVC, 3/4", PARA AGUA FRIA PREDIAL</v>
          </cell>
          <cell r="C1298" t="str">
            <v xml:space="preserve">UN    </v>
          </cell>
          <cell r="D1298">
            <v>10.55</v>
          </cell>
        </row>
        <row r="1299">
          <cell r="A1299">
            <v>3889</v>
          </cell>
          <cell r="B1299" t="str">
            <v>LUVA DE REDUCAO ROSCAVEL, PVC, 3/4" X 1/2", PARA AGUA FRIA PREDIAL</v>
          </cell>
          <cell r="C1299" t="str">
            <v xml:space="preserve">UN    </v>
          </cell>
          <cell r="D1299">
            <v>1.94</v>
          </cell>
        </row>
        <row r="1300">
          <cell r="A1300">
            <v>3893</v>
          </cell>
          <cell r="B1300" t="str">
            <v>LUVA DE CORRER, PVC, DN 100 MM, PARA ESGOTO PREDIAL</v>
          </cell>
          <cell r="C1300" t="str">
            <v xml:space="preserve">UN    </v>
          </cell>
          <cell r="D1300">
            <v>11.58</v>
          </cell>
        </row>
        <row r="1301">
          <cell r="A1301">
            <v>3895</v>
          </cell>
          <cell r="B1301" t="str">
            <v>LUVA DE CORRER, PVC, DN 75 MM, PARA ESGOTO PREDIAL</v>
          </cell>
          <cell r="C1301" t="str">
            <v xml:space="preserve">UN    </v>
          </cell>
          <cell r="D1301">
            <v>7.53</v>
          </cell>
        </row>
        <row r="1302">
          <cell r="A1302">
            <v>3897</v>
          </cell>
          <cell r="B1302" t="str">
            <v>LUVA SIMPLES, PVC, SOLDAVEL, DN 40 MM, SERIE NORMAL, PARA ESGOTO PREDIAL</v>
          </cell>
          <cell r="C1302" t="str">
            <v xml:space="preserve">UN    </v>
          </cell>
          <cell r="D1302">
            <v>0.99</v>
          </cell>
        </row>
        <row r="1303">
          <cell r="A1303">
            <v>3898</v>
          </cell>
          <cell r="B1303" t="str">
            <v>LUVA SIMPLES, PVC, SOLDAVEL, DN 75 MM, SERIE NORMAL, PARA ESGOTO PREDIAL</v>
          </cell>
          <cell r="C1303" t="str">
            <v xml:space="preserve">UN    </v>
          </cell>
          <cell r="D1303">
            <v>4.16</v>
          </cell>
        </row>
        <row r="1304">
          <cell r="A1304">
            <v>3899</v>
          </cell>
          <cell r="B1304" t="str">
            <v>LUVA SIMPLES, PVC, SOLDAVEL, DN 100 MM, SERIE NORMAL, PARA ESGOTO PREDIAL</v>
          </cell>
          <cell r="C1304" t="str">
            <v xml:space="preserve">UN    </v>
          </cell>
          <cell r="D1304">
            <v>4.84</v>
          </cell>
        </row>
        <row r="1305">
          <cell r="A1305">
            <v>3900</v>
          </cell>
          <cell r="B1305" t="str">
            <v>LUVA DE CORRER PARA TUBO ROSCAVEL, PVC, 1 1/2", PARA AGUA FRIA PREDIAL</v>
          </cell>
          <cell r="C1305" t="str">
            <v xml:space="preserve">UN    </v>
          </cell>
          <cell r="D1305">
            <v>24.08</v>
          </cell>
        </row>
        <row r="1306">
          <cell r="A1306">
            <v>3902</v>
          </cell>
          <cell r="B1306" t="str">
            <v>LUVA PVC, ROSCAVEL,  2 1/2",  AGUA FRIA PREDIAL</v>
          </cell>
          <cell r="C1306" t="str">
            <v xml:space="preserve">UN    </v>
          </cell>
          <cell r="D1306">
            <v>17.62</v>
          </cell>
        </row>
        <row r="1307">
          <cell r="A1307">
            <v>3903</v>
          </cell>
          <cell r="B1307" t="str">
            <v>LUVA PVC SOLDAVEL, 32 MM, PARA AGUA FRIA PREDIAL</v>
          </cell>
          <cell r="C1307" t="str">
            <v xml:space="preserve">UN    </v>
          </cell>
          <cell r="D1307">
            <v>1.28</v>
          </cell>
        </row>
        <row r="1308">
          <cell r="A1308">
            <v>3904</v>
          </cell>
          <cell r="B1308" t="str">
            <v>LUVA PVC SOLDAVEL, 25 MM, PARA AGUA FRIA PREDIAL</v>
          </cell>
          <cell r="C1308" t="str">
            <v xml:space="preserve">UN    </v>
          </cell>
          <cell r="D1308">
            <v>0.61</v>
          </cell>
        </row>
        <row r="1309">
          <cell r="A1309">
            <v>3905</v>
          </cell>
          <cell r="B1309" t="str">
            <v>LUVA SOLDAVEL COM ROSCA, PVC, 40 MM X 1 1/4", PARA AGUA FRIA PREDIAL</v>
          </cell>
          <cell r="C1309" t="str">
            <v xml:space="preserve">UN    </v>
          </cell>
          <cell r="D1309">
            <v>7.56</v>
          </cell>
        </row>
        <row r="1310">
          <cell r="A1310">
            <v>3906</v>
          </cell>
          <cell r="B1310" t="str">
            <v>LUVA SOLDAVEL COM ROSCA, PVC, 25 MM X 3/4", PARA AGUA FRIA PREDIAL</v>
          </cell>
          <cell r="C1310" t="str">
            <v xml:space="preserve">UN    </v>
          </cell>
          <cell r="D1310">
            <v>1.1000000000000001</v>
          </cell>
        </row>
        <row r="1311">
          <cell r="A1311">
            <v>3907</v>
          </cell>
          <cell r="B1311" t="str">
            <v>LUVA DE REDUCAO ROSCAVEL, PVC, 1" X 3/4", PARA AGUA FRIA PREDIAL</v>
          </cell>
          <cell r="C1311" t="str">
            <v xml:space="preserve">UN    </v>
          </cell>
          <cell r="D1311">
            <v>2.7</v>
          </cell>
        </row>
        <row r="1312">
          <cell r="A1312">
            <v>3908</v>
          </cell>
          <cell r="B1312" t="str">
            <v>LUVA DE FERRO GALVANIZADO, COM ROSCA BSP, DE 1/2"</v>
          </cell>
          <cell r="C1312" t="str">
            <v xml:space="preserve">UN    </v>
          </cell>
          <cell r="D1312">
            <v>3.73</v>
          </cell>
        </row>
        <row r="1313">
          <cell r="A1313">
            <v>3909</v>
          </cell>
          <cell r="B1313" t="str">
            <v>LUVA DE FERRO GALVANIZADO, COM ROSCA BSP, DE 3/4"</v>
          </cell>
          <cell r="C1313" t="str">
            <v xml:space="preserve">UN    </v>
          </cell>
          <cell r="D1313">
            <v>5.08</v>
          </cell>
        </row>
        <row r="1314">
          <cell r="A1314">
            <v>3910</v>
          </cell>
          <cell r="B1314" t="str">
            <v>LUVA DE FERRO GALVANIZADO, COM ROSCA BSP, DE 1"</v>
          </cell>
          <cell r="C1314" t="str">
            <v xml:space="preserve">UN    </v>
          </cell>
          <cell r="D1314">
            <v>8.26</v>
          </cell>
        </row>
        <row r="1315">
          <cell r="A1315">
            <v>3911</v>
          </cell>
          <cell r="B1315" t="str">
            <v>LUVA DE FERRO GALVANIZADO, COM ROSCA BSP, DE 1 1/4"</v>
          </cell>
          <cell r="C1315" t="str">
            <v xml:space="preserve">UN    </v>
          </cell>
          <cell r="D1315">
            <v>11.55</v>
          </cell>
        </row>
        <row r="1316">
          <cell r="A1316">
            <v>3912</v>
          </cell>
          <cell r="B1316" t="str">
            <v>LUVA DE FERRO GALVANIZADO, COM ROSCA BSP, DE 2"</v>
          </cell>
          <cell r="C1316" t="str">
            <v xml:space="preserve">UN    </v>
          </cell>
          <cell r="D1316">
            <v>21.66</v>
          </cell>
        </row>
        <row r="1317">
          <cell r="A1317">
            <v>3913</v>
          </cell>
          <cell r="B1317" t="str">
            <v>LUVA DE FERRO GALVANIZADO, COM ROSCA BSP, DE 2 1/2"</v>
          </cell>
          <cell r="C1317" t="str">
            <v xml:space="preserve">UN    </v>
          </cell>
          <cell r="D1317">
            <v>39.51</v>
          </cell>
        </row>
        <row r="1318">
          <cell r="A1318">
            <v>3914</v>
          </cell>
          <cell r="B1318" t="str">
            <v>LUVA DE FERRO GALVANIZADO, COM ROSCA BSP, DE 3"</v>
          </cell>
          <cell r="C1318" t="str">
            <v xml:space="preserve">UN    </v>
          </cell>
          <cell r="D1318">
            <v>59.6</v>
          </cell>
        </row>
        <row r="1319">
          <cell r="A1319">
            <v>3915</v>
          </cell>
          <cell r="B1319" t="str">
            <v>LUVA DE FERRO GALVANIZADO, COM ROSCA BSP, DE 4"</v>
          </cell>
          <cell r="C1319" t="str">
            <v xml:space="preserve">UN    </v>
          </cell>
          <cell r="D1319">
            <v>93.99</v>
          </cell>
        </row>
        <row r="1320">
          <cell r="A1320">
            <v>3916</v>
          </cell>
          <cell r="B1320" t="str">
            <v>LUVA DE FERRO GALVANIZADO, COM ROSCA BSP, DE 5"</v>
          </cell>
          <cell r="C1320" t="str">
            <v xml:space="preserve">UN    </v>
          </cell>
          <cell r="D1320">
            <v>171.24</v>
          </cell>
        </row>
        <row r="1321">
          <cell r="A1321">
            <v>3917</v>
          </cell>
          <cell r="B1321" t="str">
            <v>LUVA DE FERRO GALVANIZADO, COM ROSCA BSP, DE 6"</v>
          </cell>
          <cell r="C1321" t="str">
            <v xml:space="preserve">UN    </v>
          </cell>
          <cell r="D1321">
            <v>282.44</v>
          </cell>
        </row>
        <row r="1322">
          <cell r="A1322">
            <v>3919</v>
          </cell>
          <cell r="B1322" t="str">
            <v>LUVA DE REDUCAO DE FERRO GALVANIZADO, COM ROSCA BSP, DE 1" X 3/4"</v>
          </cell>
          <cell r="C1322" t="str">
            <v xml:space="preserve">UN    </v>
          </cell>
          <cell r="D1322">
            <v>8.33</v>
          </cell>
        </row>
        <row r="1323">
          <cell r="A1323">
            <v>3920</v>
          </cell>
          <cell r="B1323" t="str">
            <v>LUVA DE REDUCAO DE FERRO GALVANIZADO, COM ROSCA BSP, DE 1 1/4" X 3/4"</v>
          </cell>
          <cell r="C1323" t="str">
            <v xml:space="preserve">UN    </v>
          </cell>
          <cell r="D1323">
            <v>12.39</v>
          </cell>
        </row>
        <row r="1324">
          <cell r="A1324">
            <v>3921</v>
          </cell>
          <cell r="B1324" t="str">
            <v>LUVA DE REDUCAO DE FERRO GALVANIZADO, COM ROSCA BSP, DE 1 1/4" X 1"</v>
          </cell>
          <cell r="C1324" t="str">
            <v xml:space="preserve">UN    </v>
          </cell>
          <cell r="D1324">
            <v>12.4</v>
          </cell>
        </row>
        <row r="1325">
          <cell r="A1325">
            <v>3922</v>
          </cell>
          <cell r="B1325" t="str">
            <v>LUVA DE REDUCAO DE FERRO GALVANIZADO, COM ROSCA BSP, DE 1 1/2" X 1/2"</v>
          </cell>
          <cell r="C1325" t="str">
            <v xml:space="preserve">UN    </v>
          </cell>
          <cell r="D1325">
            <v>13.82</v>
          </cell>
        </row>
        <row r="1326">
          <cell r="A1326">
            <v>3923</v>
          </cell>
          <cell r="B1326" t="str">
            <v>LUVA DE REDUCAO DE FERRO GALVANIZADO, COM ROSCA BSP, DE 1 1/2" X 3/4"</v>
          </cell>
          <cell r="C1326" t="str">
            <v xml:space="preserve">UN    </v>
          </cell>
          <cell r="D1326">
            <v>15.02</v>
          </cell>
        </row>
        <row r="1327">
          <cell r="A1327">
            <v>3924</v>
          </cell>
          <cell r="B1327" t="str">
            <v>LUVA DE REDUCAO DE FERRO GALVANIZADO, COM ROSCA BSP, DE 1 1/2" X 1"</v>
          </cell>
          <cell r="C1327" t="str">
            <v xml:space="preserve">UN    </v>
          </cell>
          <cell r="D1327">
            <v>15.02</v>
          </cell>
        </row>
        <row r="1328">
          <cell r="A1328">
            <v>3925</v>
          </cell>
          <cell r="B1328" t="str">
            <v>LUVA DE REDUCAO DE FERRO GALVANIZADO, COM ROSCA BSP, DE 2" X 1"</v>
          </cell>
          <cell r="C1328" t="str">
            <v xml:space="preserve">UN    </v>
          </cell>
          <cell r="D1328">
            <v>24.05</v>
          </cell>
        </row>
        <row r="1329">
          <cell r="A1329">
            <v>3926</v>
          </cell>
          <cell r="B1329" t="str">
            <v>LUVA DE REDUCAO DE FERRO GALVANIZADO, COM ROSCA BSP, DE 2" X 1 1/2"</v>
          </cell>
          <cell r="C1329" t="str">
            <v xml:space="preserve">UN    </v>
          </cell>
          <cell r="D1329">
            <v>24.05</v>
          </cell>
        </row>
        <row r="1330">
          <cell r="A1330">
            <v>3927</v>
          </cell>
          <cell r="B1330" t="str">
            <v>LUVA DE REDUCAO DE FERRO GALVANIZADO, COM ROSCA BSP, DE 2 1/2" X 1 1/2"</v>
          </cell>
          <cell r="C1330" t="str">
            <v xml:space="preserve">UN    </v>
          </cell>
          <cell r="D1330">
            <v>42.19</v>
          </cell>
        </row>
        <row r="1331">
          <cell r="A1331">
            <v>3928</v>
          </cell>
          <cell r="B1331" t="str">
            <v>LUVA DE REDUCAO DE FERRO GALVANIZADO, COM ROSCA BSP, DE 2 1/2" X 2"</v>
          </cell>
          <cell r="C1331" t="str">
            <v xml:space="preserve">UN    </v>
          </cell>
          <cell r="D1331">
            <v>42.19</v>
          </cell>
        </row>
        <row r="1332">
          <cell r="A1332">
            <v>3929</v>
          </cell>
          <cell r="B1332" t="str">
            <v>LUVA DE REDUCAO DE FERRO GALVANIZADO, COM ROSCA BSP, DE 3" X 1 1/2"</v>
          </cell>
          <cell r="C1332" t="str">
            <v xml:space="preserve">UN    </v>
          </cell>
          <cell r="D1332">
            <v>64.28</v>
          </cell>
        </row>
        <row r="1333">
          <cell r="A1333">
            <v>3930</v>
          </cell>
          <cell r="B1333" t="str">
            <v>LUVA DE REDUCAO DE FERRO GALVANIZADO, COM ROSCA BSP, DE 3" X 2"</v>
          </cell>
          <cell r="C1333" t="str">
            <v xml:space="preserve">UN    </v>
          </cell>
          <cell r="D1333">
            <v>64.28</v>
          </cell>
        </row>
        <row r="1334">
          <cell r="A1334">
            <v>3931</v>
          </cell>
          <cell r="B1334" t="str">
            <v>LUVA DE REDUCAO DE FERRO GALVANIZADO, COM ROSCA BSP, DE 3" X 2 1/2"</v>
          </cell>
          <cell r="C1334" t="str">
            <v xml:space="preserve">UN    </v>
          </cell>
          <cell r="D1334">
            <v>64.28</v>
          </cell>
        </row>
        <row r="1335">
          <cell r="A1335">
            <v>3932</v>
          </cell>
          <cell r="B1335" t="str">
            <v>LUVA DE REDUCAO DE FERRO GALVANIZADO, COM ROSCA BSP, DE 4" X 2 1/2"</v>
          </cell>
          <cell r="C1335" t="str">
            <v xml:space="preserve">UN    </v>
          </cell>
          <cell r="D1335">
            <v>110.99</v>
          </cell>
        </row>
        <row r="1336">
          <cell r="A1336">
            <v>3933</v>
          </cell>
          <cell r="B1336" t="str">
            <v>LUVA DE REDUCAO DE FERRO GALVANIZADO, COM ROSCA BSP, DE 4" X 2"</v>
          </cell>
          <cell r="C1336" t="str">
            <v xml:space="preserve">UN    </v>
          </cell>
          <cell r="D1336">
            <v>110.99</v>
          </cell>
        </row>
        <row r="1337">
          <cell r="A1337">
            <v>3934</v>
          </cell>
          <cell r="B1337" t="str">
            <v>LUVA DE REDUCAO DE FERRO GALVANIZADO, COM ROSCA BSP, DE 4" X 3"</v>
          </cell>
          <cell r="C1337" t="str">
            <v xml:space="preserve">UN    </v>
          </cell>
          <cell r="D1337">
            <v>110.99</v>
          </cell>
        </row>
        <row r="1338">
          <cell r="A1338">
            <v>3935</v>
          </cell>
          <cell r="B1338" t="str">
            <v>LUVA DE REDUCAO DE FERRO GALVANIZADO, COM ROSCA BSP, DE 2" X 1 1/4"</v>
          </cell>
          <cell r="C1338" t="str">
            <v xml:space="preserve">UN    </v>
          </cell>
          <cell r="D1338">
            <v>24.05</v>
          </cell>
        </row>
        <row r="1339">
          <cell r="A1339">
            <v>3936</v>
          </cell>
          <cell r="B1339" t="str">
            <v>LUVA DE REDUCAO DE FERRO GALVANIZADO, COM ROSCA BSP, DE 1 1/2" X 1 1/4"</v>
          </cell>
          <cell r="C1339" t="str">
            <v xml:space="preserve">UN    </v>
          </cell>
          <cell r="D1339">
            <v>15.02</v>
          </cell>
        </row>
        <row r="1340">
          <cell r="A1340">
            <v>3937</v>
          </cell>
          <cell r="B1340" t="str">
            <v>LUVA DE REDUCAO DE FERRO GALVANIZADO, COM ROSCA BSP, DE 1 1/4" X 1/2"</v>
          </cell>
          <cell r="C1340" t="str">
            <v xml:space="preserve">UN    </v>
          </cell>
          <cell r="D1340">
            <v>12.39</v>
          </cell>
        </row>
        <row r="1341">
          <cell r="A1341">
            <v>3938</v>
          </cell>
          <cell r="B1341" t="str">
            <v>LUVA DE REDUCAO DE FERRO GALVANIZADO, COM ROSCA BSP, DE 1" X 1/2"</v>
          </cell>
          <cell r="C1341" t="str">
            <v xml:space="preserve">UN    </v>
          </cell>
          <cell r="D1341">
            <v>8.17</v>
          </cell>
        </row>
        <row r="1342">
          <cell r="A1342">
            <v>3939</v>
          </cell>
          <cell r="B1342" t="str">
            <v>LUVA DE FERRO GALVANIZADO, COM ROSCA BSP, DE 1 1/2"</v>
          </cell>
          <cell r="C1342" t="str">
            <v xml:space="preserve">UN    </v>
          </cell>
          <cell r="D1342">
            <v>14.14</v>
          </cell>
        </row>
        <row r="1343">
          <cell r="A1343">
            <v>3989</v>
          </cell>
          <cell r="B1343" t="str">
            <v>MADEIRA SERRADA APARELHADA DE MACARANDUBA, ANGELIM OU EQUIVALENTE DA REGIAO</v>
          </cell>
          <cell r="C1343" t="str">
            <v xml:space="preserve">M3    </v>
          </cell>
          <cell r="D1343">
            <v>1171.57</v>
          </cell>
        </row>
        <row r="1344">
          <cell r="A1344">
            <v>3990</v>
          </cell>
          <cell r="B1344" t="str">
            <v>TABUA DE MADEIRA APARELHADA *2,5 X 25* CM, MACARANDUBA, ANGELIM OU EQUIVALENTE DA REGIAO</v>
          </cell>
          <cell r="C1344" t="str">
            <v xml:space="preserve">M     </v>
          </cell>
          <cell r="D1344">
            <v>7.33</v>
          </cell>
        </row>
        <row r="1345">
          <cell r="A1345">
            <v>3992</v>
          </cell>
          <cell r="B1345" t="str">
            <v>TABUA DE MADEIRA APARELHADA *2,5 X 30* CM, MACARANDUBA, ANGELIM OU EQUIVALENTE DA REGIAO</v>
          </cell>
          <cell r="C1345" t="str">
            <v xml:space="preserve">M     </v>
          </cell>
          <cell r="D1345">
            <v>9</v>
          </cell>
        </row>
        <row r="1346">
          <cell r="A1346">
            <v>3993</v>
          </cell>
          <cell r="B1346" t="str">
            <v>TABUA DE MADEIRA APARELHADA *2,5 X 15* CM, MACARANDUBA, ANGELIM OU EQUIVALENTE DA REGIAO</v>
          </cell>
          <cell r="C1346" t="str">
            <v xml:space="preserve">M2    </v>
          </cell>
          <cell r="D1346">
            <v>33.19</v>
          </cell>
        </row>
        <row r="1347">
          <cell r="A1347">
            <v>3997</v>
          </cell>
          <cell r="B1347" t="str">
            <v>MADEIRA SERRADA NAO APARELHADA DE MACARANDUBA, ANGELIM OU EQUIVALENTE DA REGIAO</v>
          </cell>
          <cell r="C1347" t="str">
            <v xml:space="preserve">M3    </v>
          </cell>
          <cell r="D1347">
            <v>1501.62</v>
          </cell>
        </row>
        <row r="1348">
          <cell r="A1348">
            <v>4004</v>
          </cell>
          <cell r="B1348" t="str">
            <v>MADEIRA 2A QUALIDADE SERRADA NAO APARELHADA</v>
          </cell>
          <cell r="C1348" t="str">
            <v xml:space="preserve">M3    </v>
          </cell>
          <cell r="D1348">
            <v>1041.9000000000001</v>
          </cell>
        </row>
        <row r="1349">
          <cell r="A1349">
            <v>4006</v>
          </cell>
          <cell r="B1349" t="str">
            <v>MADEIRA PINHO SERRADA 3A QUALIDADE NAO APARELHADA</v>
          </cell>
          <cell r="C1349" t="str">
            <v xml:space="preserve">M3    </v>
          </cell>
          <cell r="D1349">
            <v>666.13</v>
          </cell>
        </row>
        <row r="1350">
          <cell r="A1350">
            <v>4011</v>
          </cell>
          <cell r="B1350" t="str">
            <v>GEOTEXTIL NAO TECIDO AGULHADO DE FILAMENTOS CONTINUOS 100% POLIESTER, RESITENCIA A TRACAO = 10 KN/M</v>
          </cell>
          <cell r="C1350" t="str">
            <v xml:space="preserve">M2    </v>
          </cell>
          <cell r="D1350">
            <v>4.67</v>
          </cell>
        </row>
        <row r="1351">
          <cell r="A1351">
            <v>4012</v>
          </cell>
          <cell r="B1351" t="str">
            <v>GEOTEXTIL NAO TECIDO AGULHADO DE FILAMENTOS CONTINUOS 100% POLIESTER, RESITENCIA A TRACAO = 21 KN/M</v>
          </cell>
          <cell r="C1351" t="str">
            <v xml:space="preserve">M2    </v>
          </cell>
          <cell r="D1351">
            <v>9.3800000000000008</v>
          </cell>
        </row>
        <row r="1352">
          <cell r="A1352">
            <v>4013</v>
          </cell>
          <cell r="B1352" t="str">
            <v>GEOTEXTIL NAO TECIDO AGULHADO DE FILAMENTOS CONTINUOS 100% POLIESTER, RESITENCIA A TRACAO = 09 KN/M</v>
          </cell>
          <cell r="C1352" t="str">
            <v xml:space="preserve">M2    </v>
          </cell>
          <cell r="D1352">
            <v>4.18</v>
          </cell>
        </row>
        <row r="1353">
          <cell r="A1353">
            <v>4014</v>
          </cell>
          <cell r="B1353" t="str">
            <v>MANTA ASFALTICA ELASTOMERICA EM POLIESTER 3 MM, TIPO III, CLASSE B, ACABAMENTO PP (NBR 9952)</v>
          </cell>
          <cell r="C1353" t="str">
            <v xml:space="preserve">M2    </v>
          </cell>
          <cell r="D1353">
            <v>33.1</v>
          </cell>
        </row>
        <row r="1354">
          <cell r="A1354">
            <v>4015</v>
          </cell>
          <cell r="B1354" t="str">
            <v>MANTA ASFALTICA ELASTOMERICA EM POLIESTER 4 MM, TIPO III, CLASSE B, ACABAMENTO PP (NBR 9952)</v>
          </cell>
          <cell r="C1354" t="str">
            <v xml:space="preserve">M2    </v>
          </cell>
          <cell r="D1354">
            <v>40.64</v>
          </cell>
        </row>
        <row r="1355">
          <cell r="A1355">
            <v>4016</v>
          </cell>
          <cell r="B1355" t="str">
            <v>MANTA ASFALTICA ELASTOMERICA TIPO GLASS 3 MM, TIPO II, CLASSE C, ACABAMENTO PP (NBR 9952)</v>
          </cell>
          <cell r="C1355" t="str">
            <v xml:space="preserve">M2    </v>
          </cell>
          <cell r="D1355">
            <v>23.36</v>
          </cell>
        </row>
        <row r="1356">
          <cell r="A1356">
            <v>4017</v>
          </cell>
          <cell r="B1356" t="str">
            <v>MANTA ASFALTICA ELASTOMERICA EM POLIESTER 5 MM, TIPO III, CLASSE B, ACABAMENTO PP (NBR 9952)</v>
          </cell>
          <cell r="C1356" t="str">
            <v xml:space="preserve">M2    </v>
          </cell>
          <cell r="D1356">
            <v>59.14</v>
          </cell>
        </row>
        <row r="1357">
          <cell r="A1357">
            <v>4018</v>
          </cell>
          <cell r="B1357" t="str">
            <v>GEOTEXTIL NAO TECIDO AGULHADO DE FILAMENTOS CONTINUOS 100% POLIESTER, RESITENCIA A TRACAO = 31 KN/M</v>
          </cell>
          <cell r="C1357" t="str">
            <v xml:space="preserve">M2    </v>
          </cell>
          <cell r="D1357">
            <v>14.07</v>
          </cell>
        </row>
        <row r="1358">
          <cell r="A1358">
            <v>4019</v>
          </cell>
          <cell r="B1358" t="str">
            <v>GEOTEXTIL NAO TECIDO AGULHADO DE FILAMENTOS CONTINUOS 100% POLIESTER, RESITENCIA A TRACAO = 16 KN/M</v>
          </cell>
          <cell r="C1358" t="str">
            <v xml:space="preserve">M2    </v>
          </cell>
          <cell r="D1358">
            <v>7</v>
          </cell>
        </row>
        <row r="1359">
          <cell r="A1359">
            <v>4020</v>
          </cell>
          <cell r="B1359" t="str">
            <v>GEOTEXTIL NAO TECIDO AGULHADO DE FILAMENTOS CONTINUOS 100% POLIESTER, RESITENCIA A TRACAO = 26 KN/M</v>
          </cell>
          <cell r="C1359" t="str">
            <v xml:space="preserve">M2    </v>
          </cell>
          <cell r="D1359">
            <v>11.74</v>
          </cell>
        </row>
        <row r="1360">
          <cell r="A1360">
            <v>4021</v>
          </cell>
          <cell r="B1360" t="str">
            <v>GEOTEXTIL NAO TECIDO AGULHADO DE FILAMENTOS CONTINUOS 100% POLIESTER, RESITENCIA A TRACAO = 14 KN/M</v>
          </cell>
          <cell r="C1360" t="str">
            <v xml:space="preserve">M2    </v>
          </cell>
          <cell r="D1360">
            <v>5.83</v>
          </cell>
        </row>
        <row r="1361">
          <cell r="A1361">
            <v>4030</v>
          </cell>
          <cell r="B1361" t="str">
            <v>VEU POLIESTER</v>
          </cell>
          <cell r="C1361" t="str">
            <v xml:space="preserve">M2    </v>
          </cell>
          <cell r="D1361">
            <v>4.33</v>
          </cell>
        </row>
        <row r="1362">
          <cell r="A1362">
            <v>4031</v>
          </cell>
          <cell r="B1362" t="str">
            <v>VEU DE VIDRO/VEU DE SUPERFICIE 30 A 35 G/M2</v>
          </cell>
          <cell r="C1362" t="str">
            <v xml:space="preserve">M2    </v>
          </cell>
          <cell r="D1362">
            <v>20.39</v>
          </cell>
        </row>
        <row r="1363">
          <cell r="A1363">
            <v>4047</v>
          </cell>
          <cell r="B1363" t="str">
            <v>MASSA CORRIDA PVA PARA PAREDES INTERNAS</v>
          </cell>
          <cell r="C1363" t="str">
            <v xml:space="preserve">GL    </v>
          </cell>
          <cell r="D1363">
            <v>13.49</v>
          </cell>
        </row>
        <row r="1364">
          <cell r="A1364">
            <v>4048</v>
          </cell>
          <cell r="B1364" t="str">
            <v>MASSA CORRIDA PVA PARA PAREDES INTERNAS</v>
          </cell>
          <cell r="C1364" t="str">
            <v xml:space="preserve">L     </v>
          </cell>
          <cell r="D1364">
            <v>3.74</v>
          </cell>
        </row>
        <row r="1365">
          <cell r="A1365">
            <v>4049</v>
          </cell>
          <cell r="B1365" t="str">
            <v>MASSA EPOXI BICOMPONENTE (MASSA + CATALIZADOR)</v>
          </cell>
          <cell r="C1365" t="str">
            <v xml:space="preserve">L     </v>
          </cell>
          <cell r="D1365">
            <v>42.26</v>
          </cell>
        </row>
        <row r="1366">
          <cell r="A1366">
            <v>4051</v>
          </cell>
          <cell r="B1366" t="str">
            <v>MASSA CORRIDA PVA PARA PAREDES INTERNAS</v>
          </cell>
          <cell r="C1366" t="str">
            <v xml:space="preserve">18L   </v>
          </cell>
          <cell r="D1366">
            <v>67.45</v>
          </cell>
        </row>
        <row r="1367">
          <cell r="A1367">
            <v>4052</v>
          </cell>
          <cell r="B1367" t="str">
            <v>MASSA ACRILICA</v>
          </cell>
          <cell r="C1367" t="str">
            <v xml:space="preserve">18L   </v>
          </cell>
          <cell r="D1367">
            <v>104.8</v>
          </cell>
        </row>
        <row r="1368">
          <cell r="A1368">
            <v>4053</v>
          </cell>
          <cell r="B1368" t="str">
            <v>MASSA A OLEO PARA MADEIRA</v>
          </cell>
          <cell r="C1368" t="str">
            <v xml:space="preserve">GL    </v>
          </cell>
          <cell r="D1368">
            <v>51.39</v>
          </cell>
        </row>
        <row r="1369">
          <cell r="A1369">
            <v>4056</v>
          </cell>
          <cell r="B1369" t="str">
            <v>MASSA ACRILICA PARA PAREDES INTERIOR/EXTERIOR</v>
          </cell>
          <cell r="C1369" t="str">
            <v xml:space="preserve">GL    </v>
          </cell>
          <cell r="D1369">
            <v>27.02</v>
          </cell>
        </row>
        <row r="1370">
          <cell r="A1370">
            <v>4058</v>
          </cell>
          <cell r="B1370" t="str">
            <v>MECANICO DE EQUIPAMENTOS PESADOS</v>
          </cell>
          <cell r="C1370" t="str">
            <v xml:space="preserve">H     </v>
          </cell>
          <cell r="D1370">
            <v>12.19</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27.2</v>
          </cell>
        </row>
        <row r="1375">
          <cell r="A1375">
            <v>4083</v>
          </cell>
          <cell r="B1375" t="str">
            <v>ENCARREGADO GERAL DE OBRAS</v>
          </cell>
          <cell r="C1375" t="str">
            <v xml:space="preserve">H     </v>
          </cell>
          <cell r="D1375">
            <v>16.329999999999998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1.24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1.73</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10.32</v>
          </cell>
        </row>
        <row r="1380">
          <cell r="A1380">
            <v>4094</v>
          </cell>
          <cell r="B1380" t="str">
            <v>MOTORISTA DE CAMINHAO E CARRETA</v>
          </cell>
          <cell r="C1380" t="str">
            <v xml:space="preserve">H     </v>
          </cell>
          <cell r="D1380">
            <v>10.32</v>
          </cell>
        </row>
        <row r="1381">
          <cell r="A1381">
            <v>4095</v>
          </cell>
          <cell r="B1381" t="str">
            <v>MOTORISTA DE VEICULO LEVE</v>
          </cell>
          <cell r="C1381" t="str">
            <v xml:space="preserve">H     </v>
          </cell>
          <cell r="D1381">
            <v>9.5299999999999994</v>
          </cell>
        </row>
        <row r="1382">
          <cell r="A1382">
            <v>4096</v>
          </cell>
          <cell r="B1382" t="str">
            <v>MOTORISTA OPERADOR DE CAMINHAO MUNCK</v>
          </cell>
          <cell r="C1382" t="str">
            <v xml:space="preserve">H     </v>
          </cell>
          <cell r="D1382">
            <v>11.3</v>
          </cell>
        </row>
        <row r="1383">
          <cell r="A1383">
            <v>4097</v>
          </cell>
          <cell r="B1383" t="str">
            <v>MOTORISTA DE VEICULO PESADO</v>
          </cell>
          <cell r="C1383" t="str">
            <v xml:space="preserve">H     </v>
          </cell>
          <cell r="D1383">
            <v>10.32</v>
          </cell>
        </row>
        <row r="1384">
          <cell r="A1384">
            <v>4102</v>
          </cell>
          <cell r="B1384" t="str">
            <v>MOURAO DE CONCRETO RETO, 10 X 10 CM, H= 3,00 M</v>
          </cell>
          <cell r="C1384" t="str">
            <v xml:space="preserve">UN    </v>
          </cell>
          <cell r="D1384">
            <v>40</v>
          </cell>
        </row>
        <row r="1385">
          <cell r="A1385">
            <v>4107</v>
          </cell>
          <cell r="B1385" t="str">
            <v>MOURAO DE CONCRETO RETO, *10 X 10* CM, H= 2,30 M</v>
          </cell>
          <cell r="C1385" t="str">
            <v xml:space="preserve">UN    </v>
          </cell>
          <cell r="D1385">
            <v>33.44</v>
          </cell>
        </row>
        <row r="1386">
          <cell r="A1386">
            <v>4108</v>
          </cell>
          <cell r="B1386" t="str">
            <v>MOURAO DE CONCRETO RETO, 10 X 10 CM, H= 2,00 M</v>
          </cell>
          <cell r="C1386" t="str">
            <v xml:space="preserve">UN    </v>
          </cell>
          <cell r="D1386">
            <v>26.89</v>
          </cell>
        </row>
        <row r="1387">
          <cell r="A1387">
            <v>4111</v>
          </cell>
          <cell r="B1387" t="str">
            <v>ESCORA PRE-MOLDADA EM CONCRETO, *10 X 10* CM, H = 2,30M</v>
          </cell>
          <cell r="C1387" t="str">
            <v xml:space="preserve">UN    </v>
          </cell>
          <cell r="D1387">
            <v>31.48</v>
          </cell>
        </row>
        <row r="1388">
          <cell r="A1388">
            <v>4114</v>
          </cell>
          <cell r="B1388" t="str">
            <v>MOURAO CONCRETO CURVO, SECAO "T", H = 2,80 M + CURVA COM 0,45 M, COM FUROS PARA FIOS</v>
          </cell>
          <cell r="C1388" t="str">
            <v xml:space="preserve">UN    </v>
          </cell>
          <cell r="D1388">
            <v>39.71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178.29</v>
          </cell>
        </row>
        <row r="1392">
          <cell r="A1392">
            <v>4127</v>
          </cell>
          <cell r="B1392" t="str">
            <v>MUFLA TERMINAL PRIMARIA UNIPOLAR USO EXTERNO PARA CABO 25/70MM2 ISOL, 3,6/6KV EM EPR - BORRACHA DE SILICONE</v>
          </cell>
          <cell r="C1392" t="str">
            <v xml:space="preserve">UN    </v>
          </cell>
          <cell r="D1392">
            <v>179.01</v>
          </cell>
        </row>
        <row r="1393">
          <cell r="A1393">
            <v>4154</v>
          </cell>
          <cell r="B1393" t="str">
            <v>MUFLA TERMINAL PRIMARIA UNIPOLAR USO INTERNO PARA CABO 25/70MM2 ISOL 6/10KV EM EPR- BORRACHA DE SILICONE</v>
          </cell>
          <cell r="C1393" t="str">
            <v xml:space="preserve">UN    </v>
          </cell>
          <cell r="D1393">
            <v>218.71</v>
          </cell>
        </row>
        <row r="1394">
          <cell r="A1394">
            <v>4161</v>
          </cell>
          <cell r="B1394" t="str">
            <v>MUFLA TERMINAL PRIMARIA UNIPOLAR USO INTERNO PARA CABO 35/70MM2 ISOLACAO 8,7/15KV EM EPR - BORRACHA DE SILICONE</v>
          </cell>
          <cell r="C1394" t="str">
            <v xml:space="preserve">UN    </v>
          </cell>
          <cell r="D1394">
            <v>222.32</v>
          </cell>
        </row>
        <row r="1395">
          <cell r="A1395">
            <v>4168</v>
          </cell>
          <cell r="B1395" t="str">
            <v>MUFLA TERMINAL PRIMARIA UNIPOLAR USO INTERNO PARA CABO 35/120MM2 ISOLACAO 15/25KV EM EPR - BORRACHA DE SILICONE</v>
          </cell>
          <cell r="C1395" t="str">
            <v xml:space="preserve">UN    </v>
          </cell>
          <cell r="D1395">
            <v>230.98</v>
          </cell>
        </row>
        <row r="1396">
          <cell r="A1396">
            <v>4177</v>
          </cell>
          <cell r="B1396" t="str">
            <v>NIPLE DE FERRO GALVANIZADO, COM ROSCA BSP, DE 1/2"</v>
          </cell>
          <cell r="C1396" t="str">
            <v xml:space="preserve">UN    </v>
          </cell>
          <cell r="D1396">
            <v>3.48</v>
          </cell>
        </row>
        <row r="1397">
          <cell r="A1397">
            <v>4178</v>
          </cell>
          <cell r="B1397" t="str">
            <v>NIPLE DE FERRO GALVANIZADO, COM ROSCA BSP, DE 3/4"</v>
          </cell>
          <cell r="C1397" t="str">
            <v xml:space="preserve">UN    </v>
          </cell>
          <cell r="D1397">
            <v>4.83</v>
          </cell>
        </row>
        <row r="1398">
          <cell r="A1398">
            <v>4179</v>
          </cell>
          <cell r="B1398" t="str">
            <v>NIPLE DE FERRO GALVANIZADO, COM ROSCA BSP, DE 1"</v>
          </cell>
          <cell r="C1398" t="str">
            <v xml:space="preserve">UN    </v>
          </cell>
          <cell r="D1398">
            <v>7.12</v>
          </cell>
        </row>
        <row r="1399">
          <cell r="A1399">
            <v>4180</v>
          </cell>
          <cell r="B1399" t="str">
            <v>NIPLE DE FERRO GALVANIZADO, COM ROSCA BSP, DE 1 1/4"</v>
          </cell>
          <cell r="C1399" t="str">
            <v xml:space="preserve">UN    </v>
          </cell>
          <cell r="D1399">
            <v>10.49</v>
          </cell>
        </row>
        <row r="1400">
          <cell r="A1400">
            <v>4181</v>
          </cell>
          <cell r="B1400" t="str">
            <v>NIPLE DE FERRO GALVANIZADO, COM ROSCA BSP, DE 2"</v>
          </cell>
          <cell r="C1400" t="str">
            <v xml:space="preserve">UN    </v>
          </cell>
          <cell r="D1400">
            <v>21.67</v>
          </cell>
        </row>
        <row r="1401">
          <cell r="A1401">
            <v>4182</v>
          </cell>
          <cell r="B1401" t="str">
            <v>NIPLE DE FERRO GALVANIZADO, COM ROSCA BSP, DE 3"</v>
          </cell>
          <cell r="C1401" t="str">
            <v xml:space="preserve">UN    </v>
          </cell>
          <cell r="D1401">
            <v>53.96</v>
          </cell>
        </row>
        <row r="1402">
          <cell r="A1402">
            <v>4183</v>
          </cell>
          <cell r="B1402" t="str">
            <v>NIPLE DE FERRO GALVANIZADO, COM ROSCA BSP, DE 4"</v>
          </cell>
          <cell r="C1402" t="str">
            <v xml:space="preserve">UN    </v>
          </cell>
          <cell r="D1402">
            <v>86.88</v>
          </cell>
        </row>
        <row r="1403">
          <cell r="A1403">
            <v>4184</v>
          </cell>
          <cell r="B1403" t="str">
            <v>NIPLE DE FERRO GALVANIZADO, COM ROSCA BSP, DE 5"</v>
          </cell>
          <cell r="C1403" t="str">
            <v xml:space="preserve">UN    </v>
          </cell>
          <cell r="D1403">
            <v>191.79</v>
          </cell>
        </row>
        <row r="1404">
          <cell r="A1404">
            <v>4185</v>
          </cell>
          <cell r="B1404" t="str">
            <v>NIPLE DE FERRO GALVANIZADO, COM ROSCA BSP, DE 6"</v>
          </cell>
          <cell r="C1404" t="str">
            <v xml:space="preserve">UN    </v>
          </cell>
          <cell r="D1404">
            <v>318.66000000000003</v>
          </cell>
        </row>
        <row r="1405">
          <cell r="A1405">
            <v>4186</v>
          </cell>
          <cell r="B1405" t="str">
            <v>NIPLE DE REDUCAO DE FERRO GALVANIZADO, COM ROSCA BSP, DE 1/2" X 1/4"</v>
          </cell>
          <cell r="C1405" t="str">
            <v xml:space="preserve">UN    </v>
          </cell>
          <cell r="D1405">
            <v>4.25</v>
          </cell>
        </row>
        <row r="1406">
          <cell r="A1406">
            <v>4187</v>
          </cell>
          <cell r="B1406" t="str">
            <v>NIPLE DE REDUCAO DE FERRO GALVANIZADO, COM ROSCA BSP, DE 3/4" X 1/2"</v>
          </cell>
          <cell r="C1406" t="str">
            <v xml:space="preserve">UN    </v>
          </cell>
          <cell r="D1406">
            <v>5.53</v>
          </cell>
        </row>
        <row r="1407">
          <cell r="A1407">
            <v>4188</v>
          </cell>
          <cell r="B1407" t="str">
            <v>NIPLE DE REDUCAO DE FERRO GALVANIZADO, COM ROSCA BSP, DE 1" X 1/2"</v>
          </cell>
          <cell r="C1407" t="str">
            <v xml:space="preserve">UN    </v>
          </cell>
          <cell r="D1407">
            <v>8.68</v>
          </cell>
        </row>
        <row r="1408">
          <cell r="A1408">
            <v>4189</v>
          </cell>
          <cell r="B1408" t="str">
            <v>NIPLE DE REDUCAO DE FERRO GALVANIZADO, COM ROSCA BSP, DE 1" X 3/4"</v>
          </cell>
          <cell r="C1408" t="str">
            <v xml:space="preserve">UN    </v>
          </cell>
          <cell r="D1408">
            <v>8.68</v>
          </cell>
        </row>
        <row r="1409">
          <cell r="A1409">
            <v>4190</v>
          </cell>
          <cell r="B1409" t="str">
            <v>NIPLE DE REDUCAO DE FERRO GALVANIZADO, COM ROSCA BSP, DE 1 1/4" X 3/4"</v>
          </cell>
          <cell r="C1409" t="str">
            <v xml:space="preserve">UN    </v>
          </cell>
          <cell r="D1409">
            <v>14.38</v>
          </cell>
        </row>
        <row r="1410">
          <cell r="A1410">
            <v>4191</v>
          </cell>
          <cell r="B1410" t="str">
            <v>NIPLE DE REDUCAO DE FERRO GALVANIZADO, COM ROSCA BSP, DE 1 1/2" X 3/4"</v>
          </cell>
          <cell r="C1410" t="str">
            <v xml:space="preserve">UN    </v>
          </cell>
          <cell r="D1410">
            <v>18.399999999999999</v>
          </cell>
        </row>
        <row r="1411">
          <cell r="A1411">
            <v>4192</v>
          </cell>
          <cell r="B1411" t="str">
            <v>NIPLE DE REDUCAO DE FERRO GALVANIZADO, COM ROSCA BSP, DE 1 1/2" X 1"</v>
          </cell>
          <cell r="C1411" t="str">
            <v xml:space="preserve">UN    </v>
          </cell>
          <cell r="D1411">
            <v>18.399999999999999</v>
          </cell>
        </row>
        <row r="1412">
          <cell r="A1412">
            <v>4193</v>
          </cell>
          <cell r="B1412" t="str">
            <v>NIPLE DE REDUCAO DE FERRO GALVANIZADO, COM ROSCA BSP, DE 2" X 1 1/4"</v>
          </cell>
          <cell r="C1412" t="str">
            <v xml:space="preserve">UN    </v>
          </cell>
          <cell r="D1412">
            <v>27.76</v>
          </cell>
        </row>
        <row r="1413">
          <cell r="A1413">
            <v>4194</v>
          </cell>
          <cell r="B1413" t="str">
            <v>NIPLE DE REDUCAO DE FERRO GALVANIZADO, COM ROSCA BSP, DE 2" X 1 1/2"</v>
          </cell>
          <cell r="C1413" t="str">
            <v xml:space="preserve">UN    </v>
          </cell>
          <cell r="D1413">
            <v>27.76</v>
          </cell>
        </row>
        <row r="1414">
          <cell r="A1414">
            <v>4197</v>
          </cell>
          <cell r="B1414" t="str">
            <v>NIPLE DE REDUCAO DE FERRO GALVANIZADO, COM ROSCA BSP, DE 2 1/2" X 2"</v>
          </cell>
          <cell r="C1414" t="str">
            <v xml:space="preserve">UN    </v>
          </cell>
          <cell r="D1414">
            <v>45.95</v>
          </cell>
        </row>
        <row r="1415">
          <cell r="A1415">
            <v>4202</v>
          </cell>
          <cell r="B1415" t="str">
            <v>NIPLE DE REDUCAO DE FERRO GALVANIZADO, COM ROSCA BSP, DE 3" X 2 1/2"</v>
          </cell>
          <cell r="C1415" t="str">
            <v xml:space="preserve">UN    </v>
          </cell>
          <cell r="D1415">
            <v>83.92</v>
          </cell>
        </row>
        <row r="1416">
          <cell r="A1416">
            <v>4203</v>
          </cell>
          <cell r="B1416" t="str">
            <v>NIPLE DE REDUCAO DE FERRO GALVANIZADO, COM ROSCA BSP, DE 3" X 2"</v>
          </cell>
          <cell r="C1416" t="str">
            <v xml:space="preserve">UN    </v>
          </cell>
          <cell r="D1416">
            <v>74.11</v>
          </cell>
        </row>
        <row r="1417">
          <cell r="A1417">
            <v>4204</v>
          </cell>
          <cell r="B1417" t="str">
            <v>NIPLE DE REDUCAO DE FERRO GALVANIZADO, COM ROSCA BSP, DE 2" X 1"</v>
          </cell>
          <cell r="C1417" t="str">
            <v xml:space="preserve">UN    </v>
          </cell>
          <cell r="D1417">
            <v>27.76</v>
          </cell>
        </row>
        <row r="1418">
          <cell r="A1418">
            <v>4205</v>
          </cell>
          <cell r="B1418" t="str">
            <v>NIPLE DE REDUCAO DE FERRO GALVANIZADO, COM ROSCA BSP, DE 1 1/2" X 1 1/4"</v>
          </cell>
          <cell r="C1418" t="str">
            <v xml:space="preserve">UN    </v>
          </cell>
          <cell r="D1418">
            <v>18.399999999999999</v>
          </cell>
        </row>
        <row r="1419">
          <cell r="A1419">
            <v>4206</v>
          </cell>
          <cell r="B1419" t="str">
            <v>NIPLE DE REDUCAO DE FERRO GALVANIZADO, COM ROSCA BSP, DE 1 1/4" X 1"</v>
          </cell>
          <cell r="C1419" t="str">
            <v xml:space="preserve">UN    </v>
          </cell>
          <cell r="D1419">
            <v>14.38</v>
          </cell>
        </row>
        <row r="1420">
          <cell r="A1420">
            <v>4207</v>
          </cell>
          <cell r="B1420" t="str">
            <v>NIPLE DE REDUCAO DE FERRO GALVANIZADO, COM ROSCA BSP, DE 1 1/4" X 1/2"</v>
          </cell>
          <cell r="C1420" t="str">
            <v xml:space="preserve">UN    </v>
          </cell>
          <cell r="D1420">
            <v>14.81</v>
          </cell>
        </row>
        <row r="1421">
          <cell r="A1421">
            <v>4208</v>
          </cell>
          <cell r="B1421" t="str">
            <v>NIPLE DE FERRO GALVANIZADO, COM ROSCA BSP, DE 2 1/2"</v>
          </cell>
          <cell r="C1421" t="str">
            <v xml:space="preserve">UN    </v>
          </cell>
          <cell r="D1421">
            <v>33.17</v>
          </cell>
        </row>
        <row r="1422">
          <cell r="A1422">
            <v>4209</v>
          </cell>
          <cell r="B1422" t="str">
            <v>NIPLE DE FERRO GALVANIZADO, COM ROSCA BSP, DE 1 1/2"</v>
          </cell>
          <cell r="C1422" t="str">
            <v xml:space="preserve">UN    </v>
          </cell>
          <cell r="D1422">
            <v>13.93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v>
          </cell>
        </row>
        <row r="1430">
          <cell r="A1430">
            <v>4222</v>
          </cell>
          <cell r="B1430" t="str">
            <v>GASOLINA COMUM</v>
          </cell>
          <cell r="C1430" t="str">
            <v xml:space="preserve">L     </v>
          </cell>
          <cell r="D1430">
            <v>4</v>
          </cell>
        </row>
        <row r="1431">
          <cell r="A1431">
            <v>4223</v>
          </cell>
          <cell r="B1431" t="str">
            <v>ETANOL</v>
          </cell>
          <cell r="C1431" t="str">
            <v xml:space="preserve">L     </v>
          </cell>
          <cell r="D1431">
            <v>2.44</v>
          </cell>
        </row>
        <row r="1432">
          <cell r="A1432">
            <v>4224</v>
          </cell>
          <cell r="B1432" t="str">
            <v>QUEROSENE</v>
          </cell>
          <cell r="C1432" t="str">
            <v xml:space="preserve">L     </v>
          </cell>
          <cell r="D1432">
            <v>11.53</v>
          </cell>
        </row>
        <row r="1433">
          <cell r="A1433">
            <v>4226</v>
          </cell>
          <cell r="B1433" t="str">
            <v>GAS DE COZINHA - GLP</v>
          </cell>
          <cell r="C1433" t="str">
            <v xml:space="preserve">KG    </v>
          </cell>
          <cell r="D1433">
            <v>7.04</v>
          </cell>
        </row>
        <row r="1434">
          <cell r="A1434">
            <v>4227</v>
          </cell>
          <cell r="B1434" t="str">
            <v>OLEO LUBRIFICANTE PARA MOTORES DE EQUIPAMENTOS PESADOS (CAMINHOES, TRATORES, RETROS E ETC)</v>
          </cell>
          <cell r="C1434" t="str">
            <v xml:space="preserve">L     </v>
          </cell>
          <cell r="D1434">
            <v>14.78</v>
          </cell>
        </row>
        <row r="1435">
          <cell r="A1435">
            <v>4229</v>
          </cell>
          <cell r="B1435" t="str">
            <v>GRAXA LUBRIFICANTE</v>
          </cell>
          <cell r="C1435" t="str">
            <v xml:space="preserve">KG    </v>
          </cell>
          <cell r="D1435">
            <v>21.69</v>
          </cell>
        </row>
        <row r="1436">
          <cell r="A1436">
            <v>4230</v>
          </cell>
          <cell r="B1436" t="str">
            <v>OPERADOR DE MAQUINAS E EQUIPAMENTOS</v>
          </cell>
          <cell r="C1436" t="str">
            <v xml:space="preserve">H     </v>
          </cell>
          <cell r="D1436">
            <v>10.210000000000001</v>
          </cell>
        </row>
        <row r="1437">
          <cell r="A1437">
            <v>4233</v>
          </cell>
          <cell r="B1437" t="str">
            <v>OPERADOR DE USINA DE ASFALTO, DE SOLOS OU DE CONCRETO</v>
          </cell>
          <cell r="C1437" t="str">
            <v xml:space="preserve">H     </v>
          </cell>
          <cell r="D1437">
            <v>10.32</v>
          </cell>
        </row>
        <row r="1438">
          <cell r="A1438">
            <v>4234</v>
          </cell>
          <cell r="B1438" t="str">
            <v>OPERADOR DE ESCAVADEIRA</v>
          </cell>
          <cell r="C1438" t="str">
            <v xml:space="preserve">H     </v>
          </cell>
          <cell r="D1438">
            <v>12.19</v>
          </cell>
        </row>
        <row r="1439">
          <cell r="A1439">
            <v>4235</v>
          </cell>
          <cell r="B1439" t="str">
            <v>CAVOUQUEIRO OU OPERADOR DE PERFURATRIZ / ROMPEDOR</v>
          </cell>
          <cell r="C1439" t="str">
            <v xml:space="preserve">H     </v>
          </cell>
          <cell r="D1439">
            <v>6.91</v>
          </cell>
        </row>
        <row r="1440">
          <cell r="A1440">
            <v>4237</v>
          </cell>
          <cell r="B1440" t="str">
            <v>OPERADOR DE TRATOR</v>
          </cell>
          <cell r="C1440" t="str">
            <v xml:space="preserve">H     </v>
          </cell>
          <cell r="D1440">
            <v>10.78</v>
          </cell>
        </row>
        <row r="1441">
          <cell r="A1441">
            <v>4238</v>
          </cell>
          <cell r="B1441" t="str">
            <v>OPERADOR DE ROLO COMPACTADOR</v>
          </cell>
          <cell r="C1441" t="str">
            <v xml:space="preserve">H     </v>
          </cell>
          <cell r="D1441">
            <v>9.85</v>
          </cell>
        </row>
        <row r="1442">
          <cell r="A1442">
            <v>4239</v>
          </cell>
          <cell r="B1442" t="str">
            <v>OPERADOR DE MOTONIVELADORA</v>
          </cell>
          <cell r="C1442" t="str">
            <v xml:space="preserve">H     </v>
          </cell>
          <cell r="D1442">
            <v>16.010000000000002</v>
          </cell>
        </row>
        <row r="1443">
          <cell r="A1443">
            <v>4240</v>
          </cell>
          <cell r="B1443" t="str">
            <v>OPERADOR DE MOTO-ESCREIPER</v>
          </cell>
          <cell r="C1443" t="str">
            <v xml:space="preserve">H     </v>
          </cell>
          <cell r="D1443">
            <v>16.010000000000002</v>
          </cell>
        </row>
        <row r="1444">
          <cell r="A1444">
            <v>4242</v>
          </cell>
          <cell r="B1444" t="str">
            <v>OPERADOR DE ACABADORA</v>
          </cell>
          <cell r="C1444" t="str">
            <v xml:space="preserve">H     </v>
          </cell>
          <cell r="D1444">
            <v>10.32</v>
          </cell>
        </row>
        <row r="1445">
          <cell r="A1445">
            <v>4243</v>
          </cell>
          <cell r="B1445" t="str">
            <v>OPERADOR DE BETONEIRA (CAMINHAO)</v>
          </cell>
          <cell r="C1445" t="str">
            <v xml:space="preserve">H     </v>
          </cell>
          <cell r="D1445">
            <v>10.91</v>
          </cell>
        </row>
        <row r="1446">
          <cell r="A1446">
            <v>4244</v>
          </cell>
          <cell r="B1446" t="str">
            <v>MACARIQUEIRO</v>
          </cell>
          <cell r="C1446" t="str">
            <v xml:space="preserve">H     </v>
          </cell>
          <cell r="D1446">
            <v>12.19</v>
          </cell>
        </row>
        <row r="1447">
          <cell r="A1447">
            <v>4248</v>
          </cell>
          <cell r="B1447" t="str">
            <v>OPERADOR DE PA CARREGADEIRA</v>
          </cell>
          <cell r="C1447" t="str">
            <v xml:space="preserve">H     </v>
          </cell>
          <cell r="D1447">
            <v>11.44</v>
          </cell>
        </row>
        <row r="1448">
          <cell r="A1448">
            <v>4250</v>
          </cell>
          <cell r="B1448" t="str">
            <v>OPERADOR DE COMPRESSOR DE AR OU COMPRESSORISTA</v>
          </cell>
          <cell r="C1448" t="str">
            <v xml:space="preserve">H     </v>
          </cell>
          <cell r="D1448">
            <v>6.62</v>
          </cell>
        </row>
        <row r="1449">
          <cell r="A1449">
            <v>4251</v>
          </cell>
          <cell r="B1449" t="str">
            <v>OPERADOR DE JATO ABRASIVO OU JATISTA</v>
          </cell>
          <cell r="C1449" t="str">
            <v xml:space="preserve">H     </v>
          </cell>
          <cell r="D1449">
            <v>6.57</v>
          </cell>
        </row>
        <row r="1450">
          <cell r="A1450">
            <v>4252</v>
          </cell>
          <cell r="B1450" t="str">
            <v>OPERADOR PARA BATE ESTACAS</v>
          </cell>
          <cell r="C1450" t="str">
            <v xml:space="preserve">H     </v>
          </cell>
          <cell r="D1450">
            <v>7.77</v>
          </cell>
        </row>
        <row r="1451">
          <cell r="A1451">
            <v>4253</v>
          </cell>
          <cell r="B1451" t="str">
            <v>OPERADOR DE GUINCHO</v>
          </cell>
          <cell r="C1451" t="str">
            <v xml:space="preserve">H     </v>
          </cell>
          <cell r="D1451">
            <v>6.11</v>
          </cell>
        </row>
        <row r="1452">
          <cell r="A1452">
            <v>4254</v>
          </cell>
          <cell r="B1452" t="str">
            <v>OPERADOR DE GUINDASTE</v>
          </cell>
          <cell r="C1452" t="str">
            <v xml:space="preserve">H     </v>
          </cell>
          <cell r="D1452">
            <v>14.12</v>
          </cell>
        </row>
        <row r="1453">
          <cell r="A1453">
            <v>4257</v>
          </cell>
          <cell r="B1453" t="str">
            <v>OPERADOR DE MARTELETE OU MARTELETEIRO</v>
          </cell>
          <cell r="C1453" t="str">
            <v xml:space="preserve">H     </v>
          </cell>
          <cell r="D1453">
            <v>6.15</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0.74</v>
          </cell>
        </row>
        <row r="1461">
          <cell r="A1461">
            <v>4300</v>
          </cell>
          <cell r="B1461" t="str">
            <v>PARAFUSO ZINCADO ROSCA SOBERBA, CABECA SEXTAVADA, 5/16 " X 50 MM, PARA FIXACAO DE TELHA EM MADEIRA</v>
          </cell>
          <cell r="C1461" t="str">
            <v xml:space="preserve">UN    </v>
          </cell>
          <cell r="D1461">
            <v>0.5</v>
          </cell>
        </row>
        <row r="1462">
          <cell r="A1462">
            <v>4301</v>
          </cell>
          <cell r="B1462" t="str">
            <v>PARAFUSO ZINCADO ROSCA SOBERBA, CABECA SEXTAVADA, 5/16 " X 85 MM, PARA FIXACAO DE TELHA EM MADEIRA</v>
          </cell>
          <cell r="C1462" t="str">
            <v xml:space="preserve">UN    </v>
          </cell>
          <cell r="D1462">
            <v>0.61</v>
          </cell>
        </row>
        <row r="1463">
          <cell r="A1463">
            <v>4302</v>
          </cell>
          <cell r="B1463" t="str">
            <v>PARAFUSO ZINCADO ROSCA SOBERBA, CABECA SEXTAVADA, 5/16 " X 250 MM, PARA FIXACAO DE TELHA EM MADEIRA</v>
          </cell>
          <cell r="C1463" t="str">
            <v xml:space="preserve">UN    </v>
          </cell>
          <cell r="D1463">
            <v>2.11</v>
          </cell>
        </row>
        <row r="1464">
          <cell r="A1464">
            <v>4304</v>
          </cell>
          <cell r="B1464" t="str">
            <v>PARAFUSO ZINCADO ROSCA SOBERBA, CABECA SEXTAVADA, 5/16 " X 150 MM, PARA FIXACAO DE TELHA EM MADEIRA</v>
          </cell>
          <cell r="C1464" t="str">
            <v xml:space="preserve">UN    </v>
          </cell>
          <cell r="D1464">
            <v>1.01</v>
          </cell>
        </row>
        <row r="1465">
          <cell r="A1465">
            <v>4305</v>
          </cell>
          <cell r="B1465" t="str">
            <v>PARAFUSO ZINCADO ROSCA SOBERBA, CABECA SEXTAVADA, 5/16 " X 180 MM, PARA FIXACAO DE TELHA EM MADEIRA</v>
          </cell>
          <cell r="C1465" t="str">
            <v xml:space="preserve">UN    </v>
          </cell>
          <cell r="D1465">
            <v>1.17</v>
          </cell>
        </row>
        <row r="1466">
          <cell r="A1466">
            <v>4306</v>
          </cell>
          <cell r="B1466" t="str">
            <v>PARAFUSO ZINCADO ROSCA SOBERBA, CABECA SEXTAVADA, 5/16 " X 200 MM, PARA FIXACAO DE TELHA EM MADEIRA</v>
          </cell>
          <cell r="C1466" t="str">
            <v xml:space="preserve">UN    </v>
          </cell>
          <cell r="D1466">
            <v>1.36</v>
          </cell>
        </row>
        <row r="1467">
          <cell r="A1467">
            <v>4307</v>
          </cell>
          <cell r="B1467" t="str">
            <v>PLACA DE VENTILACAO PARA TELHA DE FIBROCIMENTO, CANALETE 90 OU KALHETAO</v>
          </cell>
          <cell r="C1467" t="str">
            <v xml:space="preserve">UN    </v>
          </cell>
          <cell r="D1467">
            <v>6.93</v>
          </cell>
        </row>
        <row r="1468">
          <cell r="A1468">
            <v>4308</v>
          </cell>
          <cell r="B1468" t="str">
            <v>PARAFUSO ZINCADO ROSCA SOBERBA, CABECA SEXTAVADA, 5/16 " X 230 MM, PARA FIXACAO DE TELHA EM MADEIRA</v>
          </cell>
          <cell r="C1468" t="str">
            <v xml:space="preserve">UN    </v>
          </cell>
          <cell r="D1468">
            <v>2.81</v>
          </cell>
        </row>
        <row r="1469">
          <cell r="A1469">
            <v>4309</v>
          </cell>
          <cell r="B1469" t="str">
            <v>PLACA DE VENTILACAO PARA TELHA DE FIBROCIMENTO CANALETE 49 KALHETA</v>
          </cell>
          <cell r="C1469" t="str">
            <v xml:space="preserve">UN    </v>
          </cell>
          <cell r="D1469">
            <v>4.05</v>
          </cell>
        </row>
        <row r="1470">
          <cell r="A1470">
            <v>4310</v>
          </cell>
          <cell r="B1470" t="str">
            <v>FIXADOR DE ABA AUTOTRAVANTE PARA TELHA DE FIBROCIMENTO, TIPO CANALETE 90 OU KALHETAO</v>
          </cell>
          <cell r="C1470" t="str">
            <v xml:space="preserve">UN    </v>
          </cell>
          <cell r="D1470">
            <v>1.66</v>
          </cell>
        </row>
        <row r="1471">
          <cell r="A1471">
            <v>4311</v>
          </cell>
          <cell r="B1471" t="str">
            <v>FIXADOR DE ABA SIMPLES PARA TELHA DE FIBROCIMENTO, TIPO CANALETA 49 OU KALHETA</v>
          </cell>
          <cell r="C1471" t="str">
            <v xml:space="preserve">UN    </v>
          </cell>
          <cell r="D1471">
            <v>1.17</v>
          </cell>
        </row>
        <row r="1472">
          <cell r="A1472">
            <v>4312</v>
          </cell>
          <cell r="B1472" t="str">
            <v>FIXADOR DE ABA SIMPLES PARA TELHA DE FIBROCIMENTO, TIPO CANALETA 90 OU KALHETAO</v>
          </cell>
          <cell r="C1472" t="str">
            <v xml:space="preserve">UN    </v>
          </cell>
          <cell r="D1472">
            <v>1.64</v>
          </cell>
        </row>
        <row r="1473">
          <cell r="A1473">
            <v>4313</v>
          </cell>
          <cell r="B1473" t="str">
            <v>HASTE RETA PARA GANCHO DE FERRO GALVANIZADO, COM ROSCA 5/16" X 35 CM PARA FIXACAO DE TELHA DE FIBROCIMENTO, INCLUI PORCA E ARRUELAS DE VEDACAO</v>
          </cell>
          <cell r="C1473" t="str">
            <v xml:space="preserve">CJ    </v>
          </cell>
          <cell r="D1473">
            <v>1.51</v>
          </cell>
        </row>
        <row r="1474">
          <cell r="A1474">
            <v>4314</v>
          </cell>
          <cell r="B1474" t="str">
            <v>HASTE RETA PARA GANCHO DE FERRO GALVANIZADO, COM ROSCA 5/16" X 45 CM PARA FIXACAO DE TELHA DE FIBROCIMENTO, INCLUI PORCA E ARRUELAS DE VEDACAO</v>
          </cell>
          <cell r="C1474" t="str">
            <v xml:space="preserve">CJ    </v>
          </cell>
          <cell r="D1474">
            <v>2.02</v>
          </cell>
        </row>
        <row r="1475">
          <cell r="A1475">
            <v>4315</v>
          </cell>
          <cell r="B1475" t="str">
            <v>GANCHO CHATO EM FERRO GALVANIZADO,  L = 110 MM, RECOBRIMENTO = 100MM, SECAO 1/8 X 1/2" (3 MM X 12 MM), PARA FIXAR TELHA DE FIBROCIMENTO ONDULADA</v>
          </cell>
          <cell r="C1475" t="str">
            <v xml:space="preserve">UN    </v>
          </cell>
          <cell r="D1475">
            <v>1.2</v>
          </cell>
        </row>
        <row r="1476">
          <cell r="A1476">
            <v>4316</v>
          </cell>
          <cell r="B1476" t="str">
            <v>HASTE RETA PARA GANCHO DE FERRO GALVANIZADO, COM ROSCA 1/4 " X 40 CM PARA FIXACAO DE TELHA DE FIBROCIMENTO, INCLUI PORCA SEXTAVADA DE  ZINCO</v>
          </cell>
          <cell r="C1476" t="str">
            <v xml:space="preserve">UN    </v>
          </cell>
          <cell r="D1476">
            <v>1.05</v>
          </cell>
        </row>
        <row r="1477">
          <cell r="A1477">
            <v>4317</v>
          </cell>
          <cell r="B1477" t="str">
            <v>HASTE RETA PARA GANCHO DE FERRO GALVANIZADO, COM ROSCA 5/16" X 40 CM PARA FIXACAO DE TELHA DE FIBROCIMENTO, INCLUI PORCA SEXTAVADA DE  ZINCO</v>
          </cell>
          <cell r="C1477" t="str">
            <v xml:space="preserve">UN    </v>
          </cell>
          <cell r="D1477">
            <v>1.72</v>
          </cell>
        </row>
        <row r="1478">
          <cell r="A1478">
            <v>4318</v>
          </cell>
          <cell r="B1478" t="str">
            <v>PARAFUSO ZINCADO 5/16 " X 85 MM PARA FIXACAO DE TELHA DE FIBROCIMENTO CANALETE 90, INCLUI BUCHA NYLON S-10</v>
          </cell>
          <cell r="C1478" t="str">
            <v xml:space="preserve">UN    </v>
          </cell>
          <cell r="D1478">
            <v>0.91</v>
          </cell>
        </row>
        <row r="1479">
          <cell r="A1479">
            <v>4319</v>
          </cell>
          <cell r="B1479" t="str">
            <v>AFASTADOR PARA TELHA DE FIBROCIMENTO CANALETE 90 OU KALHETAO</v>
          </cell>
          <cell r="C1479" t="str">
            <v xml:space="preserve">UN    </v>
          </cell>
          <cell r="D1479">
            <v>0.95</v>
          </cell>
        </row>
        <row r="1480">
          <cell r="A1480">
            <v>4320</v>
          </cell>
          <cell r="B1480" t="str">
            <v>PARAFUSO ZINCADO 5/16 " X 250 MM PARA FIXACAO DE TELHA DE FIBROCIMENTO CANALETE 49, INCLUI BUCHA NYLON S-10</v>
          </cell>
          <cell r="C1480" t="str">
            <v xml:space="preserve">UN    </v>
          </cell>
          <cell r="D1480">
            <v>1.86</v>
          </cell>
        </row>
        <row r="1481">
          <cell r="A1481">
            <v>4329</v>
          </cell>
          <cell r="B1481" t="str">
            <v>PARAFUSO EM ACO GALVANIZADO, TIPO MAQUINA, SEXTAVADO, SEM PORCA, DIAMETRO 1/2", COMPRIMENTO 2"</v>
          </cell>
          <cell r="C1481" t="str">
            <v xml:space="preserve">UN    </v>
          </cell>
          <cell r="D1481">
            <v>0.95</v>
          </cell>
        </row>
        <row r="1482">
          <cell r="A1482">
            <v>4330</v>
          </cell>
          <cell r="B1482" t="str">
            <v>PORCA ZINCADA, SEXTAVADA, DIAMETRO 5/16"</v>
          </cell>
          <cell r="C1482" t="str">
            <v xml:space="preserve">UN    </v>
          </cell>
          <cell r="D1482">
            <v>0.06</v>
          </cell>
        </row>
        <row r="1483">
          <cell r="A1483">
            <v>4331</v>
          </cell>
          <cell r="B1483" t="str">
            <v>PARAFUSO ZINCADO, SEXTAVADO, COM ROSCA INTEIRA, DIAMETRO 5/8", COMPRIMENTO 2 1/4"</v>
          </cell>
          <cell r="C1483" t="str">
            <v xml:space="preserve">UN    </v>
          </cell>
          <cell r="D1483">
            <v>1.8</v>
          </cell>
        </row>
        <row r="1484">
          <cell r="A1484">
            <v>4332</v>
          </cell>
          <cell r="B1484" t="str">
            <v>PARAFUSO ZINCADO, SEXTAVADO, COM ROSCA INTEIRA, DIAMETRO 3/8", COMPRIMENTO 2"</v>
          </cell>
          <cell r="C1484" t="str">
            <v xml:space="preserve">UN    </v>
          </cell>
          <cell r="D1484">
            <v>0.47</v>
          </cell>
        </row>
        <row r="1485">
          <cell r="A1485">
            <v>4333</v>
          </cell>
          <cell r="B1485" t="str">
            <v>PARAFUSO DE LATAO COM ROSCA SOBERBA, CABECA CHATA E FENDA SIMPLES, DIAMETRO 3,2 MM, COMPRIMENTO 16 MM</v>
          </cell>
          <cell r="C1485" t="str">
            <v xml:space="preserve">UN    </v>
          </cell>
          <cell r="D1485">
            <v>0.11</v>
          </cell>
        </row>
        <row r="1486">
          <cell r="A1486">
            <v>4334</v>
          </cell>
          <cell r="B1486" t="str">
            <v>PARAFUSO FRANCES ZINCADO, DIAMETRO 1/2", COMPRIMENTO 15", COM PORCA E ARRUELA LISA MEDIA</v>
          </cell>
          <cell r="C1486" t="str">
            <v xml:space="preserve">UN    </v>
          </cell>
          <cell r="D1486">
            <v>8.2899999999999991</v>
          </cell>
        </row>
        <row r="1487">
          <cell r="A1487">
            <v>4335</v>
          </cell>
          <cell r="B1487" t="str">
            <v>PARAFUSO FRANCES ZINCADO, DIAMETRO 1/2", COMPRIMENTO 12", COM PORCA E ARRUELA LISA MEDIA</v>
          </cell>
          <cell r="C1487" t="str">
            <v xml:space="preserve">UN    </v>
          </cell>
          <cell r="D1487">
            <v>6.04</v>
          </cell>
        </row>
        <row r="1488">
          <cell r="A1488">
            <v>4336</v>
          </cell>
          <cell r="B1488" t="str">
            <v>PARAFUSO ZINCADO, SEXTAVADO, COM ROSCA INTEIRA, DIAMETRO 5/8", COMPRIMENTO 3", COM PORCA E ARRUELA DE PRESSAO MEDIA</v>
          </cell>
          <cell r="C1488" t="str">
            <v xml:space="preserve">UN    </v>
          </cell>
          <cell r="D1488">
            <v>2.2999999999999998</v>
          </cell>
        </row>
        <row r="1489">
          <cell r="A1489">
            <v>4337</v>
          </cell>
          <cell r="B1489" t="str">
            <v>PORCA ZINCADA, QUADRADA, DIAMETRO 5/8"</v>
          </cell>
          <cell r="C1489" t="str">
            <v xml:space="preserve">UN    </v>
          </cell>
          <cell r="D1489">
            <v>1.1200000000000001</v>
          </cell>
        </row>
        <row r="1490">
          <cell r="A1490">
            <v>4339</v>
          </cell>
          <cell r="B1490" t="str">
            <v>PORCA ZINCADA, SEXTAVADA, DIAMETRO 1/2"</v>
          </cell>
          <cell r="C1490" t="str">
            <v xml:space="preserve">UN    </v>
          </cell>
          <cell r="D1490">
            <v>0.23</v>
          </cell>
        </row>
        <row r="1491">
          <cell r="A1491">
            <v>4340</v>
          </cell>
          <cell r="B1491" t="str">
            <v>PORCA ZINCADA, SEXTAVADA, DIAMETRO 5/8"</v>
          </cell>
          <cell r="C1491" t="str">
            <v xml:space="preserve">UN    </v>
          </cell>
          <cell r="D1491">
            <v>0.52</v>
          </cell>
        </row>
        <row r="1492">
          <cell r="A1492">
            <v>4341</v>
          </cell>
          <cell r="B1492" t="str">
            <v>PORCA ZINCADA, QUADRADA, DIAMETRO 3/8"</v>
          </cell>
          <cell r="C1492" t="str">
            <v xml:space="preserve">UN    </v>
          </cell>
          <cell r="D1492">
            <v>0.44</v>
          </cell>
        </row>
        <row r="1493">
          <cell r="A1493">
            <v>4342</v>
          </cell>
          <cell r="B1493" t="str">
            <v>PORCA ZINCADA, SEXTAVADA, DIAMETRO 3/8"</v>
          </cell>
          <cell r="C1493" t="str">
            <v xml:space="preserve">UN    </v>
          </cell>
          <cell r="D1493">
            <v>0.09</v>
          </cell>
        </row>
        <row r="1494">
          <cell r="A1494">
            <v>4343</v>
          </cell>
          <cell r="B1494" t="str">
            <v>PARAFUSO FRANCES ZINCADO, DIAMETRO 1/2", COMPRIMENTO 4", COM PORCA E ARRUELA</v>
          </cell>
          <cell r="C1494" t="str">
            <v xml:space="preserve">UN    </v>
          </cell>
          <cell r="D1494">
            <v>2.04</v>
          </cell>
        </row>
        <row r="1495">
          <cell r="A1495">
            <v>4344</v>
          </cell>
          <cell r="B1495" t="str">
            <v>PARAFUSO FRANCES METRICO ZINCADO, DIAMETRO 12 MM, COMPRIMENTO 150 MM, COM PORCA SEXTAVADA E ARRUELA DE PRESSAO MEDIA</v>
          </cell>
          <cell r="C1495" t="str">
            <v xml:space="preserve">UN    </v>
          </cell>
          <cell r="D1495">
            <v>9</v>
          </cell>
        </row>
        <row r="1496">
          <cell r="A1496">
            <v>4346</v>
          </cell>
          <cell r="B1496" t="str">
            <v>PARAFUSO DE FERRO POLIDO, SEXTAVADO, COM ROSCA PARCIAL, DIAMETRO 5/8", COMPRIMENTO 6", COM PORCA E ARRUELA DE PRESSAO MEDIA</v>
          </cell>
          <cell r="C1496" t="str">
            <v xml:space="preserve">UN    </v>
          </cell>
          <cell r="D1496">
            <v>4.45</v>
          </cell>
        </row>
        <row r="1497">
          <cell r="A1497">
            <v>4350</v>
          </cell>
          <cell r="B1497" t="str">
            <v>BUCHA DE NYLON, DIAMETRO DO FURO 8 MM, COMPRIMENTO 40 MM, COM PARAFUSO DE ROSCA SOBERBA, CABECA CHATA, FENDA SIMPLES, 4,8 X 50 MM</v>
          </cell>
          <cell r="C1497" t="str">
            <v xml:space="preserve">UN    </v>
          </cell>
          <cell r="D1497">
            <v>0.28000000000000003</v>
          </cell>
        </row>
        <row r="1498">
          <cell r="A1498">
            <v>4351</v>
          </cell>
          <cell r="B1498" t="str">
            <v>PARAFUSO NIQUELADO 3 1/2" COM ACABAMENTO CROMADO PARA FIXAR PECA SANITARIA, INCLUI PORCA CEGA, ARRUELA E BUCHA DE NYLON TAMANHO S-8</v>
          </cell>
          <cell r="C1498" t="str">
            <v xml:space="preserve">UN    </v>
          </cell>
          <cell r="D1498">
            <v>7.31</v>
          </cell>
        </row>
        <row r="1499">
          <cell r="A1499">
            <v>4354</v>
          </cell>
          <cell r="B1499" t="str">
            <v>PARAFUSO ZINCADO, SEXTAVADO, GRAU 5, ROSCA INTEIRA, DIAMETRO 1 1/2", COMPRIMENTO 4"</v>
          </cell>
          <cell r="C1499" t="str">
            <v xml:space="preserve">UN    </v>
          </cell>
          <cell r="D1499">
            <v>20.65</v>
          </cell>
        </row>
        <row r="1500">
          <cell r="A1500">
            <v>4356</v>
          </cell>
          <cell r="B1500" t="str">
            <v>PARAFUSO DE ACO ZINCADO COM ROSCA SOBERBA, CABECA CHATA E FENDA SIMPLES, DIAMETRO 4,8 MM, COMPRIMENTO 45 MM</v>
          </cell>
          <cell r="C1500" t="str">
            <v xml:space="preserve">UN    </v>
          </cell>
          <cell r="D1500">
            <v>0.11</v>
          </cell>
        </row>
        <row r="1501">
          <cell r="A1501">
            <v>4358</v>
          </cell>
          <cell r="B1501" t="str">
            <v>PARAFUSO DE LATAO COM ROSCA SOBERBA, CABECA CHATA E FENDA SIMPLES, DIAMETRO 4,8 MM, COMPRIMENTO 65 MM</v>
          </cell>
          <cell r="C1501" t="str">
            <v xml:space="preserve">UN    </v>
          </cell>
          <cell r="D1501">
            <v>0.89</v>
          </cell>
        </row>
        <row r="1502">
          <cell r="A1502">
            <v>4374</v>
          </cell>
          <cell r="B1502" t="str">
            <v>BUCHA DE NYLON SEM ABA S10</v>
          </cell>
          <cell r="C1502" t="str">
            <v xml:space="preserve">UN    </v>
          </cell>
          <cell r="D1502">
            <v>0.33</v>
          </cell>
        </row>
        <row r="1503">
          <cell r="A1503">
            <v>4375</v>
          </cell>
          <cell r="B1503" t="str">
            <v>BUCHA DE NYLON SEM ABA S6</v>
          </cell>
          <cell r="C1503" t="str">
            <v xml:space="preserve">UN    </v>
          </cell>
          <cell r="D1503">
            <v>0.09</v>
          </cell>
        </row>
        <row r="1504">
          <cell r="A1504">
            <v>4376</v>
          </cell>
          <cell r="B1504" t="str">
            <v>BUCHA DE NYLON SEM ABA S8</v>
          </cell>
          <cell r="C1504" t="str">
            <v xml:space="preserve">UN    </v>
          </cell>
          <cell r="D1504">
            <v>0.17</v>
          </cell>
        </row>
        <row r="1505">
          <cell r="A1505">
            <v>4377</v>
          </cell>
          <cell r="B1505" t="str">
            <v>PARAFUSO DE ACO ZINCADO COM ROSCA SOBERBA, CABECA CHATA E FENDA SIMPLES, DIAMETRO 4,2 MM, COMPRIMENTO * 32 * MM</v>
          </cell>
          <cell r="C1505" t="str">
            <v xml:space="preserve">UN    </v>
          </cell>
          <cell r="D1505">
            <v>0.08</v>
          </cell>
        </row>
        <row r="1506">
          <cell r="A1506">
            <v>4379</v>
          </cell>
          <cell r="B1506" t="str">
            <v>PARAFUSO DE ACO ZINCADO COM ROSCA SOBERBA, CABECA CHATA E FENDA SIMPLES, DIAMETRO 2,5 MM, COMPRIMENTO * 9,5 * MM</v>
          </cell>
          <cell r="C1506" t="str">
            <v xml:space="preserve">UN    </v>
          </cell>
          <cell r="D1506">
            <v>0.02</v>
          </cell>
        </row>
        <row r="1507">
          <cell r="A1507">
            <v>4380</v>
          </cell>
          <cell r="B1507" t="str">
            <v>PARAFUSO ZINCADO ROSCA SOBERBA 5/16 " X 120 MM PARA TELHA FIBROCIMENTO</v>
          </cell>
          <cell r="C1507" t="str">
            <v xml:space="preserve">UN    </v>
          </cell>
          <cell r="D1507">
            <v>0.78</v>
          </cell>
        </row>
        <row r="1508">
          <cell r="A1508">
            <v>4382</v>
          </cell>
          <cell r="B1508" t="str">
            <v>PARAFUSO ZINCADO, SEXTAVADO, COM ROSCA SOBERBA, DIAMETRO 5/16", COMPRIMENTO 80 MM</v>
          </cell>
          <cell r="C1508" t="str">
            <v xml:space="preserve">UN    </v>
          </cell>
          <cell r="D1508">
            <v>0.49</v>
          </cell>
        </row>
        <row r="1509">
          <cell r="A1509">
            <v>4383</v>
          </cell>
          <cell r="B1509" t="str">
            <v>PARAFUSO FRANCES METRICO ZINCADO, DIAMETRO 12 MM, COMPRIMENTO 140MM, COM PORCA SEXTAVADA E ARRUELA DE PRESSAO MEDIA</v>
          </cell>
          <cell r="C1509" t="str">
            <v xml:space="preserve">UN    </v>
          </cell>
          <cell r="D1509">
            <v>8.59</v>
          </cell>
        </row>
        <row r="1510">
          <cell r="A1510">
            <v>4384</v>
          </cell>
          <cell r="B1510" t="str">
            <v>PARAFUSO NIQUELADO COM ACABAMENTO CROMADO PARA FIXAR PECA SANITARIA, INCLUI PORCA CEGA, ARRUELA E BUCHA DE NYLON TAMANHO S-10</v>
          </cell>
          <cell r="C1510" t="str">
            <v xml:space="preserve">UN    </v>
          </cell>
          <cell r="D1510">
            <v>9.8699999999999992</v>
          </cell>
        </row>
        <row r="1511">
          <cell r="A1511">
            <v>4385</v>
          </cell>
          <cell r="B1511" t="str">
            <v>PARALELEPIPEDO GRANITICO OU BASALTICO, PARA PAVIMENTACAO, SEM FRETE,  *30 A 35* PECAS POR M2</v>
          </cell>
          <cell r="C1511" t="str">
            <v xml:space="preserve">MIL   </v>
          </cell>
          <cell r="D1511">
            <v>1320</v>
          </cell>
        </row>
        <row r="1512">
          <cell r="A1512">
            <v>4386</v>
          </cell>
          <cell r="B1512" t="str">
            <v>PARALELEPIPEDO GRANITICO OU BASALTICO, PARA PAVIMENTACAO, SEM FRETE,  *30 A 35* PECAS POR M2</v>
          </cell>
          <cell r="C1512" t="str">
            <v xml:space="preserve">M2    </v>
          </cell>
          <cell r="D1512">
            <v>55.81</v>
          </cell>
        </row>
        <row r="1513">
          <cell r="A1513">
            <v>4396</v>
          </cell>
          <cell r="B1513" t="str">
            <v>PASTILHA CERAMICA/PORCELANA, REVEST INT/EXT E  PISCINA, CORES BRANCA OU FRIAS, *2,5 X 2,5* CM</v>
          </cell>
          <cell r="C1513" t="str">
            <v xml:space="preserve">M2    </v>
          </cell>
          <cell r="D1513">
            <v>107.17</v>
          </cell>
        </row>
        <row r="1514">
          <cell r="A1514">
            <v>4397</v>
          </cell>
          <cell r="B1514" t="str">
            <v>PASTILHA CERAMICA/PORCELANA, REVEST INT/EXT E  PISCINA, CORES QUENTES, *2,5 X 2,5* CM</v>
          </cell>
          <cell r="C1514" t="str">
            <v xml:space="preserve">M2    </v>
          </cell>
          <cell r="D1514">
            <v>173.78</v>
          </cell>
        </row>
        <row r="1515">
          <cell r="A1515">
            <v>4400</v>
          </cell>
          <cell r="B1515" t="str">
            <v>CAIBRO DE MADEIRA NAO APARELHADA *6 X 8* CM, MACARANDUBA, ANGELIM OU EQUIVALENTE DA REGIAO</v>
          </cell>
          <cell r="C1515" t="str">
            <v xml:space="preserve">M     </v>
          </cell>
          <cell r="D1515">
            <v>6.33</v>
          </cell>
        </row>
        <row r="1516">
          <cell r="A1516">
            <v>4408</v>
          </cell>
          <cell r="B1516" t="str">
            <v>RIPA DE MADEIRA NAO APARELHADA *1,5 X 5* CM, MACARANDUBA, ANGELIM OU EQUIVALENTE DA REGIAO</v>
          </cell>
          <cell r="C1516" t="str">
            <v xml:space="preserve">M     </v>
          </cell>
          <cell r="D1516">
            <v>1.1000000000000001</v>
          </cell>
        </row>
        <row r="1517">
          <cell r="A1517">
            <v>4412</v>
          </cell>
          <cell r="B1517" t="str">
            <v>RIPA DE MADEIRA NAO APARELHADA 1 X 3* CM, MACARANDUBA, ANGELIM OU EQUIVALENTE DA REGIAO</v>
          </cell>
          <cell r="C1517" t="str">
            <v xml:space="preserve">M     </v>
          </cell>
          <cell r="D1517">
            <v>0.81</v>
          </cell>
        </row>
        <row r="1518">
          <cell r="A1518">
            <v>4415</v>
          </cell>
          <cell r="B1518" t="str">
            <v>SARRAFO DE MADEIRA NAO APARELHADA 2,5 X 5 CM, MACARANDUBA, ANGELIM OU EQUIVALENTE DA REGIAO</v>
          </cell>
          <cell r="C1518" t="str">
            <v xml:space="preserve">M     </v>
          </cell>
          <cell r="D1518">
            <v>2.21</v>
          </cell>
        </row>
        <row r="1519">
          <cell r="A1519">
            <v>4417</v>
          </cell>
          <cell r="B1519" t="str">
            <v>SARRAFO DE MADEIRA NAO APARELHADA *2,5 X 7* CM, MACARANDUBA, ANGELIM OU EQUIVALENTE DA REGIAO</v>
          </cell>
          <cell r="C1519" t="str">
            <v xml:space="preserve">M     </v>
          </cell>
          <cell r="D1519">
            <v>2.63</v>
          </cell>
        </row>
        <row r="1520">
          <cell r="A1520">
            <v>4425</v>
          </cell>
          <cell r="B1520" t="str">
            <v>VIGA DE MADEIRA NAO APARELHADA 6 X 12 CM, MACARANDUBA, ANGELIM OU EQUIVALENTE DA REGIAO</v>
          </cell>
          <cell r="C1520" t="str">
            <v xml:space="preserve">M     </v>
          </cell>
          <cell r="D1520">
            <v>9.7100000000000009</v>
          </cell>
        </row>
        <row r="1521">
          <cell r="A1521">
            <v>4430</v>
          </cell>
          <cell r="B1521" t="str">
            <v>CAIBRO DE MADEIRA NAO APARELHADA *5 X 6* CM, MACARANDUBA, ANGELIM OU EQUIVALENTE DA REGIAO</v>
          </cell>
          <cell r="C1521" t="str">
            <v xml:space="preserve">M     </v>
          </cell>
          <cell r="D1521">
            <v>5.01</v>
          </cell>
        </row>
        <row r="1522">
          <cell r="A1522">
            <v>4433</v>
          </cell>
          <cell r="B1522" t="str">
            <v>PECA DE MADEIRA NAO APARELHADA *7,5 X 7,5* CM (3 X 3 ") MACARANDUBA, ANGELIM OU EQUIVALENTE DA REGIAO</v>
          </cell>
          <cell r="C1522" t="str">
            <v xml:space="preserve">M     </v>
          </cell>
          <cell r="D1522">
            <v>6.06</v>
          </cell>
        </row>
        <row r="1523">
          <cell r="A1523">
            <v>4437</v>
          </cell>
          <cell r="B1523" t="str">
            <v>PRANCHAO DE MADEIRA NAO APARELHADA *7,5 X 23* CM (3 x 9 ") MACARANDUBA, ANGELIM OU EQUIVALENTE DA REGIAO</v>
          </cell>
          <cell r="C1523" t="str">
            <v xml:space="preserve">M     </v>
          </cell>
          <cell r="D1523">
            <v>29.02</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4.59</v>
          </cell>
        </row>
        <row r="1526">
          <cell r="A1526">
            <v>4465</v>
          </cell>
          <cell r="B1526" t="str">
            <v>PRANCHA DE MADEIRA NAO APARELHADA *6 X 25* CM, MACARANDUBA, ANGELIM OU EQUIVALENTE DA REGIAO</v>
          </cell>
          <cell r="C1526" t="str">
            <v xml:space="preserve">M     </v>
          </cell>
          <cell r="D1526">
            <v>24.27</v>
          </cell>
        </row>
        <row r="1527">
          <cell r="A1527">
            <v>4470</v>
          </cell>
          <cell r="B1527" t="str">
            <v>PRANCHA DE MADEIRA NAO APARELHADA *6 X 40* CM, MACARANDUBA, ANGELIM OU EQUIVALENTE DA REGIAO</v>
          </cell>
          <cell r="C1527" t="str">
            <v xml:space="preserve">M     </v>
          </cell>
          <cell r="D1527">
            <v>40.08</v>
          </cell>
        </row>
        <row r="1528">
          <cell r="A1528">
            <v>4472</v>
          </cell>
          <cell r="B1528" t="str">
            <v>VIGA DE MADEIRA NAO APARELHADA *6 X 16* CM, MACARANDUBA, ANGELIM OU EQUIVALENTE DA REGIAO</v>
          </cell>
          <cell r="C1528" t="str">
            <v xml:space="preserve">M     </v>
          </cell>
          <cell r="D1528">
            <v>13.21</v>
          </cell>
        </row>
        <row r="1529">
          <cell r="A1529">
            <v>4481</v>
          </cell>
          <cell r="B1529" t="str">
            <v>VIGA DE MADEIRA NAO APARELHADA 8 X 16 CM, MACARANDUBA, ANGELIM OU EQUIVALENTE DA REGIAO</v>
          </cell>
          <cell r="C1529" t="str">
            <v xml:space="preserve">M     </v>
          </cell>
          <cell r="D1529">
            <v>17.88</v>
          </cell>
        </row>
        <row r="1530">
          <cell r="A1530">
            <v>4487</v>
          </cell>
          <cell r="B1530" t="str">
            <v>VIGOTA DE MADEIRA NAO APARELHADA *5 X 10* CM, MACARANDUBA, ANGELIM OU EQUIVALENTE DA REGIAO</v>
          </cell>
          <cell r="C1530" t="str">
            <v xml:space="preserve">M     </v>
          </cell>
          <cell r="D1530">
            <v>8.68</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2.56</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1.37</v>
          </cell>
        </row>
        <row r="1537">
          <cell r="A1537">
            <v>4513</v>
          </cell>
          <cell r="B1537" t="str">
            <v>PECA DE MADEIRA 3A/4A NATIVA/REGIONAL 5 X 5 CM</v>
          </cell>
          <cell r="C1537" t="str">
            <v xml:space="preserve">M     </v>
          </cell>
          <cell r="D1537">
            <v>1.67</v>
          </cell>
        </row>
        <row r="1538">
          <cell r="A1538">
            <v>4517</v>
          </cell>
          <cell r="B1538" t="str">
            <v>PECA DE MADEIRA NATIVA/REGIONAL 2,5 X 7,0 CM (SARRAFO-P/FORMA)</v>
          </cell>
          <cell r="C1538" t="str">
            <v xml:space="preserve">M     </v>
          </cell>
          <cell r="D1538">
            <v>1.1499999999999999</v>
          </cell>
        </row>
        <row r="1539">
          <cell r="A1539">
            <v>4704</v>
          </cell>
          <cell r="B1539" t="str">
            <v>PEDRA ARDOSIA, CINZA, 20  X  40 CM,  E=  *1 CM</v>
          </cell>
          <cell r="C1539" t="str">
            <v xml:space="preserve">M2    </v>
          </cell>
          <cell r="D1539">
            <v>22.42</v>
          </cell>
        </row>
        <row r="1540">
          <cell r="A1540">
            <v>4708</v>
          </cell>
          <cell r="B1540" t="str">
            <v>PEDRA PORTUGUESA  OU PETIT PAVE, BRANCA OU PRETA</v>
          </cell>
          <cell r="C1540" t="str">
            <v xml:space="preserve">M2    </v>
          </cell>
          <cell r="D1540">
            <v>90.1</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141.27000000000001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44.05</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12.19</v>
          </cell>
        </row>
        <row r="1559">
          <cell r="A1559">
            <v>4751</v>
          </cell>
          <cell r="B1559" t="str">
            <v>PASTILHEIRO</v>
          </cell>
          <cell r="C1559" t="str">
            <v xml:space="preserve">H     </v>
          </cell>
          <cell r="D1559">
            <v>14.7</v>
          </cell>
        </row>
        <row r="1560">
          <cell r="A1560">
            <v>4752</v>
          </cell>
          <cell r="B1560" t="str">
            <v>POCEIRO / ESCAVADOR DE VALAS E TUBULOES</v>
          </cell>
          <cell r="C1560" t="str">
            <v xml:space="preserve">H     </v>
          </cell>
          <cell r="D1560">
            <v>12.98</v>
          </cell>
        </row>
        <row r="1561">
          <cell r="A1561">
            <v>4755</v>
          </cell>
          <cell r="B1561" t="str">
            <v>MARMORISTA / GRANITEIRO</v>
          </cell>
          <cell r="C1561" t="str">
            <v xml:space="preserve">H     </v>
          </cell>
          <cell r="D1561">
            <v>11.47</v>
          </cell>
        </row>
        <row r="1562">
          <cell r="A1562">
            <v>4757</v>
          </cell>
          <cell r="B1562" t="str">
            <v>!EM PROCESSO DE DESATIVACAO! ASFALTADOR</v>
          </cell>
          <cell r="C1562" t="str">
            <v xml:space="preserve">H     </v>
          </cell>
          <cell r="D1562">
            <v>12.19</v>
          </cell>
        </row>
        <row r="1563">
          <cell r="A1563">
            <v>4758</v>
          </cell>
          <cell r="B1563" t="str">
            <v>CALAFETADOR / CALAFATE</v>
          </cell>
          <cell r="C1563" t="str">
            <v xml:space="preserve">H     </v>
          </cell>
          <cell r="D1563">
            <v>11.42</v>
          </cell>
        </row>
        <row r="1564">
          <cell r="A1564">
            <v>4759</v>
          </cell>
          <cell r="B1564" t="str">
            <v>CALCETEIRO</v>
          </cell>
          <cell r="C1564" t="str">
            <v xml:space="preserve">H     </v>
          </cell>
          <cell r="D1564">
            <v>12.61</v>
          </cell>
        </row>
        <row r="1565">
          <cell r="A1565">
            <v>4760</v>
          </cell>
          <cell r="B1565" t="str">
            <v>AZULEJISTA OU LADRILHISTA</v>
          </cell>
          <cell r="C1565" t="str">
            <v xml:space="preserve">H     </v>
          </cell>
          <cell r="D1565">
            <v>11.08</v>
          </cell>
        </row>
        <row r="1566">
          <cell r="A1566">
            <v>4763</v>
          </cell>
          <cell r="B1566" t="str">
            <v>TAQUEADOR OU TAQUEIRO</v>
          </cell>
          <cell r="C1566" t="str">
            <v xml:space="preserve">H     </v>
          </cell>
          <cell r="D1566">
            <v>10</v>
          </cell>
        </row>
        <row r="1567">
          <cell r="A1567">
            <v>4765</v>
          </cell>
          <cell r="B1567" t="str">
            <v>PERFIL "I" DE ACO LAMINADO, "I" 102 X 12,7</v>
          </cell>
          <cell r="C1567" t="str">
            <v xml:space="preserve">M     </v>
          </cell>
          <cell r="D1567">
            <v>50.23</v>
          </cell>
        </row>
        <row r="1568">
          <cell r="A1568">
            <v>4766</v>
          </cell>
          <cell r="B1568" t="str">
            <v>PERFIL "I" DE ACO LAMINADO, "I" 152 X 22</v>
          </cell>
          <cell r="C1568" t="str">
            <v xml:space="preserve">KG    </v>
          </cell>
          <cell r="D1568">
            <v>4</v>
          </cell>
        </row>
        <row r="1569">
          <cell r="A1569">
            <v>4767</v>
          </cell>
          <cell r="B1569" t="str">
            <v>PERFIL "I" DE ACO LAMINADO, "I" 152 X 22</v>
          </cell>
          <cell r="C1569" t="str">
            <v xml:space="preserve">M     </v>
          </cell>
          <cell r="D1569">
            <v>86.55</v>
          </cell>
        </row>
        <row r="1570">
          <cell r="A1570">
            <v>4773</v>
          </cell>
          <cell r="B1570" t="str">
            <v>PERFIL "I" DE ACO LAMINADO, "W" 250 X 44,8</v>
          </cell>
          <cell r="C1570" t="str">
            <v xml:space="preserve">M     </v>
          </cell>
          <cell r="D1570">
            <v>173.15</v>
          </cell>
        </row>
        <row r="1571">
          <cell r="A1571">
            <v>4774</v>
          </cell>
          <cell r="B1571" t="str">
            <v>PERFIL "I" DE ACO LAMINADO, "W" 410 X 67</v>
          </cell>
          <cell r="C1571" t="str">
            <v xml:space="preserve">KG    </v>
          </cell>
          <cell r="D1571">
            <v>4</v>
          </cell>
        </row>
        <row r="1572">
          <cell r="A1572">
            <v>4776</v>
          </cell>
          <cell r="B1572" t="str">
            <v>PERFIL "I" DE ACO LAMINADO, "W" 410 X 67</v>
          </cell>
          <cell r="C1572" t="str">
            <v xml:space="preserve">M     </v>
          </cell>
          <cell r="D1572">
            <v>268.45</v>
          </cell>
        </row>
        <row r="1573">
          <cell r="A1573">
            <v>4777</v>
          </cell>
          <cell r="B1573" t="str">
            <v>CANTONEIRA ACO ABAS IGUAIS (QUALQUER BITOLA), ESPESSURA ENTRE 1/8" E 1/4"</v>
          </cell>
          <cell r="C1573" t="str">
            <v xml:space="preserve">KG    </v>
          </cell>
          <cell r="D1573">
            <v>2.99</v>
          </cell>
        </row>
        <row r="1574">
          <cell r="A1574">
            <v>4778</v>
          </cell>
          <cell r="B1574" t="str">
            <v>LOCACAO DE PERFURATRIZ PNEUMATICA DE PESO MEDIO, * 18 * KG, PARA ROCHA</v>
          </cell>
          <cell r="C1574" t="str">
            <v xml:space="preserve">H     </v>
          </cell>
          <cell r="D1574">
            <v>2.25</v>
          </cell>
        </row>
        <row r="1575">
          <cell r="A1575">
            <v>4780</v>
          </cell>
          <cell r="B1575" t="str">
            <v>LOCACAO DE PERFURATRIZ PNEUMATICA DE PESO MEDIO, * 24 * KG, PARA ROCHA</v>
          </cell>
          <cell r="C1575" t="str">
            <v xml:space="preserve">H     </v>
          </cell>
          <cell r="D1575">
            <v>2.4300000000000002</v>
          </cell>
        </row>
        <row r="1576">
          <cell r="A1576">
            <v>4783</v>
          </cell>
          <cell r="B1576" t="str">
            <v>PINTOR</v>
          </cell>
          <cell r="C1576" t="str">
            <v xml:space="preserve">H     </v>
          </cell>
          <cell r="D1576">
            <v>12.19</v>
          </cell>
        </row>
        <row r="1577">
          <cell r="A1577">
            <v>4785</v>
          </cell>
          <cell r="B1577" t="str">
            <v>PINTOR PARA TINTA EPOXI</v>
          </cell>
          <cell r="C1577" t="str">
            <v xml:space="preserve">H     </v>
          </cell>
          <cell r="D1577">
            <v>14.51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99.79</v>
          </cell>
        </row>
        <row r="1582">
          <cell r="A1582">
            <v>4794</v>
          </cell>
          <cell r="B1582" t="str">
            <v>PISO DE BORRACHA ESPORTIVO EM PLACAS 50 X 50 CM, E = 15 MM, PARA ARGAMASSA, PRETO</v>
          </cell>
          <cell r="C1582" t="str">
            <v xml:space="preserve">M2    </v>
          </cell>
          <cell r="D1582">
            <v>212.58</v>
          </cell>
        </row>
        <row r="1583">
          <cell r="A1583">
            <v>4795</v>
          </cell>
          <cell r="B1583" t="str">
            <v>PISO DE BORRACHA PASTILHADO EM PLACAS 50 X 50 CM, E = 15 MM, PARA ARGAMASSA, PRETO</v>
          </cell>
          <cell r="C1583" t="str">
            <v xml:space="preserve">M2    </v>
          </cell>
          <cell r="D1583">
            <v>206.93</v>
          </cell>
        </row>
        <row r="1584">
          <cell r="A1584">
            <v>4796</v>
          </cell>
          <cell r="B1584" t="str">
            <v>PISO DE BORRACHA FRISADO OU PASTILHADO, PRETO, EM PLACAS 50 X 50 CM, E = 7 MM, PARA ARGAMASSA</v>
          </cell>
          <cell r="C1584" t="str">
            <v xml:space="preserve">M2    </v>
          </cell>
          <cell r="D1584">
            <v>129.12</v>
          </cell>
        </row>
        <row r="1585">
          <cell r="A1585">
            <v>4800</v>
          </cell>
          <cell r="B1585" t="str">
            <v>PISO DE BORRACHA PASTILHADO EM PLACAS 50 X 50 CM, E = *3,5* MM, PARA COLA, PRETO</v>
          </cell>
          <cell r="C1585" t="str">
            <v xml:space="preserve">M2    </v>
          </cell>
          <cell r="D1585">
            <v>35.51</v>
          </cell>
        </row>
        <row r="1586">
          <cell r="A1586">
            <v>4801</v>
          </cell>
          <cell r="B1586" t="str">
            <v>PISO DE BORRACHA CANELADO EM PLACAS 50 X 50 CM, E = *3,5* MM, PARA COLA</v>
          </cell>
          <cell r="C1586" t="str">
            <v xml:space="preserve">M2    </v>
          </cell>
          <cell r="D1586">
            <v>46.67</v>
          </cell>
        </row>
        <row r="1587">
          <cell r="A1587">
            <v>4803</v>
          </cell>
          <cell r="B1587" t="str">
            <v>RODAPE DE BORRACHA LISO, H = 70 MM, E = *2* MM, PARA ARGAMASSA, PRETO</v>
          </cell>
          <cell r="C1587" t="str">
            <v xml:space="preserve">M     </v>
          </cell>
          <cell r="D1587">
            <v>18.97</v>
          </cell>
        </row>
        <row r="1588">
          <cell r="A1588">
            <v>4804</v>
          </cell>
          <cell r="B1588" t="str">
            <v>RODAPE PLANO PARA PISO VINILICO, H = 5 CM</v>
          </cell>
          <cell r="C1588" t="str">
            <v xml:space="preserve">M     </v>
          </cell>
          <cell r="D1588">
            <v>14.57</v>
          </cell>
        </row>
        <row r="1589">
          <cell r="A1589">
            <v>4806</v>
          </cell>
          <cell r="B1589" t="str">
            <v>TESTEIRA ANTIDERRAPANTE PARA PISO VINILICO *5 X 2,5* CM, E = 2 MM</v>
          </cell>
          <cell r="C1589" t="str">
            <v xml:space="preserve">M     </v>
          </cell>
          <cell r="D1589">
            <v>11.02</v>
          </cell>
        </row>
        <row r="1590">
          <cell r="A1590">
            <v>4812</v>
          </cell>
          <cell r="B1590" t="str">
            <v>PLACA DE GESSO PARA FORRO, DE  *60 X 60* CM E ESPESSURA DE 12 MM (30 MM NAS BORDAS) SEM COLOCACAO</v>
          </cell>
          <cell r="C1590" t="str">
            <v xml:space="preserve">M2    </v>
          </cell>
          <cell r="D1590">
            <v>12.78</v>
          </cell>
        </row>
        <row r="1591">
          <cell r="A1591">
            <v>4813</v>
          </cell>
          <cell r="B1591" t="str">
            <v>PLACA DE OBRA (PARA CONSTRUCAO CIVIL) EM CHAPA GALVANIZADA *N. 22*, DE *2,0 X 1,125* M</v>
          </cell>
          <cell r="C1591" t="str">
            <v xml:space="preserve">M2    </v>
          </cell>
          <cell r="D1591">
            <v>350</v>
          </cell>
        </row>
        <row r="1592">
          <cell r="A1592">
            <v>4814</v>
          </cell>
          <cell r="B1592" t="str">
            <v>APARELHO SINALIZADOR LUMINOSO COM LED, PARA SAIDA GARAGEM, COM 2 LENTES EM POLICARBONATO, BIVOLT (INCLUI SUPORTE DE FIXACAO)</v>
          </cell>
          <cell r="C1592" t="str">
            <v xml:space="preserve">UN    </v>
          </cell>
          <cell r="D1592">
            <v>83.69</v>
          </cell>
        </row>
        <row r="1593">
          <cell r="A1593">
            <v>4815</v>
          </cell>
          <cell r="B1593" t="str">
            <v>BALDE VERMELHO PARA SINALIZACAO DE VIAS</v>
          </cell>
          <cell r="C1593" t="str">
            <v xml:space="preserve">UN    </v>
          </cell>
          <cell r="D1593">
            <v>4.83</v>
          </cell>
        </row>
        <row r="1594">
          <cell r="A1594">
            <v>4818</v>
          </cell>
          <cell r="B1594" t="str">
            <v>PISO/ REVESTIMENTO EM MARMORE, POLIDO, BRANCO COMUM, FORMATO MENOR OU IGUAL A 3025 CM2, E = *2* CM</v>
          </cell>
          <cell r="C1594" t="str">
            <v xml:space="preserve">M2    </v>
          </cell>
          <cell r="D1594">
            <v>199</v>
          </cell>
        </row>
        <row r="1595">
          <cell r="A1595">
            <v>4822</v>
          </cell>
          <cell r="B1595" t="str">
            <v>PISO/ REVESTIMENTO EM MARMORE, POLIDO, BRANCO COMUM, FORMATO MAIOR OU IGUAL A 3025 CM2, E = *2* CM</v>
          </cell>
          <cell r="C1595" t="str">
            <v xml:space="preserve">M2    </v>
          </cell>
          <cell r="D1595">
            <v>193.6</v>
          </cell>
        </row>
        <row r="1596">
          <cell r="A1596">
            <v>4823</v>
          </cell>
          <cell r="B1596" t="str">
            <v>MASSA PLASTICA PARA MARMORE/GRANITO</v>
          </cell>
          <cell r="C1596" t="str">
            <v xml:space="preserve">KG    </v>
          </cell>
          <cell r="D1596">
            <v>26.75</v>
          </cell>
        </row>
        <row r="1597">
          <cell r="A1597">
            <v>4824</v>
          </cell>
          <cell r="B1597" t="str">
            <v>GRANILHA/ GRANA/ PEDRISCO OU AGREGADO EM MARMORE/ GRANITO/ QUARTZO E CALCARIO, PRETO, CINZA, PALHA OU BRANCO</v>
          </cell>
          <cell r="C1597" t="str">
            <v xml:space="preserve">KG    </v>
          </cell>
          <cell r="D1597">
            <v>0.28000000000000003</v>
          </cell>
        </row>
        <row r="1598">
          <cell r="A1598">
            <v>4825</v>
          </cell>
          <cell r="B1598" t="str">
            <v>PEITORIL/ SOLEIRA EM MARMORE, POLIDO, BRANCO COMUM, L= *25* CM, E=  *3* CM, CORTE RETO</v>
          </cell>
          <cell r="C1598" t="str">
            <v xml:space="preserve">M     </v>
          </cell>
          <cell r="D1598">
            <v>69.94</v>
          </cell>
        </row>
        <row r="1599">
          <cell r="A1599">
            <v>4826</v>
          </cell>
          <cell r="B1599" t="str">
            <v>PEITORIL EM MARMORE, POLIDO, BRANCO COMUM, L= *15* CM, E=  *3* CM, CORTE RETO</v>
          </cell>
          <cell r="C1599" t="str">
            <v xml:space="preserve">M     </v>
          </cell>
          <cell r="D1599">
            <v>50.53</v>
          </cell>
        </row>
        <row r="1600">
          <cell r="A1600">
            <v>4828</v>
          </cell>
          <cell r="B1600" t="str">
            <v>SOLEIRA/ PEITORIL EM MARMORE, POLIDO, BRANCO COMUM, L= *15* CM, E=  *2* CM,  CORTE RETO</v>
          </cell>
          <cell r="C1600" t="str">
            <v xml:space="preserve">M     </v>
          </cell>
          <cell r="D1600">
            <v>35.36</v>
          </cell>
        </row>
        <row r="1601">
          <cell r="A1601">
            <v>4829</v>
          </cell>
          <cell r="B1601" t="str">
            <v>RODAPE EM MARMORE, POLIDO, BRANCO COMUM, L= *7* CM, E=  *2* CM, CORTE RETO</v>
          </cell>
          <cell r="C1601" t="str">
            <v xml:space="preserve">M     </v>
          </cell>
          <cell r="D1601">
            <v>23.69</v>
          </cell>
        </row>
        <row r="1602">
          <cell r="A1602">
            <v>4888</v>
          </cell>
          <cell r="B1602" t="str">
            <v>PLUG OU BUJAO DE FERRO GALVANIZADO, DE 1/2"</v>
          </cell>
          <cell r="C1602" t="str">
            <v xml:space="preserve">UN    </v>
          </cell>
          <cell r="D1602">
            <v>2.54</v>
          </cell>
        </row>
        <row r="1603">
          <cell r="A1603">
            <v>4889</v>
          </cell>
          <cell r="B1603" t="str">
            <v>PLUG OU BUJAO DE FERRO GALVANIZADO, DE 3/4"</v>
          </cell>
          <cell r="C1603" t="str">
            <v xml:space="preserve">UN    </v>
          </cell>
          <cell r="D1603">
            <v>3.43</v>
          </cell>
        </row>
        <row r="1604">
          <cell r="A1604">
            <v>4890</v>
          </cell>
          <cell r="B1604" t="str">
            <v>PLUG OU BUJAO DE FERRO GALVANIZADO, DE 1"</v>
          </cell>
          <cell r="C1604" t="str">
            <v xml:space="preserve">UN    </v>
          </cell>
          <cell r="D1604">
            <v>4.7699999999999996</v>
          </cell>
        </row>
        <row r="1605">
          <cell r="A1605">
            <v>4891</v>
          </cell>
          <cell r="B1605" t="str">
            <v>PLUG OU BUJAO DE FERRO GALVANIZADO, DE 2"</v>
          </cell>
          <cell r="C1605" t="str">
            <v xml:space="preserve">UN    </v>
          </cell>
          <cell r="D1605">
            <v>12.85</v>
          </cell>
        </row>
        <row r="1606">
          <cell r="A1606">
            <v>4892</v>
          </cell>
          <cell r="B1606" t="str">
            <v>PLUG OU BUJAO DE FERRO GALVANIZADO, DE 3"</v>
          </cell>
          <cell r="C1606" t="str">
            <v xml:space="preserve">UN    </v>
          </cell>
          <cell r="D1606">
            <v>35.99</v>
          </cell>
        </row>
        <row r="1607">
          <cell r="A1607">
            <v>4893</v>
          </cell>
          <cell r="B1607" t="str">
            <v>PLUG OU BUJAO DE FERRO GALVANIZADO, DE 1 1/2"</v>
          </cell>
          <cell r="C1607" t="str">
            <v xml:space="preserve">UN    </v>
          </cell>
          <cell r="D1607">
            <v>8.69</v>
          </cell>
        </row>
        <row r="1608">
          <cell r="A1608">
            <v>4894</v>
          </cell>
          <cell r="B1608" t="str">
            <v>PLUG OU BUJAO DE FERRO GALVANIZADO, DE 1 1/4"</v>
          </cell>
          <cell r="C1608" t="str">
            <v xml:space="preserve">UN    </v>
          </cell>
          <cell r="D1608">
            <v>7.46</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25</v>
          </cell>
        </row>
        <row r="1616">
          <cell r="A1616">
            <v>4903</v>
          </cell>
          <cell r="B1616" t="str">
            <v>PLUG PVC, JE, DN 350 MM, PARA REDE COLETORA ESGOTO (NBR 10569)</v>
          </cell>
          <cell r="C1616" t="str">
            <v xml:space="preserve">UN    </v>
          </cell>
          <cell r="D1616">
            <v>129.72</v>
          </cell>
        </row>
        <row r="1617">
          <cell r="A1617">
            <v>4904</v>
          </cell>
          <cell r="B1617" t="str">
            <v>PLUG PVC,  JE, DN 300 MM, PARA REDE COLETORA ESGOTO (NBR 10569)</v>
          </cell>
          <cell r="C1617" t="str">
            <v xml:space="preserve">UN    </v>
          </cell>
          <cell r="D1617">
            <v>89.13</v>
          </cell>
        </row>
        <row r="1618">
          <cell r="A1618">
            <v>4905</v>
          </cell>
          <cell r="B1618" t="str">
            <v>PLUG PVC,  JE, DN 400 MM, PARA REDE COLETORA ESGOTO ( NBR 10569)</v>
          </cell>
          <cell r="C1618" t="str">
            <v xml:space="preserve">UN    </v>
          </cell>
          <cell r="D1618">
            <v>145.38</v>
          </cell>
        </row>
        <row r="1619">
          <cell r="A1619">
            <v>4907</v>
          </cell>
          <cell r="B1619" t="str">
            <v>PLUG PVC,  JE, DN 100 MM, PARA REDE COLETORA ESGOTO (NBR 10569)</v>
          </cell>
          <cell r="C1619" t="str">
            <v xml:space="preserve">UN    </v>
          </cell>
          <cell r="D1619">
            <v>11.04</v>
          </cell>
        </row>
        <row r="1620">
          <cell r="A1620">
            <v>4908</v>
          </cell>
          <cell r="B1620" t="str">
            <v>PLUG PVC, JE, DN 200 MM, PARA REDE COLETORA ESGOTO (NBR 10569)</v>
          </cell>
          <cell r="C1620" t="str">
            <v xml:space="preserve">UN    </v>
          </cell>
          <cell r="D1620">
            <v>35.979999999999997</v>
          </cell>
        </row>
        <row r="1621">
          <cell r="A1621">
            <v>4909</v>
          </cell>
          <cell r="B1621" t="str">
            <v>PLUG PVC, JE, DN 250 MM, PARA REDE COLETORA ESGOTO (NBR 10569)</v>
          </cell>
          <cell r="C1621" t="str">
            <v xml:space="preserve">UN    </v>
          </cell>
          <cell r="D1621">
            <v>65.959999999999994</v>
          </cell>
        </row>
        <row r="1622">
          <cell r="A1622">
            <v>4910</v>
          </cell>
          <cell r="B1622" t="str">
            <v>PORTA DE ENROLAR MANUAL COMPLETA, PERFIL MEIA CANA CEGA, EM ACO GALVANIZADO NATURAL, CHAPA NUMERO 24 (SEM INSTALACAO)</v>
          </cell>
          <cell r="C1622" t="str">
            <v xml:space="preserve">M2    </v>
          </cell>
          <cell r="D1622">
            <v>236</v>
          </cell>
        </row>
        <row r="1623">
          <cell r="A1623">
            <v>4911</v>
          </cell>
          <cell r="B1623" t="str">
            <v>PORTA DE ENROLAR MANUAL COMPLETA, ARTICULADA RAIADA LARGA, EM ACO GALVANIZADO NATURAL, CHAPA NUMERO 24 (SEM INSTALACAO)</v>
          </cell>
          <cell r="C1623" t="str">
            <v xml:space="preserve">M2    </v>
          </cell>
          <cell r="D1623">
            <v>236</v>
          </cell>
        </row>
        <row r="1624">
          <cell r="A1624">
            <v>4912</v>
          </cell>
          <cell r="B1624" t="str">
            <v>CANTONEIRA DE ACO 3 "  X  3 "  X  1/4 "</v>
          </cell>
          <cell r="C1624" t="str">
            <v xml:space="preserve">KG    </v>
          </cell>
          <cell r="D1624">
            <v>3.47</v>
          </cell>
        </row>
        <row r="1625">
          <cell r="A1625">
            <v>4914</v>
          </cell>
          <cell r="B1625" t="str">
            <v>PORTA DE ABRIR EM ALUMINIO COM LAMBRI HORIZONTAL/LAMINADA, ACABAMENTO ANODIZADO NATURAL, SEM GUARNICAO/ALIZAR/VISTA</v>
          </cell>
          <cell r="C1625" t="str">
            <v xml:space="preserve">M2    </v>
          </cell>
          <cell r="D1625">
            <v>1115.26</v>
          </cell>
        </row>
        <row r="1626">
          <cell r="A1626">
            <v>4917</v>
          </cell>
          <cell r="B1626" t="str">
            <v>PORTA DE ABRIR EM ALUMINIO TIPO VENEZIANA, ACABAMENTO ANODIZADO NATURAL, SEM GUARNICAO/ALIZAR/VISTA</v>
          </cell>
          <cell r="C1626" t="str">
            <v xml:space="preserve">M2    </v>
          </cell>
          <cell r="D1626">
            <v>770.21</v>
          </cell>
        </row>
        <row r="1627">
          <cell r="A1627">
            <v>4922</v>
          </cell>
          <cell r="B1627" t="str">
            <v>PORTA DE CORRER EM ALUMINIO, DUAS FOLHAS MOVEIS COM VIDRO, FECHADURA E PUXADOR EMBUTIDO, ACABAMENTO ANODIZADO NATURAL, SEM GUARNICAO/ALIZAR/VISTA</v>
          </cell>
          <cell r="C1627" t="str">
            <v xml:space="preserve">M2    </v>
          </cell>
          <cell r="D1627">
            <v>714.44</v>
          </cell>
        </row>
        <row r="1628">
          <cell r="A1628">
            <v>4930</v>
          </cell>
          <cell r="B1628" t="str">
            <v>PORTA DE ABRIR EM GRADIL COM BARRA CHATA 3 CM X 1/4", COM REQUADRO E GUARNICAO - COMPLETO - ACABAMENTO NATURAL</v>
          </cell>
          <cell r="C1628" t="str">
            <v xml:space="preserve">M2    </v>
          </cell>
          <cell r="D1628">
            <v>364.11</v>
          </cell>
        </row>
        <row r="1629">
          <cell r="A1629">
            <v>4943</v>
          </cell>
          <cell r="B1629" t="str">
            <v>PORTA DE ENROLAR MANUAL COMPLETA, PERFIL MEIA CANA VAZADA TIJOLINHO, EM ACO GALVANIZADO NATURAL, CHAPA NUMERO 24 (SEM INSTALACAO)</v>
          </cell>
          <cell r="C1629" t="str">
            <v xml:space="preserve">M2    </v>
          </cell>
          <cell r="D1629">
            <v>374.58</v>
          </cell>
        </row>
        <row r="1630">
          <cell r="A1630">
            <v>4944</v>
          </cell>
          <cell r="B1630" t="str">
            <v>PORTA GRADE DE ENROLAR MANUAL COMPLETA, PERFIL TUBULAR TIJOLINHO 3/4 ", EM ACO GALVANIZADO NATURAL (SEM INSTALACAO)</v>
          </cell>
          <cell r="C1630" t="str">
            <v xml:space="preserve">M2    </v>
          </cell>
          <cell r="D1630">
            <v>459.37</v>
          </cell>
        </row>
        <row r="1631">
          <cell r="A1631">
            <v>4947</v>
          </cell>
          <cell r="B1631" t="str">
            <v>PORTAO BASCULANTE MANUAL EM ACO GALVANIZADO NATURAL, TIPO LAMBRIL COM REQUADRO/BATENTE, CHAPA NUMERO 26, INCLUI FECHADURA (SEM INSTALACAO)</v>
          </cell>
          <cell r="C1631" t="str">
            <v xml:space="preserve">M2    </v>
          </cell>
          <cell r="D1631">
            <v>467.92</v>
          </cell>
        </row>
        <row r="1632">
          <cell r="A1632">
            <v>4948</v>
          </cell>
          <cell r="B1632" t="str">
            <v>PORTAO DE ABRIR EM GRADIL DE METALON REDONDO DE 3/4"  VERTICAL, COM REQUADRO, ACABAMENTO NATURAL - COMPLETO</v>
          </cell>
          <cell r="C1632" t="str">
            <v xml:space="preserve">M2    </v>
          </cell>
          <cell r="D1632">
            <v>326.06</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217.36</v>
          </cell>
        </row>
        <row r="1637">
          <cell r="A1637">
            <v>4977</v>
          </cell>
          <cell r="B1637" t="str">
            <v>PORTA DE MADEIRA TIPO VENEZIANA (EUCALIPTO OU EQUIVALENTE REGIONAL), E = *3,5* CM</v>
          </cell>
          <cell r="C1637" t="str">
            <v xml:space="preserve">M2    </v>
          </cell>
          <cell r="D1637">
            <v>153.68</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312.31</v>
          </cell>
        </row>
        <row r="1644">
          <cell r="A1644">
            <v>5002</v>
          </cell>
          <cell r="B1644" t="str">
            <v>PORTA DE MADEIRA QUADRICULADA PARA VIDRO, DE CORRER (EUCALIPTO OU EQUIVALENTE REGIONAL), E = *3,5* CM</v>
          </cell>
          <cell r="C1644" t="str">
            <v xml:space="preserve">M2    </v>
          </cell>
          <cell r="D1644">
            <v>227.67</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376.04</v>
          </cell>
        </row>
        <row r="1647">
          <cell r="A1647">
            <v>5031</v>
          </cell>
          <cell r="B1647" t="str">
            <v>VIDRO TEMPERADO INCOLOR PARA PORTA DE ABRIR, E = 10 MM (SEM FERRAGENS E SEM COLOCACAO)</v>
          </cell>
          <cell r="C1647" t="str">
            <v xml:space="preserve">M2    </v>
          </cell>
          <cell r="D1647">
            <v>250</v>
          </cell>
        </row>
        <row r="1648">
          <cell r="A1648">
            <v>5033</v>
          </cell>
          <cell r="B1648" t="str">
            <v>POSTE DE CONCRETO DUPLO T, TIPO B, 300 KG, H = 9 M (NBR 8451)</v>
          </cell>
          <cell r="C1648" t="str">
            <v xml:space="preserve">UN    </v>
          </cell>
          <cell r="D1648">
            <v>548.22</v>
          </cell>
        </row>
        <row r="1649">
          <cell r="A1649">
            <v>5034</v>
          </cell>
          <cell r="B1649" t="str">
            <v>POSTE DE CONCRETO CIRCULAR, 600 KG, H = 10 M (NBR 8451)</v>
          </cell>
          <cell r="C1649" t="str">
            <v xml:space="preserve">UN    </v>
          </cell>
          <cell r="D1649">
            <v>1059.72</v>
          </cell>
        </row>
        <row r="1650">
          <cell r="A1650">
            <v>5035</v>
          </cell>
          <cell r="B1650" t="str">
            <v>POSTE DE CONCRETO CIRCULAR, 400 KG, H = 11 M (NBR 8451)</v>
          </cell>
          <cell r="C1650" t="str">
            <v xml:space="preserve">UN    </v>
          </cell>
          <cell r="D1650">
            <v>981.93</v>
          </cell>
        </row>
        <row r="1651">
          <cell r="A1651">
            <v>5036</v>
          </cell>
          <cell r="B1651" t="str">
            <v>POSTE DE CONCRETO CIRCULAR, 400 KG, H = 14 M (NBR 8451)</v>
          </cell>
          <cell r="C1651" t="str">
            <v xml:space="preserve">UN    </v>
          </cell>
          <cell r="D1651">
            <v>1639.17</v>
          </cell>
        </row>
        <row r="1652">
          <cell r="A1652">
            <v>5037</v>
          </cell>
          <cell r="B1652" t="str">
            <v>POSTE DE CONCRETO DUPLO T, TIPO D, 100 KG, H = 7 M (NBR 8451)</v>
          </cell>
          <cell r="C1652" t="str">
            <v xml:space="preserve">UN    </v>
          </cell>
          <cell r="D1652">
            <v>278.13</v>
          </cell>
        </row>
        <row r="1653">
          <cell r="A1653">
            <v>5038</v>
          </cell>
          <cell r="B1653" t="str">
            <v>POSTE DE CONCRETO DUPLO T, TIPO D, 200 KG, H = 9 M (NBR 8451)</v>
          </cell>
          <cell r="C1653" t="str">
            <v xml:space="preserve">UN    </v>
          </cell>
          <cell r="D1653">
            <v>446.79</v>
          </cell>
        </row>
        <row r="1654">
          <cell r="A1654">
            <v>5040</v>
          </cell>
          <cell r="B1654" t="str">
            <v>POSTE DE CONCRETO CIRCULAR, 100 KG, H = 5 M (NBR 8451)</v>
          </cell>
          <cell r="C1654" t="str">
            <v xml:space="preserve">UN    </v>
          </cell>
          <cell r="D1654">
            <v>212.7</v>
          </cell>
        </row>
        <row r="1655">
          <cell r="A1655">
            <v>5041</v>
          </cell>
          <cell r="B1655" t="str">
            <v>POSTE DE CONCRETO CIRCULAR, 300 KG, H = 5 M (NBR 8451)</v>
          </cell>
          <cell r="C1655" t="str">
            <v xml:space="preserve">UN    </v>
          </cell>
          <cell r="D1655">
            <v>285.07</v>
          </cell>
        </row>
        <row r="1656">
          <cell r="A1656">
            <v>5042</v>
          </cell>
          <cell r="B1656" t="str">
            <v>POSTE DE CONCRETO CIRCULAR, 200 KG, H = 7 M (NBR 8451)</v>
          </cell>
          <cell r="C1656" t="str">
            <v xml:space="preserve">UN    </v>
          </cell>
          <cell r="D1656">
            <v>401.29</v>
          </cell>
        </row>
        <row r="1657">
          <cell r="A1657">
            <v>5043</v>
          </cell>
          <cell r="B1657" t="str">
            <v>POSTE DE CONCRETO CIRCULAR, 300 KG, H = 7 M (NBR 8451)</v>
          </cell>
          <cell r="C1657" t="str">
            <v xml:space="preserve">UN    </v>
          </cell>
          <cell r="D1657">
            <v>492.3</v>
          </cell>
        </row>
        <row r="1658">
          <cell r="A1658">
            <v>5044</v>
          </cell>
          <cell r="B1658" t="str">
            <v>POSTE DE CONCRETO CIRCULAR, 200 KG, H = 9 M (NBR 8451)</v>
          </cell>
          <cell r="C1658" t="str">
            <v xml:space="preserve">UN    </v>
          </cell>
          <cell r="D1658">
            <v>542.73</v>
          </cell>
        </row>
        <row r="1659">
          <cell r="A1659">
            <v>5045</v>
          </cell>
          <cell r="B1659" t="str">
            <v>POSTE DE CONCRETO CIRCULAR, 200 KG, H = 11 M (NBR 8451)</v>
          </cell>
          <cell r="C1659" t="str">
            <v xml:space="preserve">UN    </v>
          </cell>
          <cell r="D1659">
            <v>769.28</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250.07</v>
          </cell>
        </row>
        <row r="1661">
          <cell r="A1661">
            <v>5050</v>
          </cell>
          <cell r="B1661" t="str">
            <v>POSTE CONICO CONTINUO EM ACO GALVANIZADO, RETO, FLANGEADO,  H = 3 M, DIAMETRO INFERIOR = *95* MM</v>
          </cell>
          <cell r="C1661" t="str">
            <v xml:space="preserve">UN    </v>
          </cell>
          <cell r="D1661">
            <v>299.02999999999997</v>
          </cell>
        </row>
        <row r="1662">
          <cell r="A1662">
            <v>5051</v>
          </cell>
          <cell r="B1662" t="str">
            <v>POSTE CONICO CONTINUO EM ACO GALVANIZADO, CURVO, BRACO SIMPLES, ENGASTADO,  H = 9 M, DIAMETRO INFERIOR = *135* MM</v>
          </cell>
          <cell r="C1662" t="str">
            <v xml:space="preserve">UN    </v>
          </cell>
          <cell r="D1662">
            <v>1162.32</v>
          </cell>
        </row>
        <row r="1663">
          <cell r="A1663">
            <v>5052</v>
          </cell>
          <cell r="B1663" t="str">
            <v>POSTE CONICO CONTINUO EM ACO GALVANIZADO, CURVO, BRACO SIMPLES, FLANGEADO, H = 7 M, DIAMETRO INFERIOR = *125* MM</v>
          </cell>
          <cell r="C1663" t="str">
            <v xml:space="preserve">UN    </v>
          </cell>
          <cell r="D1663">
            <v>866</v>
          </cell>
        </row>
        <row r="1664">
          <cell r="A1664">
            <v>5053</v>
          </cell>
          <cell r="B1664" t="str">
            <v>POSTE DE CONCRETO CIRCULAR, 300 KG, H = 9 M (NBR 8451)</v>
          </cell>
          <cell r="C1664" t="str">
            <v xml:space="preserve">UN    </v>
          </cell>
          <cell r="D1664">
            <v>600.58000000000004</v>
          </cell>
        </row>
        <row r="1665">
          <cell r="A1665">
            <v>5054</v>
          </cell>
          <cell r="B1665" t="str">
            <v>POSTE DE CONCRETO CIRCULAR, 100 KG, H = 7 M (NBR 8451)</v>
          </cell>
          <cell r="C1665" t="str">
            <v xml:space="preserve">UN    </v>
          </cell>
          <cell r="D1665">
            <v>310.29000000000002</v>
          </cell>
        </row>
        <row r="1666">
          <cell r="A1666">
            <v>5055</v>
          </cell>
          <cell r="B1666" t="str">
            <v>POSTE DE CONCRETO CIRCULAR, 300 KG, H = 11 M (NBR 8451)</v>
          </cell>
          <cell r="C1666" t="str">
            <v xml:space="preserve">UN    </v>
          </cell>
          <cell r="D1666">
            <v>771.63</v>
          </cell>
        </row>
        <row r="1667">
          <cell r="A1667">
            <v>5056</v>
          </cell>
          <cell r="B1667" t="str">
            <v>POSTE DE CONCRETO DUPLO T ,TIPO B, 500 KG, H = 9 M (NBR 8451)</v>
          </cell>
          <cell r="C1667" t="str">
            <v xml:space="preserve">UN    </v>
          </cell>
          <cell r="D1667">
            <v>823.42</v>
          </cell>
        </row>
        <row r="1668">
          <cell r="A1668">
            <v>5057</v>
          </cell>
          <cell r="B1668" t="str">
            <v>POSTE DE CONCRETO DUPLO T, TIPO B, 300 KG, H = 10 M (NBR 8451)</v>
          </cell>
          <cell r="C1668" t="str">
            <v xml:space="preserve">UN    </v>
          </cell>
          <cell r="D1668">
            <v>660.38</v>
          </cell>
        </row>
        <row r="1669">
          <cell r="A1669">
            <v>5059</v>
          </cell>
          <cell r="B1669" t="str">
            <v>POSTE DE CONCRETO CIRCULAR, 400 KG, H = 9 M (NBR 8451)</v>
          </cell>
          <cell r="C1669" t="str">
            <v xml:space="preserve">UN    </v>
          </cell>
          <cell r="D1669">
            <v>767.96</v>
          </cell>
        </row>
        <row r="1670">
          <cell r="A1670">
            <v>5061</v>
          </cell>
          <cell r="B1670" t="str">
            <v>PREGO DE ACO POLIDO COM CABECA 18 X 27 (2 1/2 X 10)</v>
          </cell>
          <cell r="C1670" t="str">
            <v xml:space="preserve">KG    </v>
          </cell>
          <cell r="D1670">
            <v>8.42</v>
          </cell>
        </row>
        <row r="1671">
          <cell r="A1671">
            <v>5062</v>
          </cell>
          <cell r="B1671" t="str">
            <v>PREGO DE ACO POLIDO COM CABECA 19 X 33 (3 X 9)</v>
          </cell>
          <cell r="C1671" t="str">
            <v xml:space="preserve">KG    </v>
          </cell>
          <cell r="D1671">
            <v>8.67</v>
          </cell>
        </row>
        <row r="1672">
          <cell r="A1672">
            <v>5063</v>
          </cell>
          <cell r="B1672" t="str">
            <v>PREGO DE ACO POLIDO COM CABECA 14 X 18 (1 1/2 X 14)</v>
          </cell>
          <cell r="C1672" t="str">
            <v xml:space="preserve">KG    </v>
          </cell>
          <cell r="D1672">
            <v>10.220000000000001</v>
          </cell>
        </row>
        <row r="1673">
          <cell r="A1673">
            <v>5065</v>
          </cell>
          <cell r="B1673" t="str">
            <v>PREGO DE ACO POLIDO COM CABECA 10 X 10 (7/8 X 17)</v>
          </cell>
          <cell r="C1673" t="str">
            <v xml:space="preserve">KG    </v>
          </cell>
          <cell r="D1673">
            <v>16.29</v>
          </cell>
        </row>
        <row r="1674">
          <cell r="A1674">
            <v>5066</v>
          </cell>
          <cell r="B1674" t="str">
            <v>PREGO DE ACO POLIDO COM CABECA 12 X 12</v>
          </cell>
          <cell r="C1674" t="str">
            <v xml:space="preserve">KG    </v>
          </cell>
          <cell r="D1674">
            <v>11.28</v>
          </cell>
        </row>
        <row r="1675">
          <cell r="A1675">
            <v>5067</v>
          </cell>
          <cell r="B1675" t="str">
            <v>PREGO DE ACO POLIDO COM CABECA 16 X 24 (2 1/4 X 12)</v>
          </cell>
          <cell r="C1675" t="str">
            <v xml:space="preserve">KG    </v>
          </cell>
          <cell r="D1675">
            <v>9.1300000000000008</v>
          </cell>
        </row>
        <row r="1676">
          <cell r="A1676">
            <v>5068</v>
          </cell>
          <cell r="B1676" t="str">
            <v>PREGO DE ACO POLIDO COM CABECA 17 X 21 (2 X 11)</v>
          </cell>
          <cell r="C1676" t="str">
            <v xml:space="preserve">KG    </v>
          </cell>
          <cell r="D1676">
            <v>8.56</v>
          </cell>
        </row>
        <row r="1677">
          <cell r="A1677">
            <v>5069</v>
          </cell>
          <cell r="B1677" t="str">
            <v>PREGO DE ACO POLIDO COM CABECA 17 X 27 (2 1/2 X 11)</v>
          </cell>
          <cell r="C1677" t="str">
            <v xml:space="preserve">KG    </v>
          </cell>
          <cell r="D1677">
            <v>8.73</v>
          </cell>
        </row>
        <row r="1678">
          <cell r="A1678">
            <v>5070</v>
          </cell>
          <cell r="B1678" t="str">
            <v>PREGO DE ACO POLIDO COM CABECA 17 X 30 (2 3/4 X 11)</v>
          </cell>
          <cell r="C1678" t="str">
            <v xml:space="preserve">KG    </v>
          </cell>
          <cell r="D1678">
            <v>8.82</v>
          </cell>
        </row>
        <row r="1679">
          <cell r="A1679">
            <v>5071</v>
          </cell>
          <cell r="B1679" t="str">
            <v>PREGO DE ACO POLIDO COM CABECA 18 X 24 (2 1/4 X 10)</v>
          </cell>
          <cell r="C1679" t="str">
            <v xml:space="preserve">KG    </v>
          </cell>
          <cell r="D1679">
            <v>8.56</v>
          </cell>
        </row>
        <row r="1680">
          <cell r="A1680">
            <v>5072</v>
          </cell>
          <cell r="B1680" t="str">
            <v>PREGO DE ACO POLIDO COM CABECA 10 X 11 (1 X 17)</v>
          </cell>
          <cell r="C1680" t="str">
            <v xml:space="preserve">KG    </v>
          </cell>
          <cell r="D1680">
            <v>15.07</v>
          </cell>
        </row>
        <row r="1681">
          <cell r="A1681">
            <v>5073</v>
          </cell>
          <cell r="B1681" t="str">
            <v>PREGO DE ACO POLIDO COM CABECA 17 X 24 (2 1/4 X 11)</v>
          </cell>
          <cell r="C1681" t="str">
            <v xml:space="preserve">KG    </v>
          </cell>
          <cell r="D1681">
            <v>8.73</v>
          </cell>
        </row>
        <row r="1682">
          <cell r="A1682">
            <v>5074</v>
          </cell>
          <cell r="B1682" t="str">
            <v>PREGO DE ACO POLIDO COM CABECA 15 X 18 (1 1/2 X 13)</v>
          </cell>
          <cell r="C1682" t="str">
            <v xml:space="preserve">KG    </v>
          </cell>
          <cell r="D1682">
            <v>9.59</v>
          </cell>
        </row>
        <row r="1683">
          <cell r="A1683">
            <v>5075</v>
          </cell>
          <cell r="B1683" t="str">
            <v>PREGO DE ACO POLIDO COM CABECA 18 X 30 (2 3/4 X 10)</v>
          </cell>
          <cell r="C1683" t="str">
            <v xml:space="preserve">KG    </v>
          </cell>
          <cell r="D1683">
            <v>8.56</v>
          </cell>
        </row>
        <row r="1684">
          <cell r="A1684">
            <v>5076</v>
          </cell>
          <cell r="B1684" t="str">
            <v>GRAMPO DE ACO POLIDO 1 " X 9</v>
          </cell>
          <cell r="C1684" t="str">
            <v xml:space="preserve">KG    </v>
          </cell>
          <cell r="D1684">
            <v>8.65</v>
          </cell>
        </row>
        <row r="1685">
          <cell r="A1685">
            <v>5077</v>
          </cell>
          <cell r="B1685" t="str">
            <v>GRAMPO DE ACO POLIDO 7/8 " X 9</v>
          </cell>
          <cell r="C1685" t="str">
            <v xml:space="preserve">KG    </v>
          </cell>
          <cell r="D1685">
            <v>9.56</v>
          </cell>
        </row>
        <row r="1686">
          <cell r="A1686">
            <v>5078</v>
          </cell>
          <cell r="B1686" t="str">
            <v>PREGO DE ACO POLIDO COM CABECA 16 X 27 (2 1/2 X 12)</v>
          </cell>
          <cell r="C1686" t="str">
            <v xml:space="preserve">KG    </v>
          </cell>
          <cell r="D1686">
            <v>9.02</v>
          </cell>
        </row>
        <row r="1687">
          <cell r="A1687">
            <v>5080</v>
          </cell>
          <cell r="B1687" t="str">
            <v>PUXADOR CENTRAL, TIPO ALCA, EM ZAMAC CROMADO, COM ROSETAS, COMPRIMENTO *100* MM, PARA PORTA / JANELA EM MADEIRA OU METALICA - INCLUI PARAFUSOS</v>
          </cell>
          <cell r="C1687" t="str">
            <v xml:space="preserve">UN    </v>
          </cell>
          <cell r="D1687">
            <v>10.5</v>
          </cell>
        </row>
        <row r="1688">
          <cell r="A1688">
            <v>5081</v>
          </cell>
          <cell r="B1688" t="str">
            <v>BORBOLETA EM LATAO FUNDIDO CROMADO, PARA TRAVAR JANELA TIPO GUILHOTINA</v>
          </cell>
          <cell r="C1688" t="str">
            <v xml:space="preserve">PAR   </v>
          </cell>
          <cell r="D1688">
            <v>18.77</v>
          </cell>
        </row>
        <row r="1689">
          <cell r="A1689">
            <v>5085</v>
          </cell>
          <cell r="B1689" t="str">
            <v>CADEADO SIMPLES, EM LATAO MACICO CROMADO, LARGURA DE 35 MM,  HASTE DE ACO TEMPERADO, CEMENTADO (NAO LONGA), INCLUI 2 CHAVES</v>
          </cell>
          <cell r="C1689" t="str">
            <v xml:space="preserve">UN    </v>
          </cell>
          <cell r="D1689">
            <v>16.64</v>
          </cell>
        </row>
        <row r="1690">
          <cell r="A1690">
            <v>5086</v>
          </cell>
          <cell r="B1690" t="str">
            <v>CORRENTE DE ELO CURTO COMUM, SOLDADA, GALVANIZADA, ESPESSURA DO ELO = 1/2" (12,5 MM)</v>
          </cell>
          <cell r="C1690" t="str">
            <v xml:space="preserve">KG    </v>
          </cell>
          <cell r="D1690">
            <v>24.43</v>
          </cell>
        </row>
        <row r="1691">
          <cell r="A1691">
            <v>5088</v>
          </cell>
          <cell r="B1691" t="str">
            <v>PORTA CADEADO,  3 1/2", EM ACO ZINCADO, PRETO, PARA PORTAO E JANELA</v>
          </cell>
          <cell r="C1691" t="str">
            <v xml:space="preserve">UN    </v>
          </cell>
          <cell r="D1691">
            <v>2.36</v>
          </cell>
        </row>
        <row r="1692">
          <cell r="A1692">
            <v>5089</v>
          </cell>
          <cell r="B1692" t="str">
            <v>ROLO COMPACTADOR VIBRATÓRIO PÉ DE CARNEIRO PARA SOLOS, POTÊNCIA 80 HP, PESO OPERACIONAL SEM/COM LASTRO 7,4 / 8,8 T, LARGURA DE TRABALHO 1,68 M - MANUTENÇÃO. AF_02/2016</v>
          </cell>
          <cell r="C1692" t="str">
            <v>H</v>
          </cell>
          <cell r="D1692">
            <v>16.86</v>
          </cell>
        </row>
        <row r="1693">
          <cell r="A1693">
            <v>5090</v>
          </cell>
          <cell r="B1693" t="str">
            <v>CADEADO SIMPLES/COMUM, EM LATAO MACICO CROMADO, LARGURA DE 25 MM,  HASTE DE ACO TEMPERADO, CEMENTADO (NAO LONGA), INCLUI 2 CHAVES</v>
          </cell>
          <cell r="C1693" t="str">
            <v xml:space="preserve">UN    </v>
          </cell>
          <cell r="D1693">
            <v>14.93</v>
          </cell>
        </row>
        <row r="1694">
          <cell r="A1694">
            <v>5091</v>
          </cell>
          <cell r="B1694" t="str">
            <v>CARRANCA PARA JANELA VENEZIANA DE ABRIR, EM LATAO CROMADO, SIMPLES, PARA APARAFUSAR NA PAREDE</v>
          </cell>
          <cell r="C1694" t="str">
            <v xml:space="preserve">UN    </v>
          </cell>
          <cell r="D1694">
            <v>14.57</v>
          </cell>
        </row>
        <row r="1695">
          <cell r="A1695">
            <v>5092</v>
          </cell>
          <cell r="B1695" t="str">
            <v>GONZO DE EMBUTIR, EM LATAO / ZAMAC, *20 X 48* MM, PARA JANELA BASCULANTE / PIVOTANTE -  INCLUI PARAFUSOS</v>
          </cell>
          <cell r="C1695" t="str">
            <v xml:space="preserve">PAR   </v>
          </cell>
          <cell r="D1695">
            <v>13.1</v>
          </cell>
        </row>
        <row r="1696">
          <cell r="A1696">
            <v>5093</v>
          </cell>
          <cell r="B1696" t="str">
            <v>LEVANTADOR DE JANELA GUILHOTINA, EM LATAO CROMADO</v>
          </cell>
          <cell r="C1696" t="str">
            <v xml:space="preserve">PAR   </v>
          </cell>
          <cell r="D1696">
            <v>12.95</v>
          </cell>
        </row>
        <row r="1697">
          <cell r="A1697">
            <v>5102</v>
          </cell>
          <cell r="B1697" t="str">
            <v>RALO SECO PVC QUADRADO, 100 X 100 X 53 MM, SAIDA 40 MM, COM GRELHA BRANCA</v>
          </cell>
          <cell r="C1697" t="str">
            <v xml:space="preserve">UN    </v>
          </cell>
          <cell r="D1697">
            <v>6.59</v>
          </cell>
        </row>
        <row r="1698">
          <cell r="A1698">
            <v>5103</v>
          </cell>
          <cell r="B1698" t="str">
            <v>CAIXA SIFONADA PVC, 100 X 100 X 50 MM, COM GRELHA REDONDA BRANCA</v>
          </cell>
          <cell r="C1698" t="str">
            <v xml:space="preserve">UN    </v>
          </cell>
          <cell r="D1698">
            <v>9.32</v>
          </cell>
        </row>
        <row r="1699">
          <cell r="A1699">
            <v>5104</v>
          </cell>
          <cell r="B1699" t="str">
            <v>REBITE DE ALUMINIO VAZADO DE REPUXO, 3,2 X 8 MM (1KG = 1025 UNIDADES)</v>
          </cell>
          <cell r="C1699" t="str">
            <v xml:space="preserve">KG    </v>
          </cell>
          <cell r="D1699">
            <v>68.7</v>
          </cell>
        </row>
        <row r="1700">
          <cell r="A1700">
            <v>5318</v>
          </cell>
          <cell r="B1700" t="str">
            <v>SOLVENTE DILUENTE A BASE DE AGUARRAS</v>
          </cell>
          <cell r="C1700" t="str">
            <v xml:space="preserve">L     </v>
          </cell>
          <cell r="D1700">
            <v>10.96</v>
          </cell>
        </row>
        <row r="1701">
          <cell r="A1701">
            <v>5320</v>
          </cell>
          <cell r="B1701" t="str">
            <v>REMOVEDOR DE TINTA OLEO/ESMALTE VERNIZ</v>
          </cell>
          <cell r="C1701" t="str">
            <v xml:space="preserve">L     </v>
          </cell>
          <cell r="D1701">
            <v>29.47</v>
          </cell>
        </row>
        <row r="1702">
          <cell r="A1702">
            <v>5327</v>
          </cell>
          <cell r="B1702" t="str">
            <v>PIGMENTO EM PO PARA ARGAMASSAS, CIMENTOS E OUTROS</v>
          </cell>
          <cell r="C1702" t="str">
            <v xml:space="preserve">KG    </v>
          </cell>
          <cell r="D1702">
            <v>26.42</v>
          </cell>
        </row>
        <row r="1703">
          <cell r="A1703">
            <v>5328</v>
          </cell>
          <cell r="B1703" t="str">
            <v>CORANTE LIQUIDO PARA TINTA PVA, BISNAGA 50 ML</v>
          </cell>
          <cell r="C1703" t="str">
            <v xml:space="preserve">UN    </v>
          </cell>
          <cell r="D1703">
            <v>3.83</v>
          </cell>
        </row>
        <row r="1704">
          <cell r="A1704">
            <v>5330</v>
          </cell>
          <cell r="B1704" t="str">
            <v>DILUENTE EPOXI</v>
          </cell>
          <cell r="C1704" t="str">
            <v xml:space="preserve">L     </v>
          </cell>
          <cell r="D1704">
            <v>32.409999999999997</v>
          </cell>
        </row>
        <row r="1705">
          <cell r="A1705">
            <v>5333</v>
          </cell>
          <cell r="B1705" t="str">
            <v>OLEO DE LINHACA</v>
          </cell>
          <cell r="C1705" t="str">
            <v xml:space="preserve">L     </v>
          </cell>
          <cell r="D1705">
            <v>16.649999999999999</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53.67</v>
          </cell>
        </row>
        <row r="1710">
          <cell r="A1710">
            <v>5631</v>
          </cell>
          <cell r="B1710" t="str">
            <v>ESCAVADEIRA HIDRÁULICA SOBRE ESTEIRAS, CAÇAMBA 0,80 M3, PESO OPERACIONAL 17 T, POTENCIA BRUTA 111 HP - CHP DIURNO. AF_06/2014</v>
          </cell>
          <cell r="C1710" t="str">
            <v>CHP</v>
          </cell>
          <cell r="D1710">
            <v>129.01</v>
          </cell>
        </row>
        <row r="1711">
          <cell r="A1711">
            <v>5632</v>
          </cell>
          <cell r="B1711" t="str">
            <v>ESCAVADEIRA HIDRÁULICA SOBRE ESTEIRAS, CAÇAMBA 0,80 M3, PESO OPERACIONAL 17 T, POTENCIA BRUTA 111 HP - CHI DIURNO. AF_06/2014</v>
          </cell>
          <cell r="C1711" t="str">
            <v>CHI</v>
          </cell>
          <cell r="D1711">
            <v>45.94</v>
          </cell>
        </row>
        <row r="1712">
          <cell r="A1712">
            <v>5658</v>
          </cell>
          <cell r="B1712" t="str">
            <v>GRADE DE DISCO CONTROLE REMOTO REBOCÁVEL, COM 24 DISCOS 24 X 6 MM COM PNEUS PARA TRANSPORTE - MANUTENÇÃO. AF_06/2014</v>
          </cell>
          <cell r="C1712" t="str">
            <v>H</v>
          </cell>
          <cell r="D1712">
            <v>1.07</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16.32</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14.52</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41.07</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16.21</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93.57</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32.79</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86.56</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30.97</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30.34</v>
          </cell>
        </row>
        <row r="1723">
          <cell r="A1723">
            <v>5689</v>
          </cell>
          <cell r="B1723" t="str">
            <v>GRADE DE DISCO CONTROLE REMOTO REBOCÁVEL, COM 24 DISCOS 24 X 6 MM COM PNEUS PARA TRANSPORTE - CHP DIURNO. AF_06/2014</v>
          </cell>
          <cell r="C1723" t="str">
            <v>CHP</v>
          </cell>
          <cell r="D1723">
            <v>3.02</v>
          </cell>
        </row>
        <row r="1724">
          <cell r="A1724">
            <v>5690</v>
          </cell>
          <cell r="B1724" t="str">
            <v>GRADE DE DISCO CONTROLE REMOTO REBOCÁVEL, COM 24 DISCOS 24 X 6 MM COM PNEUS PARA TRANSPORTE - CHI DIURNO. AF_06/2014</v>
          </cell>
          <cell r="C1724" t="str">
            <v>CHI</v>
          </cell>
          <cell r="D1724">
            <v>1.95</v>
          </cell>
        </row>
        <row r="1725">
          <cell r="A1725">
            <v>5692</v>
          </cell>
          <cell r="B1725" t="str">
            <v>MOTOBOMBA CENTRÍFUGA, MOTOR A GASOLINA, POTÊNCIA 5,42 HP, BOCAIS 1 1/2" X 1", DIÂMETRO ROTOR 143 MM HM/Q = 6 MCA / 16,8 M3/H A 38 MCA / 6,6 M3/H - MANUTENÇÃO. AF_06/2014</v>
          </cell>
          <cell r="C1725" t="str">
            <v>H</v>
          </cell>
          <cell r="D1725">
            <v>0.14000000000000001</v>
          </cell>
        </row>
        <row r="1726">
          <cell r="A1726">
            <v>5693</v>
          </cell>
          <cell r="B1726" t="str">
            <v>MOTOBOMBA CENTRÍFUGA, MOTOR A GASOLINA, POTÊNCIA 5,42 HP, BOCAIS 1 1/2" X 1", DIÂMETRO ROTOR 143 MM HM/Q = 6 MCA / 16,8 M3/H A 38 MCA / 6,6 M3/H - MATERIAIS NA OPERAÇÃO. AF_06/2014</v>
          </cell>
          <cell r="C1726" t="str">
            <v>H</v>
          </cell>
          <cell r="D1726">
            <v>3.24</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18.57</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11.56</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56.63</v>
          </cell>
        </row>
        <row r="1732">
          <cell r="A1732">
            <v>5711</v>
          </cell>
          <cell r="B1732" t="str">
            <v>VIBROACABADORA DE ASFALTO SOBRE ESTEIRAS, LARGURA DE PAVIMENTAÇÃO 1,90 M A 5,30 M, POTÊNCIA 105 HP CAPACIDADE 450 T/H - MATERIAIS NA OPERAÇÃO. AF_11/2014</v>
          </cell>
          <cell r="C1732" t="str">
            <v>H</v>
          </cell>
          <cell r="D1732">
            <v>50.76</v>
          </cell>
        </row>
        <row r="1733">
          <cell r="A1733">
            <v>5714</v>
          </cell>
          <cell r="B1733" t="str">
            <v>TRATOR DE PNEUS, POTÊNCIA 85 CV, TRAÇÃO 4X4, PESO COM LASTRO DE 4.675 KG - MANUTENÇÃO. AF_06/2014</v>
          </cell>
          <cell r="C1733" t="str">
            <v>H</v>
          </cell>
          <cell r="D1733">
            <v>7.69</v>
          </cell>
        </row>
        <row r="1734">
          <cell r="A1734">
            <v>5715</v>
          </cell>
          <cell r="B1734" t="str">
            <v>TRATOR DE PNEUS, POTÊNCIA 85 CV, TRAÇÃO 4X4, PESO COM LASTRO DE 4.675 KG - MATERIAIS NA OPERAÇÃO. AF_06/2014</v>
          </cell>
          <cell r="C1734" t="str">
            <v>H</v>
          </cell>
          <cell r="D1734">
            <v>40.53</v>
          </cell>
        </row>
        <row r="1735">
          <cell r="A1735">
            <v>5718</v>
          </cell>
          <cell r="B1735" t="str">
            <v>TRATOR DE ESTEIRAS, POTÊNCIA 170 HP, PESO OPERACIONAL 19 T, CAÇAMBA 5,2 M3 - MATERIAIS NA OPERAÇÃO. AF_06/2014</v>
          </cell>
          <cell r="C1735" t="str">
            <v>H</v>
          </cell>
          <cell r="D1735">
            <v>82.18</v>
          </cell>
        </row>
        <row r="1736">
          <cell r="A1736">
            <v>5721</v>
          </cell>
          <cell r="B1736" t="str">
            <v>TRATOR DE ESTEIRAS, POTÊNCIA 150 HP, PESO OPERACIONAL 16,7 T, COM RODA MOTRIZ ELEVADA E LÂMINA 3,18 M3 - MATERIAIS NA OPERAÇÃO. AF_06/2014</v>
          </cell>
          <cell r="C1736" t="str">
            <v>H</v>
          </cell>
          <cell r="D1736">
            <v>72.5</v>
          </cell>
        </row>
        <row r="1737">
          <cell r="A1737">
            <v>5722</v>
          </cell>
          <cell r="B1737" t="str">
            <v>TRATOR DE ESTEIRAS, POTÊNCIA 347 HP, PESO OPERACIONAL 38,5 T, COM LÂMINA 8,70 M3 - MATERIAIS NA OPERAÇÃO. AF_06/2014</v>
          </cell>
          <cell r="C1737" t="str">
            <v>H</v>
          </cell>
          <cell r="D1737">
            <v>167.76</v>
          </cell>
        </row>
        <row r="1738">
          <cell r="A1738">
            <v>5724</v>
          </cell>
          <cell r="B1738" t="str">
            <v>TRATOR DE ESTEIRAS, POTÊNCIA 100 HP, PESO OPERACIONAL 9,4 T, COM LÂMINA 2,19 M3 - MANUTENÇÃO. AF_06/2014</v>
          </cell>
          <cell r="C1738" t="str">
            <v>H</v>
          </cell>
          <cell r="D1738">
            <v>27.87</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4.8899999999999997</v>
          </cell>
        </row>
        <row r="1740">
          <cell r="A1740">
            <v>5729</v>
          </cell>
          <cell r="B1740" t="str">
            <v>ROLO COMPACTADOR VIBRATÓRIO TANDEM AÇO LISO, POTÊNCIA 58 HP, PESO SEM/COM LASTRO 6,5 / 9,4 T, LARGURA DE TRABALHO 1,2 M - MANUTENÇÃO. AF_06/2014</v>
          </cell>
          <cell r="C1740" t="str">
            <v>H</v>
          </cell>
          <cell r="D1740">
            <v>19.91</v>
          </cell>
        </row>
        <row r="1741">
          <cell r="A1741">
            <v>5730</v>
          </cell>
          <cell r="B1741" t="str">
            <v>ROLO COMPACTADOR VIBRATÓRIO TANDEM AÇO LISO, POTÊNCIA 58 HP, PESO SEM/COM LASTRO 6,5 / 9,4 T, LARGURA DE TRABALHO 1,2 M - MATERIAIS NA OPERAÇÃO. AF_06/2014</v>
          </cell>
          <cell r="C1741" t="str">
            <v>H</v>
          </cell>
          <cell r="D1741">
            <v>28.04</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15.75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37.69</v>
          </cell>
        </row>
        <row r="1744">
          <cell r="A1744">
            <v>5738</v>
          </cell>
          <cell r="B1744" t="str">
            <v>ROLO COMPACTADOR VIBRATÓRIO PÉ DE CARNEIRO, OPERADO POR CONTROLE REMOTO, POTÊNCIA 12,5 KW, PESO OPERACIONAL 1,675 T, LARGURA DE TRABALHO 0,85 M - DEPRECIAÇÃO. AF_02/2016</v>
          </cell>
          <cell r="C1744" t="str">
            <v>H</v>
          </cell>
          <cell r="D1744">
            <v>17.7</v>
          </cell>
        </row>
        <row r="1745">
          <cell r="A1745">
            <v>5739</v>
          </cell>
          <cell r="B1745" t="str">
            <v>ROLO COMPACTADOR VIBRATÓRIO PÉ DE CARNEIRO, OPERADO POR CONTROLE REMOTO, POTÊNCIA 12,5 KW, PESO OPERACIONAL 1,675 T, LARGURA DE TRABALHO 0,85 M - MANUTENÇÃO. AF_02/2016</v>
          </cell>
          <cell r="C1745" t="str">
            <v>H</v>
          </cell>
          <cell r="D1745">
            <v>22.15</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15.73</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90.14</v>
          </cell>
        </row>
        <row r="1749">
          <cell r="A1749">
            <v>5751</v>
          </cell>
          <cell r="B1749" t="str">
            <v>CAMINHÃO TOCO, PESO BRUTO TOTAL 14.300 KG, CARGA ÚTIL MÁXIMA 9590 KG, DISTÂNCIA ENTRE EIXOS 4,76 M, POTÊNCIA 185 CV (NÃO INCLUI CARROCERIA) - MANUTENÇÃO. AF_06/2014</v>
          </cell>
          <cell r="C1749" t="str">
            <v>H</v>
          </cell>
          <cell r="D1749">
            <v>12.69</v>
          </cell>
        </row>
        <row r="1750">
          <cell r="A1750">
            <v>5754</v>
          </cell>
          <cell r="B1750" t="str">
            <v>CAMINHÃO TOCO, PESO BRUTO TOTAL 16.000 KG, CARGA ÚTIL MÁXIMA DE 10.685 KG, DISTÂNCIA ENTRE EIXOS 4,80 M, POTÊNCIA 189 CV EXCLUSIVE CARROCERIA - MANUTENÇÃO. AF_06/2014</v>
          </cell>
          <cell r="C1750" t="str">
            <v>H</v>
          </cell>
          <cell r="D1750">
            <v>10.69</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18.22</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2.04</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95.22</v>
          </cell>
        </row>
        <row r="1756">
          <cell r="A1756">
            <v>5795</v>
          </cell>
          <cell r="B1756" t="str">
            <v>MARTELETE OU ROMPEDOR PNEUMÁTICO MANUAL, 28 KG, COM SILENCIADOR - CHP DIURNO. AF_07/2016</v>
          </cell>
          <cell r="C1756" t="str">
            <v>CHP</v>
          </cell>
          <cell r="D1756">
            <v>13.21</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0.15</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155.82</v>
          </cell>
        </row>
        <row r="1761">
          <cell r="A1761">
            <v>5823</v>
          </cell>
          <cell r="B1761" t="str">
            <v>USINA DE CONCRETO FIXA, CAPACIDADE NOMINAL DE 90 A 120 M3/H, SEM SILO - CHP DIURNO. AF_07/2016</v>
          </cell>
          <cell r="C1761" t="str">
            <v>CHP</v>
          </cell>
          <cell r="D1761">
            <v>160.63</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124.3</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22.6</v>
          </cell>
        </row>
        <row r="1764">
          <cell r="A1764">
            <v>5829</v>
          </cell>
          <cell r="B1764" t="str">
            <v>USINA DE CONCRETO FIXA, CAPACIDADE NOMINAL DE 90 A 120 M3/H, SEM SILO - CHI DIURNO. AF_07/2016</v>
          </cell>
          <cell r="C1764" t="str">
            <v>CHI</v>
          </cell>
          <cell r="D1764">
            <v>110.88</v>
          </cell>
        </row>
        <row r="1765">
          <cell r="A1765">
            <v>5835</v>
          </cell>
          <cell r="B1765" t="str">
            <v>VIBROACABADORA DE ASFALTO SOBRE ESTEIRAS, LARGURA DE PAVIMENTAÇÃO 1,90 M A 5,30 M, POTÊNCIA 105 HP CAPACIDADE 450 T/H - CHP DIURNO. AF_11/2014</v>
          </cell>
          <cell r="C1765" t="str">
            <v>CHP</v>
          </cell>
          <cell r="D1765">
            <v>170.13</v>
          </cell>
        </row>
        <row r="1766">
          <cell r="A1766">
            <v>5837</v>
          </cell>
          <cell r="B1766" t="str">
            <v>VIBROACABADORA DE ASFALTO SOBRE ESTEIRAS, LARGURA DE PAVIMENTAÇÃO 1,90 M A 5,30 M, POTÊNCIA 105 HP CAPACIDADE 450 T/H - CHI DIURNO. AF_11/2014</v>
          </cell>
          <cell r="C1766" t="str">
            <v>CHI</v>
          </cell>
          <cell r="D1766">
            <v>62.74</v>
          </cell>
        </row>
        <row r="1767">
          <cell r="A1767">
            <v>5839</v>
          </cell>
          <cell r="B1767" t="str">
            <v>VASSOURA MECÂNICA REBOCÁVEL COM ESCOVA CILÍNDRICA, LARGURA ÚTIL DE VARRIMENTO DE 2,44 M - CHP DIURNO. AF_06/2014</v>
          </cell>
          <cell r="C1767" t="str">
            <v>CHP</v>
          </cell>
          <cell r="D1767">
            <v>4.4400000000000004</v>
          </cell>
        </row>
        <row r="1768">
          <cell r="A1768">
            <v>5841</v>
          </cell>
          <cell r="B1768" t="str">
            <v>VASSOURA MECÂNICA REBOCÁVEL COM ESCOVA CILÍNDRICA, LARGURA ÚTIL DE VARRIMENTO DE 2,44 M - CHI DIURNO. AF_06/2014</v>
          </cell>
          <cell r="C1768" t="str">
            <v>CHI</v>
          </cell>
          <cell r="D1768">
            <v>2.2200000000000002</v>
          </cell>
        </row>
        <row r="1769">
          <cell r="A1769">
            <v>5843</v>
          </cell>
          <cell r="B1769" t="str">
            <v>TRATOR DE PNEUS, POTÊNCIA 122 CV, TRAÇÃO 4X4, PESO COM LASTRO DE 4.510 KG - CHP DIURNO. AF_06/2014</v>
          </cell>
          <cell r="C1769" t="str">
            <v>CHP</v>
          </cell>
          <cell r="D1769">
            <v>96.16</v>
          </cell>
        </row>
        <row r="1770">
          <cell r="A1770">
            <v>5845</v>
          </cell>
          <cell r="B1770" t="str">
            <v>TRATOR DE PNEUS, POTÊNCIA 122 CV, TRAÇÃO 4X4, PESO COM LASTRO DE 4.510 KG - CHI DIURNO. AF_06/2014</v>
          </cell>
          <cell r="C1770" t="str">
            <v>CHI</v>
          </cell>
          <cell r="D1770">
            <v>27.49</v>
          </cell>
        </row>
        <row r="1771">
          <cell r="A1771">
            <v>5847</v>
          </cell>
          <cell r="B1771" t="str">
            <v>TRATOR DE ESTEIRAS, POTÊNCIA 170 HP, PESO OPERACIONAL 19 T, CAÇAMBA 5,2 M3 - CHP DIURNO. AF_06/2014</v>
          </cell>
          <cell r="C1771" t="str">
            <v>CHP</v>
          </cell>
          <cell r="D1771">
            <v>162.15</v>
          </cell>
        </row>
        <row r="1772">
          <cell r="A1772">
            <v>5849</v>
          </cell>
          <cell r="B1772" t="str">
            <v>TRATOR DE ESTEIRAS, POTÊNCIA 170 HP, PESO OPERACIONAL 19 T, CAÇAMBA 5,2 M3 - CHI DIURNO. AF_06/2014</v>
          </cell>
          <cell r="C1772" t="str">
            <v>CHI</v>
          </cell>
          <cell r="D1772">
            <v>44.06</v>
          </cell>
        </row>
        <row r="1773">
          <cell r="A1773">
            <v>5851</v>
          </cell>
          <cell r="B1773" t="str">
            <v>TRATOR DE ESTEIRAS, POTÊNCIA 150 HP, PESO OPERACIONAL 16,7 T, COM RODA MOTRIZ ELEVADA E LÂMINA 3,18 M3 - CHP DIURNO. AF_06/2014</v>
          </cell>
          <cell r="C1773" t="str">
            <v>CHP</v>
          </cell>
          <cell r="D1773">
            <v>152.87</v>
          </cell>
        </row>
        <row r="1774">
          <cell r="A1774">
            <v>5853</v>
          </cell>
          <cell r="B1774" t="str">
            <v>TRATOR DE ESTEIRAS, POTÊNCIA 150 HP, PESO OPERACIONAL 16,7 T, COM RODA MOTRIZ ELEVADA E LÂMINA 3,18 M3 - CHI DIURNO. AF_06/2014</v>
          </cell>
          <cell r="C1774" t="str">
            <v>CHI</v>
          </cell>
          <cell r="D1774">
            <v>44.23</v>
          </cell>
        </row>
        <row r="1775">
          <cell r="A1775">
            <v>5855</v>
          </cell>
          <cell r="B1775" t="str">
            <v>TRATOR DE ESTEIRAS, POTÊNCIA 347 HP, PESO OPERACIONAL 38,5 T, COM LÂMINA 8,70 M3 - CHP DIURNO. AF_06/2014</v>
          </cell>
          <cell r="C1775" t="str">
            <v>CHP</v>
          </cell>
          <cell r="D1775">
            <v>396.03</v>
          </cell>
        </row>
        <row r="1776">
          <cell r="A1776">
            <v>5857</v>
          </cell>
          <cell r="B1776" t="str">
            <v>TRATOR DE ESTEIRAS, POTÊNCIA 347 HP, PESO OPERACIONAL 38,5 T, COM LÂMINA 8,70 M3 - CHI DIURNO. AF_06/2014</v>
          </cell>
          <cell r="C1776" t="str">
            <v>CHI</v>
          </cell>
          <cell r="D1776">
            <v>109.9</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9.82</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4.93</v>
          </cell>
        </row>
        <row r="1779">
          <cell r="A1779">
            <v>5867</v>
          </cell>
          <cell r="B1779" t="str">
            <v>ROLO COMPACTADOR VIBRATÓRIO TANDEM AÇO LISO, POTÊNCIA 58 HP, PESO SEM/COM LASTRO 6,5 / 9,4 T, LARGURA DE TRABALHO 1,2 M - CHP DIURNO. AF_06/2014</v>
          </cell>
          <cell r="C1779" t="str">
            <v>CHP</v>
          </cell>
          <cell r="D1779">
            <v>82.03</v>
          </cell>
        </row>
        <row r="1780">
          <cell r="A1780">
            <v>5869</v>
          </cell>
          <cell r="B1780" t="str">
            <v>ROLO COMPACTADOR VIBRATÓRIO TANDEM AÇO LISO, POTÊNCIA 58 HP, PESO SEM/COM LASTRO 6,5 / 9,4 T, LARGURA DE TRABALHO 1,2 M - CHI DIURNO. AF_06/2014</v>
          </cell>
          <cell r="C1780" t="str">
            <v>CHI</v>
          </cell>
          <cell r="D1780">
            <v>34.08</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85.66</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32.22</v>
          </cell>
        </row>
        <row r="1783">
          <cell r="A1783">
            <v>5879</v>
          </cell>
          <cell r="B1783" t="str">
            <v>ROLO COMPACTADOR VIBRATÓRIO PÉ DE CARNEIRO, OPERADO POR CONTROLE REMOTO, POTÊNCIA 12,5 KW, PESO OPERACIONAL 1,675 T, LARGURA DE TRABALHO 0,85 M - CHP DIURNO. AF_02/2016</v>
          </cell>
          <cell r="C1783" t="str">
            <v>CHP</v>
          </cell>
          <cell r="D1783">
            <v>66.59</v>
          </cell>
        </row>
        <row r="1784">
          <cell r="A1784">
            <v>5881</v>
          </cell>
          <cell r="B1784" t="str">
            <v>ROLO COMPACTADOR VIBRATÓRIO PÉ DE CARNEIRO, OPERADO POR CONTROLE REMOTO, POTÊNCIA 12,5 KW, PESO OPERACIONAL 1,675 T, LARGURA DE TRABALHO 0,85 M - CHI DIURNO. AF_02/2016</v>
          </cell>
          <cell r="C1784" t="str">
            <v>CHI</v>
          </cell>
          <cell r="D1784">
            <v>36.340000000000003</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71.290000000000006</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31.59</v>
          </cell>
        </row>
        <row r="1787">
          <cell r="A1787">
            <v>5890</v>
          </cell>
          <cell r="B1787" t="str">
            <v>CAMINHÃO TOCO, PESO BRUTO TOTAL 14.300 KG, CARGA ÚTIL MÁXIMA 9590 KG, DISTÂNCIA ENTRE EIXOS 4,76 M, POTÊNCIA 185 CV (NÃO INCLUI CARROCERIA) - CHP DIURNO. AF_06/2014</v>
          </cell>
          <cell r="C1787" t="str">
            <v>CHP</v>
          </cell>
          <cell r="D1787">
            <v>124.43</v>
          </cell>
        </row>
        <row r="1788">
          <cell r="A1788">
            <v>5892</v>
          </cell>
          <cell r="B1788" t="str">
            <v>CAMINHÃO TOCO, PESO BRUTO TOTAL 14.300 KG, CARGA ÚTIL MÁXIMA 9590 KG, DISTÂNCIA ENTRE EIXOS 4,76 M, POTÊNCIA 185 CV (NÃO INCLUI CARROCERIA) - CHI DIURNO. AF_06/2014</v>
          </cell>
          <cell r="C1788" t="str">
            <v>CHI</v>
          </cell>
          <cell r="D1788">
            <v>23.51</v>
          </cell>
        </row>
        <row r="1789">
          <cell r="A1789">
            <v>5894</v>
          </cell>
          <cell r="B1789" t="str">
            <v>CAMINHÃO TOCO, PESO BRUTO TOTAL 16.000 KG, CARGA ÚTIL MÁXIMA DE 10.685 KG, DISTÂNCIA ENTRE EIXOS 4,80 M, POTÊNCIA 189 CV EXCLUSIVE CARROCERIA - CHP DIURNO. AF_06/2014</v>
          </cell>
          <cell r="C1789" t="str">
            <v>CHP</v>
          </cell>
          <cell r="D1789">
            <v>122.76</v>
          </cell>
        </row>
        <row r="1790">
          <cell r="A1790">
            <v>5896</v>
          </cell>
          <cell r="B1790" t="str">
            <v>CAMINHÃO TOCO, PESO BRUTO TOTAL 16.000 KG, CARGA ÚTIL MÁXIMA DE 10.685 KG, DISTÂNCIA ENTRE EIXOS 4,80 M, POTÊNCIA 189 CV EXCLUSIVE CARROCERIA - CHI DIURNO. AF_06/2014</v>
          </cell>
          <cell r="C1790" t="str">
            <v>CHI</v>
          </cell>
          <cell r="D1790">
            <v>21.93</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155.79</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27.88</v>
          </cell>
        </row>
        <row r="1793">
          <cell r="A1793">
            <v>5909</v>
          </cell>
          <cell r="B1793" t="str">
            <v>ESPARGIDOR DE ASFALTO PRESSURIZADO COM TANQUE DE 2500 L, REBOCÁVEL COM MOTOR A GASOLINA POTÊNCIA 3,4 HP - CHP DIURNO. AF_07/2014</v>
          </cell>
          <cell r="C1793" t="str">
            <v>CHP</v>
          </cell>
          <cell r="D1793">
            <v>20.329999999999998</v>
          </cell>
        </row>
        <row r="1794">
          <cell r="A1794">
            <v>5911</v>
          </cell>
          <cell r="B1794" t="str">
            <v>ESPARGIDOR DE ASFALTO PRESSURIZADO COM TANQUE DE 2500 L, REBOCÁVEL COM MOTOR A GASOLINA POTÊNCIA 3,4 HP - CHI DIURNO. AF_07/2014</v>
          </cell>
          <cell r="C1794" t="str">
            <v>CHI</v>
          </cell>
          <cell r="D1794">
            <v>16.600000000000001</v>
          </cell>
        </row>
        <row r="1795">
          <cell r="A1795">
            <v>5921</v>
          </cell>
          <cell r="B1795" t="str">
            <v>GRADE DE DISCO REBOCÁVEL COM 20 DISCOS 24" X 6 MM COM PNEUS PARA TRANSPORTE - CHP DIURNO. AF_06/2014</v>
          </cell>
          <cell r="C1795" t="str">
            <v>CHP</v>
          </cell>
          <cell r="D1795">
            <v>2.35</v>
          </cell>
        </row>
        <row r="1796">
          <cell r="A1796">
            <v>5923</v>
          </cell>
          <cell r="B1796" t="str">
            <v>GRADE DE DISCO REBOCÁVEL COM 20 DISCOS 24" X 6 MM COM PNEUS PARA TRANSPORTE - CHI DIURNO. AF_06/2014</v>
          </cell>
          <cell r="C1796" t="str">
            <v>CHI</v>
          </cell>
          <cell r="D1796">
            <v>1.52</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131.08000000000001</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26.2</v>
          </cell>
        </row>
        <row r="1799">
          <cell r="A1799">
            <v>5932</v>
          </cell>
          <cell r="B1799" t="str">
            <v>MOTONIVELADORA POTÊNCIA BÁSICA LÍQUIDA (PRIMEIRA MARCHA) 125 HP, PESO BRUTO 13032 KG, LARGURA DA LÂMINA DE 3,7 M - CHP DIURNO. AF_06/2014</v>
          </cell>
          <cell r="C1799" t="str">
            <v>CHP</v>
          </cell>
          <cell r="D1799">
            <v>155.47999999999999</v>
          </cell>
        </row>
        <row r="1800">
          <cell r="A1800">
            <v>5934</v>
          </cell>
          <cell r="B1800" t="str">
            <v>MOTONIVELADORA POTÊNCIA BÁSICA LÍQUIDA (PRIMEIRA MARCHA) 125 HP, PESO BRUTO 13032 KG, LARGURA DA LÂMINA DE 3,7 M - CHI DIURNO. AF_06/2014</v>
          </cell>
          <cell r="C1800" t="str">
            <v>CHI</v>
          </cell>
          <cell r="D1800">
            <v>54.25</v>
          </cell>
        </row>
        <row r="1801">
          <cell r="A1801">
            <v>5940</v>
          </cell>
          <cell r="B1801" t="str">
            <v>PÁ CARREGADEIRA SOBRE RODAS, POTÊNCIA LÍQUIDA 128 HP, CAPACIDADE DA CAÇAMBA 1,7 A 2,8 M3, PESO OPERACIONAL 11632 KG - CHP DIURNO. AF_06/2014</v>
          </cell>
          <cell r="C1801" t="str">
            <v>CHP</v>
          </cell>
          <cell r="D1801">
            <v>111.86</v>
          </cell>
        </row>
        <row r="1802">
          <cell r="A1802">
            <v>5942</v>
          </cell>
          <cell r="B1802" t="str">
            <v>PÁ CARREGADEIRA SOBRE RODAS, POTÊNCIA LÍQUIDA 128 HP, CAPACIDADE DA CAÇAMBA 1,7 A 2,8 M3, PESO OPERACIONAL 11632 KG - CHI DIURNO. AF_06/2014</v>
          </cell>
          <cell r="C1802" t="str">
            <v>CHI</v>
          </cell>
          <cell r="D1802">
            <v>32.83</v>
          </cell>
        </row>
        <row r="1803">
          <cell r="A1803">
            <v>5944</v>
          </cell>
          <cell r="B1803" t="str">
            <v>PÁ CARREGADEIRA SOBRE RODAS, POTÊNCIA 197 HP, CAPACIDADE DA CAÇAMBA 2,5 A 3,5 M3, PESO OPERACIONAL 18338 KG - CHP DIURNO. AF_06/2014</v>
          </cell>
          <cell r="C1803" t="str">
            <v>CHP</v>
          </cell>
          <cell r="D1803">
            <v>158.5</v>
          </cell>
        </row>
        <row r="1804">
          <cell r="A1804">
            <v>5946</v>
          </cell>
          <cell r="B1804" t="str">
            <v>PÁ CARREGADEIRA SOBRE RODAS, POTÊNCIA 197 HP, CAPACIDADE DA CAÇAMBA 2,5 A 3,5 M3, PESO OPERACIONAL 18338 KG - CHI DIURNO. AF_06/2014</v>
          </cell>
          <cell r="C1804" t="str">
            <v>CHI</v>
          </cell>
          <cell r="D1804">
            <v>39.5</v>
          </cell>
        </row>
        <row r="1805">
          <cell r="A1805">
            <v>5952</v>
          </cell>
          <cell r="B1805" t="str">
            <v>MARTELETE OU ROMPEDOR PNEUMÁTICO MANUAL, 28 KG, COM SILENCIADOR - CHI DIURNO. AF_07/2016</v>
          </cell>
          <cell r="C1805" t="str">
            <v>CHI</v>
          </cell>
          <cell r="D1805">
            <v>11.72</v>
          </cell>
        </row>
        <row r="1806">
          <cell r="A1806">
            <v>5953</v>
          </cell>
          <cell r="B1806" t="str">
            <v>COMPRESSOR DE AR REBOCÁVEL, VAZÃO 189 PCM, PRESSÃO EFETIVA DE TRABALHO 102 PSI, MOTOR DIESEL, POTÊNCIA 63 CV - CHP DIURNO. AF_06/2015</v>
          </cell>
          <cell r="C1806" t="str">
            <v>CHP</v>
          </cell>
          <cell r="D1806">
            <v>34.880000000000003</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27.56</v>
          </cell>
        </row>
        <row r="1809">
          <cell r="A1809">
            <v>5968</v>
          </cell>
          <cell r="B1809" t="str">
            <v>IMPERMEABILIZACAO DE SUPERFICIE COM ARGAMASSA DE CIMENTO E AREIA (MEDIA), TRACO 1:3, COM ADITIVO IMPERMEABILIZANTE, E=2CM.</v>
          </cell>
          <cell r="C1809" t="str">
            <v>M2</v>
          </cell>
          <cell r="D1809">
            <v>33.56</v>
          </cell>
        </row>
        <row r="1810">
          <cell r="A1810">
            <v>5991</v>
          </cell>
          <cell r="B1810" t="str">
            <v>BARRA LISA COM ARGAMASSA TRACO 1:4 (CIMENTO E AREIA GROSSA), ESPESSURA 2,0CM, INCLUSO ADITIVO IMPERMEABILIZANTE, PREPARO MECANICO DA ARGAMASSA</v>
          </cell>
          <cell r="C1810" t="str">
            <v>M2</v>
          </cell>
          <cell r="D1810">
            <v>36.26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38.9</v>
          </cell>
        </row>
        <row r="1813">
          <cell r="A1813">
            <v>6006</v>
          </cell>
          <cell r="B1813" t="str">
            <v>REGISTRO GAVETA COM ACABAMENTO E CANOPLA CROMADOS, SIMPLES, BITOLA 1/2 " (REF 1509)</v>
          </cell>
          <cell r="C1813" t="str">
            <v xml:space="preserve">UN    </v>
          </cell>
          <cell r="D1813">
            <v>34.479999999999997</v>
          </cell>
        </row>
        <row r="1814">
          <cell r="A1814">
            <v>6010</v>
          </cell>
          <cell r="B1814" t="str">
            <v>REGISTRO GAVETA BRUTO EM LATAO FORJADO, BITOLA 1 1/2 " (REF 1509)</v>
          </cell>
          <cell r="C1814" t="str">
            <v xml:space="preserve">UN    </v>
          </cell>
          <cell r="D1814">
            <v>43.3</v>
          </cell>
        </row>
        <row r="1815">
          <cell r="A1815">
            <v>6011</v>
          </cell>
          <cell r="B1815" t="str">
            <v>REGISTRO GAVETA BRUTO EM LATAO FORJADO, BITOLA 2 1/2 " (REF 1509)</v>
          </cell>
          <cell r="C1815" t="str">
            <v xml:space="preserve">UN    </v>
          </cell>
          <cell r="D1815">
            <v>125.09</v>
          </cell>
        </row>
        <row r="1816">
          <cell r="A1816">
            <v>6012</v>
          </cell>
          <cell r="B1816" t="str">
            <v>REGISTRO GAVETA BRUTO EM LATAO FORJADO, BITOLA 3 " (REF 1509)</v>
          </cell>
          <cell r="C1816" t="str">
            <v xml:space="preserve">UN    </v>
          </cell>
          <cell r="D1816">
            <v>151.44999999999999</v>
          </cell>
        </row>
        <row r="1817">
          <cell r="A1817">
            <v>6013</v>
          </cell>
          <cell r="B1817" t="str">
            <v>REGISTRO GAVETA COM ACABAMENTO E CANOPLA CROMADOS, SIMPLES, BITOLA 1 " (REF 1509)</v>
          </cell>
          <cell r="C1817" t="str">
            <v xml:space="preserve">UN    </v>
          </cell>
          <cell r="D1817">
            <v>47.62</v>
          </cell>
        </row>
        <row r="1818">
          <cell r="A1818">
            <v>6014</v>
          </cell>
          <cell r="B1818" t="str">
            <v>REGISTRO GAVETA COM ACABAMENTO E CANOPLA CROMADOS, SIMPLES, BITOLA 1 1/4 " (REF 1509)</v>
          </cell>
          <cell r="C1818" t="str">
            <v xml:space="preserve">UN    </v>
          </cell>
          <cell r="D1818">
            <v>66.2</v>
          </cell>
        </row>
        <row r="1819">
          <cell r="A1819">
            <v>6015</v>
          </cell>
          <cell r="B1819" t="str">
            <v>REGISTRO GAVETA COM ACABAMENTO E CANOPLA CROMADOS, SIMPLES, BITOLA 1 1/2 " (REF 1509)</v>
          </cell>
          <cell r="C1819" t="str">
            <v xml:space="preserve">UN    </v>
          </cell>
          <cell r="D1819">
            <v>69.239999999999995</v>
          </cell>
        </row>
        <row r="1820">
          <cell r="A1820">
            <v>6016</v>
          </cell>
          <cell r="B1820" t="str">
            <v>REGISTRO GAVETA BRUTO EM LATAO FORJADO, BITOLA 3/4 " (REF 1509)</v>
          </cell>
          <cell r="C1820" t="str">
            <v xml:space="preserve">UN    </v>
          </cell>
          <cell r="D1820">
            <v>15.94</v>
          </cell>
        </row>
        <row r="1821">
          <cell r="A1821">
            <v>6017</v>
          </cell>
          <cell r="B1821" t="str">
            <v>REGISTRO GAVETA BRUTO EM LATAO FORJADO, BITOLA 1 1/4 " (REF 1509)</v>
          </cell>
          <cell r="C1821" t="str">
            <v xml:space="preserve">UN    </v>
          </cell>
          <cell r="D1821">
            <v>34.299999999999997</v>
          </cell>
        </row>
        <row r="1822">
          <cell r="A1822">
            <v>6019</v>
          </cell>
          <cell r="B1822" t="str">
            <v>REGISTRO GAVETA BRUTO EM LATAO FORJADO, BITOLA 1 " (REF 1509)</v>
          </cell>
          <cell r="C1822" t="str">
            <v xml:space="preserve">UN    </v>
          </cell>
          <cell r="D1822">
            <v>25.17</v>
          </cell>
        </row>
        <row r="1823">
          <cell r="A1823">
            <v>6020</v>
          </cell>
          <cell r="B1823" t="str">
            <v>REGISTRO GAVETA BRUTO EM LATAO FORJADO, BITOLA 1/2 " (REF 1509)</v>
          </cell>
          <cell r="C1823" t="str">
            <v xml:space="preserve">UN    </v>
          </cell>
          <cell r="D1823">
            <v>15.11</v>
          </cell>
        </row>
        <row r="1824">
          <cell r="A1824">
            <v>6021</v>
          </cell>
          <cell r="B1824" t="str">
            <v>REGISTRO PRESSAO COM ACABAMENTO E CANOPLA CROMADA, SIMPLES, BITOLA 1/2 " (REF 1416)</v>
          </cell>
          <cell r="C1824" t="str">
            <v xml:space="preserve">UN    </v>
          </cell>
          <cell r="D1824">
            <v>35.49</v>
          </cell>
        </row>
        <row r="1825">
          <cell r="A1825">
            <v>6024</v>
          </cell>
          <cell r="B1825" t="str">
            <v>REGISTRO PRESSAO COM ACABAMENTO E CANOPLA CROMADA, SIMPLES, BITOLA 3/4 " (REF 1416)</v>
          </cell>
          <cell r="C1825" t="str">
            <v xml:space="preserve">UN    </v>
          </cell>
          <cell r="D1825">
            <v>36.69</v>
          </cell>
        </row>
        <row r="1826">
          <cell r="A1826">
            <v>6027</v>
          </cell>
          <cell r="B1826" t="str">
            <v>REGISTRO GAVETA BRUTO EM LATAO FORJADO, BITOLA 4 " (REF 1509)</v>
          </cell>
          <cell r="C1826" t="str">
            <v xml:space="preserve">UN    </v>
          </cell>
          <cell r="D1826">
            <v>315.57</v>
          </cell>
        </row>
        <row r="1827">
          <cell r="A1827">
            <v>6028</v>
          </cell>
          <cell r="B1827" t="str">
            <v>REGISTRO GAVETA BRUTO EM LATAO FORJADO, BITOLA 2 " (REF 1509)</v>
          </cell>
          <cell r="C1827" t="str">
            <v xml:space="preserve">UN    </v>
          </cell>
          <cell r="D1827">
            <v>60.32</v>
          </cell>
        </row>
        <row r="1828">
          <cell r="A1828">
            <v>6029</v>
          </cell>
          <cell r="B1828" t="str">
            <v>REGISTRO DE ESFERA PVC, COM CABECA QUADRADA, COM ROSCA EXTERNA, 1/2"</v>
          </cell>
          <cell r="C1828" t="str">
            <v xml:space="preserve">UN    </v>
          </cell>
          <cell r="D1828">
            <v>13.35</v>
          </cell>
        </row>
        <row r="1829">
          <cell r="A1829">
            <v>6031</v>
          </cell>
          <cell r="B1829" t="str">
            <v>REGISTRO DE ESFERA PVC, COM BORBOLETA, COM ROSCA EXTERNA, DE 3/4"</v>
          </cell>
          <cell r="C1829" t="str">
            <v xml:space="preserve">UN    </v>
          </cell>
          <cell r="D1829">
            <v>13.2</v>
          </cell>
        </row>
        <row r="1830">
          <cell r="A1830">
            <v>6032</v>
          </cell>
          <cell r="B1830" t="str">
            <v>REGISTRO DE ESFERA, PVC, COM VOLANTE, VS, ROSCAVEL, DN 3/4", COM CORPO DIVIDIDO</v>
          </cell>
          <cell r="C1830" t="str">
            <v xml:space="preserve">UN    </v>
          </cell>
          <cell r="D1830">
            <v>16.73</v>
          </cell>
        </row>
        <row r="1831">
          <cell r="A1831">
            <v>6033</v>
          </cell>
          <cell r="B1831" t="str">
            <v>REGISTRO DE ESFERA PVC, COM CABECA QUADRADA, COM ROSCA EXTERNA, 3/4"</v>
          </cell>
          <cell r="C1831" t="str">
            <v xml:space="preserve">UN    </v>
          </cell>
          <cell r="D1831">
            <v>17.59</v>
          </cell>
        </row>
        <row r="1832">
          <cell r="A1832">
            <v>6034</v>
          </cell>
          <cell r="B1832" t="str">
            <v>REGISTRO DE ESFERA DE PASSEIO, PVC PARA POLIETILENO, 20 MM</v>
          </cell>
          <cell r="C1832" t="str">
            <v xml:space="preserve">UN    </v>
          </cell>
          <cell r="D1832">
            <v>8.25</v>
          </cell>
        </row>
        <row r="1833">
          <cell r="A1833">
            <v>6036</v>
          </cell>
          <cell r="B1833" t="str">
            <v>REGISTRO DE ESFERA PVC, COM BORBOLETA, COM ROSCA EXTERNA, DE 1/2"</v>
          </cell>
          <cell r="C1833" t="str">
            <v xml:space="preserve">UN    </v>
          </cell>
          <cell r="D1833">
            <v>11.24</v>
          </cell>
        </row>
        <row r="1834">
          <cell r="A1834">
            <v>6037</v>
          </cell>
          <cell r="B1834" t="str">
            <v>REGISTRO DE PRESSAO PVC, SOLDAVEL, VOLANTE SIMPLES, DE 20 MM</v>
          </cell>
          <cell r="C1834" t="str">
            <v xml:space="preserve">UN    </v>
          </cell>
          <cell r="D1834">
            <v>8.99</v>
          </cell>
        </row>
        <row r="1835">
          <cell r="A1835">
            <v>6038</v>
          </cell>
          <cell r="B1835" t="str">
            <v>REGISTRO DE PRESSAO PVC, ROSCAVEL, VOLANTE SIMPLES, DE 1/2"</v>
          </cell>
          <cell r="C1835" t="str">
            <v xml:space="preserve">UN    </v>
          </cell>
          <cell r="D1835">
            <v>4.32</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225000</v>
          </cell>
        </row>
        <row r="1837">
          <cell r="A1837">
            <v>6067</v>
          </cell>
          <cell r="B1837" t="str">
            <v>ROLO COMPACTADOR VIBRATORIO TANDEM, ACO LISO, POTENCIA 58 CV, PESO SEM/COM LASTRO 6,5/9,4 T, LARGURA DE TRABALHO 1,20 M</v>
          </cell>
          <cell r="C1837" t="str">
            <v xml:space="preserve">UN    </v>
          </cell>
          <cell r="D1837">
            <v>298571.43</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73394.3</v>
          </cell>
        </row>
        <row r="1839">
          <cell r="A1839">
            <v>6070</v>
          </cell>
          <cell r="B1839" t="str">
            <v>ROLO COMPACTADOR VIBRATORIO PE DE CARNEIRO, COM CONTROLE REMOTO POR RADIO, POTENCIA  12,5 KW, PESO OPERACIONAL DE 1,675 T, LARGURA DE TRABALHO 0,85 M</v>
          </cell>
          <cell r="C1839" t="str">
            <v xml:space="preserve">UN    </v>
          </cell>
          <cell r="D1839">
            <v>332228.56</v>
          </cell>
        </row>
        <row r="1840">
          <cell r="A1840">
            <v>6076</v>
          </cell>
          <cell r="B1840" t="str">
            <v>SAIBRO PARA ARGAMASSA (COLETADO NO COMERCIO)</v>
          </cell>
          <cell r="C1840" t="str">
            <v xml:space="preserve">M3    </v>
          </cell>
          <cell r="D1840">
            <v>51.26</v>
          </cell>
        </row>
        <row r="1841">
          <cell r="A1841">
            <v>6077</v>
          </cell>
          <cell r="B1841" t="str">
            <v>ARGILA OU BARRO PARA ATERRO/REATERRO (RETIRADO NA JAZIDA, SEM TRANSPORTE)</v>
          </cell>
          <cell r="C1841" t="str">
            <v xml:space="preserve">M3    </v>
          </cell>
          <cell r="D1841">
            <v>15.69</v>
          </cell>
        </row>
        <row r="1842">
          <cell r="A1842">
            <v>6079</v>
          </cell>
          <cell r="B1842" t="str">
            <v>ARGILA, ARGILA VERMELHA OU ARGILA ARENOSA (RETIRADA NA JAZIDA, SEM TRANSPORTE)</v>
          </cell>
          <cell r="C1842" t="str">
            <v xml:space="preserve">M3    </v>
          </cell>
          <cell r="D1842">
            <v>8.9700000000000006</v>
          </cell>
        </row>
        <row r="1843">
          <cell r="A1843">
            <v>6081</v>
          </cell>
          <cell r="B1843" t="str">
            <v>ARGILA OU BARRO PARA ATERRO/REATERRO (COM TRANSPORTE ATE 10 KM)</v>
          </cell>
          <cell r="C1843" t="str">
            <v xml:space="preserve">M3    </v>
          </cell>
          <cell r="D1843">
            <v>27.23</v>
          </cell>
        </row>
        <row r="1844">
          <cell r="A1844">
            <v>6082</v>
          </cell>
          <cell r="B1844" t="str">
            <v>PINTURA EM VERNIZ SINTETICO BRILHANTE EM MADEIRA, TRES DEMAOS</v>
          </cell>
          <cell r="C1844" t="str">
            <v>M2</v>
          </cell>
          <cell r="D1844">
            <v>13.73</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66.67</v>
          </cell>
        </row>
        <row r="1847">
          <cell r="A1847">
            <v>6087</v>
          </cell>
          <cell r="B1847" t="str">
            <v>TAMPA EM CONCRETO ARMADO 60X60X5CM P/CX INSPECAO/FOSSA SEPTICA</v>
          </cell>
          <cell r="C1847" t="str">
            <v>UN</v>
          </cell>
          <cell r="D1847">
            <v>20.36</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11.51</v>
          </cell>
        </row>
        <row r="1856">
          <cell r="A1856">
            <v>6111</v>
          </cell>
          <cell r="B1856" t="str">
            <v>SERVENTE</v>
          </cell>
          <cell r="C1856" t="str">
            <v xml:space="preserve">H     </v>
          </cell>
          <cell r="D1856">
            <v>9.06</v>
          </cell>
        </row>
        <row r="1857">
          <cell r="A1857">
            <v>6114</v>
          </cell>
          <cell r="B1857" t="str">
            <v>AJUDANTE DE ARMADOR</v>
          </cell>
          <cell r="C1857" t="str">
            <v xml:space="preserve">H     </v>
          </cell>
          <cell r="D1857">
            <v>9.15</v>
          </cell>
        </row>
        <row r="1858">
          <cell r="A1858">
            <v>6117</v>
          </cell>
          <cell r="B1858" t="str">
            <v>AUXILIAR DE CARPINTEIRO</v>
          </cell>
          <cell r="C1858" t="str">
            <v xml:space="preserve">H     </v>
          </cell>
          <cell r="D1858">
            <v>9.15</v>
          </cell>
        </row>
        <row r="1859">
          <cell r="A1859">
            <v>6121</v>
          </cell>
          <cell r="B1859" t="str">
            <v>AUXILIAR DE SERVICOS GERAIS</v>
          </cell>
          <cell r="C1859" t="str">
            <v xml:space="preserve">H     </v>
          </cell>
          <cell r="D1859">
            <v>8.11</v>
          </cell>
        </row>
        <row r="1860">
          <cell r="A1860">
            <v>6122</v>
          </cell>
          <cell r="B1860" t="str">
            <v>APONTADOR OU APROPRIADOR</v>
          </cell>
          <cell r="C1860" t="str">
            <v xml:space="preserve">H     </v>
          </cell>
          <cell r="D1860">
            <v>11.51</v>
          </cell>
        </row>
        <row r="1861">
          <cell r="A1861">
            <v>6127</v>
          </cell>
          <cell r="B1861" t="str">
            <v>AJUDANTE DE PEDREIRO</v>
          </cell>
          <cell r="C1861" t="str">
            <v xml:space="preserve">H     </v>
          </cell>
          <cell r="D1861">
            <v>8.8699999999999992</v>
          </cell>
        </row>
        <row r="1862">
          <cell r="A1862">
            <v>6136</v>
          </cell>
          <cell r="B1862" t="str">
            <v>SIFAO EM METAL CROMADO PARA PIA OU LAVATORIO, 1 X 1.1/2 "</v>
          </cell>
          <cell r="C1862" t="str">
            <v xml:space="preserve">UN    </v>
          </cell>
          <cell r="D1862">
            <v>83.1</v>
          </cell>
        </row>
        <row r="1863">
          <cell r="A1863">
            <v>6138</v>
          </cell>
          <cell r="B1863" t="str">
            <v>VEDACAO PVC, 100 MM, PARA SAIDA VASO SANITARIO</v>
          </cell>
          <cell r="C1863" t="str">
            <v xml:space="preserve">UN    </v>
          </cell>
          <cell r="D1863">
            <v>1.47</v>
          </cell>
        </row>
        <row r="1864">
          <cell r="A1864">
            <v>6140</v>
          </cell>
          <cell r="B1864" t="str">
            <v>BOLSA DE LIGACAO EM PVC FLEXIVEL PARA VASO SANITARIO 1.1/2 " (40 MM)</v>
          </cell>
          <cell r="C1864" t="str">
            <v xml:space="preserve">UN    </v>
          </cell>
          <cell r="D1864">
            <v>2.48</v>
          </cell>
        </row>
        <row r="1865">
          <cell r="A1865">
            <v>6141</v>
          </cell>
          <cell r="B1865" t="str">
            <v>ENGATE/RABICHO FLEXIVEL PLASTICO (PVC OU ABS) BRANCO 1/2 " X 30 CM</v>
          </cell>
          <cell r="C1865" t="str">
            <v xml:space="preserve">UN    </v>
          </cell>
          <cell r="D1865">
            <v>3.15</v>
          </cell>
        </row>
        <row r="1866">
          <cell r="A1866">
            <v>6142</v>
          </cell>
          <cell r="B1866" t="str">
            <v>CONJUNTO DE LIGACAO PARA BACIA SANITARIA AJUSTAVEL, EM PLASTICO BRANCO, COM TUBO, CANOPLA E ESPUDE</v>
          </cell>
          <cell r="C1866" t="str">
            <v xml:space="preserve">UN    </v>
          </cell>
          <cell r="D1866">
            <v>5.38</v>
          </cell>
        </row>
        <row r="1867">
          <cell r="A1867">
            <v>6145</v>
          </cell>
          <cell r="B1867" t="str">
            <v>SIFAO PLASTICO TIPO COPO PARA PIA AMERICANA 1.1/2 X 1.1/2 "</v>
          </cell>
          <cell r="C1867" t="str">
            <v xml:space="preserve">UN    </v>
          </cell>
          <cell r="D1867">
            <v>12.57</v>
          </cell>
        </row>
        <row r="1868">
          <cell r="A1868">
            <v>6146</v>
          </cell>
          <cell r="B1868" t="str">
            <v>SIFAO PLASTICO TIPO COPO PARA TANQUE, 1.1/4 X 1.1/2 "</v>
          </cell>
          <cell r="C1868" t="str">
            <v xml:space="preserve">UN    </v>
          </cell>
          <cell r="D1868">
            <v>12.58</v>
          </cell>
        </row>
        <row r="1869">
          <cell r="A1869">
            <v>6148</v>
          </cell>
          <cell r="B1869" t="str">
            <v>SIFAO PLASTICO FLEXIVEL SAIDA VERTICAL PARA COLUNA LAVATORIO, 1 X 1.1/2 "</v>
          </cell>
          <cell r="C1869" t="str">
            <v xml:space="preserve">UN    </v>
          </cell>
          <cell r="D1869">
            <v>7.01</v>
          </cell>
        </row>
        <row r="1870">
          <cell r="A1870">
            <v>6149</v>
          </cell>
          <cell r="B1870" t="str">
            <v>SIFAO PLASTICO TIPO COPO PARA PIA OU LAVATORIO, 1 X 1.1/2 "</v>
          </cell>
          <cell r="C1870" t="str">
            <v xml:space="preserve">UN    </v>
          </cell>
          <cell r="D1870">
            <v>11.85</v>
          </cell>
        </row>
        <row r="1871">
          <cell r="A1871">
            <v>6150</v>
          </cell>
          <cell r="B1871" t="str">
            <v>SIFAO EM METAL CROMADO PARA PIA AMERICANA, 1.1/2 X 2 "</v>
          </cell>
          <cell r="C1871" t="str">
            <v xml:space="preserve">UN    </v>
          </cell>
          <cell r="D1871">
            <v>105.71</v>
          </cell>
        </row>
        <row r="1872">
          <cell r="A1872">
            <v>6152</v>
          </cell>
          <cell r="B1872" t="str">
            <v>VALVULA EM PLASTICO BRANCO COM SAIDA LISA PARA TANQUE 1.1/4 " X 1.1/2 "</v>
          </cell>
          <cell r="C1872" t="str">
            <v xml:space="preserve">UN    </v>
          </cell>
          <cell r="D1872">
            <v>2.69</v>
          </cell>
        </row>
        <row r="1873">
          <cell r="A1873">
            <v>6153</v>
          </cell>
          <cell r="B1873" t="str">
            <v>VALVULA EM PLASTICO BRANCO PARA TANQUE OU LAVATORIO 1 ", SEM UNHO E SEM LADRAO</v>
          </cell>
          <cell r="C1873" t="str">
            <v xml:space="preserve">UN    </v>
          </cell>
          <cell r="D1873">
            <v>2.5299999999999998</v>
          </cell>
        </row>
        <row r="1874">
          <cell r="A1874">
            <v>6154</v>
          </cell>
          <cell r="B1874" t="str">
            <v>VALVULA EM PLASTICO CROMADO PARA LAVATORIO 1 ", SEM UNHO, COM LADRAO</v>
          </cell>
          <cell r="C1874" t="str">
            <v xml:space="preserve">UN    </v>
          </cell>
          <cell r="D1874">
            <v>6.02</v>
          </cell>
        </row>
        <row r="1875">
          <cell r="A1875">
            <v>6155</v>
          </cell>
          <cell r="B1875" t="str">
            <v>VALVULA EM PLASTICO CROMADO TIPO AMERICANA PARA PIA DE COZINHA 3.1/2 " X 1.1/2 ", SEM ADAPTADOR</v>
          </cell>
          <cell r="C1875" t="str">
            <v xml:space="preserve">UN    </v>
          </cell>
          <cell r="D1875">
            <v>12.45</v>
          </cell>
        </row>
        <row r="1876">
          <cell r="A1876">
            <v>6156</v>
          </cell>
          <cell r="B1876" t="str">
            <v>VALVULA EM PLASTICO BRANCO PARA TANQUE 1.1/4 " X 1.1/2 ", SEM UNHO E SEM LADRAO</v>
          </cell>
          <cell r="C1876" t="str">
            <v xml:space="preserve">UN    </v>
          </cell>
          <cell r="D1876">
            <v>3.2</v>
          </cell>
        </row>
        <row r="1877">
          <cell r="A1877">
            <v>6157</v>
          </cell>
          <cell r="B1877" t="str">
            <v>VALVULA EM METAL CROMADO PARA PIA AMERICANA 3.1/2 X 1.1/2 "</v>
          </cell>
          <cell r="C1877" t="str">
            <v xml:space="preserve">UN    </v>
          </cell>
          <cell r="D1877">
            <v>28.38</v>
          </cell>
        </row>
        <row r="1878">
          <cell r="A1878">
            <v>6158</v>
          </cell>
          <cell r="B1878" t="str">
            <v>VALVULA EM PLASTICO BRANCO PARA LAVATORIO 1 ", SEM UNHO, COM LADRAO</v>
          </cell>
          <cell r="C1878" t="str">
            <v xml:space="preserve">UN    </v>
          </cell>
          <cell r="D1878">
            <v>3.24</v>
          </cell>
        </row>
        <row r="1879">
          <cell r="A1879">
            <v>6160</v>
          </cell>
          <cell r="B1879" t="str">
            <v>SOLDADOR</v>
          </cell>
          <cell r="C1879" t="str">
            <v xml:space="preserve">H     </v>
          </cell>
          <cell r="D1879">
            <v>12.19</v>
          </cell>
        </row>
        <row r="1880">
          <cell r="A1880">
            <v>6166</v>
          </cell>
          <cell r="B1880" t="str">
            <v>SOLDADOR A (PARA SOLDA A SER TESTADA COM RAIOS "X")</v>
          </cell>
          <cell r="C1880" t="str">
            <v xml:space="preserve">H     </v>
          </cell>
          <cell r="D1880">
            <v>13.31</v>
          </cell>
        </row>
        <row r="1881">
          <cell r="A1881">
            <v>6171</v>
          </cell>
          <cell r="B1881" t="str">
            <v>TAMPA DE CONCRETO ARMADO 60X60X5CM PARA CAIXA</v>
          </cell>
          <cell r="C1881" t="str">
            <v>UN</v>
          </cell>
          <cell r="D1881">
            <v>20.61</v>
          </cell>
        </row>
        <row r="1882">
          <cell r="A1882">
            <v>6175</v>
          </cell>
          <cell r="B1882" t="str">
            <v>TECNICO EM SONDAGEM</v>
          </cell>
          <cell r="C1882" t="str">
            <v xml:space="preserve">H     </v>
          </cell>
          <cell r="D1882">
            <v>24.07</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20.09</v>
          </cell>
        </row>
        <row r="1888">
          <cell r="A1888">
            <v>6189</v>
          </cell>
          <cell r="B1888" t="str">
            <v>TABUA MADEIRA 2A QUALIDADE 2,5 X 30,0CM (1 X 12") NAO APARELHADA</v>
          </cell>
          <cell r="C1888" t="str">
            <v xml:space="preserve">M     </v>
          </cell>
          <cell r="D1888">
            <v>6.34</v>
          </cell>
        </row>
        <row r="1889">
          <cell r="A1889">
            <v>6193</v>
          </cell>
          <cell r="B1889" t="str">
            <v>TABUA MADEIRA 2A QUALIDADE 2,5 X 20,0CM (1 X 8") NAO APARELHADA</v>
          </cell>
          <cell r="C1889" t="str">
            <v xml:space="preserve">M     </v>
          </cell>
          <cell r="D1889">
            <v>4.2300000000000004</v>
          </cell>
        </row>
        <row r="1890">
          <cell r="A1890">
            <v>6194</v>
          </cell>
          <cell r="B1890" t="str">
            <v>PECA DE MADEIRA 2A QUALIDADE 2,5 X 15CM (1X6") NAO APARELHADA</v>
          </cell>
          <cell r="C1890" t="str">
            <v xml:space="preserve">M     </v>
          </cell>
          <cell r="D1890">
            <v>2.95</v>
          </cell>
        </row>
        <row r="1891">
          <cell r="A1891">
            <v>6204</v>
          </cell>
          <cell r="B1891" t="str">
            <v>SARRAFO DE MADEIRA NAO APARELHADA *2,5 X 15* CM, MACARANDUBA, ANGELIM OU EQUIVALENTE DA REGIAO</v>
          </cell>
          <cell r="C1891" t="str">
            <v xml:space="preserve">M     </v>
          </cell>
          <cell r="D1891">
            <v>4.72</v>
          </cell>
        </row>
        <row r="1892">
          <cell r="A1892">
            <v>6212</v>
          </cell>
          <cell r="B1892" t="str">
            <v>TABUA MADEIRA 3A QUALIDADE 2,5 X 30,0CM (1 X 12 ) NAO APARELHADA</v>
          </cell>
          <cell r="C1892" t="str">
            <v xml:space="preserve">M     </v>
          </cell>
          <cell r="D1892">
            <v>6.02</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33.08</v>
          </cell>
        </row>
        <row r="1895">
          <cell r="A1895">
            <v>6240</v>
          </cell>
          <cell r="B1895" t="str">
            <v>TAMPAO FOFO SIMPLES COM BASE, CLASSE D400 CARGA MAX 40 T, REDONDO TAMPA 600 MM, REDE PLUVIAL/ESGOTO</v>
          </cell>
          <cell r="C1895" t="str">
            <v xml:space="preserve">UN    </v>
          </cell>
          <cell r="D1895">
            <v>423.68</v>
          </cell>
        </row>
        <row r="1896">
          <cell r="A1896">
            <v>6243</v>
          </cell>
          <cell r="B1896" t="str">
            <v>TAMPAO FOFO SIMPLES COM BASE, CLASSE B125 CARGA MAX 12,5 T, REDONDO TAMPA 600 MM, REDE PLUVIAL/ESGOTO</v>
          </cell>
          <cell r="C1896" t="str">
            <v xml:space="preserve">UN    </v>
          </cell>
          <cell r="D1896">
            <v>320</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129.02000000000001</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24.68</v>
          </cell>
        </row>
        <row r="1904">
          <cell r="A1904">
            <v>6294</v>
          </cell>
          <cell r="B1904" t="str">
            <v>TE DE FERRO GALVANIZADO, DE 1/2"</v>
          </cell>
          <cell r="C1904" t="str">
            <v xml:space="preserve">UN    </v>
          </cell>
          <cell r="D1904">
            <v>5.81</v>
          </cell>
        </row>
        <row r="1905">
          <cell r="A1905">
            <v>6295</v>
          </cell>
          <cell r="B1905" t="str">
            <v>TE DE FERRO GALVANIZADO, DE 3/4"</v>
          </cell>
          <cell r="C1905" t="str">
            <v xml:space="preserve">UN    </v>
          </cell>
          <cell r="D1905">
            <v>8.27</v>
          </cell>
        </row>
        <row r="1906">
          <cell r="A1906">
            <v>6296</v>
          </cell>
          <cell r="B1906" t="str">
            <v>TE DE FERRO GALVANIZADO, DE 1 1/4"</v>
          </cell>
          <cell r="C1906" t="str">
            <v xml:space="preserve">UN    </v>
          </cell>
          <cell r="D1906">
            <v>20.38</v>
          </cell>
        </row>
        <row r="1907">
          <cell r="A1907">
            <v>6297</v>
          </cell>
          <cell r="B1907" t="str">
            <v>TE DE FERRO GALVANIZADO, DE 1 1/2"</v>
          </cell>
          <cell r="C1907" t="str">
            <v xml:space="preserve">UN    </v>
          </cell>
          <cell r="D1907">
            <v>25.82</v>
          </cell>
        </row>
        <row r="1908">
          <cell r="A1908">
            <v>6298</v>
          </cell>
          <cell r="B1908" t="str">
            <v>TE DE FERRO GALVANIZADO, DE 2"</v>
          </cell>
          <cell r="C1908" t="str">
            <v xml:space="preserve">UN    </v>
          </cell>
          <cell r="D1908">
            <v>40.9</v>
          </cell>
        </row>
        <row r="1909">
          <cell r="A1909">
            <v>6299</v>
          </cell>
          <cell r="B1909" t="str">
            <v>TE DE FERRO GALVANIZADO, DE 2 1/2"</v>
          </cell>
          <cell r="C1909" t="str">
            <v xml:space="preserve">UN    </v>
          </cell>
          <cell r="D1909">
            <v>77.67</v>
          </cell>
        </row>
        <row r="1910">
          <cell r="A1910">
            <v>6300</v>
          </cell>
          <cell r="B1910" t="str">
            <v>TE DE FERRO GALVANIZADO, DE 4"</v>
          </cell>
          <cell r="C1910" t="str">
            <v xml:space="preserve">UN    </v>
          </cell>
          <cell r="D1910">
            <v>191.8</v>
          </cell>
        </row>
        <row r="1911">
          <cell r="A1911">
            <v>6301</v>
          </cell>
          <cell r="B1911" t="str">
            <v>TE DE FERRO GALVANIZADO, DE 6"</v>
          </cell>
          <cell r="C1911" t="str">
            <v xml:space="preserve">UN    </v>
          </cell>
          <cell r="D1911">
            <v>642.16</v>
          </cell>
        </row>
        <row r="1912">
          <cell r="A1912">
            <v>6302</v>
          </cell>
          <cell r="B1912" t="str">
            <v>TE DE REDUCAO DE FERRO GALVANIZADO, COM ROSCA BSP, DE 3/4" X 1/2"</v>
          </cell>
          <cell r="C1912" t="str">
            <v xml:space="preserve">UN    </v>
          </cell>
          <cell r="D1912">
            <v>9.6</v>
          </cell>
        </row>
        <row r="1913">
          <cell r="A1913">
            <v>6303</v>
          </cell>
          <cell r="B1913" t="str">
            <v>TE DE REDUCAO DE FERRO GALVANIZADO, COM ROSCA BSP, DE 1" X 3/4"</v>
          </cell>
          <cell r="C1913" t="str">
            <v xml:space="preserve">UN    </v>
          </cell>
          <cell r="D1913">
            <v>15.62</v>
          </cell>
        </row>
        <row r="1914">
          <cell r="A1914">
            <v>6304</v>
          </cell>
          <cell r="B1914" t="str">
            <v>TE DE REDUCAO DE FERRO GALVANIZADO, COM ROSCA BSP, DE 1 1/2" X 3/4"</v>
          </cell>
          <cell r="C1914" t="str">
            <v xml:space="preserve">UN    </v>
          </cell>
          <cell r="D1914">
            <v>30.34</v>
          </cell>
        </row>
        <row r="1915">
          <cell r="A1915">
            <v>6305</v>
          </cell>
          <cell r="B1915" t="str">
            <v>TE DE REDUCAO DE FERRO GALVANIZADO, COM ROSCA BSP, DE 2" X 1"</v>
          </cell>
          <cell r="C1915" t="str">
            <v xml:space="preserve">UN    </v>
          </cell>
          <cell r="D1915">
            <v>45.28</v>
          </cell>
        </row>
        <row r="1916">
          <cell r="A1916">
            <v>6306</v>
          </cell>
          <cell r="B1916" t="str">
            <v>TE DE REDUCAO DE FERRO GALVANIZADO, COM ROSCA BSP, DE 2" X 1 1/4"</v>
          </cell>
          <cell r="C1916" t="str">
            <v xml:space="preserve">UN    </v>
          </cell>
          <cell r="D1916">
            <v>45.28</v>
          </cell>
        </row>
        <row r="1917">
          <cell r="A1917">
            <v>6307</v>
          </cell>
          <cell r="B1917" t="str">
            <v>TE DE REDUCAO DE FERRO GALVANIZADO, COM ROSCA BSP, DE 2 1/2" X 1"</v>
          </cell>
          <cell r="C1917" t="str">
            <v xml:space="preserve">UN    </v>
          </cell>
          <cell r="D1917">
            <v>83.95</v>
          </cell>
        </row>
        <row r="1918">
          <cell r="A1918">
            <v>6308</v>
          </cell>
          <cell r="B1918" t="str">
            <v>TE DE REDUCAO DE FERRO GALVANIZADO, COM ROSCA BSP, DE 2 1/2" X 1 1/2"</v>
          </cell>
          <cell r="C1918" t="str">
            <v xml:space="preserve">UN    </v>
          </cell>
          <cell r="D1918">
            <v>83.95</v>
          </cell>
        </row>
        <row r="1919">
          <cell r="A1919">
            <v>6309</v>
          </cell>
          <cell r="B1919" t="str">
            <v>TE DE REDUCAO DE FERRO GALVANIZADO, COM ROSCA BSP, DE 2 1/2" X 2"</v>
          </cell>
          <cell r="C1919" t="str">
            <v xml:space="preserve">UN    </v>
          </cell>
          <cell r="D1919">
            <v>86.39</v>
          </cell>
        </row>
        <row r="1920">
          <cell r="A1920">
            <v>6310</v>
          </cell>
          <cell r="B1920" t="str">
            <v>TE DE REDUCAO DE FERRO GALVANIZADO, COM ROSCA BSP, DE 3" X 1"</v>
          </cell>
          <cell r="C1920" t="str">
            <v xml:space="preserve">UN    </v>
          </cell>
          <cell r="D1920">
            <v>120.76</v>
          </cell>
        </row>
        <row r="1921">
          <cell r="A1921">
            <v>6311</v>
          </cell>
          <cell r="B1921" t="str">
            <v>TE DE REDUCAO DE FERRO GALVANIZADO, COM ROSCA BSP, DE 3" X 1 1/4"</v>
          </cell>
          <cell r="C1921" t="str">
            <v xml:space="preserve">UN    </v>
          </cell>
          <cell r="D1921">
            <v>120.76</v>
          </cell>
        </row>
        <row r="1922">
          <cell r="A1922">
            <v>6312</v>
          </cell>
          <cell r="B1922" t="str">
            <v>TE DE REDUCAO DE FERRO GALVANIZADO, COM ROSCA BSP, DE 3" X 1 1/2"</v>
          </cell>
          <cell r="C1922" t="str">
            <v xml:space="preserve">UN    </v>
          </cell>
          <cell r="D1922">
            <v>120.76</v>
          </cell>
        </row>
        <row r="1923">
          <cell r="A1923">
            <v>6313</v>
          </cell>
          <cell r="B1923" t="str">
            <v>TE DE REDUCAO DE FERRO GALVANIZADO, COM ROSCA BSP, DE 3" X 2"</v>
          </cell>
          <cell r="C1923" t="str">
            <v xml:space="preserve">UN    </v>
          </cell>
          <cell r="D1923">
            <v>120.76</v>
          </cell>
        </row>
        <row r="1924">
          <cell r="A1924">
            <v>6314</v>
          </cell>
          <cell r="B1924" t="str">
            <v>TE DE REDUCAO DE FERRO GALVANIZADO, COM ROSCA BSP, DE 3" X 2 1/2"</v>
          </cell>
          <cell r="C1924" t="str">
            <v xml:space="preserve">UN    </v>
          </cell>
          <cell r="D1924">
            <v>120.76</v>
          </cell>
        </row>
        <row r="1925">
          <cell r="A1925">
            <v>6315</v>
          </cell>
          <cell r="B1925" t="str">
            <v>TE DE REDUCAO DE FERRO GALVANIZADO, COM ROSCA BSP, DE 4" X 2"</v>
          </cell>
          <cell r="C1925" t="str">
            <v xml:space="preserve">UN    </v>
          </cell>
          <cell r="D1925">
            <v>228.65</v>
          </cell>
        </row>
        <row r="1926">
          <cell r="A1926">
            <v>6316</v>
          </cell>
          <cell r="B1926" t="str">
            <v>TE DE REDUCAO DE FERRO GALVANIZADO, COM ROSCA BSP, DE 4" X 3"</v>
          </cell>
          <cell r="C1926" t="str">
            <v xml:space="preserve">UN    </v>
          </cell>
          <cell r="D1926">
            <v>228.65</v>
          </cell>
        </row>
        <row r="1927">
          <cell r="A1927">
            <v>6317</v>
          </cell>
          <cell r="B1927" t="str">
            <v>TE DE REDUCAO DE FERRO GALVANIZADO, COM ROSCA BSP, DE 2 1/2" X 1 1/4"</v>
          </cell>
          <cell r="C1927" t="str">
            <v xml:space="preserve">UN    </v>
          </cell>
          <cell r="D1927">
            <v>83.95</v>
          </cell>
        </row>
        <row r="1928">
          <cell r="A1928">
            <v>6318</v>
          </cell>
          <cell r="B1928" t="str">
            <v>TE DE REDUCAO DE FERRO GALVANIZADO, COM ROSCA BSP, DE 2" X 1 1/2"</v>
          </cell>
          <cell r="C1928" t="str">
            <v xml:space="preserve">UN    </v>
          </cell>
          <cell r="D1928">
            <v>45.28</v>
          </cell>
        </row>
        <row r="1929">
          <cell r="A1929">
            <v>6319</v>
          </cell>
          <cell r="B1929" t="str">
            <v>TE DE REDUCAO DE FERRO GALVANIZADO, COM ROSCA BSP, DE 1 1/2" X 1"</v>
          </cell>
          <cell r="C1929" t="str">
            <v xml:space="preserve">UN    </v>
          </cell>
          <cell r="D1929">
            <v>30.34</v>
          </cell>
        </row>
        <row r="1930">
          <cell r="A1930">
            <v>6320</v>
          </cell>
          <cell r="B1930" t="str">
            <v>TE DE REDUCAO DE FERRO GALVANIZADO, COM ROSCA BSP, DE 1" X 1/2"</v>
          </cell>
          <cell r="C1930" t="str">
            <v xml:space="preserve">UN    </v>
          </cell>
          <cell r="D1930">
            <v>15.62</v>
          </cell>
        </row>
        <row r="1931">
          <cell r="A1931">
            <v>6321</v>
          </cell>
          <cell r="B1931" t="str">
            <v>TE DE FERRO GALVANIZADO, DE 5"</v>
          </cell>
          <cell r="C1931" t="str">
            <v xml:space="preserve">UN    </v>
          </cell>
          <cell r="D1931">
            <v>273.97000000000003</v>
          </cell>
        </row>
        <row r="1932">
          <cell r="A1932">
            <v>6322</v>
          </cell>
          <cell r="B1932" t="str">
            <v>TE DE FERRO GALVANIZADO, DE 3"</v>
          </cell>
          <cell r="C1932" t="str">
            <v xml:space="preserve">UN    </v>
          </cell>
          <cell r="D1932">
            <v>104.03</v>
          </cell>
        </row>
        <row r="1933">
          <cell r="A1933">
            <v>6323</v>
          </cell>
          <cell r="B1933" t="str">
            <v>TE DE FERRO GALVANIZADO, DE 1"</v>
          </cell>
          <cell r="C1933" t="str">
            <v xml:space="preserve">UN    </v>
          </cell>
          <cell r="D1933">
            <v>13.32</v>
          </cell>
        </row>
        <row r="1934">
          <cell r="A1934">
            <v>6391</v>
          </cell>
          <cell r="B1934" t="str">
            <v>SOLDA TOPO DESCENDENTE CHANFRADA ESPESSURA=1/4" CHAPA/PERFIL/TUBO ACO COM CONVERSOR DIESEL.</v>
          </cell>
          <cell r="C1934" t="str">
            <v>M</v>
          </cell>
          <cell r="D1934">
            <v>116.77</v>
          </cell>
        </row>
        <row r="1935">
          <cell r="A1935">
            <v>6454</v>
          </cell>
          <cell r="B1935" t="str">
            <v>FORNECIMENTO E LANCAMENTO DE PEDRA DE MAO</v>
          </cell>
          <cell r="C1935" t="str">
            <v>M3</v>
          </cell>
          <cell r="D1935">
            <v>139.41</v>
          </cell>
        </row>
        <row r="1936">
          <cell r="A1936">
            <v>6514</v>
          </cell>
          <cell r="B1936" t="str">
            <v>FORNECIMENTO E LANCAMENTO DE BRITA N. 4</v>
          </cell>
          <cell r="C1936" t="str">
            <v>M3</v>
          </cell>
          <cell r="D1936">
            <v>84.35</v>
          </cell>
        </row>
        <row r="1937">
          <cell r="A1937">
            <v>6879</v>
          </cell>
          <cell r="B1937" t="str">
            <v>ROLO COMPACTADOR DE PNEUS ESTÁTICO, PRESSÃO VARIÁVEL, POTÊNCIA 111 HP, PESO SEM/COM LASTRO 9,5 / 26 T, LARGURA DE TRABALHO 1,90 M - CHP DIURNO. AF_07/2014</v>
          </cell>
          <cell r="C1937" t="str">
            <v>CHP</v>
          </cell>
          <cell r="D1937">
            <v>118.57</v>
          </cell>
        </row>
        <row r="1938">
          <cell r="A1938">
            <v>6880</v>
          </cell>
          <cell r="B1938" t="str">
            <v>ROLO COMPACTADOR DE PNEUS ESTÁTICO, PRESSÃO VARIÁVEL, POTÊNCIA 111 HP, PESO SEM/COM LASTRO 9,5 / 26 T, LARGURA DE TRABALHO 1,90 M - CHI DIURNO. AF_07/2014</v>
          </cell>
          <cell r="C1938" t="str">
            <v>CHI</v>
          </cell>
          <cell r="D1938">
            <v>39.56</v>
          </cell>
        </row>
        <row r="1939">
          <cell r="A1939">
            <v>7030</v>
          </cell>
          <cell r="B1939" t="str">
            <v>TANQUE DE ASFALTO ESTACIONÁRIO COM SERPENTINA, CAPACIDADE 30.000 L - CHP DIURNO. AF_06/2014</v>
          </cell>
          <cell r="C1939" t="str">
            <v>CHP</v>
          </cell>
          <cell r="D1939">
            <v>161.62</v>
          </cell>
        </row>
        <row r="1940">
          <cell r="A1940">
            <v>7031</v>
          </cell>
          <cell r="B1940" t="str">
            <v>TANQUE DE ASFALTO ESTACIONÁRIO COM SERPENTINA, CAPACIDADE 30.000 L - CHI DIURNO. AF_06/2014</v>
          </cell>
          <cell r="C1940" t="str">
            <v>CHI</v>
          </cell>
          <cell r="D1940">
            <v>3.13</v>
          </cell>
        </row>
        <row r="1941">
          <cell r="A1941">
            <v>7032</v>
          </cell>
          <cell r="B1941" t="str">
            <v>TANQUE DE ASFALTO ESTACIONÁRIO COM SERPENTINA, CAPACIDADE 30.000 L - DEPRECIAÇÃO. AF_06/2014</v>
          </cell>
          <cell r="C1941" t="str">
            <v>H</v>
          </cell>
          <cell r="D1941">
            <v>2.2400000000000002</v>
          </cell>
        </row>
        <row r="1942">
          <cell r="A1942">
            <v>7033</v>
          </cell>
          <cell r="B1942" t="str">
            <v>TANQUE DE ASFALTO ESTACIONÁRIO COM SERPENTINA, CAPACIDADE 30.000 L - JUROS. AF_06/2014</v>
          </cell>
          <cell r="C1942" t="str">
            <v>H</v>
          </cell>
          <cell r="D1942">
            <v>0.89</v>
          </cell>
        </row>
        <row r="1943">
          <cell r="A1943">
            <v>7034</v>
          </cell>
          <cell r="B1943" t="str">
            <v>TANQUE DE ASFALTO ESTACIONÁRIO COM SERPENTINA, CAPACIDADE 30.000 L - MANUTENÇÃO. AF_06/2014</v>
          </cell>
          <cell r="C1943" t="str">
            <v>H</v>
          </cell>
          <cell r="D1943">
            <v>4.2</v>
          </cell>
        </row>
        <row r="1944">
          <cell r="A1944">
            <v>7035</v>
          </cell>
          <cell r="B1944" t="str">
            <v>TANQUE DE ASFALTO ESTACIONÁRIO COM SERPENTINA, CAPACIDADE 30.000 L - MATERIAIS NA OPERAÇÃO. AF_06/2014</v>
          </cell>
          <cell r="C1944" t="str">
            <v>H</v>
          </cell>
          <cell r="D1944">
            <v>154.29</v>
          </cell>
        </row>
        <row r="1945">
          <cell r="A1945">
            <v>7038</v>
          </cell>
          <cell r="B1945" t="str">
            <v>ROLO COMPACTADOR DE PNEUS ESTÁTICO, PRESSÃO VARIÁVEL, POTÊNCIA 111 HP, PESO SEM/COM LASTRO 9,5 / 26 T, LARGURA DE TRABALHO 1,90 M - DEPRECIAÇÃO. AF_07/2014</v>
          </cell>
          <cell r="C1945" t="str">
            <v>H</v>
          </cell>
          <cell r="D1945">
            <v>20.25</v>
          </cell>
        </row>
        <row r="1946">
          <cell r="A1946">
            <v>7039</v>
          </cell>
          <cell r="B1946" t="str">
            <v>ROLO COMPACTADOR DE PNEUS ESTÁTICO, PRESSÃO VARIÁVEL, POTÊNCIA 111 HP, PESO SEM/COM LASTRO 9,5 / 26 T, LARGURA DE TRABALHO 1,90 M - JUROS. AF_07/2014</v>
          </cell>
          <cell r="C1946" t="str">
            <v>H</v>
          </cell>
          <cell r="D1946">
            <v>5.32</v>
          </cell>
        </row>
        <row r="1947">
          <cell r="A1947">
            <v>7040</v>
          </cell>
          <cell r="B1947" t="str">
            <v>ROLO COMPACTADOR DE PNEUS ESTÁTICO, PRESSÃO VARIÁVEL, POTÊNCIA 111 HP, PESO SEM/COM LASTRO 9,5 / 26 T, LARGURA DE TRABALHO 1,90 M - MANUTENÇÃO. AF_07/2014</v>
          </cell>
          <cell r="C1947" t="str">
            <v>H</v>
          </cell>
          <cell r="D1947">
            <v>25.34</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4.2</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0.19</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0.16</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3.84</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119.58</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36.659999999999997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17.96</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4.71</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22.48</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60.44</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9.44</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3.3</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88.23</v>
          </cell>
        </row>
        <row r="1965">
          <cell r="A1965">
            <v>7063</v>
          </cell>
          <cell r="B1965" t="str">
            <v>TRATOR DE PNEUS, POTÊNCIA 122 CV, TRAÇÃO 4X4, PESO COM LASTRO DE 4.510 KG - DEPRECIAÇÃO. AF_06/2014</v>
          </cell>
          <cell r="C1965" t="str">
            <v>H</v>
          </cell>
          <cell r="D1965">
            <v>9.59</v>
          </cell>
        </row>
        <row r="1966">
          <cell r="A1966">
            <v>7064</v>
          </cell>
          <cell r="B1966" t="str">
            <v>TRATOR DE PNEUS, POTÊNCIA 122 CV, TRAÇÃO 4X4, PESO COM LASTRO DE 4.510 KG - JUROS. AF_06/2014</v>
          </cell>
          <cell r="C1966" t="str">
            <v>H</v>
          </cell>
          <cell r="D1966">
            <v>2.52</v>
          </cell>
        </row>
        <row r="1967">
          <cell r="A1967">
            <v>7065</v>
          </cell>
          <cell r="B1967" t="str">
            <v>TRATOR DE PNEUS, POTÊNCIA 122 CV, TRAÇÃO 4X4, PESO COM LASTRO DE 4.510 KG - MANUTENÇÃO. AF_06/2014</v>
          </cell>
          <cell r="C1967" t="str">
            <v>H</v>
          </cell>
          <cell r="D1967">
            <v>10.5</v>
          </cell>
        </row>
        <row r="1968">
          <cell r="A1968">
            <v>7066</v>
          </cell>
          <cell r="B1968" t="str">
            <v>TRATOR DE PNEUS, POTÊNCIA 122 CV, TRAÇÃO 4X4, PESO COM LASTRO DE 4.510 KG - MATERIAIS NA OPERAÇÃO. AF_06/2014</v>
          </cell>
          <cell r="C1968" t="str">
            <v>H</v>
          </cell>
          <cell r="D1968">
            <v>58.17</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10.73</v>
          </cell>
        </row>
        <row r="1975">
          <cell r="A1975">
            <v>7094</v>
          </cell>
          <cell r="B1975" t="str">
            <v>TE PVC ROSCAVEL 90 GRAUS, 1", PARA  AGUA FRIA PREDIAL</v>
          </cell>
          <cell r="C1975" t="str">
            <v xml:space="preserve">UN    </v>
          </cell>
          <cell r="D1975">
            <v>6.06</v>
          </cell>
        </row>
        <row r="1976">
          <cell r="A1976">
            <v>7097</v>
          </cell>
          <cell r="B1976" t="str">
            <v>TE SANITARIO, PVC, DN 50 X 50 MM, SERIE NORMAL, PARA ESGOTO PREDIAL</v>
          </cell>
          <cell r="C1976" t="str">
            <v xml:space="preserve">UN    </v>
          </cell>
          <cell r="D1976">
            <v>4.7699999999999996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11.9</v>
          </cell>
        </row>
        <row r="1979">
          <cell r="A1979">
            <v>7104</v>
          </cell>
          <cell r="B1979" t="str">
            <v>TE DE REDUCAO, PVC, SOLDAVEL, 90 GRAUS, 25 MM X 20 MM, PARA AGUA FRIA PREDIAL</v>
          </cell>
          <cell r="C1979" t="str">
            <v xml:space="preserve">UN    </v>
          </cell>
          <cell r="D1979">
            <v>2.1800000000000002</v>
          </cell>
        </row>
        <row r="1980">
          <cell r="A1980">
            <v>7105</v>
          </cell>
          <cell r="B1980" t="str">
            <v>TE DE INSPECAO, PVC,  100 X 75 MM, SERIE NORMAL PARA ESGOTO PREDIAL</v>
          </cell>
          <cell r="C1980" t="str">
            <v xml:space="preserve">UN    </v>
          </cell>
          <cell r="D1980">
            <v>26.6</v>
          </cell>
        </row>
        <row r="1981">
          <cell r="A1981">
            <v>7106</v>
          </cell>
          <cell r="B1981" t="str">
            <v>TE DE REDUCAO, PVC, SOLDAVEL, 90 GRAUS, 110 MM X 60 MM, PARA AGUA FRIA PREDIAL</v>
          </cell>
          <cell r="C1981" t="str">
            <v xml:space="preserve">UN    </v>
          </cell>
          <cell r="D1981">
            <v>79.430000000000007</v>
          </cell>
        </row>
        <row r="1982">
          <cell r="A1982">
            <v>7108</v>
          </cell>
          <cell r="B1982" t="str">
            <v>TE DE REDUCAO, PVC, SOLDAVEL, 90 GRAUS, 50 MM X 20 MM, PARA AGUA FRIA PREDIAL</v>
          </cell>
          <cell r="C1982" t="str">
            <v xml:space="preserve">UN    </v>
          </cell>
          <cell r="D1982">
            <v>6.42</v>
          </cell>
        </row>
        <row r="1983">
          <cell r="A1983">
            <v>7109</v>
          </cell>
          <cell r="B1983" t="str">
            <v>TE PVC, SOLDAVEL, COM ROSCA NA BOLSA CENTRAL, 90 GRAUS, 20 MM X 1/2", PARA AGUA FRIA PREDIAL</v>
          </cell>
          <cell r="C1983" t="str">
            <v xml:space="preserve">UN    </v>
          </cell>
          <cell r="D1983">
            <v>1.69</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11.9</v>
          </cell>
        </row>
        <row r="1986">
          <cell r="A1986">
            <v>7116</v>
          </cell>
          <cell r="B1986" t="str">
            <v>TE PVC SOLDAVEL, BBB, 90 GRAUS, DN 40 MM, PARA ESGOTO SECUNDARIO PREDIAL</v>
          </cell>
          <cell r="C1986" t="str">
            <v xml:space="preserve">UN    </v>
          </cell>
          <cell r="D1986">
            <v>1.97</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5.87</v>
          </cell>
        </row>
        <row r="1990">
          <cell r="A1990">
            <v>7120</v>
          </cell>
          <cell r="B1990" t="str">
            <v>TE DE REDUCAO COM ROSCA, PVC, 90 GRAUS, 3/4 X 1/2", PARA AGUA FRIA PREDIAL</v>
          </cell>
          <cell r="C1990" t="str">
            <v xml:space="preserve">UN    </v>
          </cell>
          <cell r="D1990">
            <v>3.47</v>
          </cell>
        </row>
        <row r="1991">
          <cell r="A1991">
            <v>7121</v>
          </cell>
          <cell r="B1991" t="str">
            <v>TE PVC, SOLDAVEL, COM BUCHA DE LATAO NA BOLSA CENTRAL, 90 GRAUS, 20 MM X 1/2", PARA AGUA FRIA PREDIAL</v>
          </cell>
          <cell r="C1991" t="str">
            <v xml:space="preserve">UN    </v>
          </cell>
          <cell r="D1991">
            <v>6.33</v>
          </cell>
        </row>
        <row r="1992">
          <cell r="A1992">
            <v>7122</v>
          </cell>
          <cell r="B1992" t="str">
            <v>TE PVC, SOLDAVEL, COM BUCHA DE LATAO NA BOLSA CENTRAL, 90 GRAUS, 25 MM X 3/4", PARA AGUA FRIA PREDIAL</v>
          </cell>
          <cell r="C1992" t="str">
            <v xml:space="preserve">UN    </v>
          </cell>
          <cell r="D1992">
            <v>7.13</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5.79</v>
          </cell>
        </row>
        <row r="1996">
          <cell r="A1996">
            <v>7129</v>
          </cell>
          <cell r="B1996" t="str">
            <v>TE DE REDUCAO, PVC, SOLDAVEL, 90 GRAUS, 50 MM X 25 MM, PARA AGUA FRIA PREDIAL</v>
          </cell>
          <cell r="C1996" t="str">
            <v xml:space="preserve">UN    </v>
          </cell>
          <cell r="D1996">
            <v>6.45</v>
          </cell>
        </row>
        <row r="1997">
          <cell r="A1997">
            <v>7130</v>
          </cell>
          <cell r="B1997" t="str">
            <v>TE DE REDUCAO, PVC, SOLDAVEL, 90 GRAUS, 50 MM X 32 MM, PARA AGUA FRIA PREDIAL</v>
          </cell>
          <cell r="C1997" t="str">
            <v xml:space="preserve">UN    </v>
          </cell>
          <cell r="D1997">
            <v>8.74</v>
          </cell>
        </row>
        <row r="1998">
          <cell r="A1998">
            <v>7131</v>
          </cell>
          <cell r="B1998" t="str">
            <v>TE DE REDUCAO, PVC, SOLDAVEL, 90 GRAUS, 50 MM X 40 MM, PARA AGUA FRIA PREDIAL</v>
          </cell>
          <cell r="C1998" t="str">
            <v xml:space="preserve">UN    </v>
          </cell>
          <cell r="D1998">
            <v>10.039999999999999</v>
          </cell>
        </row>
        <row r="1999">
          <cell r="A1999">
            <v>7132</v>
          </cell>
          <cell r="B1999" t="str">
            <v>TE DE REDUCAO, PVC, SOLDAVEL, 90 GRAUS, 75 MM X 50 MM, PARA AGUA FRIA PREDIAL</v>
          </cell>
          <cell r="C1999" t="str">
            <v xml:space="preserve">UN    </v>
          </cell>
          <cell r="D1999">
            <v>29.93</v>
          </cell>
        </row>
        <row r="2000">
          <cell r="A2000">
            <v>7133</v>
          </cell>
          <cell r="B2000" t="str">
            <v>TE DE REDUCAO, PVC, SOLDAVEL, 90 GRAUS, 85 MM X 60 MM, PARA AGUA FRIA PREDIAL</v>
          </cell>
          <cell r="C2000" t="str">
            <v xml:space="preserve">UN    </v>
          </cell>
          <cell r="D2000">
            <v>47.5</v>
          </cell>
        </row>
        <row r="2001">
          <cell r="A2001">
            <v>7135</v>
          </cell>
          <cell r="B2001" t="str">
            <v>TE PVC, SOLDAVEL, COM ROSCA NA BOLSA CENTRAL, 90 GRAUS, 25 MM X 1/2", PARA AGUA FRIA PREDIAL</v>
          </cell>
          <cell r="C2001" t="str">
            <v xml:space="preserve">UN    </v>
          </cell>
          <cell r="D2001">
            <v>2.69</v>
          </cell>
        </row>
        <row r="2002">
          <cell r="A2002">
            <v>7136</v>
          </cell>
          <cell r="B2002" t="str">
            <v>TE DE REDUCAO, PVC, SOLDAVEL, 90 GRAUS, 32 MM X 25 MM, PARA AGUA FRIA PREDIAL</v>
          </cell>
          <cell r="C2002" t="str">
            <v xml:space="preserve">UN    </v>
          </cell>
          <cell r="D2002">
            <v>4.25</v>
          </cell>
        </row>
        <row r="2003">
          <cell r="A2003">
            <v>7137</v>
          </cell>
          <cell r="B2003" t="str">
            <v>TE PVC, SOLDAVEL, COM BUCHA DE LATAO NA BOLSA CENTRAL, 90 GRAUS, 25 MM X 1/2", PARA AGUA FRIA PREDIAL</v>
          </cell>
          <cell r="C2003" t="str">
            <v xml:space="preserve">UN    </v>
          </cell>
          <cell r="D2003">
            <v>6.92</v>
          </cell>
        </row>
        <row r="2004">
          <cell r="A2004">
            <v>7138</v>
          </cell>
          <cell r="B2004" t="str">
            <v>TE SOLDAVEL, PVC, 90 GRAUS, 20 MM, PARA AGUA FRIA PREDIAL (NBR 5648)</v>
          </cell>
          <cell r="C2004" t="str">
            <v xml:space="preserve">UN    </v>
          </cell>
          <cell r="D2004">
            <v>0.66</v>
          </cell>
        </row>
        <row r="2005">
          <cell r="A2005">
            <v>7139</v>
          </cell>
          <cell r="B2005" t="str">
            <v>TE SOLDAVEL, PVC, 90 GRAUS, 25 MM, PARA AGUA FRIA PREDIAL (NBR 5648)</v>
          </cell>
          <cell r="C2005" t="str">
            <v xml:space="preserve">UN    </v>
          </cell>
          <cell r="D2005">
            <v>0.92</v>
          </cell>
        </row>
        <row r="2006">
          <cell r="A2006">
            <v>7140</v>
          </cell>
          <cell r="B2006" t="str">
            <v>TE SOLDAVEL, PVC, 90 GRAUS, 32 MM, PARA AGUA FRIA PREDIAL (NBR 5648)</v>
          </cell>
          <cell r="C2006" t="str">
            <v xml:space="preserve">UN    </v>
          </cell>
          <cell r="D2006">
            <v>2.2799999999999998</v>
          </cell>
        </row>
        <row r="2007">
          <cell r="A2007">
            <v>7141</v>
          </cell>
          <cell r="B2007" t="str">
            <v>TE SOLDAVEL, PVC, 90 GRAUS, 40 MM, PARA AGUA FRIA PREDIAL (NBR 5648)</v>
          </cell>
          <cell r="C2007" t="str">
            <v xml:space="preserve">UN    </v>
          </cell>
          <cell r="D2007">
            <v>5.9</v>
          </cell>
        </row>
        <row r="2008">
          <cell r="A2008">
            <v>7142</v>
          </cell>
          <cell r="B2008" t="str">
            <v>TE SOLDAVEL, PVC, 90 GRAUS,50 MM, PARA AGUA FRIA PREDIAL (NBR 5648)</v>
          </cell>
          <cell r="C2008" t="str">
            <v xml:space="preserve">UN    </v>
          </cell>
          <cell r="D2008">
            <v>6.67</v>
          </cell>
        </row>
        <row r="2009">
          <cell r="A2009">
            <v>7143</v>
          </cell>
          <cell r="B2009" t="str">
            <v>TE SOLDAVEL, PVC, 90 GRAUS, 60 MM, PARA AGUA FRIA PREDIAL (NBR 5648)</v>
          </cell>
          <cell r="C2009" t="str">
            <v xml:space="preserve">UN    </v>
          </cell>
          <cell r="D2009">
            <v>19.13</v>
          </cell>
        </row>
        <row r="2010">
          <cell r="A2010">
            <v>7144</v>
          </cell>
          <cell r="B2010" t="str">
            <v>TE SOLDAVEL, PVC, 90 GRAUS, 75 MM, PARA AGUA FRIA PREDIAL (NBR 5648)</v>
          </cell>
          <cell r="C2010" t="str">
            <v xml:space="preserve">UN    </v>
          </cell>
          <cell r="D2010">
            <v>36.67</v>
          </cell>
        </row>
        <row r="2011">
          <cell r="A2011">
            <v>7145</v>
          </cell>
          <cell r="B2011" t="str">
            <v>TE SOLDAVEL, PVC, 90 GRAUS, 85 MM, PARA AGUA FRIA PREDIAL (NBR 5648)</v>
          </cell>
          <cell r="C2011" t="str">
            <v xml:space="preserve">UN    </v>
          </cell>
          <cell r="D2011">
            <v>57.51</v>
          </cell>
        </row>
        <row r="2012">
          <cell r="A2012">
            <v>7146</v>
          </cell>
          <cell r="B2012" t="str">
            <v>TE SOLDAVEL, PVC, 90 GRAUS, 110 MM, PARA AGUA FRIA PREDIAL (NBR 5648)</v>
          </cell>
          <cell r="C2012" t="str">
            <v xml:space="preserve">UN    </v>
          </cell>
          <cell r="D2012">
            <v>107.57</v>
          </cell>
        </row>
        <row r="2013">
          <cell r="A2013">
            <v>7153</v>
          </cell>
          <cell r="B2013" t="str">
            <v>TECNICO EM LABORATORIO E CAMPO DE CONSTRUCAO CIVIL</v>
          </cell>
          <cell r="C2013" t="str">
            <v xml:space="preserve">H     </v>
          </cell>
          <cell r="D2013">
            <v>20.03</v>
          </cell>
        </row>
        <row r="2014">
          <cell r="A2014">
            <v>7154</v>
          </cell>
          <cell r="B2014" t="str">
            <v>TELA DE ACO SOLDADA NERVURADA CA-60, Q-138, (2,20 KG/M2), DIAMETRO DO FIO = 4,2 MM, LARGURA =  2,45 X 120 M DE COMPRIMENTO, ESPACAMENTO DA MALHA = 10 X 10 CM</v>
          </cell>
          <cell r="C2014" t="str">
            <v xml:space="preserve">KG    </v>
          </cell>
          <cell r="D2014">
            <v>6.99</v>
          </cell>
        </row>
        <row r="2015">
          <cell r="A2015">
            <v>7155</v>
          </cell>
          <cell r="B2015" t="str">
            <v>TELA DE ACO SOLDADA NERVURADA CA-60, Q-138, (2,20 KG/M2), DIAMETRO DO FIO = 4,2 MM, LARGURA =  2,45 X 120 M DE COMPRIMENTO, ESPACAMENTO DA MALHA = 10  X 10 CM</v>
          </cell>
          <cell r="C2015" t="str">
            <v xml:space="preserve">M2    </v>
          </cell>
          <cell r="D2015">
            <v>15.55</v>
          </cell>
        </row>
        <row r="2016">
          <cell r="A2016">
            <v>7156</v>
          </cell>
          <cell r="B2016" t="str">
            <v>TELA DE ACO SOLDADA NERVURADA, CA-60, Q-196, (3,11 KG/M2), DIAMETRO DO FIO = 5,0 MM, LARGURA =  2,45 M, ESPACAMENTO DA MALHA = 10 X 10 CM</v>
          </cell>
          <cell r="C2016" t="str">
            <v xml:space="preserve">M2    </v>
          </cell>
          <cell r="D2016">
            <v>21.01</v>
          </cell>
        </row>
        <row r="2017">
          <cell r="A2017">
            <v>7158</v>
          </cell>
          <cell r="B2017" t="str">
            <v>TELA DE ARAME GALV QUADRANGULAR / LOSANGULAR,  FIO 2,77 MM (12 BWG), MALHA  5 X 5 CM, H = 2 M</v>
          </cell>
          <cell r="C2017" t="str">
            <v xml:space="preserve">M2    </v>
          </cell>
          <cell r="D2017">
            <v>24.31</v>
          </cell>
        </row>
        <row r="2018">
          <cell r="A2018">
            <v>7161</v>
          </cell>
          <cell r="B2018" t="str">
            <v>TELA EM METAL PARA ESTUQUE (DEPLOYE)</v>
          </cell>
          <cell r="C2018" t="str">
            <v xml:space="preserve">M2    </v>
          </cell>
          <cell r="D2018">
            <v>4.58</v>
          </cell>
        </row>
        <row r="2019">
          <cell r="A2019">
            <v>7162</v>
          </cell>
          <cell r="B2019" t="str">
            <v>TELA DE ARAME GALV QUADRANGULAR / LOSANGULAR,  FIO 3,4 MM (10  BWG), MALHA  5 X 5 CM, H = 2 M</v>
          </cell>
          <cell r="C2019" t="str">
            <v xml:space="preserve">M2    </v>
          </cell>
          <cell r="D2019">
            <v>36.549999999999997</v>
          </cell>
        </row>
        <row r="2020">
          <cell r="A2020">
            <v>7164</v>
          </cell>
          <cell r="B2020" t="str">
            <v>TELA DE ARAME ONDULADA,  FIO *2,77* MM (10  BWG), MALHA  5 X 5 CM, H = 2 M</v>
          </cell>
          <cell r="C2020" t="str">
            <v xml:space="preserve">M2    </v>
          </cell>
          <cell r="D2020">
            <v>30.2</v>
          </cell>
        </row>
        <row r="2021">
          <cell r="A2021">
            <v>7167</v>
          </cell>
          <cell r="B2021" t="str">
            <v>TELA DE ARAME GALV QUADRANGULAR / LOSANGULAR,  FIO 2,11 MM (14 BWG), MALHA  5 X 5 CM, H = 2 M</v>
          </cell>
          <cell r="C2021" t="str">
            <v xml:space="preserve">M2    </v>
          </cell>
          <cell r="D2021">
            <v>16.13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2000</v>
          </cell>
        </row>
        <row r="2024">
          <cell r="A2024">
            <v>7175</v>
          </cell>
          <cell r="B2024" t="str">
            <v>TELHA CERAMICA TIPO ROMANA, COMPRIMENTO DE *41* CM,  RENDIMENTO DE *16* TELHAS/M2</v>
          </cell>
          <cell r="C2024" t="str">
            <v xml:space="preserve">UN    </v>
          </cell>
          <cell r="D2024">
            <v>2.2599999999999998</v>
          </cell>
        </row>
        <row r="2025">
          <cell r="A2025">
            <v>7176</v>
          </cell>
          <cell r="B2025" t="str">
            <v>TELHA CERAMICA TIPO COLONIAL, COMPRIMENTO DE *44* CM, RENDIMENTO DE *26* TELHAS/M2</v>
          </cell>
          <cell r="C2025" t="str">
            <v xml:space="preserve">UN    </v>
          </cell>
          <cell r="D2025">
            <v>2</v>
          </cell>
        </row>
        <row r="2026">
          <cell r="A2026">
            <v>7180</v>
          </cell>
          <cell r="B2026" t="str">
            <v>TELHA CERAMICA TIPO PAULISTA, COMPRIMENTO DE *48* CM, RENDIMENTO DE *26* TELHAS/M2</v>
          </cell>
          <cell r="C2026" t="str">
            <v xml:space="preserve">UN    </v>
          </cell>
          <cell r="D2026">
            <v>1.9</v>
          </cell>
        </row>
        <row r="2027">
          <cell r="A2027">
            <v>7181</v>
          </cell>
          <cell r="B2027" t="str">
            <v>CUMEEIRA PARA TELHA CERAMICA, COMPRIMENTO DE *41* CM, RENDIMENTO DE *3* TELHAS/M</v>
          </cell>
          <cell r="C2027" t="str">
            <v xml:space="preserve">UN    </v>
          </cell>
          <cell r="D2027">
            <v>5.18</v>
          </cell>
        </row>
        <row r="2028">
          <cell r="A2028">
            <v>7183</v>
          </cell>
          <cell r="B2028" t="str">
            <v>TELHA CERAMICA TIPO FRANCESA, COMPRIMENTO DE *40* CM, RENDIMENTO DE *16* TELHAS/M2</v>
          </cell>
          <cell r="C2028" t="str">
            <v xml:space="preserve">UN    </v>
          </cell>
          <cell r="D2028">
            <v>3.21</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37.58</v>
          </cell>
        </row>
        <row r="2031">
          <cell r="A2031">
            <v>7189</v>
          </cell>
          <cell r="B2031" t="str">
            <v>TELHA DE FIBROCIMENTO ONDULADA E = 8 MM, DE 2,44 X 1,10 M (SEM AMIANTO)</v>
          </cell>
          <cell r="C2031" t="str">
            <v xml:space="preserve">UN    </v>
          </cell>
          <cell r="D2031">
            <v>69.290000000000006</v>
          </cell>
        </row>
        <row r="2032">
          <cell r="A2032">
            <v>7190</v>
          </cell>
          <cell r="B2032" t="str">
            <v>TELHA DE FIBROCIMENTO ONDULADA E = 4 MM, DE 1,22 X 0,50 M (SEM AMIANTO)</v>
          </cell>
          <cell r="C2032" t="str">
            <v xml:space="preserve">UN    </v>
          </cell>
          <cell r="D2032">
            <v>6.54</v>
          </cell>
        </row>
        <row r="2033">
          <cell r="A2033">
            <v>7191</v>
          </cell>
          <cell r="B2033" t="str">
            <v>TELHA DE FIBROCIMENTO ONDULADA E = 4 MM, DE 2,44 X 0,50 M (SEM AMIANTO)</v>
          </cell>
          <cell r="C2033" t="str">
            <v xml:space="preserve">UN    </v>
          </cell>
          <cell r="D2033">
            <v>13.18</v>
          </cell>
        </row>
        <row r="2034">
          <cell r="A2034">
            <v>7192</v>
          </cell>
          <cell r="B2034" t="str">
            <v>TELHA DE FIBROCIMENTO ONDULADA E = 8 MM, DE 1,53 X 1,10 M (SEM AMIANTO)</v>
          </cell>
          <cell r="C2034" t="str">
            <v xml:space="preserve">UN    </v>
          </cell>
          <cell r="D2034">
            <v>41.33</v>
          </cell>
        </row>
        <row r="2035">
          <cell r="A2035">
            <v>7193</v>
          </cell>
          <cell r="B2035" t="str">
            <v>TELHA DE FIBROCIMENTO ONDULADA E = 8 MM, DE 1,83 X 1,10 M (SEM AMIANTO)</v>
          </cell>
          <cell r="C2035" t="str">
            <v xml:space="preserve">UN    </v>
          </cell>
          <cell r="D2035">
            <v>49.33</v>
          </cell>
        </row>
        <row r="2036">
          <cell r="A2036">
            <v>7194</v>
          </cell>
          <cell r="B2036" t="str">
            <v>TELHA DE FIBROCIMENTO ONDULADA E = 6 MM, DE 2,44 X 1,10 M (SEM AMIANTO)</v>
          </cell>
          <cell r="C2036" t="str">
            <v xml:space="preserve">M2    </v>
          </cell>
          <cell r="D2036">
            <v>18.63</v>
          </cell>
        </row>
        <row r="2037">
          <cell r="A2037">
            <v>7195</v>
          </cell>
          <cell r="B2037" t="str">
            <v>TELHA DE FIBROCIMENTO ONDULADA E = 6 MM, DE 1,53 X 1,10 M (SEM AMIANTO)</v>
          </cell>
          <cell r="C2037" t="str">
            <v xml:space="preserve">UN    </v>
          </cell>
          <cell r="D2037">
            <v>31.41</v>
          </cell>
        </row>
        <row r="2038">
          <cell r="A2038">
            <v>7197</v>
          </cell>
          <cell r="B2038" t="str">
            <v>TELHA DE FIBROCIMENTO ONDULADA E = 6 MM, DE 3,66 X 1,10 M (SEM AMIANTO)</v>
          </cell>
          <cell r="C2038" t="str">
            <v xml:space="preserve">UN    </v>
          </cell>
          <cell r="D2038">
            <v>75.14</v>
          </cell>
        </row>
        <row r="2039">
          <cell r="A2039">
            <v>7198</v>
          </cell>
          <cell r="B2039" t="str">
            <v>TELHA DE FIBROCIMENTO ONDULADA E = 8 MM, DE 3,66 X 1,10 M (SEM AMIANTO)</v>
          </cell>
          <cell r="C2039" t="str">
            <v xml:space="preserve">M2    </v>
          </cell>
          <cell r="D2039">
            <v>25.79</v>
          </cell>
        </row>
        <row r="2040">
          <cell r="A2040">
            <v>7202</v>
          </cell>
          <cell r="B2040" t="str">
            <v>TELHA DE FIBROCIMENTO E= 8 MM, DE *3,70 X 1,06* M (SEM AMIANTO)</v>
          </cell>
          <cell r="C2040" t="str">
            <v xml:space="preserve">M2    </v>
          </cell>
          <cell r="D2040">
            <v>38.14</v>
          </cell>
        </row>
        <row r="2041">
          <cell r="A2041">
            <v>7207</v>
          </cell>
          <cell r="B2041" t="str">
            <v>TELHA DE FIBROCIMENTO ONDULADA E = 6 MM, DE 2,44 X 1,10 M (SEM AMIANTO)</v>
          </cell>
          <cell r="C2041" t="str">
            <v xml:space="preserve">UN    </v>
          </cell>
          <cell r="D2041">
            <v>50.02</v>
          </cell>
        </row>
        <row r="2042">
          <cell r="A2042">
            <v>7210</v>
          </cell>
          <cell r="B2042" t="str">
            <v>TELHA ESTRUTURAL DE FIBROCIMENTO 1 ABA, DE 0,52 X 4,50 M (SEM AMIANTO)</v>
          </cell>
          <cell r="C2042" t="str">
            <v xml:space="preserve">UN    </v>
          </cell>
          <cell r="D2042">
            <v>135.69</v>
          </cell>
        </row>
        <row r="2043">
          <cell r="A2043">
            <v>7212</v>
          </cell>
          <cell r="B2043" t="str">
            <v>TELHA ESTRUTURAL DE FIBROCIMENTO 1 ABA, DE 0,52 X 7,20 M (SEM AMIANTO)</v>
          </cell>
          <cell r="C2043" t="str">
            <v xml:space="preserve">UN    </v>
          </cell>
          <cell r="D2043">
            <v>217.06</v>
          </cell>
        </row>
        <row r="2044">
          <cell r="A2044">
            <v>7213</v>
          </cell>
          <cell r="B2044" t="str">
            <v>TELHA DE FIBROCIMENTO ONDULADA E = 4 MM, DE 2,44 X 0,50 M (SEM AMIANTO)</v>
          </cell>
          <cell r="C2044" t="str">
            <v xml:space="preserve">M2    </v>
          </cell>
          <cell r="D2044">
            <v>10.8</v>
          </cell>
        </row>
        <row r="2045">
          <cell r="A2045">
            <v>7214</v>
          </cell>
          <cell r="B2045" t="str">
            <v>CUMEEIRA SHED PARA TELHA ONDULADA DE FIBROCIMENTO, E = 6 MM, ABA 280 MM, COMPRIMENTO 1100 MM (SEM AMIANTO)</v>
          </cell>
          <cell r="C2045" t="str">
            <v xml:space="preserve">UN    </v>
          </cell>
          <cell r="D2045">
            <v>25.57</v>
          </cell>
        </row>
        <row r="2046">
          <cell r="A2046">
            <v>7215</v>
          </cell>
          <cell r="B2046" t="str">
            <v>CUMEEIRA NORMAL PARA TELHA ESTRUTURAL DE FIBROCIMENTO 1 ABA, E = 6 MM, COMPRIMENTO 608 MM (SEM AMIANTO)</v>
          </cell>
          <cell r="C2046" t="str">
            <v xml:space="preserve">UN    </v>
          </cell>
          <cell r="D2046">
            <v>17.86</v>
          </cell>
        </row>
        <row r="2047">
          <cell r="A2047">
            <v>7216</v>
          </cell>
          <cell r="B2047" t="str">
            <v>CUMEEIRA NORMAL PARA TELHA ESTRUTURAL DE FIBROCIMENTO 2 ABAS, E = 6 MM, DE 1050 X 935 MM (SEM AMIANTO)</v>
          </cell>
          <cell r="C2047" t="str">
            <v xml:space="preserve">UN    </v>
          </cell>
          <cell r="D2047">
            <v>74.650000000000006</v>
          </cell>
        </row>
        <row r="2048">
          <cell r="A2048">
            <v>7219</v>
          </cell>
          <cell r="B2048" t="str">
            <v>CUMEEIRA UNIVERSAL PARA TELHA ONDULADA DE FIBROCIMENTO, E = 6 MM, ABA 210 MM, COMPRIMENTO 1100 MM (SEM AMIANTO)</v>
          </cell>
          <cell r="C2048" t="str">
            <v xml:space="preserve">UN    </v>
          </cell>
          <cell r="D2048">
            <v>26.47</v>
          </cell>
        </row>
        <row r="2049">
          <cell r="A2049">
            <v>7220</v>
          </cell>
          <cell r="B2049" t="str">
            <v>TELHA ESTRUTURAL DE FIBROCIMENTO 2 ABAS, DE 1,00 X 7,40 M (SEM AMIANTO)</v>
          </cell>
          <cell r="C2049" t="str">
            <v xml:space="preserve">UN    </v>
          </cell>
          <cell r="D2049">
            <v>369.32</v>
          </cell>
        </row>
        <row r="2050">
          <cell r="A2050">
            <v>7221</v>
          </cell>
          <cell r="B2050" t="str">
            <v>TELHA ESTRUTURAL DE FIBROCIMENTO 1 ABA, DE 0,52 X 4,50 M (SEM AMIANTO)</v>
          </cell>
          <cell r="C2050" t="str">
            <v xml:space="preserve">M2    </v>
          </cell>
          <cell r="D2050">
            <v>57.98</v>
          </cell>
        </row>
        <row r="2051">
          <cell r="A2051">
            <v>7223</v>
          </cell>
          <cell r="B2051" t="str">
            <v>TELHA ESTRUTURAL DE FIBROCIMENTO 1 ABA, DE 0,52 X 2,50 M (SEM AMIANTO)</v>
          </cell>
          <cell r="C2051" t="str">
            <v xml:space="preserve">UN    </v>
          </cell>
          <cell r="D2051">
            <v>74.849999999999994</v>
          </cell>
        </row>
        <row r="2052">
          <cell r="A2052">
            <v>7224</v>
          </cell>
          <cell r="B2052" t="str">
            <v>TELHA ESTRUTURAL DE FIBROCIMENTO 1 ABA, DE 0,52 X 4,00 M (SEM AMIANTO)</v>
          </cell>
          <cell r="C2052" t="str">
            <v xml:space="preserve">UN    </v>
          </cell>
          <cell r="D2052">
            <v>119.25</v>
          </cell>
        </row>
        <row r="2053">
          <cell r="A2053">
            <v>7225</v>
          </cell>
          <cell r="B2053" t="str">
            <v>TELHA ESTRUTURAL DE FIBROCIMENTO 1 ABA, DE 0,52 X 5,00 M (SEM AMIANTO)</v>
          </cell>
          <cell r="C2053" t="str">
            <v xml:space="preserve">UN    </v>
          </cell>
          <cell r="D2053">
            <v>150.77000000000001</v>
          </cell>
        </row>
        <row r="2054">
          <cell r="A2054">
            <v>7226</v>
          </cell>
          <cell r="B2054" t="str">
            <v>TELHA ESTRUTURAL DE FIBROCIMENTO 1 ABA, DE 0,52 X 5,50 M (SEM AMIANTO)</v>
          </cell>
          <cell r="C2054" t="str">
            <v xml:space="preserve">UN    </v>
          </cell>
          <cell r="D2054">
            <v>165.92</v>
          </cell>
        </row>
        <row r="2055">
          <cell r="A2055">
            <v>7227</v>
          </cell>
          <cell r="B2055" t="str">
            <v>TELHA ESTRUTURAL DE FIBROCIMENTO 1 ABA, DE 0,52 X 6,50 M (SEM AMIANTO)</v>
          </cell>
          <cell r="C2055" t="str">
            <v xml:space="preserve">UN    </v>
          </cell>
          <cell r="D2055">
            <v>196.04</v>
          </cell>
        </row>
        <row r="2056">
          <cell r="A2056">
            <v>7229</v>
          </cell>
          <cell r="B2056" t="str">
            <v>TELHA ESTRUTURAL DE FIBROCIMENTO 2 ABAS, DE 1,00 X 3,00 M (SEM AMIANTO)</v>
          </cell>
          <cell r="C2056" t="str">
            <v xml:space="preserve">UN    </v>
          </cell>
          <cell r="D2056">
            <v>143.54</v>
          </cell>
        </row>
        <row r="2057">
          <cell r="A2057">
            <v>7230</v>
          </cell>
          <cell r="B2057" t="str">
            <v>TELHA ESTRUTURAL DE FIBROCIMENTO 2 ABAS, DE 1,00 X 4,60 M (SEM AMIANTO)</v>
          </cell>
          <cell r="C2057" t="str">
            <v xml:space="preserve">UN    </v>
          </cell>
          <cell r="D2057">
            <v>228.74</v>
          </cell>
        </row>
        <row r="2058">
          <cell r="A2058">
            <v>7231</v>
          </cell>
          <cell r="B2058" t="str">
            <v>TELHA ESTRUTURAL DE FIBROCIMENTO 2 ABAS, DE 1,00 X 6,00 M (SEM AMIANTO)</v>
          </cell>
          <cell r="C2058" t="str">
            <v xml:space="preserve">UN    </v>
          </cell>
          <cell r="D2058">
            <v>300.41000000000003</v>
          </cell>
        </row>
        <row r="2059">
          <cell r="A2059">
            <v>7233</v>
          </cell>
          <cell r="B2059" t="str">
            <v>TELHA ESTRUTURAL DE FIBROCIMENTO 2 ABAS, DE 1,00 X 9,20 M (SEM AMIANTO)</v>
          </cell>
          <cell r="C2059" t="str">
            <v xml:space="preserve">UN    </v>
          </cell>
          <cell r="D2059">
            <v>460.21</v>
          </cell>
        </row>
        <row r="2060">
          <cell r="A2060">
            <v>7234</v>
          </cell>
          <cell r="B2060" t="str">
            <v>TELHA ESTRUTURAL DE FIBROCIMENTO 1 ABA, DE 0,52 X 3,60 M (SEM AMIANTO)</v>
          </cell>
          <cell r="C2060" t="str">
            <v xml:space="preserve">UN    </v>
          </cell>
          <cell r="D2060">
            <v>107.97</v>
          </cell>
        </row>
        <row r="2061">
          <cell r="A2061">
            <v>7236</v>
          </cell>
          <cell r="B2061" t="str">
            <v>TELHA ESTRUTURAL DE FIBROCIMENTO 1 ABA, DE 0,52 X 6,00 M (SEM AMIANTO)</v>
          </cell>
          <cell r="C2061" t="str">
            <v xml:space="preserve">UN    </v>
          </cell>
          <cell r="D2061">
            <v>180.95</v>
          </cell>
        </row>
        <row r="2062">
          <cell r="A2062">
            <v>7237</v>
          </cell>
          <cell r="B2062" t="str">
            <v>RUFO PARA TELHA ONDULADA DE FIBROCIMENTO, E = 6 MM, ABA *260* MM, COMPRIMENTO 1100 MM (SEM AMIANTO)</v>
          </cell>
          <cell r="C2062" t="str">
            <v xml:space="preserve">UN    </v>
          </cell>
          <cell r="D2062">
            <v>16.38</v>
          </cell>
        </row>
        <row r="2063">
          <cell r="A2063">
            <v>7238</v>
          </cell>
          <cell r="B2063" t="str">
            <v>TELHA ALUMINIO ONDULADA, ALTURA = *18* MM, E = 0,5 MM</v>
          </cell>
          <cell r="C2063" t="str">
            <v xml:space="preserve">M2    </v>
          </cell>
          <cell r="D2063">
            <v>22.98</v>
          </cell>
        </row>
        <row r="2064">
          <cell r="A2064">
            <v>7239</v>
          </cell>
          <cell r="B2064" t="str">
            <v>TELHA ALUMINIO ONDULADA, ALTURA = *18* MM, E = 0,6 MM</v>
          </cell>
          <cell r="C2064" t="str">
            <v xml:space="preserve">M2    </v>
          </cell>
          <cell r="D2064">
            <v>28.58</v>
          </cell>
        </row>
        <row r="2065">
          <cell r="A2065">
            <v>7240</v>
          </cell>
          <cell r="B2065" t="str">
            <v>TELHA ALUMINIO ONDULADA, ALTURA = *18* MM, E = 0,7 MM</v>
          </cell>
          <cell r="C2065" t="str">
            <v xml:space="preserve">M2    </v>
          </cell>
          <cell r="D2065">
            <v>32.81</v>
          </cell>
        </row>
        <row r="2066">
          <cell r="A2066">
            <v>7241</v>
          </cell>
          <cell r="B2066" t="str">
            <v>CUMEEIRA ALUMINIO ONDULADA, COMPRIMENTO = *1,12* M, E = 0,8 MM</v>
          </cell>
          <cell r="C2066" t="str">
            <v xml:space="preserve">M2    </v>
          </cell>
          <cell r="D2066">
            <v>33.159999999999997</v>
          </cell>
        </row>
        <row r="2067">
          <cell r="A2067">
            <v>7243</v>
          </cell>
          <cell r="B2067" t="str">
            <v>TELHA DE ACO ZINCADO TRAPEZOIDAL, A = *40* MM, E = 0,5 MM, SEM PINTURA</v>
          </cell>
          <cell r="C2067" t="str">
            <v xml:space="preserve">M2    </v>
          </cell>
          <cell r="D2067">
            <v>26.18</v>
          </cell>
        </row>
        <row r="2068">
          <cell r="A2068">
            <v>7245</v>
          </cell>
          <cell r="B2068" t="str">
            <v>TELHA DE VIDRO TIPO FRANCESA, *39 X 23* CM</v>
          </cell>
          <cell r="C2068" t="str">
            <v xml:space="preserve">UN    </v>
          </cell>
          <cell r="D2068">
            <v>34.270000000000003</v>
          </cell>
        </row>
        <row r="2069">
          <cell r="A2069">
            <v>7246</v>
          </cell>
          <cell r="B2069" t="str">
            <v>TELHA VIDRO TIPO CANAL OU COLONIAL, C = 46 A 50 CM</v>
          </cell>
          <cell r="C2069" t="str">
            <v xml:space="preserve">UN    </v>
          </cell>
          <cell r="D2069">
            <v>31.88</v>
          </cell>
        </row>
        <row r="2070">
          <cell r="A2070">
            <v>7247</v>
          </cell>
          <cell r="B2070" t="str">
            <v>LOCACAO DE TEODOLITO ELETRONICO, PRECISAO ANGULAR DE 5 A 7 SEGUNDOS, INCLUINDO TRIPE</v>
          </cell>
          <cell r="C2070" t="str">
            <v xml:space="preserve">H     </v>
          </cell>
          <cell r="D2070">
            <v>2.25</v>
          </cell>
        </row>
        <row r="2071">
          <cell r="A2071">
            <v>7252</v>
          </cell>
          <cell r="B2071" t="str">
            <v>LOCACAO DE NIVEL OPTICO, COM PRECISAO DE 0,7 MM, AUMENTO DE 32X</v>
          </cell>
          <cell r="C2071" t="str">
            <v xml:space="preserve">H     </v>
          </cell>
          <cell r="D2071">
            <v>2.25</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0.62</v>
          </cell>
        </row>
        <row r="2074">
          <cell r="A2074">
            <v>7258</v>
          </cell>
          <cell r="B2074" t="str">
            <v>TIJOLO CERAMICO MACICO *5 X 10 X 20* CM</v>
          </cell>
          <cell r="C2074" t="str">
            <v xml:space="preserve">UN    </v>
          </cell>
          <cell r="D2074">
            <v>0.35</v>
          </cell>
        </row>
        <row r="2075">
          <cell r="A2075">
            <v>7260</v>
          </cell>
          <cell r="B2075" t="str">
            <v>TIJOLO CERAMICO MACICO APARENTE *6 X 12 X 24* CM</v>
          </cell>
          <cell r="C2075" t="str">
            <v xml:space="preserve">UN    </v>
          </cell>
          <cell r="D2075">
            <v>1.07</v>
          </cell>
        </row>
        <row r="2076">
          <cell r="A2076">
            <v>7266</v>
          </cell>
          <cell r="B2076" t="str">
            <v>BLOCO CERAMICO (ALVENARIA DE VEDACAO), DE 9 X 19 X 19 CM</v>
          </cell>
          <cell r="C2076" t="str">
            <v xml:space="preserve">MIL   </v>
          </cell>
          <cell r="D2076">
            <v>555</v>
          </cell>
        </row>
        <row r="2077">
          <cell r="A2077">
            <v>7267</v>
          </cell>
          <cell r="B2077" t="str">
            <v>BLOCO CERAMICO (ALVENARIA VEDACAO), 6 FUROS, DE 9 X 14 X 19 CM</v>
          </cell>
          <cell r="C2077" t="str">
            <v xml:space="preserve">UN    </v>
          </cell>
          <cell r="D2077">
            <v>0.38</v>
          </cell>
        </row>
        <row r="2078">
          <cell r="A2078">
            <v>7268</v>
          </cell>
          <cell r="B2078" t="str">
            <v>BLOCO CERAMICO (ALVENARIA DE VEDACAO), 8 FUROS, DE 9 X 19 X 29 CM</v>
          </cell>
          <cell r="C2078" t="str">
            <v xml:space="preserve">UN    </v>
          </cell>
          <cell r="D2078">
            <v>0.78</v>
          </cell>
        </row>
        <row r="2079">
          <cell r="A2079">
            <v>7269</v>
          </cell>
          <cell r="B2079" t="str">
            <v>BLOCO CERAMICO (ALVENARIA DE VEDACAO), 6 FUROS, DE 9 X 9 X 19 CM</v>
          </cell>
          <cell r="C2079" t="str">
            <v xml:space="preserve">UN    </v>
          </cell>
          <cell r="D2079">
            <v>0.37</v>
          </cell>
        </row>
        <row r="2080">
          <cell r="A2080">
            <v>7270</v>
          </cell>
          <cell r="B2080" t="str">
            <v>BLOCO CERAMICO (ALVENARIA DE VEDACAO), 4 FUROS, DE 9 X 9 X 19 CM</v>
          </cell>
          <cell r="C2080" t="str">
            <v xml:space="preserve">UN    </v>
          </cell>
          <cell r="D2080">
            <v>0.52</v>
          </cell>
        </row>
        <row r="2081">
          <cell r="A2081">
            <v>7271</v>
          </cell>
          <cell r="B2081" t="str">
            <v>BLOCO CERAMICO (ALVENARIA DE VEDACAO), 8 FUROS, DE 9 X 19 X 19 CM</v>
          </cell>
          <cell r="C2081" t="str">
            <v xml:space="preserve">UN    </v>
          </cell>
          <cell r="D2081">
            <v>0.55000000000000004</v>
          </cell>
        </row>
        <row r="2082">
          <cell r="A2082">
            <v>7272</v>
          </cell>
          <cell r="B2082" t="str">
            <v>ELEMENTO VAZADO CERAMICO 9 X 20 X 20 CM</v>
          </cell>
          <cell r="C2082" t="str">
            <v xml:space="preserve">UN    </v>
          </cell>
          <cell r="D2082">
            <v>3.75</v>
          </cell>
        </row>
        <row r="2083">
          <cell r="A2083">
            <v>7273</v>
          </cell>
          <cell r="B2083" t="str">
            <v>ELEMENTO VAZADO CERAMICO 7 X 20 X 20 CM</v>
          </cell>
          <cell r="C2083" t="str">
            <v xml:space="preserve">UN    </v>
          </cell>
          <cell r="D2083">
            <v>2.69</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58.78</v>
          </cell>
        </row>
        <row r="2093">
          <cell r="A2093">
            <v>7288</v>
          </cell>
          <cell r="B2093" t="str">
            <v>TINTA ESMALTE SINTETICO PREMIUM FOSCO</v>
          </cell>
          <cell r="C2093" t="str">
            <v xml:space="preserve">L     </v>
          </cell>
          <cell r="D2093">
            <v>20.93</v>
          </cell>
        </row>
        <row r="2094">
          <cell r="A2094">
            <v>7292</v>
          </cell>
          <cell r="B2094" t="str">
            <v>TINTA ESMALTE SINTETICO PREMIUM BRILHANTE</v>
          </cell>
          <cell r="C2094" t="str">
            <v xml:space="preserve">L     </v>
          </cell>
          <cell r="D2094">
            <v>18.47</v>
          </cell>
        </row>
        <row r="2095">
          <cell r="A2095">
            <v>7293</v>
          </cell>
          <cell r="B2095" t="str">
            <v>TINTA ESMALTE SINTETICO GRAFITE COM PROTECAO PARA METAIS FERROSOS</v>
          </cell>
          <cell r="C2095" t="str">
            <v xml:space="preserve">L     </v>
          </cell>
          <cell r="D2095">
            <v>19.670000000000002</v>
          </cell>
        </row>
        <row r="2096">
          <cell r="A2096">
            <v>7304</v>
          </cell>
          <cell r="B2096" t="str">
            <v>TINTA EPOXI PREMIUM, BRANCA</v>
          </cell>
          <cell r="C2096" t="str">
            <v xml:space="preserve">L     </v>
          </cell>
          <cell r="D2096">
            <v>43.87</v>
          </cell>
        </row>
        <row r="2097">
          <cell r="A2097">
            <v>7306</v>
          </cell>
          <cell r="B2097" t="str">
            <v>TINTA PROTETORA SUPERFICIE METALICA ALUMINIO</v>
          </cell>
          <cell r="C2097" t="str">
            <v xml:space="preserve">L     </v>
          </cell>
          <cell r="D2097">
            <v>22.56</v>
          </cell>
        </row>
        <row r="2098">
          <cell r="A2098">
            <v>7307</v>
          </cell>
          <cell r="B2098" t="str">
            <v>FUNDO ANTICORROSIVO PARA METAIS FERROSOS (ZARCAO)</v>
          </cell>
          <cell r="C2098" t="str">
            <v xml:space="preserve">L     </v>
          </cell>
          <cell r="D2098">
            <v>19.18</v>
          </cell>
        </row>
        <row r="2099">
          <cell r="A2099">
            <v>7311</v>
          </cell>
          <cell r="B2099" t="str">
            <v>TINTA ESMALTE SINTETICO PREMIUM ACETINADO</v>
          </cell>
          <cell r="C2099" t="str">
            <v xml:space="preserve">L     </v>
          </cell>
          <cell r="D2099">
            <v>19.02</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5.0599999999999996</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27.57</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55.89</v>
          </cell>
        </row>
        <row r="2111">
          <cell r="A2111">
            <v>7345</v>
          </cell>
          <cell r="B2111" t="str">
            <v>TINTA LATEX PVA PREMIUM, COR BRANCA</v>
          </cell>
          <cell r="C2111" t="str">
            <v xml:space="preserve">L     </v>
          </cell>
          <cell r="D2111">
            <v>15.52</v>
          </cell>
        </row>
        <row r="2112">
          <cell r="A2112">
            <v>7347</v>
          </cell>
          <cell r="B2112" t="str">
            <v>TINTA ACRILICA PREMIUM PARA PISO</v>
          </cell>
          <cell r="C2112" t="str">
            <v xml:space="preserve">GL    </v>
          </cell>
          <cell r="D2112">
            <v>43.14</v>
          </cell>
        </row>
        <row r="2113">
          <cell r="A2113">
            <v>7348</v>
          </cell>
          <cell r="B2113" t="str">
            <v>TINTA ACRILICA PREMIUM PARA PISO</v>
          </cell>
          <cell r="C2113" t="str">
            <v xml:space="preserve">L     </v>
          </cell>
          <cell r="D2113">
            <v>11.98</v>
          </cell>
        </row>
        <row r="2114">
          <cell r="A2114">
            <v>7350</v>
          </cell>
          <cell r="B2114" t="str">
            <v>TINTA ACRILICA PARA CERAMICA</v>
          </cell>
          <cell r="C2114" t="str">
            <v xml:space="preserve">L     </v>
          </cell>
          <cell r="D2114">
            <v>21.36</v>
          </cell>
        </row>
        <row r="2115">
          <cell r="A2115">
            <v>7353</v>
          </cell>
          <cell r="B2115" t="str">
            <v>RESINA ACRILICA BASE AGUA - COR BRANCA</v>
          </cell>
          <cell r="C2115" t="str">
            <v xml:space="preserve">L     </v>
          </cell>
          <cell r="D2115">
            <v>20.8</v>
          </cell>
        </row>
        <row r="2116">
          <cell r="A2116">
            <v>7355</v>
          </cell>
          <cell r="B2116" t="str">
            <v>TINTA ACRILICA PREMIUM, COR BRANCO  FOSCO</v>
          </cell>
          <cell r="C2116" t="str">
            <v xml:space="preserve">GL    </v>
          </cell>
          <cell r="D2116">
            <v>64.66</v>
          </cell>
        </row>
        <row r="2117">
          <cell r="A2117">
            <v>7356</v>
          </cell>
          <cell r="B2117" t="str">
            <v>TINTA ACRILICA PREMIUM, COR BRANCO FOSCO</v>
          </cell>
          <cell r="C2117" t="str">
            <v xml:space="preserve">L     </v>
          </cell>
          <cell r="D2117">
            <v>17.96</v>
          </cell>
        </row>
        <row r="2118">
          <cell r="A2118">
            <v>7524</v>
          </cell>
          <cell r="B2118" t="str">
            <v>TOMADA INDUSTRIAL DE EMBUTIR 3P+T 30 A, 440 V, COM TRAVA, SEM PLACA</v>
          </cell>
          <cell r="C2118" t="str">
            <v xml:space="preserve">UN    </v>
          </cell>
          <cell r="D2118">
            <v>25.01</v>
          </cell>
        </row>
        <row r="2119">
          <cell r="A2119">
            <v>7525</v>
          </cell>
          <cell r="B2119" t="str">
            <v>TOMADA INDUSTRIAL DE EMBUTIR 3P+T 30 A, 440 V, COM TRAVA, COM PLACA</v>
          </cell>
          <cell r="C2119" t="str">
            <v xml:space="preserve">UN    </v>
          </cell>
          <cell r="D2119">
            <v>26.54</v>
          </cell>
        </row>
        <row r="2120">
          <cell r="A2120">
            <v>7528</v>
          </cell>
          <cell r="B2120" t="str">
            <v>TOMADA 2P+T 10A, 250V, CONJUNTO MONTADO PARA EMBUTIR 4" X 2" (PLACA + SUPORTE + MODULO)</v>
          </cell>
          <cell r="C2120" t="str">
            <v xml:space="preserve">UN    </v>
          </cell>
          <cell r="D2120">
            <v>5.39</v>
          </cell>
        </row>
        <row r="2121">
          <cell r="A2121">
            <v>7543</v>
          </cell>
          <cell r="B2121" t="str">
            <v>TAMPA CEGA EM PVC PARA CONDULETE 4 X 2"</v>
          </cell>
          <cell r="C2121" t="str">
            <v xml:space="preserve">UN    </v>
          </cell>
          <cell r="D2121">
            <v>3.44</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0.55000000000000004</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0.37</v>
          </cell>
        </row>
        <row r="2130">
          <cell r="A2130">
            <v>7584</v>
          </cell>
          <cell r="B2130" t="str">
            <v>BUCHA DE NYLON SEM ABA S12, COM PARAFUSO DE 5/16" X 80 MM EM ACO ZINCADO COM ROSCA SOBERBA E CABECA SEXTAVADA</v>
          </cell>
          <cell r="C2130" t="str">
            <v xml:space="preserve">UN    </v>
          </cell>
          <cell r="D2130">
            <v>0.84</v>
          </cell>
        </row>
        <row r="2131">
          <cell r="A2131">
            <v>7588</v>
          </cell>
          <cell r="B2131" t="str">
            <v>AUTOMATICO DE BOIA SUPERIOR / INFERIOR, *15* A / 250 V</v>
          </cell>
          <cell r="C2131" t="str">
            <v xml:space="preserve">UN    </v>
          </cell>
          <cell r="D2131">
            <v>40.69</v>
          </cell>
        </row>
        <row r="2132">
          <cell r="A2132">
            <v>7592</v>
          </cell>
          <cell r="B2132" t="str">
            <v>TOPOGRAFO</v>
          </cell>
          <cell r="C2132" t="str">
            <v xml:space="preserve">H     </v>
          </cell>
          <cell r="D2132">
            <v>12.19</v>
          </cell>
        </row>
        <row r="2133">
          <cell r="A2133">
            <v>7595</v>
          </cell>
          <cell r="B2133" t="str">
            <v>NIVELADOR</v>
          </cell>
          <cell r="C2133" t="str">
            <v xml:space="preserve">H     </v>
          </cell>
          <cell r="D2133">
            <v>9.89</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15.53</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24.27</v>
          </cell>
        </row>
        <row r="2138">
          <cell r="A2138">
            <v>7608</v>
          </cell>
          <cell r="B2138" t="str">
            <v>CHUVEIRO PLASTICO BRANCO SIMPLES 5 '' PARA ACOPLAR EM HASTE 1/2 ", AGUA FRIA</v>
          </cell>
          <cell r="C2138" t="str">
            <v xml:space="preserve">UN    </v>
          </cell>
          <cell r="D2138">
            <v>3.73</v>
          </cell>
        </row>
        <row r="2139">
          <cell r="A2139">
            <v>7610</v>
          </cell>
          <cell r="B2139" t="str">
            <v>TRANSFORMADOR TRIFASICO DE DISTRIBUICAO, POTENCIA DE 30 KVA, TENSAO NOMINAL DE 15 KV, TENSAO SECUNDARIA DE 220/127V, EM OLEO ISOLANTE TIPO MINERAL</v>
          </cell>
          <cell r="C2139" t="str">
            <v xml:space="preserve">UN    </v>
          </cell>
          <cell r="D2139">
            <v>6220.42</v>
          </cell>
        </row>
        <row r="2140">
          <cell r="A2140">
            <v>7611</v>
          </cell>
          <cell r="B2140" t="str">
            <v>TRANSFORMADOR TRIFASICO DE DISTRIBUICAO, POTENCIA DE 75 KVA, TENSAO NOMINAL DE 15 KV, TENSAO SECUNDARIA DE 220/127V, EM OLEO ISOLANTE TIPO MINERAL</v>
          </cell>
          <cell r="C2140" t="str">
            <v xml:space="preserve">UN    </v>
          </cell>
          <cell r="D2140">
            <v>8985.06</v>
          </cell>
        </row>
        <row r="2141">
          <cell r="A2141">
            <v>7612</v>
          </cell>
          <cell r="B2141" t="str">
            <v>TRANSFORMADOR TRIFASICO DE DISTRIBUICAO, POTENCIA DE 750 KVA, TENSAO NOMINAL DE 15 KV, TENSAO SECUNDARIA DE 220/127V, EM OLEO ISOLANTE TIPO MINERAL</v>
          </cell>
          <cell r="C2141" t="str">
            <v xml:space="preserve">UN    </v>
          </cell>
          <cell r="D2141">
            <v>51297.05</v>
          </cell>
        </row>
        <row r="2142">
          <cell r="A2142">
            <v>7613</v>
          </cell>
          <cell r="B2142" t="str">
            <v>TRANSFORMADOR TRIFASICO DE DISTRIBUICAO, POTENCIA DE 1000 KVA, TENSAO NOMINAL DE 15 KV, TENSAO SECUNDARIA DE 220/127V, EM OLEO ISOLANTE TIPO MINERAL</v>
          </cell>
          <cell r="C2142" t="str">
            <v xml:space="preserve">UN    </v>
          </cell>
          <cell r="D2142">
            <v>71822.27</v>
          </cell>
        </row>
        <row r="2143">
          <cell r="A2143">
            <v>7614</v>
          </cell>
          <cell r="B2143" t="str">
            <v>TRANSFORMADOR TRIFASICO DE DISTRIBUICAO, POTENCIA DE 150 KVA, TENSAO NOMINAL DE 15 KV, TENSAO SECUNDARIA DE 220/127V, EM OLEO ISOLANTE TIPO MINERAL</v>
          </cell>
          <cell r="C2143" t="str">
            <v xml:space="preserve">UN    </v>
          </cell>
          <cell r="D2143">
            <v>14002.5</v>
          </cell>
        </row>
        <row r="2144">
          <cell r="A2144">
            <v>7615</v>
          </cell>
          <cell r="B2144" t="str">
            <v>TRANSFORMADOR TRIFASICO DE DISTRIBUICAO, POTENCIA DE 300 KVA, TENSAO NOMINAL DE 15 KV, TENSAO SECUNDARIA DE 220/127V, EM OLEO ISOLANTE TIPO MINERAL</v>
          </cell>
          <cell r="C2144" t="str">
            <v xml:space="preserve">UN    </v>
          </cell>
          <cell r="D2144">
            <v>22917.35</v>
          </cell>
        </row>
        <row r="2145">
          <cell r="A2145">
            <v>7616</v>
          </cell>
          <cell r="B2145" t="str">
            <v>TRANSFORMADOR TRIFASICO DE DISTRIBUICAO, POTENCIA DE 500 KVA, TENSAO NOMINAL DE 15 KV, TENSAO SECUNDARIA DE 220/127V, EM OLEO ISOLANTE TIPO MINERAL</v>
          </cell>
          <cell r="C2145" t="str">
            <v xml:space="preserve">UN    </v>
          </cell>
          <cell r="D2145">
            <v>37397.49</v>
          </cell>
        </row>
        <row r="2146">
          <cell r="A2146">
            <v>7617</v>
          </cell>
          <cell r="B2146" t="str">
            <v>TRANSFORMADOR TRIFASICO DE DISTRIBUICAO, POTENCIA DE 45 KVA, TENSAO NOMINAL DE 15 KV, TENSAO SECUNDARIA DE 220/127V, EM OLEO ISOLANTE TIPO MINERAL</v>
          </cell>
          <cell r="C2146" t="str">
            <v xml:space="preserve">UN    </v>
          </cell>
          <cell r="D2146">
            <v>6947.96</v>
          </cell>
        </row>
        <row r="2147">
          <cell r="A2147">
            <v>7618</v>
          </cell>
          <cell r="B2147" t="str">
            <v>TRANSFORMADOR TRIFASICO DE DISTRIBUICAO, POTENCIA DE 1500 KVA, TENSAO NOMINAL DE 15 KV, TENSAO SECUNDARIA DE 220/127V, EM OLEO ISOLANTE TIPO MINERAL</v>
          </cell>
          <cell r="C2147" t="str">
            <v xml:space="preserve">UN    </v>
          </cell>
          <cell r="D2147">
            <v>90816.76</v>
          </cell>
        </row>
        <row r="2148">
          <cell r="A2148">
            <v>7619</v>
          </cell>
          <cell r="B2148" t="str">
            <v>TRANSFORMADOR TRIFASICO DE DISTRIBUICAO, POTENCIA DE 112,5 KVA, TENSAO NOMINAL DE 15 KV, TENSAO SECUNDARIA DE 220/127V, EM OLEO ISOLANTE TIPO MINERAL</v>
          </cell>
          <cell r="C2148" t="str">
            <v xml:space="preserve">UN    </v>
          </cell>
          <cell r="D2148">
            <v>11102.18</v>
          </cell>
        </row>
        <row r="2149">
          <cell r="A2149">
            <v>7620</v>
          </cell>
          <cell r="B2149" t="str">
            <v>TRANSFORMADOR TRIFASICO DE DISTRIBUICAO, POTENCIA DE 225 KVA, TENSAO NOMINAL DE 15 KV, TENSAO SECUNDARIA DE 220/127V, EM OLEO ISOLANTE TIPO MINERAL</v>
          </cell>
          <cell r="C2149" t="str">
            <v xml:space="preserve">UN    </v>
          </cell>
          <cell r="D2149">
            <v>19643.45</v>
          </cell>
        </row>
        <row r="2150">
          <cell r="A2150">
            <v>7622</v>
          </cell>
          <cell r="B2150" t="str">
            <v>TRATOR DE ESTEIRAS, POTENCIA DE 100 HP, PESO OPERACIONAL DE 9,4 T, COM LAMINA COM CAPACIDADE DE 2,19 M3</v>
          </cell>
          <cell r="C2150" t="str">
            <v xml:space="preserve">UN    </v>
          </cell>
          <cell r="D2150">
            <v>501390.5</v>
          </cell>
        </row>
        <row r="2151">
          <cell r="A2151">
            <v>7623</v>
          </cell>
          <cell r="B2151" t="str">
            <v>TRATOR DE ESTEIRAS, POTENCIA DE 347 HP, PESO OPERACIONAL DE 38,5 T, COM LAMINA COM CAPACIDADE DE 8,70M3</v>
          </cell>
          <cell r="C2151" t="str">
            <v xml:space="preserve">UN    </v>
          </cell>
          <cell r="D2151">
            <v>2129114.71</v>
          </cell>
        </row>
        <row r="2152">
          <cell r="A2152">
            <v>7624</v>
          </cell>
          <cell r="B2152" t="str">
            <v>TRATOR DE ESTEIRAS, POTENCIA DE 150 HP, PESO OPERACIONAL DE 16,7 T, COM RODA MOTRIZ ELEVADA E LAMINA COM CONTATO DE 3,18M3</v>
          </cell>
          <cell r="C2152" t="str">
            <v xml:space="preserve">UN    </v>
          </cell>
          <cell r="D2152">
            <v>650000</v>
          </cell>
        </row>
        <row r="2153">
          <cell r="A2153">
            <v>7625</v>
          </cell>
          <cell r="B2153" t="str">
            <v>TRATOR DE ESTEIRAS, POTENCIA DE 170 HP, PESO OPERACIONAL DE 19 T, COM LAMINA COM CAPACIDADE DE 5,2 M3</v>
          </cell>
          <cell r="C2153" t="str">
            <v xml:space="preserve">UN    </v>
          </cell>
          <cell r="D2153">
            <v>646024.4</v>
          </cell>
        </row>
        <row r="2154">
          <cell r="A2154">
            <v>7640</v>
          </cell>
          <cell r="B2154" t="str">
            <v>TRATOR DE PNEUS COM POTENCIA DE 85 CV, TRACAO 4 X 4, PESO COM LASTRO DE 4675 KG</v>
          </cell>
          <cell r="C2154" t="str">
            <v xml:space="preserve">UN    </v>
          </cell>
          <cell r="D2154">
            <v>132000</v>
          </cell>
        </row>
        <row r="2155">
          <cell r="A2155">
            <v>7660</v>
          </cell>
          <cell r="B2155" t="str">
            <v>TUBO 30" EM CHAPA PRETA, E= 1/4", 175 KG/6 M</v>
          </cell>
          <cell r="C2155" t="str">
            <v xml:space="preserve">M     </v>
          </cell>
          <cell r="D2155">
            <v>1526.17</v>
          </cell>
        </row>
        <row r="2156">
          <cell r="A2156">
            <v>7661</v>
          </cell>
          <cell r="B2156" t="str">
            <v>TUBO ACO PRETO SEM COSTURA 8", E= *8,18 MM, SCHEDULE 40, *42,55 KG/M</v>
          </cell>
          <cell r="C2156" t="str">
            <v xml:space="preserve">M     </v>
          </cell>
          <cell r="D2156">
            <v>320.05</v>
          </cell>
        </row>
        <row r="2157">
          <cell r="A2157">
            <v>7667</v>
          </cell>
          <cell r="B2157" t="str">
            <v>TUBO 26" EM CHAPA PRETA, E= 3/16", 147 KG/6 M</v>
          </cell>
          <cell r="C2157" t="str">
            <v xml:space="preserve">M     </v>
          </cell>
          <cell r="D2157">
            <v>1197.22</v>
          </cell>
        </row>
        <row r="2158">
          <cell r="A2158">
            <v>7672</v>
          </cell>
          <cell r="B2158" t="str">
            <v>TUBO ACO PRETO SEM COSTURA 6", E= 7,11 MM,  SCHEDULE 40, *28,26 KG/M</v>
          </cell>
          <cell r="C2158" t="str">
            <v xml:space="preserve">M     </v>
          </cell>
          <cell r="D2158">
            <v>212.56</v>
          </cell>
        </row>
        <row r="2159">
          <cell r="A2159">
            <v>7676</v>
          </cell>
          <cell r="B2159" t="str">
            <v>TUBO 30" EM CHAPA PRETA, E= 3/8", 177 KG/6 M</v>
          </cell>
          <cell r="C2159" t="str">
            <v xml:space="preserve">M     </v>
          </cell>
          <cell r="D2159">
            <v>1543.62</v>
          </cell>
        </row>
        <row r="2160">
          <cell r="A2160">
            <v>7690</v>
          </cell>
          <cell r="B2160" t="str">
            <v>TUBO ACO PRETO SEM COSTURA 8", E= *6,35 MM,  SCHEDULE 20, *33,27 KG/M</v>
          </cell>
          <cell r="C2160" t="str">
            <v xml:space="preserve">M     </v>
          </cell>
          <cell r="D2160">
            <v>246.62</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126.88</v>
          </cell>
        </row>
        <row r="2163">
          <cell r="A2163">
            <v>7693</v>
          </cell>
          <cell r="B2163" t="str">
            <v>TUBO ACO GALVANIZADO COM COSTURA, CLASSE MEDIA, DN 4", E = 4,50* MM, PESO 12,10* KG/M (NBR 5580)</v>
          </cell>
          <cell r="C2163" t="str">
            <v xml:space="preserve">M     </v>
          </cell>
          <cell r="D2163">
            <v>84.75</v>
          </cell>
        </row>
        <row r="2164">
          <cell r="A2164">
            <v>7694</v>
          </cell>
          <cell r="B2164" t="str">
            <v>TUBO ACO GALVANIZADO COM COSTURA, CLASSE MEDIA, DN 3", E = *4,05* MM, PESO *8,47* KG/M (NBR 5580)</v>
          </cell>
          <cell r="C2164" t="str">
            <v xml:space="preserve">M     </v>
          </cell>
          <cell r="D2164">
            <v>61.53</v>
          </cell>
        </row>
        <row r="2165">
          <cell r="A2165">
            <v>7695</v>
          </cell>
          <cell r="B2165" t="str">
            <v>TUBO ACO GALVANIZADO COM COSTURA, CLASSE MEDIA, DN 6", E = 4,85* MM, PESO 19,68* KG/M (NBR 5580)</v>
          </cell>
          <cell r="C2165" t="str">
            <v xml:space="preserve">M     </v>
          </cell>
          <cell r="D2165">
            <v>137.61000000000001</v>
          </cell>
        </row>
        <row r="2166">
          <cell r="A2166">
            <v>7696</v>
          </cell>
          <cell r="B2166" t="str">
            <v>TUBO ACO GALVANIZADO COM COSTURA, CLASSE MEDIA, DN 2", E = *3,65* MM, PESO *5,10* KG/M (NBR 5580)</v>
          </cell>
          <cell r="C2166" t="str">
            <v xml:space="preserve">M     </v>
          </cell>
          <cell r="D2166">
            <v>36.85</v>
          </cell>
        </row>
        <row r="2167">
          <cell r="A2167">
            <v>7697</v>
          </cell>
          <cell r="B2167" t="str">
            <v>TUBO ACO GALVANIZADO COM COSTURA, CLASSE MEDIA, DN 1.1/2", E = *3,25* MM, PESO *3,61* KG/M (NBR 5580)</v>
          </cell>
          <cell r="C2167" t="str">
            <v xml:space="preserve">M     </v>
          </cell>
          <cell r="D2167">
            <v>25.55</v>
          </cell>
        </row>
        <row r="2168">
          <cell r="A2168">
            <v>7698</v>
          </cell>
          <cell r="B2168" t="str">
            <v>TUBO ACO GALVANIZADO COM COSTURA, CLASSE MEDIA, DN 1.1/4", E = *3,25* MM, PESO *3,14* KG/M (NBR 5580)</v>
          </cell>
          <cell r="C2168" t="str">
            <v xml:space="preserve">M     </v>
          </cell>
          <cell r="D2168">
            <v>21.99</v>
          </cell>
        </row>
        <row r="2169">
          <cell r="A2169">
            <v>7700</v>
          </cell>
          <cell r="B2169" t="str">
            <v>TUBO ACO GALVANIZADO COM COSTURA, CLASSE MEDIA, DN 3/4", E = *2,65* MM, PESO *1,58* KG/M (NBR 5580)</v>
          </cell>
          <cell r="C2169" t="str">
            <v xml:space="preserve">M     </v>
          </cell>
          <cell r="D2169">
            <v>11.75</v>
          </cell>
        </row>
        <row r="2170">
          <cell r="A2170">
            <v>7701</v>
          </cell>
          <cell r="B2170" t="str">
            <v>TUBO ACO GALVANIZADO COM COSTURA, CLASSE MEDIA, DN 2.1/2", E = *3,65* MM, PESO *6,51* KG/M (NBR 5580)</v>
          </cell>
          <cell r="C2170" t="str">
            <v xml:space="preserve">M     </v>
          </cell>
          <cell r="D2170">
            <v>45.73</v>
          </cell>
        </row>
        <row r="2171">
          <cell r="A2171">
            <v>7714</v>
          </cell>
          <cell r="B2171" t="str">
            <v>TUBO CONCRETO ARMADO, CLASSE PA-1, PB, DN 500 MM, PARA AGUAS PLUVIAIS (NBR 8890)</v>
          </cell>
          <cell r="C2171" t="str">
            <v xml:space="preserve">M     </v>
          </cell>
          <cell r="D2171">
            <v>90.71</v>
          </cell>
        </row>
        <row r="2172">
          <cell r="A2172">
            <v>7720</v>
          </cell>
          <cell r="B2172" t="str">
            <v>TUBO CONCRETO ARMADO, CLASSE EA-2, PB JE, DN 1000 MM, PARA ESGOTO SANITARIO (NBR 8890)</v>
          </cell>
          <cell r="C2172" t="str">
            <v xml:space="preserve">M     </v>
          </cell>
          <cell r="D2172">
            <v>448.07</v>
          </cell>
        </row>
        <row r="2173">
          <cell r="A2173">
            <v>7722</v>
          </cell>
          <cell r="B2173" t="str">
            <v>TUBO CONCRETO ARMADO, CLASSE PA-2, PB, DN 700 MM, PARA AGUAS PLUVIAIS (NBR 8890)</v>
          </cell>
          <cell r="C2173" t="str">
            <v xml:space="preserve">M     </v>
          </cell>
          <cell r="D2173">
            <v>177.57</v>
          </cell>
        </row>
        <row r="2174">
          <cell r="A2174">
            <v>7725</v>
          </cell>
          <cell r="B2174" t="str">
            <v>TUBO CONCRETO ARMADO, CLASSE PA-1, PB, DN 600 MM, PARA AGUAS PLUVIAIS (NBR 8890)</v>
          </cell>
          <cell r="C2174" t="str">
            <v xml:space="preserve">M     </v>
          </cell>
          <cell r="D2174">
            <v>120</v>
          </cell>
        </row>
        <row r="2175">
          <cell r="A2175">
            <v>7727</v>
          </cell>
          <cell r="B2175" t="str">
            <v>TUBO CONCRETO ARMADO, CLASSE PA-2, PB, DN 2000 MM, PARA AGUAS PLUVIAIS (NBR 8890)</v>
          </cell>
          <cell r="C2175" t="str">
            <v xml:space="preserve">M     </v>
          </cell>
          <cell r="D2175">
            <v>1409.17</v>
          </cell>
        </row>
        <row r="2176">
          <cell r="A2176">
            <v>7733</v>
          </cell>
          <cell r="B2176" t="str">
            <v>TUBO CONCRETO ARMADO, CLASSE EA-3, PB JE, DN 700 MM, PARA ESGOTO SANITARIO (NBR 8890)</v>
          </cell>
          <cell r="C2176" t="str">
            <v xml:space="preserve">M     </v>
          </cell>
          <cell r="D2176">
            <v>290.73</v>
          </cell>
        </row>
        <row r="2177">
          <cell r="A2177">
            <v>7734</v>
          </cell>
          <cell r="B2177" t="str">
            <v>TUBO CONCRETO ARMADO, CLASSE EA-3, PB JE, DN 900 MM, PARA ESGOTO SANITARIO (NBR 8890)</v>
          </cell>
          <cell r="C2177" t="str">
            <v xml:space="preserve">M     </v>
          </cell>
          <cell r="D2177">
            <v>517.1</v>
          </cell>
        </row>
        <row r="2178">
          <cell r="A2178">
            <v>7735</v>
          </cell>
          <cell r="B2178" t="str">
            <v>TUBO CONCRETO ARMADO, CLASSE EA-3, PB JE, DN 1000 MM, PARA ESGOTO SANITARIO (NBR 8890)</v>
          </cell>
          <cell r="C2178" t="str">
            <v xml:space="preserve">M     </v>
          </cell>
          <cell r="D2178">
            <v>565.64</v>
          </cell>
        </row>
        <row r="2179">
          <cell r="A2179">
            <v>7740</v>
          </cell>
          <cell r="B2179" t="str">
            <v>TUBO CONCRETO ARMADO, CLASSE EA-2, PB JE, DN 400 MM, PARA ESGOTO SANITARIO (NBR 8890)</v>
          </cell>
          <cell r="C2179" t="str">
            <v xml:space="preserve">M     </v>
          </cell>
          <cell r="D2179">
            <v>124.51</v>
          </cell>
        </row>
        <row r="2180">
          <cell r="A2180">
            <v>7741</v>
          </cell>
          <cell r="B2180" t="str">
            <v>TUBO CONCRETO ARMADO, CLASSE EA-2, PB JE, DN 500 MM, PARA ESGOTO SANITARIO (NBR 8890)</v>
          </cell>
          <cell r="C2180" t="str">
            <v xml:space="preserve">M     </v>
          </cell>
          <cell r="D2180">
            <v>157.13999999999999</v>
          </cell>
        </row>
        <row r="2181">
          <cell r="A2181">
            <v>7742</v>
          </cell>
          <cell r="B2181" t="str">
            <v>TUBO CONCRETO ARMADO, CLASSE PA-1, PB, DN 700 MM, PARA AGUAS PLUVIAIS (NBR 8890)</v>
          </cell>
          <cell r="C2181" t="str">
            <v xml:space="preserve">M     </v>
          </cell>
          <cell r="D2181">
            <v>168.44</v>
          </cell>
        </row>
        <row r="2182">
          <cell r="A2182">
            <v>7743</v>
          </cell>
          <cell r="B2182" t="str">
            <v>TUBO CONCRETO ARMADO, CLASSE EA-3, PB JE, DN 600 MM, PARA ESGOTO SANITARIO (NBR 8890)</v>
          </cell>
          <cell r="C2182" t="str">
            <v xml:space="preserve">M     </v>
          </cell>
          <cell r="D2182">
            <v>260.72000000000003</v>
          </cell>
        </row>
        <row r="2183">
          <cell r="A2183">
            <v>7744</v>
          </cell>
          <cell r="B2183" t="str">
            <v>TUBO CONCRETO ARMADO, CLASSE EA-2, PB JE, DN 700 MM, PARA ESGOTO SANITARIO (NBR 8890)</v>
          </cell>
          <cell r="C2183" t="str">
            <v xml:space="preserve">M     </v>
          </cell>
          <cell r="D2183">
            <v>243.85</v>
          </cell>
        </row>
        <row r="2184">
          <cell r="A2184">
            <v>7745</v>
          </cell>
          <cell r="B2184" t="str">
            <v>TUBO CONCRETO ARMADO, CLASSE PA-1, PB, DN 400 MM, PARA AGUAS PLUVIAIS (NBR 8890)</v>
          </cell>
          <cell r="C2184" t="str">
            <v xml:space="preserve">M     </v>
          </cell>
          <cell r="D2184">
            <v>68.69</v>
          </cell>
        </row>
        <row r="2185">
          <cell r="A2185">
            <v>7750</v>
          </cell>
          <cell r="B2185" t="str">
            <v>TUBO CONCRETO ARMADO, CLASSE PA-1, PB, DN 800 MM, PARA AGUAS PLUVIAIS (NBR 8890)</v>
          </cell>
          <cell r="C2185" t="str">
            <v xml:space="preserve">M     </v>
          </cell>
          <cell r="D2185">
            <v>191</v>
          </cell>
        </row>
        <row r="2186">
          <cell r="A2186">
            <v>7752</v>
          </cell>
          <cell r="B2186" t="str">
            <v>TUBO CONCRETO ARMADO, CLASSE PA-2, PB, DN 500 MM, PARA AGUAS PLUVIAIS (NBR 8890)</v>
          </cell>
          <cell r="C2186" t="str">
            <v xml:space="preserve">M     </v>
          </cell>
          <cell r="D2186">
            <v>88.01</v>
          </cell>
        </row>
        <row r="2187">
          <cell r="A2187">
            <v>7753</v>
          </cell>
          <cell r="B2187" t="str">
            <v>TUBO CONCRETO ARMADO, CLASSE PA-1, PB, DN 1000 MM, PARA AGUAS PLUVIAIS (NBR 8890)</v>
          </cell>
          <cell r="C2187" t="str">
            <v xml:space="preserve">M     </v>
          </cell>
          <cell r="D2187">
            <v>262.18</v>
          </cell>
        </row>
        <row r="2188">
          <cell r="A2188">
            <v>7754</v>
          </cell>
          <cell r="B2188" t="str">
            <v>TUBO CONCRETO ARMADO, CLASSE EA-2, PB JE, DN 900 MM, PARA ESGOTO SANITARIO (NBR 8890)</v>
          </cell>
          <cell r="C2188" t="str">
            <v xml:space="preserve">M     </v>
          </cell>
          <cell r="D2188">
            <v>412.68</v>
          </cell>
        </row>
        <row r="2189">
          <cell r="A2189">
            <v>7755</v>
          </cell>
          <cell r="B2189" t="str">
            <v>TUBO CONCRETO ARMADO, CLASSE EA-3, PB JE, DN 400 MM, PARA ESGOTO SANITARIO (NBR 8890)</v>
          </cell>
          <cell r="C2189" t="str">
            <v xml:space="preserve">M     </v>
          </cell>
          <cell r="D2189">
            <v>151.69</v>
          </cell>
        </row>
        <row r="2190">
          <cell r="A2190">
            <v>7756</v>
          </cell>
          <cell r="B2190" t="str">
            <v>TUBO CONCRETO ARMADO, CLASSE PA-1, PB, DN 900 MM, PARA AGUAS PLUVIAIS (NBR 8890)</v>
          </cell>
          <cell r="C2190" t="str">
            <v xml:space="preserve">M     </v>
          </cell>
          <cell r="D2190">
            <v>235.81</v>
          </cell>
        </row>
        <row r="2191">
          <cell r="A2191">
            <v>7757</v>
          </cell>
          <cell r="B2191" t="str">
            <v>TUBO CONCRETO ARMADO, CLASSE PA-1, PB, DN 1200 MM, PARA AGUAS PLUVIAIS (NBR 8890)</v>
          </cell>
          <cell r="C2191" t="str">
            <v xml:space="preserve">M     </v>
          </cell>
          <cell r="D2191">
            <v>371.55</v>
          </cell>
        </row>
        <row r="2192">
          <cell r="A2192">
            <v>7758</v>
          </cell>
          <cell r="B2192" t="str">
            <v>TUBO CONCRETO ARMADO, CLASSE PA-1, PB, DN 1500 MM, PARA AGUAS PLUVIAIS (NBR 8890)</v>
          </cell>
          <cell r="C2192" t="str">
            <v xml:space="preserve">M     </v>
          </cell>
          <cell r="D2192">
            <v>552.66</v>
          </cell>
        </row>
        <row r="2193">
          <cell r="A2193">
            <v>7759</v>
          </cell>
          <cell r="B2193" t="str">
            <v>TUBO CONCRETO ARMADO, CLASSE PA-1, PB, DN 2000 MM, PARA AGUAS PLUVIAIS (NBR 8890)</v>
          </cell>
          <cell r="C2193" t="str">
            <v xml:space="preserve">M     </v>
          </cell>
          <cell r="D2193">
            <v>1204.04</v>
          </cell>
        </row>
        <row r="2194">
          <cell r="A2194">
            <v>7760</v>
          </cell>
          <cell r="B2194" t="str">
            <v>TUBO CONCRETO ARMADO, CLASSE PA-2, PB, DN 300 MM, PARA AGUAS PLUVIAIS (NBR 8890)</v>
          </cell>
          <cell r="C2194" t="str">
            <v xml:space="preserve">M     </v>
          </cell>
          <cell r="D2194">
            <v>68.36</v>
          </cell>
        </row>
        <row r="2195">
          <cell r="A2195">
            <v>7761</v>
          </cell>
          <cell r="B2195" t="str">
            <v>TUBO CONCRETO ARMADO, CLASSE PA-2, PB, DN 400 MM, PARA AGUAS PLUVIAIS (NBR 8890)</v>
          </cell>
          <cell r="C2195" t="str">
            <v xml:space="preserve">M     </v>
          </cell>
          <cell r="D2195">
            <v>72.66</v>
          </cell>
        </row>
        <row r="2196">
          <cell r="A2196">
            <v>7762</v>
          </cell>
          <cell r="B2196" t="str">
            <v>TUBO CONCRETO ARMADO, CLASSE PA-2, PB, DN 600 MM, PARA AGUAS PLUVIAIS (NBR 8890)</v>
          </cell>
          <cell r="C2196" t="str">
            <v xml:space="preserve">M     </v>
          </cell>
          <cell r="D2196">
            <v>115.15</v>
          </cell>
        </row>
        <row r="2197">
          <cell r="A2197">
            <v>7763</v>
          </cell>
          <cell r="B2197" t="str">
            <v>TUBO CONCRETO ARMADO, CLASSE PA-2, PB, DN 800 MM, PARA AGUAS PLUVIAIS (NBR 8890)</v>
          </cell>
          <cell r="C2197" t="str">
            <v xml:space="preserve">M     </v>
          </cell>
          <cell r="D2197">
            <v>197.88</v>
          </cell>
        </row>
        <row r="2198">
          <cell r="A2198">
            <v>7764</v>
          </cell>
          <cell r="B2198" t="str">
            <v>TUBO CONCRETO ARMADO, CLASSE PA-2, PB, DN 900 MM, PARA AGUAS PLUVIAIS (NBR 8890)</v>
          </cell>
          <cell r="C2198" t="str">
            <v xml:space="preserve">M     </v>
          </cell>
          <cell r="D2198">
            <v>297.24</v>
          </cell>
        </row>
        <row r="2199">
          <cell r="A2199">
            <v>7765</v>
          </cell>
          <cell r="B2199" t="str">
            <v>TUBO CONCRETO ARMADO, CLASSE PA-2, PB, DN 1000 MM, PARA AGUAS PLUVIAIS (NBR 8890)</v>
          </cell>
          <cell r="C2199" t="str">
            <v xml:space="preserve">M     </v>
          </cell>
          <cell r="D2199">
            <v>289.54000000000002</v>
          </cell>
        </row>
        <row r="2200">
          <cell r="A2200">
            <v>7766</v>
          </cell>
          <cell r="B2200" t="str">
            <v>TUBO CONCRETO ARMADO, CLASSE PA-2, PB, DN 1200 MM, PARA AGUAS PLUVIAIS (NBR 8890)</v>
          </cell>
          <cell r="C2200" t="str">
            <v xml:space="preserve">M     </v>
          </cell>
          <cell r="D2200">
            <v>421.1</v>
          </cell>
        </row>
        <row r="2201">
          <cell r="A2201">
            <v>7767</v>
          </cell>
          <cell r="B2201" t="str">
            <v>TUBO CONCRETO ARMADO, CLASSE PA-2, PB, DN 1500 MM, PARA AGUAS PLUVIAIS (NBR 8890)</v>
          </cell>
          <cell r="C2201" t="str">
            <v xml:space="preserve">M     </v>
          </cell>
          <cell r="D2201">
            <v>648.89</v>
          </cell>
        </row>
        <row r="2202">
          <cell r="A2202">
            <v>7773</v>
          </cell>
          <cell r="B2202" t="str">
            <v>TUBO CONCRETO ARMADO, CLASSE EA-2, PB JE, DN 800 MM, PARA ESGOTO SANITARIO (NBR 8890)</v>
          </cell>
          <cell r="C2202" t="str">
            <v xml:space="preserve">M     </v>
          </cell>
          <cell r="D2202">
            <v>303.68</v>
          </cell>
        </row>
        <row r="2203">
          <cell r="A2203">
            <v>7774</v>
          </cell>
          <cell r="B2203" t="str">
            <v>TUBO CONCRETO ARMADO, CLASSE EA-2, PB JE, DN 600 MM, PARA ESGOTO SANITARIO (NBR 8890)</v>
          </cell>
          <cell r="C2203" t="str">
            <v xml:space="preserve">M     </v>
          </cell>
          <cell r="D2203">
            <v>211.54</v>
          </cell>
        </row>
        <row r="2204">
          <cell r="A2204">
            <v>7775</v>
          </cell>
          <cell r="B2204" t="str">
            <v>TUBO CONCRETO ARMADO, CLASSE EA-3, PB JE, DN 800 MM, PARA ESGOTO SANITARIO (NBR 8890)</v>
          </cell>
          <cell r="C2204" t="str">
            <v xml:space="preserve">M     </v>
          </cell>
          <cell r="D2204">
            <v>357.68</v>
          </cell>
        </row>
        <row r="2205">
          <cell r="A2205">
            <v>7776</v>
          </cell>
          <cell r="B2205" t="str">
            <v>TUBO CONCRETO ARMADO, CLASSE EA-3, PB JE, DN 500 MM, PARA ESGOTO SANITARIO (NBR 8890)</v>
          </cell>
          <cell r="C2205" t="str">
            <v xml:space="preserve">M     </v>
          </cell>
          <cell r="D2205">
            <v>197.43</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2725.02</v>
          </cell>
        </row>
        <row r="2217">
          <cell r="A2217">
            <v>9535</v>
          </cell>
          <cell r="B2217" t="str">
            <v>CHUVEIRO ELETRICO COMUM CORPO PLASTICO TIPO DUCHA, FORNECIMENTO E INSTALACAO</v>
          </cell>
          <cell r="C2217" t="str">
            <v>UN</v>
          </cell>
          <cell r="D2217">
            <v>65.17</v>
          </cell>
        </row>
        <row r="2218">
          <cell r="A2218">
            <v>9537</v>
          </cell>
          <cell r="B2218" t="str">
            <v>LIMPEZA FINAL DA OBRA</v>
          </cell>
          <cell r="C2218" t="str">
            <v>M2</v>
          </cell>
          <cell r="D2218">
            <v>2.09</v>
          </cell>
        </row>
        <row r="2219">
          <cell r="A2219">
            <v>9540</v>
          </cell>
          <cell r="B2219" t="str">
            <v>ENTRADA DE ENERGIA ELÉTRICA AÉREA MONOFÁSICA 50A COM POSTE DE CONCRETO, INCLUSIVE CABEAMENTO, CAIXA DE PROTEÇÃO PARA MEDIDOR E ATERRAMENTO.</v>
          </cell>
          <cell r="C2219" t="str">
            <v>UN</v>
          </cell>
          <cell r="D2219">
            <v>896.91</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33.17</v>
          </cell>
        </row>
        <row r="2223">
          <cell r="A2223">
            <v>9826</v>
          </cell>
          <cell r="B2223" t="str">
            <v>TUBO PVC DEFOFO, JEI, 1 MPA, DN 250 MM, PARA REDE DE AGUA (NBR 7665)</v>
          </cell>
          <cell r="C2223" t="str">
            <v xml:space="preserve">M     </v>
          </cell>
          <cell r="D2223">
            <v>170.8</v>
          </cell>
        </row>
        <row r="2224">
          <cell r="A2224">
            <v>9827</v>
          </cell>
          <cell r="B2224" t="str">
            <v>TUBO PVC DEFOFO, JEI, 1 MPA, DN 300 MM, PARA REDE DE AGUA (NBR 7665)</v>
          </cell>
          <cell r="C2224" t="str">
            <v xml:space="preserve">M     </v>
          </cell>
          <cell r="D2224">
            <v>248.23</v>
          </cell>
        </row>
        <row r="2225">
          <cell r="A2225">
            <v>9828</v>
          </cell>
          <cell r="B2225" t="str">
            <v>TUBO PVC DEFOFO, JEI, 1 MPA, DN 150 MM, PARA REDEDE  AGUA (NBR 7665)</v>
          </cell>
          <cell r="C2225" t="str">
            <v xml:space="preserve">M     </v>
          </cell>
          <cell r="D2225">
            <v>64.67</v>
          </cell>
        </row>
        <row r="2226">
          <cell r="A2226">
            <v>9829</v>
          </cell>
          <cell r="B2226" t="str">
            <v>TUBO PVC DEFOFO, JEI, 1 MPA, DN 200 MM, PARA REDE DE AGUA (NBR 7665)</v>
          </cell>
          <cell r="C2226" t="str">
            <v xml:space="preserve">M     </v>
          </cell>
          <cell r="D2226">
            <v>115.13</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2.77</v>
          </cell>
        </row>
        <row r="2231">
          <cell r="A2231">
            <v>9836</v>
          </cell>
          <cell r="B2231" t="str">
            <v>TUBO PVC  SERIE NORMAL, DN 100 MM, PARA ESGOTO  PREDIAL (NBR 5688)</v>
          </cell>
          <cell r="C2231" t="str">
            <v xml:space="preserve">M     </v>
          </cell>
          <cell r="D2231">
            <v>7.32</v>
          </cell>
        </row>
        <row r="2232">
          <cell r="A2232">
            <v>9837</v>
          </cell>
          <cell r="B2232" t="str">
            <v>TUBO PVC SERIE NORMAL, DN 75 MM, PARA ESGOTO PREDIAL (NBR 5688)</v>
          </cell>
          <cell r="C2232" t="str">
            <v xml:space="preserve">M     </v>
          </cell>
          <cell r="D2232">
            <v>6.44</v>
          </cell>
        </row>
        <row r="2233">
          <cell r="A2233">
            <v>9838</v>
          </cell>
          <cell r="B2233" t="str">
            <v>TUBO PVC SERIE NORMAL, DN 50 MM, PARA ESGOTO PREDIAL (NBR 5688)</v>
          </cell>
          <cell r="C2233" t="str">
            <v xml:space="preserve">M     </v>
          </cell>
          <cell r="D2233">
            <v>4.76</v>
          </cell>
        </row>
        <row r="2234">
          <cell r="A2234">
            <v>9839</v>
          </cell>
          <cell r="B2234" t="str">
            <v>TUBO PVC, PBV, SERIE R, DN 75 MM, PARA ESGOTO OU AGUAS PLUVIAIS PREDIAL (NBR 5688)</v>
          </cell>
          <cell r="C2234" t="str">
            <v xml:space="preserve">M     </v>
          </cell>
          <cell r="D2234">
            <v>8.5299999999999994</v>
          </cell>
        </row>
        <row r="2235">
          <cell r="A2235">
            <v>9840</v>
          </cell>
          <cell r="B2235" t="str">
            <v>TUBO PVC, PBV, SERIE R, DN 150 MM, PARA ESGOTO OU AGUAS PLUVIAIS PREDIAL (NBR 5688)</v>
          </cell>
          <cell r="C2235" t="str">
            <v xml:space="preserve">M     </v>
          </cell>
          <cell r="D2235">
            <v>29.22</v>
          </cell>
        </row>
        <row r="2236">
          <cell r="A2236">
            <v>9841</v>
          </cell>
          <cell r="B2236" t="str">
            <v>TUBO PVC, PBV, SERIE R, DN 100 MM, PARA ESGOTO OU AGUAS PLUVIAIS PREDIAL (NBR 5688)</v>
          </cell>
          <cell r="C2236" t="str">
            <v xml:space="preserve">M     </v>
          </cell>
          <cell r="D2236">
            <v>14.05</v>
          </cell>
        </row>
        <row r="2237">
          <cell r="A2237">
            <v>9850</v>
          </cell>
          <cell r="B2237" t="str">
            <v>TUBO PVC DE REVESTIMENTO GEOMECANICO NERVURADO REFORCADO, DN = 150 MM, COMPRIMENTO = 2 M</v>
          </cell>
          <cell r="C2237" t="str">
            <v xml:space="preserve">M     </v>
          </cell>
          <cell r="D2237">
            <v>91</v>
          </cell>
        </row>
        <row r="2238">
          <cell r="A2238">
            <v>9851</v>
          </cell>
          <cell r="B2238" t="str">
            <v>TUBO PVC DE REVESTIMENTO GEOMECANICO NERVURADO STANDARD, DN = 206 MM, COMPRIMENTO = 2 M</v>
          </cell>
          <cell r="C2238" t="str">
            <v xml:space="preserve">M     </v>
          </cell>
          <cell r="D2238">
            <v>122.95</v>
          </cell>
        </row>
        <row r="2239">
          <cell r="A2239">
            <v>9853</v>
          </cell>
          <cell r="B2239" t="str">
            <v>TUBO PVC DE REVESTIMENTO GEOMECANICO NERVURADO REFORCADO, DN = 200 MM, COMPRIMENTO = 2 M</v>
          </cell>
          <cell r="C2239" t="str">
            <v xml:space="preserve">M     </v>
          </cell>
          <cell r="D2239">
            <v>161.82</v>
          </cell>
        </row>
        <row r="2240">
          <cell r="A2240">
            <v>9854</v>
          </cell>
          <cell r="B2240" t="str">
            <v>TUBO PVC DE REVESTIMENTO GEOMECANICO NERVURADO STANDARD, DN = 154 MM, COMPRIMENTO = 2 M</v>
          </cell>
          <cell r="C2240" t="str">
            <v xml:space="preserve">M     </v>
          </cell>
          <cell r="D2240">
            <v>70.900000000000006</v>
          </cell>
        </row>
        <row r="2241">
          <cell r="A2241">
            <v>9855</v>
          </cell>
          <cell r="B2241" t="str">
            <v>TUBO PVC DE REVESTIMENTO GEOMECANICO NERVURADO STANDARD, DN = 250 MM, COMPRIMENTO = 2 M</v>
          </cell>
          <cell r="C2241" t="str">
            <v xml:space="preserve">M     </v>
          </cell>
          <cell r="D2241">
            <v>205.64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2.33</v>
          </cell>
        </row>
        <row r="2254">
          <cell r="A2254">
            <v>9868</v>
          </cell>
          <cell r="B2254" t="str">
            <v>TUBO PVC, SOLDAVEL, DN 25 MM, AGUA FRIA (NBR-5648)</v>
          </cell>
          <cell r="C2254" t="str">
            <v xml:space="preserve">M     </v>
          </cell>
          <cell r="D2254">
            <v>3.1</v>
          </cell>
        </row>
        <row r="2255">
          <cell r="A2255">
            <v>9869</v>
          </cell>
          <cell r="B2255" t="str">
            <v>TUBO PVC, SOLDAVEL, DN 32 MM, AGUA FRIA (NBR-5648)</v>
          </cell>
          <cell r="C2255" t="str">
            <v xml:space="preserve">M     </v>
          </cell>
          <cell r="D2255">
            <v>6.63</v>
          </cell>
        </row>
        <row r="2256">
          <cell r="A2256">
            <v>9870</v>
          </cell>
          <cell r="B2256" t="str">
            <v>TUBO PVC, SOLDAVEL, DN 110 MM, AGUA FRIA (NBR-5648)</v>
          </cell>
          <cell r="C2256" t="str">
            <v xml:space="preserve">M     </v>
          </cell>
          <cell r="D2256">
            <v>55.77</v>
          </cell>
        </row>
        <row r="2257">
          <cell r="A2257">
            <v>9871</v>
          </cell>
          <cell r="B2257" t="str">
            <v>TUBO PVC, SOLDAVEL, DN 75 MM, AGUA FRIA (NBR-5648)</v>
          </cell>
          <cell r="C2257" t="str">
            <v xml:space="preserve">M     </v>
          </cell>
          <cell r="D2257">
            <v>26.24</v>
          </cell>
        </row>
        <row r="2258">
          <cell r="A2258">
            <v>9872</v>
          </cell>
          <cell r="B2258" t="str">
            <v>TUBO PVC, SOLDAVEL, DN 85 MM, AGUA FRIA (NBR-5648)</v>
          </cell>
          <cell r="C2258" t="str">
            <v xml:space="preserve">M     </v>
          </cell>
          <cell r="D2258">
            <v>33.08</v>
          </cell>
        </row>
        <row r="2259">
          <cell r="A2259">
            <v>9873</v>
          </cell>
          <cell r="B2259" t="str">
            <v>TUBO PVC, SOLDAVEL, DN 60 MM, AGUA FRIA (NBR-5648)</v>
          </cell>
          <cell r="C2259" t="str">
            <v xml:space="preserve">M     </v>
          </cell>
          <cell r="D2259">
            <v>18.7</v>
          </cell>
        </row>
        <row r="2260">
          <cell r="A2260">
            <v>9874</v>
          </cell>
          <cell r="B2260" t="str">
            <v>TUBO PVC, SOLDAVEL, DN 40 MM, AGUA FRIA (NBR-5648)</v>
          </cell>
          <cell r="C2260" t="str">
            <v xml:space="preserve">M     </v>
          </cell>
          <cell r="D2260">
            <v>9.68</v>
          </cell>
        </row>
        <row r="2261">
          <cell r="A2261">
            <v>9875</v>
          </cell>
          <cell r="B2261" t="str">
            <v>TUBO PVC, SOLDAVEL, DN 50 MM, PARA AGUA FRIA (NBR-5648)</v>
          </cell>
          <cell r="C2261" t="str">
            <v xml:space="preserve">M     </v>
          </cell>
          <cell r="D2261">
            <v>12</v>
          </cell>
        </row>
        <row r="2262">
          <cell r="A2262">
            <v>9876</v>
          </cell>
          <cell r="B2262" t="str">
            <v>TUBO DE PVC, PBL, TIPO LEVE, DN = 125 MM,  PARA VENTILACAO</v>
          </cell>
          <cell r="C2262" t="str">
            <v xml:space="preserve">M     </v>
          </cell>
          <cell r="D2262">
            <v>9.23</v>
          </cell>
        </row>
        <row r="2263">
          <cell r="A2263">
            <v>9877</v>
          </cell>
          <cell r="B2263" t="str">
            <v>TUBO DE PVC, PBL, TIPO LEVE, DN = 250 MM,  PARA VENTILACAO</v>
          </cell>
          <cell r="C2263" t="str">
            <v xml:space="preserve">M     </v>
          </cell>
          <cell r="D2263">
            <v>33.36</v>
          </cell>
        </row>
        <row r="2264">
          <cell r="A2264">
            <v>9878</v>
          </cell>
          <cell r="B2264" t="str">
            <v>TUBO DE PVC, PBL, TIPO LEVE, DN = 300 MM,  PARA VENTILACAO</v>
          </cell>
          <cell r="C2264" t="str">
            <v xml:space="preserve">M     </v>
          </cell>
          <cell r="D2264">
            <v>46.3</v>
          </cell>
        </row>
        <row r="2265">
          <cell r="A2265">
            <v>9879</v>
          </cell>
          <cell r="B2265" t="str">
            <v>TUBO DE PVC, PBL, TIPO LEVE, DN = 400 MM,  PARA VENTILACAO</v>
          </cell>
          <cell r="C2265" t="str">
            <v xml:space="preserve">M     </v>
          </cell>
          <cell r="D2265">
            <v>109.29</v>
          </cell>
        </row>
        <row r="2266">
          <cell r="A2266">
            <v>9883</v>
          </cell>
          <cell r="B2266" t="str">
            <v>UNIAO DE FERRO GALVANIZADO, COM ROSCA BSP, COM ASSENTO PLANO, DE 1/2"</v>
          </cell>
          <cell r="C2266" t="str">
            <v xml:space="preserve">UN    </v>
          </cell>
          <cell r="D2266">
            <v>14.97</v>
          </cell>
        </row>
        <row r="2267">
          <cell r="A2267">
            <v>9884</v>
          </cell>
          <cell r="B2267" t="str">
            <v>UNIAO DE FERRO GALVANIZADO, COM ROSCA BSP, COM ASSENTO PLANO, DE 1 1/2"</v>
          </cell>
          <cell r="C2267" t="str">
            <v xml:space="preserve">UN    </v>
          </cell>
          <cell r="D2267">
            <v>42.71</v>
          </cell>
        </row>
        <row r="2268">
          <cell r="A2268">
            <v>9885</v>
          </cell>
          <cell r="B2268" t="str">
            <v>UNIAO DE FERRO GALVANIZADO, COM ROSCA BSP, COM ASSENTO PLANO, DE 3/4"</v>
          </cell>
          <cell r="C2268" t="str">
            <v xml:space="preserve">UN    </v>
          </cell>
          <cell r="D2268">
            <v>19.829999999999998</v>
          </cell>
        </row>
        <row r="2269">
          <cell r="A2269">
            <v>9886</v>
          </cell>
          <cell r="B2269" t="str">
            <v>UNIAO DE FERRO GALVANIZADO, COM ROSCA BSP, COM ASSENTO PLANO, DE 1"</v>
          </cell>
          <cell r="C2269" t="str">
            <v xml:space="preserve">UN    </v>
          </cell>
          <cell r="D2269">
            <v>20.51</v>
          </cell>
        </row>
        <row r="2270">
          <cell r="A2270">
            <v>9887</v>
          </cell>
          <cell r="B2270" t="str">
            <v>UNIAO DE FERRO GALVANIZADO, COM ROSCA BSP, COM ASSENTO PLANO, DE 2"</v>
          </cell>
          <cell r="C2270" t="str">
            <v xml:space="preserve">UN    </v>
          </cell>
          <cell r="D2270">
            <v>62.8</v>
          </cell>
        </row>
        <row r="2271">
          <cell r="A2271">
            <v>9888</v>
          </cell>
          <cell r="B2271" t="str">
            <v>UNIAO DE FERRO GALVANIZADO, COM ROSCA BSP, COM ASSENTO PLANO, DE 1 1/4"</v>
          </cell>
          <cell r="C2271" t="str">
            <v xml:space="preserve">UN    </v>
          </cell>
          <cell r="D2271">
            <v>34.31</v>
          </cell>
        </row>
        <row r="2272">
          <cell r="A2272">
            <v>9889</v>
          </cell>
          <cell r="B2272" t="str">
            <v>UNIAO DE FERRO GALVANIZADO, COM ROSCA BSP, COM ASSENTO PLANO, DE 2 1/2"</v>
          </cell>
          <cell r="C2272" t="str">
            <v xml:space="preserve">UN    </v>
          </cell>
          <cell r="D2272">
            <v>103.91</v>
          </cell>
        </row>
        <row r="2273">
          <cell r="A2273">
            <v>9890</v>
          </cell>
          <cell r="B2273" t="str">
            <v>UNIAO DE FERRO GALVANIZADO, COM ROSCA BSP, COM ASSENTO PLANO, DE 3"</v>
          </cell>
          <cell r="C2273" t="str">
            <v xml:space="preserve">UN    </v>
          </cell>
          <cell r="D2273">
            <v>160.99</v>
          </cell>
        </row>
        <row r="2274">
          <cell r="A2274">
            <v>9891</v>
          </cell>
          <cell r="B2274" t="str">
            <v>UNIAO DE FERRO GALVANIZADO, COM ROSCA BSP, COM ASSENTO PLANO, DE 4"</v>
          </cell>
          <cell r="C2274" t="str">
            <v xml:space="preserve">UN    </v>
          </cell>
          <cell r="D2274">
            <v>226</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140.63999999999999</v>
          </cell>
        </row>
        <row r="2296">
          <cell r="A2296">
            <v>10229</v>
          </cell>
          <cell r="B2296" t="str">
            <v>VALVULA DE RETENCAO DE BRONZE, PE COM CRIVOS, EXTREMIDADE COM ROSCA, DE 3/4", PARA FUNDO DE POCO</v>
          </cell>
          <cell r="C2296" t="str">
            <v xml:space="preserve">UN    </v>
          </cell>
          <cell r="D2296">
            <v>36.28</v>
          </cell>
        </row>
        <row r="2297">
          <cell r="A2297">
            <v>10230</v>
          </cell>
          <cell r="B2297" t="str">
            <v>VALVULA DE RETENCAO DE BRONZE, PE COM CRIVOS, EXTREMIDADE COM ROSCA, DE 4", PARA FUNDO DE POCO</v>
          </cell>
          <cell r="C2297" t="str">
            <v xml:space="preserve">UN    </v>
          </cell>
          <cell r="D2297">
            <v>443.83</v>
          </cell>
        </row>
        <row r="2298">
          <cell r="A2298">
            <v>10231</v>
          </cell>
          <cell r="B2298" t="str">
            <v>VALVULA DE RETENCAO DE BRONZE, PE COM CRIVOS, EXTREMIDADE COM ROSCA, DE 2 1/2", PARA FUNDO DE POCO</v>
          </cell>
          <cell r="C2298" t="str">
            <v xml:space="preserve">UN    </v>
          </cell>
          <cell r="D2298">
            <v>183.96</v>
          </cell>
        </row>
        <row r="2299">
          <cell r="A2299">
            <v>10232</v>
          </cell>
          <cell r="B2299" t="str">
            <v>VALVULA DE RETENCAO DE BRONZE, PE COM CRIVOS, EXTREMIDADE COM ROSCA, DE 2", PARA FUNDO DE POCO</v>
          </cell>
          <cell r="C2299" t="str">
            <v xml:space="preserve">UN    </v>
          </cell>
          <cell r="D2299">
            <v>102.94</v>
          </cell>
        </row>
        <row r="2300">
          <cell r="A2300">
            <v>10233</v>
          </cell>
          <cell r="B2300" t="str">
            <v>VALVULA DE RETENCAO DE BRONZE, PE COM CRIVOS, EXTREMIDADE COM ROSCA, DE 1 1/4", PARA FUNDO DE POCO</v>
          </cell>
          <cell r="C2300" t="str">
            <v xml:space="preserve">UN    </v>
          </cell>
          <cell r="D2300">
            <v>63.68</v>
          </cell>
        </row>
        <row r="2301">
          <cell r="A2301">
            <v>10234</v>
          </cell>
          <cell r="B2301" t="str">
            <v>VALVULA DE RETENCAO DE BRONZE, PE COM CRIVOS, EXTREMIDADE COM ROSCA, DE 1", PARA FUNDO DE POCO</v>
          </cell>
          <cell r="C2301" t="str">
            <v xml:space="preserve">UN    </v>
          </cell>
          <cell r="D2301">
            <v>40.11</v>
          </cell>
        </row>
        <row r="2302">
          <cell r="A2302">
            <v>10235</v>
          </cell>
          <cell r="B2302" t="str">
            <v>VALVULA DE RETENCAO DE BRONZE, PE COM CRIVOS, EXTREMIDADE COM ROSCA, DE 3", PARA FUNDO DE POCO</v>
          </cell>
          <cell r="C2302" t="str">
            <v xml:space="preserve">UN    </v>
          </cell>
          <cell r="D2302">
            <v>252.19</v>
          </cell>
        </row>
        <row r="2303">
          <cell r="A2303">
            <v>10236</v>
          </cell>
          <cell r="B2303" t="str">
            <v>VALVULA DE RETENCAO DE BRONZE, PE COM CRIVOS, EXTREMIDADE COM ROSCA, DE 1 1/2", PARA FUNDO DE POCO</v>
          </cell>
          <cell r="C2303" t="str">
            <v xml:space="preserve">UN    </v>
          </cell>
          <cell r="D2303">
            <v>67.959999999999994</v>
          </cell>
        </row>
        <row r="2304">
          <cell r="A2304">
            <v>10404</v>
          </cell>
          <cell r="B2304" t="str">
            <v>VALVULA DE RETENCAO HORIZONTAL, DE BRONZE (PN-25), 1/2", 400 PSI, TAMPA DE PORCA DE UNIAO, EXTREMIDADES COM ROSCA</v>
          </cell>
          <cell r="C2304" t="str">
            <v xml:space="preserve">UN    </v>
          </cell>
          <cell r="D2304">
            <v>47.85</v>
          </cell>
        </row>
        <row r="2305">
          <cell r="A2305">
            <v>10405</v>
          </cell>
          <cell r="B2305" t="str">
            <v>VALVULA DE RETENCAO HORIZONTAL, DE BRONZE (PN-25), 2 1/2", 400 PSI, TAMPA DE PORCA DE UNIAO, EXTREMIDADES COM ROSCA</v>
          </cell>
          <cell r="C2305" t="str">
            <v xml:space="preserve">UN    </v>
          </cell>
          <cell r="D2305">
            <v>264.17</v>
          </cell>
        </row>
        <row r="2306">
          <cell r="A2306">
            <v>10406</v>
          </cell>
          <cell r="B2306" t="str">
            <v>VALVULA DE RETENCAO HORIZONTAL, DE BRONZE (PN-25), 3", 400 PSI, TAMPA DE PORCA DE UNIAO, EXTREMIDADES COM ROSCA</v>
          </cell>
          <cell r="C2306" t="str">
            <v xml:space="preserve">UN    </v>
          </cell>
          <cell r="D2306">
            <v>364.88</v>
          </cell>
        </row>
        <row r="2307">
          <cell r="A2307">
            <v>10407</v>
          </cell>
          <cell r="B2307" t="str">
            <v>VALVULA DE RETENCAO HORIZONTAL, DE BRONZE (PN-25), 4", 400 PSI, TAMPA DE PORCA DE UNIAO, EXTREMIDADES COM ROSCA</v>
          </cell>
          <cell r="C2307" t="str">
            <v xml:space="preserve">UN    </v>
          </cell>
          <cell r="D2307">
            <v>565.92999999999995</v>
          </cell>
        </row>
        <row r="2308">
          <cell r="A2308">
            <v>10408</v>
          </cell>
          <cell r="B2308" t="str">
            <v>VALVULA DE RETENCAO HORIZONTAL, DE BRONZE (PN-25), 2", 400 PSI, TAMPA DE PORCA DE UNIAO, EXTREMIDADES COM ROSCA</v>
          </cell>
          <cell r="C2308" t="str">
            <v xml:space="preserve">UN    </v>
          </cell>
          <cell r="D2308">
            <v>184.73</v>
          </cell>
        </row>
        <row r="2309">
          <cell r="A2309">
            <v>10409</v>
          </cell>
          <cell r="B2309" t="str">
            <v>VALVULA DE RETENCAO HORIZONTAL, DE BRONZE (PN-25), 1 1/2", 400 PSI, TAMPA DE PORCA DE UNIAO, EXTREMIDADES COM ROSCA</v>
          </cell>
          <cell r="C2309" t="str">
            <v xml:space="preserve">UN    </v>
          </cell>
          <cell r="D2309">
            <v>131.85</v>
          </cell>
        </row>
        <row r="2310">
          <cell r="A2310">
            <v>10410</v>
          </cell>
          <cell r="B2310" t="str">
            <v>VALVULA DE RETENCAO HORIZONTAL, DE BRONZE (PN-25), 1", 400 PSI, TAMPA DE PORCA DE UNIAO, EXTREMIDADES COM ROSCA</v>
          </cell>
          <cell r="C2310" t="str">
            <v xml:space="preserve">UN    </v>
          </cell>
          <cell r="D2310">
            <v>78.81</v>
          </cell>
        </row>
        <row r="2311">
          <cell r="A2311">
            <v>10411</v>
          </cell>
          <cell r="B2311" t="str">
            <v>VALVULA DE RETENCAO HORIZONTAL, DE BRONZE (PN-25), 1 1/4", 400 PSI, TAMPA DE PORCA DE UNIAO, EXTREMIDADES COM ROSCA</v>
          </cell>
          <cell r="C2311" t="str">
            <v xml:space="preserve">UN    </v>
          </cell>
          <cell r="D2311">
            <v>117.98</v>
          </cell>
        </row>
        <row r="2312">
          <cell r="A2312">
            <v>10412</v>
          </cell>
          <cell r="B2312" t="str">
            <v>VALVULA DE RETENCAO HORIZONTAL, DE BRONZE (PN-25), 3/4", 400 PSI, TAMPA DE PORCA DE UNIAO, EXTREMIDADES COM ROSCA</v>
          </cell>
          <cell r="C2312" t="str">
            <v xml:space="preserve">UN    </v>
          </cell>
          <cell r="D2312">
            <v>57.98</v>
          </cell>
        </row>
        <row r="2313">
          <cell r="A2313">
            <v>10413</v>
          </cell>
          <cell r="B2313" t="str">
            <v>VALVULA DE RETENCAO VERTICAL, DE BRONZE (PN-16), 3/4", 200 PSI, EXTREMIDADES COM ROSCA</v>
          </cell>
          <cell r="C2313" t="str">
            <v xml:space="preserve">UN    </v>
          </cell>
          <cell r="D2313">
            <v>37.17</v>
          </cell>
        </row>
        <row r="2314">
          <cell r="A2314">
            <v>10414</v>
          </cell>
          <cell r="B2314" t="str">
            <v>VALVULA DE RETENCAO VERTICAL, DE BRONZE (PN-16), 3", 200 PSI, EXTREMIDADES COM ROSCA</v>
          </cell>
          <cell r="C2314" t="str">
            <v xml:space="preserve">UN    </v>
          </cell>
          <cell r="D2314">
            <v>223.81</v>
          </cell>
        </row>
        <row r="2315">
          <cell r="A2315">
            <v>10415</v>
          </cell>
          <cell r="B2315" t="str">
            <v>VALVULA DE RETENCAO VERTICAL, DE BRONZE (PN-16), 4", 200 PSI, EXTREMIDADES COM ROSCA</v>
          </cell>
          <cell r="C2315" t="str">
            <v xml:space="preserve">UN    </v>
          </cell>
          <cell r="D2315">
            <v>388.43</v>
          </cell>
        </row>
        <row r="2316">
          <cell r="A2316">
            <v>10416</v>
          </cell>
          <cell r="B2316" t="str">
            <v>VALVULA DE RETENCAO VERTICAL, DE BRONZE (PN-16), 1 1/2", 200 PSI, EXTREMIDADES COM ROSCA</v>
          </cell>
          <cell r="C2316" t="str">
            <v xml:space="preserve">UN    </v>
          </cell>
          <cell r="D2316">
            <v>70.19</v>
          </cell>
        </row>
        <row r="2317">
          <cell r="A2317">
            <v>10417</v>
          </cell>
          <cell r="B2317" t="str">
            <v>VALVULA DE RETENCAO VERTICAL, DE BRONZE (PN-16), 2", 200 PSI, EXTREMIDADES COM ROSCA</v>
          </cell>
          <cell r="C2317" t="str">
            <v xml:space="preserve">UN    </v>
          </cell>
          <cell r="D2317">
            <v>102.28</v>
          </cell>
        </row>
        <row r="2318">
          <cell r="A2318">
            <v>10418</v>
          </cell>
          <cell r="B2318" t="str">
            <v>VALVULA DE RETENCAO VERTICAL, DE BRONZE (PN-16), 1", 200 PSI, EXTREMIDADES COM ROSCA</v>
          </cell>
          <cell r="C2318" t="str">
            <v xml:space="preserve">UN    </v>
          </cell>
          <cell r="D2318">
            <v>40.61</v>
          </cell>
        </row>
        <row r="2319">
          <cell r="A2319">
            <v>10419</v>
          </cell>
          <cell r="B2319" t="str">
            <v>VALVULA DE RETENCAO VERTICAL, DE BRONZE (PN-16), 1 1/4", 200 PSI, EXTREMIDADES COM ROSCA</v>
          </cell>
          <cell r="C2319" t="str">
            <v xml:space="preserve">UN    </v>
          </cell>
          <cell r="D2319">
            <v>60.93</v>
          </cell>
        </row>
        <row r="2320">
          <cell r="A2320">
            <v>10420</v>
          </cell>
          <cell r="B2320" t="str">
            <v>BACIA SANITARIA (VASO) CONVENCIONAL DE LOUCA BRANCA</v>
          </cell>
          <cell r="C2320" t="str">
            <v xml:space="preserve">UN    </v>
          </cell>
          <cell r="D2320">
            <v>117.9</v>
          </cell>
        </row>
        <row r="2321">
          <cell r="A2321">
            <v>10421</v>
          </cell>
          <cell r="B2321" t="str">
            <v>BACIA SANITARIA (VASO) CONVENCIONAL DE LOUCA COR</v>
          </cell>
          <cell r="C2321" t="str">
            <v xml:space="preserve">UN    </v>
          </cell>
          <cell r="D2321">
            <v>157.79</v>
          </cell>
        </row>
        <row r="2322">
          <cell r="A2322">
            <v>10422</v>
          </cell>
          <cell r="B2322" t="str">
            <v>BACIA SANITARIA (VASO) COM CAIXA ACOPLADA, DE LOUCA BRANCA</v>
          </cell>
          <cell r="C2322" t="str">
            <v xml:space="preserve">UN    </v>
          </cell>
          <cell r="D2322">
            <v>314.36</v>
          </cell>
        </row>
        <row r="2323">
          <cell r="A2323">
            <v>10423</v>
          </cell>
          <cell r="B2323" t="str">
            <v>TANQUE LOUCA BRANCA SUSPENSO *20* L</v>
          </cell>
          <cell r="C2323" t="str">
            <v xml:space="preserve">UN    </v>
          </cell>
          <cell r="D2323">
            <v>319.27</v>
          </cell>
        </row>
        <row r="2324">
          <cell r="A2324">
            <v>10425</v>
          </cell>
          <cell r="B2324" t="str">
            <v>LAVATORIO LOUCA BRANCA SUSPENSO *40 X 30* CM</v>
          </cell>
          <cell r="C2324" t="str">
            <v xml:space="preserve">UN    </v>
          </cell>
          <cell r="D2324">
            <v>76.94</v>
          </cell>
        </row>
        <row r="2325">
          <cell r="A2325">
            <v>10426</v>
          </cell>
          <cell r="B2325" t="str">
            <v>LAVATORIO LOUCA BRANCA COM COLUNA *54 X 44* CM</v>
          </cell>
          <cell r="C2325" t="str">
            <v xml:space="preserve">UN    </v>
          </cell>
          <cell r="D2325">
            <v>174.47</v>
          </cell>
        </row>
        <row r="2326">
          <cell r="A2326">
            <v>10427</v>
          </cell>
          <cell r="B2326" t="str">
            <v>LAVATORIO/CUBA DE SOBREPOR RETANGULAR LOUCA BRANCA COM LADRAO *52 X 45* CM</v>
          </cell>
          <cell r="C2326" t="str">
            <v xml:space="preserve">UN    </v>
          </cell>
          <cell r="D2326">
            <v>215.73</v>
          </cell>
        </row>
        <row r="2327">
          <cell r="A2327">
            <v>10428</v>
          </cell>
          <cell r="B2327" t="str">
            <v>LAVATORIO/CUBA DE SOBREPOR RETANGULAR LOUCA COR COM LADRAO *52 X 45* CM</v>
          </cell>
          <cell r="C2327" t="str">
            <v xml:space="preserve">UN    </v>
          </cell>
          <cell r="D2327">
            <v>218.94</v>
          </cell>
        </row>
        <row r="2328">
          <cell r="A2328">
            <v>10429</v>
          </cell>
          <cell r="B2328" t="str">
            <v>LAVATORIO LOUCA COR SUSPENSO *40 X 30* CM</v>
          </cell>
          <cell r="C2328" t="str">
            <v xml:space="preserve">UN    </v>
          </cell>
          <cell r="D2328">
            <v>91.76</v>
          </cell>
        </row>
        <row r="2329">
          <cell r="A2329">
            <v>10430</v>
          </cell>
          <cell r="B2329" t="str">
            <v>MICTORIO SIFONADO LOUCA COR SEM COMPLEMENTOS</v>
          </cell>
          <cell r="C2329" t="str">
            <v xml:space="preserve">UN    </v>
          </cell>
          <cell r="D2329">
            <v>288.66000000000003</v>
          </cell>
        </row>
        <row r="2330">
          <cell r="A2330">
            <v>10431</v>
          </cell>
          <cell r="B2330" t="str">
            <v>LAVATORIO LOUCA COR COM COLUNA *54 X 44* CM</v>
          </cell>
          <cell r="C2330" t="str">
            <v xml:space="preserve">UN    </v>
          </cell>
          <cell r="D2330">
            <v>191.41</v>
          </cell>
        </row>
        <row r="2331">
          <cell r="A2331">
            <v>10432</v>
          </cell>
          <cell r="B2331" t="str">
            <v>MICTORIO SIFONADO LOUCA BRANCA SEM COMPLEMENTOS</v>
          </cell>
          <cell r="C2331" t="str">
            <v xml:space="preserve">UN    </v>
          </cell>
          <cell r="D2331">
            <v>268.02999999999997</v>
          </cell>
        </row>
        <row r="2332">
          <cell r="A2332">
            <v>10475</v>
          </cell>
          <cell r="B2332" t="str">
            <v>VERNIZ SINTETICO BRILHANTE PARA MADEIRA TIPO COPAL, USO INTERNO</v>
          </cell>
          <cell r="C2332" t="str">
            <v xml:space="preserve">L     </v>
          </cell>
          <cell r="D2332">
            <v>21.59</v>
          </cell>
        </row>
        <row r="2333">
          <cell r="A2333">
            <v>10478</v>
          </cell>
          <cell r="B2333" t="str">
            <v>VERNIZ POLIURETANO BRILHANTE PARA MADEIRA, COM FILTRO SOLAR, USO INTERNO E EXTERNO</v>
          </cell>
          <cell r="C2333" t="str">
            <v xml:space="preserve">L     </v>
          </cell>
          <cell r="D2333">
            <v>24.54</v>
          </cell>
        </row>
        <row r="2334">
          <cell r="A2334">
            <v>10481</v>
          </cell>
          <cell r="B2334" t="str">
            <v>VERNIZ SINTETICO BRILHANTE PARA MADEIRA, COM FILTRO SOLAR, USO INTERNO E EXTERNO (BASE SOLVENTE)</v>
          </cell>
          <cell r="C2334" t="str">
            <v xml:space="preserve">L     </v>
          </cell>
          <cell r="D2334">
            <v>23.55</v>
          </cell>
        </row>
        <row r="2335">
          <cell r="A2335">
            <v>10488</v>
          </cell>
          <cell r="B2335" t="str">
            <v>VIBROACABADORA DE ASFALTO SOBRE ESTEIRAS, LARG. PAVIMENT. 1,90 A 5,3 M, POT. 78 KW/105 HP, CAP. 450 T/H</v>
          </cell>
          <cell r="C2335" t="str">
            <v xml:space="preserve">UN    </v>
          </cell>
          <cell r="D2335">
            <v>880800</v>
          </cell>
        </row>
        <row r="2336">
          <cell r="A2336">
            <v>10489</v>
          </cell>
          <cell r="B2336" t="str">
            <v>VIDRACEIRO</v>
          </cell>
          <cell r="C2336" t="str">
            <v xml:space="preserve">H     </v>
          </cell>
          <cell r="D2336">
            <v>10.51</v>
          </cell>
        </row>
        <row r="2337">
          <cell r="A2337">
            <v>10490</v>
          </cell>
          <cell r="B2337" t="str">
            <v>VIDRO LISO INCOLOR 2 A 3 MM - SEM COLOCACAO</v>
          </cell>
          <cell r="C2337" t="str">
            <v xml:space="preserve">M2    </v>
          </cell>
          <cell r="D2337">
            <v>83.51</v>
          </cell>
        </row>
        <row r="2338">
          <cell r="A2338">
            <v>10491</v>
          </cell>
          <cell r="B2338" t="str">
            <v>VIDRO LISO INCOLOR 6 MM - SEM COLOCACAO</v>
          </cell>
          <cell r="C2338" t="str">
            <v xml:space="preserve">M2    </v>
          </cell>
          <cell r="D2338">
            <v>157.74</v>
          </cell>
        </row>
        <row r="2339">
          <cell r="A2339">
            <v>10492</v>
          </cell>
          <cell r="B2339" t="str">
            <v>VIDRO LISO INCOLOR 4MM - SEM COLOCACAO</v>
          </cell>
          <cell r="C2339" t="str">
            <v xml:space="preserve">M2    </v>
          </cell>
          <cell r="D2339">
            <v>111.34</v>
          </cell>
        </row>
        <row r="2340">
          <cell r="A2340">
            <v>10493</v>
          </cell>
          <cell r="B2340" t="str">
            <v>VIDRO LISO INCOLOR 5MM - SEM COLOCACAO</v>
          </cell>
          <cell r="C2340" t="str">
            <v xml:space="preserve">M2    </v>
          </cell>
          <cell r="D2340">
            <v>129.9</v>
          </cell>
        </row>
        <row r="2341">
          <cell r="A2341">
            <v>10496</v>
          </cell>
          <cell r="B2341" t="str">
            <v>VIDRO COMUM LAMINADO, LISO, INCOLOR, DUPLO, ESPESSURA TOTAL 6 MM (CADA CAMADA E= 3 MM) - COLOCADO</v>
          </cell>
          <cell r="C2341" t="str">
            <v xml:space="preserve">M2    </v>
          </cell>
          <cell r="D2341">
            <v>463.94</v>
          </cell>
        </row>
        <row r="2342">
          <cell r="A2342">
            <v>10497</v>
          </cell>
          <cell r="B2342" t="str">
            <v>VIDRO COMUM LAMINADO, LISO, INCOLOR, TRIPLO, ESPESSURA TOTAL 12 MM (CADA CAMADA E=  4 MM) - COLOCADO</v>
          </cell>
          <cell r="C2342" t="str">
            <v xml:space="preserve">M2    </v>
          </cell>
          <cell r="D2342">
            <v>1206.25</v>
          </cell>
        </row>
        <row r="2343">
          <cell r="A2343">
            <v>10498</v>
          </cell>
          <cell r="B2343" t="str">
            <v>MASSA PARA VIDRO</v>
          </cell>
          <cell r="C2343" t="str">
            <v xml:space="preserve">KG    </v>
          </cell>
          <cell r="D2343">
            <v>7.07</v>
          </cell>
        </row>
        <row r="2344">
          <cell r="A2344">
            <v>10499</v>
          </cell>
          <cell r="B2344" t="str">
            <v>VIDRO MARTELADO OU CANELADO, 4 MM - SEM COLOCACAO</v>
          </cell>
          <cell r="C2344" t="str">
            <v xml:space="preserve">M2    </v>
          </cell>
          <cell r="D2344">
            <v>92.78</v>
          </cell>
        </row>
        <row r="2345">
          <cell r="A2345">
            <v>10501</v>
          </cell>
          <cell r="B2345" t="str">
            <v>VIDRO TEMPERADO VERDE E = 6 MM, SEM COLOCACAO</v>
          </cell>
          <cell r="C2345" t="str">
            <v xml:space="preserve">M2    </v>
          </cell>
          <cell r="D2345">
            <v>164.58</v>
          </cell>
        </row>
        <row r="2346">
          <cell r="A2346">
            <v>10502</v>
          </cell>
          <cell r="B2346" t="str">
            <v>VIDRO TEMPERADO VERDE E = 10 MM, SEM COLOCACAO</v>
          </cell>
          <cell r="C2346" t="str">
            <v xml:space="preserve">M2    </v>
          </cell>
          <cell r="D2346">
            <v>291.31</v>
          </cell>
        </row>
        <row r="2347">
          <cell r="A2347">
            <v>10503</v>
          </cell>
          <cell r="B2347" t="str">
            <v>VIDRO TEMPERADO VERDE E = 8 MM, SEM COLOCACAO</v>
          </cell>
          <cell r="C2347" t="str">
            <v xml:space="preserve">M2    </v>
          </cell>
          <cell r="D2347">
            <v>222.35</v>
          </cell>
        </row>
        <row r="2348">
          <cell r="A2348">
            <v>10504</v>
          </cell>
          <cell r="B2348" t="str">
            <v>VIDRO COMUM LAMINADO, LISO, INCOLOR, TRIPLO, ESPESSURA TOTAL 15 MM (CADA CAMADA E = 5 MM) - COLOCADO</v>
          </cell>
          <cell r="C2348" t="str">
            <v xml:space="preserve">M2    </v>
          </cell>
          <cell r="D2348">
            <v>1410.39</v>
          </cell>
        </row>
        <row r="2349">
          <cell r="A2349">
            <v>10505</v>
          </cell>
          <cell r="B2349" t="str">
            <v>VIDRO TEMPERADO INCOLOR E = 6 MM, SEM COLOCACAO</v>
          </cell>
          <cell r="C2349" t="str">
            <v xml:space="preserve">M2    </v>
          </cell>
          <cell r="D2349">
            <v>136.38</v>
          </cell>
        </row>
        <row r="2350">
          <cell r="A2350">
            <v>10506</v>
          </cell>
          <cell r="B2350" t="str">
            <v>VIDRO TEMPERADO INCOLOR E = 8 MM, SEM COLOCACAO</v>
          </cell>
          <cell r="C2350" t="str">
            <v xml:space="preserve">M2    </v>
          </cell>
          <cell r="D2350">
            <v>178.04</v>
          </cell>
        </row>
        <row r="2351">
          <cell r="A2351">
            <v>10507</v>
          </cell>
          <cell r="B2351" t="str">
            <v>VIDRO TEMPERADO INCOLOR E = 10 MM, SEM COLOCACAO</v>
          </cell>
          <cell r="C2351" t="str">
            <v xml:space="preserve">M2    </v>
          </cell>
          <cell r="D2351">
            <v>231.13</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24.76</v>
          </cell>
        </row>
        <row r="2354">
          <cell r="A2354">
            <v>10512</v>
          </cell>
          <cell r="B2354" t="str">
            <v>MOTORISTA DE CAMINHAO - PISO MENSAL (ENCARGO SOCIAL MENSALISTA)</v>
          </cell>
          <cell r="C2354" t="str">
            <v xml:space="preserve">MES   </v>
          </cell>
          <cell r="D2354">
            <v>1822.03</v>
          </cell>
        </row>
        <row r="2355">
          <cell r="A2355">
            <v>10515</v>
          </cell>
          <cell r="B2355" t="str">
            <v>REVESTIMENTO EM CERAMICA ESMALTADA EXTRA, PEI MAIOR OU IGUAL 4, FORMATO MAIOR A 2025 CM2</v>
          </cell>
          <cell r="C2355" t="str">
            <v xml:space="preserve">M2    </v>
          </cell>
          <cell r="D2355">
            <v>47.63</v>
          </cell>
        </row>
        <row r="2356">
          <cell r="A2356">
            <v>10518</v>
          </cell>
          <cell r="B2356" t="str">
            <v>RETARDO PARA CORDEL DETONANTE</v>
          </cell>
          <cell r="C2356" t="str">
            <v xml:space="preserve">UN    </v>
          </cell>
          <cell r="D2356">
            <v>57.99</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200.45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3541.87</v>
          </cell>
        </row>
        <row r="2360">
          <cell r="A2360">
            <v>10537</v>
          </cell>
          <cell r="B2360" t="str">
            <v>BETONEIRA CAPACIDADE NOMINAL 400 L, CAPACIDADE DE MISTURA 310 L, MOTOR A DIESEL POTENCIA 5 CV, SEM CARREGADOR</v>
          </cell>
          <cell r="C2360" t="str">
            <v xml:space="preserve">UN    </v>
          </cell>
          <cell r="D2360">
            <v>4830.1499999999996</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2054.5</v>
          </cell>
        </row>
        <row r="2371">
          <cell r="A2371">
            <v>10561</v>
          </cell>
          <cell r="B2371" t="str">
            <v>HEXAMETAFOSFATO DE SODIO</v>
          </cell>
          <cell r="C2371" t="str">
            <v xml:space="preserve">KG    </v>
          </cell>
          <cell r="D2371">
            <v>0.35</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2.82</v>
          </cell>
        </row>
        <row r="2374">
          <cell r="A2374">
            <v>10571</v>
          </cell>
          <cell r="B2374" t="str">
            <v>DIVISORIA (N3) PAINEL/VIDRO/PAINEL VERMICULITA E=35MM - MONTANTE/RODAPE DUPLO ALUMINIO ANOD NATURAL - COLOCADA</v>
          </cell>
          <cell r="C2374" t="str">
            <v xml:space="preserve">M2    </v>
          </cell>
          <cell r="D2374">
            <v>280.64</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757.56</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86023.27</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1.5</v>
          </cell>
        </row>
        <row r="2392">
          <cell r="A2392">
            <v>10615</v>
          </cell>
          <cell r="B2392" t="str">
            <v>VEICULO DE PASSEIO COM MOTOR 1.0 FLEX, POTENCIA 72/85 CV, 5 PORTAS, COR SOLIDA, BASICO</v>
          </cell>
          <cell r="C2392" t="str">
            <v xml:space="preserve">UN    </v>
          </cell>
          <cell r="D2392">
            <v>46150</v>
          </cell>
        </row>
        <row r="2393">
          <cell r="A2393">
            <v>10617</v>
          </cell>
          <cell r="B2393" t="str">
            <v>TIJOLO CERAMICO REFRATARIO 6,3 X 11,4 X 22,9 CM</v>
          </cell>
          <cell r="C2393" t="str">
            <v xml:space="preserve">UN    </v>
          </cell>
          <cell r="D2393">
            <v>3.78</v>
          </cell>
        </row>
        <row r="2394">
          <cell r="A2394">
            <v>10629</v>
          </cell>
          <cell r="B2394" t="str">
            <v>DIVISORIA EM MARMORE, COM DUAS FACES POLIDAS, BRANCO COMUM, E=  *3,0* CM</v>
          </cell>
          <cell r="C2394" t="str">
            <v xml:space="preserve">M2    </v>
          </cell>
          <cell r="D2394">
            <v>303.33</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339985.9</v>
          </cell>
        </row>
        <row r="2396">
          <cell r="A2396">
            <v>10634</v>
          </cell>
          <cell r="B2396" t="str">
            <v>EMPILHADEIRA SOBRE PNEUS COM TORRE DE TRES ESTAGIOS, 4,80M DE ELEVACAO, C/ DESLOCADOR LATERAL DOS GARFOS, MOTOR GLP 2.4L, CAPACIDADE NOMINAL DE CARGA DE 2,5T</v>
          </cell>
          <cell r="C2396" t="str">
            <v xml:space="preserve">UN    </v>
          </cell>
          <cell r="D2396">
            <v>133500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155902.10999999999</v>
          </cell>
        </row>
        <row r="2398">
          <cell r="A2398">
            <v>10636</v>
          </cell>
          <cell r="B2398" t="str">
            <v>EMPILHADEIRA SOBRE PNEUS COM TORRE DE TRES ESTAGIOS, 4,80M DE ELEVACAO, C/ DESLOCADOR LATERAL DOS GARFOS, MOTOR GLP 4.3L, CAPACIDADE NOMINAL DE CARGA DE 4T</v>
          </cell>
          <cell r="C2398" t="str">
            <v xml:space="preserve">UN    </v>
          </cell>
          <cell r="D2398">
            <v>293999.69</v>
          </cell>
        </row>
        <row r="2399">
          <cell r="A2399">
            <v>10637</v>
          </cell>
          <cell r="B2399" t="str">
            <v>EMPILHADEIRA SOBRE PNEUS COM TORRE DE TRES ESTAGIOS, 4,80M DE ELEVACAO, C/ DESLOCADOR LATERAL DOS GARFOS, MOTOR GLP 4.3L, CAPACIDADE NOMINAL DE CARGA DE 5T</v>
          </cell>
          <cell r="C2399" t="str">
            <v xml:space="preserve">UN    </v>
          </cell>
          <cell r="D2399">
            <v>307526.78000000003</v>
          </cell>
        </row>
        <row r="2400">
          <cell r="A2400">
            <v>10638</v>
          </cell>
          <cell r="B2400" t="str">
            <v>EMPILHADEIRA SOBRE PNEUS COM TORRE DE TRES ESTAGIOS, 4,70M DE ELEVACAO, C/ DESLOCADOR LATERAL DOS GARFOS, MOTOR GLP 4.3L, CAPACIDADE NOMINAL DE CARGA DE 6T</v>
          </cell>
          <cell r="C2400" t="str">
            <v xml:space="preserve">UN    </v>
          </cell>
          <cell r="D2400">
            <v>451039.28</v>
          </cell>
        </row>
        <row r="2401">
          <cell r="A2401">
            <v>10640</v>
          </cell>
          <cell r="B2401" t="str">
            <v>REGUA VIBRATORIA DE CONCRETO TRELICADA, EQUIPADA COM MOTOR A GASOLINA DE 9 HP</v>
          </cell>
          <cell r="C2401" t="str">
            <v xml:space="preserve">UN    </v>
          </cell>
          <cell r="D2401">
            <v>17804.41</v>
          </cell>
        </row>
        <row r="2402">
          <cell r="A2402">
            <v>10642</v>
          </cell>
          <cell r="B2402" t="str">
            <v>ROLO COMPACTADOR DE PNEUS, ESTATICO, PRESSAO VARIAVEL, POTENCIA 111 HP, PESO SEM/COM LASTRO 9,5/26,0 T, LARGURA DE ROLAGEM 1,90 M</v>
          </cell>
          <cell r="C2402" t="str">
            <v xml:space="preserve">UN    </v>
          </cell>
          <cell r="D2402">
            <v>380000</v>
          </cell>
        </row>
        <row r="2403">
          <cell r="A2403">
            <v>10646</v>
          </cell>
          <cell r="B2403" t="str">
            <v>ROLO COMPACTADOR VIBRATORIO DE UM CILINDRO, ACO LISO, POTENCIA 80 HP, PESO OPERACIONAL MAXIMO 8,1 T, IMPACTO DINAMICO 16,15/9,5 T, LARGURA TRABALHO 1,68 M</v>
          </cell>
          <cell r="C2403" t="str">
            <v xml:space="preserve">UN    </v>
          </cell>
          <cell r="D2403">
            <v>243145.62</v>
          </cell>
        </row>
        <row r="2404">
          <cell r="A2404">
            <v>10658</v>
          </cell>
          <cell r="B2404" t="str">
            <v>ALISADORA DE CONCRETO COM MOTOR A GASOLINA DE 5,5 HP, PESO COM MOTOR DE 78 KG, 4 PAS</v>
          </cell>
          <cell r="C2404" t="str">
            <v xml:space="preserve">UN    </v>
          </cell>
          <cell r="D2404">
            <v>9800</v>
          </cell>
        </row>
        <row r="2405">
          <cell r="A2405">
            <v>10664</v>
          </cell>
          <cell r="B2405" t="str">
            <v>ROCADEIRA DESLOCAVEL, LARGURA DE TRABALHO DE 1,3 M</v>
          </cell>
          <cell r="C2405" t="str">
            <v xml:space="preserve">UN    </v>
          </cell>
          <cell r="D2405">
            <v>5583.69</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28.15</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10879.53</v>
          </cell>
        </row>
        <row r="2411">
          <cell r="A2411">
            <v>10708</v>
          </cell>
          <cell r="B2411" t="str">
            <v>CARPETE DE POLIESTER EM MANTA PARA TRAFEGO COMERCIAL PESADO, E = 4 A 5 MM (INSTALADO)</v>
          </cell>
          <cell r="C2411" t="str">
            <v xml:space="preserve">M2    </v>
          </cell>
          <cell r="D2411">
            <v>25.02</v>
          </cell>
        </row>
        <row r="2412">
          <cell r="A2412">
            <v>10709</v>
          </cell>
          <cell r="B2412" t="str">
            <v>CARPETE DE NYLON EM MANTA PARA TRAFEGO COMERCIAL PESADO, E = 9 A 10 MM (INSTALADO)</v>
          </cell>
          <cell r="C2412" t="str">
            <v xml:space="preserve">M2    </v>
          </cell>
          <cell r="D2412">
            <v>79.400000000000006</v>
          </cell>
        </row>
        <row r="2413">
          <cell r="A2413">
            <v>10710</v>
          </cell>
          <cell r="B2413" t="str">
            <v>CARPETE DE NYLON EM MANTA PARA TRAFEGO COMERCIAL PESADO, E = 6 A 7 MM (INSTALADO)</v>
          </cell>
          <cell r="C2413" t="str">
            <v xml:space="preserve">M2    </v>
          </cell>
          <cell r="D2413">
            <v>64.63</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44789.06</v>
          </cell>
        </row>
        <row r="2415">
          <cell r="A2415">
            <v>10730</v>
          </cell>
          <cell r="B2415" t="str">
            <v>PEDRA ARDOSIA, CINZA, 30  X  30,  E= *1 CM</v>
          </cell>
          <cell r="C2415" t="str">
            <v xml:space="preserve">M2    </v>
          </cell>
          <cell r="D2415">
            <v>24.02</v>
          </cell>
        </row>
        <row r="2416">
          <cell r="A2416">
            <v>10731</v>
          </cell>
          <cell r="B2416" t="str">
            <v>PEDRA ARDOSIA, CINZA, *40 X 40* CM, E= *1 CM</v>
          </cell>
          <cell r="C2416" t="str">
            <v xml:space="preserve">M2    </v>
          </cell>
          <cell r="D2416">
            <v>24.85</v>
          </cell>
        </row>
        <row r="2417">
          <cell r="A2417">
            <v>10734</v>
          </cell>
          <cell r="B2417" t="str">
            <v>PEDRA GRANITICA, SERRADA, TIPO MIRACEMA, MADEIRA, PADUANA, RACHINHA, SANTA ISABEL OU OUTRAS SIMILARES, *11,5 X  *23 CM, E=  *1,0 A *2,0 CM</v>
          </cell>
          <cell r="C2417" t="str">
            <v xml:space="preserve">M2    </v>
          </cell>
          <cell r="D2417">
            <v>46.45</v>
          </cell>
        </row>
        <row r="2418">
          <cell r="A2418">
            <v>10737</v>
          </cell>
          <cell r="B2418" t="str">
            <v>PEDRA GRANITICA OU BASALTO, CACO, RETALHO, CAVACO, TIPO MIRACEMA, MADEIRA, PADUANA, RACHINHA, SANTA ISABEL OU OUTRAS SIMILARES, E=  *1,0 A *2,0 CM</v>
          </cell>
          <cell r="C2418" t="str">
            <v xml:space="preserve">M2    </v>
          </cell>
          <cell r="D2418">
            <v>78.09</v>
          </cell>
        </row>
        <row r="2419">
          <cell r="A2419">
            <v>10740</v>
          </cell>
          <cell r="B2419" t="str">
            <v>TALHA ELETRICA 3 T, VELOCIDADE  2,1 M / MIN, POTENCIA 1,3 KW</v>
          </cell>
          <cell r="C2419" t="str">
            <v xml:space="preserve">UN    </v>
          </cell>
          <cell r="D2419">
            <v>11964.77</v>
          </cell>
        </row>
        <row r="2420">
          <cell r="A2420">
            <v>10742</v>
          </cell>
          <cell r="B2420" t="str">
            <v>TALHA MANUAL DE CORRENTE, CAPACIDADE DE 2 T COM ELEVACAO DE 3 M</v>
          </cell>
          <cell r="C2420" t="str">
            <v xml:space="preserve">UN    </v>
          </cell>
          <cell r="D2420">
            <v>1262.6300000000001</v>
          </cell>
        </row>
        <row r="2421">
          <cell r="A2421">
            <v>10743</v>
          </cell>
          <cell r="B2421" t="str">
            <v>TROLEY MANUAL CAPACIDADE 1 T</v>
          </cell>
          <cell r="C2421" t="str">
            <v xml:space="preserve">UN    </v>
          </cell>
          <cell r="D2421">
            <v>699</v>
          </cell>
        </row>
        <row r="2422">
          <cell r="A2422">
            <v>10747</v>
          </cell>
          <cell r="B2422" t="str">
            <v>MARTELO PERFURADOR PNEUMATICO MANUAL, PESO DE 25 KG, COM SILENCIADOR</v>
          </cell>
          <cell r="C2422" t="str">
            <v xml:space="preserve">UN    </v>
          </cell>
          <cell r="D2422">
            <v>18899.95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7.28</v>
          </cell>
        </row>
        <row r="2425">
          <cell r="A2425">
            <v>10767</v>
          </cell>
          <cell r="B2425" t="str">
            <v>CURVA PVC LONGA 45G, DN 75 MM, PARA ESGOTO PREDIAL</v>
          </cell>
          <cell r="C2425" t="str">
            <v xml:space="preserve">UN    </v>
          </cell>
          <cell r="D2425">
            <v>20.02</v>
          </cell>
        </row>
        <row r="2426">
          <cell r="A2426">
            <v>10775</v>
          </cell>
          <cell r="B2426" t="str">
            <v>LOCACAO DE CONTAINER 2,30  X  6,00 M, ALT. 2,50 M, COM 1 SANITARIO, PARA ESCRITORIO, COMPLETO, SEM DIVISORIAS INTERNAS</v>
          </cell>
          <cell r="C2426" t="str">
            <v xml:space="preserve">MES   </v>
          </cell>
          <cell r="D2426">
            <v>507.5</v>
          </cell>
        </row>
        <row r="2427">
          <cell r="A2427">
            <v>10776</v>
          </cell>
          <cell r="B2427" t="str">
            <v>LOCACAO DE CONTAINER 2,30  X  6,00 M, ALT. 2,50 M, PARA ESCRITORIO, SEM DIVISORIAS INTERNAS E SEM SANITARIO</v>
          </cell>
          <cell r="C2427" t="str">
            <v xml:space="preserve">MES   </v>
          </cell>
          <cell r="D2427">
            <v>396.48</v>
          </cell>
        </row>
        <row r="2428">
          <cell r="A2428">
            <v>10777</v>
          </cell>
          <cell r="B2428" t="str">
            <v>LOCACAO DE CONTAINER 2,30 X 4,30 M, ALT. 2,50 M, PARA SANITARIO, COM 3 BACIAS, 4 CHUVEIROS, 1 LAVATORIO E 1 MICTORIO</v>
          </cell>
          <cell r="C2428" t="str">
            <v xml:space="preserve">MES   </v>
          </cell>
          <cell r="D2428">
            <v>576.22</v>
          </cell>
        </row>
        <row r="2429">
          <cell r="A2429">
            <v>10778</v>
          </cell>
          <cell r="B2429" t="str">
            <v>LOCACAO DE CONTAINER 2,30 X 6,00 M, ALT. 2,50 M,  PARA SANITARIO,  COM 4 BACIAS, 8 CHUVEIROS,1 LAVATORIO E 1 MICTORIO</v>
          </cell>
          <cell r="C2429" t="str">
            <v xml:space="preserve">MES   </v>
          </cell>
          <cell r="D2429">
            <v>634.37</v>
          </cell>
        </row>
        <row r="2430">
          <cell r="A2430">
            <v>10779</v>
          </cell>
          <cell r="B2430" t="str">
            <v>LOCACAO DE CONTAINER 2,30 X 4,30 M, ALT. 2,50 M, P/ SANITARIO, C/ 5 BACIAS, 1 LAVATORIO E 4 MICTORIOS</v>
          </cell>
          <cell r="C2430" t="str">
            <v xml:space="preserve">MES   </v>
          </cell>
          <cell r="D2430">
            <v>634.37</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2.82</v>
          </cell>
        </row>
        <row r="2438">
          <cell r="A2438">
            <v>10836</v>
          </cell>
          <cell r="B2438" t="str">
            <v>JOELHO PVC COM VISITA, 90 GRAUS, DN 100 X 50 MM, SERIE NORMAL, PARA ESGOTO PREDIAL</v>
          </cell>
          <cell r="C2438" t="str">
            <v xml:space="preserve">UN    </v>
          </cell>
          <cell r="D2438">
            <v>12.65</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1055.26</v>
          </cell>
        </row>
        <row r="2443">
          <cell r="A2443">
            <v>10849</v>
          </cell>
          <cell r="B2443" t="str">
            <v>PLACA DE INAUGURACAO EM BRONZE *35X 50*CM</v>
          </cell>
          <cell r="C2443" t="str">
            <v xml:space="preserve">UN    </v>
          </cell>
          <cell r="D2443">
            <v>1680.01</v>
          </cell>
        </row>
        <row r="2444">
          <cell r="A2444">
            <v>10850</v>
          </cell>
          <cell r="B2444" t="str">
            <v>PLACA NUMERACAO RESIDENCIAL EM CHAPA GALVANIZADA ESMALTADA 12 X 18 CM</v>
          </cell>
          <cell r="C2444" t="str">
            <v xml:space="preserve">UN    </v>
          </cell>
          <cell r="D2444">
            <v>52.5</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9.68</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253.55</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55.19</v>
          </cell>
        </row>
        <row r="2458">
          <cell r="A2458">
            <v>10900</v>
          </cell>
          <cell r="B2458" t="str">
            <v>ADAPTADOR, EM LATAO, ENGATE RAPIDO1 1/2" X ROSCA INTERNA 5 FIOS 2 1/2",  PARA INSTALACAO PREDIAL DE COMBATE A INCENDIO</v>
          </cell>
          <cell r="C2458" t="str">
            <v xml:space="preserve">UN    </v>
          </cell>
          <cell r="D2458">
            <v>43.19</v>
          </cell>
        </row>
        <row r="2459">
          <cell r="A2459">
            <v>10902</v>
          </cell>
          <cell r="B2459" t="str">
            <v>ESGUICHO TIPO JATO SOLIDO, EM LATAO, ENGATE RAPIDO 1 1/2" X 13 MM, PARA MANGUEIRA EM INSTALACAO PREDIAL COMBATE A INCENDIO</v>
          </cell>
          <cell r="C2459" t="str">
            <v xml:space="preserve">UN    </v>
          </cell>
          <cell r="D2459">
            <v>45.16</v>
          </cell>
        </row>
        <row r="2460">
          <cell r="A2460">
            <v>10903</v>
          </cell>
          <cell r="B2460" t="str">
            <v>ESGUICHO TIPO JATO SOLIDO, EM LATAO, ENGATE RAPIDO 2 1/2" X 13 MM, PARA MANGUEIRA EM INSTALACAO PREDIAL COMBATE A INCENDIO</v>
          </cell>
          <cell r="C2460" t="str">
            <v xml:space="preserve">UN    </v>
          </cell>
          <cell r="D2460">
            <v>74.39</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v>
          </cell>
        </row>
        <row r="2462">
          <cell r="A2462">
            <v>10905</v>
          </cell>
          <cell r="B2462" t="str">
            <v>TAMPAO COM CORRENTE, EM LATAO, ENGATE RAPIDO 2 1/2", PARA INSTALACAO PREDIAL DE COMBATE A INCENDIO</v>
          </cell>
          <cell r="C2462" t="str">
            <v xml:space="preserve">UN    </v>
          </cell>
          <cell r="D2462">
            <v>65.989999999999995</v>
          </cell>
        </row>
        <row r="2463">
          <cell r="A2463">
            <v>10908</v>
          </cell>
          <cell r="B2463" t="str">
            <v>JUNCAO DE REDUCAO INVERTIDA, PVC SOLDAVEL, 100 X 50 MM, SERIE NORMAL PARA ESGOTO PREDIAL</v>
          </cell>
          <cell r="C2463" t="str">
            <v xml:space="preserve">UN    </v>
          </cell>
          <cell r="D2463">
            <v>10.52</v>
          </cell>
        </row>
        <row r="2464">
          <cell r="A2464">
            <v>10909</v>
          </cell>
          <cell r="B2464" t="str">
            <v>JUNCAO DE REDUCAO INVERTIDA, PVC SOLDAVEL, 100 X 75 MM, SERIE NORMAL PARA ESGOTO PREDIAL</v>
          </cell>
          <cell r="C2464" t="str">
            <v xml:space="preserve">UN    </v>
          </cell>
          <cell r="D2464">
            <v>12.78</v>
          </cell>
        </row>
        <row r="2465">
          <cell r="A2465">
            <v>10911</v>
          </cell>
          <cell r="B2465" t="str">
            <v>JUNCAO INVERTIDA, PVC SOLDAVEL, 75 X 75 MM, SERIE NORMAL PARA ESGOTO PREDIAL</v>
          </cell>
          <cell r="C2465" t="str">
            <v xml:space="preserve">UN    </v>
          </cell>
          <cell r="D2465">
            <v>12.11</v>
          </cell>
        </row>
        <row r="2466">
          <cell r="A2466">
            <v>10915</v>
          </cell>
          <cell r="B2466" t="str">
            <v>TELA DE ACO SOLDADA NERVURADA CA-60, Q-61, (0,97 KG/M2), DIAMETRO DO FIO = 3,4 MM, LARGURA =  2,45 X 120 M DE COMPRIMENTO, ESPACAMENTO DA MALHA = 15  X 15 CM</v>
          </cell>
          <cell r="C2466" t="str">
            <v xml:space="preserve">KG    </v>
          </cell>
          <cell r="D2466">
            <v>7.26</v>
          </cell>
        </row>
        <row r="2467">
          <cell r="A2467">
            <v>10916</v>
          </cell>
          <cell r="B2467" t="str">
            <v>TELA DE ACO SOLDADA NERVURADA CA-60, Q-92, (1,48 KG/M2), DIAMETRO DO FIO = 4,2 MM, LARGURA =  2,45 X 60 M DE COMPRIMENTO, ESPACAMENTO DA MALHA = 15 X 15 CM</v>
          </cell>
          <cell r="C2467" t="str">
            <v xml:space="preserve">KG    </v>
          </cell>
          <cell r="D2467">
            <v>7.06</v>
          </cell>
        </row>
        <row r="2468">
          <cell r="A2468">
            <v>10917</v>
          </cell>
          <cell r="B2468" t="str">
            <v>TELA DE ACO SOLDADA NERVURADA CA-60, Q-61, (0,97 KG/M2), DIAMETRO DO FIO = 3,4 MM, LARGURA =  2,45 X 120 M DE COMPRIMENTO, ESPACAMENTO DA MALHA = 15 X 15 CM</v>
          </cell>
          <cell r="C2468" t="str">
            <v xml:space="preserve">M2    </v>
          </cell>
          <cell r="D2468">
            <v>7.05</v>
          </cell>
        </row>
        <row r="2469">
          <cell r="A2469">
            <v>10920</v>
          </cell>
          <cell r="B2469" t="str">
            <v>TELA SOLDADA ARAME GALVANIZADO 12 BWG (2,77MM), MALHA 15 X 5 CM</v>
          </cell>
          <cell r="C2469" t="str">
            <v xml:space="preserve">M2    </v>
          </cell>
          <cell r="D2469">
            <v>14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17.420000000000002</v>
          </cell>
        </row>
        <row r="2475">
          <cell r="A2475">
            <v>10928</v>
          </cell>
          <cell r="B2475" t="str">
            <v>TELA DE ARAME GALV QUADRANGULAR / LOSANGULAR,  FIO 2,11 MM (14  BWG), MALHA  8 X 8 CM, H = 2 M</v>
          </cell>
          <cell r="C2475" t="str">
            <v xml:space="preserve">M2    </v>
          </cell>
          <cell r="D2475">
            <v>11.81</v>
          </cell>
        </row>
        <row r="2476">
          <cell r="A2476">
            <v>10931</v>
          </cell>
          <cell r="B2476" t="str">
            <v>TELA DE ARAME GALV, HEXAGONAL,  FIO 0,56 MM (24  BWG), MALHA  1/2", H = 1 M</v>
          </cell>
          <cell r="C2476" t="str">
            <v xml:space="preserve">M2    </v>
          </cell>
          <cell r="D2476">
            <v>10.78</v>
          </cell>
        </row>
        <row r="2477">
          <cell r="A2477">
            <v>10932</v>
          </cell>
          <cell r="B2477" t="str">
            <v>TELA DE ARAME GALV QUADRANGULAR / LOSANGULAR,  FIO 4,19 MM (8 BWG), MALHA  5 X 5 CM, H = 2 M</v>
          </cell>
          <cell r="C2477" t="str">
            <v xml:space="preserve">M2    </v>
          </cell>
          <cell r="D2477">
            <v>64.73</v>
          </cell>
        </row>
        <row r="2478">
          <cell r="A2478">
            <v>10933</v>
          </cell>
          <cell r="B2478" t="str">
            <v>TELA DE ARAME GALV QUADRANGULAR / LOSANGULAR,  FIO 2,77 MM (12  BWG), MALHA  10 X 10 CM, H = 2 M</v>
          </cell>
          <cell r="C2478" t="str">
            <v xml:space="preserve">M2    </v>
          </cell>
          <cell r="D2478">
            <v>14.42</v>
          </cell>
        </row>
        <row r="2479">
          <cell r="A2479">
            <v>10935</v>
          </cell>
          <cell r="B2479" t="str">
            <v>TELA DE ARAME GALV REVESTIDO EM PVC, QUADRANGULAR / LOSANGULAR,  FIO 2,77 MM (12 BWG), BITOLA FINAL = *3,8* MM, MALHA  7,5 X 7,5 CM, H = 2 M</v>
          </cell>
          <cell r="C2479" t="str">
            <v xml:space="preserve">M2    </v>
          </cell>
          <cell r="D2479">
            <v>33.5</v>
          </cell>
        </row>
        <row r="2480">
          <cell r="A2480">
            <v>10937</v>
          </cell>
          <cell r="B2480" t="str">
            <v>TELA DE ARAME GALV REVESTIDO EM PVC, QUADRANGULAR / LOSANGULAR,  FIO 2,11 MM (14 BWG), BITOLA FINAL = *2,8* MM, MALHA  *8 X 8* CM, H = 2 M</v>
          </cell>
          <cell r="C2480" t="str">
            <v xml:space="preserve">M2    </v>
          </cell>
          <cell r="D2480">
            <v>25.44</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9.1300000000000008</v>
          </cell>
        </row>
        <row r="2483">
          <cell r="A2483">
            <v>10962</v>
          </cell>
          <cell r="B2483" t="str">
            <v>PERFIL "I" DE ACO LAMINADO, "W" 150 X 22,5</v>
          </cell>
          <cell r="C2483" t="str">
            <v xml:space="preserve">KG    </v>
          </cell>
          <cell r="D2483">
            <v>4.26</v>
          </cell>
        </row>
        <row r="2484">
          <cell r="A2484">
            <v>10963</v>
          </cell>
          <cell r="B2484" t="str">
            <v>PERFIL "I" DE ACO LAMINADO, "I" 203  X  34,3</v>
          </cell>
          <cell r="C2484" t="str">
            <v xml:space="preserve">M     </v>
          </cell>
          <cell r="D2484">
            <v>137.16999999999999</v>
          </cell>
        </row>
        <row r="2485">
          <cell r="A2485">
            <v>10965</v>
          </cell>
          <cell r="B2485" t="str">
            <v>PERFIL "U" DE ACO LAMINADO, "U" 102 X 9,3</v>
          </cell>
          <cell r="C2485" t="str">
            <v xml:space="preserve">M     </v>
          </cell>
          <cell r="D2485">
            <v>36.1</v>
          </cell>
        </row>
        <row r="2486">
          <cell r="A2486">
            <v>10966</v>
          </cell>
          <cell r="B2486" t="str">
            <v>PERFIL "U" DE ACO LAMINADO, "U" 152 X 15,6</v>
          </cell>
          <cell r="C2486" t="str">
            <v xml:space="preserve">KG    </v>
          </cell>
          <cell r="D2486">
            <v>4.03</v>
          </cell>
        </row>
        <row r="2487">
          <cell r="A2487">
            <v>10997</v>
          </cell>
          <cell r="B2487" t="str">
            <v>ELETRODO REVESTIDO AWS - E7018, DIAMETRO IGUAL A 4,00 MM</v>
          </cell>
          <cell r="C2487" t="str">
            <v xml:space="preserve">KG    </v>
          </cell>
          <cell r="D2487">
            <v>13.13</v>
          </cell>
        </row>
        <row r="2488">
          <cell r="A2488">
            <v>10998</v>
          </cell>
          <cell r="B2488" t="str">
            <v>ELETRODO REVESTIDO AWS - E-6010, DIAMETRO IGUAL A 4,00 MM</v>
          </cell>
          <cell r="C2488" t="str">
            <v xml:space="preserve">KG    </v>
          </cell>
          <cell r="D2488">
            <v>13.76</v>
          </cell>
        </row>
        <row r="2489">
          <cell r="A2489">
            <v>10999</v>
          </cell>
          <cell r="B2489" t="str">
            <v>ELETRODO REVESTIDO AWS - E6013, DIAMETRO IGUAL A 4,00 MM</v>
          </cell>
          <cell r="C2489" t="str">
            <v xml:space="preserve">KG    </v>
          </cell>
          <cell r="D2489">
            <v>12.11</v>
          </cell>
        </row>
        <row r="2490">
          <cell r="A2490">
            <v>11002</v>
          </cell>
          <cell r="B2490" t="str">
            <v>ELETRODO REVESTIDO AWS - E6013, DIAMETRO IGUAL A 2,50 MM</v>
          </cell>
          <cell r="C2490" t="str">
            <v xml:space="preserve">KG    </v>
          </cell>
          <cell r="D2490">
            <v>12.6</v>
          </cell>
        </row>
        <row r="2491">
          <cell r="A2491">
            <v>11013</v>
          </cell>
          <cell r="B2491" t="str">
            <v>CUMEEIRA ARTICULADA (ABA INTERNA INFERIOR OU EXTERNA SUPERIOR) PARA TELHA ESTRUTURAL DE FIBROCIMENTO, 1 ABA, E = 6 MM (SEM AMIANTO)</v>
          </cell>
          <cell r="C2491" t="str">
            <v xml:space="preserve">UN    </v>
          </cell>
          <cell r="D2491">
            <v>11.1</v>
          </cell>
        </row>
        <row r="2492">
          <cell r="A2492">
            <v>11017</v>
          </cell>
          <cell r="B2492" t="str">
            <v>CUMEEIRA ARTICULADA (ABA SUPERIOR) PARA TELHA ONDULADA DE FIBROCIMENTO E = 4 MM, ABA *330* MM, COMPRIMENTO 500 MM (SEM AMIANTO)</v>
          </cell>
          <cell r="C2492" t="str">
            <v xml:space="preserve">UN    </v>
          </cell>
          <cell r="D2492">
            <v>4.7300000000000004</v>
          </cell>
        </row>
        <row r="2493">
          <cell r="A2493">
            <v>11026</v>
          </cell>
          <cell r="B2493" t="str">
            <v>CHAPA DE ACO GALVANIZADA BITOLA GSG 14, E = 1,95 MM (15,60 KG/M2)</v>
          </cell>
          <cell r="C2493" t="str">
            <v xml:space="preserve">KG    </v>
          </cell>
          <cell r="D2493">
            <v>9.5</v>
          </cell>
        </row>
        <row r="2494">
          <cell r="A2494">
            <v>11027</v>
          </cell>
          <cell r="B2494" t="str">
            <v>CHAPA DE ACO GALVANIZADA BITOLA GSG 16, E = 1,55 MM (12,40 KG/M2)</v>
          </cell>
          <cell r="C2494" t="str">
            <v xml:space="preserve">KG    </v>
          </cell>
          <cell r="D2494">
            <v>10.09</v>
          </cell>
        </row>
        <row r="2495">
          <cell r="A2495">
            <v>11029</v>
          </cell>
          <cell r="B2495" t="str">
            <v>HASTE RETA PARA GANCHO DE FERRO GALVANIZADO, COM ROSCA 1/4 " X 30 CM PARA FIXACAO DE TELHA METALICA, INCLUI PORCA E ARRUELAS DE VEDACAO</v>
          </cell>
          <cell r="C2495" t="str">
            <v xml:space="preserve">CJ    </v>
          </cell>
          <cell r="D2495">
            <v>1.04</v>
          </cell>
        </row>
        <row r="2496">
          <cell r="A2496">
            <v>11032</v>
          </cell>
          <cell r="B2496" t="str">
            <v>GRAMPO U DE 5/8 " N8 EM FERRO GALVANIZADO</v>
          </cell>
          <cell r="C2496" t="str">
            <v xml:space="preserve">UN    </v>
          </cell>
          <cell r="D2496">
            <v>6.81</v>
          </cell>
        </row>
        <row r="2497">
          <cell r="A2497">
            <v>11033</v>
          </cell>
          <cell r="B2497" t="str">
            <v>SUPORTE PARA CALHA DE 150 MM EM FERRO GALVANIZADO</v>
          </cell>
          <cell r="C2497" t="str">
            <v xml:space="preserve">UN    </v>
          </cell>
          <cell r="D2497">
            <v>3.87</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9.8000000000000007</v>
          </cell>
        </row>
        <row r="2500">
          <cell r="A2500">
            <v>11047</v>
          </cell>
          <cell r="B2500" t="str">
            <v>CHAPA DE ACO GALVANIZADA BITOLA GSG 19, E = 1,11 MM (8,88 KG/M2)</v>
          </cell>
          <cell r="C2500" t="str">
            <v xml:space="preserve">KG    </v>
          </cell>
          <cell r="D2500">
            <v>7.4</v>
          </cell>
        </row>
        <row r="2501">
          <cell r="A2501">
            <v>11049</v>
          </cell>
          <cell r="B2501" t="str">
            <v>CHAPA DE ACO GALVANIZADA BITOLA GSG 22, E = 0,80 MM (6,40 KG/M2)</v>
          </cell>
          <cell r="C2501" t="str">
            <v xml:space="preserve">KG    </v>
          </cell>
          <cell r="D2501">
            <v>9.1300000000000008</v>
          </cell>
        </row>
        <row r="2502">
          <cell r="A2502">
            <v>11051</v>
          </cell>
          <cell r="B2502" t="str">
            <v>CHAPA DE ACO GALVANIZADA BITOLA GSG 26, E = 0,50 MM (4,00 KG/M2)</v>
          </cell>
          <cell r="C2502" t="str">
            <v xml:space="preserve">KG    </v>
          </cell>
          <cell r="D2502">
            <v>9.81</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0.09</v>
          </cell>
        </row>
        <row r="2507">
          <cell r="A2507">
            <v>11058</v>
          </cell>
          <cell r="B2507" t="str">
            <v>PARAFUSO ROSCA SOBERBA ZINCADO CABECA CHATA FENDA SIMPLES 5,5 X 65 MM (2.1/2 ")</v>
          </cell>
          <cell r="C2507" t="str">
            <v xml:space="preserve">UN    </v>
          </cell>
          <cell r="D2507">
            <v>0.23</v>
          </cell>
        </row>
        <row r="2508">
          <cell r="A2508">
            <v>11059</v>
          </cell>
          <cell r="B2508" t="str">
            <v>PARAFUSO ROSCA SOBERBA ZINCADO CABECA CHATA FENDA SIMPLES 5,5 X 50 MM (2 ")</v>
          </cell>
          <cell r="C2508" t="str">
            <v xml:space="preserve">UN    </v>
          </cell>
          <cell r="D2508">
            <v>0.18</v>
          </cell>
        </row>
        <row r="2509">
          <cell r="A2509">
            <v>11060</v>
          </cell>
          <cell r="B2509" t="str">
            <v>TIRANTE EM FERRO GALVANIZADO PARA CONTRAVENTAMENTO DE TELHA CANALETE 90, 1/4 " X 400 MM</v>
          </cell>
          <cell r="C2509" t="str">
            <v xml:space="preserve">UN    </v>
          </cell>
          <cell r="D2509">
            <v>22.96</v>
          </cell>
        </row>
        <row r="2510">
          <cell r="A2510">
            <v>11061</v>
          </cell>
          <cell r="B2510" t="str">
            <v>CHAPA DE ACO GALVANIZADA BITOLA GSG 30, E = 0,35 MM (2,80 KG/M2)</v>
          </cell>
          <cell r="C2510" t="str">
            <v xml:space="preserve">KG    </v>
          </cell>
          <cell r="D2510">
            <v>6.86</v>
          </cell>
        </row>
        <row r="2511">
          <cell r="A2511">
            <v>11062</v>
          </cell>
          <cell r="B2511" t="str">
            <v>PLACA CIMENTICIA LISA E = 10 MM, DE 1,20 X 3,00 M (SEM AMIANTO)</v>
          </cell>
          <cell r="C2511" t="str">
            <v xml:space="preserve">M2    </v>
          </cell>
          <cell r="D2511">
            <v>43.11</v>
          </cell>
        </row>
        <row r="2512">
          <cell r="A2512">
            <v>11063</v>
          </cell>
          <cell r="B2512" t="str">
            <v>PLACA CIMENTICIA LISA E = 6 MM, DE 1,20 X 3,00 M (SEM AMIANTO)</v>
          </cell>
          <cell r="C2512" t="str">
            <v xml:space="preserve">M2    </v>
          </cell>
          <cell r="D2512">
            <v>41.73</v>
          </cell>
        </row>
        <row r="2513">
          <cell r="A2513">
            <v>11064</v>
          </cell>
          <cell r="B2513" t="str">
            <v>RUFO PARA TELHA ESTRUTURAL DE FIBROCIMENTO 2 ABAS, COMPRIMENTO DE 1031 MM (SEM AMIANTO)</v>
          </cell>
          <cell r="C2513" t="str">
            <v xml:space="preserve">UN    </v>
          </cell>
          <cell r="D2513">
            <v>12.01</v>
          </cell>
        </row>
        <row r="2514">
          <cell r="A2514">
            <v>11065</v>
          </cell>
          <cell r="B2514" t="str">
            <v>TAMPAO PARA TELHA ESTRUTURAL DE FIBROCIMENTO 2 ABAS, DE 787 X 215 X 60 MM (SEM AMIANTO)</v>
          </cell>
          <cell r="C2514" t="str">
            <v xml:space="preserve">UN    </v>
          </cell>
          <cell r="D2514">
            <v>11.43</v>
          </cell>
        </row>
        <row r="2515">
          <cell r="A2515">
            <v>11066</v>
          </cell>
          <cell r="B2515" t="str">
            <v>TAMPAO PARA TELHA ESTRUTURAL DE FIBROCIMENTO 1 ABA, DE 370 X 155 X 76 MM (SEM AMIANTO)</v>
          </cell>
          <cell r="C2515" t="str">
            <v xml:space="preserve">UN    </v>
          </cell>
          <cell r="D2515">
            <v>9.9700000000000006</v>
          </cell>
        </row>
        <row r="2516">
          <cell r="A2516">
            <v>11067</v>
          </cell>
          <cell r="B2516" t="str">
            <v>TELHA DE ALUMINIO TRAPEZOIDAL, ALTURA = 38 MM, E = 0,5 MM (LARGURA = 1056 MM E COMPRIMENTO = 5000 MM)</v>
          </cell>
          <cell r="C2516" t="str">
            <v xml:space="preserve">UN    </v>
          </cell>
          <cell r="D2516">
            <v>114.32</v>
          </cell>
        </row>
        <row r="2517">
          <cell r="A2517">
            <v>11068</v>
          </cell>
          <cell r="B2517" t="str">
            <v>TELHA DE ALUMINIO TRAPEZOIDAL, ALTURA = 38 MM, E = 0,7 MM (LARGURA = 1056 MM E COMPRIMENTO = 5000 MM)</v>
          </cell>
          <cell r="C2517" t="str">
            <v xml:space="preserve">UN    </v>
          </cell>
          <cell r="D2517">
            <v>161.47</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1002.96</v>
          </cell>
        </row>
        <row r="2522">
          <cell r="A2522">
            <v>11076</v>
          </cell>
          <cell r="B2522" t="str">
            <v>AREIA PRETA PARA EMBOCO - POSTO JAZIDA/FORNECEDOR (RETIRADO NA JAZIDA, SEM TRANSPORTE)</v>
          </cell>
          <cell r="C2522" t="str">
            <v xml:space="preserve">M3    </v>
          </cell>
          <cell r="D2522">
            <v>76.56</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1.81</v>
          </cell>
        </row>
        <row r="2527">
          <cell r="A2527">
            <v>11091</v>
          </cell>
          <cell r="B2527" t="str">
            <v>PINGADEIRA PLASTICA PARA TELHA DE FIBROCIMENTO CANALETE 49/KALHETA OU CANALETE 90/KALHETAO</v>
          </cell>
          <cell r="C2527" t="str">
            <v xml:space="preserve">UN    </v>
          </cell>
          <cell r="D2527">
            <v>0.9</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14.25</v>
          </cell>
        </row>
        <row r="2531">
          <cell r="A2531">
            <v>11113</v>
          </cell>
          <cell r="B2531" t="str">
            <v>CHAPA/BOBINA ALUMINIO, E = 0,8 MM, L = 500 MM - 1,08 KG/M (LIGA 1200 - H14)</v>
          </cell>
          <cell r="C2531" t="str">
            <v xml:space="preserve">KG    </v>
          </cell>
          <cell r="D2531">
            <v>14.25</v>
          </cell>
        </row>
        <row r="2532">
          <cell r="A2532">
            <v>11114</v>
          </cell>
          <cell r="B2532" t="str">
            <v>CHAPA/BOBINA ALUMINIO, E = 0,8 MM, L = 600 MM - 1,30 KG/M (LIGA 1200 - H14)</v>
          </cell>
          <cell r="C2532" t="str">
            <v xml:space="preserve">M     </v>
          </cell>
          <cell r="D2532">
            <v>10.96</v>
          </cell>
        </row>
        <row r="2533">
          <cell r="A2533">
            <v>11115</v>
          </cell>
          <cell r="B2533" t="str">
            <v>CHAPA/BOBINA ALUMINIO, E = 0,8 MM, L = 1000 MM - 2,16 KG/M (LIGA 1200 - H14)</v>
          </cell>
          <cell r="C2533" t="str">
            <v xml:space="preserve">M     </v>
          </cell>
          <cell r="D2533">
            <v>6.59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14.25</v>
          </cell>
        </row>
        <row r="2536">
          <cell r="A2536">
            <v>11123</v>
          </cell>
          <cell r="B2536" t="str">
            <v>CHAPA DE ALUMINIO, E = 4 MM, L = 1000 MM - 10,8 KG/M2 (LIGA 1200 - H14)</v>
          </cell>
          <cell r="C2536" t="str">
            <v xml:space="preserve">KG    </v>
          </cell>
          <cell r="D2536">
            <v>14.25</v>
          </cell>
        </row>
        <row r="2537">
          <cell r="A2537">
            <v>11125</v>
          </cell>
          <cell r="B2537" t="str">
            <v>CHAPA DE ALUMINIO, E = 5 MM, L = 1060 MM - 13,5 KG/M2 (LIGA 1200 - H14)</v>
          </cell>
          <cell r="C2537" t="str">
            <v xml:space="preserve">KG    </v>
          </cell>
          <cell r="D2537">
            <v>14.25</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27.97</v>
          </cell>
        </row>
        <row r="2542">
          <cell r="A2542">
            <v>11135</v>
          </cell>
          <cell r="B2542" t="str">
            <v>CHAPA DE MADEIRA COMPENSADA NAVAL (COM COLA FENOLICA), E = 12 MM, DE *1,60 X 2,20* M</v>
          </cell>
          <cell r="C2542" t="str">
            <v xml:space="preserve">M2    </v>
          </cell>
          <cell r="D2542">
            <v>34.090000000000003</v>
          </cell>
        </row>
        <row r="2543">
          <cell r="A2543">
            <v>11136</v>
          </cell>
          <cell r="B2543" t="str">
            <v>CHAPA DE MADEIRA COMPENSADA NAVAL (COM COLA FENOLICA), E = 15 MM, DE *1,60 X 2,20* M</v>
          </cell>
          <cell r="C2543" t="str">
            <v xml:space="preserve">M2    </v>
          </cell>
          <cell r="D2543">
            <v>36.880000000000003</v>
          </cell>
        </row>
        <row r="2544">
          <cell r="A2544">
            <v>11137</v>
          </cell>
          <cell r="B2544" t="str">
            <v>CHAPA DE MADEIRA COMPENSADA NAVAL (COM COLA FENOLICA), E = 20 MM, DE *1,60 X 2,20* M</v>
          </cell>
          <cell r="C2544" t="str">
            <v xml:space="preserve">M2    </v>
          </cell>
          <cell r="D2544">
            <v>52.35</v>
          </cell>
        </row>
        <row r="2545">
          <cell r="A2545">
            <v>11138</v>
          </cell>
          <cell r="B2545" t="str">
            <v>OLEO COMBUSTIVEL BPF A GRANEL</v>
          </cell>
          <cell r="C2545" t="str">
            <v xml:space="preserve">L     </v>
          </cell>
          <cell r="D2545">
            <v>2.31</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155.05000000000001</v>
          </cell>
        </row>
        <row r="2550">
          <cell r="A2550">
            <v>11154</v>
          </cell>
          <cell r="B2550" t="str">
            <v>PORTA CORTA-FOGO PARA SAIDA DE EMERGENCIA, COM FECHADURA, VAO LUZ DE 90 X 210 CM, CLASSE P-90 (NBR 11742)</v>
          </cell>
          <cell r="C2550" t="str">
            <v xml:space="preserve">UN    </v>
          </cell>
          <cell r="D2550">
            <v>753.24</v>
          </cell>
        </row>
        <row r="2551">
          <cell r="A2551">
            <v>11157</v>
          </cell>
          <cell r="B2551" t="str">
            <v>WASH PRIMER PARA TINTA AUTOMOTIVA</v>
          </cell>
          <cell r="C2551" t="str">
            <v xml:space="preserve">GL    </v>
          </cell>
          <cell r="D2551">
            <v>125.57</v>
          </cell>
        </row>
        <row r="2552">
          <cell r="A2552">
            <v>11161</v>
          </cell>
          <cell r="B2552" t="str">
            <v>CAL HIDRATADA PARA PINTURA</v>
          </cell>
          <cell r="C2552" t="str">
            <v xml:space="preserve">KG    </v>
          </cell>
          <cell r="D2552">
            <v>0.91</v>
          </cell>
        </row>
        <row r="2553">
          <cell r="A2553">
            <v>11162</v>
          </cell>
          <cell r="B2553" t="str">
            <v>FIXADOR DE CAL (SACHE 150 ML)</v>
          </cell>
          <cell r="C2553" t="str">
            <v xml:space="preserve">UN    </v>
          </cell>
          <cell r="D2553">
            <v>1.17</v>
          </cell>
        </row>
        <row r="2554">
          <cell r="A2554">
            <v>11174</v>
          </cell>
          <cell r="B2554" t="str">
            <v>PRIMER UNIVERSAL, FUNDO ANTICORROSIVO TIPO ZARCAO</v>
          </cell>
          <cell r="C2554" t="str">
            <v xml:space="preserve">18L   </v>
          </cell>
          <cell r="D2554">
            <v>440.23</v>
          </cell>
        </row>
        <row r="2555">
          <cell r="A2555">
            <v>11183</v>
          </cell>
          <cell r="B2555" t="str">
            <v>JANELA BASCULANTE, ACO, COM BATENTE/REQUADRO, 100 X 100 CM (SEM VIDROS)</v>
          </cell>
          <cell r="C2555" t="str">
            <v xml:space="preserve">UN    </v>
          </cell>
          <cell r="D2555">
            <v>236.91</v>
          </cell>
        </row>
        <row r="2556">
          <cell r="A2556">
            <v>11185</v>
          </cell>
          <cell r="B2556" t="str">
            <v>VIDRO PLANO ARMADO E = 7MM - SEM COLOCACAO</v>
          </cell>
          <cell r="C2556" t="str">
            <v xml:space="preserve">M2    </v>
          </cell>
          <cell r="D2556">
            <v>287.64</v>
          </cell>
        </row>
        <row r="2557">
          <cell r="A2557">
            <v>11186</v>
          </cell>
          <cell r="B2557" t="str">
            <v>ESPELHO CRISTAL E = 4 MM</v>
          </cell>
          <cell r="C2557" t="str">
            <v xml:space="preserve">M2    </v>
          </cell>
          <cell r="D2557">
            <v>319.19</v>
          </cell>
        </row>
        <row r="2558">
          <cell r="A2558">
            <v>11188</v>
          </cell>
          <cell r="B2558" t="str">
            <v>VIDRO LISO FUME E = 4MM - SEM COLOCACAO</v>
          </cell>
          <cell r="C2558" t="str">
            <v xml:space="preserve">M2    </v>
          </cell>
          <cell r="D2558">
            <v>148.46</v>
          </cell>
        </row>
        <row r="2559">
          <cell r="A2559">
            <v>11189</v>
          </cell>
          <cell r="B2559" t="str">
            <v>VIDRO LISO FUME E = 6MM - SEM COLOCACAO</v>
          </cell>
          <cell r="C2559" t="str">
            <v xml:space="preserve">M2    </v>
          </cell>
          <cell r="D2559">
            <v>222.69</v>
          </cell>
        </row>
        <row r="2560">
          <cell r="A2560">
            <v>11190</v>
          </cell>
          <cell r="B2560" t="str">
            <v>JANELA BASCULANTE, ACO, COM BATENTE/REQUADRO, 60 X 60 CM (SEM VIDROS)</v>
          </cell>
          <cell r="C2560" t="str">
            <v xml:space="preserve">UN    </v>
          </cell>
          <cell r="D2560">
            <v>109.9</v>
          </cell>
        </row>
        <row r="2561">
          <cell r="A2561">
            <v>11192</v>
          </cell>
          <cell r="B2561" t="str">
            <v>JANELA BASCULANTE, ACO, COM BATENTE/REQUADRO, 80 X 80 CM (SEM VIDROS)</v>
          </cell>
          <cell r="C2561" t="str">
            <v xml:space="preserve">UN    </v>
          </cell>
          <cell r="D2561">
            <v>202.21</v>
          </cell>
        </row>
        <row r="2562">
          <cell r="A2562">
            <v>11193</v>
          </cell>
          <cell r="B2562" t="str">
            <v>JANELA DE CORRER, ACO, BATENTE/REQUADRO DE 6 A 14 CM, VENEZIANA, PINT ANTICORROSIVA, PINT ACABAMENTO, COM VIDRO, 6 FLS, 120  X 150 CM (A X L)</v>
          </cell>
          <cell r="C2562" t="str">
            <v xml:space="preserve">M2    </v>
          </cell>
          <cell r="D2562">
            <v>428.87</v>
          </cell>
        </row>
        <row r="2563">
          <cell r="A2563">
            <v>11194</v>
          </cell>
          <cell r="B2563" t="str">
            <v>JANELA DE CORRER, ACO, BATENTE/REQUADRO DE 6 A 14 CM, VENEZIANA, PINT ANTICORROSIVA, SEM VIDRO, 6 FLS, 120  X 150 CM (A X L)</v>
          </cell>
          <cell r="C2563" t="str">
            <v xml:space="preserve">M2    </v>
          </cell>
          <cell r="D2563">
            <v>386.14</v>
          </cell>
        </row>
        <row r="2564">
          <cell r="A2564">
            <v>11197</v>
          </cell>
          <cell r="B2564" t="str">
            <v>JANELA DE CORRER, ACO, COM BATENTE/REQUADRO DE 6 A 14 CM, SEM DIVISAO, PINT ANTICORROSIVA, PINT ACABAMENTO, COM VIDRO, SEM BANDEIRA, 2 FLS, 120  X 150 CM (A X L)</v>
          </cell>
          <cell r="C2564" t="str">
            <v xml:space="preserve">UN    </v>
          </cell>
          <cell r="D2564">
            <v>587.34</v>
          </cell>
        </row>
        <row r="2565">
          <cell r="A2565">
            <v>11199</v>
          </cell>
          <cell r="B2565" t="str">
            <v>JANELA DE CORRER, ACO, BATENTE/REQUADRO DE 6 A 14 CM,  COM DIVISAO HORIZ , PINT ANTICORROSIVA, SEM VIDRO, BANDEIRA COM BASCULA, 4 FLS, 120  X 150 CM (A X L)</v>
          </cell>
          <cell r="C2565" t="str">
            <v xml:space="preserve">UN    </v>
          </cell>
          <cell r="D2565">
            <v>606.95000000000005</v>
          </cell>
        </row>
        <row r="2566">
          <cell r="A2566">
            <v>11227</v>
          </cell>
          <cell r="B2566" t="str">
            <v>JANELA DE CORRER, ACO, BATENTE/REQUADRO DE 6 A 14 CM, SEM  DIVISAO, PINT ANTICORROSIVA, SEM VIDRO, BANDEIRA COM BASCULA, 4 FLS, 120  X 200 CM (A X L)</v>
          </cell>
          <cell r="C2566" t="str">
            <v xml:space="preserve">UN    </v>
          </cell>
          <cell r="D2566">
            <v>448.01</v>
          </cell>
        </row>
        <row r="2567">
          <cell r="A2567">
            <v>11231</v>
          </cell>
          <cell r="B2567" t="str">
            <v>JANELA BASCULANTE, ACO, COM BATENTE/REQUADRO, 80 X 80 CM (SEM VIDROS)</v>
          </cell>
          <cell r="C2567" t="str">
            <v xml:space="preserve">M2    </v>
          </cell>
          <cell r="D2567">
            <v>315.95</v>
          </cell>
        </row>
        <row r="2568">
          <cell r="A2568">
            <v>11234</v>
          </cell>
          <cell r="B2568" t="str">
            <v>RALO FOFO COM REQUADRO, QUADRADO 200 X 200 MM</v>
          </cell>
          <cell r="C2568" t="str">
            <v xml:space="preserve">UN    </v>
          </cell>
          <cell r="D2568">
            <v>51.59</v>
          </cell>
        </row>
        <row r="2569">
          <cell r="A2569">
            <v>11235</v>
          </cell>
          <cell r="B2569" t="str">
            <v>GRELHA FOFO SIMPLES COM REQUADRO, CARGA MAXIMA 1,5 T, 150 X 1000 MM, E= *15* MM</v>
          </cell>
          <cell r="C2569" t="str">
            <v xml:space="preserve">UN    </v>
          </cell>
          <cell r="D2569">
            <v>119.06</v>
          </cell>
        </row>
        <row r="2570">
          <cell r="A2570">
            <v>11236</v>
          </cell>
          <cell r="B2570" t="str">
            <v>GRELHA FOFO SIMPLES COM REQUADRO, CARGA MAXIMA 1,5 T, 200 X 1000 MM, E= *15* MM</v>
          </cell>
          <cell r="C2570" t="str">
            <v xml:space="preserve">UN    </v>
          </cell>
          <cell r="D2570">
            <v>151.31</v>
          </cell>
        </row>
        <row r="2571">
          <cell r="A2571">
            <v>11241</v>
          </cell>
          <cell r="B2571" t="str">
            <v>TAMPAO FOFO ARTICULADO P/ REGISTRO, CLASSE A15 CARGA MAXIMA 1,5 T, *400 X 400* MM</v>
          </cell>
          <cell r="C2571" t="str">
            <v xml:space="preserve">UN    </v>
          </cell>
          <cell r="D2571">
            <v>138.91</v>
          </cell>
        </row>
        <row r="2572">
          <cell r="A2572">
            <v>11244</v>
          </cell>
          <cell r="B2572" t="str">
            <v>GRELHA FOFO ARTICULADA, CARGA MAXIMA 1,5 T, *300 X 1000* MM, E= *15* MM</v>
          </cell>
          <cell r="C2572" t="str">
            <v xml:space="preserve">UN    </v>
          </cell>
          <cell r="D2572">
            <v>156.03</v>
          </cell>
        </row>
        <row r="2573">
          <cell r="A2573">
            <v>11245</v>
          </cell>
          <cell r="B2573" t="str">
            <v>GRELHA FOFO SIMPLES COM REQUADRO, CARGA MAXIMA  12,5 T, *300 X 1000* MM, E= *15* MM, AREA ESTACIONAMENTO CARRO PASSEIO</v>
          </cell>
          <cell r="C2573" t="str">
            <v xml:space="preserve">UN    </v>
          </cell>
          <cell r="D2573">
            <v>215.81</v>
          </cell>
        </row>
        <row r="2574">
          <cell r="A2574">
            <v>11247</v>
          </cell>
          <cell r="B2574" t="str">
            <v>CAIXA DE PASSAGEM N 7, DE EMBUTIR, PADRAO TELEBRAS, DIMENSOES 150 X 150 X 15 CM, EM CHAPA DE ACO GALVANIZADO</v>
          </cell>
          <cell r="C2574" t="str">
            <v xml:space="preserve">UN    </v>
          </cell>
          <cell r="D2574">
            <v>909.71</v>
          </cell>
        </row>
        <row r="2575">
          <cell r="A2575">
            <v>11249</v>
          </cell>
          <cell r="B2575" t="str">
            <v>CAIXA DE PASSAGEM N 8, DE EMBUTIR, PADRAO TELEBRAS, DIMENSOES 200 X 200 X 20 CM, EM CHAPA DE ACO GALVANIZADO</v>
          </cell>
          <cell r="C2575" t="str">
            <v xml:space="preserve">UN    </v>
          </cell>
          <cell r="D2575">
            <v>2973.52</v>
          </cell>
        </row>
        <row r="2576">
          <cell r="A2576">
            <v>11250</v>
          </cell>
          <cell r="B2576" t="str">
            <v>CAIXA DE PASSAGEM N 2, DE EMBUTIR, PADRAO TELEBRAS, DIMENSOES 20 X 20 X 12 CM, EM CHAPA DE ACO GALVANIZADO</v>
          </cell>
          <cell r="C2576" t="str">
            <v xml:space="preserve">UN    </v>
          </cell>
          <cell r="D2576">
            <v>46.45</v>
          </cell>
        </row>
        <row r="2577">
          <cell r="A2577">
            <v>11251</v>
          </cell>
          <cell r="B2577" t="str">
            <v>CAIXA DE PASSAGEM N 3, DE EMBUTIR, PADRAO TELEBRAS, DIMENSOES 40 X 40 X 12 CM, EM CHAPA DE ACO GALVANIZADO</v>
          </cell>
          <cell r="C2577" t="str">
            <v xml:space="preserve">UN    </v>
          </cell>
          <cell r="D2577">
            <v>97.75</v>
          </cell>
        </row>
        <row r="2578">
          <cell r="A2578">
            <v>11253</v>
          </cell>
          <cell r="B2578" t="str">
            <v>CAIXA DE PASSAGEM N 4, DE EMBUTIR, PADRAO TELEBRAS, DIMENSOES 60 X 60 X 12 CM, EM CHAPA DE ACO GALVANIZADO</v>
          </cell>
          <cell r="C2578" t="str">
            <v xml:space="preserve">UN    </v>
          </cell>
          <cell r="D2578">
            <v>192.24</v>
          </cell>
        </row>
        <row r="2579">
          <cell r="A2579">
            <v>11254</v>
          </cell>
          <cell r="B2579" t="str">
            <v>CAIXA DE PASSAGEM N 4, DE SOBREPOR, PADRAO TELEBRAS, DIMENSOES 60 X 60 X *12* CM, EM CHAPA DE ACO GALVANIZADO</v>
          </cell>
          <cell r="C2579" t="str">
            <v xml:space="preserve">UN    </v>
          </cell>
          <cell r="D2579">
            <v>206.54</v>
          </cell>
        </row>
        <row r="2580">
          <cell r="A2580">
            <v>11255</v>
          </cell>
          <cell r="B2580" t="str">
            <v>CAIXA DE PASSAGEM N 5, DE EMBUTIR, PADRAO TELEBRAS, DIMENSOES 80 X 80 X 12 CM, EM CHAPA DE ACO GALVANIZADO</v>
          </cell>
          <cell r="C2580" t="str">
            <v xml:space="preserve">UN    </v>
          </cell>
          <cell r="D2580">
            <v>312.81</v>
          </cell>
        </row>
        <row r="2581">
          <cell r="A2581">
            <v>11256</v>
          </cell>
          <cell r="B2581" t="str">
            <v>CAIXA DE PASSAGEM N 5, DE SOBREPOR, PADRAO TELEBRAS, DIMENSOES 80 X 80 X *12* CM, EM CHAPA DE ACO GALVANIZADO</v>
          </cell>
          <cell r="C2581" t="str">
            <v xml:space="preserve">UN    </v>
          </cell>
          <cell r="D2581">
            <v>357.95</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1.1399999999999999</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11482.8</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12400</v>
          </cell>
        </row>
        <row r="2590">
          <cell r="A2590">
            <v>11289</v>
          </cell>
          <cell r="B2590" t="str">
            <v>TAMPAO FOFO ARTICULADO P/ REGISTRO, CLASSE A15 CARGA MAX 1,5 T, *200 X 200* MM</v>
          </cell>
          <cell r="C2590" t="str">
            <v xml:space="preserve">UN    </v>
          </cell>
          <cell r="D2590">
            <v>55.56</v>
          </cell>
        </row>
        <row r="2591">
          <cell r="A2591">
            <v>11292</v>
          </cell>
          <cell r="B2591" t="str">
            <v>TAMPAO FOFO SIMPLES COM BASE, CLASSE A15 CARGA MAX 1,5 T, 300 X 400 MM</v>
          </cell>
          <cell r="C2591" t="str">
            <v xml:space="preserve">UN    </v>
          </cell>
          <cell r="D2591">
            <v>197.45</v>
          </cell>
        </row>
        <row r="2592">
          <cell r="A2592">
            <v>11293</v>
          </cell>
          <cell r="B2592" t="str">
            <v>TAMPAO FOFO SIMPLES COM BASE, CLASSE A15 CARGA MAX 1,5 T, 400 X 500 MM, COM INSCRICAO INCENDIO</v>
          </cell>
          <cell r="C2592" t="str">
            <v xml:space="preserve">UN    </v>
          </cell>
          <cell r="D2592">
            <v>218.29</v>
          </cell>
        </row>
        <row r="2593">
          <cell r="A2593">
            <v>11296</v>
          </cell>
          <cell r="B2593" t="str">
            <v>TAMPAO FOFO SIMPLES COM BASE, CLASSE D400 CARGA MAX 40 T, REDONDO TAMPA 900 MM, REDE PLUVIAL/ESGOTO</v>
          </cell>
          <cell r="C2593" t="str">
            <v xml:space="preserve">UN    </v>
          </cell>
          <cell r="D2593">
            <v>1349.95</v>
          </cell>
        </row>
        <row r="2594">
          <cell r="A2594">
            <v>11299</v>
          </cell>
          <cell r="B2594" t="str">
            <v>TAMPAO FOFO SIMPLES, CLASSE A15 CARGA MAX 1,5 T, *550 X 1100* MM, REDE TELEFONE</v>
          </cell>
          <cell r="C2594" t="str">
            <v xml:space="preserve">UN    </v>
          </cell>
          <cell r="D2594">
            <v>456.93</v>
          </cell>
        </row>
        <row r="2595">
          <cell r="A2595">
            <v>11301</v>
          </cell>
          <cell r="B2595" t="str">
            <v>TAMPAO FOFO ARTICULADO, CLASSE B125 CARGA MAX 12,5 T, REDONDO TAMPA 600 MM, REDE PLUVIAL/ESGOTO</v>
          </cell>
          <cell r="C2595" t="str">
            <v xml:space="preserve">UN    </v>
          </cell>
          <cell r="D2595">
            <v>352.24</v>
          </cell>
        </row>
        <row r="2596">
          <cell r="A2596">
            <v>11315</v>
          </cell>
          <cell r="B2596" t="str">
            <v>TAMPAO FOFO SIMPLES COM BASE, CLASSE A15 CARGA MAX 1,5 T, 300 X 300 MM, REDE PLUVIAL/ESGOTO</v>
          </cell>
          <cell r="C2596" t="str">
            <v xml:space="preserve">UN    </v>
          </cell>
          <cell r="D2596">
            <v>84.34</v>
          </cell>
        </row>
        <row r="2597">
          <cell r="A2597">
            <v>11316</v>
          </cell>
          <cell r="B2597" t="str">
            <v>TAMPAO FOFO SIMPLES COM BASE, CLASSE B125 CARGA MAX 12,5 T, REDONDO TAMPA 500 MM, REDE PLUVIAL/ESGOTO</v>
          </cell>
          <cell r="C2597" t="str">
            <v xml:space="preserve">UN    </v>
          </cell>
          <cell r="D2597">
            <v>277.82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831.15</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8.17</v>
          </cell>
        </row>
        <row r="2612">
          <cell r="A2612">
            <v>11456</v>
          </cell>
          <cell r="B2612" t="str">
            <v>FECHO / TRINCO / FERROLHO FIO REDONDO, DE SOBREPOR, 12", EM ACO GALVANIZADO / ZINCADO</v>
          </cell>
          <cell r="C2612" t="str">
            <v xml:space="preserve">UN    </v>
          </cell>
          <cell r="D2612">
            <v>11.41</v>
          </cell>
        </row>
        <row r="2613">
          <cell r="A2613">
            <v>11457</v>
          </cell>
          <cell r="B2613" t="str">
            <v>TARJETA TIPO LIVRE / OCUPADO, CROMADA, PARA PORTA DE BANHEIRO</v>
          </cell>
          <cell r="C2613" t="str">
            <v xml:space="preserve">UN    </v>
          </cell>
          <cell r="D2613">
            <v>24.02</v>
          </cell>
        </row>
        <row r="2614">
          <cell r="A2614">
            <v>11458</v>
          </cell>
          <cell r="B2614" t="str">
            <v>FECHO DE SEGURANCA, TIPO BATOM, EM LATAO / ZAMAC, CROMADO, PARA PORTAS E JANELAS - INCLUI PARAFUSOS</v>
          </cell>
          <cell r="C2614" t="str">
            <v xml:space="preserve">UN    </v>
          </cell>
          <cell r="D2614">
            <v>18.260000000000002</v>
          </cell>
        </row>
        <row r="2615">
          <cell r="A2615">
            <v>11461</v>
          </cell>
          <cell r="B2615" t="str">
            <v>FERROLHO / FECHO CHATO, DE SOBREPOR, EM FERRO ZINCADO, REFORCADO, 5", COM PORTA CADEADO, PARA PORTAO, PORTA E JANELA - INCLUI PARAFUSOS</v>
          </cell>
          <cell r="C2615" t="str">
            <v xml:space="preserve">UN    </v>
          </cell>
          <cell r="D2615">
            <v>4.63</v>
          </cell>
        </row>
        <row r="2616">
          <cell r="A2616">
            <v>11462</v>
          </cell>
          <cell r="B2616" t="str">
            <v>GONZO DE SOBREPOR, EM LATAO / ZAMAC, PARA JANELA PIVOTANTE - INCLUI PARAFUSOS</v>
          </cell>
          <cell r="C2616" t="str">
            <v xml:space="preserve">PAR   </v>
          </cell>
          <cell r="D2616">
            <v>13.39</v>
          </cell>
        </row>
        <row r="2617">
          <cell r="A2617">
            <v>11467</v>
          </cell>
          <cell r="B2617" t="str">
            <v>CONJUNTO DE FECHADURA DE SOBREPOR EM FERRO PINTADO, SEM MACANETA, COM CHAVE GRANDE (SEM CILINDRO) - TIPO CAIXAO - COMPLETA</v>
          </cell>
          <cell r="C2617" t="str">
            <v xml:space="preserve">UN    </v>
          </cell>
          <cell r="D2617">
            <v>13.54</v>
          </cell>
        </row>
        <row r="2618">
          <cell r="A2618">
            <v>11468</v>
          </cell>
          <cell r="B2618" t="str">
            <v>FECHADURA DE SOBREPOR, CROMADA, COM CILINDRO REDONDO, PARA ARMARIO E GAVETA DE MADEIRA, COM PORTA DE APROXIMADAMENTE 20 MM</v>
          </cell>
          <cell r="C2618" t="str">
            <v xml:space="preserve">UN    </v>
          </cell>
          <cell r="D2618">
            <v>8.4700000000000006</v>
          </cell>
        </row>
        <row r="2619">
          <cell r="A2619">
            <v>11469</v>
          </cell>
          <cell r="B2619" t="str">
            <v>FECHADURA TRADICIONAL DE EMBUTIR, CROMADA, COM CILINDRO, PARA GAVETAS E MOVEIS DE MADEIRA - COM ABINHAS LATERAIS CURVAS, CHAVES COM PROTECAO PLASTICA</v>
          </cell>
          <cell r="C2619" t="str">
            <v xml:space="preserve">UN    </v>
          </cell>
          <cell r="D2619">
            <v>10.119999999999999</v>
          </cell>
        </row>
        <row r="2620">
          <cell r="A2620">
            <v>11470</v>
          </cell>
          <cell r="B2620" t="str">
            <v>FECHADURA AUXILIAR DE EMBUTIR PARA PORTA DE ARMARIO, CROMADA, CAIXA COM CILINDRO REDONDO, CHAPA TESTA E LINGUETA</v>
          </cell>
          <cell r="C2620" t="str">
            <v xml:space="preserve">UN    </v>
          </cell>
          <cell r="D2620">
            <v>19.23</v>
          </cell>
        </row>
        <row r="2621">
          <cell r="A2621">
            <v>11474</v>
          </cell>
          <cell r="B2621" t="str">
            <v>FECHADURA AUXILIAR DE EMBUTIR PARA PORTA DE ARMARIO DE MADEIRA, CROMADA, CHAVE TIPO GORGES, CAIXA COM LINGUETA, CHAPA TESTA E CONTRA CHAPA</v>
          </cell>
          <cell r="C2621" t="str">
            <v xml:space="preserve">UN    </v>
          </cell>
          <cell r="D2621">
            <v>29.36</v>
          </cell>
        </row>
        <row r="2622">
          <cell r="A2622">
            <v>11476</v>
          </cell>
          <cell r="B2622" t="str">
            <v>FECHADURA DE EMBUTIR PARA PORTA INTERNA, TIPO GORGES, MAQUINA 55 MM (SOMENTE MAQUINA, SEM ESPELHO E SEM MACANETA) - NIVEL DE SEGURANCA MEDIO</v>
          </cell>
          <cell r="C2622" t="str">
            <v xml:space="preserve">UN    </v>
          </cell>
          <cell r="D2622">
            <v>24.04</v>
          </cell>
        </row>
        <row r="2623">
          <cell r="A2623">
            <v>11477</v>
          </cell>
          <cell r="B2623" t="str">
            <v>FECHADURA TUBULAR CROMADA, MACANETA DIAMETRO *30* MM, CILINDRO CENTRAL COM CHAVE EXTERNA E BOTAO INTERNO, MAQUINA *70* MM - COMPLETA</v>
          </cell>
          <cell r="C2623" t="str">
            <v xml:space="preserve">CJ    </v>
          </cell>
          <cell r="D2623">
            <v>46</v>
          </cell>
        </row>
        <row r="2624">
          <cell r="A2624">
            <v>11478</v>
          </cell>
          <cell r="B2624" t="str">
            <v>FECHADURA DE EMBUTIR PARA PORTA EXTERNA, MAQUINA 55 MM, SEM ESPELHO, SEM MACANETA (SOMENTE MAQUINA) - NIVEL DE SEGURANCA MEDIO</v>
          </cell>
          <cell r="C2624" t="str">
            <v xml:space="preserve">UN    </v>
          </cell>
          <cell r="D2624">
            <v>40.119999999999997</v>
          </cell>
        </row>
        <row r="2625">
          <cell r="A2625">
            <v>11479</v>
          </cell>
          <cell r="B2625" t="str">
            <v>FECHADURA DE EMBUTIR PARA PORTA EXTERNA, MAQUINA 40 MM, SEM MACANETA, SEM ESPELHO (SOMENTE MAQUINA) - NIVEL DE SEGURANCA MEDIO</v>
          </cell>
          <cell r="C2625" t="str">
            <v xml:space="preserve">UN    </v>
          </cell>
          <cell r="D2625">
            <v>22.87</v>
          </cell>
        </row>
        <row r="2626">
          <cell r="A2626">
            <v>11480</v>
          </cell>
          <cell r="B2626" t="str">
            <v>FECHADURA AUXILIAR SEGURANCA, DE EMBUTIR, REFORCADA, MAQUINA DE 40 A 55 MM, COM CILINDRO, CROMADA, PARA PORTA EXTERNA - COMPLETA</v>
          </cell>
          <cell r="C2626" t="str">
            <v xml:space="preserve">CJ    </v>
          </cell>
          <cell r="D2626">
            <v>48.01</v>
          </cell>
        </row>
        <row r="2627">
          <cell r="A2627">
            <v>11481</v>
          </cell>
          <cell r="B2627" t="str">
            <v>FECHADURA DE EMBUTIR PARA PORTA DE BANHEIRO, CHAVE TIPO TRANQUETA, MAQUINA 40 MM, SEM MACANETA, SEM ESPELHO (SOMENTE MAQUINA) - NIVEL SEGURANCA MEDIO</v>
          </cell>
          <cell r="C2627" t="str">
            <v xml:space="preserve">UN    </v>
          </cell>
          <cell r="D2627">
            <v>15.12</v>
          </cell>
        </row>
        <row r="2628">
          <cell r="A2628">
            <v>11482</v>
          </cell>
          <cell r="B2628" t="str">
            <v>FECHADURA BICO DE PAPAGAIO, MAQUINA *45* MM, CROMADA, COM CHAVE TIPO GORGES BIPARTIDA, PARA PORTA DE CORRER INTERNA - COMPLETA</v>
          </cell>
          <cell r="C2628" t="str">
            <v xml:space="preserve">CJ    </v>
          </cell>
          <cell r="D2628">
            <v>43.61</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27.7</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1047.04</v>
          </cell>
        </row>
        <row r="2632">
          <cell r="A2632">
            <v>11518</v>
          </cell>
          <cell r="B2632" t="str">
            <v>MACANETA TIPO BOLA, CROMADA,  DIAMETRO APROXIMADO DE *2 1/2*", (SOMENTE MACANETAS)</v>
          </cell>
          <cell r="C2632" t="str">
            <v xml:space="preserve">PAR   </v>
          </cell>
          <cell r="D2632">
            <v>30.37</v>
          </cell>
        </row>
        <row r="2633">
          <cell r="A2633">
            <v>11519</v>
          </cell>
          <cell r="B2633" t="str">
            <v>MACANETA ALAVANCA, RETA OU CURVA, MACICA, CROMADA, COMPRIMENTO DE 10 A 16 CM, ACABAMENTO PADRAO MEDIO - SOMENTE MACANETAS</v>
          </cell>
          <cell r="C2633" t="str">
            <v xml:space="preserve">PAR   </v>
          </cell>
          <cell r="D2633">
            <v>26.32</v>
          </cell>
        </row>
        <row r="2634">
          <cell r="A2634">
            <v>11520</v>
          </cell>
          <cell r="B2634" t="str">
            <v>MACANETA ALAVANCA, RETA SIMPLES / OCA, CROMADA, COMPRIMENTO DE 10 A 16 CM, ACABAMENTO PADRAO POPULAR - SOMENTE MACANETAS</v>
          </cell>
          <cell r="C2634" t="str">
            <v xml:space="preserve">PAR   </v>
          </cell>
          <cell r="D2634">
            <v>10.43</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13.13</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12.29</v>
          </cell>
        </row>
        <row r="2637">
          <cell r="A2637">
            <v>11524</v>
          </cell>
          <cell r="B2637" t="str">
            <v>PUXADOR TIPO PUNHO REDONDO, CENTRAL, EM LATAO CROMADO, COMPRIMENTO DE *110* MM, PARA JANELAS / PORTAS DE CORRER - INCLUI PARAFUSOS</v>
          </cell>
          <cell r="C2637" t="str">
            <v xml:space="preserve">UN    </v>
          </cell>
          <cell r="D2637">
            <v>25.3</v>
          </cell>
        </row>
        <row r="2638">
          <cell r="A2638">
            <v>11552</v>
          </cell>
          <cell r="B2638" t="str">
            <v>PERFIL U / CANALETA DE ALUMINIO, DE ABAS IGUAIS, 1/2" (1,27 X 1,27 CM), PARA PORTA OU JANELA DE CORRER</v>
          </cell>
          <cell r="C2638" t="str">
            <v xml:space="preserve">M     </v>
          </cell>
          <cell r="D2638">
            <v>8.0299999999999994</v>
          </cell>
        </row>
        <row r="2639">
          <cell r="A2639">
            <v>11557</v>
          </cell>
          <cell r="B2639" t="str">
            <v>ESPELHO, RETO OU CURVO, EM LATAO CROMADO, ESPESSURA MINIMA 6 MM, LARGURA *43*MM, ALTURA *230*MM - PARA FECHADURA DE EMBUTIR</v>
          </cell>
          <cell r="C2639" t="str">
            <v xml:space="preserve">PAR   </v>
          </cell>
          <cell r="D2639">
            <v>27.09</v>
          </cell>
        </row>
        <row r="2640">
          <cell r="A2640">
            <v>11558</v>
          </cell>
          <cell r="B2640" t="str">
            <v>ESPELHO, RETO OU CURVO, EM LATAO CROMADO, ESPESSURA ATE 6 MM, LARGURA *40*MM, ALTURA *180*MM - PARA FECHADURA DE EMBUTIR</v>
          </cell>
          <cell r="C2640" t="str">
            <v xml:space="preserve">PAR   </v>
          </cell>
          <cell r="D2640">
            <v>10.7</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114.93</v>
          </cell>
        </row>
        <row r="2643">
          <cell r="A2643">
            <v>11561</v>
          </cell>
          <cell r="B2643" t="str">
            <v>MOLA AEREA FECHA PORTA, PARA PORTAS COM LARGURA ATE 110 CM</v>
          </cell>
          <cell r="C2643" t="str">
            <v xml:space="preserve">UN    </v>
          </cell>
          <cell r="D2643">
            <v>135.03</v>
          </cell>
        </row>
        <row r="2644">
          <cell r="A2644">
            <v>11571</v>
          </cell>
          <cell r="B2644" t="str">
            <v>MOLA AEREA FECHA PORTA, PARA PORTAS COM LARGURA ACIMA DE 110 CM</v>
          </cell>
          <cell r="C2644" t="str">
            <v xml:space="preserve">UN    </v>
          </cell>
          <cell r="D2644">
            <v>174.59</v>
          </cell>
        </row>
        <row r="2645">
          <cell r="A2645">
            <v>11572</v>
          </cell>
          <cell r="B2645" t="str">
            <v>PRENDEDOR / TRAVA DE PORTA, MONTAGEM PISO / PORTA, EM LATAO / ZAMAC, CROMADO</v>
          </cell>
          <cell r="C2645" t="str">
            <v xml:space="preserve">UN    </v>
          </cell>
          <cell r="D2645">
            <v>14.82</v>
          </cell>
        </row>
        <row r="2646">
          <cell r="A2646">
            <v>11573</v>
          </cell>
          <cell r="B2646" t="str">
            <v>RODIZIO PARA TRILHO (TIPO NAPOLEAO),  EM LATAO, COM ROLAMENTO EM ACO, 6 MM, PARA JANELA DE CORRER</v>
          </cell>
          <cell r="C2646" t="str">
            <v xml:space="preserve">UN    </v>
          </cell>
          <cell r="D2646">
            <v>5.94</v>
          </cell>
        </row>
        <row r="2647">
          <cell r="A2647">
            <v>11575</v>
          </cell>
          <cell r="B2647" t="str">
            <v>ROLDANA DUPLA, EM ZAMAC COM CHAPA DE LATAO, ROLAMENTOS EM ACO, PARA PORTA E JANELA DE CORRER</v>
          </cell>
          <cell r="C2647" t="str">
            <v xml:space="preserve">UN    </v>
          </cell>
          <cell r="D2647">
            <v>28.1</v>
          </cell>
        </row>
        <row r="2648">
          <cell r="A2648">
            <v>11577</v>
          </cell>
          <cell r="B2648" t="str">
            <v>ROSETA REDONDA DE SOBREPOR, SEM FUROS, EM ACO INOX POLIDO, DIAMETRO APROXIMADO DE 50 MM, PARA FECHADURA DE PORTA - PARAFUSOS INCLUIDOS</v>
          </cell>
          <cell r="C2648" t="str">
            <v xml:space="preserve">UN    </v>
          </cell>
          <cell r="D2648">
            <v>8.61</v>
          </cell>
        </row>
        <row r="2649">
          <cell r="A2649">
            <v>11578</v>
          </cell>
          <cell r="B2649" t="str">
            <v>ROSETA QUADRADA, SEM FUROS, EM ACO INOX POLIDO, LARGURA APROXIMADA DE 50 MM, PARA FECHADURA DE PORTA - PARAFUSOS INCLUIDOS</v>
          </cell>
          <cell r="C2649" t="str">
            <v xml:space="preserve">UN    </v>
          </cell>
          <cell r="D2649">
            <v>9.0299999999999994</v>
          </cell>
        </row>
        <row r="2650">
          <cell r="A2650">
            <v>11580</v>
          </cell>
          <cell r="B2650" t="str">
            <v>TRILHO QUADRADO, EM ALUMINIO (VERGALHAO MACICO), 1/4", (*6 X 6* CM), PARA RODIZIOS</v>
          </cell>
          <cell r="C2650" t="str">
            <v xml:space="preserve">M     </v>
          </cell>
          <cell r="D2650">
            <v>10.46</v>
          </cell>
        </row>
        <row r="2651">
          <cell r="A2651">
            <v>11581</v>
          </cell>
          <cell r="B2651" t="str">
            <v>TRILHO EM ALUMINIO "U", COM ABAULADO PARA ROLDANA DE PORTA DE CORRER, *40 X 40* MM</v>
          </cell>
          <cell r="C2651" t="str">
            <v xml:space="preserve">M     </v>
          </cell>
          <cell r="D2651">
            <v>22.98</v>
          </cell>
        </row>
        <row r="2652">
          <cell r="A2652">
            <v>11584</v>
          </cell>
          <cell r="B2652" t="str">
            <v>CHAPA RIGIDA DE FIBRAS DE MADEIRA PRENSADA A QUENTE, LISA, DE *1,22 X 2,44* M,  E = 2,5 MM</v>
          </cell>
          <cell r="C2652" t="str">
            <v xml:space="preserve">UN    </v>
          </cell>
          <cell r="D2652">
            <v>75.930000000000007</v>
          </cell>
        </row>
        <row r="2653">
          <cell r="A2653">
            <v>11587</v>
          </cell>
          <cell r="B2653" t="str">
            <v>FORRO DE PVC LISO, BRANCO, REGUA DE 10 CM, ESPESSURA DE 8 MM A 10 MM (COM COLOCACAO / SEM ESTRUTURA METALICA)</v>
          </cell>
          <cell r="C2653" t="str">
            <v xml:space="preserve">M2    </v>
          </cell>
          <cell r="D2653">
            <v>43.99</v>
          </cell>
        </row>
        <row r="2654">
          <cell r="A2654">
            <v>11588</v>
          </cell>
          <cell r="B2654" t="str">
            <v>GABIAO MANTA (COLCHAO) MALHA HEXAGONAL 6 X 8 CM (ZN/AL + PVC), FIO 2 MM, REVESTIDO COM PVC, DIMENSOES 4,0 X 2,0 X 0,23 M (C X L X A)</v>
          </cell>
          <cell r="C2654" t="str">
            <v xml:space="preserve">UN    </v>
          </cell>
          <cell r="D2654">
            <v>900.37</v>
          </cell>
        </row>
        <row r="2655">
          <cell r="A2655">
            <v>11590</v>
          </cell>
          <cell r="B2655" t="str">
            <v>GABIAO MANTA (COLCHAO) MALHA HEXAGONAL 8 X 10 CM (ZN/AL), FIO 2,0 MM, DIMENSOES 4,0 X 2,0 X 0,3 M (C X L X A)</v>
          </cell>
          <cell r="C2655" t="str">
            <v xml:space="preserve">UN    </v>
          </cell>
          <cell r="D2655">
            <v>914.28</v>
          </cell>
        </row>
        <row r="2656">
          <cell r="A2656">
            <v>11591</v>
          </cell>
          <cell r="B2656" t="str">
            <v>GABIAO MANTA (COLCHAO) MALHA HEXAGONAL 6 X 8 CM (ZN/AL), FIO  2,0 MM, DIMENSOES 4,0 X 2,0 X 0,23 M (C X L X A)</v>
          </cell>
          <cell r="C2656" t="str">
            <v xml:space="preserve">UN    </v>
          </cell>
          <cell r="D2656">
            <v>877.33</v>
          </cell>
        </row>
        <row r="2657">
          <cell r="A2657">
            <v>11592</v>
          </cell>
          <cell r="B2657" t="str">
            <v>GABIAO TIPO CAIXA, MALHA HEXAGONAL 8 X 10 CM (ZN/AL + PVC), FIO 2,4 MM, DIMENSOES 2,0 X 1,0 X 0,5 M (C X L X A)</v>
          </cell>
          <cell r="C2657" t="str">
            <v xml:space="preserve">UN    </v>
          </cell>
          <cell r="D2657">
            <v>382.66</v>
          </cell>
        </row>
        <row r="2658">
          <cell r="A2658">
            <v>11593</v>
          </cell>
          <cell r="B2658" t="str">
            <v>GABIAO TIPO CAIXA MALHA HEXAGONAL 8 X 10 CM (ZN/AL + PVC),  FIO 2,4 MM, DIMENSOES 2,0 X 1,0 X 1,0 M (C X L X A)</v>
          </cell>
          <cell r="C2658" t="str">
            <v xml:space="preserve">UN    </v>
          </cell>
          <cell r="D2658">
            <v>535.04</v>
          </cell>
        </row>
        <row r="2659">
          <cell r="A2659">
            <v>11594</v>
          </cell>
          <cell r="B2659" t="str">
            <v>GABIAO SACO MALHA HEXAGONAL 8 X 10 CM (ZN/AL + PVC),  FIO 2,4 MM, DIMENSOES 3,0 X 0,65 M</v>
          </cell>
          <cell r="C2659" t="str">
            <v xml:space="preserve">UN    </v>
          </cell>
          <cell r="D2659">
            <v>286.97000000000003</v>
          </cell>
        </row>
        <row r="2660">
          <cell r="A2660">
            <v>11596</v>
          </cell>
          <cell r="B2660" t="str">
            <v>GABIAO  TIPO CAIXA, MALHA HEXAGONAL 8 X 10 CM (ZN/AL), FIO 2,7 MM, DIMENSOES 2,0 X 1,0 X 0,5 M (C X L X A)</v>
          </cell>
          <cell r="C2660" t="str">
            <v xml:space="preserve">UN    </v>
          </cell>
          <cell r="D2660">
            <v>303.89</v>
          </cell>
        </row>
        <row r="2661">
          <cell r="A2661">
            <v>11597</v>
          </cell>
          <cell r="B2661" t="str">
            <v>GABIAO TIPO CAIXA MALHA HEXAGONAL 8 X 10 CM (ZN/AL), FIO 2,7 MM, DIMENSOES 2,0 X 1,0 X 1,0 M (C X L X A)</v>
          </cell>
          <cell r="C2661" t="str">
            <v xml:space="preserve">UN    </v>
          </cell>
          <cell r="D2661">
            <v>444.99</v>
          </cell>
        </row>
        <row r="2662">
          <cell r="A2662">
            <v>11599</v>
          </cell>
          <cell r="B2662" t="str">
            <v>GABIAO SACO MALHA HEXAGONAL 8 X 10 CM (ZN/AL), FIO 2,7 MM, DIMENSOES 4,0 X 0,65 M</v>
          </cell>
          <cell r="C2662" t="str">
            <v xml:space="preserve">UN    </v>
          </cell>
          <cell r="D2662">
            <v>381.64</v>
          </cell>
        </row>
        <row r="2663">
          <cell r="A2663">
            <v>11609</v>
          </cell>
          <cell r="B2663" t="str">
            <v>SOLUCAO ASFALTICA ELASTOMERICA PARA IMPRIMACAO, APLICACAO A FRIO</v>
          </cell>
          <cell r="C2663" t="str">
            <v xml:space="preserve">L     </v>
          </cell>
          <cell r="D2663">
            <v>10.130000000000001</v>
          </cell>
        </row>
        <row r="2664">
          <cell r="A2664">
            <v>11615</v>
          </cell>
          <cell r="B2664" t="str">
            <v>POLIESTIRENO EXPANDIDO/EPS (ISOPOR), TIPO 2F, PLACA, ISOLAMENTO TERMOACUSTICO, E = 10 MM, 1000 X 500 MM</v>
          </cell>
          <cell r="C2664" t="str">
            <v xml:space="preserve">M2    </v>
          </cell>
          <cell r="D2664">
            <v>3.01</v>
          </cell>
        </row>
        <row r="2665">
          <cell r="A2665">
            <v>11616</v>
          </cell>
          <cell r="B2665" t="str">
            <v>MARTELO DEMOLIDOR PNEUMATICO MANUAL, PADRAO, PESO DE 32 KG</v>
          </cell>
          <cell r="C2665" t="str">
            <v xml:space="preserve">UN    </v>
          </cell>
          <cell r="D2665">
            <v>16636.419999999998</v>
          </cell>
        </row>
        <row r="2666">
          <cell r="A2666">
            <v>11621</v>
          </cell>
          <cell r="B2666" t="str">
            <v>MANTA ASFALTICA ELASTOMERICA EM POLIESTER ALUMINIZADA 3 MM, TIPO III, CLASSE B (NBR 9952)</v>
          </cell>
          <cell r="C2666" t="str">
            <v xml:space="preserve">M2    </v>
          </cell>
          <cell r="D2666">
            <v>31.99</v>
          </cell>
        </row>
        <row r="2667">
          <cell r="A2667">
            <v>11622</v>
          </cell>
          <cell r="B2667" t="str">
            <v>SELANTE A BASE DE ALCATRAO E POLIURETANO PARA JUNTAS HORIZONTAIS</v>
          </cell>
          <cell r="C2667" t="str">
            <v xml:space="preserve">KG    </v>
          </cell>
          <cell r="D2667">
            <v>58.5</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10.88</v>
          </cell>
        </row>
        <row r="2670">
          <cell r="A2670">
            <v>11649</v>
          </cell>
          <cell r="B2670" t="str">
            <v>LAJE PRE-MOLDADA DE TRANSICAO EXCENTRICA EM CONCRETO ARMADO, DN 1200 MM, FURO CIRCULAR DN 600 MM, ESPESSURA 12 CM</v>
          </cell>
          <cell r="C2670" t="str">
            <v xml:space="preserve">UN    </v>
          </cell>
          <cell r="D2670">
            <v>238.13</v>
          </cell>
        </row>
        <row r="2671">
          <cell r="A2671">
            <v>11650</v>
          </cell>
          <cell r="B2671" t="str">
            <v>LAJE PRE-MOLDADA DE TRANSICAO EXCENTRICA EM CONCRETO ARMADO, DN 1500 MM, FURO CIRCULAR DN 530 MM, ESPESSURA 15 CM</v>
          </cell>
          <cell r="C2671" t="str">
            <v xml:space="preserve">UN    </v>
          </cell>
          <cell r="D2671">
            <v>405.89</v>
          </cell>
        </row>
        <row r="2672">
          <cell r="A2672">
            <v>11651</v>
          </cell>
          <cell r="B2672" t="str">
            <v>PERFURATRIZ PNEUMATICA MANUAL DE PESO MEDIO, 18KG, COMPRIMENTO DE CURSO DE 6 M, DIAMETRO DO PISTAO DE 5,5 CM</v>
          </cell>
          <cell r="C2672" t="str">
            <v xml:space="preserve">UN    </v>
          </cell>
          <cell r="D2672">
            <v>13641.4</v>
          </cell>
        </row>
        <row r="2673">
          <cell r="A2673">
            <v>11652</v>
          </cell>
          <cell r="B2673" t="str">
            <v>VIBRADOR DE IMERSAO, DIAMETRO DA PONTEIRA DE *35* MM, COM MOTOR 4 TEMPOS A GASOLINA DE 5,5 HP (5,5 CV)</v>
          </cell>
          <cell r="C2673" t="str">
            <v xml:space="preserve">UN    </v>
          </cell>
          <cell r="D2673">
            <v>2446.71</v>
          </cell>
        </row>
        <row r="2674">
          <cell r="A2674">
            <v>11655</v>
          </cell>
          <cell r="B2674" t="str">
            <v>TE SANITARIO, PVC, DN 100 X 50 MM, SERIE NORMAL, PARA ESGOTO PREDIAL</v>
          </cell>
          <cell r="C2674" t="str">
            <v xml:space="preserve">UN    </v>
          </cell>
          <cell r="D2674">
            <v>9.6</v>
          </cell>
        </row>
        <row r="2675">
          <cell r="A2675">
            <v>11656</v>
          </cell>
          <cell r="B2675" t="str">
            <v>TE SANITARIO, PVC, DN 100 X 75 MM, SERIE NORMAL PARA ESGOTO PREDIAL</v>
          </cell>
          <cell r="C2675" t="str">
            <v xml:space="preserve">UN    </v>
          </cell>
          <cell r="D2675">
            <v>9.8800000000000008</v>
          </cell>
        </row>
        <row r="2676">
          <cell r="A2676">
            <v>11657</v>
          </cell>
          <cell r="B2676" t="str">
            <v>TE SANITARIO, PVC, DN 75 X 50 MM, SERIE NORMAL PARA ESGOTO PREDIAL</v>
          </cell>
          <cell r="C2676" t="str">
            <v xml:space="preserve">UN    </v>
          </cell>
          <cell r="D2676">
            <v>8.33</v>
          </cell>
        </row>
        <row r="2677">
          <cell r="A2677">
            <v>11658</v>
          </cell>
          <cell r="B2677" t="str">
            <v>TE SANITARIO, PVC, DN 75 X 75 MM, SERIE NORMAL PARA ESGOTO PREDIAL</v>
          </cell>
          <cell r="C2677" t="str">
            <v xml:space="preserve">UN    </v>
          </cell>
          <cell r="D2677">
            <v>9.42</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36.44</v>
          </cell>
        </row>
        <row r="2684">
          <cell r="A2684">
            <v>11670</v>
          </cell>
          <cell r="B2684" t="str">
            <v>REGISTRO DE ESFERA, PVC, COM VOLANTE, VS, ROSCAVEL, DN 1/2", COM CORPO DIVIDIDO</v>
          </cell>
          <cell r="C2684" t="str">
            <v xml:space="preserve">UN    </v>
          </cell>
          <cell r="D2684">
            <v>13.96</v>
          </cell>
        </row>
        <row r="2685">
          <cell r="A2685">
            <v>11671</v>
          </cell>
          <cell r="B2685" t="str">
            <v>REGISTRO DE ESFERA, PVC, COM VOLANTE, VS, ROSCAVEL, DN 2", COM CORPO DIVIDIDO</v>
          </cell>
          <cell r="C2685" t="str">
            <v xml:space="preserve">UN    </v>
          </cell>
          <cell r="D2685">
            <v>58.57</v>
          </cell>
        </row>
        <row r="2686">
          <cell r="A2686">
            <v>11672</v>
          </cell>
          <cell r="B2686" t="str">
            <v>REGISTRO DE ESFERA, PVC, COM VOLANTE, VS, ROSCAVEL, DN 1 1/2", COM CORPO DIVIDIDO</v>
          </cell>
          <cell r="C2686" t="str">
            <v xml:space="preserve">UN    </v>
          </cell>
          <cell r="D2686">
            <v>38.270000000000003</v>
          </cell>
        </row>
        <row r="2687">
          <cell r="A2687">
            <v>11673</v>
          </cell>
          <cell r="B2687" t="str">
            <v>REGISTRO DE ESFERA, PVC, COM VOLANTE, VS, SOLDAVEL, DN 20 MM, COM CORPO DIVIDIDO</v>
          </cell>
          <cell r="C2687" t="str">
            <v xml:space="preserve">UN    </v>
          </cell>
          <cell r="D2687">
            <v>13.17</v>
          </cell>
        </row>
        <row r="2688">
          <cell r="A2688">
            <v>11674</v>
          </cell>
          <cell r="B2688" t="str">
            <v>REGISTRO DE ESFERA, PVC, COM VOLANTE, VS, SOLDAVEL, DN 25 MM, COM CORPO DIVIDIDO</v>
          </cell>
          <cell r="C2688" t="str">
            <v xml:space="preserve">UN    </v>
          </cell>
          <cell r="D2688">
            <v>16.96</v>
          </cell>
        </row>
        <row r="2689">
          <cell r="A2689">
            <v>11675</v>
          </cell>
          <cell r="B2689" t="str">
            <v>REGISTRO DE ESFERA, PVC, COM VOLANTE, VS, SOLDAVEL, DN 32 MM, COM CORPO DIVIDIDO</v>
          </cell>
          <cell r="C2689" t="str">
            <v xml:space="preserve">UN    </v>
          </cell>
          <cell r="D2689">
            <v>26.93</v>
          </cell>
        </row>
        <row r="2690">
          <cell r="A2690">
            <v>11676</v>
          </cell>
          <cell r="B2690" t="str">
            <v>REGISTRO DE ESFERA, PVC, COM VOLANTE, VS, SOLDAVEL, DN 40 MM, COM CORPO DIVIDIDO</v>
          </cell>
          <cell r="C2690" t="str">
            <v xml:space="preserve">UN    </v>
          </cell>
          <cell r="D2690">
            <v>36.020000000000003</v>
          </cell>
        </row>
        <row r="2691">
          <cell r="A2691">
            <v>11677</v>
          </cell>
          <cell r="B2691" t="str">
            <v>REGISTRO DE ESFERA, PVC, COM VOLANTE, VS, SOLDAVEL, DN 50 MM, COM CORPO DIVIDIDO</v>
          </cell>
          <cell r="C2691" t="str">
            <v xml:space="preserve">UN    </v>
          </cell>
          <cell r="D2691">
            <v>37.200000000000003</v>
          </cell>
        </row>
        <row r="2692">
          <cell r="A2692">
            <v>11678</v>
          </cell>
          <cell r="B2692" t="str">
            <v>REGISTRO DE ESFERA, PVC, COM VOLANTE, VS, SOLDAVEL, DN 60 MM, COM CORPO DIVIDIDO</v>
          </cell>
          <cell r="C2692" t="str">
            <v xml:space="preserve">UN    </v>
          </cell>
          <cell r="D2692">
            <v>68.13</v>
          </cell>
        </row>
        <row r="2693">
          <cell r="A2693">
            <v>11679</v>
          </cell>
          <cell r="B2693" t="str">
            <v>BRACO OU HASTE COM CANOPLA PLASTICA, 1/2 ", PARA CHUVEIRO ELETRICO</v>
          </cell>
          <cell r="C2693" t="str">
            <v xml:space="preserve">UN    </v>
          </cell>
          <cell r="D2693">
            <v>5.26</v>
          </cell>
        </row>
        <row r="2694">
          <cell r="A2694">
            <v>11680</v>
          </cell>
          <cell r="B2694" t="str">
            <v>BRACO OU HASTE COM CANOPLA PLASTICA, 1/2 ", PARA CHUVEIRO SIMPLES</v>
          </cell>
          <cell r="C2694" t="str">
            <v xml:space="preserve">UN    </v>
          </cell>
          <cell r="D2694">
            <v>4.34</v>
          </cell>
        </row>
        <row r="2695">
          <cell r="A2695">
            <v>11681</v>
          </cell>
          <cell r="B2695" t="str">
            <v>ENGATE/RABICHO FLEXIVEL PLASTICO (PVC OU ABS) BRANCO 1/2 " X 40 CM</v>
          </cell>
          <cell r="C2695" t="str">
            <v xml:space="preserve">UN    </v>
          </cell>
          <cell r="D2695">
            <v>5.27</v>
          </cell>
        </row>
        <row r="2696">
          <cell r="A2696">
            <v>11683</v>
          </cell>
          <cell r="B2696" t="str">
            <v>ENGATE / RABICHO FLEXIVEL INOX 1/2 " X 30 CM</v>
          </cell>
          <cell r="C2696" t="str">
            <v xml:space="preserve">UN    </v>
          </cell>
          <cell r="D2696">
            <v>19.05</v>
          </cell>
        </row>
        <row r="2697">
          <cell r="A2697">
            <v>11684</v>
          </cell>
          <cell r="B2697" t="str">
            <v>ENGATE / RABICHO FLEXIVEL INOX 1/2 " X 40 CM</v>
          </cell>
          <cell r="C2697" t="str">
            <v xml:space="preserve">UN    </v>
          </cell>
          <cell r="D2697">
            <v>20.86</v>
          </cell>
        </row>
        <row r="2698">
          <cell r="A2698">
            <v>11685</v>
          </cell>
          <cell r="B2698" t="str">
            <v>BRACO / CANO PARA CHUVEIRO ELETRICO, EM ALUMINIO, 30 CM X 1/2 "</v>
          </cell>
          <cell r="C2698" t="str">
            <v xml:space="preserve">UN    </v>
          </cell>
          <cell r="D2698">
            <v>13.43</v>
          </cell>
        </row>
        <row r="2699">
          <cell r="A2699">
            <v>11686</v>
          </cell>
          <cell r="B2699" t="str">
            <v>CONJUNTO DE LIGACAO PARA BACIA SANITARIA EM PLASTICO BRANCO COM TUBO, CANOPLA E ANEL DE EXPANSAO (TUBO 1.1/2 '' X 20 CM)</v>
          </cell>
          <cell r="C2699" t="str">
            <v xml:space="preserve">UN    </v>
          </cell>
          <cell r="D2699">
            <v>7.47</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239.36</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629.54999999999995</v>
          </cell>
        </row>
        <row r="2707">
          <cell r="A2707">
            <v>11696</v>
          </cell>
          <cell r="B2707" t="str">
            <v>LAVATORIO/CUBA DE SOBREPOR OVAL PEQUENA LOUCA BRANCA SEM LADRAO *31 X 44*</v>
          </cell>
          <cell r="C2707" t="str">
            <v xml:space="preserve">UN    </v>
          </cell>
          <cell r="D2707">
            <v>120.31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10.220000000000001</v>
          </cell>
        </row>
        <row r="2713">
          <cell r="A2713">
            <v>11708</v>
          </cell>
          <cell r="B2713" t="str">
            <v>RALO FOFO SEMIESFERICO, 100 MM, PARA LAJES/ CALHAS</v>
          </cell>
          <cell r="C2713" t="str">
            <v xml:space="preserve">UN    </v>
          </cell>
          <cell r="D2713">
            <v>13.64</v>
          </cell>
        </row>
        <row r="2714">
          <cell r="A2714">
            <v>11709</v>
          </cell>
          <cell r="B2714" t="str">
            <v>RALO FOFO SEMIESFERICO, 150 MM, PARA LAJES/ CALHAS</v>
          </cell>
          <cell r="C2714" t="str">
            <v xml:space="preserve">UN    </v>
          </cell>
          <cell r="D2714">
            <v>32.04</v>
          </cell>
        </row>
        <row r="2715">
          <cell r="A2715">
            <v>11710</v>
          </cell>
          <cell r="B2715" t="str">
            <v>RALO FOFO SEMIESFERICO, 200 MM, PARA LAJES/ CALHAS</v>
          </cell>
          <cell r="C2715" t="str">
            <v xml:space="preserve">UN    </v>
          </cell>
          <cell r="D2715">
            <v>73.67</v>
          </cell>
        </row>
        <row r="2716">
          <cell r="A2716">
            <v>11711</v>
          </cell>
          <cell r="B2716" t="str">
            <v>RALO SECO PVC CONICO, 100 X 40 MM, COM GRELHA QUADRADA</v>
          </cell>
          <cell r="C2716" t="str">
            <v xml:space="preserve">UN    </v>
          </cell>
          <cell r="D2716">
            <v>6.82</v>
          </cell>
        </row>
        <row r="2717">
          <cell r="A2717">
            <v>11712</v>
          </cell>
          <cell r="B2717" t="str">
            <v>CAIXA SIFONADA PVC, 150 X 150 X 50 MM, COM GRELHA QUADRADA BRANCA (NBR 5688)</v>
          </cell>
          <cell r="C2717" t="str">
            <v xml:space="preserve">UN    </v>
          </cell>
          <cell r="D2717">
            <v>21.7</v>
          </cell>
        </row>
        <row r="2718">
          <cell r="A2718">
            <v>11713</v>
          </cell>
          <cell r="B2718" t="str">
            <v>CAIXA SIFONADA PVC 150 X 150 X 50MM COM TAMPA CEGA QUADRADA BRANCA</v>
          </cell>
          <cell r="C2718" t="str">
            <v xml:space="preserve">UN    </v>
          </cell>
          <cell r="D2718">
            <v>21.52</v>
          </cell>
        </row>
        <row r="2719">
          <cell r="A2719">
            <v>11714</v>
          </cell>
          <cell r="B2719" t="str">
            <v>CAIXA SIFONADA PVC, 150 X 185 X 75 MM, COM GRELHA QUADRADA BRANCA</v>
          </cell>
          <cell r="C2719" t="str">
            <v xml:space="preserve">UN    </v>
          </cell>
          <cell r="D2719">
            <v>29.33</v>
          </cell>
        </row>
        <row r="2720">
          <cell r="A2720">
            <v>11715</v>
          </cell>
          <cell r="B2720" t="str">
            <v>CAIXA SIFONADA PVC, 150 X 185 X 75 MM, COM TAMPA CEGA QUADRADA BRANCA</v>
          </cell>
          <cell r="C2720" t="str">
            <v xml:space="preserve">UN    </v>
          </cell>
          <cell r="D2720">
            <v>33.75</v>
          </cell>
        </row>
        <row r="2721">
          <cell r="A2721">
            <v>11716</v>
          </cell>
          <cell r="B2721" t="str">
            <v>CAIXA SIFONADA PVC, 100 X 100 X 40 MM, COM GRELHA REDONDA BRANCA</v>
          </cell>
          <cell r="C2721" t="str">
            <v xml:space="preserve">UN    </v>
          </cell>
          <cell r="D2721">
            <v>9.19</v>
          </cell>
        </row>
        <row r="2722">
          <cell r="A2722">
            <v>11717</v>
          </cell>
          <cell r="B2722" t="str">
            <v>CAIXA SIFONADA PVC, 150 X 150 X 50 MM, COM GRELHA REDONDA BRANCA</v>
          </cell>
          <cell r="C2722" t="str">
            <v xml:space="preserve">UN    </v>
          </cell>
          <cell r="D2722">
            <v>23.58</v>
          </cell>
        </row>
        <row r="2723">
          <cell r="A2723">
            <v>11718</v>
          </cell>
          <cell r="B2723" t="str">
            <v>REGISTRO DE PRESSAO PVC, ROSCAVEL, VOLANTE SIMPLES, DE 3/4"</v>
          </cell>
          <cell r="C2723" t="str">
            <v xml:space="preserve">UN    </v>
          </cell>
          <cell r="D2723">
            <v>12.32</v>
          </cell>
        </row>
        <row r="2724">
          <cell r="A2724">
            <v>11719</v>
          </cell>
          <cell r="B2724" t="str">
            <v>REGISTRO DE PRESSAO PVC, SOLDAVEL, VOLANTE SIMPLES, DE 25 MM</v>
          </cell>
          <cell r="C2724" t="str">
            <v xml:space="preserve">UN    </v>
          </cell>
          <cell r="D2724">
            <v>10</v>
          </cell>
        </row>
        <row r="2725">
          <cell r="A2725">
            <v>11731</v>
          </cell>
          <cell r="B2725" t="str">
            <v>GRELHA PVC BRANCA QUADRADA, 150 X 150 MM</v>
          </cell>
          <cell r="C2725" t="str">
            <v xml:space="preserve">UN    </v>
          </cell>
          <cell r="D2725">
            <v>3.49</v>
          </cell>
        </row>
        <row r="2726">
          <cell r="A2726">
            <v>11732</v>
          </cell>
          <cell r="B2726" t="str">
            <v>GRELHA PVC CROMADA REDONDA, 150 MM</v>
          </cell>
          <cell r="C2726" t="str">
            <v xml:space="preserve">UN    </v>
          </cell>
          <cell r="D2726">
            <v>17.760000000000002</v>
          </cell>
        </row>
        <row r="2727">
          <cell r="A2727">
            <v>11733</v>
          </cell>
          <cell r="B2727" t="str">
            <v>PROLONGAMENTO PVC PARA CAIXA SIFONADA 100 MM X 100 MM (NBR 5688)</v>
          </cell>
          <cell r="C2727" t="str">
            <v xml:space="preserve">UN    </v>
          </cell>
          <cell r="D2727">
            <v>1.56</v>
          </cell>
        </row>
        <row r="2728">
          <cell r="A2728">
            <v>11734</v>
          </cell>
          <cell r="B2728" t="str">
            <v>PROLONGAMENTO PVC PARA CAIXA SIFONADA, 100 MM X 150 MM (NBR 5688)</v>
          </cell>
          <cell r="C2728" t="str">
            <v xml:space="preserve">UN    </v>
          </cell>
          <cell r="D2728">
            <v>2.41</v>
          </cell>
        </row>
        <row r="2729">
          <cell r="A2729">
            <v>11735</v>
          </cell>
          <cell r="B2729" t="str">
            <v>PROLONGAMENTO PVC PARA CAIXA SIFONADA  100 MM X 200 MM (NBR 5688)</v>
          </cell>
          <cell r="C2729" t="str">
            <v xml:space="preserve">UN    </v>
          </cell>
          <cell r="D2729">
            <v>3.2</v>
          </cell>
        </row>
        <row r="2730">
          <cell r="A2730">
            <v>11737</v>
          </cell>
          <cell r="B2730" t="str">
            <v>PROLONGAMENTO PVC PARA CAIXA SIFONADA, 150 MM X 150 MM (NBR 5688)</v>
          </cell>
          <cell r="C2730" t="str">
            <v xml:space="preserve">UN    </v>
          </cell>
          <cell r="D2730">
            <v>4.2699999999999996</v>
          </cell>
        </row>
        <row r="2731">
          <cell r="A2731">
            <v>11738</v>
          </cell>
          <cell r="B2731" t="str">
            <v>PROLONGAMENTO PVC PARA CAIXA SIFONADA, 150 MM X 200 MM (NBR 5688)</v>
          </cell>
          <cell r="C2731" t="str">
            <v xml:space="preserve">UN    </v>
          </cell>
          <cell r="D2731">
            <v>6.95</v>
          </cell>
        </row>
        <row r="2732">
          <cell r="A2732">
            <v>11739</v>
          </cell>
          <cell r="B2732" t="str">
            <v>RALO SECO PVC CONICO, 100 X 40 MM,  COM GRELHA REDONDA BRANCA</v>
          </cell>
          <cell r="C2732" t="str">
            <v xml:space="preserve">UN    </v>
          </cell>
          <cell r="D2732">
            <v>4.66</v>
          </cell>
        </row>
        <row r="2733">
          <cell r="A2733">
            <v>11741</v>
          </cell>
          <cell r="B2733" t="str">
            <v>RALO SIFONADO PVC CILINDRICO, 100 X 40 MM,  COM GRELHA REDONDA BRANCA</v>
          </cell>
          <cell r="C2733" t="str">
            <v xml:space="preserve">UN    </v>
          </cell>
          <cell r="D2733">
            <v>4.8</v>
          </cell>
        </row>
        <row r="2734">
          <cell r="A2734">
            <v>11743</v>
          </cell>
          <cell r="B2734" t="str">
            <v>RALO SIFONADO PVC REDONDO CONICO, 100 X 40 MM, COM GRELHA  BRANCA REDONDA</v>
          </cell>
          <cell r="C2734" t="str">
            <v xml:space="preserve">UN    </v>
          </cell>
          <cell r="D2734">
            <v>4.3600000000000003</v>
          </cell>
        </row>
        <row r="2735">
          <cell r="A2735">
            <v>11745</v>
          </cell>
          <cell r="B2735" t="str">
            <v>RALO SIFONADO PVC, QUADRADO, 100 X 100 X 53 MM, SAIDA 40 MM, COM GRELHA BRANCA</v>
          </cell>
          <cell r="C2735" t="str">
            <v xml:space="preserve">UN    </v>
          </cell>
          <cell r="D2735">
            <v>6.19</v>
          </cell>
        </row>
        <row r="2736">
          <cell r="A2736">
            <v>11746</v>
          </cell>
          <cell r="B2736" t="str">
            <v>VALVULA DE ESFERA BRUTA EM BRONZE, BITOLA 1 " (REF 1552-B)</v>
          </cell>
          <cell r="C2736" t="str">
            <v xml:space="preserve">UN    </v>
          </cell>
          <cell r="D2736">
            <v>35.31</v>
          </cell>
        </row>
        <row r="2737">
          <cell r="A2737">
            <v>11747</v>
          </cell>
          <cell r="B2737" t="str">
            <v>VALVULA DE ESFERA BRUTA EM BRONZE, BITOLA 2 " (REF 1552-B)</v>
          </cell>
          <cell r="C2737" t="str">
            <v xml:space="preserve">UN    </v>
          </cell>
          <cell r="D2737">
            <v>97.79</v>
          </cell>
        </row>
        <row r="2738">
          <cell r="A2738">
            <v>11748</v>
          </cell>
          <cell r="B2738" t="str">
            <v>VALVULA DE ESFERA BRUTA EM BRONZE, BITOLA 1/2 " (REF 1552-B)</v>
          </cell>
          <cell r="C2738" t="str">
            <v xml:space="preserve">UN    </v>
          </cell>
          <cell r="D2738">
            <v>22.66</v>
          </cell>
        </row>
        <row r="2739">
          <cell r="A2739">
            <v>11749</v>
          </cell>
          <cell r="B2739" t="str">
            <v>VALVULA DE ESFERA BRUTA EM BRONZE, BITOLA 3/4 " (REF 1552-B)</v>
          </cell>
          <cell r="C2739" t="str">
            <v xml:space="preserve">UN    </v>
          </cell>
          <cell r="D2739">
            <v>26.15</v>
          </cell>
        </row>
        <row r="2740">
          <cell r="A2740">
            <v>11750</v>
          </cell>
          <cell r="B2740" t="str">
            <v>VALVULA DE ESFERA BRUTA EM BRONZE, BITOLA 1 1/4 " (REF 1552-B)</v>
          </cell>
          <cell r="C2740" t="str">
            <v xml:space="preserve">UN    </v>
          </cell>
          <cell r="D2740">
            <v>52.63</v>
          </cell>
        </row>
        <row r="2741">
          <cell r="A2741">
            <v>11751</v>
          </cell>
          <cell r="B2741" t="str">
            <v>VALVULA DE ESFERA BRUTA EM BRONZE, BITOLA 1 1/2 " (REF 1552-B)</v>
          </cell>
          <cell r="C2741" t="str">
            <v xml:space="preserve">UN    </v>
          </cell>
          <cell r="D2741">
            <v>63.42</v>
          </cell>
        </row>
        <row r="2742">
          <cell r="A2742">
            <v>11752</v>
          </cell>
          <cell r="B2742" t="str">
            <v>REGISTRO PRESSAO BRUTO EM LATAO FORJADO, BITOLA 1/2 " (REF 1400)</v>
          </cell>
          <cell r="C2742" t="str">
            <v xml:space="preserve">UN    </v>
          </cell>
          <cell r="D2742">
            <v>10.71</v>
          </cell>
        </row>
        <row r="2743">
          <cell r="A2743">
            <v>11753</v>
          </cell>
          <cell r="B2743" t="str">
            <v>REGISTRO PRESSAO BRUTO EM LATAO FORJADO, BITOLA 3/4 " (REF 1400)</v>
          </cell>
          <cell r="C2743" t="str">
            <v xml:space="preserve">UN    </v>
          </cell>
          <cell r="D2743">
            <v>12.79</v>
          </cell>
        </row>
        <row r="2744">
          <cell r="A2744">
            <v>11756</v>
          </cell>
          <cell r="B2744" t="str">
            <v>REGISTRO OU REGULADOR DE GAS COZINHA, VAZAO DE 2 KG/H, 2,8 KPA</v>
          </cell>
          <cell r="C2744" t="str">
            <v xml:space="preserve">UN    </v>
          </cell>
          <cell r="D2744">
            <v>18.57</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29.46</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60.69</v>
          </cell>
        </row>
        <row r="2749">
          <cell r="A2749">
            <v>11763</v>
          </cell>
          <cell r="B2749" t="str">
            <v>TORNEIRA METALICA DE BOIA CONVENCIONAL PARA CAIXA D'AGUA, 1.1/2", COM HASTE METALICA E BALAO PLASTICO</v>
          </cell>
          <cell r="C2749" t="str">
            <v xml:space="preserve">UN    </v>
          </cell>
          <cell r="D2749">
            <v>54.68</v>
          </cell>
        </row>
        <row r="2750">
          <cell r="A2750">
            <v>11764</v>
          </cell>
          <cell r="B2750" t="str">
            <v>TORNEIRA METALICA DE BOIA CONVENCIONAL PARA CAIXA D'AGUA, 1.1/4", COM HASTE METALICA E BALAO PLASTICO</v>
          </cell>
          <cell r="C2750" t="str">
            <v xml:space="preserve">UN    </v>
          </cell>
          <cell r="D2750">
            <v>58.41</v>
          </cell>
        </row>
        <row r="2751">
          <cell r="A2751">
            <v>11765</v>
          </cell>
          <cell r="B2751" t="str">
            <v>TORNEIRA METALICA DE BOIA VAZAO TOTAL PARA CAIXA D'AGUA, 1", COM HASTE METALICA E BALAO PLASTICO</v>
          </cell>
          <cell r="C2751" t="str">
            <v xml:space="preserve">UN    </v>
          </cell>
          <cell r="D2751">
            <v>36.619999999999997</v>
          </cell>
        </row>
        <row r="2752">
          <cell r="A2752">
            <v>11766</v>
          </cell>
          <cell r="B2752" t="str">
            <v>TORNEIRA METALICA DE BOIA VAZAO TOTAL PARA CAIXA D'AGUA, 1/2", COM HASTE METALICA E BALAO PLASTICO</v>
          </cell>
          <cell r="C2752" t="str">
            <v xml:space="preserve">UN    </v>
          </cell>
          <cell r="D2752">
            <v>26.89</v>
          </cell>
        </row>
        <row r="2753">
          <cell r="A2753">
            <v>11767</v>
          </cell>
          <cell r="B2753" t="str">
            <v>TORNEIRA METALICA DE BOIA CONVENCIONAL PARA CAIXA D'AGUA, 2", COM HASTE METALICA E BALAO PLASTICO</v>
          </cell>
          <cell r="C2753" t="str">
            <v xml:space="preserve">UN    </v>
          </cell>
          <cell r="D2753">
            <v>96.96</v>
          </cell>
        </row>
        <row r="2754">
          <cell r="A2754">
            <v>11769</v>
          </cell>
          <cell r="B2754" t="str">
            <v>MISTURADOR CROMADO DE MESA BICA BAIXA PARA LAVATORIO (REF 1875)</v>
          </cell>
          <cell r="C2754" t="str">
            <v xml:space="preserve">UN    </v>
          </cell>
          <cell r="D2754">
            <v>217.57</v>
          </cell>
        </row>
        <row r="2755">
          <cell r="A2755">
            <v>11771</v>
          </cell>
          <cell r="B2755" t="str">
            <v>MISTURADOR DE PAREDE CROMADO PARA COZINHA BICA MOVEL COM AREJADOR (REF 1258)</v>
          </cell>
          <cell r="C2755" t="str">
            <v xml:space="preserve">UN    </v>
          </cell>
          <cell r="D2755">
            <v>269.87</v>
          </cell>
        </row>
        <row r="2756">
          <cell r="A2756">
            <v>11772</v>
          </cell>
          <cell r="B2756" t="str">
            <v>TORNEIRA CROMADA DE MESA PARA COZINHA BICA MOVEL COM AREJADOR 1/2 " OU 3/4 " (REF 1167)</v>
          </cell>
          <cell r="C2756" t="str">
            <v xml:space="preserve">UN    </v>
          </cell>
          <cell r="D2756">
            <v>102.99</v>
          </cell>
        </row>
        <row r="2757">
          <cell r="A2757">
            <v>11773</v>
          </cell>
          <cell r="B2757" t="str">
            <v>TORNEIRA CROMADA DE PAREDE PARA COZINHA BICA MOVEL COM AREJADOR 1/2 " OU 3/4 " (REF 1168)</v>
          </cell>
          <cell r="C2757" t="str">
            <v xml:space="preserve">UN    </v>
          </cell>
          <cell r="D2757">
            <v>98.33</v>
          </cell>
        </row>
        <row r="2758">
          <cell r="A2758">
            <v>11775</v>
          </cell>
          <cell r="B2758" t="str">
            <v>TORNEIRA CROMADA DE PAREDE PARA COZINHA COM AREJADOR 1/2 " OU 3/4 " (REF 1157)</v>
          </cell>
          <cell r="C2758" t="str">
            <v xml:space="preserve">UN    </v>
          </cell>
          <cell r="D2758">
            <v>102.67</v>
          </cell>
        </row>
        <row r="2759">
          <cell r="A2759">
            <v>11777</v>
          </cell>
          <cell r="B2759" t="str">
            <v>TORNEIRA ELETRICA DE PAREDE, BICA ALTA, PARA COZINHA, 5500 W (110/220 V)</v>
          </cell>
          <cell r="C2759" t="str">
            <v xml:space="preserve">UN    </v>
          </cell>
          <cell r="D2759">
            <v>115.14</v>
          </cell>
        </row>
        <row r="2760">
          <cell r="A2760">
            <v>11781</v>
          </cell>
          <cell r="B2760" t="str">
            <v>VALVULA DE DESCARGA METALICA, BASE 1 1/4 " E ACABAMENTO METALICO CROMADO</v>
          </cell>
          <cell r="C2760" t="str">
            <v xml:space="preserve">UN    </v>
          </cell>
          <cell r="D2760">
            <v>113.93</v>
          </cell>
        </row>
        <row r="2761">
          <cell r="A2761">
            <v>11784</v>
          </cell>
          <cell r="B2761" t="str">
            <v>BACIA SANITARIA TURCA DE LOUCA BRANCA</v>
          </cell>
          <cell r="C2761" t="str">
            <v xml:space="preserve">UN    </v>
          </cell>
          <cell r="D2761">
            <v>441.16</v>
          </cell>
        </row>
        <row r="2762">
          <cell r="A2762">
            <v>11786</v>
          </cell>
          <cell r="B2762" t="str">
            <v>VASO SANITARIO SIFONADO INFANTIL LOUCA BRANCA</v>
          </cell>
          <cell r="C2762" t="str">
            <v xml:space="preserve">UN    </v>
          </cell>
          <cell r="D2762">
            <v>265.55</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3605.48</v>
          </cell>
        </row>
        <row r="2767">
          <cell r="A2767">
            <v>11814</v>
          </cell>
          <cell r="B2767" t="str">
            <v>AQUECEDOR DE AGUA ELETRICO  RESERVATORIO DE 500 L CILINDRICO EM COBRE, REFORCADO COM ACO CARBONO, MONOFASICO, TENSAO NOMINAL 220 V</v>
          </cell>
          <cell r="C2767" t="str">
            <v xml:space="preserve">UN    </v>
          </cell>
          <cell r="D2767">
            <v>5797.29</v>
          </cell>
        </row>
        <row r="2768">
          <cell r="A2768">
            <v>11816</v>
          </cell>
          <cell r="B2768" t="str">
            <v>AQUECEDOR DE AGUA ELETRICO  RESERVATORIO DE 100 L CILINDRICO EM COBRE, REFORCADO COM ACO CARBONO, MONOFASICO, TENSAO NOMINAL 220 V</v>
          </cell>
          <cell r="C2768" t="str">
            <v xml:space="preserve">UN    </v>
          </cell>
          <cell r="D2768">
            <v>2663.28</v>
          </cell>
        </row>
        <row r="2769">
          <cell r="A2769">
            <v>11821</v>
          </cell>
          <cell r="B2769" t="str">
            <v>CONECTOR METALICO TIPO PARAFUSO FENDIDO (SPLIT BOLT), COM SEPARADOR DE CABOS BIMETALICOS, PARA CABOS ATE 25 MM2</v>
          </cell>
          <cell r="C2769" t="str">
            <v xml:space="preserve">UN    </v>
          </cell>
          <cell r="D2769">
            <v>5</v>
          </cell>
        </row>
        <row r="2770">
          <cell r="A2770">
            <v>11822</v>
          </cell>
          <cell r="B2770" t="str">
            <v>TORNEIRA PLASTICA DE MESA, BICA MOVEL, PARA COZINHA 1/2 "</v>
          </cell>
          <cell r="C2770" t="str">
            <v xml:space="preserve">UN    </v>
          </cell>
          <cell r="D2770">
            <v>30.74</v>
          </cell>
        </row>
        <row r="2771">
          <cell r="A2771">
            <v>11823</v>
          </cell>
          <cell r="B2771" t="str">
            <v>TORNEIRA PLASTICA DE BOIA PARA CAIXA DE DESCARGA,  1/2", COM HASTE  METALICA E BALAO PLASTICO</v>
          </cell>
          <cell r="C2771" t="str">
            <v xml:space="preserve">UN    </v>
          </cell>
          <cell r="D2771">
            <v>5.07</v>
          </cell>
        </row>
        <row r="2772">
          <cell r="A2772">
            <v>11824</v>
          </cell>
          <cell r="B2772" t="str">
            <v>TORNEIRA METALICA DE BOIA VAZAO TOTAL PARA CAIXA D'AGUA, 3/4", COM HASTE METALICA E BALAO PLASTICO</v>
          </cell>
          <cell r="C2772" t="str">
            <v xml:space="preserve">UN    </v>
          </cell>
          <cell r="D2772">
            <v>27.73</v>
          </cell>
        </row>
        <row r="2773">
          <cell r="A2773">
            <v>11825</v>
          </cell>
          <cell r="B2773" t="str">
            <v>TORNEIRA METALICA DE BOIA CONVENCIONAL PARA CAIXA D'AGUA, 1", COM HASTE METALICA E BALAO PLASTICO</v>
          </cell>
          <cell r="C2773" t="str">
            <v xml:space="preserve">UN    </v>
          </cell>
          <cell r="D2773">
            <v>24</v>
          </cell>
        </row>
        <row r="2774">
          <cell r="A2774">
            <v>11826</v>
          </cell>
          <cell r="B2774" t="str">
            <v>TORNEIRA METALICA DE BOIA CONVENCIONAL PARA CAIXA D'AGUA, 1/2 ", COM HASTE METALICA E BALAO METALICO</v>
          </cell>
          <cell r="C2774" t="str">
            <v xml:space="preserve">UN    </v>
          </cell>
          <cell r="D2774">
            <v>23.29</v>
          </cell>
        </row>
        <row r="2775">
          <cell r="A2775">
            <v>11829</v>
          </cell>
          <cell r="B2775" t="str">
            <v>TORNEIRA METALICA DE BOIA CONVENCIONAL PARA CAIXA D'AGUA, 1/2", COM HASTE METALICA E BALAO PLASTICO</v>
          </cell>
          <cell r="C2775" t="str">
            <v xml:space="preserve">UN    </v>
          </cell>
          <cell r="D2775">
            <v>14</v>
          </cell>
        </row>
        <row r="2776">
          <cell r="A2776">
            <v>11830</v>
          </cell>
          <cell r="B2776" t="str">
            <v>TORNEIRA METALICA DE BOIA CONVENCIONAL PARA CAIXA D'AGUA, 3/4", COM HASTE METALICA E BALAO PLASTICO</v>
          </cell>
          <cell r="C2776" t="str">
            <v xml:space="preserve">UN    </v>
          </cell>
          <cell r="D2776">
            <v>15.13</v>
          </cell>
        </row>
        <row r="2777">
          <cell r="A2777">
            <v>11831</v>
          </cell>
          <cell r="B2777" t="str">
            <v>TORNEIRA PLASTICA PARA TANQUE 1/2 " OU 3/4 " COM BICO PARA MANGUEIRA</v>
          </cell>
          <cell r="C2777" t="str">
            <v xml:space="preserve">UN    </v>
          </cell>
          <cell r="D2777">
            <v>23.34</v>
          </cell>
        </row>
        <row r="2778">
          <cell r="A2778">
            <v>11832</v>
          </cell>
          <cell r="B2778" t="str">
            <v>TORNEIRA PLASTICA DE MESA PARA LAVATORIO 1/2 "</v>
          </cell>
          <cell r="C2778" t="str">
            <v xml:space="preserve">UN    </v>
          </cell>
          <cell r="D2778">
            <v>11.28</v>
          </cell>
        </row>
        <row r="2779">
          <cell r="A2779">
            <v>11836</v>
          </cell>
          <cell r="B2779" t="str">
            <v>MADEIRA 2A QUALIDADE SERRADA NAO APARELHADA -TIPO VIROLA</v>
          </cell>
          <cell r="C2779" t="str">
            <v xml:space="preserve">M3    </v>
          </cell>
          <cell r="D2779">
            <v>1233.82</v>
          </cell>
        </row>
        <row r="2780">
          <cell r="A2780">
            <v>11837</v>
          </cell>
          <cell r="B2780" t="str">
            <v>GRAMPO LINHA VIVA DE LATAO ESTANHADO, DIAMETRO DO CONDUTOR PRINCIPAL DE 10 A 120 MM2, DIAMETRO DA DERIVACAO DE 10 A 70 MM2</v>
          </cell>
          <cell r="C2780" t="str">
            <v xml:space="preserve">UN    </v>
          </cell>
          <cell r="D2780">
            <v>32.65</v>
          </cell>
        </row>
        <row r="2781">
          <cell r="A2781">
            <v>11838</v>
          </cell>
          <cell r="B2781" t="str">
            <v>TERMINAL METALICO A PRESSAO PARA 1 CABO DE 240 MM2, COM 1 FURO DE FIXACAO</v>
          </cell>
          <cell r="C2781" t="str">
            <v xml:space="preserve">UN    </v>
          </cell>
          <cell r="D2781">
            <v>18.84</v>
          </cell>
        </row>
        <row r="2782">
          <cell r="A2782">
            <v>11839</v>
          </cell>
          <cell r="B2782" t="str">
            <v>TERMINAL METALICO A PRESSAO PARA 1 CABO DE 300 MM2, COM 1 FURO DE FIXACAO</v>
          </cell>
          <cell r="C2782" t="str">
            <v xml:space="preserve">UN    </v>
          </cell>
          <cell r="D2782">
            <v>27.42</v>
          </cell>
        </row>
        <row r="2783">
          <cell r="A2783">
            <v>11844</v>
          </cell>
          <cell r="B2783" t="str">
            <v>PRANCHA DE MADEIRA APARELHADA *4 X 30* CM, MACARANDUBA, ANGELIM OU EQUIVALENTE DA REGIAO</v>
          </cell>
          <cell r="C2783" t="str">
            <v xml:space="preserve">M     </v>
          </cell>
          <cell r="D2783">
            <v>16.95</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5.08</v>
          </cell>
        </row>
        <row r="2786">
          <cell r="A2786">
            <v>11855</v>
          </cell>
          <cell r="B2786" t="str">
            <v>CONECTOR METALICO TIPO PARAFUSO FENDIDO (SPLIT BOLT), PARA CABOS ATE 70 MM2</v>
          </cell>
          <cell r="C2786" t="str">
            <v xml:space="preserve">UN    </v>
          </cell>
          <cell r="D2786">
            <v>10.64</v>
          </cell>
        </row>
        <row r="2787">
          <cell r="A2787">
            <v>11856</v>
          </cell>
          <cell r="B2787" t="str">
            <v>CONECTOR METALICO TIPO PARAFUSO FENDIDO (SPLIT BOLT), PARA CABOS ATE 10 MM2</v>
          </cell>
          <cell r="C2787" t="str">
            <v xml:space="preserve">UN    </v>
          </cell>
          <cell r="D2787">
            <v>3.28</v>
          </cell>
        </row>
        <row r="2788">
          <cell r="A2788">
            <v>11857</v>
          </cell>
          <cell r="B2788" t="str">
            <v>CONECTOR METALICO TIPO PARAFUSO FENDIDO (SPLIT BOLT), PARA CABOS ATE 120 MM2</v>
          </cell>
          <cell r="C2788" t="str">
            <v xml:space="preserve">UN    </v>
          </cell>
          <cell r="D2788">
            <v>17.260000000000002</v>
          </cell>
        </row>
        <row r="2789">
          <cell r="A2789">
            <v>11858</v>
          </cell>
          <cell r="B2789" t="str">
            <v>CONECTOR METALICO TIPO PARAFUSO FENDIDO (SPLIT BOLT), PARA CABOS ATE 150 MM2</v>
          </cell>
          <cell r="C2789" t="str">
            <v xml:space="preserve">UN    </v>
          </cell>
          <cell r="D2789">
            <v>21.42</v>
          </cell>
        </row>
        <row r="2790">
          <cell r="A2790">
            <v>11859</v>
          </cell>
          <cell r="B2790" t="str">
            <v>CONECTOR METALICO TIPO PARAFUSO FENDIDO (SPLIT BOLT), PARA CABOS ATE 185 MM2</v>
          </cell>
          <cell r="C2790" t="str">
            <v xml:space="preserve">UN    </v>
          </cell>
          <cell r="D2790">
            <v>29.15</v>
          </cell>
        </row>
        <row r="2791">
          <cell r="A2791">
            <v>11862</v>
          </cell>
          <cell r="B2791" t="str">
            <v>CONECTOR METALICO TIPO PARAFUSO FENDIDO (SPLIT BOLT), PARA CABOS ATE 50 MM2</v>
          </cell>
          <cell r="C2791" t="str">
            <v xml:space="preserve">UN    </v>
          </cell>
          <cell r="D2791">
            <v>7.12</v>
          </cell>
        </row>
        <row r="2792">
          <cell r="A2792">
            <v>11863</v>
          </cell>
          <cell r="B2792" t="str">
            <v>CONECTOR METALICO TIPO PARAFUSO FENDIDO (SPLIT BOLT), PARA CABOS ATE 6 MM2</v>
          </cell>
          <cell r="C2792" t="str">
            <v xml:space="preserve">UN    </v>
          </cell>
          <cell r="D2792">
            <v>2.87</v>
          </cell>
        </row>
        <row r="2793">
          <cell r="A2793">
            <v>11864</v>
          </cell>
          <cell r="B2793" t="str">
            <v>CONECTOR METALICO TIPO PARAFUSO FENDIDO (SPLIT BOLT), PARA CABOS ATE 95 MM2</v>
          </cell>
          <cell r="C2793" t="str">
            <v xml:space="preserve">UN    </v>
          </cell>
          <cell r="D2793">
            <v>16.079999999999998</v>
          </cell>
        </row>
        <row r="2794">
          <cell r="A2794">
            <v>11868</v>
          </cell>
          <cell r="B2794" t="str">
            <v>CAIXA D'AGUA FIBRA DE VIDRO PARA 1000 LITROS, COM TAMPA</v>
          </cell>
          <cell r="C2794" t="str">
            <v xml:space="preserve">UN    </v>
          </cell>
          <cell r="D2794">
            <v>290.19</v>
          </cell>
        </row>
        <row r="2795">
          <cell r="A2795">
            <v>11869</v>
          </cell>
          <cell r="B2795" t="str">
            <v>CAIXA D'AGUA FIBRA DE VIDRO PARA 1500 LITROS, COM TAMPA</v>
          </cell>
          <cell r="C2795" t="str">
            <v xml:space="preserve">UN    </v>
          </cell>
          <cell r="D2795">
            <v>470.84</v>
          </cell>
        </row>
        <row r="2796">
          <cell r="A2796">
            <v>11871</v>
          </cell>
          <cell r="B2796" t="str">
            <v>CAIXA D'AGUA DE FIBRA DE VIDRO, PARA 500 LITROS, COM TAMPA</v>
          </cell>
          <cell r="C2796" t="str">
            <v xml:space="preserve">UN    </v>
          </cell>
          <cell r="D2796">
            <v>211.15</v>
          </cell>
        </row>
        <row r="2797">
          <cell r="A2797">
            <v>11880</v>
          </cell>
          <cell r="B2797" t="str">
            <v>CAIXA SIFONADA PVC, 250 X 230 X 75 MM, COM TAMPA E PORTA TAMPA QUADRADA BRANCA</v>
          </cell>
          <cell r="C2797" t="str">
            <v xml:space="preserve">UN    </v>
          </cell>
          <cell r="D2797">
            <v>60.67</v>
          </cell>
        </row>
        <row r="2798">
          <cell r="A2798">
            <v>11881</v>
          </cell>
          <cell r="B2798" t="str">
            <v>CAIXA GORDURA, SIMPLES, CONCRETO PRE MOLDADO, CIRCULAR, COM TAMPA, D = 40 CM</v>
          </cell>
          <cell r="C2798" t="str">
            <v xml:space="preserve">UN    </v>
          </cell>
          <cell r="D2798">
            <v>68.25</v>
          </cell>
        </row>
        <row r="2799">
          <cell r="A2799">
            <v>11882</v>
          </cell>
          <cell r="B2799" t="str">
            <v>CAIXA PARA HIDROMETRO CONCRETO PRE MOLDADO</v>
          </cell>
          <cell r="C2799" t="str">
            <v xml:space="preserve">UN    </v>
          </cell>
          <cell r="D2799">
            <v>77.06</v>
          </cell>
        </row>
        <row r="2800">
          <cell r="A2800">
            <v>11883</v>
          </cell>
          <cell r="B2800" t="str">
            <v>FOSSA SEPTICA CILINDRICA, TIPO "IMHOFF", COM TAMPA, PARA 100 CONTRIBUINTES</v>
          </cell>
          <cell r="C2800" t="str">
            <v xml:space="preserve">UN    </v>
          </cell>
          <cell r="D2800">
            <v>4612.84</v>
          </cell>
        </row>
        <row r="2801">
          <cell r="A2801">
            <v>11884</v>
          </cell>
          <cell r="B2801" t="str">
            <v>FOSSA SEPTICA CILINDRICA, TIPO "IMHOFF", COM TAMPA, PARA 150 CONTRIBUINTES</v>
          </cell>
          <cell r="C2801" t="str">
            <v xml:space="preserve">UN    </v>
          </cell>
          <cell r="D2801">
            <v>4949.17</v>
          </cell>
        </row>
        <row r="2802">
          <cell r="A2802">
            <v>11885</v>
          </cell>
          <cell r="B2802" t="str">
            <v>FOSSA SEPTICA CILINDRICA, TIPO "IMHOFF", COM TAMPA, PARA 200 CONTRIBUINTES</v>
          </cell>
          <cell r="C2802" t="str">
            <v xml:space="preserve">UN    </v>
          </cell>
          <cell r="D2802">
            <v>5520</v>
          </cell>
        </row>
        <row r="2803">
          <cell r="A2803">
            <v>11886</v>
          </cell>
          <cell r="B2803" t="str">
            <v>FOSSA SEPTICA CILINDRICA, TIPO "IMHOFF", COM TAMPA, PARA 30 CONTRIBUINTES</v>
          </cell>
          <cell r="C2803" t="str">
            <v xml:space="preserve">UN    </v>
          </cell>
          <cell r="D2803">
            <v>1779.08</v>
          </cell>
        </row>
        <row r="2804">
          <cell r="A2804">
            <v>11887</v>
          </cell>
          <cell r="B2804" t="str">
            <v>FOSSA SEPTICA CILINDRICA TIPO "IMHOFF", COM TAMPA, PARA 50 CONTRIBUINTES</v>
          </cell>
          <cell r="C2804" t="str">
            <v xml:space="preserve">UN    </v>
          </cell>
          <cell r="D2804">
            <v>3137.61</v>
          </cell>
        </row>
        <row r="2805">
          <cell r="A2805">
            <v>11888</v>
          </cell>
          <cell r="B2805" t="str">
            <v>FOSSA SEPTICA CILINDRICA, TIPO "IMHOFF", COM TAMPA, PARA 75 CONTRIBUINTES</v>
          </cell>
          <cell r="C2805" t="str">
            <v xml:space="preserve">UN    </v>
          </cell>
          <cell r="D2805">
            <v>4177.9799999999996</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666.05</v>
          </cell>
        </row>
        <row r="2811">
          <cell r="A2811">
            <v>11895</v>
          </cell>
          <cell r="B2811" t="str">
            <v>SUMIDOURO CONCRETO PRE MOLDADO, COMPLETO, PARA 10 CONTRIBUINTES</v>
          </cell>
          <cell r="C2811" t="str">
            <v xml:space="preserve">UN    </v>
          </cell>
          <cell r="D2811">
            <v>957.79</v>
          </cell>
        </row>
        <row r="2812">
          <cell r="A2812">
            <v>11896</v>
          </cell>
          <cell r="B2812" t="str">
            <v>SUMIDOURO CONCRETO PRE MOLDADO, COMPLETO, PARA 100 CONTRIBUINTES</v>
          </cell>
          <cell r="C2812" t="str">
            <v xml:space="preserve">UN    </v>
          </cell>
          <cell r="D2812">
            <v>5020.18</v>
          </cell>
        </row>
        <row r="2813">
          <cell r="A2813">
            <v>11897</v>
          </cell>
          <cell r="B2813" t="str">
            <v>SUMIDOURO CONCRETO PRE MOLDADO, COMPLETO, PARA 150 CONTRIBUINTES</v>
          </cell>
          <cell r="C2813" t="str">
            <v xml:space="preserve">UN    </v>
          </cell>
          <cell r="D2813">
            <v>6550.45</v>
          </cell>
        </row>
        <row r="2814">
          <cell r="A2814">
            <v>11898</v>
          </cell>
          <cell r="B2814" t="str">
            <v>SUMIDOURO CONCRETO PRE MOLDADO, COMPLETO, PARA 200 CONTRIBUINTES</v>
          </cell>
          <cell r="C2814" t="str">
            <v xml:space="preserve">UN    </v>
          </cell>
          <cell r="D2814">
            <v>6880.73</v>
          </cell>
        </row>
        <row r="2815">
          <cell r="A2815">
            <v>11899</v>
          </cell>
          <cell r="B2815" t="str">
            <v>SUMIDOURO CONCRETO PRE MOLDADO, COMPLETO, PARA 50 CONTRIBUINTES</v>
          </cell>
          <cell r="C2815" t="str">
            <v xml:space="preserve">UN    </v>
          </cell>
          <cell r="D2815">
            <v>3396.33</v>
          </cell>
        </row>
        <row r="2816">
          <cell r="A2816">
            <v>11900</v>
          </cell>
          <cell r="B2816" t="str">
            <v>SUMIDOURO CONCRETO PRE MOLDADO, COMPLETO, PARA 75 CONTRIBUINTES</v>
          </cell>
          <cell r="C2816" t="str">
            <v xml:space="preserve">UN    </v>
          </cell>
          <cell r="D2816">
            <v>4656.88</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3.4</v>
          </cell>
        </row>
        <row r="2834">
          <cell r="A2834">
            <v>11928</v>
          </cell>
          <cell r="B2834" t="str">
            <v>ABRACADEIRA, GALVANIZADA/ZINCADA, ROSCA SEM FIM, PARAFUSO INOX, LARGURA  FITA *12,6 A *14 MM, D = 3" A 3 3/4"</v>
          </cell>
          <cell r="C2834" t="str">
            <v xml:space="preserve">UN    </v>
          </cell>
          <cell r="D2834">
            <v>3.89</v>
          </cell>
        </row>
        <row r="2835">
          <cell r="A2835">
            <v>11929</v>
          </cell>
          <cell r="B2835" t="str">
            <v>ABRACADEIRA, GALVANIZADA/ZINCADA, ROSCA SEM FIM, PARAFUSO INOX, LARGURA  FITA *12,6 A *14 MM, D = 4" A 4 3/4"</v>
          </cell>
          <cell r="C2835" t="str">
            <v xml:space="preserve">UN    </v>
          </cell>
          <cell r="D2835">
            <v>6.03</v>
          </cell>
        </row>
        <row r="2836">
          <cell r="A2836">
            <v>11945</v>
          </cell>
          <cell r="B2836" t="str">
            <v>BUCHA DE NYLON SEM ABA S4</v>
          </cell>
          <cell r="C2836" t="str">
            <v xml:space="preserve">UN    </v>
          </cell>
          <cell r="D2836">
            <v>0.05</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0.28999999999999998</v>
          </cell>
        </row>
        <row r="2839">
          <cell r="A2839">
            <v>11950</v>
          </cell>
          <cell r="B2839" t="str">
            <v>BUCHA DE NYLON SEM ABA S6, COM PARAFUSO DE 4,20 X 40 MM EM ACO ZINCADO COM ROSCA SOBERBA, CABECA CHATA E FENDA PHILLIPS</v>
          </cell>
          <cell r="C2839" t="str">
            <v xml:space="preserve">UN    </v>
          </cell>
          <cell r="D2839">
            <v>0.18</v>
          </cell>
        </row>
        <row r="2840">
          <cell r="A2840">
            <v>11953</v>
          </cell>
          <cell r="B2840" t="str">
            <v>PARAFUSO FRANCES ZINCADO, DIAMETRO 1/2'', COMPRIMENTO 2'', COM PORCA E ARRUELA</v>
          </cell>
          <cell r="C2840" t="str">
            <v xml:space="preserve">UN    </v>
          </cell>
          <cell r="D2840">
            <v>1.42</v>
          </cell>
        </row>
        <row r="2841">
          <cell r="A2841">
            <v>11955</v>
          </cell>
          <cell r="B2841" t="str">
            <v>PARAFUSO DE LATAO COM ACABAMENTO CROMADO PARA FIXAR PECA SANITARIA, INCLUI PORCA CEGA, ARRUELA E BUCHA DE NYLON TAMANHO S-10</v>
          </cell>
          <cell r="C2841" t="str">
            <v xml:space="preserve">UN    </v>
          </cell>
          <cell r="D2841">
            <v>1.94</v>
          </cell>
        </row>
        <row r="2842">
          <cell r="A2842">
            <v>11960</v>
          </cell>
          <cell r="B2842" t="str">
            <v>PARAFUSO DE LATAO COM ROSCA SOBERBA, CABECA CHATA E FENDA SIMPLES, DIAMETRO 2,5 MM, COMPRIMENTO 12 MM</v>
          </cell>
          <cell r="C2842" t="str">
            <v xml:space="preserve">UN    </v>
          </cell>
          <cell r="D2842">
            <v>0.06</v>
          </cell>
        </row>
        <row r="2843">
          <cell r="A2843">
            <v>11962</v>
          </cell>
          <cell r="B2843" t="str">
            <v>PARAFUSO ZINCADO, SEXTAVADO, COM ROSCA INTEIRA, DIAMETRO 1/4", COMPRIMENTO 1/2"</v>
          </cell>
          <cell r="C2843" t="str">
            <v xml:space="preserve">UN    </v>
          </cell>
          <cell r="D2843">
            <v>0.09</v>
          </cell>
        </row>
        <row r="2844">
          <cell r="A2844">
            <v>11963</v>
          </cell>
          <cell r="B2844" t="str">
            <v>PARAFUSO DE ACO TIPO CHUMBADOR PARABOLT, DIAMETRO 1/2", COMPRIMENTO 75 MM</v>
          </cell>
          <cell r="C2844" t="str">
            <v xml:space="preserve">UN    </v>
          </cell>
          <cell r="D2844">
            <v>4.1500000000000004</v>
          </cell>
        </row>
        <row r="2845">
          <cell r="A2845">
            <v>11964</v>
          </cell>
          <cell r="B2845" t="str">
            <v>PARAFUSO DE ACO TIPO CHUMBADOR PARABOLT, DIAMETRO 3/8", COMPRIMENTO 75 MM</v>
          </cell>
          <cell r="C2845" t="str">
            <v xml:space="preserve">UN    </v>
          </cell>
          <cell r="D2845">
            <v>1.04</v>
          </cell>
        </row>
        <row r="2846">
          <cell r="A2846">
            <v>11971</v>
          </cell>
          <cell r="B2846" t="str">
            <v>PORCA ZINCADA, SEXTAVADA, DIAMETRO 1"</v>
          </cell>
          <cell r="C2846" t="str">
            <v xml:space="preserve">UN    </v>
          </cell>
          <cell r="D2846">
            <v>1.85</v>
          </cell>
        </row>
        <row r="2847">
          <cell r="A2847">
            <v>11975</v>
          </cell>
          <cell r="B2847" t="str">
            <v>CHUMBADOR DE ACO, DIAMETRO 5/8", COMPRIMENTO 6", COM PORCA</v>
          </cell>
          <cell r="C2847" t="str">
            <v xml:space="preserve">UN    </v>
          </cell>
          <cell r="D2847">
            <v>10.31</v>
          </cell>
        </row>
        <row r="2848">
          <cell r="A2848">
            <v>11976</v>
          </cell>
          <cell r="B2848" t="str">
            <v>CHUMBADOR, DIAMETRO 1/4" COM PARAFUSO 1/4" X 40 MM</v>
          </cell>
          <cell r="C2848" t="str">
            <v xml:space="preserve">UN    </v>
          </cell>
          <cell r="D2848">
            <v>0.52</v>
          </cell>
        </row>
        <row r="2849">
          <cell r="A2849">
            <v>11977</v>
          </cell>
          <cell r="B2849" t="str">
            <v>CHUMBADOR DE ACO, DIAMETRO 1/2", COMPRIMENTO 75 MM</v>
          </cell>
          <cell r="C2849" t="str">
            <v xml:space="preserve">UN    </v>
          </cell>
          <cell r="D2849">
            <v>4.7</v>
          </cell>
        </row>
        <row r="2850">
          <cell r="A2850">
            <v>11981</v>
          </cell>
          <cell r="B2850" t="str">
            <v>BLOCO DE VIDRO/ELEMENTO VAZADO, INCOLOR, VENEZIANA, *20 X 10 X 8* CM</v>
          </cell>
          <cell r="C2850" t="str">
            <v xml:space="preserve">UN    </v>
          </cell>
          <cell r="D2850">
            <v>14.3</v>
          </cell>
        </row>
        <row r="2851">
          <cell r="A2851">
            <v>11983</v>
          </cell>
          <cell r="B2851" t="str">
            <v>DIVISORIA CEGA (N1) - PAINEL VERMICULITA E=35MM - MONTANTE/RODAPE PERFIS SIMPLES ACO GALV PINTADO - COLOCADA</v>
          </cell>
          <cell r="C2851" t="str">
            <v xml:space="preserve">M2    </v>
          </cell>
          <cell r="D2851">
            <v>248.75</v>
          </cell>
        </row>
        <row r="2852">
          <cell r="A2852">
            <v>11985</v>
          </cell>
          <cell r="B2852" t="str">
            <v>DIVISORIA (N3) PAINEL/VIDRO/PAINEL VERMICULITA E=35MM - MONTANTE/RODAPE PERFIL DUPLO ACO GALV PINTADO - COLOCADA</v>
          </cell>
          <cell r="C2852" t="str">
            <v xml:space="preserve">M2    </v>
          </cell>
          <cell r="D2852">
            <v>271.07</v>
          </cell>
        </row>
        <row r="2853">
          <cell r="A2853">
            <v>11986</v>
          </cell>
          <cell r="B2853" t="str">
            <v>DIVISORIA CEGA (N1) - PAINEL VERMICULITA E=35MM - PERFIS SIMPLES ALUMINIO ANOD NATURAL - COLOCADA</v>
          </cell>
          <cell r="C2853" t="str">
            <v xml:space="preserve">M2    </v>
          </cell>
          <cell r="D2853">
            <v>302.95999999999998</v>
          </cell>
        </row>
        <row r="2854">
          <cell r="A2854">
            <v>11987</v>
          </cell>
          <cell r="B2854" t="str">
            <v>DIVISORIA (N2) PAINEL/VIDRO - PAINEL VERMICULITA E=35MM - PERFIS SIMPLES ALUMINIO ANOD NATURAL - COLOCADA</v>
          </cell>
          <cell r="C2854" t="str">
            <v xml:space="preserve">M2    </v>
          </cell>
          <cell r="D2854">
            <v>315.72000000000003</v>
          </cell>
        </row>
        <row r="2855">
          <cell r="A2855">
            <v>11991</v>
          </cell>
          <cell r="B2855" t="str">
            <v>HASTE DE ATERRAMENTO EM ACO GALVANIZADO TIPO CANTONEIRA COM 2,00 M DE COMPRIMENTO, 25 X 25 MM E CHAPA DE 3/16"</v>
          </cell>
          <cell r="C2855" t="str">
            <v xml:space="preserve">UN    </v>
          </cell>
          <cell r="D2855">
            <v>37.19</v>
          </cell>
        </row>
        <row r="2856">
          <cell r="A2856">
            <v>12001</v>
          </cell>
          <cell r="B2856" t="str">
            <v>CAIXA OCTOGONAL DE FUNDO MOVEL, EM PVC, DE 4" X 4", PARA ELETRODUTO FLEXIVEL CORRUGADO</v>
          </cell>
          <cell r="C2856" t="str">
            <v xml:space="preserve">UN    </v>
          </cell>
          <cell r="D2856">
            <v>3.95</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6.43</v>
          </cell>
        </row>
        <row r="2859">
          <cell r="A2859">
            <v>12015</v>
          </cell>
          <cell r="B2859" t="str">
            <v>CONDULETE EM PVC, TIPO "LB", SEM TAMPA, DE 1"</v>
          </cell>
          <cell r="C2859" t="str">
            <v xml:space="preserve">UN    </v>
          </cell>
          <cell r="D2859">
            <v>8.24</v>
          </cell>
        </row>
        <row r="2860">
          <cell r="A2860">
            <v>12016</v>
          </cell>
          <cell r="B2860" t="str">
            <v>CONDULETE EM PVC, TIPO "LB", SEM TAMPA, DE 1/2" OU 3/4"</v>
          </cell>
          <cell r="C2860" t="str">
            <v xml:space="preserve">UN    </v>
          </cell>
          <cell r="D2860">
            <v>7.08</v>
          </cell>
        </row>
        <row r="2861">
          <cell r="A2861">
            <v>12019</v>
          </cell>
          <cell r="B2861" t="str">
            <v>CONDULETE EM PVC, TIPO "LL", SEM TAMPA, DE 1"</v>
          </cell>
          <cell r="C2861" t="str">
            <v xml:space="preserve">UN    </v>
          </cell>
          <cell r="D2861">
            <v>8.24</v>
          </cell>
        </row>
        <row r="2862">
          <cell r="A2862">
            <v>12020</v>
          </cell>
          <cell r="B2862" t="str">
            <v>CONDULETE EM PVC, TIPO "LL", SEM TAMPA, DE 1/2" OU 3/4"</v>
          </cell>
          <cell r="C2862" t="str">
            <v xml:space="preserve">UN    </v>
          </cell>
          <cell r="D2862">
            <v>7.08</v>
          </cell>
        </row>
        <row r="2863">
          <cell r="A2863">
            <v>12025</v>
          </cell>
          <cell r="B2863" t="str">
            <v>CONDULETE EM PVC, TIPO "TB", SEM TAMPA, DE 1/2" OU 3/4"</v>
          </cell>
          <cell r="C2863" t="str">
            <v xml:space="preserve">UN    </v>
          </cell>
          <cell r="D2863">
            <v>7.81</v>
          </cell>
        </row>
        <row r="2864">
          <cell r="A2864">
            <v>12030</v>
          </cell>
          <cell r="B2864" t="str">
            <v>JOGO DE TRANQUETA E ROSETA REDONDA DE SOBREPOR SEM FUROS, EM LATAO CROMADO, DIAMETRO *50* MM, PARA FECHADURA DE PORTA DE BANHEIRO</v>
          </cell>
          <cell r="C2864" t="str">
            <v xml:space="preserve">JG    </v>
          </cell>
          <cell r="D2864">
            <v>38.31</v>
          </cell>
        </row>
        <row r="2865">
          <cell r="A2865">
            <v>12032</v>
          </cell>
          <cell r="B2865" t="str">
            <v>JOGO DE TRANQUETA E ROSETA QUADRADA DE SOBREPOR SEM FUROS, EM LATAO CROMADO, *50 X 50* MM, PARA FECHADURA DE PORTA DE BANHEIRO</v>
          </cell>
          <cell r="C2865" t="str">
            <v xml:space="preserve">JG    </v>
          </cell>
          <cell r="D2865">
            <v>40.770000000000003</v>
          </cell>
        </row>
        <row r="2866">
          <cell r="A2866">
            <v>12033</v>
          </cell>
          <cell r="B2866" t="str">
            <v>CURVA 180 GRAUS, DE PVC RIGIDO ROSCAVEL, DE 1 1/2", PARA ELETRODUTO</v>
          </cell>
          <cell r="C2866" t="str">
            <v xml:space="preserve">UN    </v>
          </cell>
          <cell r="D2866">
            <v>6.71</v>
          </cell>
        </row>
        <row r="2867">
          <cell r="A2867">
            <v>12034</v>
          </cell>
          <cell r="B2867" t="str">
            <v>CURVA 180 GRAUS, DE PVC RIGIDO ROSCAVEL, DE 3/4", PARA ELETRODUTO</v>
          </cell>
          <cell r="C2867" t="str">
            <v xml:space="preserve">UN    </v>
          </cell>
          <cell r="D2867">
            <v>3.04</v>
          </cell>
        </row>
        <row r="2868">
          <cell r="A2868">
            <v>12038</v>
          </cell>
          <cell r="B2868" t="str">
            <v>QUADRO DE DISTRIBUICAO COM BARRAMENTO TRIFASICO, DE SOBREPOR, EM CHAPA DE ACO GALVANIZADO, PARA 18 DISJUNTORES DIN, 100 A</v>
          </cell>
          <cell r="C2868" t="str">
            <v xml:space="preserve">UN    </v>
          </cell>
          <cell r="D2868">
            <v>329.77</v>
          </cell>
        </row>
        <row r="2869">
          <cell r="A2869">
            <v>12039</v>
          </cell>
          <cell r="B2869" t="str">
            <v>QUADRO DE DISTRIBUICAO COM BARRAMENTO TRIFASICO, DE EMBUTIR, EM CHAPA DE ACO GALVANIZADO, PARA 24 DISJUNTORES DIN, 100 A</v>
          </cell>
          <cell r="C2869" t="str">
            <v xml:space="preserve">UN    </v>
          </cell>
          <cell r="D2869">
            <v>378.78</v>
          </cell>
        </row>
        <row r="2870">
          <cell r="A2870">
            <v>12040</v>
          </cell>
          <cell r="B2870" t="str">
            <v>QUADRO DE DISTRIBUICAO COM BARRAMENTO TRIFASICO, DE SOBREPOR, EM CHAPA DE ACO GALVANIZADO, PARA 24 DISJUNTORES DIN, 100 A</v>
          </cell>
          <cell r="C2870" t="str">
            <v xml:space="preserve">UN    </v>
          </cell>
          <cell r="D2870">
            <v>421.36</v>
          </cell>
        </row>
        <row r="2871">
          <cell r="A2871">
            <v>12041</v>
          </cell>
          <cell r="B2871" t="str">
            <v>QUADRO DE DISTRIBUICAO COM BARRAMENTO TRIFASICO, DE EMBUTIR, EM CHAPA DE ACO GALVANIZADO, PARA 30 DISJUNTORES DIN, 150 A</v>
          </cell>
          <cell r="C2871" t="str">
            <v xml:space="preserve">UN    </v>
          </cell>
          <cell r="D2871">
            <v>828.68</v>
          </cell>
        </row>
        <row r="2872">
          <cell r="A2872">
            <v>12042</v>
          </cell>
          <cell r="B2872" t="str">
            <v>QUADRO DE DISTRIBUICAO COM BARRAMENTO TRIFASICO, DE EMBUTIR, EM CHAPA DE ACO GALVANIZADO, PARA 40 DISJUNTORES DIN, 100 A</v>
          </cell>
          <cell r="C2872" t="str">
            <v xml:space="preserve">UN    </v>
          </cell>
          <cell r="D2872">
            <v>645.74</v>
          </cell>
        </row>
        <row r="2873">
          <cell r="A2873">
            <v>12043</v>
          </cell>
          <cell r="B2873" t="str">
            <v>QUADRO DE DISTRIBUICAO COM BARRAMENTO TRIFASICO, DE EMBUTIR, EM CHAPA DE ACO GALVANIZADO, PARA 30 DISJUNTORES DIN, 225 A</v>
          </cell>
          <cell r="C2873" t="str">
            <v xml:space="preserve">UN    </v>
          </cell>
          <cell r="D2873">
            <v>955.54</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546.84</v>
          </cell>
        </row>
        <row r="2884">
          <cell r="A2884">
            <v>12076</v>
          </cell>
          <cell r="B2884" t="str">
            <v>TRANSFORMADOR TRIFASICO DE DISTRIBUICAO, POTENCIA DE 15 KVA, TENSAO NOMINAL DE 15 KV, TENSAO SECUNDARIA DE 220/127V, EM OLEO ISOLANTE TIPO MINERAL</v>
          </cell>
          <cell r="C2884" t="str">
            <v xml:space="preserve">UN    </v>
          </cell>
          <cell r="D2884">
            <v>5092.74</v>
          </cell>
        </row>
        <row r="2885">
          <cell r="A2885">
            <v>12081</v>
          </cell>
          <cell r="B2885" t="str">
            <v>CHAVE BLINDADA TRIPOLAR PARA MOTORES, DO TIPO FACA, COM PORTA FUSIVEL DO TIPO CARTUCHO, CORRENTE NOMINAL DE 30 A, TENSAO NOMINAL DE 250 V</v>
          </cell>
          <cell r="C2885" t="str">
            <v xml:space="preserve">UN    </v>
          </cell>
          <cell r="D2885">
            <v>177.55</v>
          </cell>
        </row>
        <row r="2886">
          <cell r="A2886">
            <v>12082</v>
          </cell>
          <cell r="B2886" t="str">
            <v>CHAVE BLINDADA TRIPOLAR PARA MOTORES, DO TIPO FACA, COM PORTA FUSIVEL DO TIPO CARTUCHO, CORRENTE NOMINAL DE 60 A, TENSAO NOMINAL DE 250 V</v>
          </cell>
          <cell r="C2886" t="str">
            <v xml:space="preserve">UN    </v>
          </cell>
          <cell r="D2886">
            <v>279.04000000000002</v>
          </cell>
        </row>
        <row r="2887">
          <cell r="A2887">
            <v>12083</v>
          </cell>
          <cell r="B2887" t="str">
            <v>CHAVE BLINDADA TRIPOLAR PARA MOTORES, DO TIPO FACA, COM PORTA FUSIVEL DO TIPO CARTUCHO, CORRENTE NOMINAL DE 100 A, TENSAO NOMINAL DE 250 V</v>
          </cell>
          <cell r="C2887" t="str">
            <v xml:space="preserve">UN    </v>
          </cell>
          <cell r="D2887">
            <v>525.03</v>
          </cell>
        </row>
        <row r="2888">
          <cell r="A2888">
            <v>12114</v>
          </cell>
          <cell r="B2888" t="str">
            <v>CAMPAINHA ALTA POTENCIA 110V / 220V, DIAMETRO 150 MM</v>
          </cell>
          <cell r="C2888" t="str">
            <v xml:space="preserve">UN    </v>
          </cell>
          <cell r="D2888">
            <v>79.48</v>
          </cell>
        </row>
        <row r="2889">
          <cell r="A2889">
            <v>12118</v>
          </cell>
          <cell r="B2889" t="str">
            <v>KIT DE PROTECAO ARSTOP PARA AR CONDICIONADO, TOMADA PADRAO 2P+T 20 A, COM DISJUNTOR UNIPOLAR DIN 20A</v>
          </cell>
          <cell r="C2889" t="str">
            <v xml:space="preserve">UN    </v>
          </cell>
          <cell r="D2889">
            <v>13.27</v>
          </cell>
        </row>
        <row r="2890">
          <cell r="A2890">
            <v>12128</v>
          </cell>
          <cell r="B2890" t="str">
            <v>INTERRUPTOR SIMPLES 10A, 250V, CONJUNTO MONTADO PARA SOBREPOR 4" X 2" (CAIXA + MODULO)</v>
          </cell>
          <cell r="C2890" t="str">
            <v xml:space="preserve">UN    </v>
          </cell>
          <cell r="D2890">
            <v>5.53</v>
          </cell>
        </row>
        <row r="2891">
          <cell r="A2891">
            <v>12129</v>
          </cell>
          <cell r="B2891" t="str">
            <v>INTERRUPTOR SIMPLES 10A, 250V, CONJUNTO MONTADO PARA SOBREPOR 4" X 2" (CAIXA + 2 MODULOS)</v>
          </cell>
          <cell r="C2891" t="str">
            <v xml:space="preserve">UN    </v>
          </cell>
          <cell r="D2891">
            <v>7.31</v>
          </cell>
        </row>
        <row r="2892">
          <cell r="A2892">
            <v>12147</v>
          </cell>
          <cell r="B2892" t="str">
            <v>TOMADA 2P+T 10A, 250V, CONJUNTO MONTADO PARA SOBREPOR 4" X 2" (CAIXA + MODULO)</v>
          </cell>
          <cell r="C2892" t="str">
            <v xml:space="preserve">UN    </v>
          </cell>
          <cell r="D2892">
            <v>8.2200000000000006</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5.99</v>
          </cell>
        </row>
        <row r="2896">
          <cell r="A2896">
            <v>12231</v>
          </cell>
          <cell r="B2896" t="str">
            <v>LUMINARIA DE SOBREPOR EM CHAPA DE ACO PARA 1 LAMPADA FLUORESCENTE DE *36* W, PERFIL COMERCIAL (NAO INCLUI REATOR E LAMPADA)</v>
          </cell>
          <cell r="C2896" t="str">
            <v xml:space="preserve">UN    </v>
          </cell>
          <cell r="D2896">
            <v>9.9700000000000006</v>
          </cell>
        </row>
        <row r="2897">
          <cell r="A2897">
            <v>12232</v>
          </cell>
          <cell r="B2897" t="str">
            <v>LUMINARIA DE SOBREPOR EM CHAPA DE ACO PARA 2 LAMPADAS FLUORESCENTES DE *18* W, PERFIL COMERCIAL (NAO INCLUI REATOR E LAMPADAS)</v>
          </cell>
          <cell r="C2897" t="str">
            <v xml:space="preserve">UN    </v>
          </cell>
          <cell r="D2897">
            <v>10.44</v>
          </cell>
        </row>
        <row r="2898">
          <cell r="A2898">
            <v>12239</v>
          </cell>
          <cell r="B2898" t="str">
            <v>LUMINARIA DE SOBREPOR EM CHAPA DE ACO PARA 2 LAMPADAS FLUORESCENTES DE *36* W, PERFIL COMERCIAL (NAO INCLUI REATOR E LAMPADAS)</v>
          </cell>
          <cell r="C2898" t="str">
            <v xml:space="preserve">UN    </v>
          </cell>
          <cell r="D2898">
            <v>13.68</v>
          </cell>
        </row>
        <row r="2899">
          <cell r="A2899">
            <v>12245</v>
          </cell>
          <cell r="B2899" t="str">
            <v>LUMINARIA ESMALTADA COR ALUMINIO PETERCO Y.25/1</v>
          </cell>
          <cell r="C2899" t="str">
            <v xml:space="preserve">UN    </v>
          </cell>
          <cell r="D2899">
            <v>53.07</v>
          </cell>
        </row>
        <row r="2900">
          <cell r="A2900">
            <v>12266</v>
          </cell>
          <cell r="B2900" t="str">
            <v>LUMINARIA SPOT DE SOBREPOR EM ALUMINIO COM ALETA PLASTICA PARA 1 LAMPADA, BASE E27, POTENCIA MAXIMA 40/60 W (NAO INCLUI LAMPADA)</v>
          </cell>
          <cell r="C2900" t="str">
            <v xml:space="preserve">UN    </v>
          </cell>
          <cell r="D2900">
            <v>35.93</v>
          </cell>
        </row>
        <row r="2901">
          <cell r="A2901">
            <v>12267</v>
          </cell>
          <cell r="B2901" t="str">
            <v>LUMINARIA PROVA DE TEMPO PETERCO Y.31/1</v>
          </cell>
          <cell r="C2901" t="str">
            <v xml:space="preserve">UN    </v>
          </cell>
          <cell r="D2901">
            <v>70.2</v>
          </cell>
        </row>
        <row r="2902">
          <cell r="A2902">
            <v>12271</v>
          </cell>
          <cell r="B2902" t="str">
            <v>LUMINARIA DUPLA P/SINALIZACAO, TIPO WETZEL AS-2/110 OU EQUIV</v>
          </cell>
          <cell r="C2902" t="str">
            <v xml:space="preserve">UN    </v>
          </cell>
          <cell r="D2902">
            <v>122.35</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36.1</v>
          </cell>
        </row>
        <row r="2904">
          <cell r="A2904">
            <v>12294</v>
          </cell>
          <cell r="B2904" t="str">
            <v>SOQUETE DE PORCELANA BASE E27, PARA USO AO TEMPO, PARA LAMPADAS</v>
          </cell>
          <cell r="C2904" t="str">
            <v xml:space="preserve">UN    </v>
          </cell>
          <cell r="D2904">
            <v>8.83</v>
          </cell>
        </row>
        <row r="2905">
          <cell r="A2905">
            <v>12295</v>
          </cell>
          <cell r="B2905" t="str">
            <v>SOQUETE DE BAQUELITE BASE E27, PARA LAMPADAS</v>
          </cell>
          <cell r="C2905" t="str">
            <v xml:space="preserve">UN    </v>
          </cell>
          <cell r="D2905">
            <v>2.84</v>
          </cell>
        </row>
        <row r="2906">
          <cell r="A2906">
            <v>12296</v>
          </cell>
          <cell r="B2906" t="str">
            <v>SOQUETE DE PORCELANA BASE E27, FIXO DE TETO, PARA LAMPADAS</v>
          </cell>
          <cell r="C2906" t="str">
            <v xml:space="preserve">UN    </v>
          </cell>
          <cell r="D2906">
            <v>3.68</v>
          </cell>
        </row>
        <row r="2907">
          <cell r="A2907">
            <v>12316</v>
          </cell>
          <cell r="B2907" t="str">
            <v>REATOR P/ 1 LAMPADA VAPOR DE MERCURIO 125W USO EXT</v>
          </cell>
          <cell r="C2907" t="str">
            <v xml:space="preserve">UN    </v>
          </cell>
          <cell r="D2907">
            <v>37.5</v>
          </cell>
        </row>
        <row r="2908">
          <cell r="A2908">
            <v>12317</v>
          </cell>
          <cell r="B2908" t="str">
            <v>REATOR P/ 1 LAMPADA VAPOR DE MERCURIO 250W USO EXT</v>
          </cell>
          <cell r="C2908" t="str">
            <v xml:space="preserve">UN    </v>
          </cell>
          <cell r="D2908">
            <v>44.72</v>
          </cell>
        </row>
        <row r="2909">
          <cell r="A2909">
            <v>12318</v>
          </cell>
          <cell r="B2909" t="str">
            <v>REATOR P/ 1 LAMPADA VAPOR DE MERCURIO 400W USO EXT</v>
          </cell>
          <cell r="C2909" t="str">
            <v xml:space="preserve">UN    </v>
          </cell>
          <cell r="D2909">
            <v>51.52</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552.42999999999995</v>
          </cell>
        </row>
        <row r="2919">
          <cell r="A2919">
            <v>12367</v>
          </cell>
          <cell r="B2919" t="str">
            <v>POSTE DE CONCRETO CIRCULAR, 200 KG, H = 17 M (NBR 8451)</v>
          </cell>
          <cell r="C2919" t="str">
            <v xml:space="preserve">UN    </v>
          </cell>
          <cell r="D2919">
            <v>2355.15</v>
          </cell>
        </row>
        <row r="2920">
          <cell r="A2920">
            <v>12368</v>
          </cell>
          <cell r="B2920" t="str">
            <v>POSTE DE CONCRETO CIRCULAR, 200 KG, H = 22,5 M (NBR 8451)</v>
          </cell>
          <cell r="C2920" t="str">
            <v xml:space="preserve">UN    </v>
          </cell>
          <cell r="D2920">
            <v>4659.87</v>
          </cell>
        </row>
        <row r="2921">
          <cell r="A2921">
            <v>12372</v>
          </cell>
          <cell r="B2921" t="str">
            <v>POSTE DE CONCRETO DUPLO T, 200 KG, H = 11 M (NBR 8451)</v>
          </cell>
          <cell r="C2921" t="str">
            <v xml:space="preserve">UN    </v>
          </cell>
          <cell r="D2921">
            <v>588.78</v>
          </cell>
        </row>
        <row r="2922">
          <cell r="A2922">
            <v>12373</v>
          </cell>
          <cell r="B2922" t="str">
            <v>POSTE DE CONCRETO DUPLO T, 400 KG,H = 12 M (NBR 8451)</v>
          </cell>
          <cell r="C2922" t="str">
            <v xml:space="preserve">UN    </v>
          </cell>
          <cell r="D2922">
            <v>916.62</v>
          </cell>
        </row>
        <row r="2923">
          <cell r="A2923">
            <v>12374</v>
          </cell>
          <cell r="B2923" t="str">
            <v>POSTE DE CONCRETO DUPLO T, 100 KG, H = 6 M, (NBR 8451)</v>
          </cell>
          <cell r="C2923" t="str">
            <v xml:space="preserve">UN    </v>
          </cell>
          <cell r="D2923">
            <v>274.11</v>
          </cell>
        </row>
        <row r="2924">
          <cell r="A2924">
            <v>12378</v>
          </cell>
          <cell r="B2924" t="str">
            <v>POSTE CONICO CONTINUO EM ACO GALVANIZADO, RETO, FLANGEADO, H = 6 M, DIAMETRO INFERIOR = *90* CM</v>
          </cell>
          <cell r="C2924" t="str">
            <v xml:space="preserve">UN    </v>
          </cell>
          <cell r="D2924">
            <v>710.77</v>
          </cell>
        </row>
        <row r="2925">
          <cell r="A2925">
            <v>12388</v>
          </cell>
          <cell r="B2925" t="str">
            <v>POSTE DECORATIVO PARA JARDIM EM ACO TUBULAR, SEM LUMINARIA, H = *2,5* M</v>
          </cell>
          <cell r="C2925" t="str">
            <v xml:space="preserve">UN    </v>
          </cell>
          <cell r="D2925">
            <v>177</v>
          </cell>
        </row>
        <row r="2926">
          <cell r="A2926">
            <v>12394</v>
          </cell>
          <cell r="B2926" t="str">
            <v>BUCHA DE REDUCAO DE FERRO GALVANIZADO, COM ROSCA BSP, DE 1/2" X 3/8"</v>
          </cell>
          <cell r="C2926" t="str">
            <v xml:space="preserve">UN    </v>
          </cell>
          <cell r="D2926">
            <v>3.54</v>
          </cell>
        </row>
        <row r="2927">
          <cell r="A2927">
            <v>12395</v>
          </cell>
          <cell r="B2927" t="str">
            <v>CAP OU TAMPAO DE FERRO GALVANIZADO, COM ROSCA BSP, DE 1/4"</v>
          </cell>
          <cell r="C2927" t="str">
            <v xml:space="preserve">UN    </v>
          </cell>
          <cell r="D2927">
            <v>3.23</v>
          </cell>
        </row>
        <row r="2928">
          <cell r="A2928">
            <v>12396</v>
          </cell>
          <cell r="B2928" t="str">
            <v>CAP OU TAMPAO DE FERRO GALVANIZADO, COM ROSCA BSP, DE 3/8"</v>
          </cell>
          <cell r="C2928" t="str">
            <v xml:space="preserve">UN    </v>
          </cell>
          <cell r="D2928">
            <v>3.23</v>
          </cell>
        </row>
        <row r="2929">
          <cell r="A2929">
            <v>12402</v>
          </cell>
          <cell r="B2929" t="str">
            <v>COTOVELO 45 GRAUS DE FERRO GALVANIZADO, COM ROSCA BSP, DE 2 1/2"</v>
          </cell>
          <cell r="C2929" t="str">
            <v xml:space="preserve">UN    </v>
          </cell>
          <cell r="D2929">
            <v>62.19</v>
          </cell>
        </row>
        <row r="2930">
          <cell r="A2930">
            <v>12403</v>
          </cell>
          <cell r="B2930" t="str">
            <v>COTOVELO DE REDUCAO 90 GRAUS DE FERRO GALVANIZADO, COM ROSCA BSP, DE 1 1/4" X 1"</v>
          </cell>
          <cell r="C2930" t="str">
            <v xml:space="preserve">UN    </v>
          </cell>
          <cell r="D2930">
            <v>18.649999999999999</v>
          </cell>
        </row>
        <row r="2931">
          <cell r="A2931">
            <v>12404</v>
          </cell>
          <cell r="B2931" t="str">
            <v>LUVA DE FERRO GALVANIZADO, COM ROSCA BSP MACHO/FEMEA, DE 3/4"</v>
          </cell>
          <cell r="C2931" t="str">
            <v xml:space="preserve">UN    </v>
          </cell>
          <cell r="D2931">
            <v>6.86</v>
          </cell>
        </row>
        <row r="2932">
          <cell r="A2932">
            <v>12406</v>
          </cell>
          <cell r="B2932" t="str">
            <v>LUVA DE REDUCAO DE FERRO GALVANIZADO, COM ROSCA BSP, DE 3/4" X 1/2"</v>
          </cell>
          <cell r="C2932" t="str">
            <v xml:space="preserve">UN    </v>
          </cell>
          <cell r="D2932">
            <v>5.9</v>
          </cell>
        </row>
        <row r="2933">
          <cell r="A2933">
            <v>12407</v>
          </cell>
          <cell r="B2933" t="str">
            <v>LUVA DE REDUCAO DE FERRO GALVANIZADO, COM ROSCA BSP MACHO/FEMEA, DE 1 1/2" X 1"</v>
          </cell>
          <cell r="C2933" t="str">
            <v xml:space="preserve">UN    </v>
          </cell>
          <cell r="D2933">
            <v>21.38</v>
          </cell>
        </row>
        <row r="2934">
          <cell r="A2934">
            <v>12408</v>
          </cell>
          <cell r="B2934" t="str">
            <v>LUVA DE REDUCAO DE FERRO GALVANIZADO, COM ROSCA BSP MACHO/FEMEA, DE 1" X 1/2"</v>
          </cell>
          <cell r="C2934" t="str">
            <v xml:space="preserve">UN    </v>
          </cell>
          <cell r="D2934">
            <v>12.07</v>
          </cell>
        </row>
        <row r="2935">
          <cell r="A2935">
            <v>12409</v>
          </cell>
          <cell r="B2935" t="str">
            <v>LUVA DE REDUCAO DE FERRO GALVANIZADO, COM ROSCA BSP MACHO/FEMEA, DE 1" X 3/4"</v>
          </cell>
          <cell r="C2935" t="str">
            <v xml:space="preserve">UN    </v>
          </cell>
          <cell r="D2935">
            <v>12.07</v>
          </cell>
        </row>
        <row r="2936">
          <cell r="A2936">
            <v>12410</v>
          </cell>
          <cell r="B2936" t="str">
            <v>LUVA DE REDUCAO DE FERRO GALVANIZADO, COM ROSCA BSP MACHO/FEMEA, DE 3/4" X 1/2"</v>
          </cell>
          <cell r="C2936" t="str">
            <v xml:space="preserve">UN    </v>
          </cell>
          <cell r="D2936">
            <v>8.31</v>
          </cell>
        </row>
        <row r="2937">
          <cell r="A2937">
            <v>12411</v>
          </cell>
          <cell r="B2937" t="str">
            <v>PLUG OU BUJAO DE FERRO GALVANIZADO, DE 2 1/2"</v>
          </cell>
          <cell r="C2937" t="str">
            <v xml:space="preserve">UN    </v>
          </cell>
          <cell r="D2937">
            <v>25.7</v>
          </cell>
        </row>
        <row r="2938">
          <cell r="A2938">
            <v>12412</v>
          </cell>
          <cell r="B2938" t="str">
            <v>PLUG OU BUJAO DE FERRO GALVANIZADO, DE 4"</v>
          </cell>
          <cell r="C2938" t="str">
            <v xml:space="preserve">UN    </v>
          </cell>
          <cell r="D2938">
            <v>66.900000000000006</v>
          </cell>
        </row>
        <row r="2939">
          <cell r="A2939">
            <v>12424</v>
          </cell>
          <cell r="B2939" t="str">
            <v>UNIAO DE FERRO GALVANIZADO, COM ASSENTO CONICO DE BRONZE, DE 1 1/2"</v>
          </cell>
          <cell r="C2939" t="str">
            <v xml:space="preserve">UN    </v>
          </cell>
          <cell r="D2939">
            <v>59.24</v>
          </cell>
        </row>
        <row r="2940">
          <cell r="A2940">
            <v>12425</v>
          </cell>
          <cell r="B2940" t="str">
            <v>UNIAO COM ASSENTO CONICO DE BRONZE, DIAMETRO 1"</v>
          </cell>
          <cell r="C2940" t="str">
            <v xml:space="preserve">UN    </v>
          </cell>
          <cell r="D2940">
            <v>38.47</v>
          </cell>
        </row>
        <row r="2941">
          <cell r="A2941">
            <v>12426</v>
          </cell>
          <cell r="B2941" t="str">
            <v>UNIAO COM ASSENTO CONICO DE BRONZE, DIAMETRO 1/2"</v>
          </cell>
          <cell r="C2941" t="str">
            <v xml:space="preserve">UN    </v>
          </cell>
          <cell r="D2941">
            <v>28</v>
          </cell>
        </row>
        <row r="2942">
          <cell r="A2942">
            <v>12427</v>
          </cell>
          <cell r="B2942" t="str">
            <v>UNIAO COM ASSENTO CONICO DE BRONZE, DIAMETRO 2 1/2"</v>
          </cell>
          <cell r="C2942" t="str">
            <v xml:space="preserve">UN    </v>
          </cell>
          <cell r="D2942">
            <v>159.69</v>
          </cell>
        </row>
        <row r="2943">
          <cell r="A2943">
            <v>12428</v>
          </cell>
          <cell r="B2943" t="str">
            <v>UNIAO COM ASSENTO CONICO DE BRONZE, DIAMETRO 2'</v>
          </cell>
          <cell r="C2943" t="str">
            <v xml:space="preserve">UN    </v>
          </cell>
          <cell r="D2943">
            <v>102.5</v>
          </cell>
        </row>
        <row r="2944">
          <cell r="A2944">
            <v>12429</v>
          </cell>
          <cell r="B2944" t="str">
            <v>UNIAO COM ASSENTO CONICO DE BRONZE, DIAMETRO 3"</v>
          </cell>
          <cell r="C2944" t="str">
            <v xml:space="preserve">UN    </v>
          </cell>
          <cell r="D2944">
            <v>258.23</v>
          </cell>
        </row>
        <row r="2945">
          <cell r="A2945">
            <v>12430</v>
          </cell>
          <cell r="B2945" t="str">
            <v>UNIAO COM ASSENTO CONICO DE BRONZE, DIAMETRO 3/4"</v>
          </cell>
          <cell r="C2945" t="str">
            <v xml:space="preserve">UN    </v>
          </cell>
          <cell r="D2945">
            <v>34.33</v>
          </cell>
        </row>
        <row r="2946">
          <cell r="A2946">
            <v>12431</v>
          </cell>
          <cell r="B2946" t="str">
            <v>UNIAO COM ASSENTO CONICO DE BRONZE, DIAMETRO 4"</v>
          </cell>
          <cell r="C2946" t="str">
            <v xml:space="preserve">UN    </v>
          </cell>
          <cell r="D2946">
            <v>439.47</v>
          </cell>
        </row>
        <row r="2947">
          <cell r="A2947">
            <v>12432</v>
          </cell>
          <cell r="B2947" t="str">
            <v>UNIAO COM ASSENTO CONICO DE FERRO LONGO (MACHO-FEMEA), DIAMETRO 1 1/2"</v>
          </cell>
          <cell r="C2947" t="str">
            <v xml:space="preserve">UN    </v>
          </cell>
          <cell r="D2947">
            <v>90.38</v>
          </cell>
        </row>
        <row r="2948">
          <cell r="A2948">
            <v>12433</v>
          </cell>
          <cell r="B2948" t="str">
            <v>UNIAO COM ASSENTO CONICO DE FERRO LONGO (MACHO-FEMEA), DIAMETRO 1"</v>
          </cell>
          <cell r="C2948" t="str">
            <v xml:space="preserve">UN    </v>
          </cell>
          <cell r="D2948">
            <v>57.54</v>
          </cell>
        </row>
        <row r="2949">
          <cell r="A2949">
            <v>12434</v>
          </cell>
          <cell r="B2949" t="str">
            <v>UNIAO COM ASSENTO CONICO DE FERRO LONGO (MACHO-FEMEA), DIAMETRO 1/2"</v>
          </cell>
          <cell r="C2949" t="str">
            <v xml:space="preserve">UN    </v>
          </cell>
          <cell r="D2949">
            <v>29.45</v>
          </cell>
        </row>
        <row r="2950">
          <cell r="A2950">
            <v>12435</v>
          </cell>
          <cell r="B2950" t="str">
            <v>UNIAO COM ASSENTO CONICO DE FERRO LONGO (MACHO-FEMEA), DIAMETRO 2 1/2"</v>
          </cell>
          <cell r="C2950" t="str">
            <v xml:space="preserve">UN    </v>
          </cell>
          <cell r="D2950">
            <v>178.07</v>
          </cell>
        </row>
        <row r="2951">
          <cell r="A2951">
            <v>12436</v>
          </cell>
          <cell r="B2951" t="str">
            <v>UNIAO COM ASSENTO CONICO DE FERRO LONGO (MACHO-FEMEA), DIAMETRO 4"</v>
          </cell>
          <cell r="C2951" t="str">
            <v xml:space="preserve">UN    </v>
          </cell>
          <cell r="D2951">
            <v>328.76</v>
          </cell>
        </row>
        <row r="2952">
          <cell r="A2952">
            <v>12437</v>
          </cell>
          <cell r="B2952" t="str">
            <v>UNIAO COM ASSENTO CONICO DE FERRO LONGO (MACHO-FEMEA), DIAMETRO 2"</v>
          </cell>
          <cell r="C2952" t="str">
            <v xml:space="preserve">UN    </v>
          </cell>
          <cell r="D2952">
            <v>143.81</v>
          </cell>
        </row>
        <row r="2953">
          <cell r="A2953">
            <v>12438</v>
          </cell>
          <cell r="B2953" t="str">
            <v>UNIAO COM ASSENTO CONICO DE FERRO LONGO (MACHO-FEMEA), DIAMETRO 3'</v>
          </cell>
          <cell r="C2953" t="str">
            <v xml:space="preserve">UN    </v>
          </cell>
          <cell r="D2953">
            <v>260.26</v>
          </cell>
        </row>
        <row r="2954">
          <cell r="A2954">
            <v>12439</v>
          </cell>
          <cell r="B2954" t="str">
            <v>UNIAO COM ASSENTO CONICO DE FERRO LONGO (MACHO-FEMEA), DIAMETRO 3/4"</v>
          </cell>
          <cell r="C2954" t="str">
            <v xml:space="preserve">UN    </v>
          </cell>
          <cell r="D2954">
            <v>46.16</v>
          </cell>
        </row>
        <row r="2955">
          <cell r="A2955">
            <v>12440</v>
          </cell>
          <cell r="B2955" t="str">
            <v>UNIAO DE FERRO GALVANIZADO, COM ASSENTO CONICO DE BRONZE, DE 1 1/4"</v>
          </cell>
          <cell r="C2955" t="str">
            <v xml:space="preserve">UN    </v>
          </cell>
          <cell r="D2955">
            <v>57.26</v>
          </cell>
        </row>
        <row r="2956">
          <cell r="A2956">
            <v>12530</v>
          </cell>
          <cell r="B2956" t="str">
            <v>ANEL DE CONCRETO ARMADO, D = 0,60 M, H = 0,30 M</v>
          </cell>
          <cell r="C2956" t="str">
            <v xml:space="preserve">UN    </v>
          </cell>
          <cell r="D2956">
            <v>56.33</v>
          </cell>
        </row>
        <row r="2957">
          <cell r="A2957">
            <v>12531</v>
          </cell>
          <cell r="B2957" t="str">
            <v>ANEL DE CONCRETO ARMADO, D = 0,60 M, H = 0,40 M</v>
          </cell>
          <cell r="C2957" t="str">
            <v xml:space="preserve">UN    </v>
          </cell>
          <cell r="D2957">
            <v>63.01</v>
          </cell>
        </row>
        <row r="2958">
          <cell r="A2958">
            <v>12532</v>
          </cell>
          <cell r="B2958" t="str">
            <v>ANEL DE CONCRETO ARMADO, D = 0,60 M, H = 0,50 M</v>
          </cell>
          <cell r="C2958" t="str">
            <v xml:space="preserve">UN    </v>
          </cell>
          <cell r="D2958">
            <v>77.06</v>
          </cell>
        </row>
        <row r="2959">
          <cell r="A2959">
            <v>12533</v>
          </cell>
          <cell r="B2959" t="str">
            <v>ANEL DE CONCRETO ARMADO, D = 0,80 M, H = 0,30 M</v>
          </cell>
          <cell r="C2959" t="str">
            <v xml:space="preserve">UN    </v>
          </cell>
          <cell r="D2959">
            <v>91.92</v>
          </cell>
        </row>
        <row r="2960">
          <cell r="A2960">
            <v>12544</v>
          </cell>
          <cell r="B2960" t="str">
            <v>ANEL DE CONCRETO ARMADO, D = 0,80 M, H = 0,50 M</v>
          </cell>
          <cell r="C2960" t="str">
            <v xml:space="preserve">UN    </v>
          </cell>
          <cell r="D2960">
            <v>112.29</v>
          </cell>
        </row>
        <row r="2961">
          <cell r="A2961">
            <v>12546</v>
          </cell>
          <cell r="B2961" t="str">
            <v>ANEL DE CONCRETO ARMADO, D = 1,00 M, H = 0,40 M</v>
          </cell>
          <cell r="C2961" t="str">
            <v xml:space="preserve">UN    </v>
          </cell>
          <cell r="D2961">
            <v>116.24</v>
          </cell>
        </row>
        <row r="2962">
          <cell r="A2962">
            <v>12547</v>
          </cell>
          <cell r="B2962" t="str">
            <v>ANEL DE CONCRETO ARMADO, D = 1,00 M, H = 0,50 M</v>
          </cell>
          <cell r="C2962" t="str">
            <v xml:space="preserve">UN    </v>
          </cell>
          <cell r="D2962">
            <v>135.16999999999999</v>
          </cell>
        </row>
        <row r="2963">
          <cell r="A2963">
            <v>12548</v>
          </cell>
          <cell r="B2963" t="str">
            <v>ANEL DE CONCRETO ARMADO, D = *1,10* M, H = 0,30 M</v>
          </cell>
          <cell r="C2963" t="str">
            <v xml:space="preserve">UN    </v>
          </cell>
          <cell r="D2963">
            <v>92.66</v>
          </cell>
        </row>
        <row r="2964">
          <cell r="A2964">
            <v>12551</v>
          </cell>
          <cell r="B2964" t="str">
            <v>ANEL DE CONCRETO ARMADO, D = 1,20 M, H = 0,50 M</v>
          </cell>
          <cell r="C2964" t="str">
            <v xml:space="preserve">UN    </v>
          </cell>
          <cell r="D2964">
            <v>147.19</v>
          </cell>
        </row>
        <row r="2965">
          <cell r="A2965">
            <v>12563</v>
          </cell>
          <cell r="B2965" t="str">
            <v>ANEL DE CONCRETO ARMADO, D = 1,50 M, H = 0,50 M</v>
          </cell>
          <cell r="C2965" t="str">
            <v xml:space="preserve">UN    </v>
          </cell>
          <cell r="D2965">
            <v>231.19</v>
          </cell>
        </row>
        <row r="2966">
          <cell r="A2966">
            <v>12565</v>
          </cell>
          <cell r="B2966" t="str">
            <v>ANEL DE CONCRETO ARMADO, D = 2,00 M, H = 0,50 M</v>
          </cell>
          <cell r="C2966" t="str">
            <v xml:space="preserve">UN    </v>
          </cell>
          <cell r="D2966">
            <v>363.8</v>
          </cell>
        </row>
        <row r="2967">
          <cell r="A2967">
            <v>12567</v>
          </cell>
          <cell r="B2967" t="str">
            <v>ANEL DE CONCRETO ARMADO, D = 2,50 M, H = 0,50 M</v>
          </cell>
          <cell r="C2967" t="str">
            <v xml:space="preserve">UN    </v>
          </cell>
          <cell r="D2967">
            <v>473.39</v>
          </cell>
        </row>
        <row r="2968">
          <cell r="A2968">
            <v>12568</v>
          </cell>
          <cell r="B2968" t="str">
            <v>ANEL DE CONCRETO ARMADO, D = 3,00 M, H = 0,50 M</v>
          </cell>
          <cell r="C2968" t="str">
            <v xml:space="preserve">UN    </v>
          </cell>
          <cell r="D2968">
            <v>781.65</v>
          </cell>
        </row>
        <row r="2969">
          <cell r="A2969">
            <v>12569</v>
          </cell>
          <cell r="B2969" t="str">
            <v>TUBO CONCRETO ARMADO, CLASSE PA-2, PB, DN 1100 MM, PARA AGUAS PLUVIAIS (NBR 8890)</v>
          </cell>
          <cell r="C2969" t="str">
            <v xml:space="preserve">M     </v>
          </cell>
          <cell r="D2969">
            <v>311.55</v>
          </cell>
        </row>
        <row r="2970">
          <cell r="A2970">
            <v>12572</v>
          </cell>
          <cell r="B2970" t="str">
            <v>TUBO CONCRETO ARMADO, CLASSE PA-3, PB, DN 1000 MM, PARA AGUAS PLUVIAIS (NBR 8890)</v>
          </cell>
          <cell r="C2970" t="str">
            <v xml:space="preserve">M     </v>
          </cell>
          <cell r="D2970">
            <v>389.72</v>
          </cell>
        </row>
        <row r="2971">
          <cell r="A2971">
            <v>12573</v>
          </cell>
          <cell r="B2971" t="str">
            <v>TUBO CONCRETO ARMADO, CLASSE PA-3, PB, DN 1100 MM, PARA AGUAS PLUVIAIS (NBR 8890)</v>
          </cell>
          <cell r="C2971" t="str">
            <v xml:space="preserve">M     </v>
          </cell>
          <cell r="D2971">
            <v>409.54</v>
          </cell>
        </row>
        <row r="2972">
          <cell r="A2972">
            <v>12574</v>
          </cell>
          <cell r="B2972" t="str">
            <v>TUBO CONCRETO ARMADO, CLASSE PA-3, PB, DN 1200 MM, PARA AGUAS PLUVIAIS (NBR 8890)</v>
          </cell>
          <cell r="C2972" t="str">
            <v xml:space="preserve">M     </v>
          </cell>
          <cell r="D2972">
            <v>532.16</v>
          </cell>
        </row>
        <row r="2973">
          <cell r="A2973">
            <v>12575</v>
          </cell>
          <cell r="B2973" t="str">
            <v>TUBO CONCRETO ARMADO, CLASSE PA-3, PB, DN 1500 MM, PARA AGUAS PLUVIAIS (NBR 8890)</v>
          </cell>
          <cell r="C2973" t="str">
            <v xml:space="preserve">M     </v>
          </cell>
          <cell r="D2973">
            <v>781.1</v>
          </cell>
        </row>
        <row r="2974">
          <cell r="A2974">
            <v>12576</v>
          </cell>
          <cell r="B2974" t="str">
            <v>TUBO CONCRETO ARMADO, CLASSE PA-3, PB, DN 400 MM, PARA AGUAS PLUVIAIS (NBR 8890)</v>
          </cell>
          <cell r="C2974" t="str">
            <v xml:space="preserve">M     </v>
          </cell>
          <cell r="D2974">
            <v>82.56</v>
          </cell>
        </row>
        <row r="2975">
          <cell r="A2975">
            <v>12577</v>
          </cell>
          <cell r="B2975" t="str">
            <v>TUBO CONCRETO ARMADO, CLASSE PA-3, PB, DN 500 MM, PARA AGUAS PLUVIAIS (NBR 8890)</v>
          </cell>
          <cell r="C2975" t="str">
            <v xml:space="preserve">M     </v>
          </cell>
          <cell r="D2975">
            <v>106.78</v>
          </cell>
        </row>
        <row r="2976">
          <cell r="A2976">
            <v>12578</v>
          </cell>
          <cell r="B2976" t="str">
            <v>TUBO CONCRETO ARMADO, CLASSE PA-3, PB, DN 600 MM, PARA AGUAS PLUVIAIS (NBR 8890)</v>
          </cell>
          <cell r="C2976" t="str">
            <v xml:space="preserve">M     </v>
          </cell>
          <cell r="D2976">
            <v>143.22</v>
          </cell>
        </row>
        <row r="2977">
          <cell r="A2977">
            <v>12579</v>
          </cell>
          <cell r="B2977" t="str">
            <v>TUBO CONCRETO ARMADO, CLASSE PA-3, PB, DN 700 MM, PARA AGUAS PLUVIAIS (NBR 8890)</v>
          </cell>
          <cell r="C2977" t="str">
            <v xml:space="preserve">M     </v>
          </cell>
          <cell r="D2977">
            <v>209.73</v>
          </cell>
        </row>
        <row r="2978">
          <cell r="A2978">
            <v>12580</v>
          </cell>
          <cell r="B2978" t="str">
            <v>TUBO CONCRETO ARMADO, CLASSE PA-3, PB, DN 800 MM, PARA AGUAS PLUVIAIS (NBR 8890)</v>
          </cell>
          <cell r="C2978" t="str">
            <v xml:space="preserve">M     </v>
          </cell>
          <cell r="D2978">
            <v>270.74</v>
          </cell>
        </row>
        <row r="2979">
          <cell r="A2979">
            <v>12581</v>
          </cell>
          <cell r="B2979" t="str">
            <v>TUBO CONCRETO ARMADO, CLASSE PA-3, PB, DN 900 MM, PARA AGUAS PLUVIAIS (NBR 8890)</v>
          </cell>
          <cell r="C2979" t="str">
            <v xml:space="preserve">M     </v>
          </cell>
          <cell r="D2979">
            <v>370.45</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11.85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163.89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6.15</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10.74</v>
          </cell>
        </row>
        <row r="3046">
          <cell r="A3046">
            <v>12868</v>
          </cell>
          <cell r="B3046" t="str">
            <v>MARCENEIRO</v>
          </cell>
          <cell r="C3046" t="str">
            <v xml:space="preserve">H     </v>
          </cell>
          <cell r="D3046">
            <v>10.95</v>
          </cell>
        </row>
        <row r="3047">
          <cell r="A3047">
            <v>12869</v>
          </cell>
          <cell r="B3047" t="str">
            <v>TELHADISTA</v>
          </cell>
          <cell r="C3047" t="str">
            <v xml:space="preserve">H     </v>
          </cell>
          <cell r="D3047">
            <v>10.53</v>
          </cell>
        </row>
        <row r="3048">
          <cell r="A3048">
            <v>12872</v>
          </cell>
          <cell r="B3048" t="str">
            <v>GESSEIRO</v>
          </cell>
          <cell r="C3048" t="str">
            <v xml:space="preserve">H     </v>
          </cell>
          <cell r="D3048">
            <v>10.74</v>
          </cell>
        </row>
        <row r="3049">
          <cell r="A3049">
            <v>12873</v>
          </cell>
          <cell r="B3049" t="str">
            <v>IMPERMEABILIZADOR</v>
          </cell>
          <cell r="C3049" t="str">
            <v xml:space="preserve">H     </v>
          </cell>
          <cell r="D3049">
            <v>12.81</v>
          </cell>
        </row>
        <row r="3050">
          <cell r="A3050">
            <v>12874</v>
          </cell>
          <cell r="B3050" t="str">
            <v>PINTOR DE LETREIROS</v>
          </cell>
          <cell r="C3050" t="str">
            <v xml:space="preserve">H     </v>
          </cell>
          <cell r="D3050">
            <v>12.87</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99.02</v>
          </cell>
        </row>
        <row r="3052">
          <cell r="A3052">
            <v>12889</v>
          </cell>
          <cell r="B3052" t="str">
            <v>APARELHO DE APOIO DE NEOPRENE SIMPLES/ NAO FRETADO, 100 X 100 CM, ESPESSURA 6,3 MM</v>
          </cell>
          <cell r="C3052" t="str">
            <v xml:space="preserve">DM3   </v>
          </cell>
          <cell r="D3052">
            <v>64.66</v>
          </cell>
        </row>
        <row r="3053">
          <cell r="A3053">
            <v>12892</v>
          </cell>
          <cell r="B3053" t="str">
            <v>LUVA RASPA DE COURO, CANO CURTO (PUNHO *7* CM)</v>
          </cell>
          <cell r="C3053" t="str">
            <v xml:space="preserve">PAR   </v>
          </cell>
          <cell r="D3053">
            <v>10.35</v>
          </cell>
        </row>
        <row r="3054">
          <cell r="A3054">
            <v>12893</v>
          </cell>
          <cell r="B3054" t="str">
            <v>BOTA DE SEGURANCA COM BIQUEIRA DE ACO E COLARINHO ACOLCHOADO</v>
          </cell>
          <cell r="C3054" t="str">
            <v xml:space="preserve">PAR   </v>
          </cell>
          <cell r="D3054">
            <v>55.2</v>
          </cell>
        </row>
        <row r="3055">
          <cell r="A3055">
            <v>12894</v>
          </cell>
          <cell r="B3055" t="str">
            <v>CAPA PARA CHUVA EM PVC COM FORRO DE POLIESTER, COM CAPUZ (AMARELA OU AZUL)</v>
          </cell>
          <cell r="C3055" t="str">
            <v xml:space="preserve">UN    </v>
          </cell>
          <cell r="D3055">
            <v>14.95</v>
          </cell>
        </row>
        <row r="3056">
          <cell r="A3056">
            <v>12895</v>
          </cell>
          <cell r="B3056" t="str">
            <v>CAPACETE DE SEGURANCA ABA FRONTAL COM SUSPENSAO DE POLIETILENO, SEM JUGULAR (CLASSE B)</v>
          </cell>
          <cell r="C3056" t="str">
            <v xml:space="preserve">UN    </v>
          </cell>
          <cell r="D3056">
            <v>11.5</v>
          </cell>
        </row>
        <row r="3057">
          <cell r="A3057">
            <v>12898</v>
          </cell>
          <cell r="B3057" t="str">
            <v>MANOMETRO COM CAIXA EM ACO PINTADO, ESCALA *10* KGF/CM2 (*10* BAR), DIAMETRO NOMINAL DE 100 MM, CONEXAO DE 1/2"</v>
          </cell>
          <cell r="C3057" t="str">
            <v xml:space="preserve">UN    </v>
          </cell>
          <cell r="D3057">
            <v>116.04</v>
          </cell>
        </row>
        <row r="3058">
          <cell r="A3058">
            <v>12899</v>
          </cell>
          <cell r="B3058" t="str">
            <v>MANOMETRO COM CAIXA EM ACO PINTADO, ESCALA *10* KGF/CM2 (*10* BAR), DIAMETRO NOMINAL DE *63* MM, CONEXAO DE 1/4"</v>
          </cell>
          <cell r="C3058" t="str">
            <v xml:space="preserve">UN    </v>
          </cell>
          <cell r="D3058">
            <v>73.150000000000006</v>
          </cell>
        </row>
        <row r="3059">
          <cell r="A3059">
            <v>12909</v>
          </cell>
          <cell r="B3059" t="str">
            <v>CAP PVC, SOLDAVEL, DN 50 MM, SERIE NORMAL, PARA ESGOTO PREDIAL</v>
          </cell>
          <cell r="C3059" t="str">
            <v xml:space="preserve">UN    </v>
          </cell>
          <cell r="D3059">
            <v>2.46</v>
          </cell>
        </row>
        <row r="3060">
          <cell r="A3060">
            <v>12910</v>
          </cell>
          <cell r="B3060" t="str">
            <v>CAP PVC, SOLDAVEL, DN 75 MM, SERIE NORMAL, PARA ESGOTO PREDIAL</v>
          </cell>
          <cell r="C3060" t="str">
            <v xml:space="preserve">UN    </v>
          </cell>
          <cell r="D3060">
            <v>4.2</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1.8</v>
          </cell>
        </row>
        <row r="3064">
          <cell r="A3064">
            <v>13042</v>
          </cell>
          <cell r="B3064" t="str">
            <v>TUBO ACO PRETO SEM COSTURA 20", E= *6,35 MM,  SCHEDULE 10, *78,46 KG/M</v>
          </cell>
          <cell r="C3064" t="str">
            <v xml:space="preserve">M     </v>
          </cell>
          <cell r="D3064">
            <v>745.25</v>
          </cell>
        </row>
        <row r="3065">
          <cell r="A3065">
            <v>13109</v>
          </cell>
          <cell r="B3065" t="str">
            <v>SAPATA DE PVC ADITIVADO NERVURADO D = 6"</v>
          </cell>
          <cell r="C3065" t="str">
            <v xml:space="preserve">UN    </v>
          </cell>
          <cell r="D3065">
            <v>166.87</v>
          </cell>
        </row>
        <row r="3066">
          <cell r="A3066">
            <v>13110</v>
          </cell>
          <cell r="B3066" t="str">
            <v>SAPATA DE PVC ADITIVADO NERVURADO D = 8"</v>
          </cell>
          <cell r="C3066" t="str">
            <v xml:space="preserve">UN    </v>
          </cell>
          <cell r="D3066">
            <v>219.61</v>
          </cell>
        </row>
        <row r="3067">
          <cell r="A3067">
            <v>13113</v>
          </cell>
          <cell r="B3067" t="str">
            <v>ANEL DE CONCRETO ARMADO, D = 0,60 M, H = 0,10 M</v>
          </cell>
          <cell r="C3067" t="str">
            <v xml:space="preserve">UN    </v>
          </cell>
          <cell r="D3067">
            <v>37.979999999999997</v>
          </cell>
        </row>
        <row r="3068">
          <cell r="A3068">
            <v>13114</v>
          </cell>
          <cell r="B3068" t="str">
            <v>ANEL DE CONCRETO ARMADO, D = 0,60 M, H = 0,15 M</v>
          </cell>
          <cell r="C3068" t="str">
            <v xml:space="preserve">UN    </v>
          </cell>
          <cell r="D3068">
            <v>46.23</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14.74</v>
          </cell>
        </row>
        <row r="3071">
          <cell r="A3071">
            <v>13137</v>
          </cell>
          <cell r="B3071" t="str">
            <v>TUBO ACO PRETO SEM COSTURA 1/2", E= *3,73 MM, SCHEDULE 80, *1,62 KG/M</v>
          </cell>
          <cell r="C3071" t="str">
            <v xml:space="preserve">M     </v>
          </cell>
          <cell r="D3071">
            <v>19.559999999999999</v>
          </cell>
        </row>
        <row r="3072">
          <cell r="A3072">
            <v>13141</v>
          </cell>
          <cell r="B3072" t="str">
            <v>TUBO ACO PRETO SEM COSTURA 3/4", E= *3,91 MM, SCHEDULE 80, *2,19 KG/M.</v>
          </cell>
          <cell r="C3072" t="str">
            <v xml:space="preserve">M     </v>
          </cell>
          <cell r="D3072">
            <v>25.34</v>
          </cell>
        </row>
        <row r="3073">
          <cell r="A3073">
            <v>13142</v>
          </cell>
          <cell r="B3073" t="str">
            <v>TUBO ACO PRETO SEM COSTURA 4", E= *8,56 MM, SCHEDULE 80, *22,31 KG/M</v>
          </cell>
          <cell r="C3073" t="str">
            <v xml:space="preserve">M     </v>
          </cell>
          <cell r="D3073">
            <v>172.09</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78.5</v>
          </cell>
        </row>
        <row r="3078">
          <cell r="A3078">
            <v>13192</v>
          </cell>
          <cell r="B3078" t="str">
            <v>LIXADEIRA ELETRICA ANGULAR PARA CONCRETO, POTENCIA 1.400 W, PRATO DIAMANTADO DE 5''</v>
          </cell>
          <cell r="C3078" t="str">
            <v xml:space="preserve">UN    </v>
          </cell>
          <cell r="D3078">
            <v>5181.28</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411406.57</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155439.24</v>
          </cell>
        </row>
        <row r="3082">
          <cell r="A3082">
            <v>13244</v>
          </cell>
          <cell r="B3082" t="str">
            <v>CONE DE SINALIZACAO EM PVC RIGIDO COM FAIXA REFLETIVA, H = 70 / 76 CM</v>
          </cell>
          <cell r="C3082" t="str">
            <v xml:space="preserve">UN    </v>
          </cell>
          <cell r="D3082">
            <v>32.33</v>
          </cell>
        </row>
        <row r="3083">
          <cell r="A3083">
            <v>13246</v>
          </cell>
          <cell r="B3083" t="str">
            <v>PARAFUSO DE FERRO POLIDO, SEXTAVADO, COM ROSCA INTEIRA, DIAMETRO 5/16", COMPRIMENTO 3/4", COM PORCA E ARRUELA LISA LEVE</v>
          </cell>
          <cell r="C3083" t="str">
            <v xml:space="preserve">UN    </v>
          </cell>
          <cell r="D3083">
            <v>0.19</v>
          </cell>
        </row>
        <row r="3084">
          <cell r="A3084">
            <v>13250</v>
          </cell>
          <cell r="B3084" t="str">
            <v>LAJOTA CERAMICA 20  X 30 CM PARA LAJE PRE-MOLDADA</v>
          </cell>
          <cell r="C3084" t="str">
            <v xml:space="preserve">UN    </v>
          </cell>
          <cell r="D3084">
            <v>0.65</v>
          </cell>
        </row>
        <row r="3085">
          <cell r="A3085">
            <v>13255</v>
          </cell>
          <cell r="B3085" t="str">
            <v>TAMPA DE CONCRETO PARA PV OU CAIXA DE INSPECAO, DIMENSOES 600 X 600 X 50 MM</v>
          </cell>
          <cell r="C3085" t="str">
            <v xml:space="preserve">UN    </v>
          </cell>
          <cell r="D3085">
            <v>38.94</v>
          </cell>
        </row>
        <row r="3086">
          <cell r="A3086">
            <v>13256</v>
          </cell>
          <cell r="B3086" t="str">
            <v>TUBO CONCRETO ARMADO, CLASSE PA-1, PB, DN 1100 MM, PARA AGUAS PLUVIAIS (NBR 8890)</v>
          </cell>
          <cell r="C3086" t="str">
            <v xml:space="preserve">M     </v>
          </cell>
          <cell r="D3086">
            <v>306.05</v>
          </cell>
        </row>
        <row r="3087">
          <cell r="A3087">
            <v>13261</v>
          </cell>
          <cell r="B3087" t="str">
            <v>FLANELA *30 X 40* CM</v>
          </cell>
          <cell r="C3087" t="str">
            <v xml:space="preserve">UN    </v>
          </cell>
          <cell r="D3087">
            <v>1.52</v>
          </cell>
        </row>
        <row r="3088">
          <cell r="A3088">
            <v>13279</v>
          </cell>
          <cell r="B3088" t="str">
            <v>CHUMBADOR DE ACO TIPO PARABOLT, * 5/8" X 200* MM,  COM PORCA E ARRUELA</v>
          </cell>
          <cell r="C3088" t="str">
            <v xml:space="preserve">KG    </v>
          </cell>
          <cell r="D3088">
            <v>9.08</v>
          </cell>
        </row>
        <row r="3089">
          <cell r="A3089">
            <v>13284</v>
          </cell>
          <cell r="B3089" t="str">
            <v>CIMENTO PORTLAND DE ALTO FORNO (AF) CP III-32</v>
          </cell>
          <cell r="C3089" t="str">
            <v xml:space="preserve">KG    </v>
          </cell>
          <cell r="D3089">
            <v>0.41</v>
          </cell>
        </row>
        <row r="3090">
          <cell r="A3090">
            <v>13294</v>
          </cell>
          <cell r="B3090" t="str">
            <v>PARAFUSO ZINCADO, SEXTAVADO, COM ROSCA SOBERBA, DIAMETRO 3/8", COMPRIMENTO 80 MM</v>
          </cell>
          <cell r="C3090" t="str">
            <v xml:space="preserve">UN    </v>
          </cell>
          <cell r="D3090">
            <v>0.66</v>
          </cell>
        </row>
        <row r="3091">
          <cell r="A3091">
            <v>13329</v>
          </cell>
          <cell r="B3091" t="str">
            <v>SOQUETE DE PVC / TERMOPLASTICO BASE E27, COM RABICHO, PARA LAMPADAS</v>
          </cell>
          <cell r="C3091" t="str">
            <v xml:space="preserve">UN    </v>
          </cell>
          <cell r="D3091">
            <v>3.7</v>
          </cell>
        </row>
        <row r="3092">
          <cell r="A3092">
            <v>13333</v>
          </cell>
          <cell r="B3092" t="str">
            <v>GRUPO DE SOLDAGEM C/ GERADOR A DIESEL 60 CV PARA SOLDA ELETRICA, SOBRE 04 RODAS, COM MOTOR 4 CILINDROS</v>
          </cell>
          <cell r="C3092" t="str">
            <v xml:space="preserve">UN    </v>
          </cell>
          <cell r="D3092">
            <v>109095.61</v>
          </cell>
        </row>
        <row r="3093">
          <cell r="A3093">
            <v>13335</v>
          </cell>
          <cell r="B3093" t="str">
            <v>POSTE DE CONCRETO DUPLO T, 200 KG, H = 8 M (NBR 8451)</v>
          </cell>
          <cell r="C3093" t="str">
            <v xml:space="preserve">UN    </v>
          </cell>
          <cell r="D3093">
            <v>354.57</v>
          </cell>
        </row>
        <row r="3094">
          <cell r="A3094">
            <v>13339</v>
          </cell>
          <cell r="B3094" t="str">
            <v>POSTE DE CONCRETO DUPLO T, 300 KG, H = 12 M (NBR 8451)</v>
          </cell>
          <cell r="C3094" t="str">
            <v xml:space="preserve">UN    </v>
          </cell>
          <cell r="D3094">
            <v>875.29</v>
          </cell>
        </row>
        <row r="3095">
          <cell r="A3095">
            <v>13340</v>
          </cell>
          <cell r="B3095" t="str">
            <v>PERFIL "U" CHAPA ACO DOBRADA,  E = 3,04 MM , H = 20 CM, ABAS = 5 CM (4,47 KG/M)</v>
          </cell>
          <cell r="C3095" t="str">
            <v xml:space="preserve">M     </v>
          </cell>
          <cell r="D3095">
            <v>16.920000000000002</v>
          </cell>
        </row>
        <row r="3096">
          <cell r="A3096">
            <v>13343</v>
          </cell>
          <cell r="B3096" t="str">
            <v>KIT DE MATERIAIS PARA BRACADEIRA PARA FIXACAO EM POSTE CIRCULAR, CONTEM TRES FIXADORES E UM ROLO DE FITA DE 3 M EM ACO CARBONO</v>
          </cell>
          <cell r="C3096" t="str">
            <v xml:space="preserve">UN    </v>
          </cell>
          <cell r="D3096">
            <v>19.57</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416.75</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102.05</v>
          </cell>
        </row>
        <row r="3101">
          <cell r="A3101">
            <v>13361</v>
          </cell>
          <cell r="B3101" t="str">
            <v>DIVISORIA (N2) PAINEL/VIDRO - PAINEL MSO/COMEIA E=35MM - PERFIS SIMPLES ALUMINIO ANOD NAT - COLOCADA</v>
          </cell>
          <cell r="C3101" t="str">
            <v xml:space="preserve">M2    </v>
          </cell>
          <cell r="D3101">
            <v>117.99</v>
          </cell>
        </row>
        <row r="3102">
          <cell r="A3102">
            <v>13369</v>
          </cell>
          <cell r="B3102" t="str">
            <v>CHAVE SECCIONADORA-FUSIVEL BLINDADA TRIPOLAR, ABERTURA COM CARGA, PARA FUSIVEL NH00, CORRENTE NOMINAL DE 160 A, TENSAO DE 500 V</v>
          </cell>
          <cell r="C3102" t="str">
            <v xml:space="preserve">UN    </v>
          </cell>
          <cell r="D3102">
            <v>271.26</v>
          </cell>
        </row>
        <row r="3103">
          <cell r="A3103">
            <v>13370</v>
          </cell>
          <cell r="B3103" t="str">
            <v>CHAVE SECCIONADORA-FUSIVEL BLINDADA TRIPOLAR, ABERTURA COM CARGA, PARA FUSIVEL NH01, CORRENTE NOMINAL DE 250 A, TENSAO DE 500 V</v>
          </cell>
          <cell r="C3103" t="str">
            <v xml:space="preserve">UN    </v>
          </cell>
          <cell r="D3103">
            <v>376.03</v>
          </cell>
        </row>
        <row r="3104">
          <cell r="A3104">
            <v>13374</v>
          </cell>
          <cell r="B3104" t="str">
            <v>BASE UNIPOLAR PARA FUSIVEL NH1, CORRENTE NOMINAL DE 250 A, SEM CAPA</v>
          </cell>
          <cell r="C3104" t="str">
            <v xml:space="preserve">UN    </v>
          </cell>
          <cell r="D3104">
            <v>74.28</v>
          </cell>
        </row>
        <row r="3105">
          <cell r="A3105">
            <v>13382</v>
          </cell>
          <cell r="B3105" t="str">
            <v>!EM PROCESSO DE DESATIVACAO! LUMINARIA FECHADA P/ ILUMINACAO PUBLICA, TIPO ABL 50/F OU EQUIV, P/ LAMPADA A VAPOR DE MERCURIO 400W</v>
          </cell>
          <cell r="C3105" t="str">
            <v xml:space="preserve">UN    </v>
          </cell>
          <cell r="D3105">
            <v>130.37</v>
          </cell>
        </row>
        <row r="3106">
          <cell r="A3106">
            <v>13388</v>
          </cell>
          <cell r="B3106" t="str">
            <v>SOLDA EM BARRA DE ESTANHO-CHUMBO 50/50</v>
          </cell>
          <cell r="C3106" t="str">
            <v xml:space="preserve">KG    </v>
          </cell>
          <cell r="D3106">
            <v>63.89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47.33</v>
          </cell>
        </row>
        <row r="3108">
          <cell r="A3108">
            <v>13393</v>
          </cell>
          <cell r="B3108" t="str">
            <v>QUADRO DE DISTRIBUICAO COM BARRAMENTO TRIFASICO, DE EMBUTIR, EM CHAPA DE ACO GALVANIZADO, PARA 12 DISJUNTORES DIN, 100 A</v>
          </cell>
          <cell r="C3108" t="str">
            <v xml:space="preserve">UN    </v>
          </cell>
          <cell r="D3108">
            <v>236.07</v>
          </cell>
        </row>
        <row r="3109">
          <cell r="A3109">
            <v>13395</v>
          </cell>
          <cell r="B3109" t="str">
            <v>QUADRO DE DISTRIBUICAO COM BARRAMENTO TRIFASICO, DE EMBUTIR, EM CHAPA DE ACO GALVANIZADO, PARA 18 DISJUNTORES DIN, 100 A</v>
          </cell>
          <cell r="C3109" t="str">
            <v xml:space="preserve">UN    </v>
          </cell>
          <cell r="D3109">
            <v>283.07</v>
          </cell>
        </row>
        <row r="3110">
          <cell r="A3110">
            <v>13396</v>
          </cell>
          <cell r="B3110" t="str">
            <v>QUADRO DE DISTRIBUICAO COM BARRAMENTO TRIFASICO, DE EMBUTIR, EM CHAPA DE ACO GALVANIZADO, PARA 28 DISJUNTORES DIN, 100 A</v>
          </cell>
          <cell r="C3110" t="str">
            <v xml:space="preserve">UN    </v>
          </cell>
          <cell r="D3110">
            <v>605.84</v>
          </cell>
        </row>
        <row r="3111">
          <cell r="A3111">
            <v>13397</v>
          </cell>
          <cell r="B3111" t="str">
            <v>QUADRO DE DISTRIBUICAO COM BARRAMENTO TRIFASICO, DE EMBUTIR, EM CHAPA DE ACO GALVANIZADO, PARA 30 DISJUNTORES DIN, 100 A</v>
          </cell>
          <cell r="C3111" t="str">
            <v xml:space="preserve">UN    </v>
          </cell>
          <cell r="D3111">
            <v>612.34</v>
          </cell>
        </row>
        <row r="3112">
          <cell r="A3112">
            <v>13399</v>
          </cell>
          <cell r="B3112" t="str">
            <v>QUADRO DE DISTRIBUICAO SEM BARRAMENTO, COM PORTA, DE EMBUTIR, EM CHAPA DE ACO GALVANIZADO, PARA 3 DISJUNTORES NEMA</v>
          </cell>
          <cell r="C3112" t="str">
            <v xml:space="preserve">UN    </v>
          </cell>
          <cell r="D3112">
            <v>25.94</v>
          </cell>
        </row>
        <row r="3113">
          <cell r="A3113">
            <v>13408</v>
          </cell>
          <cell r="B3113" t="str">
            <v>ADITIVO SUPERPLASTIFICANTE DE PEGA NORMAL PARA CONCRETO (TAMBOR 200 KG)</v>
          </cell>
          <cell r="C3113" t="str">
            <v xml:space="preserve">200KG </v>
          </cell>
          <cell r="D3113">
            <v>1916.86</v>
          </cell>
        </row>
        <row r="3114">
          <cell r="A3114">
            <v>13415</v>
          </cell>
          <cell r="B3114" t="str">
            <v>TORNEIRA CROMADA DE MESA PARA LAVATORIO, PADRAO POPULAR, 1/2 " OU 3/4 " (REF 1193)</v>
          </cell>
          <cell r="C3114" t="str">
            <v xml:space="preserve">UN    </v>
          </cell>
          <cell r="D3114">
            <v>51.08</v>
          </cell>
        </row>
        <row r="3115">
          <cell r="A3115">
            <v>13416</v>
          </cell>
          <cell r="B3115" t="str">
            <v>TORNEIRA CROMADA DE PAREDE PARA COZINHA SEM AREJADOR, PADRAO POPULAR, 1/2 " OU 3/4 " (REF 1158)</v>
          </cell>
          <cell r="C3115" t="str">
            <v xml:space="preserve">UN    </v>
          </cell>
          <cell r="D3115">
            <v>42.3</v>
          </cell>
        </row>
        <row r="3116">
          <cell r="A3116">
            <v>13417</v>
          </cell>
          <cell r="B3116" t="str">
            <v>TORNEIRA CROMADA SEM BICO PARA TANQUE 1/2 " OU 3/4 " (REF 1143)</v>
          </cell>
          <cell r="C3116" t="str">
            <v xml:space="preserve">UN    </v>
          </cell>
          <cell r="D3116">
            <v>37.31</v>
          </cell>
        </row>
        <row r="3117">
          <cell r="A3117">
            <v>13418</v>
          </cell>
          <cell r="B3117" t="str">
            <v>TORNEIRA CROMADA CURTA SEM BICO PARA TANQUE, PADRAO POPULAR, 1/2 " OU 3/4 " (REF 1140)</v>
          </cell>
          <cell r="C3117" t="str">
            <v xml:space="preserve">UN    </v>
          </cell>
          <cell r="D3117">
            <v>16.95</v>
          </cell>
        </row>
        <row r="3118">
          <cell r="A3118">
            <v>13447</v>
          </cell>
          <cell r="B3118" t="str">
            <v>MARTELO PERFURADOR PNEUMATICO MANUAL, DE SUPERFICIE, COM AVANCO DE COLUNA, PESO DE 22 KG</v>
          </cell>
          <cell r="C3118" t="str">
            <v xml:space="preserve">UN    </v>
          </cell>
          <cell r="D3118">
            <v>34442.83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8985.5</v>
          </cell>
        </row>
        <row r="3120">
          <cell r="A3120">
            <v>13458</v>
          </cell>
          <cell r="B3120" t="str">
            <v>COMPACTADOR DE SOLOS DE PERCURSAO (SOQUETE) COM MOTOR A GASOLINA 4 TEMPOS DE 4 HP (4 CV)</v>
          </cell>
          <cell r="C3120" t="str">
            <v xml:space="preserve">UN    </v>
          </cell>
          <cell r="D3120">
            <v>15365.21</v>
          </cell>
        </row>
        <row r="3121">
          <cell r="A3121">
            <v>13475</v>
          </cell>
          <cell r="B3121" t="str">
            <v>VIBRADOR DE IMERSAO, DIAMETRO DA PONTEIRA DE *45* MM, COM MOTOR 4 TEMPOS A GASOLINA DE 5,5 HP (5,5 CV)</v>
          </cell>
          <cell r="C3121" t="str">
            <v xml:space="preserve">UN    </v>
          </cell>
          <cell r="D3121">
            <v>2673.66</v>
          </cell>
        </row>
        <row r="3122">
          <cell r="A3122">
            <v>13476</v>
          </cell>
          <cell r="B3122" t="str">
            <v>VIBROACABADORA DE ASFALTO SOBRE ESTEIRAS, LARG. PAVIM. 2,60 M A 5,75 M, POT. 110 HP, CAP. 450 T/ H</v>
          </cell>
          <cell r="C3122" t="str">
            <v xml:space="preserve">UN    </v>
          </cell>
          <cell r="D3122">
            <v>727026.14</v>
          </cell>
        </row>
        <row r="3123">
          <cell r="A3123">
            <v>13521</v>
          </cell>
          <cell r="B3123" t="str">
            <v>PLACA DE ACO ESMALTADA PARA  IDENTIFICACAO DE RUA, *45 CM X 20* CM</v>
          </cell>
          <cell r="C3123" t="str">
            <v xml:space="preserve">UN    </v>
          </cell>
          <cell r="D3123">
            <v>115.5</v>
          </cell>
        </row>
        <row r="3124">
          <cell r="A3124">
            <v>13532</v>
          </cell>
          <cell r="B3124" t="str">
            <v>VEICULO TIPO  MINI FURGAO COM MOTOR ENTRE *1.4 A 1.6* FLEX, 2 PORTAS</v>
          </cell>
          <cell r="C3124" t="str">
            <v xml:space="preserve">UN    </v>
          </cell>
          <cell r="D3124">
            <v>54340.04</v>
          </cell>
        </row>
        <row r="3125">
          <cell r="A3125">
            <v>13533</v>
          </cell>
          <cell r="B3125" t="str">
            <v>GRUPO DE SOLDAGEM COM GERADOR A DIESEL 30 CV, PARA SOLDA ELETRICA, SOBRE DUAS RODAS</v>
          </cell>
          <cell r="C3125" t="str">
            <v xml:space="preserve">UN    </v>
          </cell>
          <cell r="D3125">
            <v>97519.35</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326180.21999999997</v>
          </cell>
        </row>
        <row r="3128">
          <cell r="A3128">
            <v>13606</v>
          </cell>
          <cell r="B3128" t="str">
            <v>VIBROACABADORA DE ASFALTO SOBRE RODAS, LARGURA DE PAVIMENTACAO DE 1,70 A 4,20 M, POTENCIA 78 KW/105 HP, CAPACIDADE 300 T/H</v>
          </cell>
          <cell r="C3128" t="str">
            <v xml:space="preserve">UN    </v>
          </cell>
          <cell r="D3128">
            <v>780376.2</v>
          </cell>
        </row>
        <row r="3129">
          <cell r="A3129">
            <v>13617</v>
          </cell>
          <cell r="B3129" t="str">
            <v>CAMINHONETE CABINE SIMPLES COM MOTOR 1.6 FLEX, CAMBIO  MANUAL, POTENCIA 101/104 CV, 2 PORTAS</v>
          </cell>
          <cell r="C3129" t="str">
            <v xml:space="preserve">UN    </v>
          </cell>
          <cell r="D3129">
            <v>49589.52</v>
          </cell>
        </row>
        <row r="3130">
          <cell r="A3130">
            <v>13726</v>
          </cell>
          <cell r="B3130" t="str">
            <v>VASSOURA MECANICA REBOCAVEL COM ESCOVA CILINDRICA LARGURA UTIL DE VARRIMENTO = 2,44M</v>
          </cell>
          <cell r="C3130" t="str">
            <v xml:space="preserve">UN    </v>
          </cell>
          <cell r="D3130">
            <v>31772.95</v>
          </cell>
        </row>
        <row r="3131">
          <cell r="A3131">
            <v>13741</v>
          </cell>
          <cell r="B3131" t="str">
            <v>MEDIDOR DE NIVEL ESTATICO E DINAMICO PARA POCO, COMPRIMENTO DE 200 M</v>
          </cell>
          <cell r="C3131" t="str">
            <v xml:space="preserve">UN    </v>
          </cell>
          <cell r="D3131">
            <v>2168.5700000000002</v>
          </cell>
        </row>
        <row r="3132">
          <cell r="A3132">
            <v>13761</v>
          </cell>
          <cell r="B3132" t="str">
            <v>APARELHO CORTE OXI-ACETILENO PARA SOLDA E CORTE CONTENDO MACARICO SOLDA, BICO DE CORTE, CILINDROS, REGULADORES, MANGUEIRAS E CARRINHO</v>
          </cell>
          <cell r="C3132" t="str">
            <v xml:space="preserve">UN    </v>
          </cell>
          <cell r="D3132">
            <v>3129.87</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49965.14</v>
          </cell>
        </row>
        <row r="3136">
          <cell r="A3136">
            <v>13877</v>
          </cell>
          <cell r="B3136" t="str">
            <v>FRESADORA DE ASFALTO A FRIO SOBRE RODAS, LARG. FRESAGEM 1,00 M, POT. 155 KW/208 HP</v>
          </cell>
          <cell r="C3136" t="str">
            <v xml:space="preserve">UN    </v>
          </cell>
          <cell r="D3136">
            <v>1052357.2</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438</v>
          </cell>
        </row>
        <row r="3139">
          <cell r="A3139">
            <v>13891</v>
          </cell>
          <cell r="B3139" t="str">
            <v>BETONEIRA CAPACIDADE NOMINAL 400 L, CAPACIDADE DE MISTURA 310 L, MOTOR A GASOLINA POTENCIA 5,5 CV, SEM CARREGADOR</v>
          </cell>
          <cell r="C3139" t="str">
            <v xml:space="preserve">UN    </v>
          </cell>
          <cell r="D3139">
            <v>4430.33</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2194.91</v>
          </cell>
        </row>
        <row r="3144">
          <cell r="A3144">
            <v>13897</v>
          </cell>
          <cell r="B3144" t="str">
            <v>REGUA VIBRADORA DUPLA PARA CONCRETO A GASOLINA 5,5 HP, PESO DE 60 KG, COMPRIMENTO 4 M</v>
          </cell>
          <cell r="C3144" t="str">
            <v xml:space="preserve">UN    </v>
          </cell>
          <cell r="D3144">
            <v>8220.74</v>
          </cell>
        </row>
        <row r="3145">
          <cell r="A3145">
            <v>13914</v>
          </cell>
          <cell r="B3145" t="str">
            <v>TALHA MANUAL DE CORRENTE, CAPACIDADE DE 1 T COM ELEVACAO DE 3 M</v>
          </cell>
          <cell r="C3145" t="str">
            <v xml:space="preserve">UN    </v>
          </cell>
          <cell r="D3145">
            <v>865.7</v>
          </cell>
        </row>
        <row r="3146">
          <cell r="A3146">
            <v>13954</v>
          </cell>
          <cell r="B3146" t="str">
            <v>POLIDORA DE PISO (POLITRIZ) ELETRICA, MOTOR MONOFASICO DE 4 HP, PESO DE 100 KG, DIAMETRO DO TRABALHO DE 450 MM</v>
          </cell>
          <cell r="C3146" t="str">
            <v xml:space="preserve">UN    </v>
          </cell>
          <cell r="D3146">
            <v>9013.98</v>
          </cell>
        </row>
        <row r="3147">
          <cell r="A3147">
            <v>13955</v>
          </cell>
          <cell r="B3147" t="str">
            <v>MOTOSSERRA PORTATIL COM MOTOR A GASOLINA DE *60* CC</v>
          </cell>
          <cell r="C3147" t="str">
            <v xml:space="preserve">UN    </v>
          </cell>
          <cell r="D3147">
            <v>2013.12</v>
          </cell>
        </row>
        <row r="3148">
          <cell r="A3148">
            <v>13983</v>
          </cell>
          <cell r="B3148" t="str">
            <v>TORNEIRA CROMADA DE PAREDE PARA COZINHA COM AREJADOR, PADRAO POPULAR, 1/2 " OU 3/4 " (REF 1159)</v>
          </cell>
          <cell r="C3148" t="str">
            <v xml:space="preserve">UN    </v>
          </cell>
          <cell r="D3148">
            <v>52.46</v>
          </cell>
        </row>
        <row r="3149">
          <cell r="A3149">
            <v>13984</v>
          </cell>
          <cell r="B3149" t="str">
            <v>TORNEIRA CROMADA CURTA SEM BICO PARA USO GERAL  1/2 " OU 3/4 " (REF 1152)</v>
          </cell>
          <cell r="C3149" t="str">
            <v xml:space="preserve">UN    </v>
          </cell>
          <cell r="D3149">
            <v>42.41</v>
          </cell>
        </row>
        <row r="3150">
          <cell r="A3150">
            <v>14013</v>
          </cell>
          <cell r="B3150" t="str">
            <v>BOMBA TRIPLEX COM MOTOR A DIESEL, NACIONAL, DIAMETRO DE SUCCAO DE 2 1/2''</v>
          </cell>
          <cell r="C3150" t="str">
            <v xml:space="preserve">UN    </v>
          </cell>
          <cell r="D3150">
            <v>123996.48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635</v>
          </cell>
        </row>
        <row r="3156">
          <cell r="A3156">
            <v>14057</v>
          </cell>
          <cell r="B3156" t="str">
            <v>CHAVE DE PARTIDA DIRETA TRIFASICA, COM CAIXA TERMOPLASTICA, COM FUSIVEL DE 35 A, PARA MOTOR COM POTENCIA DE 5 CV E TENSAO DE 220 V</v>
          </cell>
          <cell r="C3156" t="str">
            <v xml:space="preserve">UN    </v>
          </cell>
          <cell r="D3156">
            <v>232.68</v>
          </cell>
        </row>
        <row r="3157">
          <cell r="A3157">
            <v>14058</v>
          </cell>
          <cell r="B3157" t="str">
            <v>CHAVE DE PARTIDA DIRETA TRIFASICA, COM CAIXA TERMOPLASTICA, COM FUSIVEL DE 63 A, PARA MOTOR COM POTENCIA DE 10 CV E TENSAO DE 220 V</v>
          </cell>
          <cell r="C3157" t="str">
            <v xml:space="preserve">UN    </v>
          </cell>
          <cell r="D3157">
            <v>367.05</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180.09</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1160.6400000000001</v>
          </cell>
        </row>
        <row r="3170">
          <cell r="A3170">
            <v>14163</v>
          </cell>
          <cell r="B3170" t="str">
            <v>POSTE CONICO CONTINUO EM ACO GALVANIZADO, CURVO, BRACO DUPLO, FLANGEADO,  H = 9 M, DIAMETRO INFERIOR = *135* MM</v>
          </cell>
          <cell r="C3170" t="str">
            <v xml:space="preserve">UN    </v>
          </cell>
          <cell r="D3170">
            <v>1366.66</v>
          </cell>
        </row>
        <row r="3171">
          <cell r="A3171">
            <v>14164</v>
          </cell>
          <cell r="B3171" t="str">
            <v>POSTE CONICO CONTINUO EM ACO GALVANIZADO, CURVO, BRACO DUPLO, ENGASTADO,  H = 9 M, DIAMETRO INFERIOR = *135* MM</v>
          </cell>
          <cell r="C3171" t="str">
            <v xml:space="preserve">UN    </v>
          </cell>
          <cell r="D3171">
            <v>1202.44</v>
          </cell>
        </row>
        <row r="3172">
          <cell r="A3172">
            <v>14165</v>
          </cell>
          <cell r="B3172" t="str">
            <v>POSTE CONICO CONTINUO EM ACO GALVANIZADO, RETO, ENGASTADO,  H = 9 M, DIAMETRO INFERIOR = *145* MM</v>
          </cell>
          <cell r="C3172" t="str">
            <v xml:space="preserve">UN    </v>
          </cell>
          <cell r="D3172">
            <v>1214.95</v>
          </cell>
        </row>
        <row r="3173">
          <cell r="A3173">
            <v>14166</v>
          </cell>
          <cell r="B3173" t="str">
            <v>POSTE CONICO CONTINUO EM ACO GALVANIZADO, RETO, ENGASTADO,  H = 7 M, DIAMETRO INFERIOR = *125* MM</v>
          </cell>
          <cell r="C3173" t="str">
            <v xml:space="preserve">UN    </v>
          </cell>
          <cell r="D3173">
            <v>876.99</v>
          </cell>
        </row>
        <row r="3174">
          <cell r="A3174">
            <v>14170</v>
          </cell>
          <cell r="B3174" t="str">
            <v>TELHA DE ACO ZINCADO TRAPEZOIDAL AUTOPORTANTE, A = 120 MM, E = 0,95 MM, SEM PINTURA</v>
          </cell>
          <cell r="C3174" t="str">
            <v xml:space="preserve">M2    </v>
          </cell>
          <cell r="D3174">
            <v>62.53</v>
          </cell>
        </row>
        <row r="3175">
          <cell r="A3175">
            <v>14171</v>
          </cell>
          <cell r="B3175" t="str">
            <v>TELHA DE ACO ZINCADO TRAPEZOIDAL AUTOPORTANTE, A = 120 MM, E = 0,95 MM, COM PINTURA ELETROSTATICA BRANCA EM 1 FACE</v>
          </cell>
          <cell r="C3175" t="str">
            <v xml:space="preserve">M2    </v>
          </cell>
          <cell r="D3175">
            <v>70.77</v>
          </cell>
        </row>
        <row r="3176">
          <cell r="A3176">
            <v>14172</v>
          </cell>
          <cell r="B3176" t="str">
            <v>TELHA DE ACO ZINCADO TRAPEZOIDAL AUTOPORTANTE, A = 259 MM, E = 0,95 MM, SEM PINTURA</v>
          </cell>
          <cell r="C3176" t="str">
            <v xml:space="preserve">M2    </v>
          </cell>
          <cell r="D3176">
            <v>66.739999999999995</v>
          </cell>
        </row>
        <row r="3177">
          <cell r="A3177">
            <v>14173</v>
          </cell>
          <cell r="B3177" t="str">
            <v>TELHA DE ACO ZINCADO TRAPEZOIDAL AUTOPORTANTE, A = 259 MM, E = 0,95 MM, COM PINTURA ELETROSTATICA BRANCA EM 1 FACE</v>
          </cell>
          <cell r="C3177" t="str">
            <v xml:space="preserve">M2    </v>
          </cell>
          <cell r="D3177">
            <v>82.45</v>
          </cell>
        </row>
        <row r="3178">
          <cell r="A3178">
            <v>14185</v>
          </cell>
          <cell r="B3178" t="str">
            <v>AQUECEDOR DE AGUA ELETRICO  RESERVATORIO DE 700 L CILINDRICO EM COBRE, REFORCADO COM ACO CARBONO, MONOFASICO, TENSAO NOMINAL 220 V</v>
          </cell>
          <cell r="C3178" t="str">
            <v xml:space="preserve">UN    </v>
          </cell>
          <cell r="D3178">
            <v>9429.51</v>
          </cell>
        </row>
        <row r="3179">
          <cell r="A3179">
            <v>14186</v>
          </cell>
          <cell r="B3179" t="str">
            <v>AQUECEDOR DE AGUA ELETRICO  RESERVATORIO DE 500 L CILINDRICO EM COBRE, REFORCADO COM ACO CARBONO, TRIFASICO, TENSAO NOMINAL 220/380/400 V, POTENCIA 24 KW</v>
          </cell>
          <cell r="C3179" t="str">
            <v xml:space="preserve">UN    </v>
          </cell>
          <cell r="D3179">
            <v>7279.28</v>
          </cell>
        </row>
        <row r="3180">
          <cell r="A3180">
            <v>14211</v>
          </cell>
          <cell r="B3180" t="str">
            <v>CONTRA-PORCA SEXTAVADA, DIAMETRO NOMINAL 1 3/8", ALTURA 35 MM</v>
          </cell>
          <cell r="C3180" t="str">
            <v xml:space="preserve">UN    </v>
          </cell>
          <cell r="D3180">
            <v>19.66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1650.44</v>
          </cell>
        </row>
        <row r="3184">
          <cell r="A3184">
            <v>14254</v>
          </cell>
          <cell r="B3184" t="str">
            <v>GRUPO GERADOR DIESEL, SEM CARENAGEM, POTENCIA STANDART ENTRE 80 E 90 KVA, VELOCIDADE DE 1800 RPM, FREQUENCIA DE 60 HZ</v>
          </cell>
          <cell r="C3184" t="str">
            <v xml:space="preserve">UN    </v>
          </cell>
          <cell r="D3184">
            <v>57201.86</v>
          </cell>
        </row>
        <row r="3185">
          <cell r="A3185">
            <v>14405</v>
          </cell>
          <cell r="B3185" t="str">
            <v>TANQUE DE ASFALTO ESTACIONARIO COM SERPENTINA, CAPACIDADE 30.000 L</v>
          </cell>
          <cell r="C3185" t="str">
            <v xml:space="preserve">UN    </v>
          </cell>
          <cell r="D3185">
            <v>65434.36</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337052.93</v>
          </cell>
        </row>
        <row r="3188">
          <cell r="A3188">
            <v>14511</v>
          </cell>
          <cell r="B3188" t="str">
            <v>ROLO COMPACTADOR DE PNEUS, ESTATICO, PRESSAO VARIAVEL, POTENCIA 110 HP, PESO SEM/COM LASTRO 10,8/27 T, LARGURA DE ROLAGEM 2,30 M</v>
          </cell>
          <cell r="C3188" t="str">
            <v xml:space="preserve">UN    </v>
          </cell>
          <cell r="D3188">
            <v>403376.23</v>
          </cell>
        </row>
        <row r="3189">
          <cell r="A3189">
            <v>14513</v>
          </cell>
          <cell r="B3189" t="str">
            <v>ROLO COMPACTADOR PE DE CARNEIRO VIBRATORIO, POTENCIA 80 HP, PESO OPERACIONAL SEM/COM LASTRO 7,4/8,8 T, LARGURA DE TRABALHO 1,68 M</v>
          </cell>
          <cell r="C3189" t="str">
            <v xml:space="preserve">UN    </v>
          </cell>
          <cell r="D3189">
            <v>252797.69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19263</v>
          </cell>
        </row>
        <row r="3192">
          <cell r="A3192">
            <v>14531</v>
          </cell>
          <cell r="B3192" t="str">
            <v>MARTELO DEMOLIDOR PNEUMATICO MANUAL, COM REDUCAO DE VIBRACAO, PESO DE 21 KG</v>
          </cell>
          <cell r="C3192" t="str">
            <v xml:space="preserve">UN    </v>
          </cell>
          <cell r="D3192">
            <v>15306.85</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6.3</v>
          </cell>
        </row>
        <row r="3196">
          <cell r="A3196">
            <v>14575</v>
          </cell>
          <cell r="B3196" t="str">
            <v>RECICLADORA DE ASFALTO A FRIO SOBRE RODAS, LARG. FRESAGEM 2,00 M, POT. 315 KW/422 HP</v>
          </cell>
          <cell r="C3196" t="str">
            <v xml:space="preserve">UN    </v>
          </cell>
          <cell r="D3196">
            <v>2136096.87</v>
          </cell>
        </row>
        <row r="3197">
          <cell r="A3197">
            <v>14576</v>
          </cell>
          <cell r="B3197" t="str">
            <v>FRESADORA DE ASFALTO A FRIO SOBRE ESTEIRAS, LARG. FRESAGEM 2,00 M, POT. 410 KW/550 HP</v>
          </cell>
          <cell r="C3197" t="str">
            <v xml:space="preserve">UN    </v>
          </cell>
          <cell r="D3197">
            <v>2458289.81</v>
          </cell>
        </row>
        <row r="3198">
          <cell r="A3198">
            <v>14580</v>
          </cell>
          <cell r="B3198" t="str">
            <v>PRANCHAO DE MADEIRA NAO APARELHADA *8 X 30* CM, MACARANDUBA, ANGELIM OU EQUIVALENTE DA REGIAO</v>
          </cell>
          <cell r="C3198" t="str">
            <v xml:space="preserve">M     </v>
          </cell>
          <cell r="D3198">
            <v>31.61</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4135.92</v>
          </cell>
        </row>
        <row r="3201">
          <cell r="A3201">
            <v>14618</v>
          </cell>
          <cell r="B3201" t="str">
            <v>SERRA CIRCULAR DE BANCADA COM MOTOR ELETRICO, POTENCIA DE *1600* W, PARA DISCO DE DIAMETRO DE 10" (250 MM)</v>
          </cell>
          <cell r="C3201" t="str">
            <v xml:space="preserve">UN    </v>
          </cell>
          <cell r="D3201">
            <v>1250.6500000000001</v>
          </cell>
        </row>
        <row r="3202">
          <cell r="A3202">
            <v>14619</v>
          </cell>
          <cell r="B3202" t="str">
            <v>MAQUINA PARA CORTE COM DISCO ABRASIVO DE DIAMETRO DE 18'' (450 MM), COM MOTOR ELETRICO TRIFASICO DE 10 CV</v>
          </cell>
          <cell r="C3202" t="str">
            <v xml:space="preserve">UN    </v>
          </cell>
          <cell r="D3202">
            <v>14646.07</v>
          </cell>
        </row>
        <row r="3203">
          <cell r="A3203">
            <v>14626</v>
          </cell>
          <cell r="B3203" t="str">
            <v>ROLO COMPACTADOR VIBRATORIO TANDEM, ACO LISO, POTENCIA 125 HP, PESO SEM/COM LASTRO 10,20/11,65 T, LARGURA DE TRABALHO 1,73 M</v>
          </cell>
          <cell r="C3203" t="str">
            <v xml:space="preserve">UN    </v>
          </cell>
          <cell r="D3203">
            <v>363714.3</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10.32</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27.29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17.36</v>
          </cell>
        </row>
        <row r="3230">
          <cell r="A3230">
            <v>20067</v>
          </cell>
          <cell r="B3230" t="str">
            <v>TUBO PVC, PBV, SERIE R, DN 40 MM, PARA ESGOTO OU AGUAS PLUVIAIS PREDIAL (NBR 5688)</v>
          </cell>
          <cell r="C3230" t="str">
            <v xml:space="preserve">M     </v>
          </cell>
          <cell r="D3230">
            <v>5.04</v>
          </cell>
        </row>
        <row r="3231">
          <cell r="A3231">
            <v>20068</v>
          </cell>
          <cell r="B3231" t="str">
            <v>TUBO PVC, PBV, SERIE R, DN 50 MM, PARA ESGOTO OU AGUAS PLUVIAIS PREDIAL (NBR 5688)</v>
          </cell>
          <cell r="C3231" t="str">
            <v xml:space="preserve">M     </v>
          </cell>
          <cell r="D3231">
            <v>6.7</v>
          </cell>
        </row>
        <row r="3232">
          <cell r="A3232">
            <v>20069</v>
          </cell>
          <cell r="B3232" t="str">
            <v>TUBO PVC, PL, SERIE R, DN 40 MM, PARA ESGOTO OU AGUAS PLUVIAIS PREDIAL (NBR 5688)</v>
          </cell>
          <cell r="C3232" t="str">
            <v xml:space="preserve">M     </v>
          </cell>
          <cell r="D3232">
            <v>5.39</v>
          </cell>
        </row>
        <row r="3233">
          <cell r="A3233">
            <v>20070</v>
          </cell>
          <cell r="B3233" t="str">
            <v>TUBO PVC, PL, SERIE R, DN 50 MM, PARA ESGOTO OU AGUAS PLUVIAIS PREDIAL (NBR 5688)</v>
          </cell>
          <cell r="C3233" t="str">
            <v xml:space="preserve">M     </v>
          </cell>
          <cell r="D3233">
            <v>6.83</v>
          </cell>
        </row>
        <row r="3234">
          <cell r="A3234">
            <v>20071</v>
          </cell>
          <cell r="B3234" t="str">
            <v>TUBO PVC, PL, SERIE R, DN 75 MM, PARA ESGOTO OU AGUAS PLUVIAIS PREDIAL (NBR 5688)</v>
          </cell>
          <cell r="C3234" t="str">
            <v xml:space="preserve">M     </v>
          </cell>
          <cell r="D3234">
            <v>8.7100000000000009</v>
          </cell>
        </row>
        <row r="3235">
          <cell r="A3235">
            <v>20072</v>
          </cell>
          <cell r="B3235" t="str">
            <v>TUBO PVC, PL, SERIE R, DN 100 MM, PARA ESGOTO OU AGUAS PLUVIAIS PREDIAL (NBR 5688)</v>
          </cell>
          <cell r="C3235" t="str">
            <v xml:space="preserve">M     </v>
          </cell>
          <cell r="D3235">
            <v>14.64</v>
          </cell>
        </row>
        <row r="3236">
          <cell r="A3236">
            <v>20073</v>
          </cell>
          <cell r="B3236" t="str">
            <v>TUBO PVC, PL, SERIE R, DN 150 MM, PARA ESGOTO OU AGUAS PLUVIAIS PREDIAL (NBR 5688)</v>
          </cell>
          <cell r="C3236" t="str">
            <v xml:space="preserve">M     </v>
          </cell>
          <cell r="D3236">
            <v>30.29</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1.07</v>
          </cell>
        </row>
        <row r="3243">
          <cell r="A3243">
            <v>20085</v>
          </cell>
          <cell r="B3243" t="str">
            <v>ANEL BORRACHA, DN 50 MM, PARA TUBO SERIE REFORCADA ESGOTO PREDIAL</v>
          </cell>
          <cell r="C3243" t="str">
            <v xml:space="preserve">UN    </v>
          </cell>
          <cell r="D3243">
            <v>0.99</v>
          </cell>
        </row>
        <row r="3244">
          <cell r="A3244">
            <v>20086</v>
          </cell>
          <cell r="B3244" t="str">
            <v>BUCHA DE REDUCAO DE PVC, SOLDAVEL, LONGA, 50 X 40 MM, PARA ESGOTO PREDIAL</v>
          </cell>
          <cell r="C3244" t="str">
            <v xml:space="preserve">UN    </v>
          </cell>
          <cell r="D3244">
            <v>2.31</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9.49</v>
          </cell>
        </row>
        <row r="3249">
          <cell r="A3249">
            <v>20095</v>
          </cell>
          <cell r="B3249" t="str">
            <v>CURVA CURTA PVC, PB, JE, 90 GRAUS, DN 100 MM, PARA REDE COLETORA ESGOTO (NBR 10569)</v>
          </cell>
          <cell r="C3249" t="str">
            <v xml:space="preserve">UN    </v>
          </cell>
          <cell r="D3249">
            <v>16.09</v>
          </cell>
        </row>
        <row r="3250">
          <cell r="A3250">
            <v>20096</v>
          </cell>
          <cell r="B3250" t="str">
            <v>CURVA PVC, SERIE R, 87.30 GRAUS, CURTA, 75 MM, PARA ESGOTO PREDIAL (PARA PE-DE-COLUNA)</v>
          </cell>
          <cell r="C3250" t="str">
            <v xml:space="preserve">UN    </v>
          </cell>
          <cell r="D3250">
            <v>17.18</v>
          </cell>
        </row>
        <row r="3251">
          <cell r="A3251">
            <v>20097</v>
          </cell>
          <cell r="B3251" t="str">
            <v>CURVA PVC, SERIE R, 87.30 GRAUS, CURTA, 100 MM, PARA ESGOTO PREDIAL (PARA PE-DE-COLUNA)</v>
          </cell>
          <cell r="C3251" t="str">
            <v xml:space="preserve">UN    </v>
          </cell>
          <cell r="D3251">
            <v>29.8</v>
          </cell>
        </row>
        <row r="3252">
          <cell r="A3252">
            <v>20098</v>
          </cell>
          <cell r="B3252" t="str">
            <v>CURVA PVC, SERIE R, 87.30 GRAUS, CURTA, 150 MM, PARA ESGOTO PREDIAL (PARA PE-DE-COLUNA)</v>
          </cell>
          <cell r="C3252" t="str">
            <v xml:space="preserve">UN    </v>
          </cell>
          <cell r="D3252">
            <v>214.86</v>
          </cell>
        </row>
        <row r="3253">
          <cell r="A3253">
            <v>20104</v>
          </cell>
          <cell r="B3253" t="str">
            <v>CURVA PVC LEVE, 90 GRAUS, COM PONTA E BOLSA LISA, DN 250 MM</v>
          </cell>
          <cell r="C3253" t="str">
            <v xml:space="preserve">UN    </v>
          </cell>
          <cell r="D3253">
            <v>366.1</v>
          </cell>
        </row>
        <row r="3254">
          <cell r="A3254">
            <v>20105</v>
          </cell>
          <cell r="B3254" t="str">
            <v>CURVA PVC LEVE, 90 GRAUS, COM PONTA E BOLSA LISA, DN 300 MM</v>
          </cell>
          <cell r="C3254" t="str">
            <v xml:space="preserve">UN    </v>
          </cell>
          <cell r="D3254">
            <v>570.25</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12.5</v>
          </cell>
        </row>
        <row r="3260">
          <cell r="A3260">
            <v>20128</v>
          </cell>
          <cell r="B3260" t="str">
            <v>JOELHO PVC LEVE, 45 GRAUS, DN 150 MM, PARA ESGOTO PREDIAL</v>
          </cell>
          <cell r="C3260" t="str">
            <v xml:space="preserve">UN    </v>
          </cell>
          <cell r="D3260">
            <v>31.48</v>
          </cell>
        </row>
        <row r="3261">
          <cell r="A3261">
            <v>20131</v>
          </cell>
          <cell r="B3261" t="str">
            <v>JOELHO PVC LEVE, 90 GRAUS, DN 150 MM, PARA ESGOTO PREDIAL</v>
          </cell>
          <cell r="C3261" t="str">
            <v xml:space="preserve">UN    </v>
          </cell>
          <cell r="D3261">
            <v>28.36</v>
          </cell>
        </row>
        <row r="3262">
          <cell r="A3262">
            <v>20136</v>
          </cell>
          <cell r="B3262" t="str">
            <v>JUNCAO SIMPLES, PVC LEVE, 150 MM, PARA ESGOTO PREDIAL</v>
          </cell>
          <cell r="C3262" t="str">
            <v xml:space="preserve">UN    </v>
          </cell>
          <cell r="D3262">
            <v>94.07</v>
          </cell>
        </row>
        <row r="3263">
          <cell r="A3263">
            <v>20138</v>
          </cell>
          <cell r="B3263" t="str">
            <v>JUNCAO DE REDUCAO SIMPLES, COM BOLSA PARA ANEL, PVC LEVE,  150 X 100 MM, PARA ESGOTO PREDIAL</v>
          </cell>
          <cell r="C3263" t="str">
            <v xml:space="preserve">UN    </v>
          </cell>
          <cell r="D3263">
            <v>63.04</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13.39</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46.27</v>
          </cell>
        </row>
        <row r="3295">
          <cell r="A3295">
            <v>20176</v>
          </cell>
          <cell r="B3295" t="str">
            <v>TE DE REDUCAO, PVC LEVE, CURTO, 90 GRAUS, COM BOLSA PARA ANEL, 150 X 100 MM, PARA ESGOTO</v>
          </cell>
          <cell r="C3295" t="str">
            <v xml:space="preserve">UN    </v>
          </cell>
          <cell r="D3295">
            <v>53.94</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9.35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1427.72</v>
          </cell>
        </row>
        <row r="3306">
          <cell r="A3306">
            <v>20204</v>
          </cell>
          <cell r="B3306" t="str">
            <v>PRANCHAO DE MADEIRA APARELHADA *7,5 X 23* CM (3 X 9 ") MACARANDUBA, ANGELIM OU EQUIVALENTE DA REGIAO</v>
          </cell>
          <cell r="C3306" t="str">
            <v xml:space="preserve">M     </v>
          </cell>
          <cell r="D3306">
            <v>23.94</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2.56</v>
          </cell>
        </row>
        <row r="3309">
          <cell r="A3309">
            <v>20208</v>
          </cell>
          <cell r="B3309" t="str">
            <v>PRANCHAO DE MADEIRA APARELHADA *8 X 30* CM, MACARANDUBA, ANGELIM OU EQUIVALENTE DA REGIAO</v>
          </cell>
          <cell r="C3309" t="str">
            <v xml:space="preserve">M     </v>
          </cell>
          <cell r="D3309">
            <v>28.11</v>
          </cell>
        </row>
        <row r="3310">
          <cell r="A3310">
            <v>20209</v>
          </cell>
          <cell r="B3310" t="str">
            <v>PECA DE MADEIRA APARELHADA *7,5 X 7,5* CM (3 X 3 ") MACARANDUBA, ANGELIM OU EQUIVALENTE DA REGIAO</v>
          </cell>
          <cell r="C3310" t="str">
            <v xml:space="preserve">M     </v>
          </cell>
          <cell r="D3310">
            <v>5.58</v>
          </cell>
        </row>
        <row r="3311">
          <cell r="A3311">
            <v>20211</v>
          </cell>
          <cell r="B3311" t="str">
            <v>VIGA DE MADEIRA APARELHADA *6 X 16* CM, MACARANDUBA, ANGELIM OU EQUIVALENTE DA REGIAO</v>
          </cell>
          <cell r="C3311" t="str">
            <v xml:space="preserve">M     </v>
          </cell>
          <cell r="D3311">
            <v>10.119999999999999</v>
          </cell>
        </row>
        <row r="3312">
          <cell r="A3312">
            <v>20212</v>
          </cell>
          <cell r="B3312" t="str">
            <v>CAIBRO DE MADEIRA APARELHADA *6 X 8* CM, MACARANDUBA, ANGELIM OU EQUIVALENTE DA REGIAO</v>
          </cell>
          <cell r="C3312" t="str">
            <v xml:space="preserve">M     </v>
          </cell>
          <cell r="D3312">
            <v>5.29</v>
          </cell>
        </row>
        <row r="3313">
          <cell r="A3313">
            <v>20213</v>
          </cell>
          <cell r="B3313" t="str">
            <v>VIGA DE MADEIRA APARELHADA *6 X 12* CM, MACARANDUBA, ANGELIM OU EQUIVALENTE DA REGIAO</v>
          </cell>
          <cell r="C3313" t="str">
            <v xml:space="preserve">M     </v>
          </cell>
          <cell r="D3313">
            <v>6.85</v>
          </cell>
        </row>
        <row r="3314">
          <cell r="A3314">
            <v>20214</v>
          </cell>
          <cell r="B3314" t="str">
            <v>RUFO PARA TELHA ESTRUTURAL DE FIBROCIMENTO 1 ABA (SEM AMIANTO)</v>
          </cell>
          <cell r="C3314" t="str">
            <v xml:space="preserve">UN    </v>
          </cell>
          <cell r="D3314">
            <v>28.33</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37.74</v>
          </cell>
        </row>
        <row r="3320">
          <cell r="A3320">
            <v>20236</v>
          </cell>
          <cell r="B3320" t="str">
            <v>CUMEEIRA ARTICULADA (PAR) PARA TELHA ONDULADA DE FIBROCIMENTO, E = 6 MM, ABA 350 MM, COMPRIMENTO 1100 MM (SEM AMIANTO)</v>
          </cell>
          <cell r="C3320" t="str">
            <v xml:space="preserve">UN    </v>
          </cell>
          <cell r="D3320">
            <v>20.86</v>
          </cell>
        </row>
        <row r="3321">
          <cell r="A3321">
            <v>20247</v>
          </cell>
          <cell r="B3321" t="str">
            <v>PREGO DE ACO POLIDO COM CABECA 15 X 15 (1 1/4 X 13)</v>
          </cell>
          <cell r="C3321" t="str">
            <v xml:space="preserve">KG    </v>
          </cell>
          <cell r="D3321">
            <v>9.48</v>
          </cell>
        </row>
        <row r="3322">
          <cell r="A3322">
            <v>20249</v>
          </cell>
          <cell r="B3322" t="str">
            <v>SOLEIRA/ TABEIRA EM MARMORE, POLIDO, BRANCO COMUM, L= 5 CM, E=  *2,0* CM</v>
          </cell>
          <cell r="C3322" t="str">
            <v xml:space="preserve">M     </v>
          </cell>
          <cell r="D3322">
            <v>19.36</v>
          </cell>
        </row>
        <row r="3323">
          <cell r="A3323">
            <v>20250</v>
          </cell>
          <cell r="B3323" t="str">
            <v>SISAL EM FIBRA</v>
          </cell>
          <cell r="C3323" t="str">
            <v xml:space="preserve">KG    </v>
          </cell>
          <cell r="D3323">
            <v>10.01</v>
          </cell>
        </row>
        <row r="3324">
          <cell r="A3324">
            <v>20253</v>
          </cell>
          <cell r="B3324" t="str">
            <v>CAIXA DE PASSAGEM METALICA DE SOBREPOR COM TAMPA PARAFUSADA, DIMENSOES 35 X 35 X 12 CM</v>
          </cell>
          <cell r="C3324" t="str">
            <v xml:space="preserve">UN    </v>
          </cell>
          <cell r="D3324">
            <v>89.6</v>
          </cell>
        </row>
        <row r="3325">
          <cell r="A3325">
            <v>20254</v>
          </cell>
          <cell r="B3325" t="str">
            <v>CAIXA DE PASSAGEM METALICA DE SOBREPOR COM TAMPA PARAFUSADA, DIMENSOES 15 X 15 X 10 CM</v>
          </cell>
          <cell r="C3325" t="str">
            <v xml:space="preserve">UN    </v>
          </cell>
          <cell r="D3325">
            <v>15.67</v>
          </cell>
        </row>
        <row r="3326">
          <cell r="A3326">
            <v>20255</v>
          </cell>
          <cell r="B3326" t="str">
            <v>CAIXA DE PASSAGEM METALICA DE SOBREPOR COM TAMPA PARAFUSADA, DIMENSOES 25 X 25 X 10 CM</v>
          </cell>
          <cell r="C3326" t="str">
            <v xml:space="preserve">UN    </v>
          </cell>
          <cell r="D3326">
            <v>42.88</v>
          </cell>
        </row>
        <row r="3327">
          <cell r="A3327">
            <v>20256</v>
          </cell>
          <cell r="B3327" t="str">
            <v>ROLDANA PLASTICA COM PREGO, TAMANHO 30 X 30 MM, PARA INSTALACAO ELETRICA APARENTE</v>
          </cell>
          <cell r="C3327" t="str">
            <v xml:space="preserve">UN    </v>
          </cell>
          <cell r="D3327">
            <v>0.33</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4.68</v>
          </cell>
        </row>
        <row r="3330">
          <cell r="A3330">
            <v>20262</v>
          </cell>
          <cell r="B3330" t="str">
            <v>SIFAO PLASTICO EXTENSIVEL UNIVERSAL, TIPO COPO</v>
          </cell>
          <cell r="C3330" t="str">
            <v xml:space="preserve">UN    </v>
          </cell>
          <cell r="D3330">
            <v>11.32</v>
          </cell>
        </row>
        <row r="3331">
          <cell r="A3331">
            <v>20269</v>
          </cell>
          <cell r="B3331" t="str">
            <v>LAVATORIO/CUBA DE EMBUTIR OVAL LOUCA BRANCA SEM LADRAO *50 X 35* CM</v>
          </cell>
          <cell r="C3331" t="str">
            <v xml:space="preserve">UN    </v>
          </cell>
          <cell r="D3331">
            <v>75.63</v>
          </cell>
        </row>
        <row r="3332">
          <cell r="A3332">
            <v>20270</v>
          </cell>
          <cell r="B3332" t="str">
            <v>LAVATORIO/CUBA DE EMBUTIR OVAL LOUCA COR SEM LADRAO *50 X 35* CM</v>
          </cell>
          <cell r="C3332" t="str">
            <v xml:space="preserve">UN    </v>
          </cell>
          <cell r="D3332">
            <v>82.35</v>
          </cell>
        </row>
        <row r="3333">
          <cell r="A3333">
            <v>20271</v>
          </cell>
          <cell r="B3333" t="str">
            <v>TANQUE LOUCA BRANCA COM COLUNA *30* L</v>
          </cell>
          <cell r="C3333" t="str">
            <v xml:space="preserve">UN    </v>
          </cell>
          <cell r="D3333">
            <v>514.77</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5.37</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210</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256.52999999999997</v>
          </cell>
        </row>
        <row r="3339">
          <cell r="A3339">
            <v>20964</v>
          </cell>
          <cell r="B3339" t="str">
            <v>TAMPAO COM CORRENTE, EM LATAO, ENGATE RAPIDO 1 1/2", PARA INSTALACAO PREDIAL DE COMBATE A INCENDIO</v>
          </cell>
          <cell r="C3339" t="str">
            <v xml:space="preserve">UN    </v>
          </cell>
          <cell r="D3339">
            <v>49.19</v>
          </cell>
        </row>
        <row r="3340">
          <cell r="A3340">
            <v>20965</v>
          </cell>
          <cell r="B3340" t="str">
            <v>ESGUICHO TIPO JATO SOLIDO, EM LATAO, ENGATE RAPIDO 1 1/2" X 16 MM, PARA MANGUEIRA EM INSTALACAO PREDIAL COMBATE A INCENDIO</v>
          </cell>
          <cell r="C3340" t="str">
            <v xml:space="preserve">UN    </v>
          </cell>
          <cell r="D3340">
            <v>45.58</v>
          </cell>
        </row>
        <row r="3341">
          <cell r="A3341">
            <v>20966</v>
          </cell>
          <cell r="B3341" t="str">
            <v>ESGUICHO TIPO JATO SOLIDO, EM LATAO, ENGATE RAPIDO 1 1/2" X 19 MM, PARA MANGUEIRA EM INSTALACAO PREDIAL COMBATE A INCENDIO</v>
          </cell>
          <cell r="C3341" t="str">
            <v xml:space="preserve">UN    </v>
          </cell>
          <cell r="D3341">
            <v>49.08</v>
          </cell>
        </row>
        <row r="3342">
          <cell r="A3342">
            <v>20967</v>
          </cell>
          <cell r="B3342" t="str">
            <v>ESGUICHO TIPO JATO SOLIDO, EM LATAO, ENGATE RAPIDO 2 1/2" X 16 MM, PARA MANGUEIRA EM INSTALACAO PREDIAL COMBATE A INCENDIO</v>
          </cell>
          <cell r="C3342" t="str">
            <v xml:space="preserve">UN    </v>
          </cell>
          <cell r="D3342">
            <v>74.39</v>
          </cell>
        </row>
        <row r="3343">
          <cell r="A3343">
            <v>20968</v>
          </cell>
          <cell r="B3343" t="str">
            <v>ESGUICHO TIPO JATO SOLIDO, EM LATAO, ENGATE RAPIDO 2 1/2" X 19 MM, PARA MANGUEIRA EM INSTALACAO PREDIAL COMBATE A INCENDIO</v>
          </cell>
          <cell r="C3343" t="str">
            <v xml:space="preserve">UN    </v>
          </cell>
          <cell r="D3343">
            <v>81.59</v>
          </cell>
        </row>
        <row r="3344">
          <cell r="A3344">
            <v>20971</v>
          </cell>
          <cell r="B3344" t="str">
            <v>CHAVE DUPLA PARA CONEXOES TIPO STORZ, ENGATE RAPIDO 1 1/2" X 2 1/2", EM LATAO, PARA INSTALACAO PREDIAL COMBATE A INCENDIO</v>
          </cell>
          <cell r="C3344" t="str">
            <v xml:space="preserve">UN    </v>
          </cell>
          <cell r="D3344">
            <v>11.99</v>
          </cell>
        </row>
        <row r="3345">
          <cell r="A3345">
            <v>20972</v>
          </cell>
          <cell r="B3345" t="str">
            <v>REDUCAO FIXA TIPO STORZ, ENGATE RAPIDO 2.1/2" X 1.1/2", EM LATAO, PARA INSTALACAO PREDIAL COMBATE A INCENDIO PREDIAL</v>
          </cell>
          <cell r="C3345" t="str">
            <v xml:space="preserve">UN    </v>
          </cell>
          <cell r="D3345">
            <v>89.99</v>
          </cell>
        </row>
        <row r="3346">
          <cell r="A3346">
            <v>20973</v>
          </cell>
          <cell r="B3346" t="str">
            <v>UNIAO TIPO STORZ, COM EMPATACAO INTERNA TIPO ANEL DE EXPANSAO, ENGATE RAPIDO 1 1/2", PARA MANGUEIRA DE COMBATE A INCENDIO PREDIAL</v>
          </cell>
          <cell r="C3346" t="str">
            <v xml:space="preserve">UN    </v>
          </cell>
          <cell r="D3346">
            <v>77.16</v>
          </cell>
        </row>
        <row r="3347">
          <cell r="A3347">
            <v>20974</v>
          </cell>
          <cell r="B3347" t="str">
            <v>UNIAO TIPO STORZ, COM EMPATACAO INTERNA TIPO ANEL DE EXPANSAO, ENGATE RAPIDO 2 1/2", PARA MANGUEIRA DE COMBATE A INCENDIO PREDIAL</v>
          </cell>
          <cell r="C3347" t="str">
            <v xml:space="preserve">UN    </v>
          </cell>
          <cell r="D3347">
            <v>110.39</v>
          </cell>
        </row>
        <row r="3348">
          <cell r="A3348">
            <v>20975</v>
          </cell>
          <cell r="B3348" t="str">
            <v>ANEL DE EXPANSAO EM COBRE, ENGATE RAPIDO 1 1/2", PARA EMPATACAO MANGUEIRA DE COMBATE A INCENDIO PREDIAL</v>
          </cell>
          <cell r="C3348" t="str">
            <v xml:space="preserve">UN    </v>
          </cell>
          <cell r="D3348">
            <v>8.65</v>
          </cell>
        </row>
        <row r="3349">
          <cell r="A3349">
            <v>20976</v>
          </cell>
          <cell r="B3349" t="str">
            <v>ANEL DE EXPANSAO EM COBRE, ENGATE RAPIDO 2 1/2", PARA EMPATACAO MANGUEIRA DE COMBATE A INCENDIO PREDIAL</v>
          </cell>
          <cell r="C3349" t="str">
            <v xml:space="preserve">UN    </v>
          </cell>
          <cell r="D3349">
            <v>13.07</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269.04000000000002</v>
          </cell>
        </row>
        <row r="3352">
          <cell r="A3352">
            <v>20984</v>
          </cell>
          <cell r="B3352" t="str">
            <v>TUBO ACO PRETO SEM COSTURA 20", E= *12,70 MM, SCHEDULE 30, *154,97 KG/M</v>
          </cell>
          <cell r="C3352" t="str">
            <v xml:space="preserve">M     </v>
          </cell>
          <cell r="D3352">
            <v>1344.86</v>
          </cell>
        </row>
        <row r="3353">
          <cell r="A3353">
            <v>20989</v>
          </cell>
          <cell r="B3353" t="str">
            <v>TUBO ACO PRETO SEM COSTURA 14", E= *11,13 MM, SCHEDULE 40, *94,55 KG/M</v>
          </cell>
          <cell r="C3353" t="str">
            <v xml:space="preserve">M     </v>
          </cell>
          <cell r="D3353">
            <v>700.88</v>
          </cell>
        </row>
        <row r="3354">
          <cell r="A3354">
            <v>20994</v>
          </cell>
          <cell r="B3354" t="str">
            <v>TUBO ACO PRETO SEM COSTURA 6", E= *10,97 MM, SCHEDULE 80, *42,56 KG/M</v>
          </cell>
          <cell r="C3354" t="str">
            <v xml:space="preserve">M     </v>
          </cell>
          <cell r="D3354">
            <v>324.47000000000003</v>
          </cell>
        </row>
        <row r="3355">
          <cell r="A3355">
            <v>20995</v>
          </cell>
          <cell r="B3355" t="str">
            <v>TUBO ACO PRETO SEM COSTURA 8", E= *12,70 MM, SCHEDULE 80, *64,64 KG/M</v>
          </cell>
          <cell r="C3355" t="str">
            <v xml:space="preserve">M     </v>
          </cell>
          <cell r="D3355">
            <v>426.42</v>
          </cell>
        </row>
        <row r="3356">
          <cell r="A3356">
            <v>20999</v>
          </cell>
          <cell r="B3356" t="str">
            <v>TUBO ACO PRETO COM COSTURA, NBR 5580, CLASSE L, DN = 15 MM, E = 2,25 MM, 1,06 KG/M</v>
          </cell>
          <cell r="C3356" t="str">
            <v xml:space="preserve">M     </v>
          </cell>
          <cell r="D3356">
            <v>5.81</v>
          </cell>
        </row>
        <row r="3357">
          <cell r="A3357">
            <v>21001</v>
          </cell>
          <cell r="B3357" t="str">
            <v>TUBO ACO PRETO COM COSTURA, NBR 5580, CLASSE L, DN = 25 MM, E = 2,65 MM, 2,02 KG/M</v>
          </cell>
          <cell r="C3357" t="str">
            <v xml:space="preserve">M     </v>
          </cell>
          <cell r="D3357">
            <v>10.84</v>
          </cell>
        </row>
        <row r="3358">
          <cell r="A3358">
            <v>21003</v>
          </cell>
          <cell r="B3358" t="str">
            <v>TUBO ACO PRETO COM COSTURA, NBR 5580, CLASSE L, DN = 40 MM, E = 3,0 MM, 3,34 KG/M</v>
          </cell>
          <cell r="C3358" t="str">
            <v xml:space="preserve">M     </v>
          </cell>
          <cell r="D3358">
            <v>17.809999999999999</v>
          </cell>
        </row>
        <row r="3359">
          <cell r="A3359">
            <v>21006</v>
          </cell>
          <cell r="B3359" t="str">
            <v>TUBO ACO PRETO COM COSTURA, NBR 5580, CLASSE L, DN = 80 MM, E = 3,35 MM, 7,07 KG/M</v>
          </cell>
          <cell r="C3359" t="str">
            <v xml:space="preserve">M     </v>
          </cell>
          <cell r="D3359">
            <v>37.799999999999997</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11.8</v>
          </cell>
        </row>
        <row r="3362">
          <cell r="A3362">
            <v>21010</v>
          </cell>
          <cell r="B3362" t="str">
            <v>TUBO ACO GALVANIZADO COM COSTURA, CLASSE LEVE, DN 25 MM ( 1"),  E = 2,65 MM,  *2,11* KG/M (NBR 5580)</v>
          </cell>
          <cell r="C3362" t="str">
            <v xml:space="preserve">M     </v>
          </cell>
          <cell r="D3362">
            <v>15.85</v>
          </cell>
        </row>
        <row r="3363">
          <cell r="A3363">
            <v>21011</v>
          </cell>
          <cell r="B3363" t="str">
            <v>TUBO ACO GALVANIZADO COM COSTURA, CLASSE LEVE, DN 32 MM ( 1 1/4"),  E = 2,65 MM,  *2,71* KG/M (NBR 5580)</v>
          </cell>
          <cell r="C3363" t="str">
            <v xml:space="preserve">M     </v>
          </cell>
          <cell r="D3363">
            <v>23.1</v>
          </cell>
        </row>
        <row r="3364">
          <cell r="A3364">
            <v>21012</v>
          </cell>
          <cell r="B3364" t="str">
            <v>TUBO ACO GALVANIZADO COM COSTURA, CLASSE LEVE, DN 40 MM ( 1 1/2"),  E = 3,00 MM,  *3,48* KG/M (NBR 5580)</v>
          </cell>
          <cell r="C3364" t="str">
            <v xml:space="preserve">M     </v>
          </cell>
          <cell r="D3364">
            <v>25.52</v>
          </cell>
        </row>
        <row r="3365">
          <cell r="A3365">
            <v>21013</v>
          </cell>
          <cell r="B3365" t="str">
            <v>TUBO ACO GALVANIZADO COM COSTURA, CLASSE LEVE, DN 50 MM ( 2"),  E = 3,00 MM,  *4,40* KG/M (NBR 5580)</v>
          </cell>
          <cell r="C3365" t="str">
            <v xml:space="preserve">M     </v>
          </cell>
          <cell r="D3365">
            <v>33.31</v>
          </cell>
        </row>
        <row r="3366">
          <cell r="A3366">
            <v>21014</v>
          </cell>
          <cell r="B3366" t="str">
            <v>TUBO ACO GALVANIZADO COM COSTURA, CLASSE LEVE, DN 65 MM ( 2 1/2"),  E = 3,35 MM, * 6,23* KG/M (NBR 5580)</v>
          </cell>
          <cell r="C3366" t="str">
            <v xml:space="preserve">M     </v>
          </cell>
          <cell r="D3366">
            <v>46.61</v>
          </cell>
        </row>
        <row r="3367">
          <cell r="A3367">
            <v>21015</v>
          </cell>
          <cell r="B3367" t="str">
            <v>TUBO ACO GALVANIZADO COM COSTURA, CLASSE LEVE, DN 80 MM ( 3"),  E = 3,35 MM, *7,32* KG/M (NBR 5580)</v>
          </cell>
          <cell r="C3367" t="str">
            <v xml:space="preserve">M     </v>
          </cell>
          <cell r="D3367">
            <v>53.55</v>
          </cell>
        </row>
        <row r="3368">
          <cell r="A3368">
            <v>21016</v>
          </cell>
          <cell r="B3368" t="str">
            <v>TUBO ACO GALVANIZADO COM COSTURA, CLASSE LEVE, DN 100 MM ( 4"),  E = 3,75 MM,  *10,55* KG/M (NBR 5580)</v>
          </cell>
          <cell r="C3368" t="str">
            <v xml:space="preserve">M     </v>
          </cell>
          <cell r="D3368">
            <v>77.61</v>
          </cell>
        </row>
        <row r="3369">
          <cell r="A3369">
            <v>21019</v>
          </cell>
          <cell r="B3369" t="str">
            <v>TUBO ACO PRETO COM COSTURA, NBR 5580, CLASSE M, DN = 25 MM, E = 3,35 MM, *2,50* KG//M</v>
          </cell>
          <cell r="C3369" t="str">
            <v xml:space="preserve">M     </v>
          </cell>
          <cell r="D3369">
            <v>13.14</v>
          </cell>
        </row>
        <row r="3370">
          <cell r="A3370">
            <v>21021</v>
          </cell>
          <cell r="B3370" t="str">
            <v>TUBO ACO PRETO COM COSTURA, NBR 5580, CLASSE M, DN = 40 MM, E = 3,35 MM, *3,71* KG//M</v>
          </cell>
          <cell r="C3370" t="str">
            <v xml:space="preserve">M     </v>
          </cell>
          <cell r="D3370">
            <v>20.77</v>
          </cell>
        </row>
        <row r="3371">
          <cell r="A3371">
            <v>21024</v>
          </cell>
          <cell r="B3371" t="str">
            <v>TUBO ACO PRETO COM COSTURA, NBR 5580, CLASSE M, DN = 80 MM, E = 4,05 MM, *8,47* KG/M</v>
          </cell>
          <cell r="C3371" t="str">
            <v xml:space="preserve">M     </v>
          </cell>
          <cell r="D3371">
            <v>44.5</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17.350000000000001</v>
          </cell>
        </row>
        <row r="3380">
          <cell r="A3380">
            <v>21041</v>
          </cell>
          <cell r="B3380" t="str">
            <v>SPRINKLER TIPO PENDENTE, 68 GRAUS CELSIUS (BULBO VERMELHO), ACABAMENTO NATURAL, 3/4" - 20 MM</v>
          </cell>
          <cell r="C3380" t="str">
            <v xml:space="preserve">UN    </v>
          </cell>
          <cell r="D3380">
            <v>20.94</v>
          </cell>
        </row>
        <row r="3381">
          <cell r="A3381">
            <v>21042</v>
          </cell>
          <cell r="B3381" t="str">
            <v>SPRINKLER TIPO PENDENTE, 79 GRAUS CELSIUS (BULBO AMARELO,) ACABAMENTO NATURAL OU CROMADO, 1/2" - 15 MM</v>
          </cell>
          <cell r="C3381" t="str">
            <v xml:space="preserve">UN    </v>
          </cell>
          <cell r="D3381">
            <v>20.14</v>
          </cell>
        </row>
        <row r="3382">
          <cell r="A3382">
            <v>21043</v>
          </cell>
          <cell r="B3382" t="str">
            <v>SPRINKLER TIPO PENDENTE, 79 GRAUS CELSIUS (BULBO AMARELO), ACABAMENTO NATURAL, 3/4" - 20 MM</v>
          </cell>
          <cell r="C3382" t="str">
            <v xml:space="preserve">UN    </v>
          </cell>
          <cell r="D3382">
            <v>25.45</v>
          </cell>
        </row>
        <row r="3383">
          <cell r="A3383">
            <v>21044</v>
          </cell>
          <cell r="B3383" t="str">
            <v>SPRINKLER TIPO PENDENTE, 68 GRAUS CELSIUS (BULBO VERMELHO), ACABAMENTO CROMADO, 1/2" - 15 MM</v>
          </cell>
          <cell r="C3383" t="str">
            <v xml:space="preserve">UN    </v>
          </cell>
          <cell r="D3383">
            <v>17.73</v>
          </cell>
        </row>
        <row r="3384">
          <cell r="A3384">
            <v>21045</v>
          </cell>
          <cell r="B3384" t="str">
            <v>SPRINKLER TIPO PENDENTE, 68 GRAUS CELSIUS (BULBO VERMELHO), ACABAMENTO CROMADO, 3/4" - 20 MM</v>
          </cell>
          <cell r="C3384" t="str">
            <v xml:space="preserve">UN    </v>
          </cell>
          <cell r="D3384">
            <v>24.28</v>
          </cell>
        </row>
        <row r="3385">
          <cell r="A3385">
            <v>21047</v>
          </cell>
          <cell r="B3385" t="str">
            <v>SPRINKLER TIPO PENDENTE, 79 GRAUS CELSIUS (BULBO AMARELO), ACABAMENTO CROMADO, 3/4" - 20 MM</v>
          </cell>
          <cell r="C3385" t="str">
            <v xml:space="preserve">UN    </v>
          </cell>
          <cell r="D3385">
            <v>26.14</v>
          </cell>
        </row>
        <row r="3386">
          <cell r="A3386">
            <v>21059</v>
          </cell>
          <cell r="B3386" t="str">
            <v>RALO FOFO COM REQUADRO, QUADRADO 150 X 150 MM</v>
          </cell>
          <cell r="C3386" t="str">
            <v xml:space="preserve">UN    </v>
          </cell>
          <cell r="D3386">
            <v>34.229999999999997</v>
          </cell>
        </row>
        <row r="3387">
          <cell r="A3387">
            <v>21060</v>
          </cell>
          <cell r="B3387" t="str">
            <v>RALO FOFO COM REQUADRO, QUADRADO 250 X 250 MM</v>
          </cell>
          <cell r="C3387" t="str">
            <v xml:space="preserve">UN    </v>
          </cell>
          <cell r="D3387">
            <v>63.5</v>
          </cell>
        </row>
        <row r="3388">
          <cell r="A3388">
            <v>21061</v>
          </cell>
          <cell r="B3388" t="str">
            <v>RALO FOFO COM REQUADRO, QUADRADO 300 X 300 MM</v>
          </cell>
          <cell r="C3388" t="str">
            <v xml:space="preserve">UN    </v>
          </cell>
          <cell r="D3388">
            <v>79.37</v>
          </cell>
        </row>
        <row r="3389">
          <cell r="A3389">
            <v>21062</v>
          </cell>
          <cell r="B3389" t="str">
            <v>RALO FOFO COM REQUADRO, QUADRADO 400 X 400 MM</v>
          </cell>
          <cell r="C3389" t="str">
            <v xml:space="preserve">UN    </v>
          </cell>
          <cell r="D3389">
            <v>125.02</v>
          </cell>
        </row>
        <row r="3390">
          <cell r="A3390">
            <v>21071</v>
          </cell>
          <cell r="B3390" t="str">
            <v>TAMPAO FOFO SIMPLES COM BASE, CLASSE A15 CARGA MAX 1,5 T, 400 X 400 MM, REDE PLUVIAL/ESGOTO/ELETRICA</v>
          </cell>
          <cell r="C3390" t="str">
            <v xml:space="preserve">UN    </v>
          </cell>
          <cell r="D3390">
            <v>128.99</v>
          </cell>
        </row>
        <row r="3391">
          <cell r="A3391">
            <v>21079</v>
          </cell>
          <cell r="B3391" t="str">
            <v>TAMPAO FOFO SIMPLES COM BASE, CLASSE D400 CARGA MAX 40 T, REDONDO TAMPA 500 MM, REDE PLUVIAL/ESGOTO</v>
          </cell>
          <cell r="C3391" t="str">
            <v xml:space="preserve">UN    </v>
          </cell>
          <cell r="D3391">
            <v>381.51</v>
          </cell>
        </row>
        <row r="3392">
          <cell r="A3392">
            <v>21090</v>
          </cell>
          <cell r="B3392" t="str">
            <v>TAMPAO FOFO ARTICULADO, CLASSE D400 CARGA MAX 40 T, REDONDO TAMPA *600 MM, REDE PLUVIAL/ESGOTO</v>
          </cell>
          <cell r="C3392" t="str">
            <v xml:space="preserve">UN    </v>
          </cell>
          <cell r="D3392">
            <v>431.62</v>
          </cell>
        </row>
        <row r="3393">
          <cell r="A3393">
            <v>21092</v>
          </cell>
          <cell r="B3393" t="str">
            <v>VALVULA DE RETENCAO VERTICAL, DE BRONZE (PN-16), 1/2", 200 PSI, EXTREMIDADES COM ROSCA</v>
          </cell>
          <cell r="C3393" t="str">
            <v xml:space="preserve">UN    </v>
          </cell>
          <cell r="D3393">
            <v>34.83</v>
          </cell>
        </row>
        <row r="3394">
          <cell r="A3394">
            <v>21100</v>
          </cell>
          <cell r="B3394" t="str">
            <v>AQUECEDOR DE AGUA A GAS GLP/GN COM CAPACIDADE DE ARMAZENAMENTO DE 50 A 80 L</v>
          </cell>
          <cell r="C3394" t="str">
            <v xml:space="preserve">UN    </v>
          </cell>
          <cell r="D3394">
            <v>2497.6999999999998</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17.29</v>
          </cell>
        </row>
        <row r="3398">
          <cell r="A3398">
            <v>21107</v>
          </cell>
          <cell r="B3398" t="str">
            <v>VIDRO LISO FUME, E = 5 MM - SEM COLOCACAO</v>
          </cell>
          <cell r="C3398" t="str">
            <v xml:space="preserve">M2    </v>
          </cell>
          <cell r="D3398">
            <v>160.25</v>
          </cell>
        </row>
        <row r="3399">
          <cell r="A3399">
            <v>21108</v>
          </cell>
          <cell r="B3399" t="str">
            <v>PISO EM PORCELANATO RETIFICADO EXTRA, FORMATO MENOR OU IGUAL A 2025 CM2</v>
          </cell>
          <cell r="C3399" t="str">
            <v xml:space="preserve">M2    </v>
          </cell>
          <cell r="D3399">
            <v>39.42</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121.06</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22.97</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4.72</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10.45</v>
          </cell>
        </row>
        <row r="3424">
          <cell r="A3424">
            <v>21142</v>
          </cell>
          <cell r="B3424" t="str">
            <v>ESTRIBO COM PARAFUSO EM CHAPA DE FERRO FUNDIDO DE 2" X 3/16" X 35 CM, SECAO "U", PARA MADEIRAMENTO DE TELHADO</v>
          </cell>
          <cell r="C3424" t="str">
            <v xml:space="preserve">UN    </v>
          </cell>
          <cell r="D3424">
            <v>17.440000000000001</v>
          </cell>
        </row>
        <row r="3425">
          <cell r="A3425">
            <v>21147</v>
          </cell>
          <cell r="B3425" t="str">
            <v>TUBO ACO PRETO SEM COSTURA 2 1/2", E = 5,16 MM, SCHEDULE 40 (8,62 KG/M)</v>
          </cell>
          <cell r="C3425" t="str">
            <v xml:space="preserve">M     </v>
          </cell>
          <cell r="D3425">
            <v>65.709999999999994</v>
          </cell>
        </row>
        <row r="3426">
          <cell r="A3426">
            <v>21148</v>
          </cell>
          <cell r="B3426" t="str">
            <v>TUBO ACO PRETO SEM COSTURA 2", E= *3,91* MM, SCHEDULE 40, *5,43* KG/M</v>
          </cell>
          <cell r="C3426" t="str">
            <v xml:space="preserve">M     </v>
          </cell>
          <cell r="D3426">
            <v>40.56</v>
          </cell>
        </row>
        <row r="3427">
          <cell r="A3427">
            <v>21150</v>
          </cell>
          <cell r="B3427" t="str">
            <v>TUBO ACO PRETO SEM COSTURA 3/4", E= *2,87 MM, SCHEDULE 40, *1,69 KG/M</v>
          </cell>
          <cell r="C3427" t="str">
            <v xml:space="preserve">M     </v>
          </cell>
          <cell r="D3427">
            <v>20.11</v>
          </cell>
        </row>
        <row r="3428">
          <cell r="A3428">
            <v>21151</v>
          </cell>
          <cell r="B3428" t="str">
            <v>TUBO ACO PRETO SEM COSTURA 4", E= *6,02 MM, SCHEDULE 40, *16,06 KG/M</v>
          </cell>
          <cell r="C3428" t="str">
            <v xml:space="preserve">M     </v>
          </cell>
          <cell r="D3428">
            <v>120.38</v>
          </cell>
        </row>
        <row r="3429">
          <cell r="A3429">
            <v>25002</v>
          </cell>
          <cell r="B3429" t="str">
            <v>CABO DE ALUMINIO NU COM ALMA DE ACO, BITOLA 2 AWG</v>
          </cell>
          <cell r="C3429" t="str">
            <v xml:space="preserve">KG    </v>
          </cell>
          <cell r="D3429">
            <v>21.61</v>
          </cell>
        </row>
        <row r="3430">
          <cell r="A3430">
            <v>25003</v>
          </cell>
          <cell r="B3430" t="str">
            <v>CABO DE ALUMINIO NU SEM ALMA DE ACO, BITOLA 2 AWG</v>
          </cell>
          <cell r="C3430" t="str">
            <v xml:space="preserve">KG    </v>
          </cell>
          <cell r="D3430">
            <v>25.72</v>
          </cell>
        </row>
        <row r="3431">
          <cell r="A3431">
            <v>25004</v>
          </cell>
          <cell r="B3431" t="str">
            <v>CABO DE ALUMINIO NU COM ALMA DE ACO, BITOLA 1/0 AWG</v>
          </cell>
          <cell r="C3431" t="str">
            <v xml:space="preserve">KG    </v>
          </cell>
          <cell r="D3431">
            <v>21.44</v>
          </cell>
        </row>
        <row r="3432">
          <cell r="A3432">
            <v>25005</v>
          </cell>
          <cell r="B3432" t="str">
            <v>CABO DE ALUMINIO NU SEM ALMA DE ACO, BITOLA 1/0 AWG</v>
          </cell>
          <cell r="C3432" t="str">
            <v xml:space="preserve">KG    </v>
          </cell>
          <cell r="D3432">
            <v>24.08</v>
          </cell>
        </row>
        <row r="3433">
          <cell r="A3433">
            <v>25007</v>
          </cell>
          <cell r="B3433" t="str">
            <v>TELHA DE ACO ZINCADO ONDULADA, A = *17* MM, E = 0,5 MM, SEM PINTURA</v>
          </cell>
          <cell r="C3433" t="str">
            <v xml:space="preserve">M2    </v>
          </cell>
          <cell r="D3433">
            <v>26.47</v>
          </cell>
        </row>
        <row r="3434">
          <cell r="A3434">
            <v>25013</v>
          </cell>
          <cell r="B3434" t="str">
            <v>TANQUE DE ASFALTO ESTACIONARIO COM SERPENTINA, CAPACIDADE 20.000 L</v>
          </cell>
          <cell r="C3434" t="str">
            <v xml:space="preserve">UN    </v>
          </cell>
          <cell r="D3434">
            <v>55743.93</v>
          </cell>
        </row>
        <row r="3435">
          <cell r="A3435">
            <v>25014</v>
          </cell>
          <cell r="B3435" t="str">
            <v>TANQUE DE ASFALTO ESTACIONARIO COM MACARICO, CAPACIDADE 20.000 L</v>
          </cell>
          <cell r="C3435" t="str">
            <v xml:space="preserve">UN    </v>
          </cell>
          <cell r="D3435">
            <v>53185.4</v>
          </cell>
        </row>
        <row r="3436">
          <cell r="A3436">
            <v>25019</v>
          </cell>
          <cell r="B3436" t="str">
            <v>GRUPO GERADOR ESTACIONARIO, MOTOR DIESEL POTENCIA 170 KVA</v>
          </cell>
          <cell r="C3436" t="str">
            <v xml:space="preserve">UN    </v>
          </cell>
          <cell r="D3436">
            <v>81879.89</v>
          </cell>
        </row>
        <row r="3437">
          <cell r="A3437">
            <v>25020</v>
          </cell>
          <cell r="B3437" t="str">
            <v>TRATOR DE ESTEIRAS, POTENCIA BRUTA DE 347 HP, PESO OPERACIONAL DE 38,5 T, COM ESCARIFICADOR E LAMINA COM CAPACIDADE DE 4,70M3</v>
          </cell>
          <cell r="C3437" t="str">
            <v xml:space="preserve">UN    </v>
          </cell>
          <cell r="D3437">
            <v>2129114.71</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2663.91</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1617.23</v>
          </cell>
        </row>
        <row r="3443">
          <cell r="A3443">
            <v>25400</v>
          </cell>
          <cell r="B3443" t="str">
            <v>PAR DE TABELAS DE BASQUETE EM COMPENSADO NAVAL DE *1,80 X 1,20* M, COM ARO DE METAL E REDE (SEM SUPORTE DE FIXACAO)</v>
          </cell>
          <cell r="C3443" t="str">
            <v xml:space="preserve">UN    </v>
          </cell>
          <cell r="D3443">
            <v>1127.46</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76.28</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1.61</v>
          </cell>
        </row>
        <row r="3478">
          <cell r="A3478">
            <v>25952</v>
          </cell>
          <cell r="B3478" t="str">
            <v>GUINDASTE HIDRAULICO AUTOPROPELIDO, COM LANCA TELESCOPICA 28,80 M, CAPACIDADE MAXIMA 30 T, POTENCIA 97 KW, TRACAO 4 X 4</v>
          </cell>
          <cell r="C3478" t="str">
            <v xml:space="preserve">UN    </v>
          </cell>
          <cell r="D3478">
            <v>567694.97</v>
          </cell>
        </row>
        <row r="3479">
          <cell r="A3479">
            <v>25953</v>
          </cell>
          <cell r="B3479" t="str">
            <v>GUINDASTE HIDRAULICO AUTOPROPELIDO, COM LANCA TELESCOPICA 50 M, CAPACIDADE MAXIMA 100 T, POTENCIA 350 KW, TRACAO 10 X 6</v>
          </cell>
          <cell r="C3479" t="str">
            <v xml:space="preserve">UN    </v>
          </cell>
          <cell r="D3479">
            <v>1855925.85</v>
          </cell>
        </row>
        <row r="3480">
          <cell r="A3480">
            <v>25954</v>
          </cell>
          <cell r="B3480" t="str">
            <v>GUINDASTE HIDRAULICO AUTOPROPELIDO, COM LANCA TELESCOPICA 40 M, CAPACIDADE MAXIMA 60 T, POTENCIA 260 KW, TRACAO 6 X 6</v>
          </cell>
          <cell r="C3480" t="str">
            <v xml:space="preserve">UN    </v>
          </cell>
          <cell r="D3480">
            <v>1091721.0900000001</v>
          </cell>
        </row>
        <row r="3481">
          <cell r="A3481">
            <v>25957</v>
          </cell>
          <cell r="B3481" t="str">
            <v>MONTADOR DE ESTRUTURA METALICA</v>
          </cell>
          <cell r="C3481" t="str">
            <v xml:space="preserve">H     </v>
          </cell>
          <cell r="D3481">
            <v>6.53</v>
          </cell>
        </row>
        <row r="3482">
          <cell r="A3482">
            <v>25958</v>
          </cell>
          <cell r="B3482" t="str">
            <v>AJUDANTE DE ESTRUTURA METALICA</v>
          </cell>
          <cell r="C3482" t="str">
            <v xml:space="preserve">H     </v>
          </cell>
          <cell r="D3482">
            <v>4.13</v>
          </cell>
        </row>
        <row r="3483">
          <cell r="A3483">
            <v>25959</v>
          </cell>
          <cell r="B3483" t="str">
            <v>OPERADOR DE PAVIMENTADORA</v>
          </cell>
          <cell r="C3483" t="str">
            <v xml:space="preserve">H     </v>
          </cell>
          <cell r="D3483">
            <v>11.3</v>
          </cell>
        </row>
        <row r="3484">
          <cell r="A3484">
            <v>25960</v>
          </cell>
          <cell r="B3484" t="str">
            <v>OPERADOR DE DEMARCADORA DE FAIXAS DE TRAFEGO</v>
          </cell>
          <cell r="C3484" t="str">
            <v xml:space="preserve">H     </v>
          </cell>
          <cell r="D3484">
            <v>11.3</v>
          </cell>
        </row>
        <row r="3485">
          <cell r="A3485">
            <v>25961</v>
          </cell>
          <cell r="B3485" t="str">
            <v>RASTELEIRO</v>
          </cell>
          <cell r="C3485" t="str">
            <v xml:space="preserve">H     </v>
          </cell>
          <cell r="D3485">
            <v>4.3899999999999997</v>
          </cell>
        </row>
        <row r="3486">
          <cell r="A3486">
            <v>25962</v>
          </cell>
          <cell r="B3486" t="str">
            <v>PASTILHA DE VIDRO PIGMENTADA *2,0 X 2,0* CM, NACIONAL, PARA REVESTIMENTO INTERNO/EXTERNO E PISCINA, BRANCA OU CORES FRIAS, ESPESSURA MAIOR OU IGUAL A 5 MM</v>
          </cell>
          <cell r="C3486" t="str">
            <v xml:space="preserve">M2    </v>
          </cell>
          <cell r="D3486">
            <v>203.81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9.23</v>
          </cell>
        </row>
        <row r="3489">
          <cell r="A3489">
            <v>25966</v>
          </cell>
          <cell r="B3489" t="str">
            <v>REDUTOR TIPO THINNER PARA ACABAMENTO</v>
          </cell>
          <cell r="C3489" t="str">
            <v xml:space="preserve">L     </v>
          </cell>
          <cell r="D3489">
            <v>14.73</v>
          </cell>
        </row>
        <row r="3490">
          <cell r="A3490">
            <v>25967</v>
          </cell>
          <cell r="B3490" t="str">
            <v>APOIO DO PORTA DENTE PARA FRESADORA DE ASFALTO</v>
          </cell>
          <cell r="C3490" t="str">
            <v xml:space="preserve">UN    </v>
          </cell>
          <cell r="D3490">
            <v>993.45</v>
          </cell>
        </row>
        <row r="3491">
          <cell r="A3491">
            <v>25968</v>
          </cell>
          <cell r="B3491" t="str">
            <v>DENTE PARA FRESADORA</v>
          </cell>
          <cell r="C3491" t="str">
            <v xml:space="preserve">UN    </v>
          </cell>
          <cell r="D3491">
            <v>22.46</v>
          </cell>
        </row>
        <row r="3492">
          <cell r="A3492">
            <v>25969</v>
          </cell>
          <cell r="B3492" t="str">
            <v>PORTA DENTE PARA FRESADORA</v>
          </cell>
          <cell r="C3492" t="str">
            <v xml:space="preserve">UN    </v>
          </cell>
          <cell r="D3492">
            <v>211.48</v>
          </cell>
        </row>
        <row r="3493">
          <cell r="A3493">
            <v>25970</v>
          </cell>
          <cell r="B3493" t="str">
            <v>VIBROACABADORA DE ASFALTO SOBRE ESTEIRAS, LARG. PAVIM. 2,13 M A 4,55 M, POT. 74 KW/ 100 HP, CAP. 400 T/ H</v>
          </cell>
          <cell r="C3493" t="str">
            <v xml:space="preserve">UN    </v>
          </cell>
          <cell r="D3493">
            <v>721795.69</v>
          </cell>
        </row>
        <row r="3494">
          <cell r="A3494">
            <v>25971</v>
          </cell>
          <cell r="B3494" t="str">
            <v>VIBROACABADORA DE ASFALTO SOBRE ESTEIRAS, LARG. PAVIM. MAX. 8,00 M, POT. 100 KW/ 134 HP, CAP. 600 T/ H</v>
          </cell>
          <cell r="C3494" t="str">
            <v xml:space="preserve">UN    </v>
          </cell>
          <cell r="D3494">
            <v>1714526.34</v>
          </cell>
        </row>
        <row r="3495">
          <cell r="A3495">
            <v>25972</v>
          </cell>
          <cell r="B3495" t="str">
            <v>MICROESFERAS DE VIDRO PARA SINALIZACAO HORIZONTAL VIARIA, TIPO I-B (PREMIX) - NBR 16184</v>
          </cell>
          <cell r="C3495" t="str">
            <v xml:space="preserve">KG    </v>
          </cell>
          <cell r="D3495">
            <v>9.27</v>
          </cell>
        </row>
        <row r="3496">
          <cell r="A3496">
            <v>25973</v>
          </cell>
          <cell r="B3496" t="str">
            <v>MICROESFERAS DE VIDRO PARA SINALIZACAO HORIZONTAL VIARIA, TIPO II-A (DROP-ON) - NBR 16184</v>
          </cell>
          <cell r="C3496" t="str">
            <v xml:space="preserve">KG    </v>
          </cell>
          <cell r="D3496">
            <v>9.27</v>
          </cell>
        </row>
        <row r="3497">
          <cell r="A3497">
            <v>25974</v>
          </cell>
          <cell r="B3497" t="str">
            <v>CIMENTO PORTLAND ESTRUTURAL BRANCO CPB-32</v>
          </cell>
          <cell r="C3497" t="str">
            <v xml:space="preserve">KG    </v>
          </cell>
          <cell r="D3497">
            <v>1.66</v>
          </cell>
        </row>
        <row r="3498">
          <cell r="A3498">
            <v>25975</v>
          </cell>
          <cell r="B3498" t="str">
            <v>BETONEIRA CAPACIDADE NOMINAL 600 L, CAPACIDADE DE MISTURA 440 L, MOTOR A GASOLINA POTENCIA 10 HP, COM CARREGADOR</v>
          </cell>
          <cell r="C3498" t="str">
            <v xml:space="preserve">UN    </v>
          </cell>
          <cell r="D3498">
            <v>19270.169999999998</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87641.35</v>
          </cell>
        </row>
        <row r="3503">
          <cell r="A3503">
            <v>25987</v>
          </cell>
          <cell r="B3503" t="str">
            <v>GRUPO GERADOR ESTACIONARIO SILENCIADO, POTENCIA 50 KVA, MOTOR DIESEL</v>
          </cell>
          <cell r="C3503" t="str">
            <v xml:space="preserve">UN    </v>
          </cell>
          <cell r="D3503">
            <v>47768.11</v>
          </cell>
        </row>
        <row r="3504">
          <cell r="A3504">
            <v>25988</v>
          </cell>
          <cell r="B3504" t="str">
            <v>TELA DE ANIAGEM (JUTA)</v>
          </cell>
          <cell r="C3504" t="str">
            <v xml:space="preserve">M2    </v>
          </cell>
          <cell r="D3504">
            <v>8.99</v>
          </cell>
        </row>
        <row r="3505">
          <cell r="A3505">
            <v>26017</v>
          </cell>
          <cell r="B3505" t="str">
            <v>DISCO DE BORRACHA PARA LIXADEIRA RIGIDO 7 " COM ARRUELA CENTRAL</v>
          </cell>
          <cell r="C3505" t="str">
            <v xml:space="preserve">UN    </v>
          </cell>
          <cell r="D3505">
            <v>24</v>
          </cell>
        </row>
        <row r="3506">
          <cell r="A3506">
            <v>26018</v>
          </cell>
          <cell r="B3506" t="str">
            <v>DISCO DE CORTE PARA METAL COM DUAS TELAS 12 X 1/8 X 3/4 " (300 X 3,2 X 19,05 MM)</v>
          </cell>
          <cell r="C3506" t="str">
            <v xml:space="preserve">UN    </v>
          </cell>
          <cell r="D3506">
            <v>19.489999999999998</v>
          </cell>
        </row>
        <row r="3507">
          <cell r="A3507">
            <v>26019</v>
          </cell>
          <cell r="B3507" t="str">
            <v>DISCO DE DESBASTE PARA METAL FERROSO EM GERAL, COM TRES TELAS,  9 X 1/4 X 7/8 " (228,6 X 6,4 X 22,2 MM)</v>
          </cell>
          <cell r="C3507" t="str">
            <v xml:space="preserve">UN    </v>
          </cell>
          <cell r="D3507">
            <v>18.41</v>
          </cell>
        </row>
        <row r="3508">
          <cell r="A3508">
            <v>26020</v>
          </cell>
          <cell r="B3508" t="str">
            <v>DISCO DE LIXA PARA METAL, DIAMETRO = 180 MM, GRAO 120</v>
          </cell>
          <cell r="C3508" t="str">
            <v xml:space="preserve">UN    </v>
          </cell>
          <cell r="D3508">
            <v>4.8</v>
          </cell>
        </row>
        <row r="3509">
          <cell r="A3509">
            <v>26021</v>
          </cell>
          <cell r="B3509" t="str">
            <v>ESCOVA CIRCULAR EM ACO LATONADO, 6 X 1 " (DIAMETRO X ESPESSURA), FURO DE 1 1/4 ", FIO ONDULADO *0,30* MM</v>
          </cell>
          <cell r="C3509" t="str">
            <v xml:space="preserve">UN    </v>
          </cell>
          <cell r="D3509">
            <v>44.32</v>
          </cell>
        </row>
        <row r="3510">
          <cell r="A3510">
            <v>26022</v>
          </cell>
          <cell r="B3510" t="str">
            <v>PONTEIRO PARA MARTELO ROMPEDOR, DIAMETRO = *28* MM, COMPRIMENTO = *520* MM, ENCAIXE SEXTAVADO</v>
          </cell>
          <cell r="C3510" t="str">
            <v xml:space="preserve">UN    </v>
          </cell>
          <cell r="D3510">
            <v>123.09</v>
          </cell>
        </row>
        <row r="3511">
          <cell r="A3511">
            <v>26023</v>
          </cell>
          <cell r="B3511" t="str">
            <v>REBOLO ABRASIVO RETO DE USO GERAL GRAO 36, DE 6 X 1 " (DIAMETRO X ALTURA)</v>
          </cell>
          <cell r="C3511" t="str">
            <v xml:space="preserve">UN    </v>
          </cell>
          <cell r="D3511">
            <v>43.72</v>
          </cell>
        </row>
        <row r="3512">
          <cell r="A3512">
            <v>26026</v>
          </cell>
          <cell r="B3512" t="str">
            <v>SILICA ATIVA PARA ADICAO EM CONCRETO E ARGAMASSA</v>
          </cell>
          <cell r="C3512" t="str">
            <v xml:space="preserve">KG    </v>
          </cell>
          <cell r="D3512">
            <v>2.5099999999999998</v>
          </cell>
        </row>
        <row r="3513">
          <cell r="A3513">
            <v>26028</v>
          </cell>
          <cell r="B3513" t="str">
            <v>POZOLANA DE CLASSE C</v>
          </cell>
          <cell r="C3513" t="str">
            <v xml:space="preserve">T     </v>
          </cell>
          <cell r="D3513">
            <v>266.64</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101.87</v>
          </cell>
        </row>
        <row r="3518">
          <cell r="A3518">
            <v>26048</v>
          </cell>
          <cell r="B3518" t="str">
            <v>CAP, PVC, JE, DN 200 MM, PARA REDE COLETORA DE ESGOTO</v>
          </cell>
          <cell r="C3518" t="str">
            <v xml:space="preserve">UN    </v>
          </cell>
          <cell r="D3518">
            <v>151.78</v>
          </cell>
        </row>
        <row r="3519">
          <cell r="A3519">
            <v>33939</v>
          </cell>
          <cell r="B3519" t="str">
            <v>ARQUITETO JUNIOR</v>
          </cell>
          <cell r="C3519" t="str">
            <v xml:space="preserve">H     </v>
          </cell>
          <cell r="D3519">
            <v>66.790000000000006</v>
          </cell>
        </row>
        <row r="3520">
          <cell r="A3520">
            <v>33952</v>
          </cell>
          <cell r="B3520" t="str">
            <v>ARQUITETO PLENO</v>
          </cell>
          <cell r="C3520" t="str">
            <v xml:space="preserve">H     </v>
          </cell>
          <cell r="D3520">
            <v>76.650000000000006</v>
          </cell>
        </row>
        <row r="3521">
          <cell r="A3521">
            <v>33953</v>
          </cell>
          <cell r="B3521" t="str">
            <v>ARQUITETO SENIOR</v>
          </cell>
          <cell r="C3521" t="str">
            <v xml:space="preserve">H     </v>
          </cell>
          <cell r="D3521">
            <v>90.81</v>
          </cell>
        </row>
        <row r="3522">
          <cell r="A3522">
            <v>34341</v>
          </cell>
          <cell r="B3522" t="str">
            <v>ACO CA-25, 32,0 MM, VERGALHAO</v>
          </cell>
          <cell r="C3522" t="str">
            <v xml:space="preserve">KG    </v>
          </cell>
          <cell r="D3522">
            <v>3.8</v>
          </cell>
        </row>
        <row r="3523">
          <cell r="A3523">
            <v>34343</v>
          </cell>
          <cell r="B3523" t="str">
            <v>ACO CA-60, VERGALHAO, 9,5 MM</v>
          </cell>
          <cell r="C3523" t="str">
            <v xml:space="preserve">KG    </v>
          </cell>
          <cell r="D3523">
            <v>4.38</v>
          </cell>
        </row>
        <row r="3524">
          <cell r="A3524">
            <v>34344</v>
          </cell>
          <cell r="B3524" t="str">
            <v>ACO-FIO PARA PROTENSAO, CP-150 RB L, 8 MM</v>
          </cell>
          <cell r="C3524" t="str">
            <v xml:space="preserve">KG    </v>
          </cell>
          <cell r="D3524">
            <v>6.04</v>
          </cell>
        </row>
        <row r="3525">
          <cell r="A3525">
            <v>34345</v>
          </cell>
          <cell r="B3525" t="str">
            <v>VIGIA DIURNO</v>
          </cell>
          <cell r="C3525" t="str">
            <v xml:space="preserve">H     </v>
          </cell>
          <cell r="D3525">
            <v>8.93</v>
          </cell>
        </row>
        <row r="3526">
          <cell r="A3526">
            <v>34346</v>
          </cell>
          <cell r="B3526" t="str">
            <v>ARAME FARPADO GALVANIZADO 16 BWG, CLASSE 250</v>
          </cell>
          <cell r="C3526" t="str">
            <v xml:space="preserve">M     </v>
          </cell>
          <cell r="D3526">
            <v>0.79</v>
          </cell>
        </row>
        <row r="3527">
          <cell r="A3527">
            <v>34347</v>
          </cell>
          <cell r="B3527" t="str">
            <v>CONCERTINA SIMPLES EM ACO GALVANIZADO DE ALTA RESISTENCIA, COM ESPIRAL DE 300 MM, D = 2,76 MM</v>
          </cell>
          <cell r="C3527" t="str">
            <v xml:space="preserve">M     </v>
          </cell>
          <cell r="D3527">
            <v>13.96</v>
          </cell>
        </row>
        <row r="3528">
          <cell r="A3528">
            <v>34348</v>
          </cell>
          <cell r="B3528" t="str">
            <v>CONCERTINA CLIPADA (DUPLA) EM ACO GALVANIZADO DE ALTA RESISTENCIA, COM ESPIRAL DE 300 MM, D = 2,76 MM</v>
          </cell>
          <cell r="C3528" t="str">
            <v xml:space="preserve">M     </v>
          </cell>
          <cell r="D3528">
            <v>27.02</v>
          </cell>
        </row>
        <row r="3529">
          <cell r="A3529">
            <v>34349</v>
          </cell>
          <cell r="B3529" t="str">
            <v>HASTE DE ACO GALVANIZADO PARA FIXACAO DE CONCERTINA 2 "/3 M</v>
          </cell>
          <cell r="C3529" t="str">
            <v xml:space="preserve">UN    </v>
          </cell>
          <cell r="D3529">
            <v>10.81</v>
          </cell>
        </row>
        <row r="3530">
          <cell r="A3530">
            <v>34353</v>
          </cell>
          <cell r="B3530" t="str">
            <v>ARGAMASSA COLANTE AC-II</v>
          </cell>
          <cell r="C3530" t="str">
            <v xml:space="preserve">KG    </v>
          </cell>
          <cell r="D3530">
            <v>1</v>
          </cell>
        </row>
        <row r="3531">
          <cell r="A3531">
            <v>34355</v>
          </cell>
          <cell r="B3531" t="str">
            <v>ARGAMASSA PISO SOBRE PISO</v>
          </cell>
          <cell r="C3531" t="str">
            <v xml:space="preserve">KG    </v>
          </cell>
          <cell r="D3531">
            <v>1.38</v>
          </cell>
        </row>
        <row r="3532">
          <cell r="A3532">
            <v>34356</v>
          </cell>
          <cell r="B3532" t="str">
            <v>REJUNTE BRANCO, CIMENTICIO</v>
          </cell>
          <cell r="C3532" t="str">
            <v xml:space="preserve">KG    </v>
          </cell>
          <cell r="D3532">
            <v>2.86</v>
          </cell>
        </row>
        <row r="3533">
          <cell r="A3533">
            <v>34357</v>
          </cell>
          <cell r="B3533" t="str">
            <v>REJUNTE COLORIDO, CIMENTICIO</v>
          </cell>
          <cell r="C3533" t="str">
            <v xml:space="preserve">KG    </v>
          </cell>
          <cell r="D3533">
            <v>3.18</v>
          </cell>
        </row>
        <row r="3534">
          <cell r="A3534">
            <v>34359</v>
          </cell>
          <cell r="B3534" t="str">
            <v>CURVA 90 GRAUS DE BARRA CHATA EM ALUMINIO 3/4 " X 1/4 " X 300 MM</v>
          </cell>
          <cell r="C3534" t="str">
            <v xml:space="preserve">UN    </v>
          </cell>
          <cell r="D3534">
            <v>10.71</v>
          </cell>
        </row>
        <row r="3535">
          <cell r="A3535">
            <v>34360</v>
          </cell>
          <cell r="B3535" t="str">
            <v>PERFIL DE ALUMINIO ANODIZADO</v>
          </cell>
          <cell r="C3535" t="str">
            <v xml:space="preserve">KG    </v>
          </cell>
          <cell r="D3535">
            <v>42.13</v>
          </cell>
        </row>
        <row r="3536">
          <cell r="A3536">
            <v>34361</v>
          </cell>
          <cell r="B3536" t="str">
            <v>METACAULIM DE ALTA REATIVIDADE/CAULIM CALCINADO</v>
          </cell>
          <cell r="C3536" t="str">
            <v xml:space="preserve">KG    </v>
          </cell>
          <cell r="D3536">
            <v>1.81</v>
          </cell>
        </row>
        <row r="3537">
          <cell r="A3537">
            <v>34362</v>
          </cell>
          <cell r="B3537" t="str">
            <v>JANELA ALUMINIO DE CORRER 1,20 X 1,20 M (AXL) COM 2 FOLHAS DE VIDRO INCLUSO GUARNICAO.</v>
          </cell>
          <cell r="C3537" t="str">
            <v xml:space="preserve">UN    </v>
          </cell>
          <cell r="D3537">
            <v>1136.78</v>
          </cell>
        </row>
        <row r="3538">
          <cell r="A3538">
            <v>34363</v>
          </cell>
          <cell r="B3538" t="str">
            <v>JANELA ALUMINIO DE CORRER 1,20 X 1,50 M (AXL) COM 2 FOLHAS DE VIDRO INCLUSO GUARNICAO.</v>
          </cell>
          <cell r="C3538" t="str">
            <v xml:space="preserve">UN    </v>
          </cell>
          <cell r="D3538">
            <v>1343.46</v>
          </cell>
        </row>
        <row r="3539">
          <cell r="A3539">
            <v>34364</v>
          </cell>
          <cell r="B3539" t="str">
            <v>JANELA ALUMIINIO DE CORRER 1,20 X 1,50 M (AXL) COM 4 FOLHAS DE VIDRO INCLUSO GUARNICAO</v>
          </cell>
          <cell r="C3539" t="str">
            <v xml:space="preserve">UN    </v>
          </cell>
          <cell r="D3539">
            <v>1343.46</v>
          </cell>
        </row>
        <row r="3540">
          <cell r="A3540">
            <v>34365</v>
          </cell>
          <cell r="B3540" t="str">
            <v>JANELA ALUMINIO DE CORRER 1,20 X 2,00 M (AXL) COM 4 FOLHAS DE VIDRO INCLUSO GUARNICAO</v>
          </cell>
          <cell r="C3540" t="str">
            <v xml:space="preserve">UN    </v>
          </cell>
          <cell r="D3540">
            <v>1587.56</v>
          </cell>
        </row>
        <row r="3541">
          <cell r="A3541">
            <v>34367</v>
          </cell>
          <cell r="B3541" t="str">
            <v>JANELA ALUMINIO DE CORRER 1,00 X 1,50 M (AXL) COM 2 FOLHAS DE VIDRO INCLUSO GUARNICAO</v>
          </cell>
          <cell r="C3541" t="str">
            <v xml:space="preserve">UN    </v>
          </cell>
          <cell r="D3541">
            <v>1126.44</v>
          </cell>
        </row>
        <row r="3542">
          <cell r="A3542">
            <v>34369</v>
          </cell>
          <cell r="B3542" t="str">
            <v>JANELA ALUMINIO DE CORRER 1,00 X 2,00 M (AXL) COM 4 FOLHAS DE VIDRO INCLUSO GUARNICAO</v>
          </cell>
          <cell r="C3542" t="str">
            <v xml:space="preserve">UN    </v>
          </cell>
          <cell r="D3542">
            <v>1446.8</v>
          </cell>
        </row>
        <row r="3543">
          <cell r="A3543">
            <v>34370</v>
          </cell>
          <cell r="B3543" t="str">
            <v>JANELA ALUMINIO DE CORRER 1,20 X 1,20 (AXL) M COM 3 FOLHAS (2 VENEZIANAS E 1 VIDRO) INCLUSO GUARNICAO</v>
          </cell>
          <cell r="C3543" t="str">
            <v xml:space="preserve">UN    </v>
          </cell>
          <cell r="D3543">
            <v>1705.16</v>
          </cell>
        </row>
        <row r="3544">
          <cell r="A3544">
            <v>34371</v>
          </cell>
          <cell r="B3544" t="str">
            <v>JANELA ALUMINIO DE CORRER 1,20 X 1,50 (AXL) M COM 3 FOLHAS (2 VENEZIANAS E 1 VIDRO) INCLUSO GUARNICAO</v>
          </cell>
          <cell r="C3544" t="str">
            <v xml:space="preserve">UN    </v>
          </cell>
          <cell r="D3544">
            <v>1937.64</v>
          </cell>
        </row>
        <row r="3545">
          <cell r="A3545">
            <v>34372</v>
          </cell>
          <cell r="B3545" t="str">
            <v>JANELA ALUMINIO DE CORRER 1,20 X 1,50 (AXL) M COM 6 FOLHAS (4 VENEZIANAS E 2 VIDROS) INCLUSO GUARNICAO</v>
          </cell>
          <cell r="C3545" t="str">
            <v xml:space="preserve">UN    </v>
          </cell>
          <cell r="D3545">
            <v>2080.12</v>
          </cell>
        </row>
        <row r="3546">
          <cell r="A3546">
            <v>34373</v>
          </cell>
          <cell r="B3546" t="str">
            <v>JANELA ALUMINIO DE CORRER 1,20 X 2,00 (AXL) M COM 6 FOLHAS (4 VENEZIANAS E 2 VIDROS) INCLUSO GUARNICAO</v>
          </cell>
          <cell r="C3546" t="str">
            <v xml:space="preserve">UN    </v>
          </cell>
          <cell r="D3546">
            <v>2475.4699999999998</v>
          </cell>
        </row>
        <row r="3547">
          <cell r="A3547">
            <v>34377</v>
          </cell>
          <cell r="B3547" t="str">
            <v>JANELA ALUMINIO BASCULANTE  80 X 60 CM (AXL)</v>
          </cell>
          <cell r="C3547" t="str">
            <v xml:space="preserve">UN    </v>
          </cell>
          <cell r="D3547">
            <v>434.89</v>
          </cell>
        </row>
        <row r="3548">
          <cell r="A3548">
            <v>34378</v>
          </cell>
          <cell r="B3548" t="str">
            <v>JANELA ALUMINIO BASCULANTE  100 X 80 CM (AXL)</v>
          </cell>
          <cell r="C3548" t="str">
            <v xml:space="preserve">UN    </v>
          </cell>
          <cell r="D3548">
            <v>636.73</v>
          </cell>
        </row>
        <row r="3549">
          <cell r="A3549">
            <v>34379</v>
          </cell>
          <cell r="B3549" t="str">
            <v>JANELA ALUMINIO BASCULANTE  100 X 100 CM (AXL)</v>
          </cell>
          <cell r="C3549" t="str">
            <v xml:space="preserve">UN    </v>
          </cell>
          <cell r="D3549">
            <v>754.46</v>
          </cell>
        </row>
        <row r="3550">
          <cell r="A3550">
            <v>34380</v>
          </cell>
          <cell r="B3550" t="str">
            <v>CAIXILHO FIXO ALUMINIO 60 X 80 CM COMPLETO</v>
          </cell>
          <cell r="C3550" t="str">
            <v xml:space="preserve">UN    </v>
          </cell>
          <cell r="D3550">
            <v>376.64</v>
          </cell>
        </row>
        <row r="3551">
          <cell r="A3551">
            <v>34381</v>
          </cell>
          <cell r="B3551" t="str">
            <v>JANELA ALUMINIO MAXIM AR 80 X 60 CM (AXL) (INCLUSO GUARNICAO E VIDRO)</v>
          </cell>
          <cell r="C3551" t="str">
            <v xml:space="preserve">UN    </v>
          </cell>
          <cell r="D3551">
            <v>545.65</v>
          </cell>
        </row>
        <row r="3552">
          <cell r="A3552">
            <v>34383</v>
          </cell>
          <cell r="B3552" t="str">
            <v>GABIAO MANTA (COLCHAO) MALHA HEXAGONAL 6 X 8 CM (ZN/AL + PVC), FIO 2 MM, REVESTIDO COM PVC, DIMENSOES 4,0 X 2,0 X 0,3 M (C X L X A)</v>
          </cell>
          <cell r="C3552" t="str">
            <v xml:space="preserve">UN    </v>
          </cell>
          <cell r="D3552">
            <v>990.48</v>
          </cell>
        </row>
        <row r="3553">
          <cell r="A3553">
            <v>34384</v>
          </cell>
          <cell r="B3553" t="str">
            <v>VIDRO PLANO ARAMADO E = 6 MM - SEM COLOCACAO</v>
          </cell>
          <cell r="C3553" t="str">
            <v xml:space="preserve">M2    </v>
          </cell>
          <cell r="D3553">
            <v>278.36</v>
          </cell>
        </row>
        <row r="3554">
          <cell r="A3554">
            <v>34385</v>
          </cell>
          <cell r="B3554" t="str">
            <v>VIDRO LISO INCOLOR 8MM  -  SEM COLOCACAO</v>
          </cell>
          <cell r="C3554" t="str">
            <v xml:space="preserve">M2    </v>
          </cell>
          <cell r="D3554">
            <v>230.11</v>
          </cell>
        </row>
        <row r="3555">
          <cell r="A3555">
            <v>34386</v>
          </cell>
          <cell r="B3555" t="str">
            <v>VIDRO LISO INCOLOR 10 MM - SEM COLOCACAO</v>
          </cell>
          <cell r="C3555" t="str">
            <v xml:space="preserve">M2    </v>
          </cell>
          <cell r="D3555">
            <v>278.36</v>
          </cell>
        </row>
        <row r="3556">
          <cell r="A3556">
            <v>34387</v>
          </cell>
          <cell r="B3556" t="str">
            <v>VIDRO CRISTAL COLORIDO, 8 MM, PINTADO NA COR BRANCA</v>
          </cell>
          <cell r="C3556" t="str">
            <v xml:space="preserve">M2    </v>
          </cell>
          <cell r="D3556">
            <v>299.7</v>
          </cell>
        </row>
        <row r="3557">
          <cell r="A3557">
            <v>34388</v>
          </cell>
          <cell r="B3557" t="str">
            <v>VIDRO CRISTAL COLORIDO, 6 MM, PINTADO NA COR BRANCA</v>
          </cell>
          <cell r="C3557" t="str">
            <v xml:space="preserve">M2    </v>
          </cell>
          <cell r="D3557">
            <v>184.62</v>
          </cell>
        </row>
        <row r="3558">
          <cell r="A3558">
            <v>34389</v>
          </cell>
          <cell r="B3558" t="str">
            <v>VIDRO CRISTAL COLORIDO, 4 MM, PINTADO NA COR BRANCA</v>
          </cell>
          <cell r="C3558" t="str">
            <v xml:space="preserve">M2    </v>
          </cell>
          <cell r="D3558">
            <v>129.9</v>
          </cell>
        </row>
        <row r="3559">
          <cell r="A3559">
            <v>34390</v>
          </cell>
          <cell r="B3559" t="str">
            <v>VIDRO CRISTAL COLORIDO, 10 MM, PINTADO NA COR BRANCA</v>
          </cell>
          <cell r="C3559" t="str">
            <v xml:space="preserve">M2    </v>
          </cell>
          <cell r="D3559">
            <v>415.69</v>
          </cell>
        </row>
        <row r="3560">
          <cell r="A3560">
            <v>34391</v>
          </cell>
          <cell r="B3560" t="str">
            <v>VIDRO COMUM LAMINADO LISO INCOLOR DUPLO, ESPESSURA TOTAL 8 MM (CADA CAMADA DE 4 MM) - COLOCADO</v>
          </cell>
          <cell r="C3560" t="str">
            <v xml:space="preserve">M2    </v>
          </cell>
          <cell r="D3560">
            <v>532.97</v>
          </cell>
        </row>
        <row r="3561">
          <cell r="A3561">
            <v>34392</v>
          </cell>
          <cell r="B3561" t="str">
            <v>AUXILIAR  DE ALMOXARIFE</v>
          </cell>
          <cell r="C3561" t="str">
            <v xml:space="preserve">H     </v>
          </cell>
          <cell r="D3561">
            <v>9.15</v>
          </cell>
        </row>
        <row r="3562">
          <cell r="A3562">
            <v>34400</v>
          </cell>
          <cell r="B3562" t="str">
            <v>TIJOLO CERAMICO REFRATARIO 2,5 X 11,4 X 22,9 CM</v>
          </cell>
          <cell r="C3562" t="str">
            <v xml:space="preserve">UN    </v>
          </cell>
          <cell r="D3562">
            <v>2.71</v>
          </cell>
        </row>
        <row r="3563">
          <cell r="A3563">
            <v>34401</v>
          </cell>
          <cell r="B3563" t="str">
            <v>TIJOLO CERAMICO LAMINADO 5,5 X 11 X 23 CM</v>
          </cell>
          <cell r="C3563" t="str">
            <v xml:space="preserve">UN    </v>
          </cell>
          <cell r="D3563">
            <v>1.1100000000000001</v>
          </cell>
        </row>
        <row r="3564">
          <cell r="A3564">
            <v>34402</v>
          </cell>
          <cell r="B3564" t="str">
            <v>TELHA DE FIBROCIMENTO ONDULADA E = 8 MM, DE 3,66 X 1,10 M (SEM AMIANTO)</v>
          </cell>
          <cell r="C3564" t="str">
            <v xml:space="preserve">UN    </v>
          </cell>
          <cell r="D3564">
            <v>103.86</v>
          </cell>
        </row>
        <row r="3565">
          <cell r="A3565">
            <v>34417</v>
          </cell>
          <cell r="B3565" t="str">
            <v>TELHA DE FIBROCIMENTO ONDULADA E = 4 MM, DE 2,13 X 0,50 M (SEM AMIANTO)</v>
          </cell>
          <cell r="C3565" t="str">
            <v xml:space="preserve">UN    </v>
          </cell>
          <cell r="D3565">
            <v>11.37</v>
          </cell>
        </row>
        <row r="3566">
          <cell r="A3566">
            <v>34425</v>
          </cell>
          <cell r="B3566" t="str">
            <v>TELHA ESTRUTURAL DE FIBROCIMENTO 1 ABA, DE 0,52 X 2,00 M (SEM AMIANTO)</v>
          </cell>
          <cell r="C3566" t="str">
            <v xml:space="preserve">UN    </v>
          </cell>
          <cell r="D3566">
            <v>64.23</v>
          </cell>
        </row>
        <row r="3567">
          <cell r="A3567">
            <v>34439</v>
          </cell>
          <cell r="B3567" t="str">
            <v>ACO CA-50, 10,0 MM, DOBRADO E CORTADO</v>
          </cell>
          <cell r="C3567" t="str">
            <v xml:space="preserve">KG    </v>
          </cell>
          <cell r="D3567">
            <v>4.3600000000000003</v>
          </cell>
        </row>
        <row r="3568">
          <cell r="A3568">
            <v>34441</v>
          </cell>
          <cell r="B3568" t="str">
            <v>ACO CA-50, 12,5 MM, DOBRADO E CORTADO</v>
          </cell>
          <cell r="C3568" t="str">
            <v xml:space="preserve">KG    </v>
          </cell>
          <cell r="D3568">
            <v>4.13</v>
          </cell>
        </row>
        <row r="3569">
          <cell r="A3569">
            <v>34443</v>
          </cell>
          <cell r="B3569" t="str">
            <v>ACO CA-50, 16 MM, DOBRADO E CORTADO</v>
          </cell>
          <cell r="C3569" t="str">
            <v xml:space="preserve">KG    </v>
          </cell>
          <cell r="D3569">
            <v>4.13</v>
          </cell>
        </row>
        <row r="3570">
          <cell r="A3570">
            <v>34446</v>
          </cell>
          <cell r="B3570" t="str">
            <v>ACO CA-50, 20 MM, DOBRADO E CORTADO</v>
          </cell>
          <cell r="C3570" t="str">
            <v xml:space="preserve">KG    </v>
          </cell>
          <cell r="D3570">
            <v>4.13</v>
          </cell>
        </row>
        <row r="3571">
          <cell r="A3571">
            <v>34447</v>
          </cell>
          <cell r="B3571" t="str">
            <v>TELHA ESTRUTURAL DE FIBROCIMENTO 2 ABAS, DE 1,00 X 8,20 M (SEM AMIANTO)</v>
          </cell>
          <cell r="C3571" t="str">
            <v xml:space="preserve">UN    </v>
          </cell>
          <cell r="D3571">
            <v>411.07</v>
          </cell>
        </row>
        <row r="3572">
          <cell r="A3572">
            <v>34449</v>
          </cell>
          <cell r="B3572" t="str">
            <v>ACO CA-50, 6,3 MM, DOBRADO E CORTADO</v>
          </cell>
          <cell r="C3572" t="str">
            <v xml:space="preserve">KG    </v>
          </cell>
          <cell r="D3572">
            <v>4.55</v>
          </cell>
        </row>
        <row r="3573">
          <cell r="A3573">
            <v>34452</v>
          </cell>
          <cell r="B3573" t="str">
            <v>ACO CA-60, 4,2 MM, DOBRADO E CORTADO</v>
          </cell>
          <cell r="C3573" t="str">
            <v xml:space="preserve">KG    </v>
          </cell>
          <cell r="D3573">
            <v>4.03</v>
          </cell>
        </row>
        <row r="3574">
          <cell r="A3574">
            <v>34456</v>
          </cell>
          <cell r="B3574" t="str">
            <v>ACO CA-60, 5,0 MM, DOBRADO E CORTADO</v>
          </cell>
          <cell r="C3574" t="str">
            <v xml:space="preserve">KG    </v>
          </cell>
          <cell r="D3574">
            <v>4.03</v>
          </cell>
        </row>
        <row r="3575">
          <cell r="A3575">
            <v>34457</v>
          </cell>
          <cell r="B3575" t="str">
            <v>ACO CA-60, 6,0 MM, DOBRADO E CORTADO</v>
          </cell>
          <cell r="C3575" t="str">
            <v xml:space="preserve">KG    </v>
          </cell>
          <cell r="D3575">
            <v>4.33</v>
          </cell>
        </row>
        <row r="3576">
          <cell r="A3576">
            <v>34458</v>
          </cell>
          <cell r="B3576" t="str">
            <v>TELHA DE FIBROCIMENTO E = 6 MM, DE 3,00 X 1,06 M (SEM AMIANTO)</v>
          </cell>
          <cell r="C3576" t="str">
            <v xml:space="preserve">UN    </v>
          </cell>
          <cell r="D3576">
            <v>96.25</v>
          </cell>
        </row>
        <row r="3577">
          <cell r="A3577">
            <v>34460</v>
          </cell>
          <cell r="B3577" t="str">
            <v>ACO CA-60, 7,0 MM, DOBRADO E CORTADO</v>
          </cell>
          <cell r="C3577" t="str">
            <v xml:space="preserve">KG    </v>
          </cell>
          <cell r="D3577">
            <v>4.42</v>
          </cell>
        </row>
        <row r="3578">
          <cell r="A3578">
            <v>34464</v>
          </cell>
          <cell r="B3578" t="str">
            <v>TELHA DE FIBROCIMENTO E = 6 MM, DE 4,10 X 1,06 M (SEM AMIANTO)</v>
          </cell>
          <cell r="C3578" t="str">
            <v xml:space="preserve">UN    </v>
          </cell>
          <cell r="D3578">
            <v>129.12</v>
          </cell>
        </row>
        <row r="3579">
          <cell r="A3579">
            <v>34466</v>
          </cell>
          <cell r="B3579" t="str">
            <v>AJUDANTE DE PINTOR</v>
          </cell>
          <cell r="C3579" t="str">
            <v xml:space="preserve">H     </v>
          </cell>
          <cell r="D3579">
            <v>9.17</v>
          </cell>
        </row>
        <row r="3580">
          <cell r="A3580">
            <v>34468</v>
          </cell>
          <cell r="B3580" t="str">
            <v>TELHA DE FIBROCIMENTO E = 6 MM, DE 4,60 X 1,06 M (SEM AMIANTO)</v>
          </cell>
          <cell r="C3580" t="str">
            <v xml:space="preserve">UN    </v>
          </cell>
          <cell r="D3580">
            <v>149.02000000000001</v>
          </cell>
        </row>
        <row r="3581">
          <cell r="A3581">
            <v>34469</v>
          </cell>
          <cell r="B3581" t="str">
            <v>AQUECEDOR SOLAR CAPACIDADE DO RESERVATORIO 1000 L, INCLUI 10 PLACAS COLETORAS DE 1,42 M2</v>
          </cell>
          <cell r="C3581" t="str">
            <v xml:space="preserve">UN    </v>
          </cell>
          <cell r="D3581">
            <v>6675.78</v>
          </cell>
        </row>
        <row r="3582">
          <cell r="A3582">
            <v>34472</v>
          </cell>
          <cell r="B3582" t="str">
            <v>AQUECEDOR SOLAR CAPACIDADE DO RESERVATORIO 200 L, INCLUI 2 PLACAS COLETORAS DE 1,42 M2</v>
          </cell>
          <cell r="C3582" t="str">
            <v xml:space="preserve">UN    </v>
          </cell>
          <cell r="D3582">
            <v>2053.9299999999998</v>
          </cell>
        </row>
        <row r="3583">
          <cell r="A3583">
            <v>34473</v>
          </cell>
          <cell r="B3583" t="str">
            <v>TELHA DE FIBROCIMENTO E = 8 MM, DE 3,00 X 1,06 M (SEM AMIANTO)</v>
          </cell>
          <cell r="C3583" t="str">
            <v xml:space="preserve">UN    </v>
          </cell>
          <cell r="D3583">
            <v>121.88</v>
          </cell>
        </row>
        <row r="3584">
          <cell r="A3584">
            <v>34476</v>
          </cell>
          <cell r="B3584" t="str">
            <v>AQUECEDOR SOLAR CAPACIDADE DO RESERVATORIO 400L, INCLUI 4 PLACAS COLETORAS DE 1,42 M2</v>
          </cell>
          <cell r="C3584" t="str">
            <v xml:space="preserve">UN    </v>
          </cell>
          <cell r="D3584">
            <v>3481.7</v>
          </cell>
        </row>
        <row r="3585">
          <cell r="A3585">
            <v>34477</v>
          </cell>
          <cell r="B3585" t="str">
            <v>AQUECEDOR SOLAR CAPACIDADE DO RESERVATORIO 600 L, INCLUI 6 PLACAS COLETORAS DE 1,42 M2</v>
          </cell>
          <cell r="C3585" t="str">
            <v xml:space="preserve">UN    </v>
          </cell>
          <cell r="D3585">
            <v>4620.8900000000003</v>
          </cell>
        </row>
        <row r="3586">
          <cell r="A3586">
            <v>34479</v>
          </cell>
          <cell r="B3586" t="str">
            <v>CONCRETO USINADO BOMBEAVEL, CLASSE DE RESISTENCIA C40, COM BRITA 0 E 1, SLUMP = 100 +/- 20 MM, INCLUI SERVICO DE BOMBEAMENTO (NBR 8953)</v>
          </cell>
          <cell r="C3586" t="str">
            <v xml:space="preserve">M3    </v>
          </cell>
          <cell r="D3586">
            <v>382.1</v>
          </cell>
        </row>
        <row r="3587">
          <cell r="A3587">
            <v>34480</v>
          </cell>
          <cell r="B3587" t="str">
            <v>TELHA DE FIBROCIMENTO E = 8 MM, DE 4,10 X 1,06 M (SEM AMIANTO)</v>
          </cell>
          <cell r="C3587" t="str">
            <v xml:space="preserve">UN    </v>
          </cell>
          <cell r="D3587">
            <v>166.2</v>
          </cell>
        </row>
        <row r="3588">
          <cell r="A3588">
            <v>34481</v>
          </cell>
          <cell r="B3588" t="str">
            <v>CONCRETO USINADO BOMBEAVEL, CLASSE DE RESISTENCIA C45, COM BRITA 0 E 1, SLUMP = 100 +/- 20 MM, INCLUI SERVICO DE BOMBEAMENTO (NBR 8953)</v>
          </cell>
          <cell r="C3588" t="str">
            <v xml:space="preserve">M3    </v>
          </cell>
          <cell r="D3588">
            <v>429.57</v>
          </cell>
        </row>
        <row r="3589">
          <cell r="A3589">
            <v>34482</v>
          </cell>
          <cell r="B3589" t="str">
            <v>AQUECEDOR SOLAR  CAPACIDADE DO RESERVATORIO 800 L, INCLUI 8 PLACAS COLETORAS DE 1,42 M2</v>
          </cell>
          <cell r="C3589" t="str">
            <v xml:space="preserve">UN    </v>
          </cell>
          <cell r="D3589">
            <v>4315.66</v>
          </cell>
        </row>
        <row r="3590">
          <cell r="A3590">
            <v>34483</v>
          </cell>
          <cell r="B3590" t="str">
            <v>CONCRETO USINADO BOMBEAVEL, CLASSE DE RESISTENCIA C50, COM BRITA 0 E 1, SLUMP = 100 +/- 20 MM, INCLUI SERVICO DE BOMBEAMENTO (NBR 8953)</v>
          </cell>
          <cell r="C3590" t="str">
            <v xml:space="preserve">M3    </v>
          </cell>
          <cell r="D3590">
            <v>509.47</v>
          </cell>
        </row>
        <row r="3591">
          <cell r="A3591">
            <v>34485</v>
          </cell>
          <cell r="B3591" t="str">
            <v>CONCRETO USINADO BOMBEAVEL, CLASSE DE RESISTENCIA C60, COM BRITA 0 E 1, SLUMP = 100 +/- 20 MM, INCLUI SERVICO DE BOMBEAMENTO (NBR 8953)</v>
          </cell>
          <cell r="C3591" t="str">
            <v xml:space="preserve">M3    </v>
          </cell>
          <cell r="D3591">
            <v>654.21</v>
          </cell>
        </row>
        <row r="3592">
          <cell r="A3592">
            <v>34486</v>
          </cell>
          <cell r="B3592" t="str">
            <v>TELHA DE FIBROCIMENTO E = 8 MM, DE 4,60 X 1,06 M (SEM AMIANTO)</v>
          </cell>
          <cell r="C3592" t="str">
            <v xml:space="preserve">UN    </v>
          </cell>
          <cell r="D3592">
            <v>186.15</v>
          </cell>
        </row>
        <row r="3593">
          <cell r="A3593">
            <v>34491</v>
          </cell>
          <cell r="B3593" t="str">
            <v>CONCRETO AUTOADENSAVEL (CAA) CLASSE DE RESISTENCIA C30, ESPALHAMENTO SF2, INCLUI SERVICO DE BOMBEAMENTO (NBR 15823)</v>
          </cell>
          <cell r="C3593" t="str">
            <v xml:space="preserve">M3    </v>
          </cell>
          <cell r="D3593">
            <v>342.58</v>
          </cell>
        </row>
        <row r="3594">
          <cell r="A3594">
            <v>34492</v>
          </cell>
          <cell r="B3594" t="str">
            <v>CONCRETO USINADO BOMBEAVEL, CLASSE DE RESISTENCIA C20, COM BRITA 0 E 1, SLUMP = 100 +/- 20 MM, EXCLUI SERVICO DE BOMBEAMENTO (NBR 8953)</v>
          </cell>
          <cell r="C3594" t="str">
            <v xml:space="preserve">M3    </v>
          </cell>
          <cell r="D3594">
            <v>283.68</v>
          </cell>
        </row>
        <row r="3595">
          <cell r="A3595">
            <v>34493</v>
          </cell>
          <cell r="B3595" t="str">
            <v>CONCRETO USINADO BOMBEAVEL, CLASSE DE RESISTENCIA C25, COM BRITA 0 E 1, SLUMP = 100 +/- 20 MM, EXCLUI SERVICO DE BOMBEAMENTO (NBR 8953)</v>
          </cell>
          <cell r="C3595" t="str">
            <v xml:space="preserve">M3    </v>
          </cell>
          <cell r="D3595">
            <v>294.68</v>
          </cell>
        </row>
        <row r="3596">
          <cell r="A3596">
            <v>34494</v>
          </cell>
          <cell r="B3596" t="str">
            <v>CONCRETO USINADO BOMBEAVEL, CLASSE DE RESISTENCIA C30, COM BRITA 0 E 1, SLUMP = 100 +/- 20 MM, EXCLUI SERVICO DE BOMBEAMENTO (NBR 8953)</v>
          </cell>
          <cell r="C3596" t="str">
            <v xml:space="preserve">M3    </v>
          </cell>
          <cell r="D3596">
            <v>307.76</v>
          </cell>
        </row>
        <row r="3597">
          <cell r="A3597">
            <v>34495</v>
          </cell>
          <cell r="B3597" t="str">
            <v>CONCRETO USINADO BOMBEAVEL, CLASSE DE RESISTENCIA C35, COM BRITA 0 E 1, SLUMP = 100 +/- 20 MM, EXCLUI SERVICO DE BOMBEAMENTO (NBR 8953)</v>
          </cell>
          <cell r="C3597" t="str">
            <v xml:space="preserve">M3    </v>
          </cell>
          <cell r="D3597">
            <v>320.91000000000003</v>
          </cell>
        </row>
        <row r="3598">
          <cell r="A3598">
            <v>34496</v>
          </cell>
          <cell r="B3598" t="str">
            <v>CONCRETO USINADO BOMBEAVEL, CLASSE DE RESISTENCIA C40, COM BRITA 0 E 1, SLUMP = 100 +/- 20 MM, EXCLUI SERVICO DE BOMBEAMENTO (NBR 8953)</v>
          </cell>
          <cell r="C3598" t="str">
            <v xml:space="preserve">M3    </v>
          </cell>
          <cell r="D3598">
            <v>335.21</v>
          </cell>
        </row>
        <row r="3599">
          <cell r="A3599">
            <v>34497</v>
          </cell>
          <cell r="B3599" t="str">
            <v>CONCRETO USINADO BOMBEAVEL, CLASSE DE RESISTENCIA C80, COM BRITA 0 E 1, SLUMP = 100 +/- 20 MM, EXCLUI SERVICO DE BOMBEAMENTO (NBR 8953)</v>
          </cell>
          <cell r="C3599" t="str">
            <v xml:space="preserve">M3    </v>
          </cell>
          <cell r="D3599">
            <v>903.15</v>
          </cell>
        </row>
        <row r="3600">
          <cell r="A3600">
            <v>34498</v>
          </cell>
          <cell r="B3600" t="str">
            <v>CONE DE SINALIZACAO EM PVC FLEXIVEL, H = 70 / 76 CM (NBR 15071)</v>
          </cell>
          <cell r="C3600" t="str">
            <v xml:space="preserve">UN    </v>
          </cell>
          <cell r="D3600">
            <v>76.8</v>
          </cell>
        </row>
        <row r="3601">
          <cell r="A3601">
            <v>34500</v>
          </cell>
          <cell r="B3601" t="str">
            <v>COORDENADOR/GERENTE DE OBRA</v>
          </cell>
          <cell r="C3601" t="str">
            <v xml:space="preserve">H     </v>
          </cell>
          <cell r="D3601">
            <v>152.26</v>
          </cell>
        </row>
        <row r="3602">
          <cell r="A3602">
            <v>34514</v>
          </cell>
          <cell r="B3602" t="str">
            <v>CHAPA DE MDF BRANCO LISO 1 FACE, E = 15 MM, DE *2,75 X 1,85* M</v>
          </cell>
          <cell r="C3602" t="str">
            <v xml:space="preserve">M2    </v>
          </cell>
          <cell r="D3602">
            <v>23.95</v>
          </cell>
        </row>
        <row r="3603">
          <cell r="A3603">
            <v>34519</v>
          </cell>
          <cell r="B3603" t="str">
            <v>CRUZETA DE CONCRETO LEVE, COMP. 2000 MM SECAO, 90 X 90 MM</v>
          </cell>
          <cell r="C3603" t="str">
            <v xml:space="preserve">UN    </v>
          </cell>
          <cell r="D3603">
            <v>73.459999999999994</v>
          </cell>
        </row>
        <row r="3604">
          <cell r="A3604">
            <v>34544</v>
          </cell>
          <cell r="B3604" t="str">
            <v>DISJUNTOR  TERMOMAGNETICO TRIPOLAR 3 X 400 A / ICC - 25 KA</v>
          </cell>
          <cell r="C3604" t="str">
            <v xml:space="preserve">UN    </v>
          </cell>
          <cell r="D3604">
            <v>1050.49</v>
          </cell>
        </row>
        <row r="3605">
          <cell r="A3605">
            <v>34546</v>
          </cell>
          <cell r="B3605" t="str">
            <v>MASSA PARA TEXTURA RUSTICA DE BASE ACRILICA, COR BRANCA, USO INTERNO E EXTERNO</v>
          </cell>
          <cell r="C3605" t="str">
            <v xml:space="preserve">KG    </v>
          </cell>
          <cell r="D3605">
            <v>5.57</v>
          </cell>
        </row>
        <row r="3606">
          <cell r="A3606">
            <v>34547</v>
          </cell>
          <cell r="B3606" t="str">
            <v>TELA DE ACO SOLDADA GALVANIZADA/ZINCADA PARA ALVENARIA, FIO  D = *1,20 A 1,70* MM, MALHA 15 X 15 MM, (C X L) *50 X 12* CM</v>
          </cell>
          <cell r="C3606" t="str">
            <v xml:space="preserve">M     </v>
          </cell>
          <cell r="D3606">
            <v>2.75</v>
          </cell>
        </row>
        <row r="3607">
          <cell r="A3607">
            <v>34548</v>
          </cell>
          <cell r="B3607" t="str">
            <v>TELA DE ACO SOLDADA GALVANIZADA/ZINCADA PARA ALVENARIA, FIO  D = *1,20 A 1,70* MM, MALHA 15 X 15 MM, (C X L) *50 X 17,5* CM</v>
          </cell>
          <cell r="C3607" t="str">
            <v xml:space="preserve">M     </v>
          </cell>
          <cell r="D3607">
            <v>2.68</v>
          </cell>
        </row>
        <row r="3608">
          <cell r="A3608">
            <v>34549</v>
          </cell>
          <cell r="B3608" t="str">
            <v>ARGILA EXPANDIDA, GRANULOMETRIA 2215</v>
          </cell>
          <cell r="C3608" t="str">
            <v xml:space="preserve">M3    </v>
          </cell>
          <cell r="D3608">
            <v>192.22</v>
          </cell>
        </row>
        <row r="3609">
          <cell r="A3609">
            <v>34550</v>
          </cell>
          <cell r="B3609" t="str">
            <v>TELA DE ACO SOLDADA GALVANIZADA/ZINCADA PARA ALVENARIA, FIO D = *1,20 A 1,70* MM, MALHA 15 X 15 MM, (C X L) *50 X 6* CM</v>
          </cell>
          <cell r="C3609" t="str">
            <v xml:space="preserve">M     </v>
          </cell>
          <cell r="D3609">
            <v>0.95</v>
          </cell>
        </row>
        <row r="3610">
          <cell r="A3610">
            <v>34551</v>
          </cell>
          <cell r="B3610" t="str">
            <v>AUXILIAR DE AZULEJISTA</v>
          </cell>
          <cell r="C3610" t="str">
            <v xml:space="preserve">H     </v>
          </cell>
          <cell r="D3610">
            <v>8.32</v>
          </cell>
        </row>
        <row r="3611">
          <cell r="A3611">
            <v>34555</v>
          </cell>
          <cell r="B3611" t="str">
            <v>BLOCO VEDACAO CONCRETO APARENTE 19 X 19 X 39 CM  (CLASSE C - NBR 6136)</v>
          </cell>
          <cell r="C3611" t="str">
            <v xml:space="preserve">UN    </v>
          </cell>
          <cell r="D3611">
            <v>2.69</v>
          </cell>
        </row>
        <row r="3612">
          <cell r="A3612">
            <v>34556</v>
          </cell>
          <cell r="B3612" t="str">
            <v>BLOCO CONCRETO ESTRUTURAL 14 X 19 X 29 CM, FBK 10 MPA (NBR 6136)</v>
          </cell>
          <cell r="C3612" t="str">
            <v xml:space="preserve">UN    </v>
          </cell>
          <cell r="D3612">
            <v>2.63</v>
          </cell>
        </row>
        <row r="3613">
          <cell r="A3613">
            <v>34557</v>
          </cell>
          <cell r="B3613" t="str">
            <v>TELA DE ACO SOLDADA GALVANIZADA/ZINCADA PARA ALVENARIA, FIO D = *1,20 A 1,70* MM, MALHA 15 X 15 MM, (C X L) *50 X 7,5* CM</v>
          </cell>
          <cell r="C3613" t="str">
            <v xml:space="preserve">M     </v>
          </cell>
          <cell r="D3613">
            <v>1.69</v>
          </cell>
        </row>
        <row r="3614">
          <cell r="A3614">
            <v>34558</v>
          </cell>
          <cell r="B3614" t="str">
            <v>TELA DE ACO SOLDADA GALVANIZADA/ZINCADA PARA ALVENARIA, FIO D = *1,20 A 1,70* MM, MALHA 15 X 15 MM, (C X L) *50 X 10,5* CM</v>
          </cell>
          <cell r="C3614" t="str">
            <v xml:space="preserve">M     </v>
          </cell>
          <cell r="D3614">
            <v>1.8</v>
          </cell>
        </row>
        <row r="3615">
          <cell r="A3615">
            <v>34562</v>
          </cell>
          <cell r="B3615" t="str">
            <v>ARAME RECOZIDO 16 BWG, 1,60 MM (0,016 KG/M)</v>
          </cell>
          <cell r="C3615" t="str">
            <v xml:space="preserve">KG    </v>
          </cell>
          <cell r="D3615">
            <v>7.52</v>
          </cell>
        </row>
        <row r="3616">
          <cell r="A3616">
            <v>34564</v>
          </cell>
          <cell r="B3616" t="str">
            <v>BLOCO CONCRETO ESTRUTURAL 14 X 19 X 29 CM, FBK 14 MPA (NBR 6136)</v>
          </cell>
          <cell r="C3616" t="str">
            <v xml:space="preserve">UN    </v>
          </cell>
          <cell r="D3616">
            <v>3.28</v>
          </cell>
        </row>
        <row r="3617">
          <cell r="A3617">
            <v>34565</v>
          </cell>
          <cell r="B3617" t="str">
            <v>BLOCO CONCRETO ESTRUTURAL 14 X 19 X 29 CM, FBK 16 MPA (NBR 6136)</v>
          </cell>
          <cell r="C3617" t="str">
            <v xml:space="preserve">UN    </v>
          </cell>
          <cell r="D3617">
            <v>3.79</v>
          </cell>
        </row>
        <row r="3618">
          <cell r="A3618">
            <v>34566</v>
          </cell>
          <cell r="B3618" t="str">
            <v>BLOCO CONCRETO ESTRUTURAL 14 X 19 X 29 CM, FBK 6 MPA (NBR 6136)</v>
          </cell>
          <cell r="C3618" t="str">
            <v xml:space="preserve">UN    </v>
          </cell>
          <cell r="D3618">
            <v>2.0499999999999998</v>
          </cell>
        </row>
        <row r="3619">
          <cell r="A3619">
            <v>34567</v>
          </cell>
          <cell r="B3619" t="str">
            <v>BLOCO CONCRETO ESTRUTURAL 14 X 19 X 29 CM, FBK 8 MPA (NBR 6136)</v>
          </cell>
          <cell r="C3619" t="str">
            <v xml:space="preserve">UN    </v>
          </cell>
          <cell r="D3619">
            <v>2.2999999999999998</v>
          </cell>
        </row>
        <row r="3620">
          <cell r="A3620">
            <v>34568</v>
          </cell>
          <cell r="B3620" t="str">
            <v>BLOCO CONCRETO ESTRUTURAL 14 X 19 X 39 CM, FBK 10 MPA (NBR 6136)</v>
          </cell>
          <cell r="C3620" t="str">
            <v xml:space="preserve">UN    </v>
          </cell>
          <cell r="D3620">
            <v>3.01</v>
          </cell>
        </row>
        <row r="3621">
          <cell r="A3621">
            <v>34569</v>
          </cell>
          <cell r="B3621" t="str">
            <v>BLOCO CONCRETO ESTRUTURAL 14 X 19 X 39 CM, FBK 12 MPA (NBR 6136)</v>
          </cell>
          <cell r="C3621" t="str">
            <v xml:space="preserve">UN    </v>
          </cell>
          <cell r="D3621">
            <v>3.08</v>
          </cell>
        </row>
        <row r="3622">
          <cell r="A3622">
            <v>34570</v>
          </cell>
          <cell r="B3622" t="str">
            <v>BLOCO CONCRETO ESTRUTURAL 14 X 19 X 39 CM, FBK 14 MPA (NBR 6136)</v>
          </cell>
          <cell r="C3622" t="str">
            <v xml:space="preserve">UN    </v>
          </cell>
          <cell r="D3622">
            <v>3.29</v>
          </cell>
        </row>
        <row r="3623">
          <cell r="A3623">
            <v>34571</v>
          </cell>
          <cell r="B3623" t="str">
            <v>BLOCO CONCRETO ESTRUTURAL 14 X 19 X 39 CM, FBK 6 MPA (NBR 6136)</v>
          </cell>
          <cell r="C3623" t="str">
            <v xml:space="preserve">UN    </v>
          </cell>
          <cell r="D3623">
            <v>2.57</v>
          </cell>
        </row>
        <row r="3624">
          <cell r="A3624">
            <v>34573</v>
          </cell>
          <cell r="B3624" t="str">
            <v>BLOCO CONCRETO ESTRUTURAL 14 X 19 X 39 CM, FBK 8 MPA (NBR 6136)</v>
          </cell>
          <cell r="C3624" t="str">
            <v xml:space="preserve">UN    </v>
          </cell>
          <cell r="D3624">
            <v>2.71</v>
          </cell>
        </row>
        <row r="3625">
          <cell r="A3625">
            <v>34576</v>
          </cell>
          <cell r="B3625" t="str">
            <v>BLOCO CONCRETO ESTRUTURAL 19 X 19 X 39 CM, FBK 10 MPA (NBR 6136)</v>
          </cell>
          <cell r="C3625" t="str">
            <v xml:space="preserve">UN    </v>
          </cell>
          <cell r="D3625">
            <v>3.75</v>
          </cell>
        </row>
        <row r="3626">
          <cell r="A3626">
            <v>34577</v>
          </cell>
          <cell r="B3626" t="str">
            <v>BLOCO CONCRETO ESTRUTURAL 19 X 19 X 39 CM, FBK 12 MPA (NBR 6136)</v>
          </cell>
          <cell r="C3626" t="str">
            <v xml:space="preserve">UN    </v>
          </cell>
          <cell r="D3626">
            <v>4</v>
          </cell>
        </row>
        <row r="3627">
          <cell r="A3627">
            <v>34578</v>
          </cell>
          <cell r="B3627" t="str">
            <v>BLOCO CONCRETO ESTRUTURAL 19 X 19 X 39 CM, FBK 14 MPA (NBR 6136)</v>
          </cell>
          <cell r="C3627" t="str">
            <v xml:space="preserve">UN    </v>
          </cell>
          <cell r="D3627">
            <v>4.4400000000000004</v>
          </cell>
        </row>
        <row r="3628">
          <cell r="A3628">
            <v>34579</v>
          </cell>
          <cell r="B3628" t="str">
            <v>BLOCO CONCRETO ESTRUTURAL 19 X 19 X 39 CM, FBK 16 MPA (NBR 6136)</v>
          </cell>
          <cell r="C3628" t="str">
            <v xml:space="preserve">UN    </v>
          </cell>
          <cell r="D3628">
            <v>5.68</v>
          </cell>
        </row>
        <row r="3629">
          <cell r="A3629">
            <v>34580</v>
          </cell>
          <cell r="B3629" t="str">
            <v>BLOCO CONCRETO ESTRUTURAL 19 X 19 X 39 CM, FBK 8 MPA (NBR 6136)</v>
          </cell>
          <cell r="C3629" t="str">
            <v xml:space="preserve">UN    </v>
          </cell>
          <cell r="D3629">
            <v>3.57</v>
          </cell>
        </row>
        <row r="3630">
          <cell r="A3630">
            <v>34583</v>
          </cell>
          <cell r="B3630" t="str">
            <v>BLOCO DE GESSO COMPACTO, BRANCO, E = 10 CM, *67 X 50* CM</v>
          </cell>
          <cell r="C3630" t="str">
            <v xml:space="preserve">M2    </v>
          </cell>
          <cell r="D3630">
            <v>63.41</v>
          </cell>
        </row>
        <row r="3631">
          <cell r="A3631">
            <v>34584</v>
          </cell>
          <cell r="B3631" t="str">
            <v>BLOCO DE GESSO VAZADO BRANCO, E = *7* CM, *67 X 50* CM</v>
          </cell>
          <cell r="C3631" t="str">
            <v xml:space="preserve">M2    </v>
          </cell>
          <cell r="D3631">
            <v>35.5</v>
          </cell>
        </row>
        <row r="3632">
          <cell r="A3632">
            <v>34585</v>
          </cell>
          <cell r="B3632" t="str">
            <v>BLOCO ESTRUTURAL CERAMICO 14 X 19 X 29 CM, 3,0 MPA (NBR 15270)</v>
          </cell>
          <cell r="C3632" t="str">
            <v xml:space="preserve">UN    </v>
          </cell>
          <cell r="D3632">
            <v>1.52</v>
          </cell>
        </row>
        <row r="3633">
          <cell r="A3633">
            <v>34586</v>
          </cell>
          <cell r="B3633" t="str">
            <v>BLOCO ESTRUTURAL CERAMICO 14 X 19 X 29 CM, 6,0 MPA (NBR 15270)</v>
          </cell>
          <cell r="C3633" t="str">
            <v xml:space="preserve">UN    </v>
          </cell>
          <cell r="D3633">
            <v>1.54</v>
          </cell>
        </row>
        <row r="3634">
          <cell r="A3634">
            <v>34588</v>
          </cell>
          <cell r="B3634" t="str">
            <v>BLOCO ESTRUTURAL CERAMICO 14 X 19 X 39 CM, 6,0 MPA (NBR 15270)</v>
          </cell>
          <cell r="C3634" t="str">
            <v xml:space="preserve">UN    </v>
          </cell>
          <cell r="D3634">
            <v>1.98</v>
          </cell>
        </row>
        <row r="3635">
          <cell r="A3635">
            <v>34590</v>
          </cell>
          <cell r="B3635" t="str">
            <v>BLOCO ESTRUTURAL CERAMICO 19 X 19 X 29 CM, 6,0 MPA (NBR 15270)</v>
          </cell>
          <cell r="C3635" t="str">
            <v xml:space="preserve">UN    </v>
          </cell>
          <cell r="D3635">
            <v>2.14</v>
          </cell>
        </row>
        <row r="3636">
          <cell r="A3636">
            <v>34591</v>
          </cell>
          <cell r="B3636" t="str">
            <v>BLOCO ESTRUTURAL CERAMICO 19 X 19 X 39 CM, 6,0 MPA (NBR 15270)</v>
          </cell>
          <cell r="C3636" t="str">
            <v xml:space="preserve">UN    </v>
          </cell>
          <cell r="D3636">
            <v>2.67</v>
          </cell>
        </row>
        <row r="3637">
          <cell r="A3637">
            <v>34592</v>
          </cell>
          <cell r="B3637" t="str">
            <v>BLOCO VEDACAO CONCRETO 14 X 19 X 29 CM (CLASSE C - NBR 6136)</v>
          </cell>
          <cell r="C3637" t="str">
            <v xml:space="preserve">UN    </v>
          </cell>
          <cell r="D3637">
            <v>1.83</v>
          </cell>
        </row>
        <row r="3638">
          <cell r="A3638">
            <v>34599</v>
          </cell>
          <cell r="B3638" t="str">
            <v>BLOCO VEDACAO CONCRETO APARENTE 9 X 19 X 39 CM (CLASSE C - NBR 6136)</v>
          </cell>
          <cell r="C3638" t="str">
            <v xml:space="preserve">UN    </v>
          </cell>
          <cell r="D3638">
            <v>1.92</v>
          </cell>
        </row>
        <row r="3639">
          <cell r="A3639">
            <v>34600</v>
          </cell>
          <cell r="B3639" t="str">
            <v>BLOCO VEDACAO CONCRETO CELULAR AUTOCLAVADO 15 X 30 X 60 CM (E X A X C)</v>
          </cell>
          <cell r="C3639" t="str">
            <v xml:space="preserve">M2    </v>
          </cell>
          <cell r="D3639">
            <v>78.3</v>
          </cell>
        </row>
        <row r="3640">
          <cell r="A3640">
            <v>34602</v>
          </cell>
          <cell r="B3640" t="str">
            <v>CABO FLEXIVEL PVC 750 V, 2 CONDUTORES DE 1,5 MM2</v>
          </cell>
          <cell r="C3640" t="str">
            <v xml:space="preserve">M     </v>
          </cell>
          <cell r="D3640">
            <v>2.1800000000000002</v>
          </cell>
        </row>
        <row r="3641">
          <cell r="A3641">
            <v>34603</v>
          </cell>
          <cell r="B3641" t="str">
            <v>CABO FLEXIVEL PVC 750 V, 2 CONDUTORES DE 10,0 MM2</v>
          </cell>
          <cell r="C3641" t="str">
            <v xml:space="preserve">M     </v>
          </cell>
          <cell r="D3641">
            <v>10.5</v>
          </cell>
        </row>
        <row r="3642">
          <cell r="A3642">
            <v>34606</v>
          </cell>
          <cell r="B3642" t="str">
            <v>DISJUNTOR TIPO NEMA, BIPOLAR 60 ATE 100A, TENSAO MAXIMA 415 V</v>
          </cell>
          <cell r="C3642" t="str">
            <v xml:space="preserve">UN    </v>
          </cell>
          <cell r="D3642">
            <v>67.86</v>
          </cell>
        </row>
        <row r="3643">
          <cell r="A3643">
            <v>34607</v>
          </cell>
          <cell r="B3643" t="str">
            <v>CABO FLEXIVEL PVC 750 V, 2 CONDUTORES DE 4,0 MM2</v>
          </cell>
          <cell r="C3643" t="str">
            <v xml:space="preserve">M     </v>
          </cell>
          <cell r="D3643">
            <v>4.68</v>
          </cell>
        </row>
        <row r="3644">
          <cell r="A3644">
            <v>34609</v>
          </cell>
          <cell r="B3644" t="str">
            <v>CABO FLEXIVEL PVC 750 V, 2 CONDUTORES DE 6,0 MM2</v>
          </cell>
          <cell r="C3644" t="str">
            <v xml:space="preserve">M     </v>
          </cell>
          <cell r="D3644">
            <v>7.02</v>
          </cell>
        </row>
        <row r="3645">
          <cell r="A3645">
            <v>34612</v>
          </cell>
          <cell r="B3645" t="str">
            <v>GABIAO TIPO CAIXA PARA SOLO REFORCADO, MALHA HEXAGONAL DE DUPLA TORCAO 8 X 10 CM (ZN/ AL + PVC), FIO 2,7 MM, DIMENSOES 2,0 X 1,0 X 0,5 M, COM CAUDA DE 3,0 M</v>
          </cell>
          <cell r="C3645" t="str">
            <v xml:space="preserve">UN    </v>
          </cell>
          <cell r="D3645">
            <v>550.37</v>
          </cell>
        </row>
        <row r="3646">
          <cell r="A3646">
            <v>34614</v>
          </cell>
          <cell r="B3646" t="str">
            <v>TELA EM MALHA HEXAGONAL DUPLA TORCAO 8 X 10 CM (ZN/AL + PVC), FIO 2,7 MM, DIMENSOES 0,5 X 1,0 X 4,0 M (SOLO REFORCADO).</v>
          </cell>
          <cell r="C3646" t="str">
            <v xml:space="preserve">UN    </v>
          </cell>
          <cell r="D3646">
            <v>646.54999999999995</v>
          </cell>
        </row>
        <row r="3647">
          <cell r="A3647">
            <v>34616</v>
          </cell>
          <cell r="B3647" t="str">
            <v>DISJUNTOR TIPO DIN/IEC, BIPOLAR DE 6 ATE 32A</v>
          </cell>
          <cell r="C3647" t="str">
            <v xml:space="preserve">UN    </v>
          </cell>
          <cell r="D3647">
            <v>36.380000000000003</v>
          </cell>
        </row>
        <row r="3648">
          <cell r="A3648">
            <v>34618</v>
          </cell>
          <cell r="B3648" t="str">
            <v>CABO FLEXIVEL PVC 750 V, 3 CONDUTORES DE 1,5 MM2</v>
          </cell>
          <cell r="C3648" t="str">
            <v xml:space="preserve">M     </v>
          </cell>
          <cell r="D3648">
            <v>2.89</v>
          </cell>
        </row>
        <row r="3649">
          <cell r="A3649">
            <v>34620</v>
          </cell>
          <cell r="B3649" t="str">
            <v>CABO FLEXIVEL PVC 750 V, 3 CONDUTORES DE 10,0 MM2</v>
          </cell>
          <cell r="C3649" t="str">
            <v xml:space="preserve">M     </v>
          </cell>
          <cell r="D3649">
            <v>14.49</v>
          </cell>
        </row>
        <row r="3650">
          <cell r="A3650">
            <v>34621</v>
          </cell>
          <cell r="B3650" t="str">
            <v>CABO FLEXIVEL PVC 750 V, 3 CONDUTORES DE 4,0 MM2</v>
          </cell>
          <cell r="C3650" t="str">
            <v xml:space="preserve">M     </v>
          </cell>
          <cell r="D3650">
            <v>6.72</v>
          </cell>
        </row>
        <row r="3651">
          <cell r="A3651">
            <v>34622</v>
          </cell>
          <cell r="B3651" t="str">
            <v>CABO FLEXIVEL PVC 750 V, 3 CONDUTORES DE 6,0 MM2</v>
          </cell>
          <cell r="C3651" t="str">
            <v xml:space="preserve">M     </v>
          </cell>
          <cell r="D3651">
            <v>9.52</v>
          </cell>
        </row>
        <row r="3652">
          <cell r="A3652">
            <v>34623</v>
          </cell>
          <cell r="B3652" t="str">
            <v>DISJUNTOR TIPO DIN/IEC, BIPOLAR 40 ATE 50A</v>
          </cell>
          <cell r="C3652" t="str">
            <v xml:space="preserve">UN    </v>
          </cell>
          <cell r="D3652">
            <v>35.82</v>
          </cell>
        </row>
        <row r="3653">
          <cell r="A3653">
            <v>34624</v>
          </cell>
          <cell r="B3653" t="str">
            <v>CABO FLEXIVEL PVC 750 V, 4 CONDUTORES DE 1,5 MM2</v>
          </cell>
          <cell r="C3653" t="str">
            <v xml:space="preserve">M     </v>
          </cell>
          <cell r="D3653">
            <v>3.69</v>
          </cell>
        </row>
        <row r="3654">
          <cell r="A3654">
            <v>34626</v>
          </cell>
          <cell r="B3654" t="str">
            <v>CABO FLEXIVEL PVC 750 V, 4 CONDUTORES DE 10,0 MM2</v>
          </cell>
          <cell r="C3654" t="str">
            <v xml:space="preserve">M     </v>
          </cell>
          <cell r="D3654">
            <v>19.91</v>
          </cell>
        </row>
        <row r="3655">
          <cell r="A3655">
            <v>34627</v>
          </cell>
          <cell r="B3655" t="str">
            <v>CABO FLEXIVEL PVC 750 V, 4 CONDUTORES DE 4,0 MM2</v>
          </cell>
          <cell r="C3655" t="str">
            <v xml:space="preserve">M     </v>
          </cell>
          <cell r="D3655">
            <v>8.58</v>
          </cell>
        </row>
        <row r="3656">
          <cell r="A3656">
            <v>34628</v>
          </cell>
          <cell r="B3656" t="str">
            <v>DISJUNTOR TIPO DIN/IEC, BIPOLAR 63 A</v>
          </cell>
          <cell r="C3656" t="str">
            <v xml:space="preserve">UN    </v>
          </cell>
          <cell r="D3656">
            <v>51.31</v>
          </cell>
        </row>
        <row r="3657">
          <cell r="A3657">
            <v>34629</v>
          </cell>
          <cell r="B3657" t="str">
            <v>CABO FLEXIVEL PVC 750 V, 4 CONDUTORES DE 6,0 MM2</v>
          </cell>
          <cell r="C3657" t="str">
            <v xml:space="preserve">M     </v>
          </cell>
          <cell r="D3657">
            <v>12.56</v>
          </cell>
        </row>
        <row r="3658">
          <cell r="A3658">
            <v>34630</v>
          </cell>
          <cell r="B3658" t="str">
            <v>GABIAO TIPO CAIXA TRAPEZOIDAL PARA SOLO REFORCADO, MALHA HEXAGONAL DE DUPLA TORCAO 8 X 10 CM (ZN/ AL + PVC), FIO 2,7 MM, DIMENSOES 4,0 X 2,0 X 0,6 M, COM INCLINACAO DE 70 GRAUS</v>
          </cell>
          <cell r="C3658" t="str">
            <v xml:space="preserve">UN    </v>
          </cell>
          <cell r="D3658">
            <v>710.67</v>
          </cell>
        </row>
        <row r="3659">
          <cell r="A3659">
            <v>34633</v>
          </cell>
          <cell r="B3659" t="str">
            <v>GABIAO TIPO CAIXA PARA SOLO REFORCADO, MALHA HEXAGONAL DE DUPLA TORCAO 8 X 10 CM (ZN/ AL + PVC), FIO 2,7 MM, DIMENSOES 2,0 X 1,0 X 1,0 M, COM CAUDA DE 4,0 M</v>
          </cell>
          <cell r="C3659" t="str">
            <v xml:space="preserve">UN    </v>
          </cell>
          <cell r="D3659">
            <v>780.13</v>
          </cell>
        </row>
        <row r="3660">
          <cell r="A3660">
            <v>34635</v>
          </cell>
          <cell r="B3660" t="str">
            <v>GABIAO TIPO CAIXA PARA SOLO REFORCADO, MALHA HEXAGONAL DE DUPLA TORCAO 8 X 10 CM (ZN/ AL + PVC), FIO 2,7 MM, DIMENSOES 2,0 X 1,0 X 1,0 M, COM CAUDA DE 3,0 M</v>
          </cell>
          <cell r="C3660" t="str">
            <v xml:space="preserve">UN    </v>
          </cell>
          <cell r="D3660">
            <v>707.76</v>
          </cell>
        </row>
        <row r="3661">
          <cell r="A3661">
            <v>34636</v>
          </cell>
          <cell r="B3661" t="str">
            <v>CAIXA D'AGUA EM POLIETILENO 1000 LITROS, COM TAMPA</v>
          </cell>
          <cell r="C3661" t="str">
            <v xml:space="preserve">UN    </v>
          </cell>
          <cell r="D3661">
            <v>286.95999999999998</v>
          </cell>
        </row>
        <row r="3662">
          <cell r="A3662">
            <v>34637</v>
          </cell>
          <cell r="B3662" t="str">
            <v>CAIXA D'AGUA EM POLIETILENO 500 LITROS, COM TAMPA</v>
          </cell>
          <cell r="C3662" t="str">
            <v xml:space="preserve">UN    </v>
          </cell>
          <cell r="D3662">
            <v>164.75</v>
          </cell>
        </row>
        <row r="3663">
          <cell r="A3663">
            <v>34638</v>
          </cell>
          <cell r="B3663" t="str">
            <v>CAIXA D'AGUA EM POLIETILENO 750 LITROS, COM TAMPA</v>
          </cell>
          <cell r="C3663" t="str">
            <v xml:space="preserve">UN    </v>
          </cell>
          <cell r="D3663">
            <v>282.52999999999997</v>
          </cell>
        </row>
        <row r="3664">
          <cell r="A3664">
            <v>34639</v>
          </cell>
          <cell r="B3664" t="str">
            <v>CAIXA D'AGUA EM POLIETILENO 1500 LITROS, COM TAMPA</v>
          </cell>
          <cell r="C3664" t="str">
            <v xml:space="preserve">UN    </v>
          </cell>
          <cell r="D3664">
            <v>582.80999999999995</v>
          </cell>
        </row>
        <row r="3665">
          <cell r="A3665">
            <v>34640</v>
          </cell>
          <cell r="B3665" t="str">
            <v>CAIXA D'AGUA EM POLIETILENO 2000 LITROS, COM TAMPA</v>
          </cell>
          <cell r="C3665" t="str">
            <v xml:space="preserve">UN    </v>
          </cell>
          <cell r="D3665">
            <v>654.65</v>
          </cell>
        </row>
        <row r="3666">
          <cell r="A3666">
            <v>34641</v>
          </cell>
          <cell r="B3666" t="str">
            <v>CAIXA INSPECAO EM CONCRETO PARA ATERRAMENTO E PARA RAIOS DIAMETRO = 300 MM</v>
          </cell>
          <cell r="C3666" t="str">
            <v xml:space="preserve">UN    </v>
          </cell>
          <cell r="D3666">
            <v>55.04</v>
          </cell>
        </row>
        <row r="3667">
          <cell r="A3667">
            <v>34643</v>
          </cell>
          <cell r="B3667" t="str">
            <v>CAIXA INSPECAO EM POLIETILENO PARA ATERRAMENTO E PARA RAIOS DIAMETRO = 300 MM</v>
          </cell>
          <cell r="C3667" t="str">
            <v xml:space="preserve">UN    </v>
          </cell>
          <cell r="D3667">
            <v>9.91</v>
          </cell>
        </row>
        <row r="3668">
          <cell r="A3668">
            <v>34647</v>
          </cell>
          <cell r="B3668" t="str">
            <v>CANALETA ESTRUTURAL CERAMICA, 14 X 19 X 29 CM, 4,0 MPA (NBR 15270)</v>
          </cell>
          <cell r="C3668" t="str">
            <v xml:space="preserve">UN    </v>
          </cell>
          <cell r="D3668">
            <v>2.0099999999999998</v>
          </cell>
        </row>
        <row r="3669">
          <cell r="A3669">
            <v>34649</v>
          </cell>
          <cell r="B3669" t="str">
            <v>CANALETA ESTRUTURAL CERAMICA, 14 X 19 X 29 CM, 6,0 MPA (NBR 15270)</v>
          </cell>
          <cell r="C3669" t="str">
            <v xml:space="preserve">UN    </v>
          </cell>
          <cell r="D3669">
            <v>2.0699999999999998</v>
          </cell>
        </row>
        <row r="3670">
          <cell r="A3670">
            <v>34652</v>
          </cell>
          <cell r="B3670" t="str">
            <v>CANALETA ESTRUTURAL CERAMICA, 14 X 19 X 39 CM, 4,0 MPA (NBR 15270)</v>
          </cell>
          <cell r="C3670" t="str">
            <v xml:space="preserve">UN    </v>
          </cell>
          <cell r="D3670">
            <v>2.83</v>
          </cell>
        </row>
        <row r="3671">
          <cell r="A3671">
            <v>34653</v>
          </cell>
          <cell r="B3671" t="str">
            <v>DISJUNTOR TIPO DIN/IEC, MONOPOLAR DE 6  ATE  32A</v>
          </cell>
          <cell r="C3671" t="str">
            <v xml:space="preserve">UN    </v>
          </cell>
          <cell r="D3671">
            <v>6.34</v>
          </cell>
        </row>
        <row r="3672">
          <cell r="A3672">
            <v>34655</v>
          </cell>
          <cell r="B3672" t="str">
            <v>CANALETA ESTRUTURAL CERAMICA, 14 X 19 X 39 CM, 6,0 MPA (NBR 15270)</v>
          </cell>
          <cell r="C3672" t="str">
            <v xml:space="preserve">UN    </v>
          </cell>
          <cell r="D3672">
            <v>2.74</v>
          </cell>
        </row>
        <row r="3673">
          <cell r="A3673">
            <v>34659</v>
          </cell>
          <cell r="B3673" t="str">
            <v>CHAPA DE MDF BRANCO LISO 1 FACE, E = 12 MM, DE *2,75 X 1,85* M</v>
          </cell>
          <cell r="C3673" t="str">
            <v xml:space="preserve">M2    </v>
          </cell>
          <cell r="D3673">
            <v>21.62</v>
          </cell>
        </row>
        <row r="3674">
          <cell r="A3674">
            <v>34660</v>
          </cell>
          <cell r="B3674" t="str">
            <v>CHAPA DE MDF BRANCO LISO 1 FACE, E = 18 MM, DE *2,75 X 1,85* M</v>
          </cell>
          <cell r="C3674" t="str">
            <v xml:space="preserve">M2    </v>
          </cell>
          <cell r="D3674">
            <v>30.39</v>
          </cell>
        </row>
        <row r="3675">
          <cell r="A3675">
            <v>34661</v>
          </cell>
          <cell r="B3675" t="str">
            <v>CHAPA DE MDF BRANCO LISO 1 FACE, E = 25 MM, DE *2,75 X 1,85* M</v>
          </cell>
          <cell r="C3675" t="str">
            <v xml:space="preserve">M2    </v>
          </cell>
          <cell r="D3675">
            <v>43.65</v>
          </cell>
        </row>
        <row r="3676">
          <cell r="A3676">
            <v>34664</v>
          </cell>
          <cell r="B3676" t="str">
            <v>CHAPA DE MDF BRANCO LISO 2 FACES, E = 15 MM, DE *2,75 X 1,85* M</v>
          </cell>
          <cell r="C3676" t="str">
            <v xml:space="preserve">M2    </v>
          </cell>
          <cell r="D3676">
            <v>24.8</v>
          </cell>
        </row>
        <row r="3677">
          <cell r="A3677">
            <v>34665</v>
          </cell>
          <cell r="B3677" t="str">
            <v>CHAPA DE MDF BRANCO LISO 2 FACES, E = 18 MM, DE *2,75 X 1,85* M</v>
          </cell>
          <cell r="C3677" t="str">
            <v xml:space="preserve">M2    </v>
          </cell>
          <cell r="D3677">
            <v>30.79</v>
          </cell>
        </row>
        <row r="3678">
          <cell r="A3678">
            <v>34666</v>
          </cell>
          <cell r="B3678" t="str">
            <v>CHAPA DE MDF BRANCO LISO 2 FACES, E = 25 MM, DE *2,75 X 1,85* M</v>
          </cell>
          <cell r="C3678" t="str">
            <v xml:space="preserve">M2    </v>
          </cell>
          <cell r="D3678">
            <v>46.51</v>
          </cell>
        </row>
        <row r="3679">
          <cell r="A3679">
            <v>34667</v>
          </cell>
          <cell r="B3679" t="str">
            <v>CHAPA DE MDF BRANCO LISO 1 FACE, E = 6 MM, DE *2,75 X 1,85* M</v>
          </cell>
          <cell r="C3679" t="str">
            <v xml:space="preserve">M2    </v>
          </cell>
          <cell r="D3679">
            <v>15.81</v>
          </cell>
        </row>
        <row r="3680">
          <cell r="A3680">
            <v>34668</v>
          </cell>
          <cell r="B3680" t="str">
            <v>CHAPA DE MDF BRANCO LISO 1 FACE, E = 9 MM, DE *2,75 X 1,85* M</v>
          </cell>
          <cell r="C3680" t="str">
            <v xml:space="preserve">M2    </v>
          </cell>
          <cell r="D3680">
            <v>20.66</v>
          </cell>
        </row>
        <row r="3681">
          <cell r="A3681">
            <v>34669</v>
          </cell>
          <cell r="B3681" t="str">
            <v>CHAPA DE MDF BRANCO LISO 2 FACES, E = 6 MM, DE *2,75 X 1,85* M</v>
          </cell>
          <cell r="C3681" t="str">
            <v xml:space="preserve">M2    </v>
          </cell>
          <cell r="D3681">
            <v>17.05</v>
          </cell>
        </row>
        <row r="3682">
          <cell r="A3682">
            <v>34670</v>
          </cell>
          <cell r="B3682" t="str">
            <v>CHAPA DE MDF BRANCO LISO 2 FACES, E = 9 MM, DE *2,75 X 1,85* M</v>
          </cell>
          <cell r="C3682" t="str">
            <v xml:space="preserve">M2    </v>
          </cell>
          <cell r="D3682">
            <v>20.85</v>
          </cell>
        </row>
        <row r="3683">
          <cell r="A3683">
            <v>34671</v>
          </cell>
          <cell r="B3683" t="str">
            <v>CHAPA DE MDF CRU, E = 12 MM, DE *2,75 X 1,85* M</v>
          </cell>
          <cell r="C3683" t="str">
            <v xml:space="preserve">M2    </v>
          </cell>
          <cell r="D3683">
            <v>17.41</v>
          </cell>
        </row>
        <row r="3684">
          <cell r="A3684">
            <v>34672</v>
          </cell>
          <cell r="B3684" t="str">
            <v>CHAPA DE MDF CRU, E = 15 MM, DE *2,75 X 1,85* M</v>
          </cell>
          <cell r="C3684" t="str">
            <v xml:space="preserve">M2    </v>
          </cell>
          <cell r="D3684">
            <v>18.36</v>
          </cell>
        </row>
        <row r="3685">
          <cell r="A3685">
            <v>34673</v>
          </cell>
          <cell r="B3685" t="str">
            <v>CHAPA DE MDF CRU, E = 18 MM, DE *2,75 X 1,85* M</v>
          </cell>
          <cell r="C3685" t="str">
            <v xml:space="preserve">M2    </v>
          </cell>
          <cell r="D3685">
            <v>22.4</v>
          </cell>
        </row>
        <row r="3686">
          <cell r="A3686">
            <v>34674</v>
          </cell>
          <cell r="B3686" t="str">
            <v>CHAPA DE MDF CRU, E = 20 MM, DE *2,75 X 1,85* M</v>
          </cell>
          <cell r="C3686" t="str">
            <v xml:space="preserve">M2    </v>
          </cell>
          <cell r="D3686">
            <v>29.78</v>
          </cell>
        </row>
        <row r="3687">
          <cell r="A3687">
            <v>34675</v>
          </cell>
          <cell r="B3687" t="str">
            <v>CHAPA DE MDF CRU, E = 25 MM, DE *2,75 X 1,85* M</v>
          </cell>
          <cell r="C3687" t="str">
            <v xml:space="preserve">M2    </v>
          </cell>
          <cell r="D3687">
            <v>36.31</v>
          </cell>
        </row>
        <row r="3688">
          <cell r="A3688">
            <v>34676</v>
          </cell>
          <cell r="B3688" t="str">
            <v>CHAPA DE MDF CRU, E = 6 MM, DE *2,75 X 1,85* M</v>
          </cell>
          <cell r="C3688" t="str">
            <v xml:space="preserve">M2    </v>
          </cell>
          <cell r="D3688">
            <v>10.45</v>
          </cell>
        </row>
        <row r="3689">
          <cell r="A3689">
            <v>34677</v>
          </cell>
          <cell r="B3689" t="str">
            <v>CHAPA DE MDF CRU, E = 9 MM, DE *2,75 X 1,85* M</v>
          </cell>
          <cell r="C3689" t="str">
            <v xml:space="preserve">M2    </v>
          </cell>
          <cell r="D3689">
            <v>14.05</v>
          </cell>
        </row>
        <row r="3690">
          <cell r="A3690">
            <v>34680</v>
          </cell>
          <cell r="B3690" t="str">
            <v>RODAPE PRE-MOLDADO DE GRANILITE, MARMORITE OU GRANITINA L = 10 CM</v>
          </cell>
          <cell r="C3690" t="str">
            <v xml:space="preserve">M     </v>
          </cell>
          <cell r="D3690">
            <v>22.08</v>
          </cell>
        </row>
        <row r="3691">
          <cell r="A3691">
            <v>34682</v>
          </cell>
          <cell r="B3691" t="str">
            <v>REVESTIMENTO PARA ESCADA EM GRANILITE, MARMORITE OU GRANITINA ESP = 8 MM (INCLUSO EXECUCAO)</v>
          </cell>
          <cell r="C3691" t="str">
            <v xml:space="preserve">M2    </v>
          </cell>
          <cell r="D3691">
            <v>71.78</v>
          </cell>
        </row>
        <row r="3692">
          <cell r="A3692">
            <v>34683</v>
          </cell>
          <cell r="B3692" t="str">
            <v>REVESTIMENTO DE PAREDE EM GRANILITE, MARMORITE OU GRANITINA COLORIDO - ESP = 5 MM (INCLUSO EXECUCAO)</v>
          </cell>
          <cell r="C3692" t="str">
            <v xml:space="preserve">M2    </v>
          </cell>
          <cell r="D3692">
            <v>93.86</v>
          </cell>
        </row>
        <row r="3693">
          <cell r="A3693">
            <v>34684</v>
          </cell>
          <cell r="B3693" t="str">
            <v>REVESTIMENTO DE PAREDE EM GRANILITE, MARMORITE OU GRANITINA - ESP = 5 MM (INCLUSO EXECUCAO)</v>
          </cell>
          <cell r="C3693" t="str">
            <v xml:space="preserve">M2    </v>
          </cell>
          <cell r="D3693">
            <v>150.19</v>
          </cell>
        </row>
        <row r="3694">
          <cell r="A3694">
            <v>34686</v>
          </cell>
          <cell r="B3694" t="str">
            <v>DISJUNTOR TIPO DIN / IEC, MONOPOLAR DE 40  ATE 50A</v>
          </cell>
          <cell r="C3694" t="str">
            <v xml:space="preserve">UN    </v>
          </cell>
          <cell r="D3694">
            <v>9.41</v>
          </cell>
        </row>
        <row r="3695">
          <cell r="A3695">
            <v>34688</v>
          </cell>
          <cell r="B3695" t="str">
            <v>DISJUNTOR TIPO DIN/IEC, MONOPOLAR DE 63 A</v>
          </cell>
          <cell r="C3695" t="str">
            <v xml:space="preserve">UN    </v>
          </cell>
          <cell r="D3695">
            <v>11.5</v>
          </cell>
        </row>
        <row r="3696">
          <cell r="A3696">
            <v>34689</v>
          </cell>
          <cell r="B3696" t="str">
            <v>DISJUNTOR TIPO NEMA, MONOPOLAR DE 60 ATE 70A, TENSAO MAXIMA DE 240 V</v>
          </cell>
          <cell r="C3696" t="str">
            <v xml:space="preserve">UN    </v>
          </cell>
          <cell r="D3696">
            <v>21.6</v>
          </cell>
        </row>
        <row r="3697">
          <cell r="A3697">
            <v>34692</v>
          </cell>
          <cell r="B3697" t="str">
            <v>POSTE PADRAO SUBTERRANEO 200 A, H = 2,5 M</v>
          </cell>
          <cell r="C3697" t="str">
            <v xml:space="preserve">UN    </v>
          </cell>
          <cell r="D3697">
            <v>1513.08</v>
          </cell>
        </row>
        <row r="3698">
          <cell r="A3698">
            <v>34695</v>
          </cell>
          <cell r="B3698" t="str">
            <v>POSTE PADRAO SUBTERRANEO 100 A, H = 2,5 M</v>
          </cell>
          <cell r="C3698" t="str">
            <v xml:space="preserve">UN    </v>
          </cell>
          <cell r="D3698">
            <v>630.45000000000005</v>
          </cell>
        </row>
        <row r="3699">
          <cell r="A3699">
            <v>34703</v>
          </cell>
          <cell r="B3699" t="str">
            <v>POSTE DE CONCRETO PADRAO, 4 CAIXAS , H = 7,5 M</v>
          </cell>
          <cell r="C3699" t="str">
            <v xml:space="preserve">UN    </v>
          </cell>
          <cell r="D3699">
            <v>2521.81</v>
          </cell>
        </row>
        <row r="3700">
          <cell r="A3700">
            <v>34705</v>
          </cell>
          <cell r="B3700" t="str">
            <v>DISJUNTOR TERMOMAGNETICO TRIPOLAR 3  X 250 A/ICC - 25 KA</v>
          </cell>
          <cell r="C3700" t="str">
            <v xml:space="preserve">UN    </v>
          </cell>
          <cell r="D3700">
            <v>566.97</v>
          </cell>
        </row>
        <row r="3701">
          <cell r="A3701">
            <v>34706</v>
          </cell>
          <cell r="B3701" t="str">
            <v>POSTE DE CONCRETO PADRAO, 3 CAIXAS , H = 7,5 M</v>
          </cell>
          <cell r="C3701" t="str">
            <v xml:space="preserve">UN    </v>
          </cell>
          <cell r="D3701">
            <v>1503.21</v>
          </cell>
        </row>
        <row r="3702">
          <cell r="A3702">
            <v>34707</v>
          </cell>
          <cell r="B3702" t="str">
            <v>DISJUNTOR TERMOMAGNETICO TRIPOLAR 3 X 350 A/ICC - 25 KA</v>
          </cell>
          <cell r="C3702" t="str">
            <v xml:space="preserve">UN    </v>
          </cell>
          <cell r="D3702">
            <v>1050.5999999999999</v>
          </cell>
        </row>
        <row r="3703">
          <cell r="A3703">
            <v>34709</v>
          </cell>
          <cell r="B3703" t="str">
            <v>DISJUNTOR TIPO DIN/IEC, TRIPOLAR DE 10 ATE 50A</v>
          </cell>
          <cell r="C3703" t="str">
            <v xml:space="preserve">UN    </v>
          </cell>
          <cell r="D3703">
            <v>44.57</v>
          </cell>
        </row>
        <row r="3704">
          <cell r="A3704">
            <v>34711</v>
          </cell>
          <cell r="B3704" t="str">
            <v>POSTE DE CONCRETO PADRAO, 2 CAIXAS, H = 7,5 M</v>
          </cell>
          <cell r="C3704" t="str">
            <v xml:space="preserve">UN    </v>
          </cell>
          <cell r="D3704">
            <v>877.15</v>
          </cell>
        </row>
        <row r="3705">
          <cell r="A3705">
            <v>34712</v>
          </cell>
          <cell r="B3705" t="str">
            <v>POSTE DE CONCRETO PADRAO, 1 CAIXA, H = 7,5 M</v>
          </cell>
          <cell r="C3705" t="str">
            <v xml:space="preserve">UN    </v>
          </cell>
          <cell r="D3705">
            <v>668.82</v>
          </cell>
        </row>
        <row r="3706">
          <cell r="A3706">
            <v>34713</v>
          </cell>
          <cell r="B3706" t="str">
            <v>PORTA VIDRO TEMPERADO INCOLOR, 2 FOLHAS DE CORRER, E = 10 MM (SEM FERRAGENS E SEM COLOCACAO)</v>
          </cell>
          <cell r="C3706" t="str">
            <v xml:space="preserve">M2    </v>
          </cell>
          <cell r="D3706">
            <v>236.99</v>
          </cell>
        </row>
        <row r="3707">
          <cell r="A3707">
            <v>34714</v>
          </cell>
          <cell r="B3707" t="str">
            <v>DISJUNTOR TIPO DIN/IEC, TRIPOLAR 63 A</v>
          </cell>
          <cell r="C3707" t="str">
            <v xml:space="preserve">UN    </v>
          </cell>
          <cell r="D3707">
            <v>53.23</v>
          </cell>
        </row>
        <row r="3708">
          <cell r="A3708">
            <v>34721</v>
          </cell>
          <cell r="B3708" t="str">
            <v>PLACA DE SINALIZACAO EM CHAPA DE ALUMINIO COM PINTURA REFLETIVA, E = 2 MM</v>
          </cell>
          <cell r="C3708" t="str">
            <v xml:space="preserve">M2    </v>
          </cell>
          <cell r="D3708">
            <v>1008.01</v>
          </cell>
        </row>
        <row r="3709">
          <cell r="A3709">
            <v>34723</v>
          </cell>
          <cell r="B3709" t="str">
            <v>PLACA DE SINALIZACAO EM CHAPA DE ACO NUM 16 COM PINTURA REFLETIVA</v>
          </cell>
          <cell r="C3709" t="str">
            <v xml:space="preserve">M2    </v>
          </cell>
          <cell r="D3709">
            <v>808.5</v>
          </cell>
        </row>
        <row r="3710">
          <cell r="A3710">
            <v>34729</v>
          </cell>
          <cell r="B3710" t="str">
            <v>DISJUNTOR TERMICO E MAGNETICO AJUSTAVEIS, TRIPOLAR DE 100 ATE 250A, CAPACIDADE DE INTERRUPCAO DE 35KA</v>
          </cell>
          <cell r="C3710" t="str">
            <v xml:space="preserve">UN    </v>
          </cell>
          <cell r="D3710">
            <v>826.37</v>
          </cell>
        </row>
        <row r="3711">
          <cell r="A3711">
            <v>34734</v>
          </cell>
          <cell r="B3711" t="str">
            <v>DISJUNTOR TERMICO E MAGNETICO AJUSTAVEIS, TRIPOLAR DE 300 ATE 400A, CAPACIDADE DE INTERRUPCAO DE 35KA</v>
          </cell>
          <cell r="C3711" t="str">
            <v xml:space="preserve">UN    </v>
          </cell>
          <cell r="D3711">
            <v>1279.49</v>
          </cell>
        </row>
        <row r="3712">
          <cell r="A3712">
            <v>34738</v>
          </cell>
          <cell r="B3712" t="str">
            <v>DISJUNTOR TERMICO E MAGNETICO AJUSTAVEIS, TRIPOLAR DE 450 ATE 600A, CAPACIDADE DE INTERRUPCAO DE 35KA</v>
          </cell>
          <cell r="C3712" t="str">
            <v xml:space="preserve">UN    </v>
          </cell>
          <cell r="D3712">
            <v>2989.29</v>
          </cell>
        </row>
        <row r="3713">
          <cell r="A3713">
            <v>34740</v>
          </cell>
          <cell r="B3713" t="str">
            <v>PERFIL "I" DE ACO LAMINADO, "W" 310 X 52,0</v>
          </cell>
          <cell r="C3713" t="str">
            <v xml:space="preserve">KG    </v>
          </cell>
          <cell r="D3713">
            <v>3.99</v>
          </cell>
        </row>
        <row r="3714">
          <cell r="A3714">
            <v>34741</v>
          </cell>
          <cell r="B3714" t="str">
            <v>CHAPA DE MDF BRANCO LISO 2 FACES, E = 12 MM, DE *2,75 X 1,85* M</v>
          </cell>
          <cell r="C3714" t="str">
            <v xml:space="preserve">M2    </v>
          </cell>
          <cell r="D3714">
            <v>22.73</v>
          </cell>
        </row>
        <row r="3715">
          <cell r="A3715">
            <v>34742</v>
          </cell>
          <cell r="B3715" t="str">
            <v>PERFIL "I" DE ACO LAMINADO, "W" 250 X 32,7</v>
          </cell>
          <cell r="C3715" t="str">
            <v xml:space="preserve">KG    </v>
          </cell>
          <cell r="D3715">
            <v>3.99</v>
          </cell>
        </row>
        <row r="3716">
          <cell r="A3716">
            <v>34743</v>
          </cell>
          <cell r="B3716" t="str">
            <v>CHAPA DE MADEIRA COMPENSADA NAVAL (COM COLA FENOLICA), E = 18 MM, DE *1,60 X 2,20* M</v>
          </cell>
          <cell r="C3716" t="str">
            <v xml:space="preserve">M2    </v>
          </cell>
          <cell r="D3716">
            <v>46.95</v>
          </cell>
        </row>
        <row r="3717">
          <cell r="A3717">
            <v>34744</v>
          </cell>
          <cell r="B3717" t="str">
            <v>PELICULA REFLETIVA, GT 7 ANOS PARA SINALIZACAO VERTICAL</v>
          </cell>
          <cell r="C3717" t="str">
            <v xml:space="preserve">M2    </v>
          </cell>
          <cell r="D3717">
            <v>32.549999999999997</v>
          </cell>
        </row>
        <row r="3718">
          <cell r="A3718">
            <v>34745</v>
          </cell>
          <cell r="B3718" t="str">
            <v>CHAPA DE MADEIRA COMPENSADA NAVAL (COM COLA FENOLICA), E = 25 MM, DE *1,60 X 2,20* M</v>
          </cell>
          <cell r="C3718" t="str">
            <v xml:space="preserve">M2    </v>
          </cell>
          <cell r="D3718">
            <v>59.66</v>
          </cell>
        </row>
        <row r="3719">
          <cell r="A3719">
            <v>34746</v>
          </cell>
          <cell r="B3719" t="str">
            <v>CHAPA DE MADEIRA COMPENSADA NAVAL (COM COLA FENOLICA), E = 4 MM, DE *1,60 X 2,20* M</v>
          </cell>
          <cell r="C3719" t="str">
            <v xml:space="preserve">M2    </v>
          </cell>
          <cell r="D3719">
            <v>15.36</v>
          </cell>
        </row>
        <row r="3720">
          <cell r="A3720">
            <v>34747</v>
          </cell>
          <cell r="B3720" t="str">
            <v>PEITORIL EM MARMORE, POLIDO, BRANCO COMUM, L= *15* CM, E=  *2,0* CM, COM PINGADEIRA</v>
          </cell>
          <cell r="C3720" t="str">
            <v xml:space="preserve">M     </v>
          </cell>
          <cell r="D3720">
            <v>46.99</v>
          </cell>
        </row>
        <row r="3721">
          <cell r="A3721">
            <v>34752</v>
          </cell>
          <cell r="B3721" t="str">
            <v>PASTILHA DE VIDRO PIGMENTADA, NACIONAL, REVEST INT/EXT E PISCINA, CORES QUENTES, ESPESSURA MAIOR OU IGUAL A 5 MM  *2,0 X 2,0* CM</v>
          </cell>
          <cell r="C3721" t="str">
            <v xml:space="preserve">M2    </v>
          </cell>
          <cell r="D3721">
            <v>358.91</v>
          </cell>
        </row>
        <row r="3722">
          <cell r="A3722">
            <v>34753</v>
          </cell>
          <cell r="B3722" t="str">
            <v>CIMENTO PORTLAND POZOLANICO CP IV-32</v>
          </cell>
          <cell r="C3722" t="str">
            <v xml:space="preserve">KG    </v>
          </cell>
          <cell r="D3722">
            <v>0.47</v>
          </cell>
        </row>
        <row r="3723">
          <cell r="A3723">
            <v>34754</v>
          </cell>
          <cell r="B3723" t="str">
            <v>PASTILHA DE VIDRO CRISTAL, NACIONAL, REVEST INT/EXT E PISCINA, TODAS AS CORES, E MAIOR OU IGUAL A 5 MM  *2,0 X 2,0* CM</v>
          </cell>
          <cell r="C3723" t="str">
            <v xml:space="preserve">M2    </v>
          </cell>
          <cell r="D3723">
            <v>321.79000000000002</v>
          </cell>
        </row>
        <row r="3724">
          <cell r="A3724">
            <v>34760</v>
          </cell>
          <cell r="B3724" t="str">
            <v>ARQUITETO PAISAGISTA</v>
          </cell>
          <cell r="C3724" t="str">
            <v xml:space="preserve">H     </v>
          </cell>
          <cell r="D3724">
            <v>66.790000000000006</v>
          </cell>
        </row>
        <row r="3725">
          <cell r="A3725">
            <v>34761</v>
          </cell>
          <cell r="B3725" t="str">
            <v>MONTADOR ELETROELETRONICO</v>
          </cell>
          <cell r="C3725" t="str">
            <v xml:space="preserve">H     </v>
          </cell>
          <cell r="D3725">
            <v>10.96</v>
          </cell>
        </row>
        <row r="3726">
          <cell r="A3726">
            <v>34763</v>
          </cell>
          <cell r="B3726" t="str">
            <v>MEIO BLOCO VEDACAO CONCRETO APARENTE 9  X 19 X 19 CM (CLASSE C - NBR 6136)</v>
          </cell>
          <cell r="C3726" t="str">
            <v xml:space="preserve">UN    </v>
          </cell>
          <cell r="D3726">
            <v>1.07</v>
          </cell>
        </row>
        <row r="3727">
          <cell r="A3727">
            <v>34764</v>
          </cell>
          <cell r="B3727" t="str">
            <v>MEIO BLOCO VEDACAO CONCRETO 9 X 19 X 19 CM (CLASSE C - NBR 6136)</v>
          </cell>
          <cell r="C3727" t="str">
            <v xml:space="preserve">UN    </v>
          </cell>
          <cell r="D3727">
            <v>1</v>
          </cell>
        </row>
        <row r="3728">
          <cell r="A3728">
            <v>34769</v>
          </cell>
          <cell r="B3728" t="str">
            <v>MEIO BLOCO VEDACAO CONCRETO APARENTE 19 X 19 X 19 CM (CLASSE C - NBR 6136)</v>
          </cell>
          <cell r="C3728" t="str">
            <v xml:space="preserve">UN    </v>
          </cell>
          <cell r="D3728">
            <v>1.84</v>
          </cell>
        </row>
        <row r="3729">
          <cell r="A3729">
            <v>34770</v>
          </cell>
          <cell r="B3729" t="str">
            <v>CONCRETO BETUMINOSO USINADO A QUENTE (CBUQ) PARA PAVIMENTACAO ASFALTICA, PADRAO DNIT, FAIXA C, COM CAP 30/45 - AQUISICAO POSTO USINA</v>
          </cell>
          <cell r="C3729" t="str">
            <v xml:space="preserve">T     </v>
          </cell>
          <cell r="D3729">
            <v>224.7</v>
          </cell>
        </row>
        <row r="3730">
          <cell r="A3730">
            <v>34771</v>
          </cell>
          <cell r="B3730" t="str">
            <v>MEIO BLOCO VEDACAO CONCRETO 19 X 19 X 19 CM (CLASSE C - NBR 6136)</v>
          </cell>
          <cell r="C3730" t="str">
            <v xml:space="preserve">UN    </v>
          </cell>
          <cell r="D3730">
            <v>1.63</v>
          </cell>
        </row>
        <row r="3731">
          <cell r="A3731">
            <v>34773</v>
          </cell>
          <cell r="B3731" t="str">
            <v>MEIO BLOCO VEDACAO CONCRETO APARENTE 14 X 19 X 19 CM  (CLASSE C - NBR 6136)</v>
          </cell>
          <cell r="C3731" t="str">
            <v xml:space="preserve">UN    </v>
          </cell>
          <cell r="D3731">
            <v>1.59</v>
          </cell>
        </row>
        <row r="3732">
          <cell r="A3732">
            <v>34774</v>
          </cell>
          <cell r="B3732" t="str">
            <v>MEIO BLOCO VEDACAO CONCRETO 14 X 19 X 19 CM (CLASSE C - NBR 6136)</v>
          </cell>
          <cell r="C3732" t="str">
            <v xml:space="preserve">UN    </v>
          </cell>
          <cell r="D3732">
            <v>1.42</v>
          </cell>
        </row>
        <row r="3733">
          <cell r="A3733">
            <v>34777</v>
          </cell>
          <cell r="B3733" t="str">
            <v>ELEMENTO VAZADO CERAMICO 25 X 18 X 7 CM</v>
          </cell>
          <cell r="C3733" t="str">
            <v xml:space="preserve">UN    </v>
          </cell>
          <cell r="D3733">
            <v>1.63</v>
          </cell>
        </row>
        <row r="3734">
          <cell r="A3734">
            <v>34779</v>
          </cell>
          <cell r="B3734" t="str">
            <v>ENGENHEIRO CIVIL JUNIOR</v>
          </cell>
          <cell r="C3734" t="str">
            <v xml:space="preserve">H     </v>
          </cell>
          <cell r="D3734">
            <v>70.680000000000007</v>
          </cell>
        </row>
        <row r="3735">
          <cell r="A3735">
            <v>34780</v>
          </cell>
          <cell r="B3735" t="str">
            <v>ENGENHEIRO CIVIL PLENO</v>
          </cell>
          <cell r="C3735" t="str">
            <v xml:space="preserve">H     </v>
          </cell>
          <cell r="D3735">
            <v>89.32</v>
          </cell>
        </row>
        <row r="3736">
          <cell r="A3736">
            <v>34781</v>
          </cell>
          <cell r="B3736" t="str">
            <v>MEIO BLOCO ESTRUTURAL CERAMICO 14 X 19 X 19 CM, 6,0 MPA (NBR 15270)</v>
          </cell>
          <cell r="C3736" t="str">
            <v xml:space="preserve">UN    </v>
          </cell>
          <cell r="D3736">
            <v>1.18</v>
          </cell>
        </row>
        <row r="3737">
          <cell r="A3737">
            <v>34782</v>
          </cell>
          <cell r="B3737" t="str">
            <v>ENGENHEIRO CIVIL SENIOR</v>
          </cell>
          <cell r="C3737" t="str">
            <v xml:space="preserve">H     </v>
          </cell>
          <cell r="D3737">
            <v>116.94</v>
          </cell>
        </row>
        <row r="3738">
          <cell r="A3738">
            <v>34783</v>
          </cell>
          <cell r="B3738" t="str">
            <v>ENGENHEIRO ELETRICISTA</v>
          </cell>
          <cell r="C3738" t="str">
            <v xml:space="preserve">H     </v>
          </cell>
          <cell r="D3738">
            <v>81.61</v>
          </cell>
        </row>
        <row r="3739">
          <cell r="A3739">
            <v>34784</v>
          </cell>
          <cell r="B3739" t="str">
            <v>MEIO BLOCO ESTRUTURAL CERAMICO 14 X 19 X 19 CM, 4,0 MPA (NBR 15270)</v>
          </cell>
          <cell r="C3739" t="str">
            <v xml:space="preserve">UN    </v>
          </cell>
          <cell r="D3739">
            <v>1.04</v>
          </cell>
        </row>
        <row r="3740">
          <cell r="A3740">
            <v>34785</v>
          </cell>
          <cell r="B3740" t="str">
            <v>ENGENHEIRO SANITARISTA</v>
          </cell>
          <cell r="C3740" t="str">
            <v xml:space="preserve">H     </v>
          </cell>
          <cell r="D3740">
            <v>70.66</v>
          </cell>
        </row>
        <row r="3741">
          <cell r="A3741">
            <v>34787</v>
          </cell>
          <cell r="B3741" t="str">
            <v>MEIO BLOCO ESTRUTURAL CERAMICO 14 X 19 X 14 CM, 4,0 MPA (NBR 15270)</v>
          </cell>
          <cell r="C3741" t="str">
            <v xml:space="preserve">UN    </v>
          </cell>
          <cell r="D3741">
            <v>0.94</v>
          </cell>
        </row>
        <row r="3742">
          <cell r="A3742">
            <v>34788</v>
          </cell>
          <cell r="B3742" t="str">
            <v>MEIO BLOCO ESTRUTURAL CERAMICO 14 X 19 X 14 CM, 6,0 MPA (NBR 15270)</v>
          </cell>
          <cell r="C3742" t="str">
            <v xml:space="preserve">UN    </v>
          </cell>
          <cell r="D3742">
            <v>0.95</v>
          </cell>
        </row>
        <row r="3743">
          <cell r="A3743">
            <v>34794</v>
          </cell>
          <cell r="B3743" t="str">
            <v>MECANICO DE REFRIGERACAO</v>
          </cell>
          <cell r="C3743" t="str">
            <v xml:space="preserve">H     </v>
          </cell>
          <cell r="D3743">
            <v>12.17</v>
          </cell>
        </row>
        <row r="3744">
          <cell r="A3744">
            <v>34795</v>
          </cell>
          <cell r="B3744" t="str">
            <v>FAIXA / FILETE / LISTELO EM CERAMICA, DECORADA, *8 X 30* CM (L X C)</v>
          </cell>
          <cell r="C3744" t="str">
            <v xml:space="preserve">M2    </v>
          </cell>
          <cell r="D3744">
            <v>179</v>
          </cell>
        </row>
        <row r="3745">
          <cell r="A3745">
            <v>34796</v>
          </cell>
          <cell r="B3745" t="str">
            <v>FAIXA / FILETE / LISTELO EM CERAMICA, LISO OU CORDAO, BRANCO, *2 X 30* CM (L X C)</v>
          </cell>
          <cell r="C3745" t="str">
            <v xml:space="preserve">M     </v>
          </cell>
          <cell r="D3745">
            <v>7.85</v>
          </cell>
        </row>
        <row r="3746">
          <cell r="A3746">
            <v>34797</v>
          </cell>
          <cell r="B3746" t="str">
            <v>JANELA MAXIMO AR, ACO, BATENTE / REQUADRO DE 6 A 14 CM, PINT ANTICORROSIVA, SEM VIDRO, COM GRADE, 1 FL, 60  X 80 CM (A X L)</v>
          </cell>
          <cell r="C3746" t="str">
            <v xml:space="preserve">UN    </v>
          </cell>
          <cell r="D3746">
            <v>239.38</v>
          </cell>
        </row>
        <row r="3747">
          <cell r="A3747">
            <v>34799</v>
          </cell>
          <cell r="B3747" t="str">
            <v>JANELA DE CORRER, ACO, BATENTE/REQUADRO DE 6 A 14 CM, QUADRICULADA, PINT ANTICORROSIVA, SEM VIDRO, BANDEIRA COM BASCULA, 4 FLS, 120  X 200 CM (A X L)</v>
          </cell>
          <cell r="C3747" t="str">
            <v xml:space="preserve">UN    </v>
          </cell>
          <cell r="D3747">
            <v>938.94</v>
          </cell>
        </row>
        <row r="3748">
          <cell r="A3748">
            <v>34800</v>
          </cell>
          <cell r="B3748" t="str">
            <v>GABIAO TIPO CAIXA, MALHA HEXAGONAL 8 X 10 CM (ZN/AL + PVC), FIO DE 2,4 MM, DIMENSOES 2,0 x 1,0 x 1,0 M (C X L X A)</v>
          </cell>
          <cell r="C3748" t="str">
            <v xml:space="preserve">M3    </v>
          </cell>
          <cell r="D3748">
            <v>267.52</v>
          </cell>
        </row>
        <row r="3749">
          <cell r="A3749">
            <v>34801</v>
          </cell>
          <cell r="B3749" t="str">
            <v>JANELA DE CORRER, ACO, BATENTE/REQUADRO DE 6 A 14 CM, QUADRICULADA, PINT ANTICORROSIVA, SEM VIDRO, BANDEIRA COM BASCULA, 4 FLS, 120  X 150 CM (A X L)</v>
          </cell>
          <cell r="C3749" t="str">
            <v xml:space="preserve">UN    </v>
          </cell>
          <cell r="D3749">
            <v>761.38</v>
          </cell>
        </row>
        <row r="3750">
          <cell r="A3750">
            <v>34802</v>
          </cell>
          <cell r="B3750" t="str">
            <v>GABIAO MANTA (COLCHAO) MALHA HEXAGONAL 6 X 8 CM (ZN/AL + PVC), DIMENSOES 4,0 X 2,0 X 0,17 M (C X L X A) FIO 2 MM</v>
          </cell>
          <cell r="C3750" t="str">
            <v xml:space="preserve">UN    </v>
          </cell>
          <cell r="D3750">
            <v>834.58</v>
          </cell>
        </row>
        <row r="3751">
          <cell r="A3751">
            <v>34803</v>
          </cell>
          <cell r="B3751" t="str">
            <v>JANELA DE CORRER, ACO, BATENTE/REQUADRO DE 6 A 14 CM, QUADRICULADA, PINT ANTICORROSIVA, SEM VIDRO, SEM BANDEIRA, 4 FLS, 120  X 200 CM (A X L)</v>
          </cell>
          <cell r="C3751" t="str">
            <v xml:space="preserve">UN    </v>
          </cell>
          <cell r="D3751">
            <v>382.56</v>
          </cell>
        </row>
        <row r="3752">
          <cell r="A3752">
            <v>34804</v>
          </cell>
          <cell r="B3752" t="str">
            <v>GEOGRELHA TECIDA COM FILAMENTOS DE POLIESTER + PVC, RESISTENCIA LONGITUDINAL: 90 KN/M, RESISTENCIA TRANSVERSAL: 30 KN/M, ALONGAMENTO = 12 POR CENTO, DIMENSOES 5,15 X 100,0 M</v>
          </cell>
          <cell r="C3752" t="str">
            <v xml:space="preserve">M2    </v>
          </cell>
          <cell r="D3752">
            <v>32.299999999999997</v>
          </cell>
        </row>
        <row r="3753">
          <cell r="A3753">
            <v>34805</v>
          </cell>
          <cell r="B3753" t="str">
            <v>JANELA DE CORRER, ACO, BATENTE/REQUADRO DE 6 A 14 CM, QUADRICULADA, PINT ANTICORROSIVA, SEM VIDRO, SEM BANDEIRA, 4 FLS, 120  X 150 CM (A X L)</v>
          </cell>
          <cell r="C3753" t="str">
            <v xml:space="preserve">M2    </v>
          </cell>
          <cell r="D3753">
            <v>316.37</v>
          </cell>
        </row>
        <row r="3754">
          <cell r="A3754">
            <v>34872</v>
          </cell>
          <cell r="B3754" t="str">
            <v>CONCRETO AUTOADENSAVEL (CAA) CLASSE DE RESISTENCIA C25, ESPALHAMENTO SF2, INCLUI SERVICO DE BOMBEAMENTO (NBR 15823)</v>
          </cell>
          <cell r="C3754" t="str">
            <v xml:space="preserve">M3    </v>
          </cell>
          <cell r="D3754">
            <v>335.78</v>
          </cell>
        </row>
        <row r="3755">
          <cell r="A3755">
            <v>35272</v>
          </cell>
          <cell r="B3755" t="str">
            <v>VIGA DE MADEIRA NAO APARELHADA *6 X 20* CM, MACARANDUBA, ANGELIM OU EQUIVALENTE DA REGIAO</v>
          </cell>
          <cell r="C3755" t="str">
            <v xml:space="preserve">M     </v>
          </cell>
          <cell r="D3755">
            <v>17.36</v>
          </cell>
        </row>
        <row r="3756">
          <cell r="A3756">
            <v>35273</v>
          </cell>
          <cell r="B3756" t="str">
            <v>PRANCHA DE MADEIRA NAO APARELHADA *6 X 30* CM, MACARANDUBA, ANGELIM OU EQUIVALENTE DA REGIAO</v>
          </cell>
          <cell r="C3756" t="str">
            <v xml:space="preserve">M     </v>
          </cell>
          <cell r="D3756">
            <v>26.82</v>
          </cell>
        </row>
        <row r="3757">
          <cell r="A3757">
            <v>35274</v>
          </cell>
          <cell r="B3757" t="str">
            <v>PILAR DE MADEIRA NAO APARELHADA *10 X 10* CM, MACARANDUBA, ANGELIM OU EQUIVALENTE DA REGIAO</v>
          </cell>
          <cell r="C3757" t="str">
            <v xml:space="preserve">M     </v>
          </cell>
          <cell r="D3757">
            <v>18.649999999999999</v>
          </cell>
        </row>
        <row r="3758">
          <cell r="A3758">
            <v>35275</v>
          </cell>
          <cell r="B3758" t="str">
            <v>PILAR DE MADEIRA NAO APARELHADA *15 X 15* CM, MACARANDUBA, ANGELIM OU EQUIVALENTE DA REGIAO</v>
          </cell>
          <cell r="C3758" t="str">
            <v xml:space="preserve">M     </v>
          </cell>
          <cell r="D3758">
            <v>39.840000000000003</v>
          </cell>
        </row>
        <row r="3759">
          <cell r="A3759">
            <v>35276</v>
          </cell>
          <cell r="B3759" t="str">
            <v>PILAR DE MADEIRA NAO APARELHADA *20 X 20* CM, MACARANDUBA, ANGELIM OU EQUIVALENTE DA REGIAO</v>
          </cell>
          <cell r="C3759" t="str">
            <v xml:space="preserve">M     </v>
          </cell>
          <cell r="D3759">
            <v>65.14</v>
          </cell>
        </row>
        <row r="3760">
          <cell r="A3760">
            <v>35277</v>
          </cell>
          <cell r="B3760" t="str">
            <v>CAIXA DE GORDURA EM PVC, DIAMETRO MINIMO 300 MM, DIAMETRO DE SAIDA 100 MM, CAPACIDADE  APROXIMADA 18 LITROS, COM TAMPA</v>
          </cell>
          <cell r="C3760" t="str">
            <v xml:space="preserve">UN    </v>
          </cell>
          <cell r="D3760">
            <v>306.35000000000002</v>
          </cell>
        </row>
        <row r="3761">
          <cell r="A3761">
            <v>35691</v>
          </cell>
          <cell r="B3761" t="str">
            <v>TINTA LATEX PVA STANDARD, COR BRANCA</v>
          </cell>
          <cell r="C3761" t="str">
            <v xml:space="preserve">L     </v>
          </cell>
          <cell r="D3761">
            <v>12.27</v>
          </cell>
        </row>
        <row r="3762">
          <cell r="A3762">
            <v>35692</v>
          </cell>
          <cell r="B3762" t="str">
            <v>TINTA LATEX ACRILICA STANDARD, COR BRANCA</v>
          </cell>
          <cell r="C3762" t="str">
            <v xml:space="preserve">L     </v>
          </cell>
          <cell r="D3762">
            <v>44.17</v>
          </cell>
        </row>
        <row r="3763">
          <cell r="A3763">
            <v>35693</v>
          </cell>
          <cell r="B3763" t="str">
            <v>TINTA LATEX ACRILICA ECONOMICA, COR BRANCA</v>
          </cell>
          <cell r="C3763" t="str">
            <v xml:space="preserve">L     </v>
          </cell>
          <cell r="D3763">
            <v>8.24</v>
          </cell>
        </row>
        <row r="3764">
          <cell r="A3764">
            <v>36080</v>
          </cell>
          <cell r="B3764" t="str">
            <v>BARRA DE APOIO RETA, EM ALUMINIO, COMPRIMENTO 80 CM, DIAMETRO MINIMO 3 CM</v>
          </cell>
          <cell r="C3764" t="str">
            <v xml:space="preserve">UN    </v>
          </cell>
          <cell r="D3764">
            <v>84.9</v>
          </cell>
        </row>
        <row r="3765">
          <cell r="A3765">
            <v>36081</v>
          </cell>
          <cell r="B3765" t="str">
            <v>BARRA DE APOIO RETA, EM ACO INOX POLIDO, COMPRIMENTO 80CM, DIAMETRO MINIMO 3 CM</v>
          </cell>
          <cell r="C3765" t="str">
            <v xml:space="preserve">UN    </v>
          </cell>
          <cell r="D3765">
            <v>207.92</v>
          </cell>
        </row>
        <row r="3766">
          <cell r="A3766">
            <v>36084</v>
          </cell>
          <cell r="B3766" t="str">
            <v>TUBO PVC PBA JEI, CLASSE 12, DN 50 MM, PARA REDE DE AGUA (NBR 5647)</v>
          </cell>
          <cell r="C3766" t="str">
            <v xml:space="preserve">M     </v>
          </cell>
          <cell r="D3766">
            <v>10.18</v>
          </cell>
        </row>
        <row r="3767">
          <cell r="A3767">
            <v>36141</v>
          </cell>
          <cell r="B3767" t="str">
            <v>MASCARA DE SEGURANCA PARA SOLDA COM ESCUDO DE CELERON E CARNEIRA DE PLASTICO COM REGULAGEM</v>
          </cell>
          <cell r="C3767" t="str">
            <v xml:space="preserve">UN    </v>
          </cell>
          <cell r="D3767">
            <v>31.05</v>
          </cell>
        </row>
        <row r="3768">
          <cell r="A3768">
            <v>36142</v>
          </cell>
          <cell r="B3768" t="str">
            <v>PROTETOR AUDITIVO TIPO PLUG DE INSERCAO COM CORDAO, ATENUACAO SUPERIOR A 15 DB</v>
          </cell>
          <cell r="C3768" t="str">
            <v xml:space="preserve">UN    </v>
          </cell>
          <cell r="D3768">
            <v>1.72</v>
          </cell>
        </row>
        <row r="3769">
          <cell r="A3769">
            <v>36143</v>
          </cell>
          <cell r="B3769" t="str">
            <v>PROTETOR AUDITIVO TIPO CONCHA COM ABAFADOR DE RUIDOS, ATENUACAO ACIMA DE 22 DB</v>
          </cell>
          <cell r="C3769" t="str">
            <v xml:space="preserve">UN    </v>
          </cell>
          <cell r="D3769">
            <v>23.57</v>
          </cell>
        </row>
        <row r="3770">
          <cell r="A3770">
            <v>36144</v>
          </cell>
          <cell r="B3770" t="str">
            <v>RESPIRADOR DESCARTAVEL SEM VALVULA DE EXALACAO, PFF 1</v>
          </cell>
          <cell r="C3770" t="str">
            <v xml:space="preserve">UN    </v>
          </cell>
          <cell r="D3770">
            <v>1.28</v>
          </cell>
        </row>
        <row r="3771">
          <cell r="A3771">
            <v>36145</v>
          </cell>
          <cell r="B3771" t="str">
            <v>BOTA DE PVC PRETA, CANO MEDIO, SEM FORRO</v>
          </cell>
          <cell r="C3771" t="str">
            <v xml:space="preserve">PAR   </v>
          </cell>
          <cell r="D3771">
            <v>33.119999999999997</v>
          </cell>
        </row>
        <row r="3772">
          <cell r="A3772">
            <v>36146</v>
          </cell>
          <cell r="B3772" t="str">
            <v>PROTETOR SOLAR FPS 30, EMBALAGEM 2 LITROS</v>
          </cell>
          <cell r="C3772" t="str">
            <v xml:space="preserve">UN    </v>
          </cell>
          <cell r="D3772">
            <v>195.5</v>
          </cell>
        </row>
        <row r="3773">
          <cell r="A3773">
            <v>36147</v>
          </cell>
          <cell r="B3773" t="str">
            <v>LUVA DE BORRACHA ISOLANTE PARA ALTA TENSAO, RESISTENTE A OZONIO, TENSAO DE ENSAIO 2,5 KV (PAR)</v>
          </cell>
          <cell r="C3773" t="str">
            <v xml:space="preserve">PAR   </v>
          </cell>
          <cell r="D3773">
            <v>297.57</v>
          </cell>
        </row>
        <row r="3774">
          <cell r="A3774">
            <v>36148</v>
          </cell>
          <cell r="B3774" t="str">
            <v>CINTURAO DE SEGURANCA TIPO PARAQUEDISTA, FIVELA EM ACO, AJUSTE NO SUSPENSARIO, CINTURA E PERNAS</v>
          </cell>
          <cell r="C3774" t="str">
            <v xml:space="preserve">UN    </v>
          </cell>
          <cell r="D3774">
            <v>55.2</v>
          </cell>
        </row>
        <row r="3775">
          <cell r="A3775">
            <v>36149</v>
          </cell>
          <cell r="B3775" t="str">
            <v>TRAVA-QUEDAS EM ACO PARA CORDA DE 12 MM, EXTENSOR DE 25 X 300 MM, COM MOSQUETAO TIPO GANCHO TRAVA DUPLA</v>
          </cell>
          <cell r="C3775" t="str">
            <v xml:space="preserve">UN    </v>
          </cell>
          <cell r="D3775">
            <v>135.12</v>
          </cell>
        </row>
        <row r="3776">
          <cell r="A3776">
            <v>36150</v>
          </cell>
          <cell r="B3776" t="str">
            <v>AVENTAL DE SEGURANCA DE RASPA DE COURO 1,00 X 0,60 M</v>
          </cell>
          <cell r="C3776" t="str">
            <v xml:space="preserve">UN    </v>
          </cell>
          <cell r="D3776">
            <v>34.15</v>
          </cell>
        </row>
        <row r="3777">
          <cell r="A3777">
            <v>36151</v>
          </cell>
          <cell r="B3777" t="str">
            <v>MANGOTE DE SEGURANCA EM RASPA DE COURO</v>
          </cell>
          <cell r="C3777" t="str">
            <v xml:space="preserve">UN    </v>
          </cell>
          <cell r="D3777">
            <v>23</v>
          </cell>
        </row>
        <row r="3778">
          <cell r="A3778">
            <v>36152</v>
          </cell>
          <cell r="B3778" t="str">
            <v>OCULOS DE SEGURANCA CONTRA IMPACTOS COM LENTE INCOLOR, ARMACAO NYLON, COM PROTECAO UVA E UVB</v>
          </cell>
          <cell r="C3778" t="str">
            <v xml:space="preserve">UN    </v>
          </cell>
          <cell r="D3778">
            <v>4.4800000000000004</v>
          </cell>
        </row>
        <row r="3779">
          <cell r="A3779">
            <v>36153</v>
          </cell>
          <cell r="B3779" t="str">
            <v>TALABARTE DE SEGURANCA, 2 MOSQUETOES TRAVA DUPLA *53* MM DE ABERTURA, COM ABSORVEDOR DE ENERGIA</v>
          </cell>
          <cell r="C3779" t="str">
            <v xml:space="preserve">UN    </v>
          </cell>
          <cell r="D3779">
            <v>153.81</v>
          </cell>
        </row>
        <row r="3780">
          <cell r="A3780">
            <v>36154</v>
          </cell>
          <cell r="B3780" t="str">
            <v>BLOQUETE/PISO INTERTRAVADO DE CONCRETO - MODELO RETANGULAR/TIJOLINHO/PAVER/HOLANDES/PARALELEPIPEDO, 20 CM X 10 CM, E = 8 CM, RESISTENCIA DE 35 MPA (NBR 9781), COLORIDO</v>
          </cell>
          <cell r="C3780" t="str">
            <v xml:space="preserve">M2    </v>
          </cell>
          <cell r="D3780">
            <v>47.45</v>
          </cell>
        </row>
        <row r="3781">
          <cell r="A3781">
            <v>36155</v>
          </cell>
          <cell r="B3781" t="str">
            <v>BLOQUETE/PISO INTERTRAVADO DE CONCRETO - MODELO RETANGULAR/TIJOLINHO/PAVER/HOLANDES/PARALELEPIPEDO, 20 CM X 10 CM, E = 6 CM, RESISTENCIA DE 35 MPA (NBR 9781), COR NATURAL</v>
          </cell>
          <cell r="C3781" t="str">
            <v xml:space="preserve">M2    </v>
          </cell>
          <cell r="D3781">
            <v>35.71</v>
          </cell>
        </row>
        <row r="3782">
          <cell r="A3782">
            <v>36156</v>
          </cell>
          <cell r="B3782" t="str">
            <v>BLOQUETE/PISO INTERTRAVADO DE CONCRETO - MODELO RETANGULAR/TIJOLINHO/PAVER/HOLANDES/PARALELEPIPEDO, 20 CM X 10 CM, E = 6 CM, RESISTENCIA DE 35 MPA (NBR 9781), COLORIDO</v>
          </cell>
          <cell r="C3782" t="str">
            <v xml:space="preserve">M2    </v>
          </cell>
          <cell r="D3782">
            <v>40.31</v>
          </cell>
        </row>
        <row r="3783">
          <cell r="A3783">
            <v>36169</v>
          </cell>
          <cell r="B3783" t="str">
            <v>BLOQUETE/PISO INTERTRAVADO DE CONCRETO - ONDA/16 FACES/UNISTEIN/PAVIS, *22 CM X 11* CM, E = 6 CM, RESISTENCIA DE 35 MPA (NBR 9781), COLORIDO</v>
          </cell>
          <cell r="C3783" t="str">
            <v xml:space="preserve">M2    </v>
          </cell>
          <cell r="D3783">
            <v>39.07</v>
          </cell>
        </row>
        <row r="3784">
          <cell r="A3784">
            <v>36170</v>
          </cell>
          <cell r="B3784" t="str">
            <v>BLOQUETE/PISO INTERTRAVADO DE CONCRETO - ONDA/16 FACES/UNISTEIN/PAVIS, *22 CM X 11* CM, E = 8 CM, RESISTENCIA DE 35 MPA (NBR 9781), COR NATURAL</v>
          </cell>
          <cell r="C3784" t="str">
            <v xml:space="preserve">M2    </v>
          </cell>
          <cell r="D3784">
            <v>38.25</v>
          </cell>
        </row>
        <row r="3785">
          <cell r="A3785">
            <v>36172</v>
          </cell>
          <cell r="B3785" t="str">
            <v>BLOQUETE/PISO INTERTRAVADO DE CONCRETO - ONDA/16 FACES/UNISTEIN/PAVIS, *22 CM X 11* CM, E = 6 CM, RESISTENCIA DE 35 MPA (NBR 9781), COR NATURAL</v>
          </cell>
          <cell r="C3785" t="str">
            <v xml:space="preserve">M2    </v>
          </cell>
          <cell r="D3785">
            <v>34.11</v>
          </cell>
        </row>
        <row r="3786">
          <cell r="A3786">
            <v>36174</v>
          </cell>
          <cell r="B3786" t="str">
            <v>BLOQUETE/PISO INTERTRAVADO DE CONCRETO - ONDA/16 FACES/UNISTEIN/PAVIS, *22 CM X 11* CM, E = 8 CM, RESISTENCIA DE 35 MPA (NBR 9781), COLORIDO</v>
          </cell>
          <cell r="C3786" t="str">
            <v xml:space="preserve">M2    </v>
          </cell>
          <cell r="D3786">
            <v>44.78</v>
          </cell>
        </row>
        <row r="3787">
          <cell r="A3787">
            <v>36178</v>
          </cell>
          <cell r="B3787" t="str">
            <v>PISO PODOTATIL DE CONCRETO - DIRECIONAL E ALERTA, *40 X 40 X 2,5* CM</v>
          </cell>
          <cell r="C3787" t="str">
            <v xml:space="preserve">UN    </v>
          </cell>
          <cell r="D3787">
            <v>7.23</v>
          </cell>
        </row>
        <row r="3788">
          <cell r="A3788">
            <v>36191</v>
          </cell>
          <cell r="B3788" t="str">
            <v>BLOQUETE/PISO INTERTRAVADO DE CONCRETO - MODELO SEXTAVADO, 25 CM X 25 CM, E = 8 CM, RESISTENCIA DE 35 MPA (NBR 9781), COR NATURAL</v>
          </cell>
          <cell r="C3788" t="str">
            <v xml:space="preserve">UN    </v>
          </cell>
          <cell r="D3788">
            <v>2.67</v>
          </cell>
        </row>
        <row r="3789">
          <cell r="A3789">
            <v>36196</v>
          </cell>
          <cell r="B3789" t="str">
            <v>BLOQUETE/PISO INTERTRAVADO DE CONCRETO - MODELO RETANGULAR/TIJOLINHO/PAVER/HOLANDES/PARALELEPIPEDO, 20 CM X 10 CM, E = 8 CM, RESISTENCIA DE 35 MPA (NBR 9781), COR NATURAL</v>
          </cell>
          <cell r="C3789" t="str">
            <v xml:space="preserve">M2    </v>
          </cell>
          <cell r="D3789">
            <v>40.31</v>
          </cell>
        </row>
        <row r="3790">
          <cell r="A3790">
            <v>36204</v>
          </cell>
          <cell r="B3790" t="str">
            <v>BARRA DE APOIO RETA, EM ACO INOX POLIDO, COMPRIMENTO 60CM, DIAMETRO MINIMO 3 CM</v>
          </cell>
          <cell r="C3790" t="str">
            <v xml:space="preserve">UN    </v>
          </cell>
          <cell r="D3790">
            <v>175.58</v>
          </cell>
        </row>
        <row r="3791">
          <cell r="A3791">
            <v>36205</v>
          </cell>
          <cell r="B3791" t="str">
            <v>BARRA DE APOIO RETA, EM ACO INOX POLIDO, COMPRIMENTO 70CM, DIAMETRO MINIMO 3 CM</v>
          </cell>
          <cell r="C3791" t="str">
            <v xml:space="preserve">UN    </v>
          </cell>
          <cell r="D3791">
            <v>195</v>
          </cell>
        </row>
        <row r="3792">
          <cell r="A3792">
            <v>36206</v>
          </cell>
          <cell r="B3792" t="str">
            <v>BARRA DE APOIO RETA, EM ACO INOX POLIDO, COMPRIMENTO 90 CM, DIAMETRO MINIMO 3 CM</v>
          </cell>
          <cell r="C3792" t="str">
            <v xml:space="preserve">UN    </v>
          </cell>
          <cell r="D3792">
            <v>217.83</v>
          </cell>
        </row>
        <row r="3793">
          <cell r="A3793">
            <v>36207</v>
          </cell>
          <cell r="B3793" t="str">
            <v>BARRA DE APOIO EM "L", EM ACO INOX POLIDO 70 X 70 CM, DIAMETRO MINIMO 3 CM</v>
          </cell>
          <cell r="C3793" t="str">
            <v xml:space="preserve">UN    </v>
          </cell>
          <cell r="D3793">
            <v>398.81</v>
          </cell>
        </row>
        <row r="3794">
          <cell r="A3794">
            <v>36209</v>
          </cell>
          <cell r="B3794" t="str">
            <v>BARRA DE APOIO EM "L", EM ACO INOX POLIDO 80 X 80 CM, DIAMETRO MINIMO 3 CM</v>
          </cell>
          <cell r="C3794" t="str">
            <v xml:space="preserve">UN    </v>
          </cell>
          <cell r="D3794">
            <v>457.69</v>
          </cell>
        </row>
        <row r="3795">
          <cell r="A3795">
            <v>36210</v>
          </cell>
          <cell r="B3795" t="str">
            <v>BARRA DE APOIO LATERAL ARTICULADA, COM TRAVA, EM ACO INOX POLIDO, 70 CM, DIAMETRO MINIMO 3 CM</v>
          </cell>
          <cell r="C3795" t="str">
            <v xml:space="preserve">UN    </v>
          </cell>
          <cell r="D3795">
            <v>495.21</v>
          </cell>
        </row>
        <row r="3796">
          <cell r="A3796">
            <v>36211</v>
          </cell>
          <cell r="B3796" t="str">
            <v>BARRA DE APOIO LAVATORIO, EM ACO INOX POLIDO, *40 X 50* CM,  DIAMETRO MINIMO 3 CM</v>
          </cell>
          <cell r="C3796" t="str">
            <v xml:space="preserve">UN    </v>
          </cell>
          <cell r="D3796">
            <v>459.19</v>
          </cell>
        </row>
        <row r="3797">
          <cell r="A3797">
            <v>36212</v>
          </cell>
          <cell r="B3797" t="str">
            <v>BARRA DE APOIO LAVATORIO DE CANTO, EM ACO INOX POLIDO, DIAMETRO MINIMO 3 CM.</v>
          </cell>
          <cell r="C3797" t="str">
            <v xml:space="preserve">UN    </v>
          </cell>
          <cell r="D3797">
            <v>488.21</v>
          </cell>
        </row>
        <row r="3798">
          <cell r="A3798">
            <v>36214</v>
          </cell>
          <cell r="B3798" t="str">
            <v>BARRA DE APOIO ANGULAR, 60 CM, EM ACO INOX POLIDO, DIAMETRO MINIMO 3 CM</v>
          </cell>
          <cell r="C3798" t="str">
            <v xml:space="preserve">UN    </v>
          </cell>
          <cell r="D3798">
            <v>290.12</v>
          </cell>
        </row>
        <row r="3799">
          <cell r="A3799">
            <v>36215</v>
          </cell>
          <cell r="B3799" t="str">
            <v>BANCO ARTICULADO PARA BANHO, EM ACO INOX POLIDO, 70* CM X 45* CM</v>
          </cell>
          <cell r="C3799" t="str">
            <v xml:space="preserve">UN    </v>
          </cell>
          <cell r="D3799">
            <v>900.38</v>
          </cell>
        </row>
        <row r="3800">
          <cell r="A3800">
            <v>36218</v>
          </cell>
          <cell r="B3800" t="str">
            <v>BARRA DE APOIO RETA, EM ALUMINIO, COMPRIMENTO 60CM, DIAMETRO MINIMO 3 CM</v>
          </cell>
          <cell r="C3800" t="str">
            <v xml:space="preserve">UN    </v>
          </cell>
          <cell r="D3800">
            <v>68.45</v>
          </cell>
        </row>
        <row r="3801">
          <cell r="A3801">
            <v>36220</v>
          </cell>
          <cell r="B3801" t="str">
            <v>BARRA DE APOIO RETA, EM ALUMINIO, COMPRIMENTO 70CM, DIAMETRO MINIMO 3 CM</v>
          </cell>
          <cell r="C3801" t="str">
            <v xml:space="preserve">UN    </v>
          </cell>
          <cell r="D3801">
            <v>78.489999999999995</v>
          </cell>
        </row>
        <row r="3802">
          <cell r="A3802">
            <v>36223</v>
          </cell>
          <cell r="B3802" t="str">
            <v>BARRA DE APOIO RETA, EM ALUMINIO, COMPRIMENTO 90 CM, DIAMETRO MINIMO 3 CM</v>
          </cell>
          <cell r="C3802" t="str">
            <v xml:space="preserve">UN    </v>
          </cell>
          <cell r="D3802">
            <v>88.9</v>
          </cell>
        </row>
        <row r="3803">
          <cell r="A3803">
            <v>36225</v>
          </cell>
          <cell r="B3803" t="str">
            <v>FORRO DE PVC LISO, BRANCO, REGUA DE 20 CM, ESPESSURA DE 8 MM A 10 MM, COMPRIMENTO 6 M (SEM COLOCACAO)</v>
          </cell>
          <cell r="C3803" t="str">
            <v xml:space="preserve">M2    </v>
          </cell>
          <cell r="D3803">
            <v>17.87</v>
          </cell>
        </row>
        <row r="3804">
          <cell r="A3804">
            <v>36230</v>
          </cell>
          <cell r="B3804" t="str">
            <v>FORRO DE PVC, FRISADO, BRANCO, REGUA DE 10 CM, ESPESSURA DE 8 MM A 10 MM E COMPRIMENTO 6 M (SEM COLOCACAO)</v>
          </cell>
          <cell r="C3804" t="str">
            <v xml:space="preserve">M2    </v>
          </cell>
          <cell r="D3804">
            <v>13.13</v>
          </cell>
        </row>
        <row r="3805">
          <cell r="A3805">
            <v>36238</v>
          </cell>
          <cell r="B3805" t="str">
            <v>FORRO DE PVC, FRISADO, BRANCO, REGUA DE 20 CM, ESPESSURA DE 8 MM A 10 MM E COMPRIMENTO 6 M (SEM COLOCACAO)</v>
          </cell>
          <cell r="C3805" t="str">
            <v xml:space="preserve">M2    </v>
          </cell>
          <cell r="D3805">
            <v>12.83</v>
          </cell>
        </row>
        <row r="3806">
          <cell r="A3806">
            <v>36246</v>
          </cell>
          <cell r="B3806" t="str">
            <v>ACABAMENTO SIMPLES/CONVENCIONAL PARA FORRO PVC, TIPO "U" OU "C", COR BRANCA, COMPRIMENTO 6 M</v>
          </cell>
          <cell r="C3806" t="str">
            <v xml:space="preserve">M     </v>
          </cell>
          <cell r="D3806">
            <v>2.15</v>
          </cell>
        </row>
        <row r="3807">
          <cell r="A3807">
            <v>36250</v>
          </cell>
          <cell r="B3807" t="str">
            <v>RODAFORRO EM PVC, PARA FORRO DE PVC, COMPRIMENTO 6 M</v>
          </cell>
          <cell r="C3807" t="str">
            <v xml:space="preserve">M     </v>
          </cell>
          <cell r="D3807">
            <v>2.44</v>
          </cell>
        </row>
        <row r="3808">
          <cell r="A3808">
            <v>36274</v>
          </cell>
          <cell r="B3808" t="str">
            <v>TUBO PPR PN 20, DN 20 MM, PARA AGUA QUENTE PREDIAL</v>
          </cell>
          <cell r="C3808" t="str">
            <v xml:space="preserve">M     </v>
          </cell>
          <cell r="D3808">
            <v>4.42</v>
          </cell>
        </row>
        <row r="3809">
          <cell r="A3809">
            <v>36278</v>
          </cell>
          <cell r="B3809" t="str">
            <v>TUBO PPR PN 20, DN 25 MM, PARA AGUA QUENTE PREDIAL</v>
          </cell>
          <cell r="C3809" t="str">
            <v xml:space="preserve">M     </v>
          </cell>
          <cell r="D3809">
            <v>5.99</v>
          </cell>
        </row>
        <row r="3810">
          <cell r="A3810">
            <v>36298</v>
          </cell>
          <cell r="B3810" t="str">
            <v>TE NORMAL, PPR, SOLDAVEL, 90 GRAUS, DN 25 X 25 X 25 MM, PARA AGUA QUENTE PREDIAL</v>
          </cell>
          <cell r="C3810" t="str">
            <v xml:space="preserve">UN    </v>
          </cell>
          <cell r="D3810">
            <v>2.11</v>
          </cell>
        </row>
        <row r="3811">
          <cell r="A3811">
            <v>36313</v>
          </cell>
          <cell r="B3811" t="str">
            <v>UNIAO DUPLA PPR DN 20 MM, PARA AGUA QUENTE PREDIAL</v>
          </cell>
          <cell r="C3811" t="str">
            <v xml:space="preserve">UN    </v>
          </cell>
          <cell r="D3811">
            <v>18.64</v>
          </cell>
        </row>
        <row r="3812">
          <cell r="A3812">
            <v>36316</v>
          </cell>
          <cell r="B3812" t="str">
            <v>UNIAO DUPLA PPR DN 25 MM, PARA AGUA QUENTE PREDIAL</v>
          </cell>
          <cell r="C3812" t="str">
            <v xml:space="preserve">UN    </v>
          </cell>
          <cell r="D3812">
            <v>22.6</v>
          </cell>
        </row>
        <row r="3813">
          <cell r="A3813">
            <v>36320</v>
          </cell>
          <cell r="B3813" t="str">
            <v>LUVA PPR, SOLDAVEL, DN 20 MM, PARA AGUA QUENTE PREDIAL</v>
          </cell>
          <cell r="C3813" t="str">
            <v xml:space="preserve">UN    </v>
          </cell>
          <cell r="D3813">
            <v>0.89</v>
          </cell>
        </row>
        <row r="3814">
          <cell r="A3814">
            <v>36324</v>
          </cell>
          <cell r="B3814" t="str">
            <v>LUVA PPR, SOLDAVEL, DN 25 MM, PARA AGUA QUENTE PREDIAL</v>
          </cell>
          <cell r="C3814" t="str">
            <v xml:space="preserve">UN    </v>
          </cell>
          <cell r="D3814">
            <v>1.36</v>
          </cell>
        </row>
        <row r="3815">
          <cell r="A3815">
            <v>36327</v>
          </cell>
          <cell r="B3815" t="str">
            <v>BUCHA DE REDUCAO, PPR, DN 25 X 20 MM, PARA AGUA QUENTE PREDIAL</v>
          </cell>
          <cell r="C3815" t="str">
            <v xml:space="preserve">UN    </v>
          </cell>
          <cell r="D3815">
            <v>1.21</v>
          </cell>
        </row>
        <row r="3816">
          <cell r="A3816">
            <v>36331</v>
          </cell>
          <cell r="B3816" t="str">
            <v>CAP PPR DN 20 MM, PARA AGUA QUENTE PREDIAL</v>
          </cell>
          <cell r="C3816" t="str">
            <v xml:space="preserve">UN    </v>
          </cell>
          <cell r="D3816">
            <v>0.93</v>
          </cell>
        </row>
        <row r="3817">
          <cell r="A3817">
            <v>36346</v>
          </cell>
          <cell r="B3817" t="str">
            <v>CAP PPR DN 25 MM, PARA AGUA QUENTE PREDIAL</v>
          </cell>
          <cell r="C3817" t="str">
            <v xml:space="preserve">UN    </v>
          </cell>
          <cell r="D3817">
            <v>1.61</v>
          </cell>
        </row>
        <row r="3818">
          <cell r="A3818">
            <v>36348</v>
          </cell>
          <cell r="B3818" t="str">
            <v>JOELHO PPR 45 GRAUS, SOLDAVEL,  DN 20 MM, PARA AGUA QUENTE PREDIAL</v>
          </cell>
          <cell r="C3818" t="str">
            <v xml:space="preserve">UN    </v>
          </cell>
          <cell r="D3818">
            <v>0.89</v>
          </cell>
        </row>
        <row r="3819">
          <cell r="A3819">
            <v>36349</v>
          </cell>
          <cell r="B3819" t="str">
            <v>JOELHO PPR 45 GRAUS, SOLDAVEL, DN 25 MM, PARA AGUA QUENTE PREDIAL</v>
          </cell>
          <cell r="C3819" t="str">
            <v xml:space="preserve">UN    </v>
          </cell>
          <cell r="D3819">
            <v>1.34</v>
          </cell>
        </row>
        <row r="3820">
          <cell r="A3820">
            <v>36355</v>
          </cell>
          <cell r="B3820" t="str">
            <v>CURVA PPR 90 GRAUS, DN 20 MM, PARA AGUA QUENTE PREDIAL</v>
          </cell>
          <cell r="C3820" t="str">
            <v xml:space="preserve">UN    </v>
          </cell>
          <cell r="D3820">
            <v>3.76</v>
          </cell>
        </row>
        <row r="3821">
          <cell r="A3821">
            <v>36356</v>
          </cell>
          <cell r="B3821" t="str">
            <v>CURVA PPR 90 GRAUS, DN 25 MM, PARA AGUA QUENTE PREDIAL</v>
          </cell>
          <cell r="C3821" t="str">
            <v xml:space="preserve">UN    </v>
          </cell>
          <cell r="D3821">
            <v>6.32</v>
          </cell>
        </row>
        <row r="3822">
          <cell r="A3822">
            <v>36357</v>
          </cell>
          <cell r="B3822" t="str">
            <v>UNIAO COM FLANGE PPR, DN 40 MM, PARA AGUA QUENTE PREDIAL</v>
          </cell>
          <cell r="C3822" t="str">
            <v xml:space="preserve">UN    </v>
          </cell>
          <cell r="D3822">
            <v>78.63</v>
          </cell>
        </row>
        <row r="3823">
          <cell r="A3823">
            <v>36359</v>
          </cell>
          <cell r="B3823" t="str">
            <v>JOELHO PPR, 90 GRAUS, SOLDAVEL, DN 20 MM, PARA AGUA QUENTE PREDIAL</v>
          </cell>
          <cell r="C3823" t="str">
            <v xml:space="preserve">UN    </v>
          </cell>
          <cell r="D3823">
            <v>1.07</v>
          </cell>
        </row>
        <row r="3824">
          <cell r="A3824">
            <v>36360</v>
          </cell>
          <cell r="B3824" t="str">
            <v>JOELHO PPR, 90 GRAUS, SOLDAVEL, DN 25 MM, PARA AGUA QUENTE PREDIAL</v>
          </cell>
          <cell r="C3824" t="str">
            <v xml:space="preserve">UN    </v>
          </cell>
          <cell r="D3824">
            <v>1.65</v>
          </cell>
        </row>
        <row r="3825">
          <cell r="A3825">
            <v>36362</v>
          </cell>
          <cell r="B3825" t="str">
            <v>TE NORMAL, PPR, SOLDAVEL, 90 GRAUS, DN 20 X 20 X 20 MM, PARA AGUA QUENTE PREDIAL</v>
          </cell>
          <cell r="C3825" t="str">
            <v xml:space="preserve">UN    </v>
          </cell>
          <cell r="D3825">
            <v>1.42</v>
          </cell>
        </row>
        <row r="3826">
          <cell r="A3826">
            <v>36365</v>
          </cell>
          <cell r="B3826" t="str">
            <v>TUBO COLETOR DE ESGOTO PVC, JEI, DN 100 MM (NBR  7362)</v>
          </cell>
          <cell r="C3826" t="str">
            <v xml:space="preserve">M     </v>
          </cell>
          <cell r="D3826">
            <v>16.23</v>
          </cell>
        </row>
        <row r="3827">
          <cell r="A3827">
            <v>36373</v>
          </cell>
          <cell r="B3827" t="str">
            <v>TUBO PVC PBA JEI, CLASSE 12, DN 75 MM, PARA REDE DE AGUA (NBR 5647)</v>
          </cell>
          <cell r="C3827" t="str">
            <v xml:space="preserve">M     </v>
          </cell>
          <cell r="D3827">
            <v>20.67</v>
          </cell>
        </row>
        <row r="3828">
          <cell r="A3828">
            <v>36374</v>
          </cell>
          <cell r="B3828" t="str">
            <v>TUBO PVC PBA JEI, CLASSE 12, DN 100 MM, PARA REDE DE AGUA (NBR 5647)</v>
          </cell>
          <cell r="C3828" t="str">
            <v xml:space="preserve">M     </v>
          </cell>
          <cell r="D3828">
            <v>33.770000000000003</v>
          </cell>
        </row>
        <row r="3829">
          <cell r="A3829">
            <v>36375</v>
          </cell>
          <cell r="B3829" t="str">
            <v>TUBO PVC PBA JEI, CLASSE 15, DN 50 MM, PARA REDE DE AGUA (NBR 5647)</v>
          </cell>
          <cell r="C3829" t="str">
            <v xml:space="preserve">M     </v>
          </cell>
          <cell r="D3829">
            <v>11.68</v>
          </cell>
        </row>
        <row r="3830">
          <cell r="A3830">
            <v>36376</v>
          </cell>
          <cell r="B3830" t="str">
            <v>TUBO PVC PBA JEI, CLASSE 15, DN 75 MM, PARA REDE DE AGUA (NBR 5647)</v>
          </cell>
          <cell r="C3830" t="str">
            <v xml:space="preserve">M     </v>
          </cell>
          <cell r="D3830">
            <v>23.38</v>
          </cell>
        </row>
        <row r="3831">
          <cell r="A3831">
            <v>36377</v>
          </cell>
          <cell r="B3831" t="str">
            <v>TUBO PVC PBA JEI, CLASSE 15, DN 100 MM, PARA REDE DE AGUA (NBR 5647)</v>
          </cell>
          <cell r="C3831" t="str">
            <v xml:space="preserve">M     </v>
          </cell>
          <cell r="D3831">
            <v>39.35</v>
          </cell>
        </row>
        <row r="3832">
          <cell r="A3832">
            <v>36378</v>
          </cell>
          <cell r="B3832" t="str">
            <v>TUBO PVC PBA JEI, CLASSE 20, DN 50 MM, PARA REDE DE AGUA (NBR 5647)</v>
          </cell>
          <cell r="C3832" t="str">
            <v xml:space="preserve">M     </v>
          </cell>
          <cell r="D3832">
            <v>15.47</v>
          </cell>
        </row>
        <row r="3833">
          <cell r="A3833">
            <v>36379</v>
          </cell>
          <cell r="B3833" t="str">
            <v>TUBO PVC PBA JEI, CLASSE 20, DN 75 MM, PARA REDE DE AGUA (NBR 5647)</v>
          </cell>
          <cell r="C3833" t="str">
            <v xml:space="preserve">M     </v>
          </cell>
          <cell r="D3833">
            <v>31.13</v>
          </cell>
        </row>
        <row r="3834">
          <cell r="A3834">
            <v>36380</v>
          </cell>
          <cell r="B3834" t="str">
            <v>TUBO PVC PBA JEI, CLASSE 20, DN 100 MM, PARA REDE DE AGUA (NBR 5647)</v>
          </cell>
          <cell r="C3834" t="str">
            <v xml:space="preserve">M     </v>
          </cell>
          <cell r="D3834">
            <v>51.42</v>
          </cell>
        </row>
        <row r="3835">
          <cell r="A3835">
            <v>36396</v>
          </cell>
          <cell r="B3835" t="str">
            <v>BETONEIRA, CAPACIDADE NOMINAL 400 L, CAPACIDADE DE MISTURA 310L, MOTOR ELETRICO TRIFASICO 220/380V POTENCIA 2 CV, SEM CARREGADOR</v>
          </cell>
          <cell r="C3835" t="str">
            <v xml:space="preserve">UN    </v>
          </cell>
          <cell r="D3835">
            <v>4052.13</v>
          </cell>
        </row>
        <row r="3836">
          <cell r="A3836">
            <v>36397</v>
          </cell>
          <cell r="B3836" t="str">
            <v>BETONEIRA, CAPACIDADE NOMINAL 600 L, CAPACIDADE DE MISTURA  360L, MOTOR ELETRICO TRIFASICO 220/380V, POTENCIA 4CV, EXCLUSO CARREGADOR</v>
          </cell>
          <cell r="C3836" t="str">
            <v xml:space="preserve">UN    </v>
          </cell>
          <cell r="D3836">
            <v>14407.6</v>
          </cell>
        </row>
        <row r="3837">
          <cell r="A3837">
            <v>36398</v>
          </cell>
          <cell r="B3837" t="str">
            <v>BETONEIRA, CAPACIDADE NOMINAL 600 L, CAPACIDADE DE MISTURA 440 L, MOTOR A DIESEL POTENCIA 10 CV, COM CARREGADOR</v>
          </cell>
          <cell r="C3837" t="str">
            <v xml:space="preserve">UN    </v>
          </cell>
          <cell r="D3837">
            <v>17511.240000000002</v>
          </cell>
        </row>
        <row r="3838">
          <cell r="A3838">
            <v>36408</v>
          </cell>
          <cell r="B3838" t="str">
            <v>ESCAVADEIRA HIDRAULICA SOBRE ESTEIRAS, CACAMBA 0,4 A 1,70 M3, PESO OPERACIONAL 23,2 T, POTENCIA BRUTA 183 HP</v>
          </cell>
          <cell r="C3838" t="str">
            <v xml:space="preserve">UN    </v>
          </cell>
          <cell r="D3838">
            <v>478800</v>
          </cell>
        </row>
        <row r="3839">
          <cell r="A3839">
            <v>36481</v>
          </cell>
          <cell r="B3839" t="str">
            <v>ESCAVADEIRA HIDRAULICA SOBRE ESTEIRAS, CACAMBA 0,80 A 1,30 M3, PESO OPERACIONAL 22,18 T, POTENCIA LIQUIDA 170 HP</v>
          </cell>
          <cell r="C3839" t="str">
            <v xml:space="preserve">UN    </v>
          </cell>
          <cell r="D3839">
            <v>438375</v>
          </cell>
        </row>
        <row r="3840">
          <cell r="A3840">
            <v>36482</v>
          </cell>
          <cell r="B3840" t="str">
            <v>ESCAVADEIRA HIDRAULICA SOBRE ESTEIRAS, CACAMBA  0,80 M3, PESO OPERACIONAL 17,8 T, POTENCIA LIQUIDA 110 HP</v>
          </cell>
          <cell r="C3840" t="str">
            <v xml:space="preserve">UN    </v>
          </cell>
          <cell r="D3840">
            <v>400731.95</v>
          </cell>
        </row>
        <row r="3841">
          <cell r="A3841">
            <v>36483</v>
          </cell>
          <cell r="B3841" t="str">
            <v>ESCAVADEIRA HIDRAULICA SOBRE ESTEIRAS CACAMBA 0,40 A 1,20 M3, PESO OPERACIONAL 21,19 T, POTENCIA LIQUIDA 173 HP</v>
          </cell>
          <cell r="C3841" t="str">
            <v xml:space="preserve">UN    </v>
          </cell>
          <cell r="D3841">
            <v>446250</v>
          </cell>
        </row>
        <row r="3842">
          <cell r="A3842">
            <v>36484</v>
          </cell>
          <cell r="B3842" t="str">
            <v>ESPARGIDOR DE ASFALTO PRESSURIZADO, TANQUE 6 M3 COM ISOLACAO TERMICA, AQUECIDO COM 2 MACARICOS, COM BARRA ESPARGIDORA 3,60 M, A SER MONTADO SOBRE CAMINHAO</v>
          </cell>
          <cell r="C3842" t="str">
            <v xml:space="preserve">UN    </v>
          </cell>
          <cell r="D3842">
            <v>137983.16</v>
          </cell>
        </row>
        <row r="3843">
          <cell r="A3843">
            <v>36485</v>
          </cell>
          <cell r="B3843" t="str">
            <v>USINA DE LAMA ASFALTICA, PROD 30 A 50 T/H, SILO DE AGREGADO 7 M3, RESERVATORIOS PARA EMULSAO E AGUA DE 2,3 M3 CADA, MISTURADOR TIPO PUGG-MILL A SER MONTADO SOBRE CAMINHAO</v>
          </cell>
          <cell r="C3843" t="str">
            <v xml:space="preserve">UN    </v>
          </cell>
          <cell r="D3843">
            <v>372817.95</v>
          </cell>
        </row>
        <row r="3844">
          <cell r="A3844">
            <v>36486</v>
          </cell>
          <cell r="B3844" t="str">
            <v>ELEVADOR DE CARGA A CABO, CABINE SEMI FECHADA 2,0 X 1,5 X 2,0 M, CAPACIDADE DE CARGA 1000 KG, TORRE  2,38 X 2,21 X 15 M, GUINCHO DE EMBREAGEM, FREIO DE SEGURANCA, LIMITADOR DE VELOCIDADE E CANCELA</v>
          </cell>
          <cell r="C3844" t="str">
            <v xml:space="preserve">UN    </v>
          </cell>
          <cell r="D3844">
            <v>31641.99</v>
          </cell>
        </row>
        <row r="3845">
          <cell r="A3845">
            <v>36487</v>
          </cell>
          <cell r="B3845" t="str">
            <v>GUINCHO ELETRICO DE COLUNA, CAPACIDADE 400 KG, COM MOTO FREIO, MOTOR TRIFASICO DE 1,25 CV</v>
          </cell>
          <cell r="C3845" t="str">
            <v xml:space="preserve">UN    </v>
          </cell>
          <cell r="D3845">
            <v>5365.94</v>
          </cell>
        </row>
        <row r="3846">
          <cell r="A3846">
            <v>36491</v>
          </cell>
          <cell r="B3846" t="str">
            <v>GUINDAUTO HIDRAULICO, CAPACIDADE MAXIMA DE CARGA 30000 KG, MOMENTO MAXIMO DE CARGA 92,2 TM , ALCANCE MAXIMO HORIZONTAL  22,00 M, PARA MONTAGEM SOBRE CHASSI DE CAMINHAO PBT MINIMO 30000 KG (INCLUI MONTAGEM, NAO INCLUI CAMINHAO)</v>
          </cell>
          <cell r="C3846" t="str">
            <v xml:space="preserve">UN    </v>
          </cell>
          <cell r="D3846">
            <v>663468.75</v>
          </cell>
        </row>
        <row r="3847">
          <cell r="A3847">
            <v>36492</v>
          </cell>
          <cell r="B3847" t="str">
            <v>GRUA ASCENCIONAL, LANCA DE 50 M, CAPACIDADE DE 2,33 T A 30 M, ALTURA ATE 48 M</v>
          </cell>
          <cell r="C3847" t="str">
            <v xml:space="preserve">UN    </v>
          </cell>
          <cell r="D3847">
            <v>683254.68</v>
          </cell>
        </row>
        <row r="3848">
          <cell r="A3848">
            <v>36493</v>
          </cell>
          <cell r="B3848" t="str">
            <v>GRUA ASCENCIONAL, LANCA DE 42 M, CAPACIDADE DE 1,5 T A 30 M, ALTURA ATE 39 M</v>
          </cell>
          <cell r="C3848" t="str">
            <v xml:space="preserve">UN    </v>
          </cell>
          <cell r="D3848">
            <v>367811.72</v>
          </cell>
        </row>
        <row r="3849">
          <cell r="A3849">
            <v>36494</v>
          </cell>
          <cell r="B3849" t="str">
            <v>GRUA ASCENCIONAL, LANCA DE 30 M, CAPACIDADE DE 1,0 T A 30 M, ALTURA ATE 39 M</v>
          </cell>
          <cell r="C3849" t="str">
            <v xml:space="preserve">UN    </v>
          </cell>
          <cell r="D3849">
            <v>324646.87</v>
          </cell>
        </row>
        <row r="3850">
          <cell r="A3850">
            <v>36496</v>
          </cell>
          <cell r="B3850" t="str">
            <v>CAVALETE PARA TALHA COM ESTRUTURA EM TUBO METALICO ALTURA MINIMA 3,2 M EQUIPADO COM RODAS DE BORRACHA PARA MOVIMENTACAO DE TUBOS DE CONCRETO NA CENTRAL DE PREMOLDADOS COM CAPACIDADE DE CARGA DE 3 TONELADAS</v>
          </cell>
          <cell r="C3850" t="str">
            <v xml:space="preserve">UN    </v>
          </cell>
          <cell r="D3850">
            <v>10501.01</v>
          </cell>
        </row>
        <row r="3851">
          <cell r="A3851">
            <v>36497</v>
          </cell>
          <cell r="B3851" t="str">
            <v>GUINCHO DE ALAVANCA MANUAL, CAPACIDADE 3,2 T COM 20 M DE CABO DE ACO DIAMETRO 16,3 MM</v>
          </cell>
          <cell r="C3851" t="str">
            <v xml:space="preserve">UN    </v>
          </cell>
          <cell r="D3851">
            <v>3081.83</v>
          </cell>
        </row>
        <row r="3852">
          <cell r="A3852">
            <v>36498</v>
          </cell>
          <cell r="B3852" t="str">
            <v>GERADOR PORTATIL MONOFASICO, POTENCIA 5500 VA, MOTOR A GASOLINA, POTENCIA DO MOTOR 13 CV</v>
          </cell>
          <cell r="C3852" t="str">
            <v xml:space="preserve">UN    </v>
          </cell>
          <cell r="D3852">
            <v>3939.56</v>
          </cell>
        </row>
        <row r="3853">
          <cell r="A3853">
            <v>36499</v>
          </cell>
          <cell r="B3853" t="str">
            <v>GRUPO GERADOR A GASOLINA, POTENCIA NOMINAL 2,2 KW, TENSAO DE SAIDA 110/220 V, MOTOR POTENCIA 6,5 HP</v>
          </cell>
          <cell r="C3853" t="str">
            <v xml:space="preserve">UN    </v>
          </cell>
          <cell r="D3853">
            <v>2127.36</v>
          </cell>
        </row>
        <row r="3854">
          <cell r="A3854">
            <v>36500</v>
          </cell>
          <cell r="B3854" t="str">
            <v>GRUPO GERADOR REBOCAVEL, POTENCIA *66* KVA, MOTOR A DIESEL</v>
          </cell>
          <cell r="C3854" t="str">
            <v xml:space="preserve">UN    </v>
          </cell>
          <cell r="D3854">
            <v>51517.37</v>
          </cell>
        </row>
        <row r="3855">
          <cell r="A3855">
            <v>36501</v>
          </cell>
          <cell r="B3855" t="str">
            <v>GRUPO GERADOR ESTACIONARIO, POTENCIA 150 KVA, MOTOR DIESEL</v>
          </cell>
          <cell r="C3855" t="str">
            <v xml:space="preserve">UN    </v>
          </cell>
          <cell r="D3855">
            <v>72901.320000000007</v>
          </cell>
        </row>
        <row r="3856">
          <cell r="A3856">
            <v>36502</v>
          </cell>
          <cell r="B3856" t="str">
            <v>MOTOBOMBA CENTRIFUGA, MOTOR A GASOLINA, POTENCIA 5,42 HP, BOCAIS 1 1/2" X 1", DIAMETRO ROTOR 143 MM HM/Q = 6 MCA / 16,8 M3/H A 38 MCA / 6,6 M3/H</v>
          </cell>
          <cell r="C3856" t="str">
            <v xml:space="preserve">UN    </v>
          </cell>
          <cell r="D3856">
            <v>2059.9899999999998</v>
          </cell>
        </row>
        <row r="3857">
          <cell r="A3857">
            <v>36503</v>
          </cell>
          <cell r="B3857" t="str">
            <v>MOTOBOMBA TRASH (PARA AGUA SUJA) AUTO ESCORVANTE, MOTOR GASOLINA DE 6,41 HP, DIAMETROS DE SUCCAO X RECALQUE: 3" X 3", HM/Q: 10/60 A 23/0</v>
          </cell>
          <cell r="C3857" t="str">
            <v xml:space="preserve">UN    </v>
          </cell>
          <cell r="D3857">
            <v>2540.21</v>
          </cell>
        </row>
        <row r="3858">
          <cell r="A3858">
            <v>36508</v>
          </cell>
          <cell r="B3858" t="str">
            <v>TRATOR DE ESTEIRAS, POTENCIA NO VOLANTE DE 200 HP, PESO OPERACIONAL DE 20,1 T, COM RODA MOTRIZ ELEVADA E LAMINA COM CAPACIDADE DE 3,89 M3</v>
          </cell>
          <cell r="C3858" t="str">
            <v xml:space="preserve">UN    </v>
          </cell>
          <cell r="D3858">
            <v>957547.37</v>
          </cell>
        </row>
        <row r="3859">
          <cell r="A3859">
            <v>36509</v>
          </cell>
          <cell r="B3859" t="str">
            <v>TRATOR DE ESTEIRAS, POTENCIA 125 HP, PESO OPERACIONAL DE 12,9 T, COM LAMINA COM CAPACIDADE DE 2,7 M3</v>
          </cell>
          <cell r="C3859" t="str">
            <v xml:space="preserve">UN    </v>
          </cell>
          <cell r="D3859">
            <v>524770.61</v>
          </cell>
        </row>
        <row r="3860">
          <cell r="A3860">
            <v>36510</v>
          </cell>
          <cell r="B3860" t="str">
            <v>TRATOR DE ESTEIRAS, POTENCIA BRUTA DE 133 HP, PESO OPERACIONAL DE 14 T, COM LAMINA COM CAPACIDADE DE 3,00 M3</v>
          </cell>
          <cell r="C3860" t="str">
            <v xml:space="preserve">UN    </v>
          </cell>
          <cell r="D3860">
            <v>516819.55</v>
          </cell>
        </row>
        <row r="3861">
          <cell r="A3861">
            <v>36511</v>
          </cell>
          <cell r="B3861" t="str">
            <v>TRATOR DE PNEUS COM POTENCIA DE 122 CV, TRACAO 4 X 4, PESO COM LASTRO DE 4510 KG</v>
          </cell>
          <cell r="C3861" t="str">
            <v xml:space="preserve">UN    </v>
          </cell>
          <cell r="D3861">
            <v>180112.13</v>
          </cell>
        </row>
        <row r="3862">
          <cell r="A3862">
            <v>36512</v>
          </cell>
          <cell r="B3862" t="str">
            <v>MICRO-TRATOR CORTADOR DE GRAMA COM LARGURA DO CORTE DE 107 CM, COM  2 LAMINAS E DESCARTE LATERAL</v>
          </cell>
          <cell r="C3862" t="str">
            <v xml:space="preserve">UN    </v>
          </cell>
          <cell r="D3862">
            <v>10300.92</v>
          </cell>
        </row>
        <row r="3863">
          <cell r="A3863">
            <v>36513</v>
          </cell>
          <cell r="B3863" t="str">
            <v>TRATOR DE PNEUS COM POTENCIA DE 85 CV, TURBO,  PESO COM LASTRO DE 4900 KG</v>
          </cell>
          <cell r="C3863" t="str">
            <v xml:space="preserve">UN    </v>
          </cell>
          <cell r="D3863">
            <v>127157.93</v>
          </cell>
        </row>
        <row r="3864">
          <cell r="A3864">
            <v>36514</v>
          </cell>
          <cell r="B3864" t="str">
            <v>TRATOR DE PNEUS COM POTENCIA DE 95 CV, TRACAO 4 X 4, PESO MAXIMO DE 5225 KG</v>
          </cell>
          <cell r="C3864" t="str">
            <v xml:space="preserve">UN    </v>
          </cell>
          <cell r="D3864">
            <v>141869.15</v>
          </cell>
        </row>
        <row r="3865">
          <cell r="A3865">
            <v>36515</v>
          </cell>
          <cell r="B3865" t="str">
            <v>TRATOR DE PNEUS COM POTENCIA DE 15 CV, PESO COM LASTRO DE 1160 KG</v>
          </cell>
          <cell r="C3865" t="str">
            <v xml:space="preserve">UN    </v>
          </cell>
          <cell r="D3865">
            <v>53046.720000000001</v>
          </cell>
        </row>
        <row r="3866">
          <cell r="A3866">
            <v>36516</v>
          </cell>
          <cell r="B3866" t="str">
            <v>DUMPER COM CAPACIDADE DE CARGA DE 1700 KG, PARTIDA ELETRICA, MOTOR DIESEL COM POTENCIA DE 16 CV</v>
          </cell>
          <cell r="C3866" t="str">
            <v xml:space="preserve">UN    </v>
          </cell>
          <cell r="D3866">
            <v>69700.92</v>
          </cell>
        </row>
        <row r="3867">
          <cell r="A3867">
            <v>36517</v>
          </cell>
          <cell r="B3867" t="str">
            <v>PA CARREGADEIRA SOBRE RODAS, POTENCIA BRUTA *127* CV, CAPACIDADE DA CACAMBA DE 2,0 A 2,4 M3, PESO OPERACIONAL DE 10330 KG</v>
          </cell>
          <cell r="C3867" t="str">
            <v xml:space="preserve">UN    </v>
          </cell>
          <cell r="D3867">
            <v>217560</v>
          </cell>
        </row>
        <row r="3868">
          <cell r="A3868">
            <v>36518</v>
          </cell>
          <cell r="B3868" t="str">
            <v>PA CARREGADEIRA SOBRE RODAS, POTENCIA LIQUIDA 213 HP, CAPACIDADE DA CACAMBA DE 1,9 A 3,5 M3, PESO OPERACIONAL DE 19234 KG</v>
          </cell>
          <cell r="C3868" t="str">
            <v xml:space="preserve">UN    </v>
          </cell>
          <cell r="D3868">
            <v>386773.31</v>
          </cell>
        </row>
        <row r="3869">
          <cell r="A3869">
            <v>36519</v>
          </cell>
          <cell r="B3869" t="str">
            <v>BACIA SANITARIA (VASO) CONVENCIONAL PARA PCD COM FURO FRONTAL, DE LOUCA BRANCA, COM ASSENTO</v>
          </cell>
          <cell r="C3869" t="str">
            <v xml:space="preserve">UN    </v>
          </cell>
          <cell r="D3869">
            <v>459.04</v>
          </cell>
        </row>
        <row r="3870">
          <cell r="A3870">
            <v>36520</v>
          </cell>
          <cell r="B3870" t="str">
            <v>BACIA SANITARIA (VASO) CONVENCIONAL PARA PCD SEM FURO FRONTAL, DE LOUCA BRANCA, SEM ASSENTO</v>
          </cell>
          <cell r="C3870" t="str">
            <v xml:space="preserve">UN    </v>
          </cell>
          <cell r="D3870">
            <v>587.39</v>
          </cell>
        </row>
        <row r="3871">
          <cell r="A3871">
            <v>36521</v>
          </cell>
          <cell r="B3871" t="str">
            <v>LAVATORIO DE CANTO LOUCA BRANCA SUSPENSO *40 X 30* CM</v>
          </cell>
          <cell r="C3871" t="str">
            <v xml:space="preserve">UN    </v>
          </cell>
          <cell r="D3871">
            <v>118.84</v>
          </cell>
        </row>
        <row r="3872">
          <cell r="A3872">
            <v>36522</v>
          </cell>
          <cell r="B3872" t="str">
            <v>COMPRESSOR DE AR REBOCAVEL, VAZAO 189 PCM, PRESSAO EFETIVA DE TRABALHO 102 PSI, MOTOR DIESEL, POTENCIA 63 CV</v>
          </cell>
          <cell r="C3872" t="str">
            <v xml:space="preserve">UN    </v>
          </cell>
          <cell r="D3872">
            <v>36094.01</v>
          </cell>
        </row>
        <row r="3873">
          <cell r="A3873">
            <v>36523</v>
          </cell>
          <cell r="B3873" t="str">
            <v>COMPRESSOR DE AR REBOCAVEL VAZAO 748 PCM, PRESSAO EFETIVA DE TRABALHO 102 PSI, MOTOR DIESEL, POTENCIA 210 CV</v>
          </cell>
          <cell r="C3873" t="str">
            <v xml:space="preserve">UN    </v>
          </cell>
          <cell r="D3873">
            <v>122720.43</v>
          </cell>
        </row>
        <row r="3874">
          <cell r="A3874">
            <v>36524</v>
          </cell>
          <cell r="B3874" t="str">
            <v>COMPRESSOR DE AR ESTACIONARIO, VAZAO 620 PCM, PRESSAO EFETIVA DE TRABALHO 109 PSI, MOTOR ELETRICO, POTENCIA 127 CV</v>
          </cell>
          <cell r="C3874" t="str">
            <v xml:space="preserve">UN    </v>
          </cell>
          <cell r="D3874">
            <v>71134.19</v>
          </cell>
        </row>
        <row r="3875">
          <cell r="A3875">
            <v>36525</v>
          </cell>
          <cell r="B3875" t="str">
            <v>COMPRESSOR DE AR REBOCAVEL, VAZAO 250 PCM, PRESSAO EFETIVA DE TRABALHO 102 PSI, MOTOR DIESEL, POTENCIA 81 CV</v>
          </cell>
          <cell r="C3875" t="str">
            <v xml:space="preserve">UN    </v>
          </cell>
          <cell r="D3875">
            <v>48338.31</v>
          </cell>
        </row>
        <row r="3876">
          <cell r="A3876">
            <v>36526</v>
          </cell>
          <cell r="B3876" t="str">
            <v>COMPRESSOR DE AR REBOCAVEL VAZAO 400 PCM, PRESSAO EFETIVA DE TRABALHO 102 PSI, MOTOR DIESEL, POTENCIA 110 CV</v>
          </cell>
          <cell r="C3876" t="str">
            <v xml:space="preserve">UN    </v>
          </cell>
          <cell r="D3876">
            <v>57322.82</v>
          </cell>
        </row>
        <row r="3877">
          <cell r="A3877">
            <v>36527</v>
          </cell>
          <cell r="B3877" t="str">
            <v>COMPRESSOR DE AR REBOCAVEL VAZAO 860 PCM, PRESSAO EFETIVA DE TRABALHO 102 PSI, MOTOR DIESEL, POTENCIA 250 CV</v>
          </cell>
          <cell r="C3877" t="str">
            <v xml:space="preserve">UN    </v>
          </cell>
          <cell r="D3877">
            <v>133299.67000000001</v>
          </cell>
        </row>
        <row r="3878">
          <cell r="A3878">
            <v>36529</v>
          </cell>
          <cell r="B3878" t="str">
            <v>GRADE DE DISCOS COM CONTROLE REMOTO, REBOCAVEL, COM 24 DISCOS 24" X 6 MM, COM PNEUS PARA TRANSPORTE</v>
          </cell>
          <cell r="C3878" t="str">
            <v xml:space="preserve">UN    </v>
          </cell>
          <cell r="D3878">
            <v>29974.48</v>
          </cell>
        </row>
        <row r="3879">
          <cell r="A3879">
            <v>36530</v>
          </cell>
          <cell r="B3879" t="str">
            <v>RETROESCAVADEIRA SOBRE RODAS COM CARREGADEIRA, TRACAO 4 X 2, POTENCIA LIQUIDA 79 HP, PESO OPERACIONAL MINIMO DE 6570 KG, CAPACIDADE DA CARREGADEIRA DE 1,00 M3 E DA  RETROESCAVADEIRA MINIMA DE 0,20 M3, PROFUNDIDADE DE ESCAVACAO MAXIMA DE 4,37 M</v>
          </cell>
          <cell r="C3879" t="str">
            <v xml:space="preserve">UN    </v>
          </cell>
          <cell r="D3879">
            <v>207439.02</v>
          </cell>
        </row>
        <row r="3880">
          <cell r="A3880">
            <v>36531</v>
          </cell>
          <cell r="B3880" t="str">
            <v>RETROESCAVADEIRA SOBRE RODAS COM CARREGADEIRA, TRACAO 4 X 4, POTENCIA LIQUIDA 88 HP, PESO OPERACIONAL MINIMO DE 6674 KG, CAPACIDADE DA CARREGADEIRA DE 1,00 M3 E DA  RETROESCAVADEIRA MINIMA DE 0,26 M3, PROFUNDIDADE DE ESCAVACAO MAXIMA DE 4,37 M</v>
          </cell>
          <cell r="C3880" t="str">
            <v xml:space="preserve">UN    </v>
          </cell>
          <cell r="D3880">
            <v>233231.69</v>
          </cell>
        </row>
        <row r="3881">
          <cell r="A3881">
            <v>36532</v>
          </cell>
          <cell r="B3881" t="str">
            <v>ROMPEDOR ELETRICO PESO 26 KG, POTENCIA OPERACIONAL DE 2,5 KW</v>
          </cell>
          <cell r="C3881" t="str">
            <v xml:space="preserve">UN    </v>
          </cell>
          <cell r="D3881">
            <v>21333.02</v>
          </cell>
        </row>
        <row r="3882">
          <cell r="A3882">
            <v>36533</v>
          </cell>
          <cell r="B3882" t="str">
            <v>MARTELO DEMOLIDOR PNEUMATICO MANUAL, COM REDUCAO DE VIBRACAO, PESO DE 31,5 KG</v>
          </cell>
          <cell r="C3882" t="str">
            <v xml:space="preserve">UN    </v>
          </cell>
          <cell r="D3882">
            <v>17614.27</v>
          </cell>
        </row>
        <row r="3883">
          <cell r="A3883">
            <v>36782</v>
          </cell>
          <cell r="B3883" t="str">
            <v>GRANALHA DE ACO, ESFERICA (SHOT), PARA JATEAMENTO, PENEIRA 0,40 A 1,00 MM (SAE S-170 A S-280)</v>
          </cell>
          <cell r="C3883" t="str">
            <v>SC25KG</v>
          </cell>
          <cell r="D3883">
            <v>86.56</v>
          </cell>
        </row>
        <row r="3884">
          <cell r="A3884">
            <v>36785</v>
          </cell>
          <cell r="B3884" t="str">
            <v>GRANALHA DE ACO, ANGULAR (GRIT), PARA JATEAMENTO, PENEIRA 1,41 A 1,19 MM (SAE G16)</v>
          </cell>
          <cell r="C3884" t="str">
            <v>SC25KG</v>
          </cell>
          <cell r="D3884">
            <v>72.52</v>
          </cell>
        </row>
        <row r="3885">
          <cell r="A3885">
            <v>36786</v>
          </cell>
          <cell r="B3885" t="str">
            <v>GRANALHA DE ACO, ANGULAR (GRIT), PARA JATEAMENTO, PENEIRA 0,117 A 1,00 MM, (SAE G-40 A G-80)</v>
          </cell>
          <cell r="C3885" t="str">
            <v>SC25KG</v>
          </cell>
          <cell r="D3885">
            <v>83.45</v>
          </cell>
        </row>
        <row r="3886">
          <cell r="A3886">
            <v>36788</v>
          </cell>
          <cell r="B3886" t="str">
            <v>TELHA CERAMICA TIPO PORTUGUESA, COMPRIMENTO DE *40* CM, RENDIMENTO DE *16* TELHAS/M2</v>
          </cell>
          <cell r="C3886" t="str">
            <v xml:space="preserve">UN    </v>
          </cell>
          <cell r="D3886">
            <v>2.06</v>
          </cell>
        </row>
        <row r="3887">
          <cell r="A3887">
            <v>36789</v>
          </cell>
          <cell r="B3887" t="str">
            <v>TELHA CERAMICA TIPO AMERICANA, COMPRIMENTO DE *45* CM, RENDIMENTO DE *12* TELHAS/M2</v>
          </cell>
          <cell r="C3887" t="str">
            <v xml:space="preserve">UN    </v>
          </cell>
          <cell r="D3887">
            <v>3.09</v>
          </cell>
        </row>
        <row r="3888">
          <cell r="A3888">
            <v>36790</v>
          </cell>
          <cell r="B3888" t="str">
            <v>TANQUE DUPLO EM MARMORE SINTETICO COM CUBA LISA E ESFREGADOR, *110 X 60* CM</v>
          </cell>
          <cell r="C3888" t="str">
            <v xml:space="preserve">UN    </v>
          </cell>
          <cell r="D3888">
            <v>148.77000000000001</v>
          </cell>
        </row>
        <row r="3889">
          <cell r="A3889">
            <v>36791</v>
          </cell>
          <cell r="B3889" t="str">
            <v>TORNEIRA CROMADA DE MESA PARA LAVATORIO, BICA ALTA (REF 1195)</v>
          </cell>
          <cell r="C3889" t="str">
            <v xml:space="preserve">UN    </v>
          </cell>
          <cell r="D3889">
            <v>87.87</v>
          </cell>
        </row>
        <row r="3890">
          <cell r="A3890">
            <v>36792</v>
          </cell>
          <cell r="B3890" t="str">
            <v>TORNEIRA CROMADA DE PAREDE LONGA PARA LAVATORIO (REF 1178)</v>
          </cell>
          <cell r="C3890" t="str">
            <v xml:space="preserve">UN    </v>
          </cell>
          <cell r="D3890">
            <v>167.98</v>
          </cell>
        </row>
        <row r="3891">
          <cell r="A3891">
            <v>36793</v>
          </cell>
          <cell r="B3891" t="str">
            <v>MISTURADOR CROMADO DE PAREDE PARA LAVATORIO (REF 1178)</v>
          </cell>
          <cell r="C3891" t="str">
            <v xml:space="preserve">UN    </v>
          </cell>
          <cell r="D3891">
            <v>352.26</v>
          </cell>
        </row>
        <row r="3892">
          <cell r="A3892">
            <v>36794</v>
          </cell>
          <cell r="B3892" t="str">
            <v>LAVATORIO LOUCA BRANCA COM COLUNA *44 X 35,5* CM</v>
          </cell>
          <cell r="C3892" t="str">
            <v xml:space="preserve">UN    </v>
          </cell>
          <cell r="D3892">
            <v>121.14</v>
          </cell>
        </row>
        <row r="3893">
          <cell r="A3893">
            <v>36795</v>
          </cell>
          <cell r="B3893" t="str">
            <v>TORNEIRA CROMADA DE MESA PARA LAVATORIO COM SENSOR DE PRESENCA</v>
          </cell>
          <cell r="C3893" t="str">
            <v xml:space="preserve">UN    </v>
          </cell>
          <cell r="D3893">
            <v>662.43</v>
          </cell>
        </row>
        <row r="3894">
          <cell r="A3894">
            <v>36796</v>
          </cell>
          <cell r="B3894" t="str">
            <v>TORNEIRA CROMADA DE MESA PARA LAVATORIO TEMPORIZADA PRESSAO BICA BAIXA</v>
          </cell>
          <cell r="C3894" t="str">
            <v xml:space="preserve">UN    </v>
          </cell>
          <cell r="D3894">
            <v>170.55</v>
          </cell>
        </row>
        <row r="3895">
          <cell r="A3895">
            <v>36797</v>
          </cell>
          <cell r="B3895" t="str">
            <v>MOURAO DE CONCRETO CURVO,10 X 10 CM, H= *2,60* M + CURVA DE 0,40 M</v>
          </cell>
          <cell r="C3895" t="str">
            <v xml:space="preserve">UN    </v>
          </cell>
          <cell r="D3895">
            <v>34.729999999999997</v>
          </cell>
        </row>
        <row r="3896">
          <cell r="A3896">
            <v>36799</v>
          </cell>
          <cell r="B3896" t="str">
            <v>MOURAO DE CONCRETO RETO, TIPO ESTICADOR, *10 X 10* CM, H= 2,50 M</v>
          </cell>
          <cell r="C3896" t="str">
            <v xml:space="preserve">UN    </v>
          </cell>
          <cell r="D3896">
            <v>31.93</v>
          </cell>
        </row>
        <row r="3897">
          <cell r="A3897">
            <v>36800</v>
          </cell>
          <cell r="B3897" t="str">
            <v>MISTURADOR BASE PARA CHUVEIRO/BANHEIRA, 1/2 " OU 3/4 ", SOLDAVEL OU ROSCAVEL</v>
          </cell>
          <cell r="C3897" t="str">
            <v xml:space="preserve">UN    </v>
          </cell>
          <cell r="D3897">
            <v>88.78</v>
          </cell>
        </row>
        <row r="3898">
          <cell r="A3898">
            <v>36801</v>
          </cell>
          <cell r="B3898" t="str">
            <v>ACABAMENTO CROMADO PARA REGISTRO PEQUENO, 1/2 " OU 3/4 "</v>
          </cell>
          <cell r="C3898" t="str">
            <v xml:space="preserve">UN    </v>
          </cell>
          <cell r="D3898">
            <v>23.06</v>
          </cell>
        </row>
        <row r="3899">
          <cell r="A3899">
            <v>36870</v>
          </cell>
          <cell r="B3899" t="str">
            <v>GESSO PROJETADO</v>
          </cell>
          <cell r="C3899" t="str">
            <v xml:space="preserve">KG    </v>
          </cell>
          <cell r="D3899">
            <v>0.56000000000000005</v>
          </cell>
        </row>
        <row r="3900">
          <cell r="A3900">
            <v>36880</v>
          </cell>
          <cell r="B3900" t="str">
            <v>ARGAMASSA PARA REVESTIMENTO DECORATIVO MONOCAMADA, CORES CLARAS</v>
          </cell>
          <cell r="C3900" t="str">
            <v xml:space="preserve">KG    </v>
          </cell>
          <cell r="D3900">
            <v>1.68</v>
          </cell>
        </row>
        <row r="3901">
          <cell r="A3901">
            <v>36881</v>
          </cell>
          <cell r="B3901" t="str">
            <v>PASTILHA CERAMICA/PORCELANA, REVEST INT/EXT E  PISCINA, CORES FRIAS *5 X 5* CM</v>
          </cell>
          <cell r="C3901" t="str">
            <v xml:space="preserve">M2    </v>
          </cell>
          <cell r="D3901">
            <v>95.76</v>
          </cell>
        </row>
        <row r="3902">
          <cell r="A3902">
            <v>36882</v>
          </cell>
          <cell r="B3902" t="str">
            <v>PASTILHA CERAMICA/PORCELANA, REVEST INT/EXT E  PISCINA, CORES QUENTES *5 X 5* CM</v>
          </cell>
          <cell r="C3902" t="str">
            <v xml:space="preserve">M2    </v>
          </cell>
          <cell r="D3902">
            <v>111.73</v>
          </cell>
        </row>
        <row r="3903">
          <cell r="A3903">
            <v>36886</v>
          </cell>
          <cell r="B3903" t="str">
            <v>ARGAMASSA PRONTA PARA CONTRAPISO</v>
          </cell>
          <cell r="C3903" t="str">
            <v xml:space="preserve">KG    </v>
          </cell>
          <cell r="D3903">
            <v>0.53</v>
          </cell>
        </row>
        <row r="3904">
          <cell r="A3904">
            <v>36887</v>
          </cell>
          <cell r="B3904" t="str">
            <v>TELA DE FIBRA DE VIDRO, ACABAMENTO ANTI-ALCALINO, MALHA 10 X 10 MM</v>
          </cell>
          <cell r="C3904" t="str">
            <v xml:space="preserve">M2    </v>
          </cell>
          <cell r="D3904">
            <v>14.07</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606.94000000000005</v>
          </cell>
        </row>
        <row r="3907">
          <cell r="A3907">
            <v>37105</v>
          </cell>
          <cell r="B3907" t="str">
            <v>CAIXA D'AGUA FIBRA DE VIDRO PARA 5000 LITROS, COM TAMPA</v>
          </cell>
          <cell r="C3907" t="str">
            <v xml:space="preserve">UN    </v>
          </cell>
          <cell r="D3907">
            <v>1351.75</v>
          </cell>
        </row>
        <row r="3908">
          <cell r="A3908">
            <v>37106</v>
          </cell>
          <cell r="B3908" t="str">
            <v>CAIXA D'AGUA FIBRA DE VIDRO PARA 10000 LITROS, COM TAMPA</v>
          </cell>
          <cell r="C3908" t="str">
            <v xml:space="preserve">UN    </v>
          </cell>
          <cell r="D3908">
            <v>2802.97</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30.67</v>
          </cell>
        </row>
        <row r="3922">
          <cell r="A3922">
            <v>37401</v>
          </cell>
          <cell r="B3922" t="str">
            <v>TOALHEIRO PLASTICO TIPO DISPENSER PARA PAPEL TOALHA INTERFOLHADO</v>
          </cell>
          <cell r="C3922" t="str">
            <v xml:space="preserve">UN    </v>
          </cell>
          <cell r="D3922">
            <v>30.67</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21.26</v>
          </cell>
        </row>
        <row r="3926">
          <cell r="A3926">
            <v>37410</v>
          </cell>
          <cell r="B3926" t="str">
            <v>CABO DE ALUMINIO NU SEM ALMA DE ACO, BITOLA 2/0 AWG</v>
          </cell>
          <cell r="C3926" t="str">
            <v xml:space="preserve">KG    </v>
          </cell>
          <cell r="D3926">
            <v>24.08</v>
          </cell>
        </row>
        <row r="3927">
          <cell r="A3927">
            <v>37411</v>
          </cell>
          <cell r="B3927" t="str">
            <v>TELA DE ACO SOLDADA GALVANIZADA/ZINCADA PARA ALVENARIA, FIO  D = *1,24 MM, MALHA 25 X 25 MM</v>
          </cell>
          <cell r="C3927" t="str">
            <v xml:space="preserve">M2    </v>
          </cell>
          <cell r="D3927">
            <v>13.49</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2.68</v>
          </cell>
        </row>
        <row r="3930">
          <cell r="A3930">
            <v>37414</v>
          </cell>
          <cell r="B3930" t="str">
            <v>COTOVELO/JOELHO COM ADAPTADOR, 90 GRAUS, EM POLIPROPILENO, PN 16, PARA TUBOS PEAD, 20 MM X 3/4" - LIGACAO PREDIAL DE AGUA</v>
          </cell>
          <cell r="C3930" t="str">
            <v xml:space="preserve">UN    </v>
          </cell>
          <cell r="D3930">
            <v>3.04</v>
          </cell>
        </row>
        <row r="3931">
          <cell r="A3931">
            <v>37415</v>
          </cell>
          <cell r="B3931" t="str">
            <v>COTOVELO/JOELHO COM ADAPTADOR, 90 GRAUS, EM POLIPROPILENO, PN 16, PARA TUBOS PEAD, 32 MM X 1" - LIGACAO PREDIAL DE AGUA</v>
          </cell>
          <cell r="C3931" t="str">
            <v xml:space="preserve">UN    </v>
          </cell>
          <cell r="D3931">
            <v>5.53</v>
          </cell>
        </row>
        <row r="3932">
          <cell r="A3932">
            <v>37416</v>
          </cell>
          <cell r="B3932" t="str">
            <v>COTOVELO/JOELHO 90 GRAUS, EM POLIPROPILENO, PN 16, PARA TUBOS PEAD, 20 X 20 MM - LIGACAO PREDIAL DE AGUA</v>
          </cell>
          <cell r="C3932" t="str">
            <v xml:space="preserve">UN    </v>
          </cell>
          <cell r="D3932">
            <v>2.5</v>
          </cell>
        </row>
        <row r="3933">
          <cell r="A3933">
            <v>37417</v>
          </cell>
          <cell r="B3933" t="str">
            <v>COTOVELO/JOELHO 90 GRAUS, EM POLIPROPILENO, PN 16, PARA TUBOS PEAD, 32 X 32 MM - LIGACAO PREDIAL DE AGUA</v>
          </cell>
          <cell r="C3933" t="str">
            <v xml:space="preserve">UN    </v>
          </cell>
          <cell r="D3933">
            <v>3.6</v>
          </cell>
        </row>
        <row r="3934">
          <cell r="A3934">
            <v>37418</v>
          </cell>
          <cell r="B3934" t="str">
            <v>COLAR DE TOMADA EM POLIPROPILENO, PP, COM PARAFUSOS, PARA PEAD, 63 X 1/2" - LIGACAO PREDIAL DE AGUA</v>
          </cell>
          <cell r="C3934" t="str">
            <v xml:space="preserve">UN    </v>
          </cell>
          <cell r="D3934">
            <v>11.7</v>
          </cell>
        </row>
        <row r="3935">
          <cell r="A3935">
            <v>37419</v>
          </cell>
          <cell r="B3935" t="str">
            <v>COLAR DE TOMADA EM POLIPROPILENO, PP, COM PARAFUSOS, PARA PEAD, 63 X 3/4" - LIGACAO PREDIAL DE AGUA</v>
          </cell>
          <cell r="C3935" t="str">
            <v xml:space="preserve">UN    </v>
          </cell>
          <cell r="D3935">
            <v>12.01</v>
          </cell>
        </row>
        <row r="3936">
          <cell r="A3936">
            <v>37420</v>
          </cell>
          <cell r="B3936" t="str">
            <v>TE DE SERVICO INTEGRADO, EM POLIPROPILENO (PP), PARA TUBOS EM PEAD/PVC, 60 X 20 MM - LIGACAO PREDIAL DE AGUA</v>
          </cell>
          <cell r="C3936" t="str">
            <v xml:space="preserve">UN    </v>
          </cell>
          <cell r="D3936">
            <v>28.23</v>
          </cell>
        </row>
        <row r="3937">
          <cell r="A3937">
            <v>37421</v>
          </cell>
          <cell r="B3937" t="str">
            <v>TE DE SERVICO INTEGRADO, EM POLIPROPILENO (PP), PARA TUBOS EM PEAD/PVC, 60 X 32 MM - LIGACAO PREDIAL DE AGUA</v>
          </cell>
          <cell r="C3937" t="str">
            <v xml:space="preserve">UN    </v>
          </cell>
          <cell r="D3937">
            <v>38.58</v>
          </cell>
        </row>
        <row r="3938">
          <cell r="A3938">
            <v>37422</v>
          </cell>
          <cell r="B3938" t="str">
            <v>TE DE SERVICO INTEGRADO, EM POLIPROPILENO (PP), PARA TUBOS EM PEAD, 63 X 20 MM - LIGACAO PREDIAL DE AGUA</v>
          </cell>
          <cell r="C3938" t="str">
            <v xml:space="preserve">UN    </v>
          </cell>
          <cell r="D3938">
            <v>36.11</v>
          </cell>
        </row>
        <row r="3939">
          <cell r="A3939">
            <v>37423</v>
          </cell>
          <cell r="B3939" t="str">
            <v>UNIAO EM POLIPROPILENO (PP), PARA TUBO EM PEAD, 32 MM - LIGACAO PREDIAL DE AGUA</v>
          </cell>
          <cell r="C3939" t="str">
            <v xml:space="preserve">UN    </v>
          </cell>
          <cell r="D3939">
            <v>8.2899999999999991</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v>
          </cell>
        </row>
        <row r="3971">
          <cell r="A3971">
            <v>37455</v>
          </cell>
          <cell r="B3971" t="str">
            <v>MANGUEIRA CRISTAL, LISA, PVC TRANSPARENTE, 1/4" X1,5 MM</v>
          </cell>
          <cell r="C3971" t="str">
            <v xml:space="preserve">M     </v>
          </cell>
          <cell r="D3971">
            <v>1.01</v>
          </cell>
        </row>
        <row r="3972">
          <cell r="A3972">
            <v>37456</v>
          </cell>
          <cell r="B3972" t="str">
            <v>MANGUEIRA CRISTAL PARA NIVEL, LISA, PVC TRANSPARENTE, 5/16" X1 MM</v>
          </cell>
          <cell r="C3972" t="str">
            <v xml:space="preserve">M     </v>
          </cell>
          <cell r="D3972">
            <v>0.81</v>
          </cell>
        </row>
        <row r="3973">
          <cell r="A3973">
            <v>37457</v>
          </cell>
          <cell r="B3973" t="str">
            <v>MANGUEIRA CRISTAL PARA NIVEL, LISA, PVC TRANSPARENTE, 3/8" X1,5 MM</v>
          </cell>
          <cell r="C3973" t="str">
            <v xml:space="preserve">M     </v>
          </cell>
          <cell r="D3973">
            <v>1.54</v>
          </cell>
        </row>
        <row r="3974">
          <cell r="A3974">
            <v>37458</v>
          </cell>
          <cell r="B3974" t="str">
            <v>MANGUEIRA CRISTAL, LISA, PVC TRANSPARENTE, 1/2" X 2 MM</v>
          </cell>
          <cell r="C3974" t="str">
            <v xml:space="preserve">M     </v>
          </cell>
          <cell r="D3974">
            <v>2.2999999999999998</v>
          </cell>
        </row>
        <row r="3975">
          <cell r="A3975">
            <v>37459</v>
          </cell>
          <cell r="B3975" t="str">
            <v>MANGUEIRA CRISTAL, LISA, PVC TRANSPARENTE, 3/4" X 2 MM</v>
          </cell>
          <cell r="C3975" t="str">
            <v xml:space="preserve">M     </v>
          </cell>
          <cell r="D3975">
            <v>3.23</v>
          </cell>
        </row>
        <row r="3976">
          <cell r="A3976">
            <v>37460</v>
          </cell>
          <cell r="B3976" t="str">
            <v>MANGUEIRA CRISTAL TRANCADA, PVC COM REFORCO, PRESSAO DE TRABALHO (PT) 250 LBS/POL2, DE 1" X *3,4* MM</v>
          </cell>
          <cell r="C3976" t="str">
            <v xml:space="preserve">M     </v>
          </cell>
          <cell r="D3976">
            <v>7.85</v>
          </cell>
        </row>
        <row r="3977">
          <cell r="A3977">
            <v>37461</v>
          </cell>
          <cell r="B3977" t="str">
            <v>MANGUEIRA CRISTAL TRANCADA, PVC COM REFORCO, COM PRESSAO DE TRABALHO (PT) 250 LBS/POL2, DE 3/4" X *2,8* MM</v>
          </cell>
          <cell r="C3977" t="str">
            <v xml:space="preserve">M     </v>
          </cell>
          <cell r="D3977">
            <v>5.75</v>
          </cell>
        </row>
        <row r="3978">
          <cell r="A3978">
            <v>37476</v>
          </cell>
          <cell r="B3978" t="str">
            <v>ADUELA/GALERIA DE CONCRETO ARMADO, SECAO RETANGULAR 1.50 X 1.50 M (L X A), C = 1.00 M, E = 20 CM</v>
          </cell>
          <cell r="C3978" t="str">
            <v xml:space="preserve">UN    </v>
          </cell>
          <cell r="D3978">
            <v>1852.84</v>
          </cell>
        </row>
        <row r="3979">
          <cell r="A3979">
            <v>37477</v>
          </cell>
          <cell r="B3979" t="str">
            <v>ADUELA/GALERIA DE CONCRETO ARMADO, SECAO RETANGULAR 2.50 X 2.50 M (L X A), C = 1.00 M, E = 20 CM</v>
          </cell>
          <cell r="C3979" t="str">
            <v xml:space="preserve">UN    </v>
          </cell>
          <cell r="D3979">
            <v>3207.52</v>
          </cell>
        </row>
        <row r="3980">
          <cell r="A3980">
            <v>37478</v>
          </cell>
          <cell r="B3980" t="str">
            <v>ADUELA/GALERIA DE CONCRETO ARMADO, SECAO RETANGULAR 2.00 X 2.00 M (L X A), C = 1.00 M, E = 20 CM</v>
          </cell>
          <cell r="C3980" t="str">
            <v xml:space="preserve">UN    </v>
          </cell>
          <cell r="D3980">
            <v>2621.2800000000002</v>
          </cell>
        </row>
        <row r="3981">
          <cell r="A3981">
            <v>37479</v>
          </cell>
          <cell r="B3981" t="str">
            <v>ADUELA/GALERIA DE CONCRETO ARMADO, SECAO RETANGULAR 3.00 X 3.00 M (L X A), C = 1.00 M, E = 20 CM</v>
          </cell>
          <cell r="C3981" t="str">
            <v xml:space="preserve">UN    </v>
          </cell>
          <cell r="D3981">
            <v>4010.64</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301.27</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121.68</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15.58</v>
          </cell>
        </row>
        <row r="4006">
          <cell r="A4006">
            <v>37540</v>
          </cell>
          <cell r="B4006" t="str">
            <v>PROJETOR DE ARGAMASSA, CAPACIDADE DE PROJECAO 1,5 M3/H, ALCANCE DA PROJECAO 30 ATE 60 M, MOTOR ELETRICO TRIFASICO</v>
          </cell>
          <cell r="C4006" t="str">
            <v xml:space="preserve">UN    </v>
          </cell>
          <cell r="D4006">
            <v>57751.39</v>
          </cell>
        </row>
        <row r="4007">
          <cell r="A4007">
            <v>37544</v>
          </cell>
          <cell r="B4007" t="str">
            <v>MISTURADOR DE ARGAMASSA, EIXO HORIZONTAL, CAPACIDADE DE MISTURA 300 KG, MOTOR ELETRICO TRIFASICO 220/380 V, POTENCIA 5 CV</v>
          </cell>
          <cell r="C4007" t="str">
            <v xml:space="preserve">UN    </v>
          </cell>
          <cell r="D4007">
            <v>9387.67</v>
          </cell>
        </row>
        <row r="4008">
          <cell r="A4008">
            <v>37545</v>
          </cell>
          <cell r="B4008" t="str">
            <v>MISTURADOR DE ARGAMASSA, EIXO HORIZONTAL, CAPACIDADE DE MISTURA 600 KG, MOTOR ELETRICO TRIFASICO 220/380 V, POTENCIA 7,5 CV</v>
          </cell>
          <cell r="C4008" t="str">
            <v xml:space="preserve">UN    </v>
          </cell>
          <cell r="D4008">
            <v>11170.07</v>
          </cell>
        </row>
        <row r="4009">
          <cell r="A4009">
            <v>37546</v>
          </cell>
          <cell r="B4009" t="str">
            <v>MISTURADOR DE ARGAMASSA, EIXO HORIZONTAL, CAPACIDADE DE MISTURA 160 KG, MOTOR ELETRICO TRIFASICO 220/380 V, POTENCIA 3 CV</v>
          </cell>
          <cell r="C4009" t="str">
            <v xml:space="preserve">UN    </v>
          </cell>
          <cell r="D4009">
            <v>8875.82</v>
          </cell>
        </row>
        <row r="4010">
          <cell r="A4010">
            <v>37548</v>
          </cell>
          <cell r="B4010" t="str">
            <v>PROJETOR DE ARGAMASSA, CAPACIDADE DE PROJECAO 2,0 M3/H, ALCANCE DA PROJECAO ATE 50 M, MOTOR ELETRICO TRIFASICO</v>
          </cell>
          <cell r="C4010" t="str">
            <v xml:space="preserve">UN    </v>
          </cell>
          <cell r="D4010">
            <v>76549.179999999993</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147.97</v>
          </cell>
        </row>
        <row r="4014">
          <cell r="A4014">
            <v>37555</v>
          </cell>
          <cell r="B4014" t="str">
            <v>ESGUICHO JATO REGULAVEL, TIPO ELKHART, ENGATE RAPIDO 2 1/2", PARA COMBATE A INCENDIO</v>
          </cell>
          <cell r="C4014" t="str">
            <v xml:space="preserve">UN    </v>
          </cell>
          <cell r="D4014">
            <v>179.99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18.02</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9.31</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29.05</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22.1</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30.67</v>
          </cell>
        </row>
        <row r="4020">
          <cell r="A4020">
            <v>37561</v>
          </cell>
          <cell r="B4020" t="str">
            <v>PORTAO DE CORRER EM CHAPA TIPO PAINEL LAMBRIL QUADRADO, COM PORTA SOCIAL COMPLETA INCLUIDA, COM REQUADRO, ACABAMENTO NATURAL, COM TRILHOS E ROLDANAS</v>
          </cell>
          <cell r="C4020" t="str">
            <v xml:space="preserve">M2    </v>
          </cell>
          <cell r="D4020">
            <v>670.69</v>
          </cell>
        </row>
        <row r="4021">
          <cell r="A4021">
            <v>37562</v>
          </cell>
          <cell r="B4021" t="str">
            <v>PORTAO DE CORRER EM GRADIL FIXO DE BARRA DE FERRO CHATA DE 3 X 1/4" NA VERTICAL, SEM REQUADRO, ACABAMENTO NATURAL, COM TRILHOS E ROLDANAS</v>
          </cell>
          <cell r="C4021" t="str">
            <v xml:space="preserve">M2    </v>
          </cell>
          <cell r="D4021">
            <v>430.18</v>
          </cell>
        </row>
        <row r="4022">
          <cell r="A4022">
            <v>37563</v>
          </cell>
          <cell r="B4022" t="str">
            <v>PORTAO BASCULANTE, MANUAL, EM CHAPA TIPO LAMBRIL QUADRADO, COM REQUADRO, ACABAMENTO NATURAL</v>
          </cell>
          <cell r="C4022" t="str">
            <v xml:space="preserve">M2    </v>
          </cell>
          <cell r="D4022">
            <v>359.28</v>
          </cell>
        </row>
        <row r="4023">
          <cell r="A4023">
            <v>37585</v>
          </cell>
          <cell r="B4023" t="str">
            <v>PORTINHOLA DE ABRIR EM ALUMINIO DE 60 X 80 CM, VENEZIANA VENTILADA 1 FOLHA, ACABAMENTO ANODIZADO NATURAL</v>
          </cell>
          <cell r="C4023" t="str">
            <v xml:space="preserve">UN    </v>
          </cell>
          <cell r="D4023">
            <v>384.03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245.46</v>
          </cell>
        </row>
        <row r="4026">
          <cell r="A4026">
            <v>37588</v>
          </cell>
          <cell r="B4026" t="str">
            <v>VALVULA EM METAL CROMADO PARA TANQUE, 1.1/2 " SEM LADRAO</v>
          </cell>
          <cell r="C4026" t="str">
            <v xml:space="preserve">UN    </v>
          </cell>
          <cell r="D4026">
            <v>23.08</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27.39</v>
          </cell>
        </row>
        <row r="4029">
          <cell r="A4029">
            <v>37591</v>
          </cell>
          <cell r="B4029" t="str">
            <v>SUPORTE MAO-FRANCESA EM ACO, ABAS IGUAIS 40 CM, CAPACIDADE MINIMA 70 KG, BRANCO</v>
          </cell>
          <cell r="C4029" t="str">
            <v xml:space="preserve">UN    </v>
          </cell>
          <cell r="D4029">
            <v>38.119999999999997</v>
          </cell>
        </row>
        <row r="4030">
          <cell r="A4030">
            <v>37592</v>
          </cell>
          <cell r="B4030" t="str">
            <v>BLOCO CERAMICO DE VEDACAO COM FUROS NA VERTICAL, 9 X 19 X 39 CM - 4,5 MPA (NBR 15270)</v>
          </cell>
          <cell r="C4030" t="str">
            <v xml:space="preserve">UN    </v>
          </cell>
          <cell r="D4030">
            <v>1.35</v>
          </cell>
        </row>
        <row r="4031">
          <cell r="A4031">
            <v>37593</v>
          </cell>
          <cell r="B4031" t="str">
            <v>BLOCO CERAMICO DE VEDACAO COM FUROS NA VERTICAL, 14 X 19 X 39 CM - 4,5 MPA (NBR 15270)</v>
          </cell>
          <cell r="C4031" t="str">
            <v xml:space="preserve">UN    </v>
          </cell>
          <cell r="D4031">
            <v>1.81</v>
          </cell>
        </row>
        <row r="4032">
          <cell r="A4032">
            <v>37594</v>
          </cell>
          <cell r="B4032" t="str">
            <v>BLOCO CERAMICO DE VEDACAO COM FUROS NA VERTICAL, 19 X 19 X 39 CM - 4,5 MPA (NBR 15270)</v>
          </cell>
          <cell r="C4032" t="str">
            <v xml:space="preserve">UN    </v>
          </cell>
          <cell r="D4032">
            <v>2.2200000000000002</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285468.75</v>
          </cell>
        </row>
        <row r="4036">
          <cell r="A4036">
            <v>37598</v>
          </cell>
          <cell r="B4036" t="str">
            <v>CONJUNTO MONTADO ESTOPIM COM ESPOLETA COMUM NUMERO 8, COM CABECA ACENDEDORA, 1,5 M</v>
          </cell>
          <cell r="C4036" t="str">
            <v xml:space="preserve">UN    </v>
          </cell>
          <cell r="D4036">
            <v>18.899999999999999</v>
          </cell>
        </row>
        <row r="4037">
          <cell r="A4037">
            <v>37599</v>
          </cell>
          <cell r="B4037" t="str">
            <v>ACESSORIO INICIADOR NAO ELETRICO, TUBO DE 6 M, TEMPO DE RETARDO DE *160* MS</v>
          </cell>
          <cell r="C4037" t="str">
            <v xml:space="preserve">UN    </v>
          </cell>
          <cell r="D4037">
            <v>48.39</v>
          </cell>
        </row>
        <row r="4038">
          <cell r="A4038">
            <v>37600</v>
          </cell>
          <cell r="B4038" t="str">
            <v>ACESSORIO DE LIGACAO NAO ELETRICO PARA CARGAS EXPLOSIVAS, TUBO DE 6 M</v>
          </cell>
          <cell r="C4038" t="str">
            <v xml:space="preserve">UN    </v>
          </cell>
          <cell r="D4038">
            <v>51.99</v>
          </cell>
        </row>
        <row r="4039">
          <cell r="A4039">
            <v>37601</v>
          </cell>
          <cell r="B4039" t="str">
            <v>CORDEL DETONANTE, NP 05 G/M</v>
          </cell>
          <cell r="C4039" t="str">
            <v xml:space="preserve">M     </v>
          </cell>
          <cell r="D4039">
            <v>4.2</v>
          </cell>
        </row>
        <row r="4040">
          <cell r="A4040">
            <v>37623</v>
          </cell>
          <cell r="B4040" t="str">
            <v>OPERADOR DE BETONEIRA ESTACIONARIA/MISTURADOR (COLETADO CAIXA)</v>
          </cell>
          <cell r="C4040" t="str">
            <v xml:space="preserve">H     </v>
          </cell>
          <cell r="D4040">
            <v>11.02</v>
          </cell>
        </row>
        <row r="4041">
          <cell r="A4041">
            <v>37712</v>
          </cell>
          <cell r="B4041" t="str">
            <v>TELA ARAME GALVANIZADO REVESTIDO COM PVC, MALHA HEXAGONAL DUPLA TORCAO, 8 X 10 CM (ZN/AL + PVC), FIO *2,4* MM</v>
          </cell>
          <cell r="C4041" t="str">
            <v xml:space="preserve">M2    </v>
          </cell>
          <cell r="D4041">
            <v>43.72</v>
          </cell>
        </row>
        <row r="4042">
          <cell r="A4042">
            <v>37727</v>
          </cell>
          <cell r="B4042" t="str">
            <v>CARROCERIA FIXA ABERTA DE MADEIRA PARA TRANSPORTE GERAL DE CARGA SECA DIMENSOES APROXIMADAS 2,25 X 4,10 X 0,50 M (INCLUI MONTAGEM, NAO INCLUI CAMINHAO)</v>
          </cell>
          <cell r="C4042" t="str">
            <v xml:space="preserve">UN    </v>
          </cell>
          <cell r="D4042">
            <v>8000</v>
          </cell>
        </row>
        <row r="4043">
          <cell r="A4043">
            <v>37728</v>
          </cell>
          <cell r="B4043" t="str">
            <v>CARROCERIA FIXA ABERTA DE MADEIRA PARA TRANSPORTE GERAL DE CARGA SECA DIMENSOES APROXIMADAS 2,5 X 5,5 X 0,50 M (INCLUI MONTAGEM, NAO INCLUI CAMINHAO)</v>
          </cell>
          <cell r="C4043" t="str">
            <v xml:space="preserve">UN    </v>
          </cell>
          <cell r="D4043">
            <v>10853.14</v>
          </cell>
        </row>
        <row r="4044">
          <cell r="A4044">
            <v>37729</v>
          </cell>
          <cell r="B4044" t="str">
            <v>CARROCERIA FIXA ABERTA DE MADEIRA PARA TRANSPORTE GERAL DE CARGA SECA DIMENSOES APROXIMADAS 2,5 X 6,00 X 0,50 M (INCLUI MONTAGEM, NAO INCLUI CAMINHAO)</v>
          </cell>
          <cell r="C4044" t="str">
            <v xml:space="preserve">UN    </v>
          </cell>
          <cell r="D4044">
            <v>11748.25</v>
          </cell>
        </row>
        <row r="4045">
          <cell r="A4045">
            <v>37730</v>
          </cell>
          <cell r="B4045" t="str">
            <v>CARROCERIA FIXA ABERTA DE MADEIRA PARA TRANSPORTE GERAL DE CARGA SECA DIMENSOES APROXIMADAS 2,5 X 6,5 X 0,50 M (INCLUI MONTAGEM, NAO INCLUI CAMINHAO)</v>
          </cell>
          <cell r="C4045" t="str">
            <v xml:space="preserve">UN    </v>
          </cell>
          <cell r="D4045">
            <v>12643.35</v>
          </cell>
        </row>
        <row r="4046">
          <cell r="A4046">
            <v>37731</v>
          </cell>
          <cell r="B4046" t="str">
            <v>CARROCERIA FIXA ABERTA DE MADEIRA PARA TRANSPORTE GERAL DE CARGA SECA DIMENSOES APROXIMADAS 2,5 X 7,00 X 0,50 M (INCLUI MONTAGEM, NAO INCLUI CAMINHAO)</v>
          </cell>
          <cell r="C4046" t="str">
            <v xml:space="preserve">UN    </v>
          </cell>
          <cell r="D4046">
            <v>13538.46</v>
          </cell>
        </row>
        <row r="4047">
          <cell r="A4047">
            <v>37732</v>
          </cell>
          <cell r="B4047" t="str">
            <v>CARROCERIA FIXA ABERTA DE MADEIRA PARA TRANSPORTE GERAL DE CARGA SECA DIMENSOES APROXIMADAS 2,5 X 7,5 X 0,50 M (INCLUI MONTAGEM, NAO INCLUI CAMINHAO)</v>
          </cell>
          <cell r="C4047" t="str">
            <v xml:space="preserve">UN    </v>
          </cell>
          <cell r="D4047">
            <v>15440.55</v>
          </cell>
        </row>
        <row r="4048">
          <cell r="A4048">
            <v>37733</v>
          </cell>
          <cell r="B4048" t="str">
            <v>CACAMBA METALICA BASCULANTE COM CAPACIDADE DE 6 M3 (INCLUI MONTAGEM, NAO INCLUI CAMINHAO)</v>
          </cell>
          <cell r="C4048" t="str">
            <v xml:space="preserve">UN    </v>
          </cell>
          <cell r="D4048">
            <v>25734.26</v>
          </cell>
        </row>
        <row r="4049">
          <cell r="A4049">
            <v>37734</v>
          </cell>
          <cell r="B4049" t="str">
            <v>CACAMBA METALICA BASCULANTE COM CAPACIDADE DE 10 M3 (INCLUI MONTAGEM, NAO INCLUI CAMINHAO)</v>
          </cell>
          <cell r="C4049" t="str">
            <v xml:space="preserve">UN    </v>
          </cell>
          <cell r="D4049">
            <v>34321.67</v>
          </cell>
        </row>
        <row r="4050">
          <cell r="A4050">
            <v>37735</v>
          </cell>
          <cell r="B4050" t="str">
            <v>CACAMBA METALICA BASCULANTE COM CAPACIDADE DE 8 M3 (INCLUI MONTAGEM, NAO INCLUI CAMINHAO)</v>
          </cell>
          <cell r="C4050" t="str">
            <v xml:space="preserve">UN    </v>
          </cell>
          <cell r="D4050">
            <v>31009.79</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38250</v>
          </cell>
        </row>
        <row r="4052">
          <cell r="A4052">
            <v>37737</v>
          </cell>
          <cell r="B4052" t="str">
            <v>TANQUE DE ACO PARA TRANSPORTE DE AGUA COM CAPACIDADE DE 8 M3 (INCLUI MONTAGEM, NAO INCLUI CAMINHAO)</v>
          </cell>
          <cell r="C4052" t="str">
            <v xml:space="preserve">UN    </v>
          </cell>
          <cell r="D4052">
            <v>25393.39</v>
          </cell>
        </row>
        <row r="4053">
          <cell r="A4053">
            <v>37738</v>
          </cell>
          <cell r="B4053" t="str">
            <v>TANQUE DE ACO PARA TRANSPORTE DE AGUA COM CAPACIDADE DE 6 M3 (INCLUI MONTAGEM, NAO INCLUI CAMINHAO)</v>
          </cell>
          <cell r="C4053" t="str">
            <v xml:space="preserve">UN    </v>
          </cell>
          <cell r="D4053">
            <v>31917.64</v>
          </cell>
        </row>
        <row r="4054">
          <cell r="A4054">
            <v>37739</v>
          </cell>
          <cell r="B4054" t="str">
            <v>TANQUE DE ACO PARA TRANSPORTE DE AGUA COM CAPACIDADE DE 14 M3 (INCLUI MONTAGEM, NAO INCLUI CAMINHAO)</v>
          </cell>
          <cell r="C4054" t="str">
            <v xml:space="preserve">UN    </v>
          </cell>
          <cell r="D4054">
            <v>47076.92</v>
          </cell>
        </row>
        <row r="4055">
          <cell r="A4055">
            <v>37740</v>
          </cell>
          <cell r="B4055" t="str">
            <v>TANQUE DE ACO PARA TRANSPORTE DE AGUA COM CAPACIDADE DE 4 M3 (INCLUI MONTAGEM, NAO INCLUI CAMINHAO)</v>
          </cell>
          <cell r="C4055" t="str">
            <v xml:space="preserve">UN    </v>
          </cell>
          <cell r="D4055">
            <v>26864.54</v>
          </cell>
        </row>
        <row r="4056">
          <cell r="A4056">
            <v>37741</v>
          </cell>
          <cell r="B4056" t="str">
            <v>SEMIRREBOQUE COM TRES EIXOS, PARA TRANSPORTE DE CARGA SECA, DIMENSOES APROXIMADAS 2,60 X 12,50 X 0,50 M (NAO INCLUI CAVALO MECANICO)</v>
          </cell>
          <cell r="C4056" t="str">
            <v xml:space="preserve">UN    </v>
          </cell>
          <cell r="D4056">
            <v>90853.14</v>
          </cell>
        </row>
        <row r="4057">
          <cell r="A4057">
            <v>37743</v>
          </cell>
          <cell r="B4057" t="str">
            <v>SEMIRREBOQUE COM DOIS EIXOS EM TANDEM TIPO BASCULANTE COM CACAMBA METALICA 14 M3  (INCLUI MONTAGEM, NAO INCLUI CAVALO MECANICO)</v>
          </cell>
          <cell r="C4057" t="str">
            <v xml:space="preserve">UN    </v>
          </cell>
          <cell r="D4057">
            <v>99916.08</v>
          </cell>
        </row>
        <row r="4058">
          <cell r="A4058">
            <v>37744</v>
          </cell>
          <cell r="B4058" t="str">
            <v>SEMIRREBOQUE COM TRES EIXOS EM TANDEM TIPO BASCULANTE COM CACAMBA METALICA 18 M3 (INCLUI MONTAGEM, NAO INCLUI CAVALO MECANICO)</v>
          </cell>
          <cell r="C4058" t="str">
            <v xml:space="preserve">UN    </v>
          </cell>
          <cell r="D4058">
            <v>117482.51</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189000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169830.84</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245400.94</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200932.11</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255987.34</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169232.75</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258977.85</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210711.07</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168634.64</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197373.41</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241632.9</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166272.14000000001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231465.18</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272734.18</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232362.34</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221895.56</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166272.14000000001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291585.15999999997</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295126.65999999997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154908.23000000001</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232362.32</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258977.85</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179156.25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113744.53</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148969.9</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2.61</v>
          </cell>
        </row>
        <row r="4093">
          <cell r="A4093">
            <v>37948</v>
          </cell>
          <cell r="B4093" t="str">
            <v>TE SANITARIO, PVC, DN 40 X 40 MM, SERIE NORMAL, PARA ESGOTO PREDIAL</v>
          </cell>
          <cell r="C4093" t="str">
            <v xml:space="preserve">UN    </v>
          </cell>
          <cell r="D4093">
            <v>2.14</v>
          </cell>
        </row>
        <row r="4094">
          <cell r="A4094">
            <v>37949</v>
          </cell>
          <cell r="B4094" t="str">
            <v>JOELHO PVC, SOLDAVEL, PB, 90 GRAUS, DN 40 MM, PARA ESGOTO PREDIAL</v>
          </cell>
          <cell r="C4094" t="str">
            <v xml:space="preserve">UN    </v>
          </cell>
          <cell r="D4094">
            <v>1.24</v>
          </cell>
        </row>
        <row r="4095">
          <cell r="A4095">
            <v>37950</v>
          </cell>
          <cell r="B4095" t="str">
            <v>JOELHO PVC, SOLDAVEL, PB, 90 GRAUS, DN 150 MM, PARA ESGOTO PREDIAL</v>
          </cell>
          <cell r="C4095" t="str">
            <v xml:space="preserve">UN    </v>
          </cell>
          <cell r="D4095">
            <v>34.04</v>
          </cell>
        </row>
        <row r="4096">
          <cell r="A4096">
            <v>37951</v>
          </cell>
          <cell r="B4096" t="str">
            <v>JOELHO PVC, SOLDAVEL, PB, 45 GRAUS, DN 40 MM, PARA ESGOTO PREDIAL</v>
          </cell>
          <cell r="C4096" t="str">
            <v xml:space="preserve">UN    </v>
          </cell>
          <cell r="D4096">
            <v>1.53</v>
          </cell>
        </row>
        <row r="4097">
          <cell r="A4097">
            <v>37952</v>
          </cell>
          <cell r="B4097" t="str">
            <v>JOELHO PVC, SOLDAVEL, PB, 45 GRAUS, DN 150 MM, PARA ESGOTO PREDIAL</v>
          </cell>
          <cell r="C4097" t="str">
            <v xml:space="preserve">UN    </v>
          </cell>
          <cell r="D4097">
            <v>35.28</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15.41</v>
          </cell>
        </row>
        <row r="4167">
          <cell r="A4167">
            <v>38022</v>
          </cell>
          <cell r="B4167" t="str">
            <v>LUVA DE CORRER PARA TUBO SOLDAVEL, PVC, 60 MM, PARA AGUA FRIA PREDIAL</v>
          </cell>
          <cell r="C4167" t="str">
            <v xml:space="preserve">UN    </v>
          </cell>
          <cell r="D4167">
            <v>27.6</v>
          </cell>
        </row>
        <row r="4168">
          <cell r="A4168">
            <v>38023</v>
          </cell>
          <cell r="B4168" t="str">
            <v>LUVA DE REDUCAO, PVC, SOLDAVEL, 50 X 25 MM, PARA AGUA FRIA PREDIAL</v>
          </cell>
          <cell r="C4168" t="str">
            <v xml:space="preserve">UN    </v>
          </cell>
          <cell r="D4168">
            <v>3.25</v>
          </cell>
        </row>
        <row r="4169">
          <cell r="A4169">
            <v>38025</v>
          </cell>
          <cell r="B4169" t="str">
            <v>CURVA DE TRANSPOSICAO, PVC, SOLDAVEL, 25 MM, PARA AGUA FRIA PREDIAL</v>
          </cell>
          <cell r="C4169" t="str">
            <v xml:space="preserve">UN    </v>
          </cell>
          <cell r="D4169">
            <v>4.0199999999999996</v>
          </cell>
        </row>
        <row r="4170">
          <cell r="A4170">
            <v>38026</v>
          </cell>
          <cell r="B4170" t="str">
            <v>CURVA DE TRANSPOSICAO, PVC, SOLDAVEL, 32 MM, PARA AGUA FRIA PREDIAL</v>
          </cell>
          <cell r="C4170" t="str">
            <v xml:space="preserve">UN    </v>
          </cell>
          <cell r="D4170">
            <v>10.42</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30.26</v>
          </cell>
        </row>
        <row r="4176">
          <cell r="A4176">
            <v>38033</v>
          </cell>
          <cell r="B4176" t="str">
            <v>TUBO PVC CORRUGADO, PAREDE DUPLA, JE, DN 200 MM, REDE COLETORA ESGOTO</v>
          </cell>
          <cell r="C4176" t="str">
            <v xml:space="preserve">M     </v>
          </cell>
          <cell r="D4176">
            <v>47.64</v>
          </cell>
        </row>
        <row r="4177">
          <cell r="A4177">
            <v>38034</v>
          </cell>
          <cell r="B4177" t="str">
            <v>TUBO PVC CORRUGADO, PAREDE DUPLA, JE, DN 250 MM, REDE COLETORA ESGOTO</v>
          </cell>
          <cell r="C4177" t="str">
            <v xml:space="preserve">M     </v>
          </cell>
          <cell r="D4177">
            <v>80.489999999999995</v>
          </cell>
        </row>
        <row r="4178">
          <cell r="A4178">
            <v>38035</v>
          </cell>
          <cell r="B4178" t="str">
            <v>TUBO PVC CORRUGADO, PAREDE DUPLA, JE, DN 300 MM, REDE COLETORA ESGOTO</v>
          </cell>
          <cell r="C4178" t="str">
            <v xml:space="preserve">M     </v>
          </cell>
          <cell r="D4178">
            <v>128.80000000000001</v>
          </cell>
        </row>
        <row r="4179">
          <cell r="A4179">
            <v>38036</v>
          </cell>
          <cell r="B4179" t="str">
            <v>TUBO PVC CORRUGADO, PAREDE DUPLA, JE, DN 350 MM, REDE COLETORA ESGOTO</v>
          </cell>
          <cell r="C4179" t="str">
            <v xml:space="preserve">M     </v>
          </cell>
          <cell r="D4179">
            <v>190.53</v>
          </cell>
        </row>
        <row r="4180">
          <cell r="A4180">
            <v>38037</v>
          </cell>
          <cell r="B4180" t="str">
            <v>TUBO PVC CORRUGADO, PAREDE DUPLA, JE, DN 400 MM, REDE COLETORA ESGOTO</v>
          </cell>
          <cell r="C4180" t="str">
            <v xml:space="preserve">M     </v>
          </cell>
          <cell r="D4180">
            <v>225.25</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2.96</v>
          </cell>
        </row>
        <row r="4186">
          <cell r="A4186">
            <v>38056</v>
          </cell>
          <cell r="B4186" t="str">
            <v>GRAMPO METALICO TIPO U PARA HASTE DE ATERRAMENTO DE ATE 5/8'', CONDUTOR DE 10 A 25 MM2</v>
          </cell>
          <cell r="C4186" t="str">
            <v xml:space="preserve">UN    </v>
          </cell>
          <cell r="D4186">
            <v>16.34</v>
          </cell>
        </row>
        <row r="4187">
          <cell r="A4187">
            <v>38057</v>
          </cell>
          <cell r="B4187" t="str">
            <v>HASTE DE ATERRAMENTO EM ACO COM 3,00 M DE COMPRIMENTO E DN = 1/2", REVESTIDA COM BAIXA CAMADA DE COBRE, COM CONECTOR TIPO GRAMPO</v>
          </cell>
          <cell r="C4187" t="str">
            <v xml:space="preserve">UN    </v>
          </cell>
          <cell r="D4187">
            <v>35.409999999999997</v>
          </cell>
        </row>
        <row r="4188">
          <cell r="A4188">
            <v>38058</v>
          </cell>
          <cell r="B4188" t="str">
            <v>HASTE DE ATERRAMENTO EM ACO COM 3,00 M DE COMPRIMENTO E DN = 1", REVESTIDA COM BAIXA CAMADA DE COBRE, SEM CONECTOR</v>
          </cell>
          <cell r="C4188" t="str">
            <v xml:space="preserve">UN    </v>
          </cell>
          <cell r="D4188">
            <v>152.55000000000001</v>
          </cell>
        </row>
        <row r="4189">
          <cell r="A4189">
            <v>38059</v>
          </cell>
          <cell r="B4189" t="str">
            <v>HASTE DE ATERRAMENTO EM ACO COM 3,00 M DE COMPRIMENTO E DN = 1", REVESTIDA COM BAIXA CAMADA DE COBRE, COM CONECTOR TIPO GRAMPO</v>
          </cell>
          <cell r="C4189" t="str">
            <v xml:space="preserve">UN    </v>
          </cell>
          <cell r="D4189">
            <v>175.65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4.13</v>
          </cell>
        </row>
        <row r="4193">
          <cell r="A4193">
            <v>38063</v>
          </cell>
          <cell r="B4193" t="str">
            <v>INTERRUPTOR PARALELO 10A, 250V, CONJUNTO MONTADO PARA EMBUTIR 4" X 2" (PLACA + SUPORTE + MODULO)</v>
          </cell>
          <cell r="C4193" t="str">
            <v xml:space="preserve">UN    </v>
          </cell>
          <cell r="D4193">
            <v>5.63</v>
          </cell>
        </row>
        <row r="4194">
          <cell r="A4194">
            <v>38064</v>
          </cell>
          <cell r="B4194" t="str">
            <v>INTERRUPTOR BIPOLAR 10A, 250V, CONJUNTO MONTADO PARA EMBUTIR 4" X 2" (PLACA + SUPORTE + MODULO)</v>
          </cell>
          <cell r="C4194" t="str">
            <v xml:space="preserve">UN    </v>
          </cell>
          <cell r="D4194">
            <v>11.67</v>
          </cell>
        </row>
        <row r="4195">
          <cell r="A4195">
            <v>38065</v>
          </cell>
          <cell r="B4195" t="str">
            <v>INTERRUPTOR INTERMEDIARIO 10A, 250V, CONJUNTO MONTADO PARA EMBUTIR 4" X 2" (PLACA + SUPORTE + MODULO)</v>
          </cell>
          <cell r="C4195" t="str">
            <v xml:space="preserve">UN    </v>
          </cell>
          <cell r="D4195">
            <v>16.559999999999999</v>
          </cell>
        </row>
        <row r="4196">
          <cell r="A4196">
            <v>38066</v>
          </cell>
          <cell r="B4196" t="str">
            <v>PULSADOR CAMPAINHA 10A, 250V, CONJUNTO MONTADO PARA EMBUTIR 4" X 2" (PLACA + SUPORTE + MODULO)</v>
          </cell>
          <cell r="C4196" t="str">
            <v xml:space="preserve">UN    </v>
          </cell>
          <cell r="D4196">
            <v>5.57</v>
          </cell>
        </row>
        <row r="4197">
          <cell r="A4197">
            <v>38067</v>
          </cell>
          <cell r="B4197" t="str">
            <v>PULSADOR MINUTERIA 10A, 250V, CONJUNTO MONTADO PARA EMBUTIR 4" X 2" (PLACA + SUPORTE + MODULO)</v>
          </cell>
          <cell r="C4197" t="str">
            <v xml:space="preserve">UN    </v>
          </cell>
          <cell r="D4197">
            <v>7.85</v>
          </cell>
        </row>
        <row r="4198">
          <cell r="A4198">
            <v>38068</v>
          </cell>
          <cell r="B4198" t="str">
            <v>INTERRUPTORES SIMPLES (2 MODULOS) 10A, 250V, CONJUNTO MONTADO PARA EMBUTIR 4" X 2" (PLACA + SUPORTE + MODULOS)</v>
          </cell>
          <cell r="C4198" t="str">
            <v xml:space="preserve">UN    </v>
          </cell>
          <cell r="D4198">
            <v>8.49</v>
          </cell>
        </row>
        <row r="4199">
          <cell r="A4199">
            <v>38069</v>
          </cell>
          <cell r="B4199" t="str">
            <v>INTERRUPTOR SIMPLES + INTERRUPTOR PARALELO 10A, 250V, CONJUNTO MONTADO PARA EMBUTIR 4" X 2" (PLACA + SUPORTE + MODULOS)</v>
          </cell>
          <cell r="C4199" t="str">
            <v xml:space="preserve">UN    </v>
          </cell>
          <cell r="D4199">
            <v>9.18</v>
          </cell>
        </row>
        <row r="4200">
          <cell r="A4200">
            <v>38070</v>
          </cell>
          <cell r="B4200" t="str">
            <v>INTERRUPTORES PARALELOS (2 MODULOS) 10A, 250V, CONJUNTO MONTADO PARA EMBUTIR 4" X 2" (PLACA + SUPORTE + MODULOS)</v>
          </cell>
          <cell r="C4200" t="str">
            <v xml:space="preserve">UN    </v>
          </cell>
          <cell r="D4200">
            <v>9.81</v>
          </cell>
        </row>
        <row r="4201">
          <cell r="A4201">
            <v>38071</v>
          </cell>
          <cell r="B4201" t="str">
            <v>INTERRUPTORES SIMPLES (3 MODULOS) 10A, 250V, CONJUNTO MONTADO PARA EMBUTIR 4" X 2" (PLACA + SUPORTE + MODULOS)</v>
          </cell>
          <cell r="C4201" t="str">
            <v xml:space="preserve">UN    </v>
          </cell>
          <cell r="D4201">
            <v>10.15</v>
          </cell>
        </row>
        <row r="4202">
          <cell r="A4202">
            <v>38072</v>
          </cell>
          <cell r="B4202" t="str">
            <v>INTERRUPTORES SIMPLES (2 MODULOS) + 1 INTERRUPTOR PARALELO 10A, 250V, CONJUNTO MONTADO PARA EMBUTIR 4" X 2" (PLACA + SUPORTE + MODULOS)</v>
          </cell>
          <cell r="C4202" t="str">
            <v xml:space="preserve">UN    </v>
          </cell>
          <cell r="D4202">
            <v>12.3</v>
          </cell>
        </row>
        <row r="4203">
          <cell r="A4203">
            <v>38073</v>
          </cell>
          <cell r="B4203" t="str">
            <v>INTERRUPTOR SIMPLES + 2 INTERRUPTORES PARALELOS 10A, 250V, CONJUNTO MONTADO PARA EMBUTIR 4" X 2" (PLACA + SUPORTE + MODULOS)</v>
          </cell>
          <cell r="C4203" t="str">
            <v xml:space="preserve">UN    </v>
          </cell>
          <cell r="D4203">
            <v>13.66</v>
          </cell>
        </row>
        <row r="4204">
          <cell r="A4204">
            <v>38074</v>
          </cell>
          <cell r="B4204" t="str">
            <v>INTERRUPTORES PARALELOS (3 MODULOS) 10A, 250V, CONJUNTO MONTADO PARA EMBUTIR 4" X 2" (PLACA + SUPORTE + MODULO)</v>
          </cell>
          <cell r="C4204" t="str">
            <v xml:space="preserve">UN    </v>
          </cell>
          <cell r="D4204">
            <v>14.91</v>
          </cell>
        </row>
        <row r="4205">
          <cell r="A4205">
            <v>38075</v>
          </cell>
          <cell r="B4205" t="str">
            <v>TOMADA 2P+T 20A 250V, CONJUNTO MONTADO PARA EMBUTIR 4" X 2" (PLACA + SUPORTE + MODULO)</v>
          </cell>
          <cell r="C4205" t="str">
            <v xml:space="preserve">UN    </v>
          </cell>
          <cell r="D4205">
            <v>9.33</v>
          </cell>
        </row>
        <row r="4206">
          <cell r="A4206">
            <v>38076</v>
          </cell>
          <cell r="B4206" t="str">
            <v>TOMADAS (2 MODULOS) 2P+T 10A, 250V, CONJUNTO MONTADO PARA EMBUTIR 4" X 2" (PLACA + SUPORTE + MODULOS)</v>
          </cell>
          <cell r="C4206" t="str">
            <v xml:space="preserve">UN    </v>
          </cell>
          <cell r="D4206">
            <v>10.46</v>
          </cell>
        </row>
        <row r="4207">
          <cell r="A4207">
            <v>38077</v>
          </cell>
          <cell r="B4207" t="str">
            <v>INTERRUPTOR SIMPLES + TOMADA 2P+T 10A, 250V, CONJUNTO MONTADO PARA EMBUTIR 4" X 2" (PLACA + SUPORTE + MODULOS)</v>
          </cell>
          <cell r="C4207" t="str">
            <v xml:space="preserve">UN    </v>
          </cell>
          <cell r="D4207">
            <v>8.9700000000000006</v>
          </cell>
        </row>
        <row r="4208">
          <cell r="A4208">
            <v>38078</v>
          </cell>
          <cell r="B4208" t="str">
            <v>INTERRUPTOR PARALELO + TOMADA 2P+T 10A, 250V, CONJUNTO MONTADO PARA EMBUTIR 4" X 2" (PLACA + SUPORTE + MODULOS)</v>
          </cell>
          <cell r="C4208" t="str">
            <v xml:space="preserve">UN    </v>
          </cell>
          <cell r="D4208">
            <v>9.66</v>
          </cell>
        </row>
        <row r="4209">
          <cell r="A4209">
            <v>38079</v>
          </cell>
          <cell r="B4209" t="str">
            <v>INTERRUPTORES SIMPLES (2 MODULOS) + TOMADA 2P+T 10A, 250V, CONJUNTO MONTADO PARA EMBUTIR 4" X 2" (PLACA + SUPORTE + MODULOS)</v>
          </cell>
          <cell r="C4209" t="str">
            <v xml:space="preserve">UN    </v>
          </cell>
          <cell r="D4209">
            <v>12.8</v>
          </cell>
        </row>
        <row r="4210">
          <cell r="A4210">
            <v>38080</v>
          </cell>
          <cell r="B4210" t="str">
            <v>INTERRUPTOR SIMPLES + INTERRUPTOR PARALELO + TOMADA 2P+T 10A, 250V, CONJUNTO MONTADO PARA EMBUTIR 4" X 2" (PLACA + SUPORTE + MODULOS)</v>
          </cell>
          <cell r="C4210" t="str">
            <v xml:space="preserve">UN    </v>
          </cell>
          <cell r="D4210">
            <v>16.78</v>
          </cell>
        </row>
        <row r="4211">
          <cell r="A4211">
            <v>38081</v>
          </cell>
          <cell r="B4211" t="str">
            <v>INTERRUPTORES PARALELOS (2 MODULOS) + TOMADA 2P+T 10A, 250V, CONJUNTO MONTADO PARA EMBUTIR 4" X 2" (PLACA + SUPORTE + MODULOS)</v>
          </cell>
          <cell r="C4211" t="str">
            <v xml:space="preserve">UN    </v>
          </cell>
          <cell r="D4211">
            <v>14.24</v>
          </cell>
        </row>
        <row r="4212">
          <cell r="A4212">
            <v>38082</v>
          </cell>
          <cell r="B4212" t="str">
            <v>TOMADA RJ11, 2 FIOS, CONJUNTO MONTADO PARA EMBUTIR 4" X 2" (PLACA + SUPORTE + MODULO)</v>
          </cell>
          <cell r="C4212" t="str">
            <v xml:space="preserve">UN    </v>
          </cell>
          <cell r="D4212">
            <v>11.88</v>
          </cell>
        </row>
        <row r="4213">
          <cell r="A4213">
            <v>38083</v>
          </cell>
          <cell r="B4213" t="str">
            <v>TOMADA RJ45, 8 FIOS, CAT 5E, CONJUNTO MONTADO PARA EMBUTIR 4" X 2" (PLACA + SUPORTE + MODULO)</v>
          </cell>
          <cell r="C4213" t="str">
            <v xml:space="preserve">UN    </v>
          </cell>
          <cell r="D4213">
            <v>20.96</v>
          </cell>
        </row>
        <row r="4214">
          <cell r="A4214">
            <v>38084</v>
          </cell>
          <cell r="B4214" t="str">
            <v>TOMADA PARA ANTENA DE TV, CABO COAXIAL DE 9 MM, CONJUNTO MONTADO PARA EMBUTIR 4" X 2" (PLACA + SUPORTE + MODULO)</v>
          </cell>
          <cell r="C4214" t="str">
            <v xml:space="preserve">UN    </v>
          </cell>
          <cell r="D4214">
            <v>9.1199999999999992</v>
          </cell>
        </row>
        <row r="4215">
          <cell r="A4215">
            <v>38085</v>
          </cell>
          <cell r="B4215" t="str">
            <v>CAMPAINHA CIGARRA 127 V / 220 V, CONJUNTO MONTADO PARA EMBUTIR 4" X 2" (PLACA + SUPORTE + MODULO)</v>
          </cell>
          <cell r="C4215" t="str">
            <v xml:space="preserve">UN    </v>
          </cell>
          <cell r="D4215">
            <v>12.76</v>
          </cell>
        </row>
        <row r="4216">
          <cell r="A4216">
            <v>38087</v>
          </cell>
          <cell r="B4216" t="str">
            <v>VARIADOR DE LUMINOSIDADE ROTATIVO (DIMMER) 127V, 300W, CONJUNTO MONTADO PARA EMBUTIR 4" X 2" (PLACA + SUPORTE + MODULO)</v>
          </cell>
          <cell r="C4216" t="str">
            <v xml:space="preserve">UN    </v>
          </cell>
          <cell r="D4216">
            <v>36.1</v>
          </cell>
        </row>
        <row r="4217">
          <cell r="A4217">
            <v>38088</v>
          </cell>
          <cell r="B4217" t="str">
            <v>VARIADOR DE LUMINOSIDADE ROTATIVO (DIMMER) 220V, 600W, CONJUNTO MONTADO PARA EMBUTIR 4" X 2" (PLACA + SUPORTE + MODULO)</v>
          </cell>
          <cell r="C4217" t="str">
            <v xml:space="preserve">UN    </v>
          </cell>
          <cell r="D4217">
            <v>47.17</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30.07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31.08</v>
          </cell>
        </row>
        <row r="4220">
          <cell r="A4220">
            <v>38091</v>
          </cell>
          <cell r="B4220" t="str">
            <v>ESPELHO / PLACA CEGA 4" X 2", PARA INSTALACAO DE TOMADAS E INTERRUPTORES</v>
          </cell>
          <cell r="C4220" t="str">
            <v xml:space="preserve">UN    </v>
          </cell>
          <cell r="D4220">
            <v>1.42</v>
          </cell>
        </row>
        <row r="4221">
          <cell r="A4221">
            <v>38092</v>
          </cell>
          <cell r="B4221" t="str">
            <v>ESPELHO / PLACA DE 1 POSTO 4" X 2", PARA INSTALACAO DE TOMADAS E INTERRUPTORES</v>
          </cell>
          <cell r="C4221" t="str">
            <v xml:space="preserve">UN    </v>
          </cell>
          <cell r="D4221">
            <v>1.35</v>
          </cell>
        </row>
        <row r="4222">
          <cell r="A4222">
            <v>38093</v>
          </cell>
          <cell r="B4222" t="str">
            <v>ESPELHO / PLACA DE 2 POSTOS 4" X 2", PARA INSTALACAO DE TOMADAS E INTERRUPTORES</v>
          </cell>
          <cell r="C4222" t="str">
            <v xml:space="preserve">UN    </v>
          </cell>
          <cell r="D4222">
            <v>1.39</v>
          </cell>
        </row>
        <row r="4223">
          <cell r="A4223">
            <v>38094</v>
          </cell>
          <cell r="B4223" t="str">
            <v>ESPELHO / PLACA DE 3 POSTOS 4" X 2", PARA INSTALACAO DE TOMADAS E INTERRUPTORES</v>
          </cell>
          <cell r="C4223" t="str">
            <v xml:space="preserve">UN    </v>
          </cell>
          <cell r="D4223">
            <v>1.7</v>
          </cell>
        </row>
        <row r="4224">
          <cell r="A4224">
            <v>38095</v>
          </cell>
          <cell r="B4224" t="str">
            <v>ESPELHO / PLACA CEGA 4" X 4", PARA INSTALACAO DE TOMADAS E INTERRUPTORES</v>
          </cell>
          <cell r="C4224" t="str">
            <v xml:space="preserve">UN    </v>
          </cell>
          <cell r="D4224">
            <v>3.01</v>
          </cell>
        </row>
        <row r="4225">
          <cell r="A4225">
            <v>38096</v>
          </cell>
          <cell r="B4225" t="str">
            <v>ESPELHO / PLACA DE 2 POSTOS 4" X 4", PARA INSTALACAO DE TOMADAS E INTERRUPTORES</v>
          </cell>
          <cell r="C4225" t="str">
            <v xml:space="preserve">UN    </v>
          </cell>
          <cell r="D4225">
            <v>3.23</v>
          </cell>
        </row>
        <row r="4226">
          <cell r="A4226">
            <v>38097</v>
          </cell>
          <cell r="B4226" t="str">
            <v>ESPELHO / PLACA DE 4 POSTOS 4" X 4", PARA INSTALACAO DE TOMADAS E INTERRUPTORES</v>
          </cell>
          <cell r="C4226" t="str">
            <v xml:space="preserve">UN    </v>
          </cell>
          <cell r="D4226">
            <v>3.47</v>
          </cell>
        </row>
        <row r="4227">
          <cell r="A4227">
            <v>38098</v>
          </cell>
          <cell r="B4227" t="str">
            <v>ESPELHO / PLACA DE 6 POSTOS 4" X 4", PARA INSTALACAO DE TOMADAS E INTERRUPTORES</v>
          </cell>
          <cell r="C4227" t="str">
            <v xml:space="preserve">UN    </v>
          </cell>
          <cell r="D4227">
            <v>3.47</v>
          </cell>
        </row>
        <row r="4228">
          <cell r="A4228">
            <v>38099</v>
          </cell>
          <cell r="B4228" t="str">
            <v>SUPORTE DE FIXACAO PARA ESPELHO / PLACA 4" X 2", PARA 3 MODULOS, PARA INSTALACAO DE TOMADAS E INTERRUPTORES (SOMENTE SUPORTE)</v>
          </cell>
          <cell r="C4228" t="str">
            <v xml:space="preserve">UN    </v>
          </cell>
          <cell r="D4228">
            <v>0.88</v>
          </cell>
        </row>
        <row r="4229">
          <cell r="A4229">
            <v>38100</v>
          </cell>
          <cell r="B4229" t="str">
            <v>SUPORTE DE FIXACAO PARA ESPELHO / PLACA 4" X 4", PARA 6 MODULOS, PARA INSTALACAO DE TOMADAS E INTERRUPTORES (SOMENTE SUPORTE)</v>
          </cell>
          <cell r="C4229" t="str">
            <v xml:space="preserve">UN    </v>
          </cell>
          <cell r="D4229">
            <v>1.45</v>
          </cell>
        </row>
        <row r="4230">
          <cell r="A4230">
            <v>38101</v>
          </cell>
          <cell r="B4230" t="str">
            <v>TOMADA 2P+T 10A, 250V  (APENAS MODULO)</v>
          </cell>
          <cell r="C4230" t="str">
            <v xml:space="preserve">UN    </v>
          </cell>
          <cell r="D4230">
            <v>4.58</v>
          </cell>
        </row>
        <row r="4231">
          <cell r="A4231">
            <v>38102</v>
          </cell>
          <cell r="B4231" t="str">
            <v>TOMADA 2P+T 20A, 250V  (APENAS MODULO)</v>
          </cell>
          <cell r="C4231" t="str">
            <v xml:space="preserve">UN    </v>
          </cell>
          <cell r="D4231">
            <v>5.86</v>
          </cell>
        </row>
        <row r="4232">
          <cell r="A4232">
            <v>38103</v>
          </cell>
          <cell r="B4232" t="str">
            <v>TOMADA RJ11, 2 FIOS (APENAS MODULO)</v>
          </cell>
          <cell r="C4232" t="str">
            <v xml:space="preserve">UN    </v>
          </cell>
          <cell r="D4232">
            <v>9.64</v>
          </cell>
        </row>
        <row r="4233">
          <cell r="A4233">
            <v>38104</v>
          </cell>
          <cell r="B4233" t="str">
            <v>TOMADA RJ45, 8 FIOS, CAT 5E (APENAS MODULO)</v>
          </cell>
          <cell r="C4233" t="str">
            <v xml:space="preserve">UN    </v>
          </cell>
          <cell r="D4233">
            <v>18.88</v>
          </cell>
        </row>
        <row r="4234">
          <cell r="A4234">
            <v>38105</v>
          </cell>
          <cell r="B4234" t="str">
            <v>TOMADA PARA ANTENA DE TV, CABO COAXIAL DE 9 MM (APENAS MODULO)</v>
          </cell>
          <cell r="C4234" t="str">
            <v xml:space="preserve">UN    </v>
          </cell>
          <cell r="D4234">
            <v>6.42</v>
          </cell>
        </row>
        <row r="4235">
          <cell r="A4235">
            <v>38106</v>
          </cell>
          <cell r="B4235" t="str">
            <v>CAMPAINHA CIGARRA 127 V / 220 V (APENAS MODULO)</v>
          </cell>
          <cell r="C4235" t="str">
            <v xml:space="preserve">UN    </v>
          </cell>
          <cell r="D4235">
            <v>10.8</v>
          </cell>
        </row>
        <row r="4236">
          <cell r="A4236">
            <v>38108</v>
          </cell>
          <cell r="B4236" t="str">
            <v>VARIADOR DE LUMINOSIDADE ROTATIVO (DIMMER) 127 V, 300 W (APENAS MODULO)</v>
          </cell>
          <cell r="C4236" t="str">
            <v xml:space="preserve">UN    </v>
          </cell>
          <cell r="D4236">
            <v>28.07</v>
          </cell>
        </row>
        <row r="4237">
          <cell r="A4237">
            <v>38109</v>
          </cell>
          <cell r="B4237" t="str">
            <v>VARIADOR DE LUMINOSIDADE ROTATIVO (DIMMER) 220 V, 600 W (APENAS MODULO)</v>
          </cell>
          <cell r="C4237" t="str">
            <v xml:space="preserve">UN    </v>
          </cell>
          <cell r="D4237">
            <v>44.86</v>
          </cell>
        </row>
        <row r="4238">
          <cell r="A4238">
            <v>38110</v>
          </cell>
          <cell r="B4238" t="str">
            <v>VARIADOR DE VELOCIDADE PARA VENTILADOR 127 V, 150 W (APENAS MODULO)</v>
          </cell>
          <cell r="C4238" t="str">
            <v xml:space="preserve">UN    </v>
          </cell>
          <cell r="D4238">
            <v>17.25</v>
          </cell>
        </row>
        <row r="4239">
          <cell r="A4239">
            <v>38111</v>
          </cell>
          <cell r="B4239" t="str">
            <v>VARIADOR DE VELOCIDADE PARA VENTILADOR 220 V, 250 W (APENAS MODULO)</v>
          </cell>
          <cell r="C4239" t="str">
            <v xml:space="preserve">UN    </v>
          </cell>
          <cell r="D4239">
            <v>19.3</v>
          </cell>
        </row>
        <row r="4240">
          <cell r="A4240">
            <v>38112</v>
          </cell>
          <cell r="B4240" t="str">
            <v>INTERRUPTOR SIMPLES 10A, 250V (APENAS MODULO)</v>
          </cell>
          <cell r="C4240" t="str">
            <v xml:space="preserve">UN    </v>
          </cell>
          <cell r="D4240">
            <v>4.03</v>
          </cell>
        </row>
        <row r="4241">
          <cell r="A4241">
            <v>38113</v>
          </cell>
          <cell r="B4241" t="str">
            <v>INTERRUPTOR PARALELO 10A, 250V (APENAS MODULO)</v>
          </cell>
          <cell r="C4241" t="str">
            <v xml:space="preserve">UN    </v>
          </cell>
          <cell r="D4241">
            <v>5.25</v>
          </cell>
        </row>
        <row r="4242">
          <cell r="A4242">
            <v>38114</v>
          </cell>
          <cell r="B4242" t="str">
            <v>INTERRUPTOR BIPOLAR SIMPLES 10 A, 250 V (APENAS MODULO)</v>
          </cell>
          <cell r="C4242" t="str">
            <v xml:space="preserve">UN    </v>
          </cell>
          <cell r="D4242">
            <v>10.44</v>
          </cell>
        </row>
        <row r="4243">
          <cell r="A4243">
            <v>38115</v>
          </cell>
          <cell r="B4243" t="str">
            <v>INTERRUPTOR INTERMEDIARIO 10 A, 250 V (APENAS MODULO)</v>
          </cell>
          <cell r="C4243" t="str">
            <v xml:space="preserve">UN    </v>
          </cell>
          <cell r="D4243">
            <v>11.15</v>
          </cell>
        </row>
        <row r="4244">
          <cell r="A4244">
            <v>38116</v>
          </cell>
          <cell r="B4244" t="str">
            <v>PULSADOR CAMPAINHA 10A, 250V (APENAS MODULO)</v>
          </cell>
          <cell r="C4244" t="str">
            <v xml:space="preserve">UN    </v>
          </cell>
          <cell r="D4244">
            <v>3.37</v>
          </cell>
        </row>
        <row r="4245">
          <cell r="A4245">
            <v>38117</v>
          </cell>
          <cell r="B4245" t="str">
            <v>PULSADOR MINUTERIA 10A, 250V (APENAS MODULO)</v>
          </cell>
          <cell r="C4245" t="str">
            <v xml:space="preserve">UN    </v>
          </cell>
          <cell r="D4245">
            <v>5.75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20.95</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404.03</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2.46</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55.46</v>
          </cell>
        </row>
        <row r="4262">
          <cell r="A4262">
            <v>38137</v>
          </cell>
          <cell r="B4262" t="str">
            <v>LADRILHO HIDRAULICO, *20 X 20* CM, E= 2 CM, RAMPA, NATURAL</v>
          </cell>
          <cell r="C4262" t="str">
            <v xml:space="preserve">M2    </v>
          </cell>
          <cell r="D4262">
            <v>43.75</v>
          </cell>
        </row>
        <row r="4263">
          <cell r="A4263">
            <v>38138</v>
          </cell>
          <cell r="B4263" t="str">
            <v>LADRILHO HIDRAULICO, *30 X 30* CM, E= 2 CM, MILANO, NATURAL</v>
          </cell>
          <cell r="C4263" t="str">
            <v xml:space="preserve">M2    </v>
          </cell>
          <cell r="D4263">
            <v>42.96</v>
          </cell>
        </row>
        <row r="4264">
          <cell r="A4264">
            <v>38140</v>
          </cell>
          <cell r="B4264" t="str">
            <v>DISCO DE CORTE DIAMANTADO SEGMENTADO PARA CONCRETO, DIAMETRO DE 110 MM, FURO DE 20 MM</v>
          </cell>
          <cell r="C4264" t="str">
            <v xml:space="preserve">UN    </v>
          </cell>
          <cell r="D4264">
            <v>18.5</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39.33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56.92</v>
          </cell>
        </row>
        <row r="4267">
          <cell r="A4267">
            <v>38153</v>
          </cell>
          <cell r="B4267" t="str">
            <v>FECHADURA DE EMBUTIR PARA PORTA DE BANHEIRO, TIPO TRANQUETA, MAQUINA 40 MM, MACANETAS ALAVANCA, ESPELHO EM METAL CROMADO - NIVEL SEGURANCA MEDIO - COMPLETA</v>
          </cell>
          <cell r="C4267" t="str">
            <v xml:space="preserve">CJ    </v>
          </cell>
          <cell r="D4267">
            <v>28.49</v>
          </cell>
        </row>
        <row r="4268">
          <cell r="A4268">
            <v>38154</v>
          </cell>
          <cell r="B4268" t="str">
            <v>FECHADURA AUXILIAR TRAVA DE SEGURANCA SIMPLES, CROMADA, MAQUINA *40* MM, INCLUI CHAVE TETRA E ROSETA REDONDA - COMPLETA</v>
          </cell>
          <cell r="C4268" t="str">
            <v xml:space="preserve">CJ    </v>
          </cell>
          <cell r="D4268">
            <v>30.06</v>
          </cell>
        </row>
        <row r="4269">
          <cell r="A4269">
            <v>38155</v>
          </cell>
          <cell r="B4269" t="str">
            <v>FECHADURA DE SOBREPOR PARA PORTAO, COM CHAVE TETRA, CAIXA *100* MM, TRINCO LATERAL, EM LATAO OU ACO CROMADO, PINTADO - COMPLETA</v>
          </cell>
          <cell r="C4269" t="str">
            <v xml:space="preserve">UN    </v>
          </cell>
          <cell r="D4269">
            <v>37.76</v>
          </cell>
        </row>
        <row r="4270">
          <cell r="A4270">
            <v>38165</v>
          </cell>
          <cell r="B4270" t="str">
            <v>FECHO / FECHADURA COM PUXADOR CONCHA, COM TRANCA TIPO TRAVA, PARA JANELA / PORTA DE CORRER (INCLUI TESTA, FECHADURA, PUXADOR) - COMPLETA</v>
          </cell>
          <cell r="C4270" t="str">
            <v xml:space="preserve">CJ    </v>
          </cell>
          <cell r="D4270">
            <v>51.48</v>
          </cell>
        </row>
        <row r="4271">
          <cell r="A4271">
            <v>38166</v>
          </cell>
          <cell r="B4271" t="str">
            <v>VARA/ PERFIL PARA CREMONA, EM LATAO CROMADO, COMPRIMENTO DE 120 CM</v>
          </cell>
          <cell r="C4271" t="str">
            <v xml:space="preserve">UN    </v>
          </cell>
          <cell r="D4271">
            <v>32.68</v>
          </cell>
        </row>
        <row r="4272">
          <cell r="A4272">
            <v>38167</v>
          </cell>
          <cell r="B4272" t="str">
            <v>BORBOLETA EM ZAMAC CROMADO, PARA TRAVAR JANELA TIPO GUILHOTINA</v>
          </cell>
          <cell r="C4272" t="str">
            <v xml:space="preserve">PAR   </v>
          </cell>
          <cell r="D4272">
            <v>16.170000000000002</v>
          </cell>
        </row>
        <row r="4273">
          <cell r="A4273">
            <v>38168</v>
          </cell>
          <cell r="B4273" t="str">
            <v>PUXADOR TUBULAR RETO, DUPLO, EM ALUMINIO POLIDO, DIAMETRO APROX.DE 1", COMPRIMENTO APROX. DE 400 MM, PARA PORTAS DE MADEIRA OU VIDRO</v>
          </cell>
          <cell r="C4273" t="str">
            <v xml:space="preserve">UN    </v>
          </cell>
          <cell r="D4273">
            <v>122.12</v>
          </cell>
        </row>
        <row r="4274">
          <cell r="A4274">
            <v>38169</v>
          </cell>
          <cell r="B4274" t="str">
            <v>CONJUNTO DE FERRAGENS PIVO, PARA PORTA PIVOTANTE DE ATE 100 KG, REGULAVEL COM ESFERA , CROMADO - SUPERIOR E INFERIOR - COMPLETO</v>
          </cell>
          <cell r="C4274" t="str">
            <v xml:space="preserve">CJ    </v>
          </cell>
          <cell r="D4274">
            <v>59</v>
          </cell>
        </row>
        <row r="4275">
          <cell r="A4275">
            <v>38170</v>
          </cell>
          <cell r="B4275" t="str">
            <v>OLHO MAGICO / VISOR PARA PORTA DE *25 A 46* MM DE ESPESSURA, ANGULO DE VISAO APROXIMADO DE 200 GRAUS, LATAO CROMADO, COM FECHO JANELA</v>
          </cell>
          <cell r="C4275" t="str">
            <v xml:space="preserve">UN    </v>
          </cell>
          <cell r="D4275">
            <v>10.63</v>
          </cell>
        </row>
        <row r="4276">
          <cell r="A4276">
            <v>38175</v>
          </cell>
          <cell r="B4276" t="str">
            <v>NUMERO / ALGARISMO PARA PORTA, TAMANHO *40* MM, EM ZAMAC, (MODELO DE 0 A 9), FIXACAO POR PARAFUSOS</v>
          </cell>
          <cell r="C4276" t="str">
            <v xml:space="preserve">UN    </v>
          </cell>
          <cell r="D4276">
            <v>2.33</v>
          </cell>
        </row>
        <row r="4277">
          <cell r="A4277">
            <v>38176</v>
          </cell>
          <cell r="B4277" t="str">
            <v>NUMERO / ALGARISMO PARA RESIDENCIA (FACHADA), TAMANHO *120* MM, EM ZAMAC, (MODELO DE 0 A 9), FIXACAO POR PARAFUSOS</v>
          </cell>
          <cell r="C4277" t="str">
            <v xml:space="preserve">UN    </v>
          </cell>
          <cell r="D4277">
            <v>6.31</v>
          </cell>
        </row>
        <row r="4278">
          <cell r="A4278">
            <v>38177</v>
          </cell>
          <cell r="B4278" t="str">
            <v>TRINCO / FECHO TIPO AVIAO, EM ZAMAC CROMADO, *60* MM, PARA JANELAS - INCLUI PARAFUSOS</v>
          </cell>
          <cell r="C4278" t="str">
            <v xml:space="preserve">UN    </v>
          </cell>
          <cell r="D4278">
            <v>7.1</v>
          </cell>
        </row>
        <row r="4279">
          <cell r="A4279">
            <v>38178</v>
          </cell>
          <cell r="B4279" t="str">
            <v>FECHO DE EMBUTIR, TIPO UNHA, COMANDO DESLIZANTE, COM TRAVA, 120 MM, EM LATAO CROMADO</v>
          </cell>
          <cell r="C4279" t="str">
            <v xml:space="preserve">UN    </v>
          </cell>
          <cell r="D4279">
            <v>20.85</v>
          </cell>
        </row>
        <row r="4280">
          <cell r="A4280">
            <v>38179</v>
          </cell>
          <cell r="B4280" t="str">
            <v>ROLDANA CONCOVA DUPLA, EM CHAPA DE ACO, ROLAMENTO INTERNO BLINDADO DE ACO REVESTIDO EM NYLON, PARA PORTA DE CORRER</v>
          </cell>
          <cell r="C4280" t="str">
            <v xml:space="preserve">UN    </v>
          </cell>
          <cell r="D4280">
            <v>26.05</v>
          </cell>
        </row>
        <row r="4281">
          <cell r="A4281">
            <v>38180</v>
          </cell>
          <cell r="B4281" t="str">
            <v>PISO EM REGUA VINILICA SEMIFLEXIVEL, ENCAIXE CLICADO, E = 4 MM (SEM COLOCACAO)</v>
          </cell>
          <cell r="C4281" t="str">
            <v xml:space="preserve">M2    </v>
          </cell>
          <cell r="D4281">
            <v>103.95</v>
          </cell>
        </row>
        <row r="4282">
          <cell r="A4282">
            <v>38181</v>
          </cell>
          <cell r="B4282" t="str">
            <v>PISO TATIL ALERTA OU DIRECIONAL, DE BORRACHA, COLORIDO, 25 X 25 CM, E = 5 MM, PARA COLA</v>
          </cell>
          <cell r="C4282" t="str">
            <v xml:space="preserve">M2    </v>
          </cell>
          <cell r="D4282">
            <v>141.91</v>
          </cell>
        </row>
        <row r="4283">
          <cell r="A4283">
            <v>38182</v>
          </cell>
          <cell r="B4283" t="str">
            <v>PISO TATIL DE ALERTA OU DIRECIONAL DE BORRACHA, PRETO, 25 X 25 CM, E = 5 MM, PARA COLA</v>
          </cell>
          <cell r="C4283" t="str">
            <v xml:space="preserve">M2    </v>
          </cell>
          <cell r="D4283">
            <v>135.18</v>
          </cell>
        </row>
        <row r="4284">
          <cell r="A4284">
            <v>38185</v>
          </cell>
          <cell r="B4284" t="str">
            <v>PISO TATIL DE ALERTA OU DIRECIONAL, DE BORRACHA, PRETO, 25 X 25 CM, E = 12 MM, PARA ARGAMASSA</v>
          </cell>
          <cell r="C4284" t="str">
            <v xml:space="preserve">M2    </v>
          </cell>
          <cell r="D4284">
            <v>312.85000000000002</v>
          </cell>
        </row>
        <row r="4285">
          <cell r="A4285">
            <v>38186</v>
          </cell>
          <cell r="B4285" t="str">
            <v>PISO TATIL DE ALERTA OU DIRECIONAL, DE BORRACHA, COLORIDO, 25 X 25 CM, E = 12 MM, PARA ARGAMASSA</v>
          </cell>
          <cell r="C4285" t="str">
            <v xml:space="preserve">M2    </v>
          </cell>
          <cell r="D4285">
            <v>351.38</v>
          </cell>
        </row>
        <row r="4286">
          <cell r="A4286">
            <v>38189</v>
          </cell>
          <cell r="B4286" t="str">
            <v>DUCHA METALICA DE PAREDE, ARTICULAVEL, COM BRACO/CANO, SEM DESVIADOR</v>
          </cell>
          <cell r="C4286" t="str">
            <v xml:space="preserve">UN    </v>
          </cell>
          <cell r="D4286">
            <v>198.24</v>
          </cell>
        </row>
        <row r="4287">
          <cell r="A4287">
            <v>38190</v>
          </cell>
          <cell r="B4287" t="str">
            <v>DUCHA METALICA DE PAREDE, ARTICULAVEL, COM DESVIADOR E DUCHA MANUAL</v>
          </cell>
          <cell r="C4287" t="str">
            <v xml:space="preserve">UN    </v>
          </cell>
          <cell r="D4287">
            <v>445.79</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46.56</v>
          </cell>
        </row>
        <row r="4293">
          <cell r="A4293">
            <v>38196</v>
          </cell>
          <cell r="B4293" t="str">
            <v>TERMINAL METALICO A PRESSAO PARA 1 CABO DE 150 MM2, COM 1 FURO DE FIXACAO</v>
          </cell>
          <cell r="C4293" t="str">
            <v xml:space="preserve">UN    </v>
          </cell>
          <cell r="D4293">
            <v>13.06</v>
          </cell>
        </row>
        <row r="4294">
          <cell r="A4294">
            <v>38200</v>
          </cell>
          <cell r="B4294" t="str">
            <v>CORDA DE POLIAMIDA 12 MM TIPO BOMBEIRO, PARA TRABALHO EM ALTURA</v>
          </cell>
          <cell r="C4294" t="str">
            <v xml:space="preserve">100M  </v>
          </cell>
          <cell r="D4294">
            <v>490.85</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1.28</v>
          </cell>
        </row>
        <row r="4297">
          <cell r="A4297">
            <v>38366</v>
          </cell>
          <cell r="B4297" t="str">
            <v>PAPEL KRAFT BETUMADO</v>
          </cell>
          <cell r="C4297" t="str">
            <v xml:space="preserve">M2    </v>
          </cell>
          <cell r="D4297">
            <v>3.39</v>
          </cell>
        </row>
        <row r="4298">
          <cell r="A4298">
            <v>38367</v>
          </cell>
          <cell r="B4298" t="str">
            <v>ESPATULA DE ACO INOX COM CABO DE MADEIRA, LARGURA 8 CM</v>
          </cell>
          <cell r="C4298" t="str">
            <v xml:space="preserve">UN    </v>
          </cell>
          <cell r="D4298">
            <v>9.99</v>
          </cell>
        </row>
        <row r="4299">
          <cell r="A4299">
            <v>38368</v>
          </cell>
          <cell r="B4299" t="str">
            <v>ESPATULA DE PLASTICO LISA, LARGURA 10 CM</v>
          </cell>
          <cell r="C4299" t="str">
            <v xml:space="preserve">UN    </v>
          </cell>
          <cell r="D4299">
            <v>5.39</v>
          </cell>
        </row>
        <row r="4300">
          <cell r="A4300">
            <v>38369</v>
          </cell>
          <cell r="B4300" t="str">
            <v>DESEMPENADEIRA DE ACO DENTADA 12 X *25* CM, DENTES 8 X 8 MM, CABO FECHADO DE MADEIRA</v>
          </cell>
          <cell r="C4300" t="str">
            <v xml:space="preserve">UN    </v>
          </cell>
          <cell r="D4300">
            <v>10</v>
          </cell>
        </row>
        <row r="4301">
          <cell r="A4301">
            <v>38370</v>
          </cell>
          <cell r="B4301" t="str">
            <v>DESEMPENADEIRA DE ACO LISA 12 X *25* CM COM CABO FECHADO DE MADEIRA</v>
          </cell>
          <cell r="C4301" t="str">
            <v xml:space="preserve">UN    </v>
          </cell>
          <cell r="D4301">
            <v>10</v>
          </cell>
        </row>
        <row r="4302">
          <cell r="A4302">
            <v>38372</v>
          </cell>
          <cell r="B4302" t="str">
            <v>DESEMPENADEIRA PLASTICA LISA *14 X 27* CM</v>
          </cell>
          <cell r="C4302" t="str">
            <v xml:space="preserve">UN    </v>
          </cell>
          <cell r="D4302">
            <v>13.86</v>
          </cell>
        </row>
        <row r="4303">
          <cell r="A4303">
            <v>38374</v>
          </cell>
          <cell r="B4303" t="str">
            <v>CADEIRA SUSPENSA MANUAL / BALANCIM INDIVIDUAL (NBR 14751)</v>
          </cell>
          <cell r="C4303" t="str">
            <v xml:space="preserve">UN    </v>
          </cell>
          <cell r="D4303">
            <v>830.24</v>
          </cell>
        </row>
        <row r="4304">
          <cell r="A4304">
            <v>38376</v>
          </cell>
          <cell r="B4304" t="str">
            <v>PRUMO DE PAREDE EM ACO 700 A 750 G</v>
          </cell>
          <cell r="C4304" t="str">
            <v xml:space="preserve">UN    </v>
          </cell>
          <cell r="D4304">
            <v>22.9</v>
          </cell>
        </row>
        <row r="4305">
          <cell r="A4305">
            <v>38377</v>
          </cell>
          <cell r="B4305" t="str">
            <v>PRUMO DE CENTRO EM ACO *400* G</v>
          </cell>
          <cell r="C4305" t="str">
            <v xml:space="preserve">UN    </v>
          </cell>
          <cell r="D4305">
            <v>20.079999999999998</v>
          </cell>
        </row>
        <row r="4306">
          <cell r="A4306">
            <v>38379</v>
          </cell>
          <cell r="B4306" t="str">
            <v>REGUA DE ALUMINIO PARA PEDREIRO 2 X 1 "</v>
          </cell>
          <cell r="C4306" t="str">
            <v xml:space="preserve">M     </v>
          </cell>
          <cell r="D4306">
            <v>26.87</v>
          </cell>
        </row>
        <row r="4307">
          <cell r="A4307">
            <v>38380</v>
          </cell>
          <cell r="B4307" t="str">
            <v>ESQUADRO DE ACO 12 " (300 MM), CABO DE ALUMINIO</v>
          </cell>
          <cell r="C4307" t="str">
            <v xml:space="preserve">UN    </v>
          </cell>
          <cell r="D4307">
            <v>15.88</v>
          </cell>
        </row>
        <row r="4308">
          <cell r="A4308">
            <v>38381</v>
          </cell>
          <cell r="B4308" t="str">
            <v>BANDEJA DE PINTURA PARA ROLO 23 CM</v>
          </cell>
          <cell r="C4308" t="str">
            <v xml:space="preserve">UN    </v>
          </cell>
          <cell r="D4308">
            <v>6.84</v>
          </cell>
        </row>
        <row r="4309">
          <cell r="A4309">
            <v>38382</v>
          </cell>
          <cell r="B4309" t="str">
            <v>LINHA DE PEDREIRO LISA 100 M</v>
          </cell>
          <cell r="C4309" t="str">
            <v xml:space="preserve">UN    </v>
          </cell>
          <cell r="D4309">
            <v>8.02</v>
          </cell>
        </row>
        <row r="4310">
          <cell r="A4310">
            <v>38383</v>
          </cell>
          <cell r="B4310" t="str">
            <v>LIXA D'AGUA EM FOLHA, GRAO 100</v>
          </cell>
          <cell r="C4310" t="str">
            <v xml:space="preserve">UN    </v>
          </cell>
          <cell r="D4310">
            <v>1.5</v>
          </cell>
        </row>
        <row r="4311">
          <cell r="A4311">
            <v>38384</v>
          </cell>
          <cell r="B4311" t="str">
            <v>ESTILETE DE METAL, LAMINA 18 MM</v>
          </cell>
          <cell r="C4311" t="str">
            <v xml:space="preserve">UN    </v>
          </cell>
          <cell r="D4311">
            <v>13.97</v>
          </cell>
        </row>
        <row r="4312">
          <cell r="A4312">
            <v>38385</v>
          </cell>
          <cell r="B4312" t="str">
            <v>MISTURADOR MANUAL DE TINTAS PARA FURADEIRA, HASTE METALICA *60* CM, COM HELICE  (MEXEDOR DE TINTA)</v>
          </cell>
          <cell r="C4312" t="str">
            <v xml:space="preserve">UN    </v>
          </cell>
          <cell r="D4312">
            <v>32.869999999999997</v>
          </cell>
        </row>
        <row r="4313">
          <cell r="A4313">
            <v>38386</v>
          </cell>
          <cell r="B4313" t="str">
            <v>PINCEL CHATO (TRINCHA) CERDAS GRIS 1.1/2 " (38 MM)</v>
          </cell>
          <cell r="C4313" t="str">
            <v xml:space="preserve">UN    </v>
          </cell>
          <cell r="D4313">
            <v>3.52</v>
          </cell>
        </row>
        <row r="4314">
          <cell r="A4314">
            <v>38390</v>
          </cell>
          <cell r="B4314" t="str">
            <v>ROLO DE LA DE CARNEIRO 23 CM (SEM CABO)</v>
          </cell>
          <cell r="C4314" t="str">
            <v xml:space="preserve">UN    </v>
          </cell>
          <cell r="D4314">
            <v>24.17</v>
          </cell>
        </row>
        <row r="4315">
          <cell r="A4315">
            <v>38392</v>
          </cell>
          <cell r="B4315" t="str">
            <v>PROLONGADOR/EXTENSOR PARA ROLO DE PINTURA 3 M</v>
          </cell>
          <cell r="C4315" t="str">
            <v xml:space="preserve">UN    </v>
          </cell>
          <cell r="D4315">
            <v>38.909999999999997</v>
          </cell>
        </row>
        <row r="4316">
          <cell r="A4316">
            <v>38393</v>
          </cell>
          <cell r="B4316" t="str">
            <v>ROLO DE ESPUMA POLIESTER 23 CM (SEM CABO)</v>
          </cell>
          <cell r="C4316" t="str">
            <v xml:space="preserve">UN    </v>
          </cell>
          <cell r="D4316">
            <v>10.9</v>
          </cell>
        </row>
        <row r="4317">
          <cell r="A4317">
            <v>38394</v>
          </cell>
          <cell r="B4317" t="str">
            <v>KIT ACESSORIOS PARA COMPRESSOR DE AR, 5 PECAS (PISTOLAS PINTURA, LIMPEZA E PULVERIZACAO, CALIBRADOR E MANGUEIRA)</v>
          </cell>
          <cell r="C4317" t="str">
            <v xml:space="preserve">UN    </v>
          </cell>
          <cell r="D4317">
            <v>220.45</v>
          </cell>
        </row>
        <row r="4318">
          <cell r="A4318">
            <v>38395</v>
          </cell>
          <cell r="B4318" t="str">
            <v>BLOCO DE ESPUMA MULTIUSO *23 X 13 X 8* CM</v>
          </cell>
          <cell r="C4318" t="str">
            <v xml:space="preserve">UN    </v>
          </cell>
          <cell r="D4318">
            <v>5.71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3.69</v>
          </cell>
        </row>
        <row r="4321">
          <cell r="A4321">
            <v>38399</v>
          </cell>
          <cell r="B4321" t="str">
            <v>BOLSA DE LONA PARA FERRAMENTAS *50 X 35 X 25* CM</v>
          </cell>
          <cell r="C4321" t="str">
            <v xml:space="preserve">UN    </v>
          </cell>
          <cell r="D4321">
            <v>123.47</v>
          </cell>
        </row>
        <row r="4322">
          <cell r="A4322">
            <v>38400</v>
          </cell>
          <cell r="B4322" t="str">
            <v>VASSOURA 40 CM COM CABO</v>
          </cell>
          <cell r="C4322" t="str">
            <v xml:space="preserve">UN    </v>
          </cell>
          <cell r="D4322">
            <v>10.35</v>
          </cell>
        </row>
        <row r="4323">
          <cell r="A4323">
            <v>38401</v>
          </cell>
          <cell r="B4323" t="str">
            <v>RODO PARA CHAO 40 CM COM CABO</v>
          </cell>
          <cell r="C4323" t="str">
            <v xml:space="preserve">UN    </v>
          </cell>
          <cell r="D4323">
            <v>7.39</v>
          </cell>
        </row>
        <row r="4324">
          <cell r="A4324">
            <v>38402</v>
          </cell>
          <cell r="B4324" t="str">
            <v>PA DE LIXO PLASTICA, CABO LONGO</v>
          </cell>
          <cell r="C4324" t="str">
            <v xml:space="preserve">UN    </v>
          </cell>
          <cell r="D4324">
            <v>6.21</v>
          </cell>
        </row>
        <row r="4325">
          <cell r="A4325">
            <v>38403</v>
          </cell>
          <cell r="B4325" t="str">
            <v>ENXADA ESTREITA *25 X 23* CM COM CABO</v>
          </cell>
          <cell r="C4325" t="str">
            <v xml:space="preserve">UN    </v>
          </cell>
          <cell r="D4325">
            <v>24.75</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10393.459999999999</v>
          </cell>
        </row>
        <row r="4332">
          <cell r="A4332">
            <v>38411</v>
          </cell>
          <cell r="B4332" t="str">
            <v>DOSADOR DE AREIA, CAPACIDADE DE *26* LITROS</v>
          </cell>
          <cell r="C4332" t="str">
            <v xml:space="preserve">UN    </v>
          </cell>
          <cell r="D4332">
            <v>1173.45</v>
          </cell>
        </row>
        <row r="4333">
          <cell r="A4333">
            <v>38412</v>
          </cell>
          <cell r="B4333" t="str">
            <v>INVERSOR DE SOLDA MONOFASICO DE 160 A, POTENCIA DE 5400 W, TENSAO DE 220 V, TURBO VENTILADO, PROTECAO POR FUSIVEL TERMICO, PARA ELETRODOS DE 2,0 A 4,0 MM</v>
          </cell>
          <cell r="C4333" t="str">
            <v xml:space="preserve">UN    </v>
          </cell>
          <cell r="D4333">
            <v>1092.3399999999999</v>
          </cell>
        </row>
        <row r="4334">
          <cell r="A4334">
            <v>38413</v>
          </cell>
          <cell r="B4334" t="str">
            <v>LIXADEIRA ELETRICA ANGULAR, PARA DISCO DE 7 " (180 MM), POTENCIA DE 2.200 W, *5.000* RPM, 220 V</v>
          </cell>
          <cell r="C4334" t="str">
            <v xml:space="preserve">UN    </v>
          </cell>
          <cell r="D4334">
            <v>856.91</v>
          </cell>
        </row>
        <row r="4335">
          <cell r="A4335">
            <v>38414</v>
          </cell>
          <cell r="B4335" t="str">
            <v>TERMOFUSORA PARA TUBOS E CONEXOES EM PPR COM DIAMETROS DE 75 A 110 MM, POTENCIA DE *1100* W, TENSAO 220 V</v>
          </cell>
          <cell r="C4335" t="str">
            <v xml:space="preserve">UN    </v>
          </cell>
          <cell r="D4335">
            <v>1301.6300000000001</v>
          </cell>
        </row>
        <row r="4336">
          <cell r="A4336">
            <v>38415</v>
          </cell>
          <cell r="B4336" t="str">
            <v>TERMOFUSORA PARA TUBOS E CONEXOES EM PPR COM DIAMETROS DE 20 A 63 MM, POTENCIA DE 800 W, TENSAO 220 V</v>
          </cell>
          <cell r="C4336" t="str">
            <v xml:space="preserve">UN    </v>
          </cell>
          <cell r="D4336">
            <v>927.41</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2.4900000000000002</v>
          </cell>
        </row>
        <row r="4350">
          <cell r="A4350">
            <v>38434</v>
          </cell>
          <cell r="B4350" t="str">
            <v>JOELHO PPR, 90 GRAUS, SOLDAVEL, DN 32 MM, PARA AGUA QUENTE PREDIAL</v>
          </cell>
          <cell r="C4350" t="str">
            <v xml:space="preserve">UN    </v>
          </cell>
          <cell r="D4350">
            <v>2.52</v>
          </cell>
        </row>
        <row r="4351">
          <cell r="A4351">
            <v>38435</v>
          </cell>
          <cell r="B4351" t="str">
            <v>JOELHO PPR, 90 GRAUS, SOLDAVEL, DN 40 MM, PARA AGUA QUENTE PREDIAL</v>
          </cell>
          <cell r="C4351" t="str">
            <v xml:space="preserve">UN    </v>
          </cell>
          <cell r="D4351">
            <v>4.79</v>
          </cell>
        </row>
        <row r="4352">
          <cell r="A4352">
            <v>38436</v>
          </cell>
          <cell r="B4352" t="str">
            <v>JOELHO PPR, 90 GRAUS, SOLDAVEL, DN 50 MM, PARA AGUA QUENTE PREDIAL</v>
          </cell>
          <cell r="C4352" t="str">
            <v xml:space="preserve">UN    </v>
          </cell>
          <cell r="D4352">
            <v>9.91</v>
          </cell>
        </row>
        <row r="4353">
          <cell r="A4353">
            <v>38437</v>
          </cell>
          <cell r="B4353" t="str">
            <v>JOELHO PPR, 90 GRAUS, SOLDAVEL, DN 63 MM, PARA AGUA QUENTE PREDIAL</v>
          </cell>
          <cell r="C4353" t="str">
            <v xml:space="preserve">UN    </v>
          </cell>
          <cell r="D4353">
            <v>14.89</v>
          </cell>
        </row>
        <row r="4354">
          <cell r="A4354">
            <v>38438</v>
          </cell>
          <cell r="B4354" t="str">
            <v>JOELHO PPR, 90 GRAUS, SOLDAVEL, DN 75 MM, PARA AGUA QUENTE PREDIAL</v>
          </cell>
          <cell r="C4354" t="str">
            <v xml:space="preserve">UN    </v>
          </cell>
          <cell r="D4354">
            <v>37.630000000000003</v>
          </cell>
        </row>
        <row r="4355">
          <cell r="A4355">
            <v>38439</v>
          </cell>
          <cell r="B4355" t="str">
            <v>JOELHO PPR, 90 GRAUS, SOLDAVEL, DN 90 MM, PARA AGUA QUENTE PREDIAL</v>
          </cell>
          <cell r="C4355" t="str">
            <v xml:space="preserve">UN    </v>
          </cell>
          <cell r="D4355">
            <v>57.35</v>
          </cell>
        </row>
        <row r="4356">
          <cell r="A4356">
            <v>38440</v>
          </cell>
          <cell r="B4356" t="str">
            <v>JOELHO PPR, 90 GRAUS, SOLDAVEL, DN 110 MM, PARA AGUA QUENTE PREDIAL</v>
          </cell>
          <cell r="C4356" t="str">
            <v xml:space="preserve">UN    </v>
          </cell>
          <cell r="D4356">
            <v>86.01</v>
          </cell>
        </row>
        <row r="4357">
          <cell r="A4357">
            <v>38441</v>
          </cell>
          <cell r="B4357" t="str">
            <v>LUVA PPR, SOLDAVEL, DN 32 MM, PARA AGUA QUENTE PREDIAL</v>
          </cell>
          <cell r="C4357" t="str">
            <v xml:space="preserve">UN    </v>
          </cell>
          <cell r="D4357">
            <v>1.78</v>
          </cell>
        </row>
        <row r="4358">
          <cell r="A4358">
            <v>38442</v>
          </cell>
          <cell r="B4358" t="str">
            <v>LUVA PPR, SOLDAVEL, DN 40 MM, PARA AGUA QUENTE PREDIAL</v>
          </cell>
          <cell r="C4358" t="str">
            <v xml:space="preserve">UN    </v>
          </cell>
          <cell r="D4358">
            <v>4.54</v>
          </cell>
        </row>
        <row r="4359">
          <cell r="A4359">
            <v>38443</v>
          </cell>
          <cell r="B4359" t="str">
            <v>LUVA PPR, SOLDAVEL, DN 50 MM, PARA AGUA QUENTE PREDIAL</v>
          </cell>
          <cell r="C4359" t="str">
            <v xml:space="preserve">UN    </v>
          </cell>
          <cell r="D4359">
            <v>6.85</v>
          </cell>
        </row>
        <row r="4360">
          <cell r="A4360">
            <v>38444</v>
          </cell>
          <cell r="B4360" t="str">
            <v>LUVA PPR, SOLDAVEL, DN 63 MM, PARA AGUA QUENTE PREDIAL</v>
          </cell>
          <cell r="C4360" t="str">
            <v xml:space="preserve">UN    </v>
          </cell>
          <cell r="D4360">
            <v>10.199999999999999</v>
          </cell>
        </row>
        <row r="4361">
          <cell r="A4361">
            <v>38445</v>
          </cell>
          <cell r="B4361" t="str">
            <v>LUVA PPR, SOLDAVEL, DN 75 MM, PARA AGUA QUENTE PREDIAL</v>
          </cell>
          <cell r="C4361" t="str">
            <v xml:space="preserve">UN    </v>
          </cell>
          <cell r="D4361">
            <v>23.97</v>
          </cell>
        </row>
        <row r="4362">
          <cell r="A4362">
            <v>38446</v>
          </cell>
          <cell r="B4362" t="str">
            <v>LUVA PPR, SOLDAVEL, DN 90 MM, PARA AGUA QUENTE PREDIAL</v>
          </cell>
          <cell r="C4362" t="str">
            <v xml:space="preserve">UN    </v>
          </cell>
          <cell r="D4362">
            <v>38.69</v>
          </cell>
        </row>
        <row r="4363">
          <cell r="A4363">
            <v>38447</v>
          </cell>
          <cell r="B4363" t="str">
            <v>LUVA PPR, SOLDAVEL, DN 110 MM, PARA AGUA QUENTE PREDIAL</v>
          </cell>
          <cell r="C4363" t="str">
            <v xml:space="preserve">UN    </v>
          </cell>
          <cell r="D4363">
            <v>61.91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3.62</v>
          </cell>
        </row>
        <row r="4367">
          <cell r="A4367">
            <v>38455</v>
          </cell>
          <cell r="B4367" t="str">
            <v>TE MISTURADOR, PPR, F M M, DN 25 X 25 MM, PARA AGUA QUENTE PREDIAL</v>
          </cell>
          <cell r="C4367" t="str">
            <v xml:space="preserve">UN    </v>
          </cell>
          <cell r="D4367">
            <v>3.31</v>
          </cell>
        </row>
        <row r="4368">
          <cell r="A4368">
            <v>38456</v>
          </cell>
          <cell r="B4368" t="str">
            <v>TE NORMAL, PPR, SOLDAVEL, 90 GRAUS, DN 32 X 32 X 32 MM, PARA AGUA QUENTE PREDIAL</v>
          </cell>
          <cell r="C4368" t="str">
            <v xml:space="preserve">UN    </v>
          </cell>
          <cell r="D4368">
            <v>3.44</v>
          </cell>
        </row>
        <row r="4369">
          <cell r="A4369">
            <v>38457</v>
          </cell>
          <cell r="B4369" t="str">
            <v>TE NORMAL, PPR, SOLDAVEL, 90 GRAUS, DN 40 X 40 X 40 MM, PARA AGUA QUENTE PREDIAL</v>
          </cell>
          <cell r="C4369" t="str">
            <v xml:space="preserve">UN    </v>
          </cell>
          <cell r="D4369">
            <v>7.76</v>
          </cell>
        </row>
        <row r="4370">
          <cell r="A4370">
            <v>38458</v>
          </cell>
          <cell r="B4370" t="str">
            <v>TE NORMAL, PPR, SOLDAVEL, 90 GRAUS, DN 50 X 50 X 50 MM, PARA AGUA QUENTE PREDIAL</v>
          </cell>
          <cell r="C4370" t="str">
            <v xml:space="preserve">UN    </v>
          </cell>
          <cell r="D4370">
            <v>10.4</v>
          </cell>
        </row>
        <row r="4371">
          <cell r="A4371">
            <v>38459</v>
          </cell>
          <cell r="B4371" t="str">
            <v>TE NORMAL, PPR, SOLDAVEL, 90 GRAUS, DN 63 X 63 X 63 MM, PARA AGUA QUENTE PREDIAL</v>
          </cell>
          <cell r="C4371" t="str">
            <v xml:space="preserve">UN    </v>
          </cell>
          <cell r="D4371">
            <v>18.350000000000001</v>
          </cell>
        </row>
        <row r="4372">
          <cell r="A4372">
            <v>38460</v>
          </cell>
          <cell r="B4372" t="str">
            <v>TE NORMAL, PPR, SOLDAVEL, 90 GRAUS, DN 75 X 75 X 75 MM, PARA AGUA QUENTE PREDIAL</v>
          </cell>
          <cell r="C4372" t="str">
            <v xml:space="preserve">UN    </v>
          </cell>
          <cell r="D4372">
            <v>38.33</v>
          </cell>
        </row>
        <row r="4373">
          <cell r="A4373">
            <v>38461</v>
          </cell>
          <cell r="B4373" t="str">
            <v>TE NORMAL, PPR, SOLDAVEL, 90 GRAUS, DN 90 X 90 X 90 MM, PARA AGUA QUENTE PREDIAL</v>
          </cell>
          <cell r="C4373" t="str">
            <v xml:space="preserve">UN    </v>
          </cell>
          <cell r="D4373">
            <v>58.48</v>
          </cell>
        </row>
        <row r="4374">
          <cell r="A4374">
            <v>38462</v>
          </cell>
          <cell r="B4374" t="str">
            <v>TE NORMAL, PPR, SOLDAVEL, 90 GRAUS, DN 110 X 110 X 110 MM, PARA AGUA QUENTE PREDIAL</v>
          </cell>
          <cell r="C4374" t="str">
            <v xml:space="preserve">UN    </v>
          </cell>
          <cell r="D4374">
            <v>93.58</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186.03</v>
          </cell>
        </row>
        <row r="4387">
          <cell r="A4387">
            <v>38477</v>
          </cell>
          <cell r="B4387" t="str">
            <v>ESCADA EXTENSIVEL EM ALUMINIO COM 6,00 M ESTENDIDA</v>
          </cell>
          <cell r="C4387" t="str">
            <v xml:space="preserve">UN    </v>
          </cell>
          <cell r="D4387">
            <v>526.85</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30</v>
          </cell>
        </row>
        <row r="4389">
          <cell r="A4389">
            <v>38539</v>
          </cell>
          <cell r="B4389" t="str">
            <v>ESTACA PRE-MOLDADA MACICA DE CONCRETO VIBRADO ARMADO, PARA CARGA DE 50 T, SECAO QUADRADA, COM ANEL METALICO INCORPORADO A PECA (SOMENTE FORNECIMENTO)</v>
          </cell>
          <cell r="C4389" t="str">
            <v xml:space="preserve">M     </v>
          </cell>
          <cell r="D4389">
            <v>40.79</v>
          </cell>
        </row>
        <row r="4390">
          <cell r="A4390">
            <v>38540</v>
          </cell>
          <cell r="B4390" t="str">
            <v>ESTACA PRE-MOLDADA VAZADA DE CONCRETO CENTRIFUGADO, PARA CARGA DE 100 T, SECAO CIRCULAR, COM ANEL METALICO INCORPORADO A PECA (SOMENTE FORNECIMENTO)</v>
          </cell>
          <cell r="C4390" t="str">
            <v xml:space="preserve">M     </v>
          </cell>
          <cell r="D4390">
            <v>104.55</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5.99</v>
          </cell>
        </row>
        <row r="4395">
          <cell r="A4395">
            <v>38545</v>
          </cell>
          <cell r="B4395" t="str">
            <v>MANTA DE POLIETILENO EXPANDIDO (PEBD), E = 5 MM</v>
          </cell>
          <cell r="C4395" t="str">
            <v xml:space="preserve">M2    </v>
          </cell>
          <cell r="D4395">
            <v>3.85</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1.1599999999999999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1.78</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70.72</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1218750</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818750</v>
          </cell>
        </row>
        <row r="4417">
          <cell r="A4417">
            <v>38633</v>
          </cell>
          <cell r="B4417" t="str">
            <v>FURO PARA TORNEIRA OU OUTROS ACESSORIOS  EM BANCADA DE MARMORE/ GRANITO OU OUTRO TIPO DE PEDRA NATURAL</v>
          </cell>
          <cell r="C4417" t="str">
            <v xml:space="preserve">UN    </v>
          </cell>
          <cell r="D4417">
            <v>10.6</v>
          </cell>
        </row>
        <row r="4418">
          <cell r="A4418">
            <v>38637</v>
          </cell>
          <cell r="B4418" t="str">
            <v>SIFAO EM METAL CROMADO PARA PIA AMERICANA, 1.1/2 X 1.1/2 "</v>
          </cell>
          <cell r="C4418" t="str">
            <v xml:space="preserve">UN    </v>
          </cell>
          <cell r="D4418">
            <v>104.44</v>
          </cell>
        </row>
        <row r="4419">
          <cell r="A4419">
            <v>38638</v>
          </cell>
          <cell r="B4419" t="str">
            <v>SIFAO EM METAL CROMADO PARA TANQUE, 1.1/4 X 1.1/2 "</v>
          </cell>
          <cell r="C4419" t="str">
            <v xml:space="preserve">UN    </v>
          </cell>
          <cell r="D4419">
            <v>88</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20.77</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21.21</v>
          </cell>
        </row>
        <row r="4427">
          <cell r="A4427">
            <v>38678</v>
          </cell>
          <cell r="B4427" t="str">
            <v>LUVA SOLDAVEL COM BUCHA DE LATAO, PVC, 32 MM X 1"</v>
          </cell>
          <cell r="C4427" t="str">
            <v xml:space="preserve">UN    </v>
          </cell>
          <cell r="D4427">
            <v>12.1</v>
          </cell>
        </row>
        <row r="4428">
          <cell r="A4428">
            <v>38769</v>
          </cell>
          <cell r="B4428" t="str">
            <v>LUMINARIA ARANDELA TIPO MEIA-LUA COM VIDRO FOSCO *30 X 15* CM, PARA 1 LAMPADA, BASE E27, POTENCIA MAXIMA 40/60 W (NAO INCLUI LAMPADA)</v>
          </cell>
          <cell r="C4428" t="str">
            <v xml:space="preserve">UN    </v>
          </cell>
          <cell r="D4428">
            <v>21.82</v>
          </cell>
        </row>
        <row r="4429">
          <cell r="A4429">
            <v>38770</v>
          </cell>
          <cell r="B4429" t="str">
            <v>LUMINARIA PLAFON REDONDO COM VIDRO FOSCO DIAMETRO *30* CM, PARA 2 LAMPADAS, BASE E27, POTENCIA MAXIMA 40/60 W (NAO INCLUI LAMPADAS)</v>
          </cell>
          <cell r="C4429" t="str">
            <v xml:space="preserve">UN    </v>
          </cell>
          <cell r="D4429">
            <v>23.95</v>
          </cell>
        </row>
        <row r="4430">
          <cell r="A4430">
            <v>38773</v>
          </cell>
          <cell r="B4430" t="str">
            <v>LUMINARIA DE TETO PLAFON/PLAFONIER EM PLASTICO COM BASE E27, POTENCIA MAXIMA 60 W (NAO INCLUI LAMPADA)</v>
          </cell>
          <cell r="C4430" t="str">
            <v xml:space="preserve">UN    </v>
          </cell>
          <cell r="D4430">
            <v>2.19</v>
          </cell>
        </row>
        <row r="4431">
          <cell r="A4431">
            <v>38774</v>
          </cell>
          <cell r="B4431" t="str">
            <v>LUMINARIA DE EMERGENCIA 30 LEDS, POTENCIA 2 W, BATERIA DE LITIO, AUTONOMIA DE 6 HORAS</v>
          </cell>
          <cell r="C4431" t="str">
            <v xml:space="preserve">UN    </v>
          </cell>
          <cell r="D4431">
            <v>22.11</v>
          </cell>
        </row>
        <row r="4432">
          <cell r="A4432">
            <v>38775</v>
          </cell>
          <cell r="B4432" t="str">
            <v>LUMINARIA TIPO TARTARUGA PARA AREA EXTERNA EM ALUMINIO, COM GRADE, PARA 1 LAMPADA, BASE E27, POTENCIA MAXIMA 40/60 W (NAO INCLUI LAMPADA)</v>
          </cell>
          <cell r="C4432" t="str">
            <v xml:space="preserve">UN    </v>
          </cell>
          <cell r="D4432">
            <v>27</v>
          </cell>
        </row>
        <row r="4433">
          <cell r="A4433">
            <v>38776</v>
          </cell>
          <cell r="B4433" t="str">
            <v>LUMINARIA DE EMBUTIR EM CHAPA DE ACO PARA 4 LAMPADAS FLUORESCENTES DE 14 W *60 X 60 CM* ALETADA (NAO INCLUI REATOR E LAMPADAS)</v>
          </cell>
          <cell r="C4433" t="str">
            <v xml:space="preserve">UN    </v>
          </cell>
          <cell r="D4433">
            <v>93.71</v>
          </cell>
        </row>
        <row r="4434">
          <cell r="A4434">
            <v>38777</v>
          </cell>
          <cell r="B4434" t="str">
            <v>REATOR ELETRONICO BIVOLT PARA 2 LAMPADAS FLUORESCENTES DE 14 W</v>
          </cell>
          <cell r="C4434" t="str">
            <v xml:space="preserve">UN    </v>
          </cell>
          <cell r="D4434">
            <v>23.86</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0.69</v>
          </cell>
        </row>
        <row r="4441">
          <cell r="A4441">
            <v>38784</v>
          </cell>
          <cell r="B4441" t="str">
            <v>LUMINARIA DE SOBREPOR EM CHAPA DE ACO COM ALETAS PLASTICAS, PARA 2 LAMPADAS, BASE E27, POTENCIA MAXIMA 40/60 W (NAO INCLUI LAMPADAS)</v>
          </cell>
          <cell r="C4441" t="str">
            <v xml:space="preserve">UN    </v>
          </cell>
          <cell r="D4441">
            <v>22.37</v>
          </cell>
        </row>
        <row r="4442">
          <cell r="A4442">
            <v>38785</v>
          </cell>
          <cell r="B4442" t="str">
            <v>LUMINARIA HERMETICA IP-65 PARA 2 DUAS LAMPADAS DE 14/16/18/20 W (NAO INCLUI REATOR E LAMPADAS)</v>
          </cell>
          <cell r="C4442" t="str">
            <v xml:space="preserve">UN    </v>
          </cell>
          <cell r="D4442">
            <v>57.92</v>
          </cell>
        </row>
        <row r="4443">
          <cell r="A4443">
            <v>38786</v>
          </cell>
          <cell r="B4443" t="str">
            <v>LUMINARIA HERMETICA IP-65 PARA 2 DUAS LAMPADAS DE 28/32/36/40 W (NAO INCLUI REATOR E LAMPADAS)</v>
          </cell>
          <cell r="C4443" t="str">
            <v xml:space="preserve">UN    </v>
          </cell>
          <cell r="D4443">
            <v>71.349999999999994</v>
          </cell>
        </row>
        <row r="4444">
          <cell r="A4444">
            <v>38787</v>
          </cell>
          <cell r="B4444" t="str">
            <v>TUBO MONOCAMADA PEX, DN 16 MM</v>
          </cell>
          <cell r="C4444" t="str">
            <v xml:space="preserve">M     </v>
          </cell>
          <cell r="D4444">
            <v>3.54</v>
          </cell>
        </row>
        <row r="4445">
          <cell r="A4445">
            <v>38825</v>
          </cell>
          <cell r="B4445" t="str">
            <v>TUBO MONOCAMADA PEX, DN 20 MM</v>
          </cell>
          <cell r="C4445" t="str">
            <v xml:space="preserve">M     </v>
          </cell>
          <cell r="D4445">
            <v>4.63</v>
          </cell>
        </row>
        <row r="4446">
          <cell r="A4446">
            <v>38826</v>
          </cell>
          <cell r="B4446" t="str">
            <v>TUBO MONOCAMADA PEX, DN 25 MM</v>
          </cell>
          <cell r="C4446" t="str">
            <v xml:space="preserve">M     </v>
          </cell>
          <cell r="D4446">
            <v>6.87</v>
          </cell>
        </row>
        <row r="4447">
          <cell r="A4447">
            <v>38827</v>
          </cell>
          <cell r="B4447" t="str">
            <v>TUBO MONOCAMADA PEX, DN 32 MM</v>
          </cell>
          <cell r="C4447" t="str">
            <v xml:space="preserve">M     </v>
          </cell>
          <cell r="D4447">
            <v>11.04</v>
          </cell>
        </row>
        <row r="4448">
          <cell r="A4448">
            <v>38828</v>
          </cell>
          <cell r="B4448" t="str">
            <v>TUBO MULTICAMADA PEX, DN 16 MM, PARA INSTALACOES A GAS (AMARELO)</v>
          </cell>
          <cell r="C4448" t="str">
            <v xml:space="preserve">M     </v>
          </cell>
          <cell r="D4448">
            <v>6.82</v>
          </cell>
        </row>
        <row r="4449">
          <cell r="A4449">
            <v>38829</v>
          </cell>
          <cell r="B4449" t="str">
            <v>TUBO MULTICAMADA PEX, DN 20 MM, PARA INSTALACOES A GAS (AMARELO)</v>
          </cell>
          <cell r="C4449" t="str">
            <v xml:space="preserve">M     </v>
          </cell>
          <cell r="D4449">
            <v>11.16</v>
          </cell>
        </row>
        <row r="4450">
          <cell r="A4450">
            <v>38830</v>
          </cell>
          <cell r="B4450" t="str">
            <v>TUBO MULTICAMADA PEX, DN *26* MM, PARA INSTALACOES A GAS (AMARELO)</v>
          </cell>
          <cell r="C4450" t="str">
            <v xml:space="preserve">M     </v>
          </cell>
          <cell r="D4450">
            <v>15.46</v>
          </cell>
        </row>
        <row r="4451">
          <cell r="A4451">
            <v>38831</v>
          </cell>
          <cell r="B4451" t="str">
            <v>TUBO MULTICAMADA PEX, DN 32 MM, PARA INSTALACOES A GAS (AMARELO)</v>
          </cell>
          <cell r="C4451" t="str">
            <v xml:space="preserve">M     </v>
          </cell>
          <cell r="D4451">
            <v>21.56</v>
          </cell>
        </row>
        <row r="4452">
          <cell r="A4452">
            <v>38835</v>
          </cell>
          <cell r="B4452" t="str">
            <v>TAMPAO / CAP, ROSCA MACHO, PARA TUBO PEX, DN 1/2"</v>
          </cell>
          <cell r="C4452" t="str">
            <v xml:space="preserve">UN    </v>
          </cell>
          <cell r="D4452">
            <v>3.11</v>
          </cell>
        </row>
        <row r="4453">
          <cell r="A4453">
            <v>38836</v>
          </cell>
          <cell r="B4453" t="str">
            <v>TAMPAO / CAP, ROSCA MACHO, PARA TUBO PEX, DN 3/4"</v>
          </cell>
          <cell r="C4453" t="str">
            <v xml:space="preserve">UN    </v>
          </cell>
          <cell r="D4453">
            <v>4.4800000000000004</v>
          </cell>
        </row>
        <row r="4454">
          <cell r="A4454">
            <v>38837</v>
          </cell>
          <cell r="B4454" t="str">
            <v>TAMPAO / CAP, ROSCA MACHO, PARA TUBO PEX, DN 1"</v>
          </cell>
          <cell r="C4454" t="str">
            <v xml:space="preserve">UN    </v>
          </cell>
          <cell r="D4454">
            <v>8.11</v>
          </cell>
        </row>
        <row r="4455">
          <cell r="A4455">
            <v>38838</v>
          </cell>
          <cell r="B4455" t="str">
            <v>ADAPTADOR DE COBRE PARA TUBULACAO PEX, DN 16 X 15 MM</v>
          </cell>
          <cell r="C4455" t="str">
            <v xml:space="preserve">UN    </v>
          </cell>
          <cell r="D4455">
            <v>5.91</v>
          </cell>
        </row>
        <row r="4456">
          <cell r="A4456">
            <v>38839</v>
          </cell>
          <cell r="B4456" t="str">
            <v>ADAPTADOR DE COBRE PARA TUBULACAO PEX, DN 20 X 22 MM</v>
          </cell>
          <cell r="C4456" t="str">
            <v xml:space="preserve">UN    </v>
          </cell>
          <cell r="D4456">
            <v>6.96</v>
          </cell>
        </row>
        <row r="4457">
          <cell r="A4457">
            <v>38840</v>
          </cell>
          <cell r="B4457" t="str">
            <v>ANEL DESLIZANTE / TRADICIONAL, METALICO, PARA TUBO PEX, DN 16 MM</v>
          </cell>
          <cell r="C4457" t="str">
            <v xml:space="preserve">UN    </v>
          </cell>
          <cell r="D4457">
            <v>1.65</v>
          </cell>
        </row>
        <row r="4458">
          <cell r="A4458">
            <v>38841</v>
          </cell>
          <cell r="B4458" t="str">
            <v>ANEL DESLIZANTE / TRADICIONAL, METALICO, PARA TUBO PEX, DN 20 MM</v>
          </cell>
          <cell r="C4458" t="str">
            <v xml:space="preserve">UN    </v>
          </cell>
          <cell r="D4458">
            <v>1.83</v>
          </cell>
        </row>
        <row r="4459">
          <cell r="A4459">
            <v>38842</v>
          </cell>
          <cell r="B4459" t="str">
            <v>ANEL DESLIZANTE / TRADICIONAL, METALICO, PARA TUBO PEX, DN 25 MM</v>
          </cell>
          <cell r="C4459" t="str">
            <v xml:space="preserve">UN    </v>
          </cell>
          <cell r="D4459">
            <v>3.63</v>
          </cell>
        </row>
        <row r="4460">
          <cell r="A4460">
            <v>38843</v>
          </cell>
          <cell r="B4460" t="str">
            <v>ANEL DESLIZANTE / TRADICIONAL, METALICO, PARA TUBO PEX, DN 32 MM</v>
          </cell>
          <cell r="C4460" t="str">
            <v xml:space="preserve">UN    </v>
          </cell>
          <cell r="D4460">
            <v>5.67</v>
          </cell>
        </row>
        <row r="4461">
          <cell r="A4461">
            <v>38844</v>
          </cell>
          <cell r="B4461" t="str">
            <v>CONEXAO FIXA, ROSCA FEMEA, METALICA, COM ANEL DESLIZANTE, DN 16 MM X 1/2", PARA TUBO PEX</v>
          </cell>
          <cell r="C4461" t="str">
            <v xml:space="preserve">UN    </v>
          </cell>
          <cell r="D4461">
            <v>6.08</v>
          </cell>
        </row>
        <row r="4462">
          <cell r="A4462">
            <v>38845</v>
          </cell>
          <cell r="B4462" t="str">
            <v>CONEXAO FIXA, ROSCA FEMEA, EM PLASTICO, DN 16 MM X 3/4", PARA CONEXAO COM CRIMPAGEM EM TUBO PEX</v>
          </cell>
          <cell r="C4462" t="str">
            <v xml:space="preserve">UN    </v>
          </cell>
          <cell r="D4462">
            <v>12.04</v>
          </cell>
        </row>
        <row r="4463">
          <cell r="A4463">
            <v>38846</v>
          </cell>
          <cell r="B4463" t="str">
            <v>CONEXAO FIXA, ROSCA FEMEA, METALICA, COM ANEL DESLIZANTE, DN 20 MM X 1/2", PARA TUBO PEX</v>
          </cell>
          <cell r="C4463" t="str">
            <v xml:space="preserve">UN    </v>
          </cell>
          <cell r="D4463">
            <v>6.65</v>
          </cell>
        </row>
        <row r="4464">
          <cell r="A4464">
            <v>38847</v>
          </cell>
          <cell r="B4464" t="str">
            <v>CONEXAO FIXA, ROSCA FEMEA, METALICA, COM ANEL DESLIZANTE, DN 20 MM X 3/4", PARA TUBO PEX</v>
          </cell>
          <cell r="C4464" t="str">
            <v xml:space="preserve">UN    </v>
          </cell>
          <cell r="D4464">
            <v>8.18</v>
          </cell>
        </row>
        <row r="4465">
          <cell r="A4465">
            <v>38848</v>
          </cell>
          <cell r="B4465" t="str">
            <v>CONEXAO FIXA, ROSCA FEMEA, METALICA, COM ANEL DESLIZANTE, DN 25 MM X 3/4", PARA TUBO PEX</v>
          </cell>
          <cell r="C4465" t="str">
            <v xml:space="preserve">UN    </v>
          </cell>
          <cell r="D4465">
            <v>9.51</v>
          </cell>
        </row>
        <row r="4466">
          <cell r="A4466">
            <v>38849</v>
          </cell>
          <cell r="B4466" t="str">
            <v>CONEXAO FIXA, ROSCA FEMEA, EM PLASTICO, DN 25 MM X 1/2", PARA CONEXAO COM CRIMPAGEM EM TUBO PEX</v>
          </cell>
          <cell r="C4466" t="str">
            <v xml:space="preserve">UN    </v>
          </cell>
          <cell r="D4466">
            <v>12.17</v>
          </cell>
        </row>
        <row r="4467">
          <cell r="A4467">
            <v>38850</v>
          </cell>
          <cell r="B4467" t="str">
            <v>CONEXAO FIXA, ROSCA FEMEA, METALICA, COM ANEL DESLIZANTE, DN 25 MM X 1", PARA TUBO PEX</v>
          </cell>
          <cell r="C4467" t="str">
            <v xml:space="preserve">UN    </v>
          </cell>
          <cell r="D4467">
            <v>11.37</v>
          </cell>
        </row>
        <row r="4468">
          <cell r="A4468">
            <v>38851</v>
          </cell>
          <cell r="B4468" t="str">
            <v>CONEXAO FIXA, ROSCA FEMEA, METALICA, COM ANEL DESLIZANTE, DN 32 MM X 1", PARA TUBO PEX</v>
          </cell>
          <cell r="C4468" t="str">
            <v xml:space="preserve">UN    </v>
          </cell>
          <cell r="D4468">
            <v>17.29</v>
          </cell>
        </row>
        <row r="4469">
          <cell r="A4469">
            <v>38852</v>
          </cell>
          <cell r="B4469" t="str">
            <v>CONEXAO FIXA, ROSCA FEMEA, EM PLASTICO, DN 32 MM X 3/4", PARA CONEXAO COM CRIMPAGEM EM TUBO PEX</v>
          </cell>
          <cell r="C4469" t="str">
            <v xml:space="preserve">UN    </v>
          </cell>
          <cell r="D4469">
            <v>19.78</v>
          </cell>
        </row>
        <row r="4470">
          <cell r="A4470">
            <v>38853</v>
          </cell>
          <cell r="B4470" t="str">
            <v>CONEXAO MOVEL, ROSCA FEMEA, METALICA, COM ANEL DESLIZANTE, PARA TUBO PEX, DN 16 MM X 1/2"</v>
          </cell>
          <cell r="C4470" t="str">
            <v xml:space="preserve">UN    </v>
          </cell>
          <cell r="D4470">
            <v>5.01</v>
          </cell>
        </row>
        <row r="4471">
          <cell r="A4471">
            <v>38854</v>
          </cell>
          <cell r="B4471" t="str">
            <v>CONEXAO MOVEL, ROSCA FEMEA, METALICA, COM ANEL DESLIZANTE, PARA TUBO PEX, DN 16 MM X 3/4"</v>
          </cell>
          <cell r="C4471" t="str">
            <v xml:space="preserve">UN    </v>
          </cell>
          <cell r="D4471">
            <v>6.85</v>
          </cell>
        </row>
        <row r="4472">
          <cell r="A4472">
            <v>38855</v>
          </cell>
          <cell r="B4472" t="str">
            <v>CONEXAO MOVEL, ROSCA FEMEA, METALICA, COM ANEL DESLIZANTE, PARA TUBO PEX, DN 20 MM X 1/2"</v>
          </cell>
          <cell r="C4472" t="str">
            <v xml:space="preserve">UN    </v>
          </cell>
          <cell r="D4472">
            <v>5.08</v>
          </cell>
        </row>
        <row r="4473">
          <cell r="A4473">
            <v>38856</v>
          </cell>
          <cell r="B4473" t="str">
            <v>CONEXAO MOVEL, ROSCA FEMEA, METALICA, COM ANEL DESLIZANTE, PARA TUBO PEX, DN 20 MM X 3/4"</v>
          </cell>
          <cell r="C4473" t="str">
            <v xml:space="preserve">UN    </v>
          </cell>
          <cell r="D4473">
            <v>8.16</v>
          </cell>
        </row>
        <row r="4474">
          <cell r="A4474">
            <v>38857</v>
          </cell>
          <cell r="B4474" t="str">
            <v>CONEXAO MOVEL, ROSCA FEMEA, METALICA, COM ANEL DESLIZANTE, PARA TUBO PEX, DN 25 MM X 1"</v>
          </cell>
          <cell r="C4474" t="str">
            <v xml:space="preserve">UN    </v>
          </cell>
          <cell r="D4474">
            <v>10.79</v>
          </cell>
        </row>
        <row r="4475">
          <cell r="A4475">
            <v>38858</v>
          </cell>
          <cell r="B4475" t="str">
            <v>CONEXAO MOVEL, ROSCA FEMEA, METALICA, COM ANEL DESLIZANTE, PARA TUBO PEX, DN 25 MM X 3/4"</v>
          </cell>
          <cell r="C4475" t="str">
            <v xml:space="preserve">UN    </v>
          </cell>
          <cell r="D4475">
            <v>9.81</v>
          </cell>
        </row>
        <row r="4476">
          <cell r="A4476">
            <v>38859</v>
          </cell>
          <cell r="B4476" t="str">
            <v>CONEXAO MOVEL, ROSCA FEMEA, METALICA, COM ANEL DESLIZANTE, PARA TUBO PEX, DN 32 MM X 1"</v>
          </cell>
          <cell r="C4476" t="str">
            <v xml:space="preserve">UN    </v>
          </cell>
          <cell r="D4476">
            <v>15.89</v>
          </cell>
        </row>
        <row r="4477">
          <cell r="A4477">
            <v>38860</v>
          </cell>
          <cell r="B4477" t="str">
            <v>CONEXAO FIXA, ROSCA MACHO, METALICA, PARA TUBO PEX, DN 16 MM X 1/2"</v>
          </cell>
          <cell r="C4477" t="str">
            <v xml:space="preserve">UN    </v>
          </cell>
          <cell r="D4477">
            <v>4.88</v>
          </cell>
        </row>
        <row r="4478">
          <cell r="A4478">
            <v>38861</v>
          </cell>
          <cell r="B4478" t="str">
            <v>CONEXAO FIXA, ROSCA MACHO, METALICA, PARA TUBO PEX, DN 16 MM X 3/4"</v>
          </cell>
          <cell r="C4478" t="str">
            <v xml:space="preserve">UN    </v>
          </cell>
          <cell r="D4478">
            <v>6.57</v>
          </cell>
        </row>
        <row r="4479">
          <cell r="A4479">
            <v>38862</v>
          </cell>
          <cell r="B4479" t="str">
            <v>CONEXAO FIXA, ROSCA MACHO, METALICA, PARA TUBO PEX, DN 20 MM X 1/2"</v>
          </cell>
          <cell r="C4479" t="str">
            <v xml:space="preserve">UN    </v>
          </cell>
          <cell r="D4479">
            <v>5.54</v>
          </cell>
        </row>
        <row r="4480">
          <cell r="A4480">
            <v>38863</v>
          </cell>
          <cell r="B4480" t="str">
            <v>CONEXAO FIXA, ROSCA MACHO, METALICA, PARA TUBO PEX, DN 20 MM X 3/4"</v>
          </cell>
          <cell r="C4480" t="str">
            <v xml:space="preserve">UN    </v>
          </cell>
          <cell r="D4480">
            <v>6.37</v>
          </cell>
        </row>
        <row r="4481">
          <cell r="A4481">
            <v>38864</v>
          </cell>
          <cell r="B4481" t="str">
            <v>CONEXAO FIXA, ROSCA MACHO, METALICA, PARA TUBO PEX, DN 25 MM X 1"</v>
          </cell>
          <cell r="C4481" t="str">
            <v xml:space="preserve">UN    </v>
          </cell>
          <cell r="D4481">
            <v>13.22</v>
          </cell>
        </row>
        <row r="4482">
          <cell r="A4482">
            <v>38865</v>
          </cell>
          <cell r="B4482" t="str">
            <v>CONEXAO FIXA, ROSCA MACHO, METALICA, PARA TUBO PEX, DN 25 MM X 1/2"</v>
          </cell>
          <cell r="C4482" t="str">
            <v xml:space="preserve">UN    </v>
          </cell>
          <cell r="D4482">
            <v>8.65</v>
          </cell>
        </row>
        <row r="4483">
          <cell r="A4483">
            <v>38866</v>
          </cell>
          <cell r="B4483" t="str">
            <v>CONEXAO FIXA, ROSCA MACHO, METALICA, PARA TUBO PEX, DN 25 MM X 3/4"</v>
          </cell>
          <cell r="C4483" t="str">
            <v xml:space="preserve">UN    </v>
          </cell>
          <cell r="D4483">
            <v>9.3000000000000007</v>
          </cell>
        </row>
        <row r="4484">
          <cell r="A4484">
            <v>38868</v>
          </cell>
          <cell r="B4484" t="str">
            <v>CONEXAO FIXA, ROSCA MACHO, METALICA, PARA TUBO PEX, DN 32 MM X 1"</v>
          </cell>
          <cell r="C4484" t="str">
            <v xml:space="preserve">UN    </v>
          </cell>
          <cell r="D4484">
            <v>15.51</v>
          </cell>
        </row>
        <row r="4485">
          <cell r="A4485">
            <v>38869</v>
          </cell>
          <cell r="B4485" t="str">
            <v>DISTRIBUIDOR METALICO, COM ROSCA, 2 SAIDAS, DN 3/4" X 1/2", PARA CONEXAO COM ANEL DESLIZANTE EM TUBO PEX</v>
          </cell>
          <cell r="C4485" t="str">
            <v xml:space="preserve">UN    </v>
          </cell>
          <cell r="D4485">
            <v>25.09</v>
          </cell>
        </row>
        <row r="4486">
          <cell r="A4486">
            <v>38870</v>
          </cell>
          <cell r="B4486" t="str">
            <v>DISTRIBUIDOR METALICO, COM ROSCA, 2 SAIDAS, DN 1" X 1/2", PARA CONEXAO COM ANEL DESLIZANTE EM TUBO PEX</v>
          </cell>
          <cell r="C4486" t="str">
            <v xml:space="preserve">UN    </v>
          </cell>
          <cell r="D4486">
            <v>28.45</v>
          </cell>
        </row>
        <row r="4487">
          <cell r="A4487">
            <v>38871</v>
          </cell>
          <cell r="B4487" t="str">
            <v>DISTRIBUIDOR METALICO, COM ROSCA, 3 SAIDAS, DN 3/4" X 1/2", PARA CONEXAO COM ANEL DESLIZANTE EM TUBO PEX</v>
          </cell>
          <cell r="C4487" t="str">
            <v xml:space="preserve">UN    </v>
          </cell>
          <cell r="D4487">
            <v>31.26</v>
          </cell>
        </row>
        <row r="4488">
          <cell r="A4488">
            <v>38872</v>
          </cell>
          <cell r="B4488" t="str">
            <v>DISTRIBUIDOR METALICO, COM ROSCA, 3 SAIDAS, DN 1" X 1/2", PARA CONEXAO COM ANEL DESLIZANTE EM TUBO PEX</v>
          </cell>
          <cell r="C4488" t="str">
            <v xml:space="preserve">UN    </v>
          </cell>
          <cell r="D4488">
            <v>38.86</v>
          </cell>
        </row>
        <row r="4489">
          <cell r="A4489">
            <v>38873</v>
          </cell>
          <cell r="B4489" t="str">
            <v>TE METALICO, PARA CONEXAO COM ANEL DESLIZANTE EM TUBO PEX, DN 16 MM</v>
          </cell>
          <cell r="C4489" t="str">
            <v xml:space="preserve">UN    </v>
          </cell>
          <cell r="D4489">
            <v>10.11</v>
          </cell>
        </row>
        <row r="4490">
          <cell r="A4490">
            <v>38874</v>
          </cell>
          <cell r="B4490" t="str">
            <v>TE METALICO, PARA CONEXAO COM ANEL DESLIZANTE EM TUBO PEX, DN 20 MM</v>
          </cell>
          <cell r="C4490" t="str">
            <v xml:space="preserve">UN    </v>
          </cell>
          <cell r="D4490">
            <v>12.3</v>
          </cell>
        </row>
        <row r="4491">
          <cell r="A4491">
            <v>38875</v>
          </cell>
          <cell r="B4491" t="str">
            <v>TE METALICO, PARA CONEXAO COM ANEL DESLIZANTE EM TUBO PEX, DN 25 MM</v>
          </cell>
          <cell r="C4491" t="str">
            <v xml:space="preserve">UN    </v>
          </cell>
          <cell r="D4491">
            <v>21.74</v>
          </cell>
        </row>
        <row r="4492">
          <cell r="A4492">
            <v>38876</v>
          </cell>
          <cell r="B4492" t="str">
            <v>TE METALICO, PARA CONEXAO COM ANEL DESLIZANTE EM TUBO PEX, DN 32 MM</v>
          </cell>
          <cell r="C4492" t="str">
            <v xml:space="preserve">UN    </v>
          </cell>
          <cell r="D4492">
            <v>29.25</v>
          </cell>
        </row>
        <row r="4493">
          <cell r="A4493">
            <v>38877</v>
          </cell>
          <cell r="B4493" t="str">
            <v>MASSA PARA TEXTURA LISA DE BASE ACRILICA, USO INTERNO E EXTERNO</v>
          </cell>
          <cell r="C4493" t="str">
            <v xml:space="preserve">KG    </v>
          </cell>
          <cell r="D4493">
            <v>5.53</v>
          </cell>
        </row>
        <row r="4494">
          <cell r="A4494">
            <v>38878</v>
          </cell>
          <cell r="B4494" t="str">
            <v>TE DE REDUCAO METALICO, PARA CONEXAO COM ANEL DESLIZANTE EM TUBO PEX, DN 16 X 20 X 16 MM</v>
          </cell>
          <cell r="C4494" t="str">
            <v xml:space="preserve">UN    </v>
          </cell>
          <cell r="D4494">
            <v>11.4</v>
          </cell>
        </row>
        <row r="4495">
          <cell r="A4495">
            <v>38879</v>
          </cell>
          <cell r="B4495" t="str">
            <v>TE DE REDUCAO METALICO, PARA CONEXAO COM ANEL DESLIZANTE EM TUBO PEX, DN 16 X 25 X 16 MM</v>
          </cell>
          <cell r="C4495" t="str">
            <v xml:space="preserve">UN    </v>
          </cell>
          <cell r="D4495">
            <v>21.38</v>
          </cell>
        </row>
        <row r="4496">
          <cell r="A4496">
            <v>38880</v>
          </cell>
          <cell r="B4496" t="str">
            <v>TE DE REDUCAO METALICO, PARA CONEXAO COM ANEL DESLIZANTE EM TUBO PEX, DN 20 X 16 X 20 MM</v>
          </cell>
          <cell r="C4496" t="str">
            <v xml:space="preserve">UN    </v>
          </cell>
          <cell r="D4496">
            <v>11.72</v>
          </cell>
        </row>
        <row r="4497">
          <cell r="A4497">
            <v>38881</v>
          </cell>
          <cell r="B4497" t="str">
            <v>TE DE REDUCAO METALICO, PARA CONEXAO COM ANEL DESLIZANTE EM TUBO PEX, DN 20 X 16 X 16 MM</v>
          </cell>
          <cell r="C4497" t="str">
            <v xml:space="preserve">UN    </v>
          </cell>
          <cell r="D4497">
            <v>11.18</v>
          </cell>
        </row>
        <row r="4498">
          <cell r="A4498">
            <v>38882</v>
          </cell>
          <cell r="B4498" t="str">
            <v>TE DE REDUCAO METALICO, PARA CONEXAO COM ANEL DESLIZANTE EM TUBO PEX, DN 20 X 20 X 16 MM</v>
          </cell>
          <cell r="C4498" t="str">
            <v xml:space="preserve">UN    </v>
          </cell>
          <cell r="D4498">
            <v>12.14</v>
          </cell>
        </row>
        <row r="4499">
          <cell r="A4499">
            <v>38883</v>
          </cell>
          <cell r="B4499" t="str">
            <v>TE DE REDUCAO METALICO, PARA CONEXAO COM ANEL DESLIZANTE EM TUBO PEX, DN 20 X 25 X 20 MM</v>
          </cell>
          <cell r="C4499" t="str">
            <v xml:space="preserve">UN    </v>
          </cell>
          <cell r="D4499">
            <v>17.95</v>
          </cell>
        </row>
        <row r="4500">
          <cell r="A4500">
            <v>38884</v>
          </cell>
          <cell r="B4500" t="str">
            <v>TE DE REDUCAO METALICO, PARA CONEXAO COM ANEL DESLIZANTE EM TUBO PEX, DN 25 X 16 X 16 MM</v>
          </cell>
          <cell r="C4500" t="str">
            <v xml:space="preserve">UN    </v>
          </cell>
          <cell r="D4500">
            <v>19.489999999999998</v>
          </cell>
        </row>
        <row r="4501">
          <cell r="A4501">
            <v>38885</v>
          </cell>
          <cell r="B4501" t="str">
            <v>TE DE REDUCAO METALICO, PARA CONEXAO COM ANEL DESLIZANTE EM TUBO PEX, DN 25 X 16 X 20 MM</v>
          </cell>
          <cell r="C4501" t="str">
            <v xml:space="preserve">UN    </v>
          </cell>
          <cell r="D4501">
            <v>18.86</v>
          </cell>
        </row>
        <row r="4502">
          <cell r="A4502">
            <v>38886</v>
          </cell>
          <cell r="B4502" t="str">
            <v>TE DE REDUCAO METALICO, PARA CONEXAO COM ANEL DESLIZANTE EM TUBO PEX, DN 25 X 16 X 25 MM</v>
          </cell>
          <cell r="C4502" t="str">
            <v xml:space="preserve">UN    </v>
          </cell>
          <cell r="D4502">
            <v>20.350000000000001</v>
          </cell>
        </row>
        <row r="4503">
          <cell r="A4503">
            <v>38887</v>
          </cell>
          <cell r="B4503" t="str">
            <v>TE DE REDUCAO METALICO, PARA CONEXAO COM ANEL DESLIZANTE EM TUBO PEX, DN 25 X 20 X 20 MM</v>
          </cell>
          <cell r="C4503" t="str">
            <v xml:space="preserve">UN    </v>
          </cell>
          <cell r="D4503">
            <v>18.28</v>
          </cell>
        </row>
        <row r="4504">
          <cell r="A4504">
            <v>38888</v>
          </cell>
          <cell r="B4504" t="str">
            <v>TE DE REDUCAO METALICO, PARA CONEXAO COM ANEL DESLIZANTE EM TUBO PEX, DN 25 X 20 X 25 MM</v>
          </cell>
          <cell r="C4504" t="str">
            <v xml:space="preserve">UN    </v>
          </cell>
          <cell r="D4504">
            <v>21.73</v>
          </cell>
        </row>
        <row r="4505">
          <cell r="A4505">
            <v>38889</v>
          </cell>
          <cell r="B4505" t="str">
            <v>LUMINARIA DE SOBREPOR EM CHAPA DE ACO COM ALETAS PLASTICAS, PARA 1 LAMPADA, BASE E27, POTENCIA MAXIMA 40/60 W (NAO INCLUI LAMPADA)</v>
          </cell>
          <cell r="C4505" t="str">
            <v xml:space="preserve">UN    </v>
          </cell>
          <cell r="D4505">
            <v>16.72</v>
          </cell>
        </row>
        <row r="4506">
          <cell r="A4506">
            <v>38890</v>
          </cell>
          <cell r="B4506" t="str">
            <v>TE DE REDUCAO METALICO, PARA CONEXAO COM ANEL DESLIZANTE EM TUBO PEX, DN 25 X 32 X 25 MM</v>
          </cell>
          <cell r="C4506" t="str">
            <v xml:space="preserve">UN    </v>
          </cell>
          <cell r="D4506">
            <v>32.299999999999997</v>
          </cell>
        </row>
        <row r="4507">
          <cell r="A4507">
            <v>38893</v>
          </cell>
          <cell r="B4507" t="str">
            <v>TE DE REDUCAO METALICO, PARA CONEXAO COM ANEL DESLIZANTE EM TUBO PEX, DN 32 X 20 X 32 MM</v>
          </cell>
          <cell r="C4507" t="str">
            <v xml:space="preserve">UN    </v>
          </cell>
          <cell r="D4507">
            <v>25.97</v>
          </cell>
        </row>
        <row r="4508">
          <cell r="A4508">
            <v>38894</v>
          </cell>
          <cell r="B4508" t="str">
            <v>TE DE REDUCAO METALICO, PARA CONEXAO COM ANEL DESLIZANTE EM TUBO PEX, DN 32 X 25 X 25 MM</v>
          </cell>
          <cell r="C4508" t="str">
            <v xml:space="preserve">UN    </v>
          </cell>
          <cell r="D4508">
            <v>32.99</v>
          </cell>
        </row>
        <row r="4509">
          <cell r="A4509">
            <v>38896</v>
          </cell>
          <cell r="B4509" t="str">
            <v>TE DE REDUCAO METALICO, PARA CONEXAO COM ANEL DESLIZANTE EM TUBO PEX, DN 32 X 25 X 32 MM</v>
          </cell>
          <cell r="C4509" t="str">
            <v xml:space="preserve">UN    </v>
          </cell>
          <cell r="D4509">
            <v>33.64</v>
          </cell>
        </row>
        <row r="4510">
          <cell r="A4510">
            <v>38897</v>
          </cell>
          <cell r="B4510" t="str">
            <v>TE ROSCA MACHO, METALICO, PARA CONEXAO COM ANEL DESLIZANTE EM TUBO PEX, DN 16 MM X 1/2"</v>
          </cell>
          <cell r="C4510" t="str">
            <v xml:space="preserve">UN    </v>
          </cell>
          <cell r="D4510">
            <v>11.41</v>
          </cell>
        </row>
        <row r="4511">
          <cell r="A4511">
            <v>38899</v>
          </cell>
          <cell r="B4511" t="str">
            <v>TE ROSCA MACHO, METALICO, PARA CONEXAO COM ANEL DESLIZANTE EM TUBO PEX, DN 20 MM X 1/2"</v>
          </cell>
          <cell r="C4511" t="str">
            <v xml:space="preserve">UN    </v>
          </cell>
          <cell r="D4511">
            <v>12.84</v>
          </cell>
        </row>
        <row r="4512">
          <cell r="A4512">
            <v>38900</v>
          </cell>
          <cell r="B4512" t="str">
            <v>TE ROSCA MACHO, METALICO, PARA CONEXAO COM ANEL DESLIZANTE EM TUBO PEX, DN 20 MM X 3/4"</v>
          </cell>
          <cell r="C4512" t="str">
            <v xml:space="preserve">UN    </v>
          </cell>
          <cell r="D4512">
            <v>13.38</v>
          </cell>
        </row>
        <row r="4513">
          <cell r="A4513">
            <v>38901</v>
          </cell>
          <cell r="B4513" t="str">
            <v>TE ROSCA MACHO, METALICO, PARA CONEXAO COM ANEL DESLIZANTE EM TUBO PEX, DN 25 MM X 3/4"</v>
          </cell>
          <cell r="C4513" t="str">
            <v xml:space="preserve">UN    </v>
          </cell>
          <cell r="D4513">
            <v>21.9</v>
          </cell>
        </row>
        <row r="4514">
          <cell r="A4514">
            <v>38903</v>
          </cell>
          <cell r="B4514" t="str">
            <v>TE ROSCA MACHO, METALICO, PARA CONEXAO COM ANEL DESLIZANTE EM TUBO PEX, DN 32 MM X 3/4"</v>
          </cell>
          <cell r="C4514" t="str">
            <v xml:space="preserve">UN    </v>
          </cell>
          <cell r="D4514">
            <v>35.35</v>
          </cell>
        </row>
        <row r="4515">
          <cell r="A4515">
            <v>38904</v>
          </cell>
          <cell r="B4515" t="str">
            <v>TE ROSCA MACHO, METALICO, PARA CONEXAO COM ANEL DESLIZANTE EM TUBO PEX, DN 32 MM X 1"</v>
          </cell>
          <cell r="C4515" t="str">
            <v xml:space="preserve">UN    </v>
          </cell>
          <cell r="D4515">
            <v>35.57</v>
          </cell>
        </row>
        <row r="4516">
          <cell r="A4516">
            <v>38905</v>
          </cell>
          <cell r="B4516" t="str">
            <v>TE ROSCA FEMEA, METALICO, PARA CONEXAO COM ANEL DESLIZANTE EM TUBO PEX, DN 16 MM X 1/2"</v>
          </cell>
          <cell r="C4516" t="str">
            <v xml:space="preserve">UN    </v>
          </cell>
          <cell r="D4516">
            <v>11.37</v>
          </cell>
        </row>
        <row r="4517">
          <cell r="A4517">
            <v>38907</v>
          </cell>
          <cell r="B4517" t="str">
            <v>TE ROSCA FEMEA, METALICO, PARA CONEXAO COM ANEL DESLIZANTE EM TUBO PEX, DN 20 MM X 1/2"</v>
          </cell>
          <cell r="C4517" t="str">
            <v xml:space="preserve">UN    </v>
          </cell>
          <cell r="D4517">
            <v>12.09</v>
          </cell>
        </row>
        <row r="4518">
          <cell r="A4518">
            <v>38908</v>
          </cell>
          <cell r="B4518" t="str">
            <v>TE ROSCA FEMEA, METALICO, PARA CONEXAO COM ANEL DESLIZANTE EM TUBO PEX, DN 20 MM X 3/4"</v>
          </cell>
          <cell r="C4518" t="str">
            <v xml:space="preserve">UN    </v>
          </cell>
          <cell r="D4518">
            <v>13.61</v>
          </cell>
        </row>
        <row r="4519">
          <cell r="A4519">
            <v>38909</v>
          </cell>
          <cell r="B4519" t="str">
            <v>TE ROSCA FEMEA, METALICO, PARA CONEXAO COM ANEL DESLIZANTE EM TUBO PEX, DN 25 MM X 1/2"</v>
          </cell>
          <cell r="C4519" t="str">
            <v xml:space="preserve">UN    </v>
          </cell>
          <cell r="D4519">
            <v>19.57</v>
          </cell>
        </row>
        <row r="4520">
          <cell r="A4520">
            <v>38910</v>
          </cell>
          <cell r="B4520" t="str">
            <v>TE ROSCA FEMEA, METALICO, PARA CONEXAO COM ANEL DESLIZANTE EM TUBO PEX, DN 25 MM X 3/4"</v>
          </cell>
          <cell r="C4520" t="str">
            <v xml:space="preserve">UN    </v>
          </cell>
          <cell r="D4520">
            <v>21.13</v>
          </cell>
        </row>
        <row r="4521">
          <cell r="A4521">
            <v>38911</v>
          </cell>
          <cell r="B4521" t="str">
            <v>TE MISTURADOR METALICO, PARA CONEXAO COM ANEL DESLIZANTE EM TUBO PEX, DN 16 MM X 1/2"</v>
          </cell>
          <cell r="C4521" t="str">
            <v xml:space="preserve">UN    </v>
          </cell>
          <cell r="D4521">
            <v>36.270000000000003</v>
          </cell>
        </row>
        <row r="4522">
          <cell r="A4522">
            <v>38912</v>
          </cell>
          <cell r="B4522" t="str">
            <v>TE MISTURADOR METALICO, PARA CONEXAO COM ANEL DESLIZANTE EM TUBO PEX, DN 20 MM X 3/4"</v>
          </cell>
          <cell r="C4522" t="str">
            <v xml:space="preserve">UN    </v>
          </cell>
          <cell r="D4522">
            <v>46.1</v>
          </cell>
        </row>
        <row r="4523">
          <cell r="A4523">
            <v>38913</v>
          </cell>
          <cell r="B4523" t="str">
            <v>JOELHO 90 GRAUS, METALICO, PARA CONEXAO COM ANEL DESLIZANTE EM TUBO PEX, DN 16 MM</v>
          </cell>
          <cell r="C4523" t="str">
            <v xml:space="preserve">UN    </v>
          </cell>
          <cell r="D4523">
            <v>9.35</v>
          </cell>
        </row>
        <row r="4524">
          <cell r="A4524">
            <v>38914</v>
          </cell>
          <cell r="B4524" t="str">
            <v>JOELHO 90 GRAUS, METALICO, PARA CONEXAO COM ANEL DESLIZANTE EM TUBO PEX, DN 20 MM</v>
          </cell>
          <cell r="C4524" t="str">
            <v xml:space="preserve">UN    </v>
          </cell>
          <cell r="D4524">
            <v>10.84</v>
          </cell>
        </row>
        <row r="4525">
          <cell r="A4525">
            <v>38915</v>
          </cell>
          <cell r="B4525" t="str">
            <v>JOELHO 90 GRAUS, METALICO, PARA CONEXAO COM ANEL DESLIZANTE EM TUBO PEX, DN 25 MM</v>
          </cell>
          <cell r="C4525" t="str">
            <v xml:space="preserve">UN    </v>
          </cell>
          <cell r="D4525">
            <v>18.82</v>
          </cell>
        </row>
        <row r="4526">
          <cell r="A4526">
            <v>38916</v>
          </cell>
          <cell r="B4526" t="str">
            <v>JOELHO 90 GRAUS, METALICO, PARA CONEXAO COM ANEL DESLIZANTE EM TUBO PEX, DN 32 MM</v>
          </cell>
          <cell r="C4526" t="str">
            <v xml:space="preserve">UN    </v>
          </cell>
          <cell r="D4526">
            <v>24.83</v>
          </cell>
        </row>
        <row r="4527">
          <cell r="A4527">
            <v>38917</v>
          </cell>
          <cell r="B4527" t="str">
            <v>JOELHO, ROSCA FEMEA, COM BASE FIXA, METALICO, PARA CONEXAO COM ANEL DESLIZANTE EM TUBO PEX, DN 16 MM X 1/2"</v>
          </cell>
          <cell r="C4527" t="str">
            <v xml:space="preserve">UN    </v>
          </cell>
          <cell r="D4527">
            <v>8.0500000000000007</v>
          </cell>
        </row>
        <row r="4528">
          <cell r="A4528">
            <v>38918</v>
          </cell>
          <cell r="B4528" t="str">
            <v>JOELHO, ROSCA FEMEA, COM BASE FIXA, PLASTICO, PARA CONEXAO POR CRIMPAGEM EM TUBO PEX, DN 16 MM X 3/4"</v>
          </cell>
          <cell r="C4528" t="str">
            <v xml:space="preserve">UN    </v>
          </cell>
          <cell r="D4528">
            <v>18.18</v>
          </cell>
        </row>
        <row r="4529">
          <cell r="A4529">
            <v>38919</v>
          </cell>
          <cell r="B4529" t="str">
            <v>JOELHO, ROSCA FEMEA, COM BASE FIXA, METALICO, PARA CONEXAO COM ANEL DESLIZANTE EM TUBO PEX, DN 20 MM X 1/2"</v>
          </cell>
          <cell r="C4529" t="str">
            <v xml:space="preserve">UN    </v>
          </cell>
          <cell r="D4529">
            <v>11.97</v>
          </cell>
        </row>
        <row r="4530">
          <cell r="A4530">
            <v>38920</v>
          </cell>
          <cell r="B4530" t="str">
            <v>JOELHO, ROSCA FEMEA, COM BASE FIXA, PLASTICO, PARA CONEXAO POR CRIMPAGEM EM TUBO PEX, DN 20 MM X 3/4"</v>
          </cell>
          <cell r="C4530" t="str">
            <v xml:space="preserve">UN    </v>
          </cell>
          <cell r="D4530">
            <v>22.73</v>
          </cell>
        </row>
        <row r="4531">
          <cell r="A4531">
            <v>38921</v>
          </cell>
          <cell r="B4531" t="str">
            <v>JOELHO, ROSCA FEMEA, COM BASE FIXA, PLASTICO, PARA CONEXAO COM CRIMPAGEM EM TUBO PEX, DN 25 MM X 1/2"</v>
          </cell>
          <cell r="C4531" t="str">
            <v xml:space="preserve">UN    </v>
          </cell>
          <cell r="D4531">
            <v>19.13</v>
          </cell>
        </row>
        <row r="4532">
          <cell r="A4532">
            <v>38922</v>
          </cell>
          <cell r="B4532" t="str">
            <v>JOELHO, ROSCA FEMEA, COM BASE FIXA, METALICO, PARA CONEXAO COM ANEL DESLIZANTE EM TUBO PEX, DN 25 MM X 3/4"</v>
          </cell>
          <cell r="C4532" t="str">
            <v xml:space="preserve">UN    </v>
          </cell>
          <cell r="D4532">
            <v>15.47</v>
          </cell>
        </row>
        <row r="4533">
          <cell r="A4533">
            <v>38923</v>
          </cell>
          <cell r="B4533" t="str">
            <v>JOELHO 90 GRAUS, ROSCA FEMEA TERMINAL, METALICO, PARA CONEXAO COM ANEL DESLIZANTE EM TUBO PEX, DN 16 MM X 1/2"</v>
          </cell>
          <cell r="C4533" t="str">
            <v xml:space="preserve">UN    </v>
          </cell>
          <cell r="D4533">
            <v>8.24</v>
          </cell>
        </row>
        <row r="4534">
          <cell r="A4534">
            <v>38924</v>
          </cell>
          <cell r="B4534" t="str">
            <v>JOELHO 90 GRAUS, ROSCA FEMEA TERMINAL, PLASTICO, PARA CONEXAO COM CRIMPAGEM EM TUBO PEX, DN 16 MM X 3/4"</v>
          </cell>
          <cell r="C4534" t="str">
            <v xml:space="preserve">UN    </v>
          </cell>
          <cell r="D4534">
            <v>14.86</v>
          </cell>
        </row>
        <row r="4535">
          <cell r="A4535">
            <v>38925</v>
          </cell>
          <cell r="B4535" t="str">
            <v>JOELHO 90 GRAUS, ROSCA FEMEA TERMINAL, METALICO, PARA CONEXAO COM ANEL DESLIZANTE EM TUBO PEX, DN 20 MM X 1/2"</v>
          </cell>
          <cell r="C4535" t="str">
            <v xml:space="preserve">UN    </v>
          </cell>
          <cell r="D4535">
            <v>8.86</v>
          </cell>
        </row>
        <row r="4536">
          <cell r="A4536">
            <v>38926</v>
          </cell>
          <cell r="B4536" t="str">
            <v>JOELHO 90 GRAUS, ROSCA FEMEA TERMINAL, METALICO, PARA CONEXAO COM ANEL DESLIZANTE EM TUBO PEX, DN 20 MM X 3/4"</v>
          </cell>
          <cell r="C4536" t="str">
            <v xml:space="preserve">UN    </v>
          </cell>
          <cell r="D4536">
            <v>12.65</v>
          </cell>
        </row>
        <row r="4537">
          <cell r="A4537">
            <v>38927</v>
          </cell>
          <cell r="B4537" t="str">
            <v>JOELHO 90 GRAUS, ROSCA FEMEA TERMINAL, METALICO, PARA CONEXAO COM ANEL DESLIZANTE EM TUBO PEX, DN 25 MM X 3/4"</v>
          </cell>
          <cell r="C4537" t="str">
            <v xml:space="preserve">UN    </v>
          </cell>
          <cell r="D4537">
            <v>13.53</v>
          </cell>
        </row>
        <row r="4538">
          <cell r="A4538">
            <v>38928</v>
          </cell>
          <cell r="B4538" t="str">
            <v>JOELHO 90 GRAUS, ROSCA FEMEA TERMINAL, PLASTICO, PARA CONEXAO COM CRIMPAGEM EM TUBO PEX, DN 25 MM X 1/2"</v>
          </cell>
          <cell r="C4538" t="str">
            <v xml:space="preserve">UN    </v>
          </cell>
          <cell r="D4538">
            <v>15</v>
          </cell>
        </row>
        <row r="4539">
          <cell r="A4539">
            <v>38929</v>
          </cell>
          <cell r="B4539" t="str">
            <v>JOELHO 90 GRAUS, ROSCA FEMEA TERMINAL, PLASTICO, PARA CONEXAO COM CRIMPAGEM EM TUBO PEX, DN 25 MM X 1"</v>
          </cell>
          <cell r="C4539" t="str">
            <v xml:space="preserve">UN    </v>
          </cell>
          <cell r="D4539">
            <v>26.6</v>
          </cell>
        </row>
        <row r="4540">
          <cell r="A4540">
            <v>38930</v>
          </cell>
          <cell r="B4540" t="str">
            <v>JOELHO 90 GRAUS, ROSCA FEMEA TERMINAL, PLASTICO, PARA CONEXAO COM CRIMPAGEM EM TUBO PEX, DN 32 MM X 1"</v>
          </cell>
          <cell r="C4540" t="str">
            <v xml:space="preserve">UN    </v>
          </cell>
          <cell r="D4540">
            <v>33.42</v>
          </cell>
        </row>
        <row r="4541">
          <cell r="A4541">
            <v>38931</v>
          </cell>
          <cell r="B4541" t="str">
            <v>JOELHO 90 GRAUS, ROSCA MACHO TERMINAL, METALICO, PARA CONEXAO COM ANEL DESLIZANTE EM TUBO PEX, DN 16 MM X 1/2"</v>
          </cell>
          <cell r="C4541" t="str">
            <v xml:space="preserve">UN    </v>
          </cell>
          <cell r="D4541">
            <v>8.41</v>
          </cell>
        </row>
        <row r="4542">
          <cell r="A4542">
            <v>38932</v>
          </cell>
          <cell r="B4542" t="str">
            <v>JOELHO 90 GRAUS, ROSCA MACHO TERMINAL, METALICO, PARA CONEXAO COM ANEL DESLIZANTE EM TUBO PEX, DN 20 MM X 1/2"</v>
          </cell>
          <cell r="C4542" t="str">
            <v xml:space="preserve">UN    </v>
          </cell>
          <cell r="D4542">
            <v>8.5</v>
          </cell>
        </row>
        <row r="4543">
          <cell r="A4543">
            <v>38934</v>
          </cell>
          <cell r="B4543" t="str">
            <v>JOELHO 90 GRAUS, ROSCA MACHO TERMINAL, METALICO, PARA CONEXAO COM ANEL DESLIZANTE EM TUBO PEX, DN 20 MM X 3/4"</v>
          </cell>
          <cell r="C4543" t="str">
            <v xml:space="preserve">UN    </v>
          </cell>
          <cell r="D4543">
            <v>12.56</v>
          </cell>
        </row>
        <row r="4544">
          <cell r="A4544">
            <v>38935</v>
          </cell>
          <cell r="B4544" t="str">
            <v>JOELHO 90 GRAUS, ROSCA MACHO TERMINAL, METALICO, PARA CONEXAO COM ANEL DESLIZANTE EM TUBO PEX, DN 25 MM X 3/4"</v>
          </cell>
          <cell r="C4544" t="str">
            <v xml:space="preserve">UN    </v>
          </cell>
          <cell r="D4544">
            <v>13.44</v>
          </cell>
        </row>
        <row r="4545">
          <cell r="A4545">
            <v>38936</v>
          </cell>
          <cell r="B4545" t="str">
            <v>JOELHO 90 GRAUS, ROSCA MACHO TERMINAL, PLASTICO, PARA CONEXAO COM CRIMPAGEM EM TUBO PEX, DN 25 MM X 1/2"</v>
          </cell>
          <cell r="C4545" t="str">
            <v xml:space="preserve">UN    </v>
          </cell>
          <cell r="D4545">
            <v>14.39</v>
          </cell>
        </row>
        <row r="4546">
          <cell r="A4546">
            <v>38937</v>
          </cell>
          <cell r="B4546" t="str">
            <v>JOELHO 90 GRAUS, ROSCA MACHO TERMINAL, PLASTICO, PARA CONEXAO COM CRIMPAGEM EM TUBO PEX, DN 25 MM X 1"</v>
          </cell>
          <cell r="C4546" t="str">
            <v xml:space="preserve">UN    </v>
          </cell>
          <cell r="D4546">
            <v>17.54</v>
          </cell>
        </row>
        <row r="4547">
          <cell r="A4547">
            <v>38938</v>
          </cell>
          <cell r="B4547" t="str">
            <v>JOELHO 90 GRAUS, ROSCA MACHO TERMINAL, PLASTICO, PARA CONEXAO COM CRIMPAGEM EM TUBO PEX, DN 32 MM X 1"</v>
          </cell>
          <cell r="C4547" t="str">
            <v xml:space="preserve">UN    </v>
          </cell>
          <cell r="D4547">
            <v>26.08</v>
          </cell>
        </row>
        <row r="4548">
          <cell r="A4548">
            <v>38939</v>
          </cell>
          <cell r="B4548" t="str">
            <v>JOELHO ROSCA FEMEA MOVEL, METALICO, PARA CONEXAO COM ANEL DESLIZANTE EM TUBO PEX, DN 16 MM X 1/2"</v>
          </cell>
          <cell r="C4548" t="str">
            <v xml:space="preserve">UN    </v>
          </cell>
          <cell r="D4548">
            <v>10.07</v>
          </cell>
        </row>
        <row r="4549">
          <cell r="A4549">
            <v>38940</v>
          </cell>
          <cell r="B4549" t="str">
            <v>JOELHO ROSCA FEMEA MOVEL, METALICO, PARA CONEXAO COM ANEL DESLIZANTE EM TUBO PEX, DN 20 MM X 1/2"</v>
          </cell>
          <cell r="C4549" t="str">
            <v xml:space="preserve">UN    </v>
          </cell>
          <cell r="D4549">
            <v>15.38</v>
          </cell>
        </row>
        <row r="4550">
          <cell r="A4550">
            <v>38941</v>
          </cell>
          <cell r="B4550" t="str">
            <v>JOELHO ROSCA FEMEA MOVEL, METALICO, PARA CONEXAO COM ANEL DESLIZANTE EM TUBO PEX, DN 20 MM X 3/4"</v>
          </cell>
          <cell r="C4550" t="str">
            <v xml:space="preserve">UN    </v>
          </cell>
          <cell r="D4550">
            <v>18.170000000000002</v>
          </cell>
        </row>
        <row r="4551">
          <cell r="A4551">
            <v>38942</v>
          </cell>
          <cell r="B4551" t="str">
            <v>JOELHO ROSCA FEMEA MOVEL, METALICO, PARA CONEXAO COM ANEL DESLIZANTE EM TUBO PEX, DN 25 MM X 3/4"</v>
          </cell>
          <cell r="C4551" t="str">
            <v xml:space="preserve">UN    </v>
          </cell>
          <cell r="D4551">
            <v>20.350000000000001</v>
          </cell>
        </row>
        <row r="4552">
          <cell r="A4552">
            <v>38943</v>
          </cell>
          <cell r="B4552" t="str">
            <v>LUVA PARA TUBO PEX, METALICO, PARA CONEXAO COM ANEL DESLIZANTE, DN 16 MM</v>
          </cell>
          <cell r="C4552" t="str">
            <v xml:space="preserve">UN    </v>
          </cell>
          <cell r="D4552">
            <v>3.49</v>
          </cell>
        </row>
        <row r="4553">
          <cell r="A4553">
            <v>38944</v>
          </cell>
          <cell r="B4553" t="str">
            <v>LUVA PARA TUBO PEX, METALICO, PARA CONEXAO COM ANEL DESLIZANTE, DN 20 MM</v>
          </cell>
          <cell r="C4553" t="str">
            <v xml:space="preserve">UN    </v>
          </cell>
          <cell r="D4553">
            <v>5.4</v>
          </cell>
        </row>
        <row r="4554">
          <cell r="A4554">
            <v>38945</v>
          </cell>
          <cell r="B4554" t="str">
            <v>LUVA PARA TUBO PEX, METALICO, PARA CONEXAO COM ANEL DESLIZANTE, DN 25 MM</v>
          </cell>
          <cell r="C4554" t="str">
            <v xml:space="preserve">UN    </v>
          </cell>
          <cell r="D4554">
            <v>10.96</v>
          </cell>
        </row>
        <row r="4555">
          <cell r="A4555">
            <v>38946</v>
          </cell>
          <cell r="B4555" t="str">
            <v>LUVA PARA TUBO PEX, METALICO, PARA CONEXAO COM ANEL DESLIZANTE, DN 32 MM</v>
          </cell>
          <cell r="C4555" t="str">
            <v xml:space="preserve">UN    </v>
          </cell>
          <cell r="D4555">
            <v>16.34</v>
          </cell>
        </row>
        <row r="4556">
          <cell r="A4556">
            <v>38947</v>
          </cell>
          <cell r="B4556" t="str">
            <v>LUVA DE REDUCAO PARA TUBO PEX, METALICA, PARA CONEXAO COM ANEL DESLIZANTE, DN 20 X 16 MM</v>
          </cell>
          <cell r="C4556" t="str">
            <v xml:space="preserve">UN    </v>
          </cell>
          <cell r="D4556">
            <v>4.7300000000000004</v>
          </cell>
        </row>
        <row r="4557">
          <cell r="A4557">
            <v>38948</v>
          </cell>
          <cell r="B4557" t="str">
            <v>LUVA DE REDUCAO PARA TUBO PEX, METALICA, PARA CONEXAO COM ANEL DESLIZANTE, DN 25 X 16 MM</v>
          </cell>
          <cell r="C4557" t="str">
            <v xml:space="preserve">UN    </v>
          </cell>
          <cell r="D4557">
            <v>7.55</v>
          </cell>
        </row>
        <row r="4558">
          <cell r="A4558">
            <v>38949</v>
          </cell>
          <cell r="B4558" t="str">
            <v>LUVA DE REDUCAO PARA TUBO PEX, METALICA, PARA CONEXAO COM ANEL DESLIZANTE, DN 25 X 20 MM</v>
          </cell>
          <cell r="C4558" t="str">
            <v xml:space="preserve">UN    </v>
          </cell>
          <cell r="D4558">
            <v>8.3800000000000008</v>
          </cell>
        </row>
        <row r="4559">
          <cell r="A4559">
            <v>38950</v>
          </cell>
          <cell r="B4559" t="str">
            <v>LUVA DE REDUCAO PARA TUBO PEX, PLASTICA, PARA CONEXAO COM CRIMPAGEM, DN 32 X 20 MM</v>
          </cell>
          <cell r="C4559" t="str">
            <v xml:space="preserve">UN    </v>
          </cell>
          <cell r="D4559">
            <v>20.2</v>
          </cell>
        </row>
        <row r="4560">
          <cell r="A4560">
            <v>38951</v>
          </cell>
          <cell r="B4560" t="str">
            <v>LUVA DE REDUCAO PARA TUBO PEX, METALICA, PARA CONEXAO COM ANEL DESLIZANTE, DN 32 X 25 MM</v>
          </cell>
          <cell r="C4560" t="str">
            <v xml:space="preserve">UN    </v>
          </cell>
          <cell r="D4560">
            <v>13.26</v>
          </cell>
        </row>
        <row r="4561">
          <cell r="A4561">
            <v>38952</v>
          </cell>
          <cell r="B4561" t="str">
            <v>TAMPAO / CAP, ROSCA FEMEA, METALICO, PARA TUBO PEX, DN 1/2"</v>
          </cell>
          <cell r="C4561" t="str">
            <v xml:space="preserve">UN    </v>
          </cell>
          <cell r="D4561">
            <v>2.2000000000000002</v>
          </cell>
        </row>
        <row r="4562">
          <cell r="A4562">
            <v>38953</v>
          </cell>
          <cell r="B4562" t="str">
            <v>TAMPAO / CAP, ROSCA FEMEA, METALICO, PARA TUBO PEX, DN 3/4"</v>
          </cell>
          <cell r="C4562" t="str">
            <v xml:space="preserve">UN    </v>
          </cell>
          <cell r="D4562">
            <v>3.47</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227.74</v>
          </cell>
        </row>
        <row r="4564">
          <cell r="A4564">
            <v>38971</v>
          </cell>
          <cell r="B4564" t="str">
            <v>TUBO PPR, CLASSE PN 12, DN 32 MM</v>
          </cell>
          <cell r="C4564" t="str">
            <v xml:space="preserve">M     </v>
          </cell>
          <cell r="D4564">
            <v>7.51</v>
          </cell>
        </row>
        <row r="4565">
          <cell r="A4565">
            <v>38972</v>
          </cell>
          <cell r="B4565" t="str">
            <v>TUBO PPR, CLASSE PN 12, DN 40 MM</v>
          </cell>
          <cell r="C4565" t="str">
            <v xml:space="preserve">M     </v>
          </cell>
          <cell r="D4565">
            <v>11.44</v>
          </cell>
        </row>
        <row r="4566">
          <cell r="A4566">
            <v>38973</v>
          </cell>
          <cell r="B4566" t="str">
            <v>TUBO PPR, CLASSE PN 12, DN 50 MM</v>
          </cell>
          <cell r="C4566" t="str">
            <v xml:space="preserve">M     </v>
          </cell>
          <cell r="D4566">
            <v>15.14</v>
          </cell>
        </row>
        <row r="4567">
          <cell r="A4567">
            <v>38974</v>
          </cell>
          <cell r="B4567" t="str">
            <v>TUBO PPR, CLASSE PN 12, DN 63 MM</v>
          </cell>
          <cell r="C4567" t="str">
            <v xml:space="preserve">M     </v>
          </cell>
          <cell r="D4567">
            <v>22.08</v>
          </cell>
        </row>
        <row r="4568">
          <cell r="A4568">
            <v>38975</v>
          </cell>
          <cell r="B4568" t="str">
            <v>TUBO PPR, CLASSE PN 12, DN 75 MM</v>
          </cell>
          <cell r="C4568" t="str">
            <v xml:space="preserve">M     </v>
          </cell>
          <cell r="D4568">
            <v>36.799999999999997</v>
          </cell>
        </row>
        <row r="4569">
          <cell r="A4569">
            <v>38976</v>
          </cell>
          <cell r="B4569" t="str">
            <v>TUBO PPR, CLASSE PN 12, DN 90 MM</v>
          </cell>
          <cell r="C4569" t="str">
            <v xml:space="preserve">M     </v>
          </cell>
          <cell r="D4569">
            <v>51.61</v>
          </cell>
        </row>
        <row r="4570">
          <cell r="A4570">
            <v>38977</v>
          </cell>
          <cell r="B4570" t="str">
            <v>TUBO PPR, CLASSE PN 12, DN 110 MM</v>
          </cell>
          <cell r="C4570" t="str">
            <v xml:space="preserve">M     </v>
          </cell>
          <cell r="D4570">
            <v>91.24</v>
          </cell>
        </row>
        <row r="4571">
          <cell r="A4571">
            <v>38978</v>
          </cell>
          <cell r="B4571" t="str">
            <v>TUBO PPR, CLASSE PN 25, DN 20 MM, PARA AGUA QUENTE E FRIA PREDIAL</v>
          </cell>
          <cell r="C4571" t="str">
            <v xml:space="preserve">M     </v>
          </cell>
          <cell r="D4571">
            <v>4.42</v>
          </cell>
        </row>
        <row r="4572">
          <cell r="A4572">
            <v>38979</v>
          </cell>
          <cell r="B4572" t="str">
            <v>TUBO PPR, CLASSE PN 25, DN 25 MM, PARA AGUA QUENTE E FRIA PREDIAL</v>
          </cell>
          <cell r="C4572" t="str">
            <v xml:space="preserve">M     </v>
          </cell>
          <cell r="D4572">
            <v>5.99</v>
          </cell>
        </row>
        <row r="4573">
          <cell r="A4573">
            <v>38980</v>
          </cell>
          <cell r="B4573" t="str">
            <v>TUBO PPR, CLASSE PN 25, DN 32 MM, PARA AGUA QUENTE E FRIA PREDIAL</v>
          </cell>
          <cell r="C4573" t="str">
            <v xml:space="preserve">M     </v>
          </cell>
          <cell r="D4573">
            <v>10.02</v>
          </cell>
        </row>
        <row r="4574">
          <cell r="A4574">
            <v>38981</v>
          </cell>
          <cell r="B4574" t="str">
            <v>TUBO PPR, CLASSE PN 25, DN 40 MM, PARA AGUA QUENTE E FRIA PREDIAL</v>
          </cell>
          <cell r="C4574" t="str">
            <v xml:space="preserve">M     </v>
          </cell>
          <cell r="D4574">
            <v>13.88</v>
          </cell>
        </row>
        <row r="4575">
          <cell r="A4575">
            <v>38982</v>
          </cell>
          <cell r="B4575" t="str">
            <v>TUBO PPR, CLASSE PN 25, DN 50 MM, PARA AGUA QUENTE E FRIA PREDIAL</v>
          </cell>
          <cell r="C4575" t="str">
            <v xml:space="preserve">M     </v>
          </cell>
          <cell r="D4575">
            <v>20.2</v>
          </cell>
        </row>
        <row r="4576">
          <cell r="A4576">
            <v>38983</v>
          </cell>
          <cell r="B4576" t="str">
            <v>TUBO PPR, CLASSE PN 25, DN 63 MM, PARA AGUA QUENTE E FRIA PREDIAL</v>
          </cell>
          <cell r="C4576" t="str">
            <v xml:space="preserve">M     </v>
          </cell>
          <cell r="D4576">
            <v>26.78</v>
          </cell>
        </row>
        <row r="4577">
          <cell r="A4577">
            <v>38984</v>
          </cell>
          <cell r="B4577" t="str">
            <v>TUBO PPR, CLASSE PN 25, DN 75 MM, PARA AGUA QUENTE E FRIA PREDIAL</v>
          </cell>
          <cell r="C4577" t="str">
            <v xml:space="preserve">M     </v>
          </cell>
          <cell r="D4577">
            <v>51.65</v>
          </cell>
        </row>
        <row r="4578">
          <cell r="A4578">
            <v>38985</v>
          </cell>
          <cell r="B4578" t="str">
            <v>TUBO PPR, CLASSE PN 25, DN 90 MM, PARA AGUA QUENTE E FRIA PREDIAL</v>
          </cell>
          <cell r="C4578" t="str">
            <v xml:space="preserve">M     </v>
          </cell>
          <cell r="D4578">
            <v>76.459999999999994</v>
          </cell>
        </row>
        <row r="4579">
          <cell r="A4579">
            <v>38986</v>
          </cell>
          <cell r="B4579" t="str">
            <v>TUBO PPR, CLASSE PN 25, DN 110 MM, PARA AGUA QUENTE E FRIA PREDIAL</v>
          </cell>
          <cell r="C4579" t="str">
            <v xml:space="preserve">M     </v>
          </cell>
          <cell r="D4579">
            <v>103.87</v>
          </cell>
        </row>
        <row r="4580">
          <cell r="A4580">
            <v>38987</v>
          </cell>
          <cell r="B4580" t="str">
            <v>JOELHO 45 GRAUS, PPR, SOLDAVEL, F/ F, DN 40 MM, PARA AQUA QUENTE E FRIA PREDIAL</v>
          </cell>
          <cell r="C4580" t="str">
            <v xml:space="preserve">UN    </v>
          </cell>
          <cell r="D4580">
            <v>4.46</v>
          </cell>
        </row>
        <row r="4581">
          <cell r="A4581">
            <v>38988</v>
          </cell>
          <cell r="B4581" t="str">
            <v>JOELHO 45 GRAUS, PPR, SOLDAVEL, F/ F, DN 50 MM, PARA AQUA QUENTE E FRIA PREDIAL</v>
          </cell>
          <cell r="C4581" t="str">
            <v xml:space="preserve">UN    </v>
          </cell>
          <cell r="D4581">
            <v>10.37</v>
          </cell>
        </row>
        <row r="4582">
          <cell r="A4582">
            <v>38989</v>
          </cell>
          <cell r="B4582" t="str">
            <v>JOELHO 45 GRAUS, PPR, SOLDAVEL, F/ F, DN 63 MM, PARA AQUA QUENTE E FRIA PREDIAL</v>
          </cell>
          <cell r="C4582" t="str">
            <v xml:space="preserve">UN    </v>
          </cell>
          <cell r="D4582">
            <v>13.78</v>
          </cell>
        </row>
        <row r="4583">
          <cell r="A4583">
            <v>38990</v>
          </cell>
          <cell r="B4583" t="str">
            <v>JOELHO 45 GRAUS, PPR, SOLDAVEL, F/ F, DN 75 MM, PARA AQUA QUENTE E FRIA PREDIAL</v>
          </cell>
          <cell r="C4583" t="str">
            <v xml:space="preserve">UN    </v>
          </cell>
          <cell r="D4583">
            <v>36.32</v>
          </cell>
        </row>
        <row r="4584">
          <cell r="A4584">
            <v>38991</v>
          </cell>
          <cell r="B4584" t="str">
            <v>JOELHO 45 GRAUS, PPR, SOLDAVEL, F/ F, DN 90 MM, PARA AQUA QUENTE E FRIA PREDIAL</v>
          </cell>
          <cell r="C4584" t="str">
            <v xml:space="preserve">UN    </v>
          </cell>
          <cell r="D4584">
            <v>73.38</v>
          </cell>
        </row>
        <row r="4585">
          <cell r="A4585">
            <v>38992</v>
          </cell>
          <cell r="B4585" t="str">
            <v>BUCHA DE REDUCAO, PPR, DN 32 X 25 MM, PARA AGUA QUENTE E FRIA PREDIAL</v>
          </cell>
          <cell r="C4585" t="str">
            <v xml:space="preserve">UN    </v>
          </cell>
          <cell r="D4585">
            <v>1.94</v>
          </cell>
        </row>
        <row r="4586">
          <cell r="A4586">
            <v>38993</v>
          </cell>
          <cell r="B4586" t="str">
            <v>BUCHA DE REDUCAO, PPR, DN 40 X 25 MM, PARA AGUA QUENTE E FRIA PREDIAL</v>
          </cell>
          <cell r="C4586" t="str">
            <v xml:space="preserve">UN    </v>
          </cell>
          <cell r="D4586">
            <v>5.53</v>
          </cell>
        </row>
        <row r="4587">
          <cell r="A4587">
            <v>38996</v>
          </cell>
          <cell r="B4587" t="str">
            <v>CONECTOR / ADAPTADOR MACHO, COM INSERTO METALICO, PPR, DN 25 MM X 1/2", PARA AGUA QUENTE E FRIA PREDIAL</v>
          </cell>
          <cell r="C4587" t="str">
            <v xml:space="preserve">UN    </v>
          </cell>
          <cell r="D4587">
            <v>9.83</v>
          </cell>
        </row>
        <row r="4588">
          <cell r="A4588">
            <v>38997</v>
          </cell>
          <cell r="B4588" t="str">
            <v>CONECTOR / ADAPTADOR MACHO, COM INSERTO METALICO, PPR, DN 32 MM X 3/4", PARA AGUA QUENTE E FRIA PREDIAL</v>
          </cell>
          <cell r="C4588" t="str">
            <v xml:space="preserve">UN    </v>
          </cell>
          <cell r="D4588">
            <v>15.9</v>
          </cell>
        </row>
        <row r="4589">
          <cell r="A4589">
            <v>38998</v>
          </cell>
          <cell r="B4589" t="str">
            <v>CONECTOR / ADAPTADOR FEMEA, COM INSERTO METALICO, PPR, DN 25 MM X 1/2", PARA AGUA QUENTE E FRIA PREDIAL</v>
          </cell>
          <cell r="C4589" t="str">
            <v xml:space="preserve">UN    </v>
          </cell>
          <cell r="D4589">
            <v>6.8</v>
          </cell>
        </row>
        <row r="4590">
          <cell r="A4590">
            <v>38999</v>
          </cell>
          <cell r="B4590" t="str">
            <v>CONECTOR / ADAPTADOR FEMEA, COM INSERTO METALICO, PPR, DN 32 MM X 3/4", PARA AGUA QUENTE E FRIA PREDIAL</v>
          </cell>
          <cell r="C4590" t="str">
            <v xml:space="preserve">UN    </v>
          </cell>
          <cell r="D4590">
            <v>11.25</v>
          </cell>
        </row>
        <row r="4591">
          <cell r="A4591">
            <v>39000</v>
          </cell>
          <cell r="B4591" t="str">
            <v>TE MISTURADOR COM INSERTO METALICO, FEMEA, PPR, DN 25 MM X 3/4", PARA AGUA QUENTE E FRIA PREDIAL</v>
          </cell>
          <cell r="C4591" t="str">
            <v xml:space="preserve">UN    </v>
          </cell>
          <cell r="D4591">
            <v>19.84</v>
          </cell>
        </row>
        <row r="4592">
          <cell r="A4592">
            <v>39008</v>
          </cell>
          <cell r="B4592" t="str">
            <v>BOMBA DE PROJECAO DE CONCRETO SECO, POTENCIA 10 CV, VAZAO 3 M3/H</v>
          </cell>
          <cell r="C4592" t="str">
            <v xml:space="preserve">UN    </v>
          </cell>
          <cell r="D4592">
            <v>43176.47</v>
          </cell>
        </row>
        <row r="4593">
          <cell r="A4593">
            <v>39009</v>
          </cell>
          <cell r="B4593" t="str">
            <v>BOMBA DE PROJECAO DE CONCRETO SECO, POTENCIA 10 CV, VAZAO 6 M3/H</v>
          </cell>
          <cell r="C4593" t="str">
            <v xml:space="preserve">UN    </v>
          </cell>
          <cell r="D4593">
            <v>46258.239999999998</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0.84</v>
          </cell>
        </row>
        <row r="4596">
          <cell r="A4596">
            <v>39014</v>
          </cell>
          <cell r="B4596" t="str">
            <v>FIBRA DE ACO PARA REFORCO DO CONCRETO, SOLTA, TIPO A-I, FATOR DE FORMA *50* L / D, COMPRIMENTO DE *30* MM E RESISTENCIA A TRACAO DO ACO MAIOR 1000 MPA</v>
          </cell>
          <cell r="C4596" t="str">
            <v xml:space="preserve">KG    </v>
          </cell>
          <cell r="D4596">
            <v>13.52</v>
          </cell>
        </row>
        <row r="4597">
          <cell r="A4597">
            <v>39015</v>
          </cell>
          <cell r="B4597" t="str">
            <v>PROTETOR/PONTEIRA PLASTICA PARA PONTA DE VERGALHAO DE ATE 1", TIPO PROTETOR DE ESPERA</v>
          </cell>
          <cell r="C4597" t="str">
            <v xml:space="preserve">UN    </v>
          </cell>
          <cell r="D4597">
            <v>0.55000000000000004</v>
          </cell>
        </row>
        <row r="4598">
          <cell r="A4598">
            <v>39016</v>
          </cell>
          <cell r="B4598" t="str">
            <v>ESPACADOR / DISTANCIADOR TIPO PINO EM PLASTICO, PARA VERGALHAO ATE 10 MM, PARA APOIO DE ARMADURA</v>
          </cell>
          <cell r="C4598" t="str">
            <v xml:space="preserve">UN    </v>
          </cell>
          <cell r="D4598">
            <v>0.2</v>
          </cell>
        </row>
        <row r="4599">
          <cell r="A4599">
            <v>39017</v>
          </cell>
          <cell r="B4599" t="str">
            <v>ESPACADOR / DISTANCIADOR CIRCULAR COM ENTRADA LATERAL, EM PLASTICO, PARA VERGALHAO *4,2 A 12,5* MM, COBRIMENTO 20 MM</v>
          </cell>
          <cell r="C4599" t="str">
            <v xml:space="preserve">UN    </v>
          </cell>
          <cell r="D4599">
            <v>0.12</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338.8</v>
          </cell>
        </row>
        <row r="4601">
          <cell r="A4601">
            <v>39022</v>
          </cell>
          <cell r="B4601" t="str">
            <v>PORTA DE ABRIR EM ACO TIPO VENEZIANA, COM FUNDO ANTICORROSIVO / PRIMER DE PROTECAO, SEM GUARNICAO/ALIZAR/VISTA, 87 X 210 CM</v>
          </cell>
          <cell r="C4601" t="str">
            <v xml:space="preserve">UN    </v>
          </cell>
          <cell r="D4601">
            <v>419</v>
          </cell>
        </row>
        <row r="4602">
          <cell r="A4602">
            <v>39024</v>
          </cell>
          <cell r="B4602" t="str">
            <v>PORTA DE ABRIR EM ALUMINIO COM DIVISAO HORIZONTAL  PARA VIDROS,  ACABAMENTO ANODIZADO NATURAL, VIDROS INCLUSOS, SEM GUARNICAO/ALIZAR/VISTA , 87 X 210 CM</v>
          </cell>
          <cell r="C4602" t="str">
            <v xml:space="preserve">UN    </v>
          </cell>
          <cell r="D4602">
            <v>1375.47</v>
          </cell>
        </row>
        <row r="4603">
          <cell r="A4603">
            <v>39025</v>
          </cell>
          <cell r="B4603" t="str">
            <v>PORTA DE ABRIR EM ALUMINIO TIPO VENEZIANA, ACABAMENTO ANODIZADO NATURAL, SEM GUARNICAO/ALIZAR/VISTA, 87 X 210 CM</v>
          </cell>
          <cell r="C4603" t="str">
            <v xml:space="preserve">UN    </v>
          </cell>
          <cell r="D4603">
            <v>1410.4</v>
          </cell>
        </row>
        <row r="4604">
          <cell r="A4604">
            <v>39026</v>
          </cell>
          <cell r="B4604" t="str">
            <v>PREGO DE ACO POLIDO SEM CABECA 15 X 15 (1 1/4 X 13)</v>
          </cell>
          <cell r="C4604" t="str">
            <v xml:space="preserve">KG    </v>
          </cell>
          <cell r="D4604">
            <v>9.6300000000000008</v>
          </cell>
        </row>
        <row r="4605">
          <cell r="A4605">
            <v>39027</v>
          </cell>
          <cell r="B4605" t="str">
            <v>PREGO DE ACO POLIDO COM CABECA 19  X 36 (3 1/4  X  9)</v>
          </cell>
          <cell r="C4605" t="str">
            <v xml:space="preserve">KG    </v>
          </cell>
          <cell r="D4605">
            <v>8.5500000000000007</v>
          </cell>
        </row>
        <row r="4606">
          <cell r="A4606">
            <v>39028</v>
          </cell>
          <cell r="B4606" t="str">
            <v>PERFILADO PERFURADO SIMPLES 38 X 38 MM, CHAPA 22</v>
          </cell>
          <cell r="C4606" t="str">
            <v xml:space="preserve">M     </v>
          </cell>
          <cell r="D4606">
            <v>5.07</v>
          </cell>
        </row>
        <row r="4607">
          <cell r="A4607">
            <v>39029</v>
          </cell>
          <cell r="B4607" t="str">
            <v>PERFILADO PERFURADO DUPLO 38 X 76 MM, CHAPA 22</v>
          </cell>
          <cell r="C4607" t="str">
            <v xml:space="preserve">M     </v>
          </cell>
          <cell r="D4607">
            <v>8.7100000000000009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3.84</v>
          </cell>
        </row>
        <row r="4688">
          <cell r="A4688">
            <v>39247</v>
          </cell>
          <cell r="B4688" t="str">
            <v>ELETRODUTODUTO PEAD FLEXIVEL PAREDE SIMPLES, CORRUGACAO HELICOIDAL, COR PRETA, SEM ROSCA, DE 1 1/4",  PARA CABEAMENTO SUBTERRANEO (NBR 15715)</v>
          </cell>
          <cell r="C4688" t="str">
            <v xml:space="preserve">M     </v>
          </cell>
          <cell r="D4688">
            <v>3.35</v>
          </cell>
        </row>
        <row r="4689">
          <cell r="A4689">
            <v>39248</v>
          </cell>
          <cell r="B4689" t="str">
            <v>ELETRODUTODUTO PEAD FLEXIVEL PAREDE SIMPLES, CORRUGACAO HELICOIDAL, COR PRETA, SEM ROSCA, DE 4",  PARA CABEAMENTO SUBTERRANEO (NBR 15715)</v>
          </cell>
          <cell r="C4689" t="str">
            <v xml:space="preserve">M     </v>
          </cell>
          <cell r="D4689">
            <v>10.78</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1.35</v>
          </cell>
        </row>
        <row r="4712">
          <cell r="A4712">
            <v>39272</v>
          </cell>
          <cell r="B4712" t="str">
            <v>CURVA 90 GRAUS, CURTA, DE PVC RIGIDO ROSCAVEL, DE 3/4", PARA ELETRODUTO</v>
          </cell>
          <cell r="C4712" t="str">
            <v xml:space="preserve">UN    </v>
          </cell>
          <cell r="D4712">
            <v>1.66</v>
          </cell>
        </row>
        <row r="4713">
          <cell r="A4713">
            <v>39273</v>
          </cell>
          <cell r="B4713" t="str">
            <v>CURVA 90 GRAUS, CURTA, DE PVC RIGIDO ROSCAVEL, DE 1", PARA ELETRODUTO</v>
          </cell>
          <cell r="C4713" t="str">
            <v xml:space="preserve">UN    </v>
          </cell>
          <cell r="D4713">
            <v>2.29</v>
          </cell>
        </row>
        <row r="4714">
          <cell r="A4714">
            <v>39274</v>
          </cell>
          <cell r="B4714" t="str">
            <v>CURVA 135 GRAUS, DE PVC RIGIDO ROSCAVEL, DE 3/4", PARA ELETRODUTO</v>
          </cell>
          <cell r="C4714" t="str">
            <v xml:space="preserve">UN    </v>
          </cell>
          <cell r="D4714">
            <v>1.63</v>
          </cell>
        </row>
        <row r="4715">
          <cell r="A4715">
            <v>39276</v>
          </cell>
          <cell r="B4715" t="str">
            <v>CURVA 180 GRAUS, DE PVC RIGIDO ROSCAVEL, DE 1", PARA ELETRODUTO</v>
          </cell>
          <cell r="C4715" t="str">
            <v xml:space="preserve">UN    </v>
          </cell>
          <cell r="D4715">
            <v>3.97</v>
          </cell>
        </row>
        <row r="4716">
          <cell r="A4716">
            <v>39277</v>
          </cell>
          <cell r="B4716" t="str">
            <v>CURVA 180 GRAUS, DE PVC RIGIDO ROSCAVEL, DE 2", PARA ELETRODUTO</v>
          </cell>
          <cell r="C4716" t="str">
            <v xml:space="preserve">UN    </v>
          </cell>
          <cell r="D4716">
            <v>10.73</v>
          </cell>
        </row>
        <row r="4717">
          <cell r="A4717">
            <v>39279</v>
          </cell>
          <cell r="B4717" t="str">
            <v>CONEXAO FIXA, ROSCA FEMEA, EM PLASTICO, DN 16 MM X 1/2", PARA CONEXAO COM CRIMPAGEM EM TUBO PEX</v>
          </cell>
          <cell r="C4717" t="str">
            <v xml:space="preserve">UN    </v>
          </cell>
          <cell r="D4717">
            <v>8.32</v>
          </cell>
        </row>
        <row r="4718">
          <cell r="A4718">
            <v>39280</v>
          </cell>
          <cell r="B4718" t="str">
            <v>CONEXAO FIXA, ROSCA FEMEA, EM PLASTICO, DN 20 MM X 1/2", PARA CONEXAO COM CRIMPAGEM EM TUBO PEX</v>
          </cell>
          <cell r="C4718" t="str">
            <v xml:space="preserve">UN    </v>
          </cell>
          <cell r="D4718">
            <v>10.79</v>
          </cell>
        </row>
        <row r="4719">
          <cell r="A4719">
            <v>39281</v>
          </cell>
          <cell r="B4719" t="str">
            <v>CONEXAO FIXA, ROSCA FEMEA, EM PLASTICO, DN 20 MM X 3/4", PARA CONEXAO COM CRIMPAGEM EM TUBO PEX</v>
          </cell>
          <cell r="C4719" t="str">
            <v xml:space="preserve">UN    </v>
          </cell>
          <cell r="D4719">
            <v>14.2</v>
          </cell>
        </row>
        <row r="4720">
          <cell r="A4720">
            <v>39282</v>
          </cell>
          <cell r="B4720" t="str">
            <v>CONEXAO FIXA, ROSCA FEMEA, EM PLASTICO, DN 25 MM X 3/4", PARA CONEXAO COM CRIMPAGEM EM TUBO PEX</v>
          </cell>
          <cell r="C4720" t="str">
            <v xml:space="preserve">UN    </v>
          </cell>
          <cell r="D4720">
            <v>14.54</v>
          </cell>
        </row>
        <row r="4721">
          <cell r="A4721">
            <v>39283</v>
          </cell>
          <cell r="B4721" t="str">
            <v>DISTRIBUIDOR, PLASTICO, 2 SAIDAS, DN 32 X 16 MM, PARA CONEXAO COM CRIMPAGEM EM TUBO PEX</v>
          </cell>
          <cell r="C4721" t="str">
            <v xml:space="preserve">UN    </v>
          </cell>
          <cell r="D4721">
            <v>97.37</v>
          </cell>
        </row>
        <row r="4722">
          <cell r="A4722">
            <v>39284</v>
          </cell>
          <cell r="B4722" t="str">
            <v>DISTRIBUIDOR, PLASTICO, 2 SAIDAS, DN 32 X 20 MM, PARA CONEXAO COM CRIMPAGEM EM TUBO PEX</v>
          </cell>
          <cell r="C4722" t="str">
            <v xml:space="preserve">UN    </v>
          </cell>
          <cell r="D4722">
            <v>105.52</v>
          </cell>
        </row>
        <row r="4723">
          <cell r="A4723">
            <v>39285</v>
          </cell>
          <cell r="B4723" t="str">
            <v>DISTRIBUIDOR, PLASTICO, 2 SAIDAS, DN 32 X 25 MM, PARA CONEXAO COM CRIMPAGEM EM TUBO PEX</v>
          </cell>
          <cell r="C4723" t="str">
            <v xml:space="preserve">UN    </v>
          </cell>
          <cell r="D4723">
            <v>107.04</v>
          </cell>
        </row>
        <row r="4724">
          <cell r="A4724">
            <v>39286</v>
          </cell>
          <cell r="B4724" t="str">
            <v>DISTRIBUIDOR, PLASTICO, 3 SAIDAS, DN 32 X 16 MM, PARA CONEXAO COM CRIMPAGEM EM TUBO PEX</v>
          </cell>
          <cell r="C4724" t="str">
            <v xml:space="preserve">UN    </v>
          </cell>
          <cell r="D4724">
            <v>104.71</v>
          </cell>
        </row>
        <row r="4725">
          <cell r="A4725">
            <v>39287</v>
          </cell>
          <cell r="B4725" t="str">
            <v>DISTRIBUIDOR, PLASTICO, 3 SAIDAS, DN 32 X 20 MM, PARA CONEXAO COM CRIMPAGEM EM TUBO PEX</v>
          </cell>
          <cell r="C4725" t="str">
            <v xml:space="preserve">UN    </v>
          </cell>
          <cell r="D4725">
            <v>122.95</v>
          </cell>
        </row>
        <row r="4726">
          <cell r="A4726">
            <v>39288</v>
          </cell>
          <cell r="B4726" t="str">
            <v>DISTRIBUIDOR, PLASTICO, 3 SAIDAS, DN 32 X 25 MM, PARA CONEXAO COM CRIMPAGEM EM TUBO PEX</v>
          </cell>
          <cell r="C4726" t="str">
            <v xml:space="preserve">UN    </v>
          </cell>
          <cell r="D4726">
            <v>131.21</v>
          </cell>
        </row>
        <row r="4727">
          <cell r="A4727">
            <v>39289</v>
          </cell>
          <cell r="B4727" t="str">
            <v>TE, PLASTICO, DN 20 MM, PARA CONEXAO COM CRIMPAGEM EM TUBO PEX</v>
          </cell>
          <cell r="C4727" t="str">
            <v xml:space="preserve">UN    </v>
          </cell>
          <cell r="D4727">
            <v>16.52</v>
          </cell>
        </row>
        <row r="4728">
          <cell r="A4728">
            <v>39290</v>
          </cell>
          <cell r="B4728" t="str">
            <v>TE, PLASTICO, DN 25 MM, PARA CONEXAO COM CRIMPAGEM EM TUBO PEX</v>
          </cell>
          <cell r="C4728" t="str">
            <v xml:space="preserve">UN    </v>
          </cell>
          <cell r="D4728">
            <v>28.04</v>
          </cell>
        </row>
        <row r="4729">
          <cell r="A4729">
            <v>39291</v>
          </cell>
          <cell r="B4729" t="str">
            <v>TE, PLASTICO, DN 32 MM, PARA CONEXAO COM CRIMPAGEM EM TUBO PEX</v>
          </cell>
          <cell r="C4729" t="str">
            <v xml:space="preserve">UN    </v>
          </cell>
          <cell r="D4729">
            <v>41.98</v>
          </cell>
        </row>
        <row r="4730">
          <cell r="A4730">
            <v>39292</v>
          </cell>
          <cell r="B4730" t="str">
            <v>UNIAO DE REDUCAO METALICA, PARA CONEXAO COM ANEL DESLIZANTE EM TUBO PEX, DN 20 X 16 MM</v>
          </cell>
          <cell r="C4730" t="str">
            <v xml:space="preserve">UN    </v>
          </cell>
          <cell r="D4730">
            <v>6.39</v>
          </cell>
        </row>
        <row r="4731">
          <cell r="A4731">
            <v>39293</v>
          </cell>
          <cell r="B4731" t="str">
            <v>UNIAO DE REDUCAO METALICA, PARA CONEXAO COM ANEL DESLIZANTE EM TUBO PEX, DN 25 X 16 MM</v>
          </cell>
          <cell r="C4731" t="str">
            <v xml:space="preserve">UN    </v>
          </cell>
          <cell r="D4731">
            <v>10.31</v>
          </cell>
        </row>
        <row r="4732">
          <cell r="A4732">
            <v>39294</v>
          </cell>
          <cell r="B4732" t="str">
            <v>UNIAO DE REDUCAO METALICA, PARA CONEXAO COM ANEL DESLIZANTE EM TUBO PEX, DN 25 X 20 MM</v>
          </cell>
          <cell r="C4732" t="str">
            <v xml:space="preserve">UN    </v>
          </cell>
          <cell r="D4732">
            <v>10.31</v>
          </cell>
        </row>
        <row r="4733">
          <cell r="A4733">
            <v>39295</v>
          </cell>
          <cell r="B4733" t="str">
            <v>UNIAO DE REDUCAO METALICA, PARA CONEXAO COM ANEL DESLIZANTE EM TUBO PEX, DN 32 X 25 MM</v>
          </cell>
          <cell r="C4733" t="str">
            <v xml:space="preserve">UN    </v>
          </cell>
          <cell r="D4733">
            <v>17.579999999999998</v>
          </cell>
        </row>
        <row r="4734">
          <cell r="A4734">
            <v>39296</v>
          </cell>
          <cell r="B4734" t="str">
            <v>UNIAO METALICA, PARA CONEXAO COM ANEL DESLIZANTE EM TUBO PEX, DN 16 MM</v>
          </cell>
          <cell r="C4734" t="str">
            <v xml:space="preserve">UN    </v>
          </cell>
          <cell r="D4734">
            <v>4.9400000000000004</v>
          </cell>
        </row>
        <row r="4735">
          <cell r="A4735">
            <v>39297</v>
          </cell>
          <cell r="B4735" t="str">
            <v>UNIAO METALICA, PARA CONEXAO COM ANEL DESLIZANTE EM TUBO PEX, DN 20 MM</v>
          </cell>
          <cell r="C4735" t="str">
            <v xml:space="preserve">UN    </v>
          </cell>
          <cell r="D4735">
            <v>7.06</v>
          </cell>
        </row>
        <row r="4736">
          <cell r="A4736">
            <v>39298</v>
          </cell>
          <cell r="B4736" t="str">
            <v>UNIAO METALICA, PARA CONEXAO COM ANEL DESLIZANTE EM TUBO PEX, DN 25 MM</v>
          </cell>
          <cell r="C4736" t="str">
            <v xml:space="preserve">UN    </v>
          </cell>
          <cell r="D4736">
            <v>12.43</v>
          </cell>
        </row>
        <row r="4737">
          <cell r="A4737">
            <v>39299</v>
          </cell>
          <cell r="B4737" t="str">
            <v>UNIAO METALICA, PARA CONEXAO COM ANEL DESLIZANTE EM TUBO PEX, DN 32 MM</v>
          </cell>
          <cell r="C4737" t="str">
            <v xml:space="preserve">UN    </v>
          </cell>
          <cell r="D4737">
            <v>21.16</v>
          </cell>
        </row>
        <row r="4738">
          <cell r="A4738">
            <v>39300</v>
          </cell>
          <cell r="B4738" t="str">
            <v>JOELHO 90 GRAUS, PLASTICO, PARA CONEXAO COM CRIMPAGEM EM TUBO PEX, DN 16 MM</v>
          </cell>
          <cell r="C4738" t="str">
            <v xml:space="preserve">UN    </v>
          </cell>
          <cell r="D4738">
            <v>8.44</v>
          </cell>
        </row>
        <row r="4739">
          <cell r="A4739">
            <v>39301</v>
          </cell>
          <cell r="B4739" t="str">
            <v>JOELHO 90 GRAUS, PLASTICO, PARA CONEXAO COM CRIMPAGEM EM TUBO PEX, DN 20 MM</v>
          </cell>
          <cell r="C4739" t="str">
            <v xml:space="preserve">UN    </v>
          </cell>
          <cell r="D4739">
            <v>11.72</v>
          </cell>
        </row>
        <row r="4740">
          <cell r="A4740">
            <v>39302</v>
          </cell>
          <cell r="B4740" t="str">
            <v>JOELHO 90 GRAUS, PLASTICO, PARA CONEXAO COM CRIMPAGEM EM TUBO PEX, DN 25 MM</v>
          </cell>
          <cell r="C4740" t="str">
            <v xml:space="preserve">UN    </v>
          </cell>
          <cell r="D4740">
            <v>14.72</v>
          </cell>
        </row>
        <row r="4741">
          <cell r="A4741">
            <v>39303</v>
          </cell>
          <cell r="B4741" t="str">
            <v>JOELHO 90 GRAUS, PLASTICO, PARA CONEXAO COM CRIMPAGEM EM TUBO PEX, DN 32 MM</v>
          </cell>
          <cell r="C4741" t="str">
            <v xml:space="preserve">UN    </v>
          </cell>
          <cell r="D4741">
            <v>25.88</v>
          </cell>
        </row>
        <row r="4742">
          <cell r="A4742">
            <v>39304</v>
          </cell>
          <cell r="B4742" t="str">
            <v>JOELHO 90 GRAUS, ROSCA FEMEA TERMINAL, PLASTICO, PARA CONEXAO COM CRIMPAGEM EM TUBO PEX, DN 16 MM X 1/2"</v>
          </cell>
          <cell r="C4742" t="str">
            <v xml:space="preserve">UN    </v>
          </cell>
          <cell r="D4742">
            <v>10.43</v>
          </cell>
        </row>
        <row r="4743">
          <cell r="A4743">
            <v>39305</v>
          </cell>
          <cell r="B4743" t="str">
            <v>JOELHO 90 GRAUS, ROSCA FEMEA TERMINAL, PLASTICO, PARA CONEXAO COM CRIMPAGEM EM TUBO PEX, DN 20 MM X 1/2"</v>
          </cell>
          <cell r="C4743" t="str">
            <v xml:space="preserve">UN    </v>
          </cell>
          <cell r="D4743">
            <v>13.65</v>
          </cell>
        </row>
        <row r="4744">
          <cell r="A4744">
            <v>39306</v>
          </cell>
          <cell r="B4744" t="str">
            <v>JOELHO 90 GRAUS, ROSCA FEMEA TERMINAL, PLASTICO, PARA CONEXAO COM CRIMPAGEM EM TUBO PEX, DN 20 MM X 3/4"</v>
          </cell>
          <cell r="C4744" t="str">
            <v xml:space="preserve">UN    </v>
          </cell>
          <cell r="D4744">
            <v>17.079999999999998</v>
          </cell>
        </row>
        <row r="4745">
          <cell r="A4745">
            <v>39307</v>
          </cell>
          <cell r="B4745" t="str">
            <v>JOELHO 90 GRAUS, ROSCA FEMEA TERMINAL, PLASTICO, PARA CONEXAO COM CRIMPAGEM EM TUBO PEX, DN 25 MM X 3/4"</v>
          </cell>
          <cell r="C4745" t="str">
            <v xml:space="preserve">UN    </v>
          </cell>
          <cell r="D4745">
            <v>19.66</v>
          </cell>
        </row>
        <row r="4746">
          <cell r="A4746">
            <v>39308</v>
          </cell>
          <cell r="B4746" t="str">
            <v>LUVA PARA TUBO PEX, PLASTICA, PARA CONEXAO COM CRIMPAGEM, DN 16 MM</v>
          </cell>
          <cell r="C4746" t="str">
            <v xml:space="preserve">UN    </v>
          </cell>
          <cell r="D4746">
            <v>7.12</v>
          </cell>
        </row>
        <row r="4747">
          <cell r="A4747">
            <v>39309</v>
          </cell>
          <cell r="B4747" t="str">
            <v>LUVA PARA TUBO PEX, PLASTICA, PARA CONEXAO COM CRIMPAGEM, DN 20 MM</v>
          </cell>
          <cell r="C4747" t="str">
            <v xml:space="preserve">UN    </v>
          </cell>
          <cell r="D4747">
            <v>10.31</v>
          </cell>
        </row>
        <row r="4748">
          <cell r="A4748">
            <v>39310</v>
          </cell>
          <cell r="B4748" t="str">
            <v>LUVA PARA TUBO PEX, PLASTICA, PARA CONEXAO COM CRIMPAGEM, DN 25 MM</v>
          </cell>
          <cell r="C4748" t="str">
            <v xml:space="preserve">UN    </v>
          </cell>
          <cell r="D4748">
            <v>15.62</v>
          </cell>
        </row>
        <row r="4749">
          <cell r="A4749">
            <v>39311</v>
          </cell>
          <cell r="B4749" t="str">
            <v>LUVA PARA TUBO PEX, PLASTICA, PARA CONEXAO COM CRIMPAGEM, DN 32 MM</v>
          </cell>
          <cell r="C4749" t="str">
            <v xml:space="preserve">UN    </v>
          </cell>
          <cell r="D4749">
            <v>23.47</v>
          </cell>
        </row>
        <row r="4750">
          <cell r="A4750">
            <v>39312</v>
          </cell>
          <cell r="B4750" t="str">
            <v>LUVA DE REDUCAO PARA TUBO PEX, PLASTICA, PARA CONEXAO COM CRIMPAGEM, DN 20 X 16 MM</v>
          </cell>
          <cell r="C4750" t="str">
            <v xml:space="preserve">UN    </v>
          </cell>
          <cell r="D4750">
            <v>10.28</v>
          </cell>
        </row>
        <row r="4751">
          <cell r="A4751">
            <v>39313</v>
          </cell>
          <cell r="B4751" t="str">
            <v>LUVA DE REDUCAO PARA TUBO PEX, PLASTICA, PARA CONEXAO COM CRIMPAGEM, DN 25 X 16 MM</v>
          </cell>
          <cell r="C4751" t="str">
            <v xml:space="preserve">UN    </v>
          </cell>
          <cell r="D4751">
            <v>13.42</v>
          </cell>
        </row>
        <row r="4752">
          <cell r="A4752">
            <v>39314</v>
          </cell>
          <cell r="B4752" t="str">
            <v>LUVA DE REDUCAO PARA TUBO PEX, PLASTICA, PARA CONEXAO COM CRIMPAGEM, DN 32 X 25 MM</v>
          </cell>
          <cell r="C4752" t="str">
            <v xml:space="preserve">UN    </v>
          </cell>
          <cell r="D4752">
            <v>21.31</v>
          </cell>
        </row>
        <row r="4753">
          <cell r="A4753">
            <v>39315</v>
          </cell>
          <cell r="B4753" t="str">
            <v>ESPACADOR / DISTANCIADOR TIPO GARRA DUPLA, EM PLASTICO, COBRIMENTO *20* MM, PARA FERRAGENS DE LAJES E FUNDO DE VIGAS</v>
          </cell>
          <cell r="C4753" t="str">
            <v xml:space="preserve">UN    </v>
          </cell>
          <cell r="D4753">
            <v>0.2</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3.98</v>
          </cell>
        </row>
        <row r="4756">
          <cell r="A4756">
            <v>39320</v>
          </cell>
          <cell r="B4756" t="str">
            <v>TERMINAL DE VENTILACAO, 75 MM, SERIE NORMAL, ESGOTO PREDIAL</v>
          </cell>
          <cell r="C4756" t="str">
            <v xml:space="preserve">UN    </v>
          </cell>
          <cell r="D4756">
            <v>4.75</v>
          </cell>
        </row>
        <row r="4757">
          <cell r="A4757">
            <v>39321</v>
          </cell>
          <cell r="B4757" t="str">
            <v>TERMINAL DE VENTILACAO, 100 MM, SERIE NORMAL, ESGOTO PREDIAL</v>
          </cell>
          <cell r="C4757" t="str">
            <v xml:space="preserve">UN    </v>
          </cell>
          <cell r="D4757">
            <v>6.51</v>
          </cell>
        </row>
        <row r="4758">
          <cell r="A4758">
            <v>39322</v>
          </cell>
          <cell r="B4758" t="str">
            <v>TE, PLASTICO, DN 16 MM, PARA CONEXAO COM CRIMPAGEM EM TUBO PEX</v>
          </cell>
          <cell r="C4758" t="str">
            <v xml:space="preserve">UN    </v>
          </cell>
          <cell r="D4758">
            <v>13.79</v>
          </cell>
        </row>
        <row r="4759">
          <cell r="A4759">
            <v>39323</v>
          </cell>
          <cell r="B4759" t="str">
            <v>MANTA GEOTEXTIL TECIDO DE LAMINETES DE POLIPROPILENO, RESISTENCIA A TRACAO = *25* KN/M</v>
          </cell>
          <cell r="C4759" t="str">
            <v xml:space="preserve">M2    </v>
          </cell>
          <cell r="D4759">
            <v>14.69</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2.79</v>
          </cell>
        </row>
        <row r="4765">
          <cell r="A4765">
            <v>39329</v>
          </cell>
          <cell r="B4765" t="str">
            <v>CONDULETE EM PVC, TIPO "B", SEM TAMPA, DE 1"</v>
          </cell>
          <cell r="C4765" t="str">
            <v xml:space="preserve">UN    </v>
          </cell>
          <cell r="D4765">
            <v>6.72</v>
          </cell>
        </row>
        <row r="4766">
          <cell r="A4766">
            <v>39330</v>
          </cell>
          <cell r="B4766" t="str">
            <v>CONDULETE EM PVC, TIPO "C", SEM TAMPA, DE 1/2"</v>
          </cell>
          <cell r="C4766" t="str">
            <v xml:space="preserve">UN    </v>
          </cell>
          <cell r="D4766">
            <v>7.07</v>
          </cell>
        </row>
        <row r="4767">
          <cell r="A4767">
            <v>39331</v>
          </cell>
          <cell r="B4767" t="str">
            <v>CONDULETE EM PVC, TIPO "C", SEM TAMPA, DE 3/4"</v>
          </cell>
          <cell r="C4767" t="str">
            <v xml:space="preserve">UN    </v>
          </cell>
          <cell r="D4767">
            <v>6.29</v>
          </cell>
        </row>
        <row r="4768">
          <cell r="A4768">
            <v>39332</v>
          </cell>
          <cell r="B4768" t="str">
            <v>CONDULETE EM PVC, TIPO "C", SEM TAMPA, DE 1"</v>
          </cell>
          <cell r="C4768" t="str">
            <v xml:space="preserve">UN    </v>
          </cell>
          <cell r="D4768">
            <v>7.9</v>
          </cell>
        </row>
        <row r="4769">
          <cell r="A4769">
            <v>39333</v>
          </cell>
          <cell r="B4769" t="str">
            <v>CONDULETE EM PVC, TIPO "E", SEM TAMPA, DE 1/2"</v>
          </cell>
          <cell r="C4769" t="str">
            <v xml:space="preserve">UN    </v>
          </cell>
          <cell r="D4769">
            <v>6.13</v>
          </cell>
        </row>
        <row r="4770">
          <cell r="A4770">
            <v>39334</v>
          </cell>
          <cell r="B4770" t="str">
            <v>CONDULETE EM PVC, TIPO "E", SEM TAMPA, DE 3/4"</v>
          </cell>
          <cell r="C4770" t="str">
            <v xml:space="preserve">UN    </v>
          </cell>
          <cell r="D4770">
            <v>5.64</v>
          </cell>
        </row>
        <row r="4771">
          <cell r="A4771">
            <v>39335</v>
          </cell>
          <cell r="B4771" t="str">
            <v>CONDULETE EM PVC, TIPO "E", SEM TAMPA, DE 1"</v>
          </cell>
          <cell r="C4771" t="str">
            <v xml:space="preserve">UN    </v>
          </cell>
          <cell r="D4771">
            <v>7.1</v>
          </cell>
        </row>
        <row r="4772">
          <cell r="A4772">
            <v>39336</v>
          </cell>
          <cell r="B4772" t="str">
            <v>CONDULETE EM PVC, TIPO "LR", SEM TAMPA, DE 1/2"</v>
          </cell>
          <cell r="C4772" t="str">
            <v xml:space="preserve">UN    </v>
          </cell>
          <cell r="D4772">
            <v>7.07</v>
          </cell>
        </row>
        <row r="4773">
          <cell r="A4773">
            <v>39337</v>
          </cell>
          <cell r="B4773" t="str">
            <v>CONDULETE EM PVC, TIPO "LR", SEM TAMPA, DE 3/4"</v>
          </cell>
          <cell r="C4773" t="str">
            <v xml:space="preserve">UN    </v>
          </cell>
          <cell r="D4773">
            <v>6.29</v>
          </cell>
        </row>
        <row r="4774">
          <cell r="A4774">
            <v>39338</v>
          </cell>
          <cell r="B4774" t="str">
            <v>CONDULETE EM PVC, TIPO "LR", SEM TAMPA, DE 1"</v>
          </cell>
          <cell r="C4774" t="str">
            <v xml:space="preserve">UN    </v>
          </cell>
          <cell r="D4774">
            <v>7.9</v>
          </cell>
        </row>
        <row r="4775">
          <cell r="A4775">
            <v>39340</v>
          </cell>
          <cell r="B4775" t="str">
            <v>CONDULETE EM PVC, TIPO "T", SEM TAMPA, DE 3/4"</v>
          </cell>
          <cell r="C4775" t="str">
            <v xml:space="preserve">UN    </v>
          </cell>
          <cell r="D4775">
            <v>7.56</v>
          </cell>
        </row>
        <row r="4776">
          <cell r="A4776">
            <v>39341</v>
          </cell>
          <cell r="B4776" t="str">
            <v>CONDULETE EM PVC, TIPO "T", SEM TAMPA, DE 1"</v>
          </cell>
          <cell r="C4776" t="str">
            <v xml:space="preserve">UN    </v>
          </cell>
          <cell r="D4776">
            <v>10.3</v>
          </cell>
        </row>
        <row r="4777">
          <cell r="A4777">
            <v>39342</v>
          </cell>
          <cell r="B4777" t="str">
            <v>CONDULETE EM PVC, TIPO "TB", SEM TAMPA, DE 1"</v>
          </cell>
          <cell r="C4777" t="str">
            <v xml:space="preserve">UN    </v>
          </cell>
          <cell r="D4777">
            <v>10.3</v>
          </cell>
        </row>
        <row r="4778">
          <cell r="A4778">
            <v>39343</v>
          </cell>
          <cell r="B4778" t="str">
            <v>CONDULETE EM PVC, TIPO "X", SEM TAMPA, DE 1/2"</v>
          </cell>
          <cell r="C4778" t="str">
            <v xml:space="preserve">UN    </v>
          </cell>
          <cell r="D4778">
            <v>8.6999999999999993</v>
          </cell>
        </row>
        <row r="4779">
          <cell r="A4779">
            <v>39344</v>
          </cell>
          <cell r="B4779" t="str">
            <v>CONDULETE EM PVC, TIPO "X", SEM TAMPA, DE 3/4"</v>
          </cell>
          <cell r="C4779" t="str">
            <v xml:space="preserve">UN    </v>
          </cell>
          <cell r="D4779">
            <v>8.41</v>
          </cell>
        </row>
        <row r="4780">
          <cell r="A4780">
            <v>39345</v>
          </cell>
          <cell r="B4780" t="str">
            <v>CONDULETE EM PVC, TIPO "X", SEM TAMPA, DE 1"</v>
          </cell>
          <cell r="C4780" t="str">
            <v xml:space="preserve">UN    </v>
          </cell>
          <cell r="D4780">
            <v>11.77</v>
          </cell>
        </row>
        <row r="4781">
          <cell r="A4781">
            <v>39346</v>
          </cell>
          <cell r="B4781" t="str">
            <v>TAMPA PARA CONDULETE, EM PVC, COM 1 OU 2 OU 3 POSTOS PARA INTERRUPTOR</v>
          </cell>
          <cell r="C4781" t="str">
            <v xml:space="preserve">UN    </v>
          </cell>
          <cell r="D4781">
            <v>2.13</v>
          </cell>
        </row>
        <row r="4782">
          <cell r="A4782">
            <v>39350</v>
          </cell>
          <cell r="B4782" t="str">
            <v>TAMPA PARA CONDULETE, EM PVC, COM 1 MODULO RJ</v>
          </cell>
          <cell r="C4782" t="str">
            <v xml:space="preserve">UN    </v>
          </cell>
          <cell r="D4782">
            <v>2.29</v>
          </cell>
        </row>
        <row r="4783">
          <cell r="A4783">
            <v>39351</v>
          </cell>
          <cell r="B4783" t="str">
            <v>TAMPA PARA CONDULETE, EM PVC, COM 2 MODULOS RJ</v>
          </cell>
          <cell r="C4783" t="str">
            <v xml:space="preserve">UN    </v>
          </cell>
          <cell r="D4783">
            <v>2.65</v>
          </cell>
        </row>
        <row r="4784">
          <cell r="A4784">
            <v>39352</v>
          </cell>
          <cell r="B4784" t="str">
            <v>TAMPA PARA CONDULETE, EM PVC, COM TOMADA HEXAGONAL</v>
          </cell>
          <cell r="C4784" t="str">
            <v xml:space="preserve">UN    </v>
          </cell>
          <cell r="D4784">
            <v>2.13</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161.46</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160.91999999999999</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117.74</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136.82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73.14</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80.2</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18.72</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17.010000000000002</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808.05</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2486.6</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3142.45</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7182.75</v>
          </cell>
        </row>
        <row r="4797">
          <cell r="A4797">
            <v>39365</v>
          </cell>
          <cell r="B4797" t="str">
            <v>FILTRO ANAEROBIO, EM POLIETILENO DE ALTA DENSIDADE (PEAD), CAPACIDADE *1100* LITROS (NBR 13969)</v>
          </cell>
          <cell r="C4797" t="str">
            <v xml:space="preserve">UN    </v>
          </cell>
          <cell r="D4797">
            <v>771.45</v>
          </cell>
        </row>
        <row r="4798">
          <cell r="A4798">
            <v>39366</v>
          </cell>
          <cell r="B4798" t="str">
            <v>FILTRO ANAEROBIO, EM POLIETILENO DE ALTA DENSIDADE (PEAD), CAPACIDADE *2800* LITROS (NBR 13969)</v>
          </cell>
          <cell r="C4798" t="str">
            <v xml:space="preserve">UN    </v>
          </cell>
          <cell r="D4798">
            <v>1975.25</v>
          </cell>
        </row>
        <row r="4799">
          <cell r="A4799">
            <v>39367</v>
          </cell>
          <cell r="B4799" t="str">
            <v>FILTRO ANAEROBIO, EM POLIETILENO DE ALTA DENSIDADE (PEAD), CAPACIDADE *5000* LITROS (NBR 13969)</v>
          </cell>
          <cell r="C4799" t="str">
            <v xml:space="preserve">UN    </v>
          </cell>
          <cell r="D4799">
            <v>2699.81</v>
          </cell>
        </row>
        <row r="4800">
          <cell r="A4800">
            <v>39374</v>
          </cell>
          <cell r="B4800" t="str">
            <v>REATOR INTERNO/INTEGRADO PARA LAMPADA VAPOR METALICO 400 W, ALTO FATOR DE POTENCIA</v>
          </cell>
          <cell r="C4800" t="str">
            <v xml:space="preserve">UN    </v>
          </cell>
          <cell r="D4800">
            <v>83.53</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25.47</v>
          </cell>
        </row>
        <row r="4804">
          <cell r="A4804">
            <v>39380</v>
          </cell>
          <cell r="B4804" t="str">
            <v>BASE PARA RELE COM SUPORTE METALICO</v>
          </cell>
          <cell r="C4804" t="str">
            <v xml:space="preserve">UN    </v>
          </cell>
          <cell r="D4804">
            <v>6.78</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53.97</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44.77</v>
          </cell>
        </row>
        <row r="4811">
          <cell r="A4811">
            <v>39390</v>
          </cell>
          <cell r="B4811" t="str">
            <v>LUMINARIA LED REFLETOR RETANGULAR BIVOLT, LUZ BRANCA, 30 W</v>
          </cell>
          <cell r="C4811" t="str">
            <v xml:space="preserve">UN    </v>
          </cell>
          <cell r="D4811">
            <v>86.71</v>
          </cell>
        </row>
        <row r="4812">
          <cell r="A4812">
            <v>39391</v>
          </cell>
          <cell r="B4812" t="str">
            <v>LUMINARIA LED REFLETOR RETANGULAR BIVOLT, LUZ BRANCA, 50 W</v>
          </cell>
          <cell r="C4812" t="str">
            <v xml:space="preserve">UN    </v>
          </cell>
          <cell r="D4812">
            <v>160.47</v>
          </cell>
        </row>
        <row r="4813">
          <cell r="A4813">
            <v>39392</v>
          </cell>
          <cell r="B4813" t="str">
            <v>SENSOR DE PRESENCA BIVOLT DE PAREDE COM FOTOCELULA PARA QUALQUER TIPO DE LAMPADA POTENCIA MAXIMA *1000* W, USO INTERNO</v>
          </cell>
          <cell r="C4813" t="str">
            <v xml:space="preserve">UN    </v>
          </cell>
          <cell r="D4813">
            <v>26.18</v>
          </cell>
        </row>
        <row r="4814">
          <cell r="A4814">
            <v>39393</v>
          </cell>
          <cell r="B4814" t="str">
            <v>SENSOR DE PRESENCA BIVOLT DE PAREDE SEM FOTOCELULA PARA QUALQUER TIPO DE LAMPADA POTENCIA MAXIMA *1000* W, USO INTERNO</v>
          </cell>
          <cell r="C4814" t="str">
            <v xml:space="preserve">UN    </v>
          </cell>
          <cell r="D4814">
            <v>16.190000000000001</v>
          </cell>
        </row>
        <row r="4815">
          <cell r="A4815">
            <v>39394</v>
          </cell>
          <cell r="B4815" t="str">
            <v>SENSOR DE PRESENCA BIVOLT DE TETO COM FOTOCELULA PARA QUALQUER TIPO DE LAMPADA POTENCIA MAXIMA *1000* W, USO INTERNO</v>
          </cell>
          <cell r="C4815" t="str">
            <v xml:space="preserve">UN    </v>
          </cell>
          <cell r="D4815">
            <v>18.22</v>
          </cell>
        </row>
        <row r="4816">
          <cell r="A4816">
            <v>39395</v>
          </cell>
          <cell r="B4816" t="str">
            <v>SENSOR DE PRESENCA BIVOLT DE TETO SEM FOTOCELULA PARA QUALQUER TIPO DE LAMPADA POTENCIA MAXIMA *900* W, USO INTERNO</v>
          </cell>
          <cell r="C4816" t="str">
            <v xml:space="preserve">UN    </v>
          </cell>
          <cell r="D4816">
            <v>16.95</v>
          </cell>
        </row>
        <row r="4817">
          <cell r="A4817">
            <v>39396</v>
          </cell>
          <cell r="B4817" t="str">
            <v>SENSOR DE PRESENCA BIVOLT COM FOTOCELULA PARA QUALQUER TIPO DE LAMPADA, POTENCIA MAXIMA *1000* W, USO EXTERNO</v>
          </cell>
          <cell r="C4817" t="str">
            <v xml:space="preserve">UN    </v>
          </cell>
          <cell r="D4817">
            <v>23.21</v>
          </cell>
        </row>
        <row r="4818">
          <cell r="A4818">
            <v>39397</v>
          </cell>
          <cell r="B4818" t="str">
            <v>DESMOLDANTE PARA FORMAS METALICAS A BASE DE OLEO VEGETAL</v>
          </cell>
          <cell r="C4818" t="str">
            <v xml:space="preserve">L     </v>
          </cell>
          <cell r="D4818">
            <v>12.76</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932.72</v>
          </cell>
        </row>
        <row r="4821">
          <cell r="A4821">
            <v>39400</v>
          </cell>
          <cell r="B4821" t="str">
            <v>VIBRADOR DE IMERSAO, COM PONTEIRA DE *45* MM, MANGOTE DE 5 M, SEM MOTOR.</v>
          </cell>
          <cell r="C4821" t="str">
            <v xml:space="preserve">UN    </v>
          </cell>
          <cell r="D4821">
            <v>1013.83</v>
          </cell>
        </row>
        <row r="4822">
          <cell r="A4822">
            <v>39401</v>
          </cell>
          <cell r="B4822" t="str">
            <v>VIBRADOR DE IMERSAO, COM PONTEIRA DE *60* MM, MANGOTE DE 5 M, SEM MOTOR.</v>
          </cell>
          <cell r="C4822" t="str">
            <v xml:space="preserve">UN    </v>
          </cell>
          <cell r="D4822">
            <v>1137.27</v>
          </cell>
        </row>
        <row r="4823">
          <cell r="A4823">
            <v>39402</v>
          </cell>
          <cell r="B4823" t="str">
            <v>MOTOR ELETRICO PARA VIBRADOR DE IMERSAO, DE 2 CV, MONOFASICO, 110/220 V</v>
          </cell>
          <cell r="C4823" t="str">
            <v xml:space="preserve">UN    </v>
          </cell>
          <cell r="D4823">
            <v>1169.28</v>
          </cell>
        </row>
        <row r="4824">
          <cell r="A4824">
            <v>39403</v>
          </cell>
          <cell r="B4824" t="str">
            <v>MOTOR ELETRICO PARA VIBRADOR DE IMERSAO, DE 2 CV, TRIFASICO, 220/380 V</v>
          </cell>
          <cell r="C4824" t="str">
            <v xml:space="preserve">UN    </v>
          </cell>
          <cell r="D4824">
            <v>1143.8499999999999</v>
          </cell>
        </row>
        <row r="4825">
          <cell r="A4825">
            <v>39404</v>
          </cell>
          <cell r="B4825" t="str">
            <v>MOTOR A GASOLINA PARA VIBRADOR DE IMERSAO, 4 TEMPOS, DE 5,5 CV</v>
          </cell>
          <cell r="C4825" t="str">
            <v xml:space="preserve">UN    </v>
          </cell>
          <cell r="D4825">
            <v>1419.36</v>
          </cell>
        </row>
        <row r="4826">
          <cell r="A4826">
            <v>39412</v>
          </cell>
          <cell r="B4826" t="str">
            <v>CHAPA DE GESSO ACARTONADO, STANDARD (ST), COR BRANCA, E = 12,5 MM, 1200 X 1800 MM (L X C)</v>
          </cell>
          <cell r="C4826" t="str">
            <v xml:space="preserve">M2    </v>
          </cell>
          <cell r="D4826">
            <v>19.73</v>
          </cell>
        </row>
        <row r="4827">
          <cell r="A4827">
            <v>39413</v>
          </cell>
          <cell r="B4827" t="str">
            <v>CHAPA DE GESSO ACARTONADO, STANDARD (ST), COR BRANCA, E = 12,5 MM, 1200 X 2400 MM (L X C)</v>
          </cell>
          <cell r="C4827" t="str">
            <v xml:space="preserve">M2    </v>
          </cell>
          <cell r="D4827">
            <v>19.54</v>
          </cell>
        </row>
        <row r="4828">
          <cell r="A4828">
            <v>39414</v>
          </cell>
          <cell r="B4828" t="str">
            <v>CHAPA DE GESSO ACARTONADO, RESISTENTE AO FOGO (RF), COR ROSA, E = 12,5 MM, 1200 X 1800 MM (L X C)</v>
          </cell>
          <cell r="C4828" t="str">
            <v xml:space="preserve">M2    </v>
          </cell>
          <cell r="D4828">
            <v>26.21</v>
          </cell>
        </row>
        <row r="4829">
          <cell r="A4829">
            <v>39415</v>
          </cell>
          <cell r="B4829" t="str">
            <v>CHAPA DE GESSO ACARTONADO, RESISTENTE AO FOGO (RF), COR ROSA, E = 12,5 MM, 1200 X 2400 MM (L X C)</v>
          </cell>
          <cell r="C4829" t="str">
            <v xml:space="preserve">M2    </v>
          </cell>
          <cell r="D4829">
            <v>27.77</v>
          </cell>
        </row>
        <row r="4830">
          <cell r="A4830">
            <v>39416</v>
          </cell>
          <cell r="B4830" t="str">
            <v>CHAPA DE GESSO ACARTONADO, RESISTENTE A UMIDADE (RU), COR VERDE, E = 12,5 MM, 1200 X 1800 MM (L X C)</v>
          </cell>
          <cell r="C4830" t="str">
            <v xml:space="preserve">M2    </v>
          </cell>
          <cell r="D4830">
            <v>27.91</v>
          </cell>
        </row>
        <row r="4831">
          <cell r="A4831">
            <v>39417</v>
          </cell>
          <cell r="B4831" t="str">
            <v>CHAPA DE GESSO ACARTONADO, RESISTENTE A UMIDADE (RU), COR VERDE, E = 12,5 MM, 1200 X 2400 MM (L X C)</v>
          </cell>
          <cell r="C4831" t="str">
            <v xml:space="preserve">M2    </v>
          </cell>
          <cell r="D4831">
            <v>29.26</v>
          </cell>
        </row>
        <row r="4832">
          <cell r="A4832">
            <v>39418</v>
          </cell>
          <cell r="B4832" t="str">
            <v>PERFIL GUIA, FORMATO U, EM ACO ZINCADO, PARA ESTRUTURA PAREDE DRYWALL, E = 0,5 MM, 48  X 3000 MM (L X C)</v>
          </cell>
          <cell r="C4832" t="str">
            <v xml:space="preserve">M     </v>
          </cell>
          <cell r="D4832">
            <v>3.42</v>
          </cell>
        </row>
        <row r="4833">
          <cell r="A4833">
            <v>39419</v>
          </cell>
          <cell r="B4833" t="str">
            <v>PERFIL GUIA, FORMATO U, EM ACO ZINCADO, PARA ESTRUTURA PAREDE DRYWALL, E = 0,5 MM, 70 X 3000 MM (L X C)</v>
          </cell>
          <cell r="C4833" t="str">
            <v xml:space="preserve">M     </v>
          </cell>
          <cell r="D4833">
            <v>4.17</v>
          </cell>
        </row>
        <row r="4834">
          <cell r="A4834">
            <v>39420</v>
          </cell>
          <cell r="B4834" t="str">
            <v>PERFIL GUIA, FORMATO U, EM ACO ZINCADO, PARA ESTRUTURA PAREDE DRYWALL, E = 0,5 MM, 90 X 3000 MM (L X C)</v>
          </cell>
          <cell r="C4834" t="str">
            <v xml:space="preserve">M     </v>
          </cell>
          <cell r="D4834">
            <v>4.5999999999999996</v>
          </cell>
        </row>
        <row r="4835">
          <cell r="A4835">
            <v>39421</v>
          </cell>
          <cell r="B4835" t="str">
            <v>PERFIL MONTANTE, FORMATO C, EM ACO ZINCADO, PARA ESTRUTURA PAREDE DRYWALL, E = 0,5 MM, 48 X 3000 MM (L X C)</v>
          </cell>
          <cell r="C4835" t="str">
            <v xml:space="preserve">M     </v>
          </cell>
          <cell r="D4835">
            <v>4.05</v>
          </cell>
        </row>
        <row r="4836">
          <cell r="A4836">
            <v>39422</v>
          </cell>
          <cell r="B4836" t="str">
            <v>PERFIL MONTANTE, FORMATO C, EM ACO ZINCADO, PARA ESTRUTURA PAREDE DRYWALL, E = 0,5 MM, 70 X 3000 MM (L X C)</v>
          </cell>
          <cell r="C4836" t="str">
            <v xml:space="preserve">M     </v>
          </cell>
          <cell r="D4836">
            <v>4.7300000000000004</v>
          </cell>
        </row>
        <row r="4837">
          <cell r="A4837">
            <v>39423</v>
          </cell>
          <cell r="B4837" t="str">
            <v>PERFIL MONTANTE, FORMATO C, EM ACO ZINCADO, PARA ESTRUTURA PAREDE DRYWALL, E = 0,5 MM, 90 X 3000 MM (L X C)</v>
          </cell>
          <cell r="C4837" t="str">
            <v xml:space="preserve">M     </v>
          </cell>
          <cell r="D4837">
            <v>5.49</v>
          </cell>
        </row>
        <row r="4838">
          <cell r="A4838">
            <v>39424</v>
          </cell>
          <cell r="B4838" t="str">
            <v>PERFIL CANTONEIRA L, LISA, EM ACO, 25 X 30 MM, E = 0,5 MM, PARA ESTRUTURA DRYWALL</v>
          </cell>
          <cell r="C4838" t="str">
            <v xml:space="preserve">M     </v>
          </cell>
          <cell r="D4838">
            <v>1.82</v>
          </cell>
        </row>
        <row r="4839">
          <cell r="A4839">
            <v>39425</v>
          </cell>
          <cell r="B4839" t="str">
            <v>PERFIL CANTONEIRA L, PERFURADA, EM ACO, 23 X 23 MM, E = 0,5 MM, PARA ESTRUTURA DRYWALL</v>
          </cell>
          <cell r="C4839" t="str">
            <v xml:space="preserve">M     </v>
          </cell>
          <cell r="D4839">
            <v>1.8</v>
          </cell>
        </row>
        <row r="4840">
          <cell r="A4840">
            <v>39426</v>
          </cell>
          <cell r="B4840" t="str">
            <v>PERFIL RODAPE DE IMPERMEABILIZACAO, FORMATO L, EM ACO ZINCADO, PARA ESTRUTURA DRYWALL, E = 0,5 MM, 220 X 3000 MM (H X C)</v>
          </cell>
          <cell r="C4840" t="str">
            <v xml:space="preserve">M     </v>
          </cell>
          <cell r="D4840">
            <v>12.34</v>
          </cell>
        </row>
        <row r="4841">
          <cell r="A4841">
            <v>39427</v>
          </cell>
          <cell r="B4841" t="str">
            <v>PERFIL CANALETA, FORMATO C, EM ACO ZINCADO, PARA ESTRUTURA FORRO DRYWALL, E = 0,5 MM, *46 X 18* (L X H), COMPRIMENTO 3 M</v>
          </cell>
          <cell r="C4841" t="str">
            <v xml:space="preserve">M     </v>
          </cell>
          <cell r="D4841">
            <v>3.06</v>
          </cell>
        </row>
        <row r="4842">
          <cell r="A4842">
            <v>39428</v>
          </cell>
          <cell r="B4842" t="str">
            <v>PERFIL TABICA FECHADA, LISA, FORMATO Z, EM ACO GALVANIZADO NATURAL, LARGURA TOTAL NA HORIZONTAL *40* MM, PARA ESTRUTURA FORRO DRYWALL</v>
          </cell>
          <cell r="C4842" t="str">
            <v xml:space="preserve">M     </v>
          </cell>
          <cell r="D4842">
            <v>2.97</v>
          </cell>
        </row>
        <row r="4843">
          <cell r="A4843">
            <v>39429</v>
          </cell>
          <cell r="B4843" t="str">
            <v>PERFIL TABICA ABERTA, PERFURADA, FORMATO Z, EM ACO GALVANIZADO NATURAL, LARGURA APROXIMADA 40 MM, PARA ESTRUTURA FORRO DRYWALL</v>
          </cell>
          <cell r="C4843" t="str">
            <v xml:space="preserve">M     </v>
          </cell>
          <cell r="D4843">
            <v>3.89</v>
          </cell>
        </row>
        <row r="4844">
          <cell r="A4844">
            <v>39430</v>
          </cell>
          <cell r="B4844" t="str">
            <v>PENDURAL OU PRESILHA REGULADORA, EM ACO GALVANIZADO, COM CORPO, MOLA E REBITE, PARA PERFIL TIPO CANALETA DE ESTRUTURA EM FORROS DRYWALL</v>
          </cell>
          <cell r="C4844" t="str">
            <v xml:space="preserve">UN    </v>
          </cell>
          <cell r="D4844">
            <v>1.1499999999999999</v>
          </cell>
        </row>
        <row r="4845">
          <cell r="A4845">
            <v>39431</v>
          </cell>
          <cell r="B4845" t="str">
            <v>FITA DE PAPEL MICROPERFURADO, 50 X 150 MM, PARA TRATAMENTO DE JUNTAS DE CHAPA DE GESSO PARA DRYWALL</v>
          </cell>
          <cell r="C4845" t="str">
            <v xml:space="preserve">M     </v>
          </cell>
          <cell r="D4845">
            <v>0.22</v>
          </cell>
        </row>
        <row r="4846">
          <cell r="A4846">
            <v>39432</v>
          </cell>
          <cell r="B4846" t="str">
            <v>FITA DE PAPEL REFORCADA COM LAMINA DE METAL PARA REFORCO DE CANTOS DE CHAPA DE GESSO PARA DRYWALL</v>
          </cell>
          <cell r="C4846" t="str">
            <v xml:space="preserve">M     </v>
          </cell>
          <cell r="D4846">
            <v>2.89</v>
          </cell>
        </row>
        <row r="4847">
          <cell r="A4847">
            <v>39433</v>
          </cell>
          <cell r="B4847" t="str">
            <v>MASSA DE REJUNTE PRONTA PARA TRATAMENTO DE JUNTAS DE CHAPA DE GESSO PARA DRYWALL, SEM ADICAO DE AGUA</v>
          </cell>
          <cell r="C4847" t="str">
            <v xml:space="preserve">KG    </v>
          </cell>
          <cell r="D4847">
            <v>2.79</v>
          </cell>
        </row>
        <row r="4848">
          <cell r="A4848">
            <v>39434</v>
          </cell>
          <cell r="B4848" t="str">
            <v>MASSA DE REJUNTE EM PO PARA DRYWALL, A BASE DE GESSO, SECAGEM RAPIDA, PARA TRATAMENTO DE JUNTAS DE CHAPA DE GESSO (COM ADICAO DE AGUA)</v>
          </cell>
          <cell r="C4848" t="str">
            <v xml:space="preserve">KG    </v>
          </cell>
          <cell r="D4848">
            <v>3.89</v>
          </cell>
        </row>
        <row r="4849">
          <cell r="A4849">
            <v>39435</v>
          </cell>
          <cell r="B4849" t="str">
            <v>PARAFUSO DRY WALL, EM ACO FOSFATIZADO, CABECA TROMBETA E PONTA AGULHA (TA), COMPRIMENTO 25 MM</v>
          </cell>
          <cell r="C4849" t="str">
            <v xml:space="preserve">UN    </v>
          </cell>
          <cell r="D4849">
            <v>0.04</v>
          </cell>
        </row>
        <row r="4850">
          <cell r="A4850">
            <v>39436</v>
          </cell>
          <cell r="B4850" t="str">
            <v>PARAFUSO DRY WALL, EM ACO FOSFATIZADO, CABECA TROMBETA E PONTA AGULHA (TA), COMPRIMENTO 35 MM</v>
          </cell>
          <cell r="C4850" t="str">
            <v xml:space="preserve">UN    </v>
          </cell>
          <cell r="D4850">
            <v>7.0000000000000007E-2</v>
          </cell>
        </row>
        <row r="4851">
          <cell r="A4851">
            <v>39437</v>
          </cell>
          <cell r="B4851" t="str">
            <v>PARAFUSO DRY WALL, EM ACO FOSFATIZADO, CABECA TROMBETA E PONTA AGULHA (TA), COMPRIMENTO 45 MM</v>
          </cell>
          <cell r="C4851" t="str">
            <v xml:space="preserve">UN    </v>
          </cell>
          <cell r="D4851">
            <v>0.1</v>
          </cell>
        </row>
        <row r="4852">
          <cell r="A4852">
            <v>39438</v>
          </cell>
          <cell r="B4852" t="str">
            <v>PARAFUSO CABECA TROMBETA E PONTA AGULHA (GN55), COMPRIMENTO 55 MM, EM ACO FOSFATIZADO, PARA FIXAR CHAPA DE GESSO EM PERFIL DRYWALL METALICO MAXIMO 0,7 MM</v>
          </cell>
          <cell r="C4852" t="str">
            <v xml:space="preserve">UN    </v>
          </cell>
          <cell r="D4852">
            <v>0.11</v>
          </cell>
        </row>
        <row r="4853">
          <cell r="A4853">
            <v>39439</v>
          </cell>
          <cell r="B4853" t="str">
            <v>PARAFUSO DRY WALL, EM ACO FOSFATIZADO, CABECA TROMBETA E PONTA BROCA (TB), COMPRIMENTO 25 MM</v>
          </cell>
          <cell r="C4853" t="str">
            <v xml:space="preserve">UN    </v>
          </cell>
          <cell r="D4853">
            <v>0.06</v>
          </cell>
        </row>
        <row r="4854">
          <cell r="A4854">
            <v>39440</v>
          </cell>
          <cell r="B4854" t="str">
            <v>PARAFUSO DRY WALL, EM ACO FOSFATIZADO, CABECA TROMBETA E PONTA BROCA (TB), COMPRIMENTO 35 MM</v>
          </cell>
          <cell r="C4854" t="str">
            <v xml:space="preserve">UN    </v>
          </cell>
          <cell r="D4854">
            <v>0.08</v>
          </cell>
        </row>
        <row r="4855">
          <cell r="A4855">
            <v>39441</v>
          </cell>
          <cell r="B4855" t="str">
            <v>PARAFUSO DRY WALL, EM ACO FOSFATIZADO, CABECA TROMBETA E PONTA BROCA (TB), COMPRIMENTO 45 MM</v>
          </cell>
          <cell r="C4855" t="str">
            <v xml:space="preserve">UN    </v>
          </cell>
          <cell r="D4855">
            <v>0.11</v>
          </cell>
        </row>
        <row r="4856">
          <cell r="A4856">
            <v>39442</v>
          </cell>
          <cell r="B4856" t="str">
            <v>PARAFUSO DRY WALL, EM ACO ZINCADO, CABECA LENTILHA E PONTA AGULHA (LA), LARGURA 4,2 MM, COMPRIMENTO 13 MM</v>
          </cell>
          <cell r="C4856" t="str">
            <v xml:space="preserve">UN    </v>
          </cell>
          <cell r="D4856">
            <v>0.08</v>
          </cell>
        </row>
        <row r="4857">
          <cell r="A4857">
            <v>39443</v>
          </cell>
          <cell r="B4857" t="str">
            <v>PARAFUSO DRY WALL, EM ACO ZINCADO, CABECA LENTILHA E PONTA BROCA (LB), LARGURA 4,2 MM, COMPRIMENTO 13 MM</v>
          </cell>
          <cell r="C4857" t="str">
            <v xml:space="preserve">UN    </v>
          </cell>
          <cell r="D4857">
            <v>0.1</v>
          </cell>
        </row>
        <row r="4858">
          <cell r="A4858">
            <v>39445</v>
          </cell>
          <cell r="B4858" t="str">
            <v>DISPOSITIVO DR, 2 POLOS, SENSIBILIDADE DE 30 MA, CORRENTE DE 25 A, TIPO AC</v>
          </cell>
          <cell r="C4858" t="str">
            <v xml:space="preserve">UN    </v>
          </cell>
          <cell r="D4858">
            <v>97.72</v>
          </cell>
        </row>
        <row r="4859">
          <cell r="A4859">
            <v>39446</v>
          </cell>
          <cell r="B4859" t="str">
            <v>DISPOSITIVO DR, 2 POLOS, SENSIBILIDADE DE 30 MA, CORRENTE DE 40 A, TIPO AC</v>
          </cell>
          <cell r="C4859" t="str">
            <v xml:space="preserve">UN    </v>
          </cell>
          <cell r="D4859">
            <v>99.46</v>
          </cell>
        </row>
        <row r="4860">
          <cell r="A4860">
            <v>39447</v>
          </cell>
          <cell r="B4860" t="str">
            <v>DISPOSITIVO DR, 2 POLOS, SENSIBILIDADE DE 30 MA, CORRENTE DE 63 A, TIPO AC</v>
          </cell>
          <cell r="C4860" t="str">
            <v xml:space="preserve">UN    </v>
          </cell>
          <cell r="D4860">
            <v>106.36</v>
          </cell>
        </row>
        <row r="4861">
          <cell r="A4861">
            <v>39448</v>
          </cell>
          <cell r="B4861" t="str">
            <v>DISPOSITIVO DR, 2 POLOS, SENSIBILIDADE DE 30 MA, CORRENTE DE 80 A, TIPO AC</v>
          </cell>
          <cell r="C4861" t="str">
            <v xml:space="preserve">UN    </v>
          </cell>
          <cell r="D4861">
            <v>181.37</v>
          </cell>
        </row>
        <row r="4862">
          <cell r="A4862">
            <v>39449</v>
          </cell>
          <cell r="B4862" t="str">
            <v>DISPOSITIVO DR, 4 POLOS, SENSIBILIDADE DE 30 MA, CORRENTE DE 100 A, TIPO AC</v>
          </cell>
          <cell r="C4862" t="str">
            <v xml:space="preserve">UN    </v>
          </cell>
          <cell r="D4862">
            <v>225.01</v>
          </cell>
        </row>
        <row r="4863">
          <cell r="A4863">
            <v>39450</v>
          </cell>
          <cell r="B4863" t="str">
            <v>DISPOSITIVO DR, 2 POLOS, SENSIBILIDADE DE 300 MA, CORRENTE DE 25 A, TIPO AC</v>
          </cell>
          <cell r="C4863" t="str">
            <v xml:space="preserve">UN    </v>
          </cell>
          <cell r="D4863">
            <v>110.65</v>
          </cell>
        </row>
        <row r="4864">
          <cell r="A4864">
            <v>39451</v>
          </cell>
          <cell r="B4864" t="str">
            <v>DISPOSITIVO DR, 2 POLOS, SENSIBILIDADE DE 300 MA, CORRENTE DE 40 A, TIPO AC</v>
          </cell>
          <cell r="C4864" t="str">
            <v xml:space="preserve">UN    </v>
          </cell>
          <cell r="D4864">
            <v>120.69</v>
          </cell>
        </row>
        <row r="4865">
          <cell r="A4865">
            <v>39452</v>
          </cell>
          <cell r="B4865" t="str">
            <v>DISPOSITIVO DR, 2 POLOS, SENSIBILIDADE DE 300 MA, CORRENTE DE 63 A, TIPO AC</v>
          </cell>
          <cell r="C4865" t="str">
            <v xml:space="preserve">UN    </v>
          </cell>
          <cell r="D4865">
            <v>121.41</v>
          </cell>
        </row>
        <row r="4866">
          <cell r="A4866">
            <v>39455</v>
          </cell>
          <cell r="B4866" t="str">
            <v>DISPOSITIVO DR, 4 POLOS, SENSIBILIDADE DE 30 MA, CORRENTE DE 25 A, TIPO AC</v>
          </cell>
          <cell r="C4866" t="str">
            <v xml:space="preserve">UN    </v>
          </cell>
          <cell r="D4866">
            <v>111.34</v>
          </cell>
        </row>
        <row r="4867">
          <cell r="A4867">
            <v>39456</v>
          </cell>
          <cell r="B4867" t="str">
            <v>DISPOSITIVO DR, 4 POLOS, SENSIBILIDADE DE 30 MA, CORRENTE DE 40 A, TIPO AC</v>
          </cell>
          <cell r="C4867" t="str">
            <v xml:space="preserve">UN    </v>
          </cell>
          <cell r="D4867">
            <v>111.42</v>
          </cell>
        </row>
        <row r="4868">
          <cell r="A4868">
            <v>39457</v>
          </cell>
          <cell r="B4868" t="str">
            <v>DISPOSITIVO DR, 4 POLOS, SENSIBILIDADE DE 30 MA, CORRENTE DE 63 A, TIPO AC</v>
          </cell>
          <cell r="C4868" t="str">
            <v xml:space="preserve">UN    </v>
          </cell>
          <cell r="D4868">
            <v>121.47</v>
          </cell>
        </row>
        <row r="4869">
          <cell r="A4869">
            <v>39458</v>
          </cell>
          <cell r="B4869" t="str">
            <v>DISPOSITIVO DR, 4 POLOS, SENSIBILIDADE DE 30 MA, CORRENTE DE 80 A, TIPO AC</v>
          </cell>
          <cell r="C4869" t="str">
            <v xml:space="preserve">UN    </v>
          </cell>
          <cell r="D4869">
            <v>226.67</v>
          </cell>
        </row>
        <row r="4870">
          <cell r="A4870">
            <v>39459</v>
          </cell>
          <cell r="B4870" t="str">
            <v>DISPOSITIVO DR, 2 POLOS, SENSIBILIDADE DE 30 MA, CORRENTE DE 100 A, TIPO AC</v>
          </cell>
          <cell r="C4870" t="str">
            <v xml:space="preserve">UN    </v>
          </cell>
          <cell r="D4870">
            <v>194.63</v>
          </cell>
        </row>
        <row r="4871">
          <cell r="A4871">
            <v>39460</v>
          </cell>
          <cell r="B4871" t="str">
            <v>DISPOSITIVO DR, 4 POLOS, SENSIBILIDADE DE 300 MA, CORRENTE DE 25 A, TIPO AC</v>
          </cell>
          <cell r="C4871" t="str">
            <v xml:space="preserve">UN    </v>
          </cell>
          <cell r="D4871">
            <v>138.25</v>
          </cell>
        </row>
        <row r="4872">
          <cell r="A4872">
            <v>39461</v>
          </cell>
          <cell r="B4872" t="str">
            <v>DISPOSITIVO DR, 4 POLOS, SENSIBILIDADE DE 300 MA, CORRENTE DE 40 A, TIPO AC</v>
          </cell>
          <cell r="C4872" t="str">
            <v xml:space="preserve">UN    </v>
          </cell>
          <cell r="D4872">
            <v>161.99</v>
          </cell>
        </row>
        <row r="4873">
          <cell r="A4873">
            <v>39462</v>
          </cell>
          <cell r="B4873" t="str">
            <v>DISPOSITIVO DR, 4 POLOS, SENSIBILIDADE DE 300 MA, CORRENTE DE 63 A, TIPO AC</v>
          </cell>
          <cell r="C4873" t="str">
            <v xml:space="preserve">UN    </v>
          </cell>
          <cell r="D4873">
            <v>156.12</v>
          </cell>
        </row>
        <row r="4874">
          <cell r="A4874">
            <v>39463</v>
          </cell>
          <cell r="B4874" t="str">
            <v>DISPOSITIVO DR, 4 POLOS, SENSIBILIDADE DE 300 MA, CORRENTE DE 80 A, TIPO AC</v>
          </cell>
          <cell r="C4874" t="str">
            <v xml:space="preserve">UN    </v>
          </cell>
          <cell r="D4874">
            <v>361.68</v>
          </cell>
        </row>
        <row r="4875">
          <cell r="A4875">
            <v>39464</v>
          </cell>
          <cell r="B4875" t="str">
            <v>DISPOSITIVO DR, 4 POLOS, SENSIBILIDADE DE 300 MA, CORRENTE DE 100 A, TIPO AC</v>
          </cell>
          <cell r="C4875" t="str">
            <v xml:space="preserve">UN    </v>
          </cell>
          <cell r="D4875">
            <v>364.51</v>
          </cell>
        </row>
        <row r="4876">
          <cell r="A4876">
            <v>39465</v>
          </cell>
          <cell r="B4876" t="str">
            <v>DISPOSITIVO DPS CLASSE II, 1 POLO, TENSAO MAXIMA DE 175 V, CORRENTE MAXIMA DE *20* KA (TIPO AC)</v>
          </cell>
          <cell r="C4876" t="str">
            <v xml:space="preserve">UN    </v>
          </cell>
          <cell r="D4876">
            <v>47.49</v>
          </cell>
        </row>
        <row r="4877">
          <cell r="A4877">
            <v>39466</v>
          </cell>
          <cell r="B4877" t="str">
            <v>DISPOSITIVO DPS CLASSE II, 1 POLO, TENSAO MAXIMA DE 175 V, CORRENTE MAXIMA DE *30* KA (TIPO AC)</v>
          </cell>
          <cell r="C4877" t="str">
            <v xml:space="preserve">UN    </v>
          </cell>
          <cell r="D4877">
            <v>53.43</v>
          </cell>
        </row>
        <row r="4878">
          <cell r="A4878">
            <v>39467</v>
          </cell>
          <cell r="B4878" t="str">
            <v>DISPOSITIVO DPS CLASSE II, 1 POLO, TENSAO MAXIMA DE 175 V, CORRENTE MAXIMA DE *45* KA (TIPO AC)</v>
          </cell>
          <cell r="C4878" t="str">
            <v xml:space="preserve">UN    </v>
          </cell>
          <cell r="D4878">
            <v>68.34</v>
          </cell>
        </row>
        <row r="4879">
          <cell r="A4879">
            <v>39468</v>
          </cell>
          <cell r="B4879" t="str">
            <v>DISPOSITIVO DPS CLASSE II, 1 POLO, TENSAO MAXIMA DE 175 V, CORRENTE MAXIMA DE *90* KA (TIPO AC)</v>
          </cell>
          <cell r="C4879" t="str">
            <v xml:space="preserve">UN    </v>
          </cell>
          <cell r="D4879">
            <v>121.47</v>
          </cell>
        </row>
        <row r="4880">
          <cell r="A4880">
            <v>39469</v>
          </cell>
          <cell r="B4880" t="str">
            <v>DISPOSITIVO DPS CLASSE II, 1 POLO, TENSAO MAXIMA DE 275 V, CORRENTE MAXIMA DE *20* KA (TIPO AC)</v>
          </cell>
          <cell r="C4880" t="str">
            <v xml:space="preserve">UN    </v>
          </cell>
          <cell r="D4880">
            <v>49.48</v>
          </cell>
        </row>
        <row r="4881">
          <cell r="A4881">
            <v>39470</v>
          </cell>
          <cell r="B4881" t="str">
            <v>DISPOSITIVO DPS CLASSE II, 1 POLO, TENSAO MAXIMA DE 275 V, CORRENTE MAXIMA DE *30* KA (TIPO AC)</v>
          </cell>
          <cell r="C4881" t="str">
            <v xml:space="preserve">UN    </v>
          </cell>
          <cell r="D4881">
            <v>60.8</v>
          </cell>
        </row>
        <row r="4882">
          <cell r="A4882">
            <v>39471</v>
          </cell>
          <cell r="B4882" t="str">
            <v>DISPOSITIVO DPS CLASSE II, 1 POLO, TENSAO MAXIMA DE 275 V, CORRENTE MAXIMA DE *45* KA (TIPO AC)</v>
          </cell>
          <cell r="C4882" t="str">
            <v xml:space="preserve">UN    </v>
          </cell>
          <cell r="D4882">
            <v>73.06</v>
          </cell>
        </row>
        <row r="4883">
          <cell r="A4883">
            <v>39472</v>
          </cell>
          <cell r="B4883" t="str">
            <v>DISPOSITIVO DPS CLASSE II, 1 POLO, TENSAO MAXIMA DE 275 V, CORRENTE MAXIMA DE *90* KA (TIPO AC)</v>
          </cell>
          <cell r="C4883" t="str">
            <v xml:space="preserve">UN    </v>
          </cell>
          <cell r="D4883">
            <v>126.95</v>
          </cell>
        </row>
        <row r="4884">
          <cell r="A4884">
            <v>39473</v>
          </cell>
          <cell r="B4884" t="str">
            <v>DISPOSITIVO DPS CLASSE II, 1 POLO, TENSAO MAXIMA DE 385 V, CORRENTE MAXIMA DE *20* KA (TIPO AC)</v>
          </cell>
          <cell r="C4884" t="str">
            <v xml:space="preserve">UN    </v>
          </cell>
          <cell r="D4884">
            <v>82.01</v>
          </cell>
        </row>
        <row r="4885">
          <cell r="A4885">
            <v>39474</v>
          </cell>
          <cell r="B4885" t="str">
            <v>DISPOSITIVO DPS CLASSE II, 1 POLO, TENSAO MAXIMA DE 385 V, CORRENTE MAXIMA DE *30* KA (TIPO AC)</v>
          </cell>
          <cell r="C4885" t="str">
            <v xml:space="preserve">UN    </v>
          </cell>
          <cell r="D4885">
            <v>87.42</v>
          </cell>
        </row>
        <row r="4886">
          <cell r="A4886">
            <v>39475</v>
          </cell>
          <cell r="B4886" t="str">
            <v>DISPOSITIVO DPS CLASSE II, 1 POLO, TENSAO MAXIMA DE 385 V, CORRENTE MAXIMA DE *45* KA (TIPO AC)</v>
          </cell>
          <cell r="C4886" t="str">
            <v xml:space="preserve">UN    </v>
          </cell>
          <cell r="D4886">
            <v>99.19</v>
          </cell>
        </row>
        <row r="4887">
          <cell r="A4887">
            <v>39476</v>
          </cell>
          <cell r="B4887" t="str">
            <v>DISPOSITIVO DPS CLASSE II, 1 POLO, TENSAO MAXIMA DE 385 V, CORRENTE MAXIMA DE *90* KA (TIPO AC)</v>
          </cell>
          <cell r="C4887" t="str">
            <v xml:space="preserve">UN    </v>
          </cell>
          <cell r="D4887">
            <v>186.73</v>
          </cell>
        </row>
        <row r="4888">
          <cell r="A4888">
            <v>39477</v>
          </cell>
          <cell r="B4888" t="str">
            <v>DISPOSITIVO DPS CLASSE II, 1 POLO, TENSAO MAXIMA DE 460 V, CORRENTE MAXIMA DE *20* KA (TIPO AC)</v>
          </cell>
          <cell r="C4888" t="str">
            <v xml:space="preserve">UN    </v>
          </cell>
          <cell r="D4888">
            <v>91.49</v>
          </cell>
        </row>
        <row r="4889">
          <cell r="A4889">
            <v>39478</v>
          </cell>
          <cell r="B4889" t="str">
            <v>DISPOSITIVO DPS CLASSE II, 1 POLO, TENSAO MAXIMA DE 460 V, CORRENTE MAXIMA DE *30* KA (TIPO AC)</v>
          </cell>
          <cell r="C4889" t="str">
            <v xml:space="preserve">UN    </v>
          </cell>
          <cell r="D4889">
            <v>94.32</v>
          </cell>
        </row>
        <row r="4890">
          <cell r="A4890">
            <v>39479</v>
          </cell>
          <cell r="B4890" t="str">
            <v>DISPOSITIVO DPS CLASSE II, 1 POLO, TENSAO MAXIMA DE 460 V, CORRENTE MAXIMA DE *45* KA (TIPO AC)</v>
          </cell>
          <cell r="C4890" t="str">
            <v xml:space="preserve">UN    </v>
          </cell>
          <cell r="D4890">
            <v>111.13</v>
          </cell>
        </row>
        <row r="4891">
          <cell r="A4891">
            <v>39480</v>
          </cell>
          <cell r="B4891" t="str">
            <v>DISPOSITIVO DPS CLASSE II, 1 POLO, TENSAO MAXIMA DE 460 V, CORRENTE MAXIMA DE *90* KA (TIPO AC)</v>
          </cell>
          <cell r="C4891" t="str">
            <v xml:space="preserve">UN    </v>
          </cell>
          <cell r="D4891">
            <v>229.31</v>
          </cell>
        </row>
        <row r="4892">
          <cell r="A4892">
            <v>39481</v>
          </cell>
          <cell r="B4892" t="str">
            <v>ESPACADOR OU DISTANCIADOR, EM PLASTICO, TIPO APOIO DE CORDOALHA (CARANGUEJO), PARA ARMADURA NEGATIVA E PROTENSAO, COBRIMENTO 50 MM</v>
          </cell>
          <cell r="C4892" t="str">
            <v xml:space="preserve">UN    </v>
          </cell>
          <cell r="D4892">
            <v>0.98</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12.15</v>
          </cell>
        </row>
        <row r="4918">
          <cell r="A4918">
            <v>39508</v>
          </cell>
          <cell r="B4918" t="str">
            <v>TELA DE ACO SOLDADA NERVURADA, CA-60, L-159, (1,69 KG/M2), DIAMETRO DO FIO = 4,5 MM, LARGURA =  2,45 M, ESPACAMENTO DA MALHA = 30 X 10 CM</v>
          </cell>
          <cell r="C4918" t="str">
            <v xml:space="preserve">M2    </v>
          </cell>
          <cell r="D4918">
            <v>12.41</v>
          </cell>
        </row>
        <row r="4919">
          <cell r="A4919">
            <v>39509</v>
          </cell>
          <cell r="B4919" t="str">
            <v>TELA DE ACO SOLDADA NERVURADA, CA-60, T-196, (2,11 KG/M2), DIAMETRO DO FIO = 5,0 MM, LARGURA =  2,45 M, ESPACAMENTO DA MALHA = 30 X 10 CM</v>
          </cell>
          <cell r="C4919" t="str">
            <v xml:space="preserve">M2    </v>
          </cell>
          <cell r="D4919">
            <v>9.7799999999999994</v>
          </cell>
        </row>
        <row r="4920">
          <cell r="A4920">
            <v>39510</v>
          </cell>
          <cell r="B4920" t="str">
            <v>LUMINARIA DE EMBUTIR EM CHAPA DE ACO PARA 2 LAMPADAS FLUORESCENTES DE 14 W COM REFLETOR E ALETAS EM ALUMINIO, COMPLETA (INCLUI REATOR E LAMPADAS)</v>
          </cell>
          <cell r="C4920" t="str">
            <v xml:space="preserve">UN    </v>
          </cell>
          <cell r="D4920">
            <v>88.3</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75.33</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69.06</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80.790000000000006</v>
          </cell>
        </row>
        <row r="4924">
          <cell r="A4924">
            <v>39514</v>
          </cell>
          <cell r="B4924" t="str">
            <v>PLACA DE FIBRA MINERAL PARA FORRO, DE 625 X 625 MM, E = 15 MM, BORDA RETA, COM PINTURA ANTIMOFO (NAO INCLUI PERFIS)</v>
          </cell>
          <cell r="C4924" t="str">
            <v xml:space="preserve">UN    </v>
          </cell>
          <cell r="D4924">
            <v>16.78</v>
          </cell>
        </row>
        <row r="4925">
          <cell r="A4925">
            <v>39515</v>
          </cell>
          <cell r="B4925" t="str">
            <v>PLACA DE FIBRA MINERAL PARA FORRO, DE 1250 X 625 MM, E = 15 MM, BORDA RETA, COM PINTURA ANTIMOFO (NAO INCLUI PERFIS)</v>
          </cell>
          <cell r="C4925" t="str">
            <v xml:space="preserve">UN    </v>
          </cell>
          <cell r="D4925">
            <v>31.99</v>
          </cell>
        </row>
        <row r="4926">
          <cell r="A4926">
            <v>39516</v>
          </cell>
          <cell r="B4926" t="str">
            <v>PLACA DE FIBRA MINERAL PARA FORRO, DE 625 X 625 MM, E = 15 MM, BORDA REBAIXADA PARA PERFIL 24 MM, COM PINTURA ANTIMOFO (NAO INCLUI PERFIS)</v>
          </cell>
          <cell r="C4926" t="str">
            <v xml:space="preserve">UN    </v>
          </cell>
          <cell r="D4926">
            <v>26.97</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134.1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158.61000000000001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105.67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113.18</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90.49</v>
          </cell>
        </row>
        <row r="4932">
          <cell r="A4932">
            <v>39523</v>
          </cell>
          <cell r="B4932" t="str">
            <v>DISPOSITIVO DR, 2 POLOS, SENSIBILIDADE DE 300 MA, CORRENTE DE 80 A, TIPO  AC</v>
          </cell>
          <cell r="C4932" t="str">
            <v xml:space="preserve">UN    </v>
          </cell>
          <cell r="D4932">
            <v>203.18</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53.42</v>
          </cell>
        </row>
        <row r="4945">
          <cell r="A4945">
            <v>39567</v>
          </cell>
          <cell r="B4945" t="str">
            <v>PLACA / CHAPA DE GESSO ACARTONADO, ACABAMENTO VINILICO LISO EM UMA DAS FACES, COR BRANCA, BORDA QUADRADA, E = 9,5 MM, 625 X 1250 MM (L X C), PARA FORRO REMOVIVEL</v>
          </cell>
          <cell r="C4945" t="str">
            <v xml:space="preserve">M2    </v>
          </cell>
          <cell r="D4945">
            <v>46.25</v>
          </cell>
        </row>
        <row r="4946">
          <cell r="A4946">
            <v>39569</v>
          </cell>
          <cell r="B4946" t="str">
            <v>PERFIL TRAVESSA (SECUNDARIO), T CLICADO, EM ACO GALVANIZADO, BRANCO, PARA FORRO REMOVIVEL, 24 X 625 MM (L X C)</v>
          </cell>
          <cell r="C4946" t="str">
            <v xml:space="preserve">M     </v>
          </cell>
          <cell r="D4946">
            <v>2.7</v>
          </cell>
        </row>
        <row r="4947">
          <cell r="A4947">
            <v>39570</v>
          </cell>
          <cell r="B4947" t="str">
            <v>PERFIL TRAVESSA (SECUNDARIO), T CLICADO, EM ACO GALVANIZADO , BRANCO, PARA FORRO REMOVIVEL, 24 X 1250 MM (L X C)</v>
          </cell>
          <cell r="C4947" t="str">
            <v xml:space="preserve">M     </v>
          </cell>
          <cell r="D4947">
            <v>2.73</v>
          </cell>
        </row>
        <row r="4948">
          <cell r="A4948">
            <v>39571</v>
          </cell>
          <cell r="B4948" t="str">
            <v>PERFIL LONGARINA (PRINCIPAL), T CLICADO, EM ACO, BRANCO, PARA FORRO REMOVIVEL, 24 X 3750 MM (L X C)</v>
          </cell>
          <cell r="C4948" t="str">
            <v xml:space="preserve">M     </v>
          </cell>
          <cell r="D4948">
            <v>2.78</v>
          </cell>
        </row>
        <row r="4949">
          <cell r="A4949">
            <v>39572</v>
          </cell>
          <cell r="B4949" t="str">
            <v>PERFIL TIPO CANTONEIRA EM L, EM ACO GALVANIZADO, BRANCO, PARA FORRO REMOVIVEL, *23* X 3000 MM (L X C)</v>
          </cell>
          <cell r="C4949" t="str">
            <v xml:space="preserve">M     </v>
          </cell>
          <cell r="D4949">
            <v>2.57</v>
          </cell>
        </row>
        <row r="4950">
          <cell r="A4950">
            <v>39573</v>
          </cell>
          <cell r="B4950" t="str">
            <v>PENDURAL OU REGULADOR, COM MOLA, EM ACO GALVANIZADO, PARA PERFIL TIPO T CLICADO DE FORROS REMOVIVEL</v>
          </cell>
          <cell r="C4950" t="str">
            <v xml:space="preserve">UN    </v>
          </cell>
          <cell r="D4950">
            <v>1.1299999999999999</v>
          </cell>
        </row>
        <row r="4951">
          <cell r="A4951">
            <v>39574</v>
          </cell>
          <cell r="B4951" t="str">
            <v>TIRANTE COM ELO, EM ARAME GALVANIZADO RIGIDO, NUMERO 10, COMPRIMENTO 2000 MM, PARA PENDURAL DE FORRO REMOVIVEL</v>
          </cell>
          <cell r="C4951" t="str">
            <v xml:space="preserve">UN    </v>
          </cell>
          <cell r="D4951">
            <v>2.59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62731.37</v>
          </cell>
        </row>
        <row r="4957">
          <cell r="A4957">
            <v>39585</v>
          </cell>
          <cell r="B4957" t="str">
            <v>GRUPO GERADOR DIESEL, COM CARENAGEM, POTENCIA STANDART ENTRE 100 E 110 KVA, VELOCIDADE DE 1800 RPM, FREQUENCIA DE 60 HZ</v>
          </cell>
          <cell r="C4957" t="str">
            <v xml:space="preserve">UN    </v>
          </cell>
          <cell r="D4957">
            <v>70443.03</v>
          </cell>
        </row>
        <row r="4958">
          <cell r="A4958">
            <v>39586</v>
          </cell>
          <cell r="B4958" t="str">
            <v>GRUPO GERADOR DIESEL, COM CARENAGEM, POTENCIA STANDART ENTRE 140 E 150 KVA, VELOCIDADE DE 1800 RPM, FREQUENCIA DE 60 HZ</v>
          </cell>
          <cell r="C4958" t="str">
            <v xml:space="preserve">UN    </v>
          </cell>
          <cell r="D4958">
            <v>82624.899999999994</v>
          </cell>
        </row>
        <row r="4959">
          <cell r="A4959">
            <v>39587</v>
          </cell>
          <cell r="B4959" t="str">
            <v>GRUPO GERADOR DIESEL, COM CARENAGEM, POTENCIA STANDART ENTRE 210 E 220 KVA, VELOCIDADE DE 1800 RPM, FREQUENCIA DE 60 HZ</v>
          </cell>
          <cell r="C4959" t="str">
            <v xml:space="preserve">UN    </v>
          </cell>
          <cell r="D4959">
            <v>100632.9</v>
          </cell>
        </row>
        <row r="4960">
          <cell r="A4960">
            <v>39588</v>
          </cell>
          <cell r="B4960" t="str">
            <v>GRUPO GERADOR DIESEL, COM CARENAGEM, POTENCIA STANDART ENTRE 250 E 260 KVA, VELOCIDADE DE 1800 RPM, FREQUENCIA DE 60 HZ</v>
          </cell>
          <cell r="C4960" t="str">
            <v xml:space="preserve">UN    </v>
          </cell>
          <cell r="D4960">
            <v>116522.3</v>
          </cell>
        </row>
        <row r="4961">
          <cell r="A4961">
            <v>39590</v>
          </cell>
          <cell r="B4961" t="str">
            <v>GRUPO GERADOR DIESEL, SEM CARENAGEM, POTENCIA STANDART ENTRE 100 E 110 KVA, VELOCIDADE DE 1800 RPM, FREQUENCIA DE 60 HZ</v>
          </cell>
          <cell r="C4961" t="str">
            <v xml:space="preserve">UN    </v>
          </cell>
          <cell r="D4961">
            <v>61227.17</v>
          </cell>
        </row>
        <row r="4962">
          <cell r="A4962">
            <v>39592</v>
          </cell>
          <cell r="B4962" t="str">
            <v>GRUPO GERADOR DIESEL, SEM CARENAGEM, POTENCIA STANDART ENTRE 210 E 220 KVA, VELOCIDADE DE 1800 RPM, FREQUENCIA DE 60 HZ</v>
          </cell>
          <cell r="C4962" t="str">
            <v xml:space="preserve">UN    </v>
          </cell>
          <cell r="D4962">
            <v>87984.93</v>
          </cell>
        </row>
        <row r="4963">
          <cell r="A4963">
            <v>39593</v>
          </cell>
          <cell r="B4963" t="str">
            <v>GRUPO GERADOR DIESEL, SEM CARENAGEM, POTENCIA STANDART ENTRE 250 E 260 KVA, VELOCIDADE DE 1800 RPM, FREQUENCIA DE 60 HZ</v>
          </cell>
          <cell r="C4963" t="str">
            <v xml:space="preserve">UN    </v>
          </cell>
          <cell r="D4963">
            <v>100632.9</v>
          </cell>
        </row>
        <row r="4964">
          <cell r="A4964">
            <v>39594</v>
          </cell>
          <cell r="B4964" t="str">
            <v>PATCH PANEL, 24 PORTAS, CATEGORIA 5E, COM RACKS DE 19" E 1 U DE ALTURA</v>
          </cell>
          <cell r="C4964" t="str">
            <v xml:space="preserve">UN    </v>
          </cell>
          <cell r="D4964">
            <v>164.49</v>
          </cell>
        </row>
        <row r="4965">
          <cell r="A4965">
            <v>39595</v>
          </cell>
          <cell r="B4965" t="str">
            <v>PATCH PANEL, 48 PORTAS, CATEGORIA 5E, COM RACKS DE 19" E 2 U DE ALTURA</v>
          </cell>
          <cell r="C4965" t="str">
            <v xml:space="preserve">UN    </v>
          </cell>
          <cell r="D4965">
            <v>240.66</v>
          </cell>
        </row>
        <row r="4966">
          <cell r="A4966">
            <v>39596</v>
          </cell>
          <cell r="B4966" t="str">
            <v>PATCH PANEL, 24 PORTAS, CATEGORIA 6, COM RACKS DE 19" E 1 U DE ALTURA</v>
          </cell>
          <cell r="C4966" t="str">
            <v xml:space="preserve">UN    </v>
          </cell>
          <cell r="D4966">
            <v>286.7</v>
          </cell>
        </row>
        <row r="4967">
          <cell r="A4967">
            <v>39597</v>
          </cell>
          <cell r="B4967" t="str">
            <v>PATCH PANEL, 48 PORTAS, CATEGORIA 6, COM RACKS DE 19" E 2 U DE ALTURA</v>
          </cell>
          <cell r="C4967" t="str">
            <v xml:space="preserve">UN    </v>
          </cell>
          <cell r="D4967">
            <v>386.62</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8.6999999999999993</v>
          </cell>
        </row>
        <row r="4971">
          <cell r="A4971">
            <v>39601</v>
          </cell>
          <cell r="B4971" t="str">
            <v>CONECTOR FEMEA RJ - 45, CATEGORIA 6</v>
          </cell>
          <cell r="C4971" t="str">
            <v xml:space="preserve">UN    </v>
          </cell>
          <cell r="D4971">
            <v>15.12</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8.59</v>
          </cell>
        </row>
        <row r="4975">
          <cell r="A4975">
            <v>39605</v>
          </cell>
          <cell r="B4975" t="str">
            <v>PATCH CORD, CATEGORIA 5 E, EXTENSAO DE 2,50 M</v>
          </cell>
          <cell r="C4975" t="str">
            <v xml:space="preserve">UN    </v>
          </cell>
          <cell r="D4975">
            <v>11.92</v>
          </cell>
        </row>
        <row r="4976">
          <cell r="A4976">
            <v>39606</v>
          </cell>
          <cell r="B4976" t="str">
            <v>PATCH CORD, CATEGORIA 6, EXTENSAO DE 1,50 M</v>
          </cell>
          <cell r="C4976" t="str">
            <v xml:space="preserve">UN    </v>
          </cell>
          <cell r="D4976">
            <v>15.14</v>
          </cell>
        </row>
        <row r="4977">
          <cell r="A4977">
            <v>39607</v>
          </cell>
          <cell r="B4977" t="str">
            <v>PATCH CORD, CATEGORIA 6, EXTENSAO DE 2,50 M</v>
          </cell>
          <cell r="C4977" t="str">
            <v xml:space="preserve">UN    </v>
          </cell>
          <cell r="D4977">
            <v>17.37</v>
          </cell>
        </row>
        <row r="4978">
          <cell r="A4978">
            <v>39615</v>
          </cell>
          <cell r="B4978" t="str">
            <v>BARRA ANTIPANICO SIMPLES, CEGA LADO OPOSTO, COR CINZA</v>
          </cell>
          <cell r="C4978" t="str">
            <v xml:space="preserve">UN    </v>
          </cell>
          <cell r="D4978">
            <v>397.36</v>
          </cell>
        </row>
        <row r="4979">
          <cell r="A4979">
            <v>39620</v>
          </cell>
          <cell r="B4979" t="str">
            <v>BARRA ANTIPANICO SIMPLES, COM FECHADURA LADO OPOSTO, COR CINZA</v>
          </cell>
          <cell r="C4979" t="str">
            <v xml:space="preserve">UN    </v>
          </cell>
          <cell r="D4979">
            <v>607.46</v>
          </cell>
        </row>
        <row r="4980">
          <cell r="A4980">
            <v>39621</v>
          </cell>
          <cell r="B4980" t="str">
            <v>BARRA ANTIPANICO DUPLA, CEGA LADO OPOSTO, COR CINZA</v>
          </cell>
          <cell r="C4980" t="str">
            <v xml:space="preserve">PAR   </v>
          </cell>
          <cell r="D4980">
            <v>1138.99</v>
          </cell>
        </row>
        <row r="4981">
          <cell r="A4981">
            <v>39623</v>
          </cell>
          <cell r="B4981" t="str">
            <v>BARRA ANTIPANICO SIMPLES, PARA PORTA DE VIDRO, COR CINZA</v>
          </cell>
          <cell r="C4981" t="str">
            <v xml:space="preserve">UN    </v>
          </cell>
          <cell r="D4981">
            <v>588.22</v>
          </cell>
        </row>
        <row r="4982">
          <cell r="A4982">
            <v>39624</v>
          </cell>
          <cell r="B4982" t="str">
            <v>BARRA ANTIPANICO DUPLA, PARA PORTA DE VIDRO, COR CINZA</v>
          </cell>
          <cell r="C4982" t="str">
            <v xml:space="preserve">PAR   </v>
          </cell>
          <cell r="D4982">
            <v>1152.5899999999999</v>
          </cell>
        </row>
        <row r="4983">
          <cell r="A4983">
            <v>39628</v>
          </cell>
          <cell r="B4983" t="str">
            <v>MOTOR A DIESEL PARA VIBRADOR DE IMERSAO, DE *4,7* CV</v>
          </cell>
          <cell r="C4983" t="str">
            <v xml:space="preserve">UN    </v>
          </cell>
          <cell r="D4983">
            <v>2862.38</v>
          </cell>
        </row>
        <row r="4984">
          <cell r="A4984">
            <v>39630</v>
          </cell>
          <cell r="B4984" t="str">
            <v>CHAPA DE ACO GALVANIZADA BITOLA GSG 20, E = 0,95 MM (7,60 KG/M2)</v>
          </cell>
          <cell r="C4984" t="str">
            <v xml:space="preserve">M2    </v>
          </cell>
          <cell r="D4984">
            <v>68.819999999999993</v>
          </cell>
        </row>
        <row r="4985">
          <cell r="A4985">
            <v>39632</v>
          </cell>
          <cell r="B4985" t="str">
            <v>CHAPA DE ACO GALVANIZADA BITOLA GSG 24, E = 0,65 MM (5,20 KG/M2)</v>
          </cell>
          <cell r="C4985" t="str">
            <v xml:space="preserve">M2    </v>
          </cell>
          <cell r="D4985">
            <v>48.02</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42.59</v>
          </cell>
        </row>
        <row r="4988">
          <cell r="A4988">
            <v>39636</v>
          </cell>
          <cell r="B4988" t="str">
            <v>CARPETE DE NYLON EM PLACAS 50 X 50 CM PARA TRAFEGO COMERCIAL PESADO, E = 6,5 MM (INSTALADO)</v>
          </cell>
          <cell r="C4988" t="str">
            <v xml:space="preserve">M2    </v>
          </cell>
          <cell r="D4988">
            <v>81.08</v>
          </cell>
        </row>
        <row r="4989">
          <cell r="A4989">
            <v>39637</v>
          </cell>
          <cell r="B4989" t="str">
            <v>PAINEL ESTRUTURAL PARA LAJE SECA REVESTIDO EM PLACA CIMENTICIA, DE 1,20 X 2,50 M, E = 23 MM</v>
          </cell>
          <cell r="C4989" t="str">
            <v xml:space="preserve">M2    </v>
          </cell>
          <cell r="D4989">
            <v>60.28</v>
          </cell>
        </row>
        <row r="4990">
          <cell r="A4990">
            <v>39638</v>
          </cell>
          <cell r="B4990" t="str">
            <v>PAINEL ESTRUTURAL PARA LAJE SECA REVESTIDO EM PLACA CIMENTICIA, DE 1,20 X 2,50 M, E = 40 MM</v>
          </cell>
          <cell r="C4990" t="str">
            <v xml:space="preserve">M2    </v>
          </cell>
          <cell r="D4990">
            <v>112.25</v>
          </cell>
        </row>
        <row r="4991">
          <cell r="A4991">
            <v>39639</v>
          </cell>
          <cell r="B4991" t="str">
            <v>PAINEL ESTRUTURAL PARA LAJE SECA REVESTIDO EM PLACA CIMENTICIA, DE 1,20 X 2,50 M, E = 55 MM</v>
          </cell>
          <cell r="C4991" t="str">
            <v xml:space="preserve">M2    </v>
          </cell>
          <cell r="D4991">
            <v>147.99</v>
          </cell>
        </row>
        <row r="4992">
          <cell r="A4992">
            <v>39640</v>
          </cell>
          <cell r="B4992" t="str">
            <v>CUMEEIRA ARTICULADA (ABA INFERIOR) PARA TELHA ONDULADA DE FIBROCIMENTO E = 4 MM, ABA *330* MM, COMPRIMENTO 500 MM (SEM AMIANTO)</v>
          </cell>
          <cell r="C4992" t="str">
            <v xml:space="preserve">UN    </v>
          </cell>
          <cell r="D4992">
            <v>5.39</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1.35</v>
          </cell>
        </row>
        <row r="4995">
          <cell r="A4995">
            <v>39643</v>
          </cell>
          <cell r="B4995" t="str">
            <v>ANEL DE BORRACHA PARA VEDACAO DE DUTO PEAD CORRUGADO PARA ELETRICA, DN 2"</v>
          </cell>
          <cell r="C4995" t="str">
            <v xml:space="preserve">UN    </v>
          </cell>
          <cell r="D4995">
            <v>3.76</v>
          </cell>
        </row>
        <row r="4996">
          <cell r="A4996">
            <v>39644</v>
          </cell>
          <cell r="B4996" t="str">
            <v>ANEL DE BORRACHA PARA VEDACAO DE DUTO PEAD CORRUGADO PARA ELETRICA, DN 3"</v>
          </cell>
          <cell r="C4996" t="str">
            <v xml:space="preserve">UN    </v>
          </cell>
          <cell r="D4996">
            <v>4.8499999999999996</v>
          </cell>
        </row>
        <row r="4997">
          <cell r="A4997">
            <v>39645</v>
          </cell>
          <cell r="B4997" t="str">
            <v>ANEL DE BORRACHA PARA VEDACAO DE DUTO PEAD CORRUGADO PARA ELETRICA, DN 4"</v>
          </cell>
          <cell r="C4997" t="str">
            <v xml:space="preserve">UN    </v>
          </cell>
          <cell r="D4997">
            <v>6.27</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83.09</v>
          </cell>
        </row>
        <row r="5008">
          <cell r="A5008">
            <v>39681</v>
          </cell>
          <cell r="B5008" t="str">
            <v>CAIXA DE PROTECAO PARA 1 MEDIDOR BIFASICO, EM CHAPA DE ACO 20 USG (PADRAO DA CONCESSIONARIA LOCAL)</v>
          </cell>
          <cell r="C5008" t="str">
            <v xml:space="preserve">UN    </v>
          </cell>
          <cell r="D5008">
            <v>161.29</v>
          </cell>
        </row>
        <row r="5009">
          <cell r="A5009">
            <v>39682</v>
          </cell>
          <cell r="B5009" t="str">
            <v>CAIXA DE PROTECAO PARA 1 MEDIDOR TRIFASICO, EM CHAPA DE ACO 20 USG (PADRAO DA CONCESSIONARIA LOCAL)</v>
          </cell>
          <cell r="C5009" t="str">
            <v xml:space="preserve">UN    </v>
          </cell>
          <cell r="D5009">
            <v>162.91999999999999</v>
          </cell>
        </row>
        <row r="5010">
          <cell r="A5010">
            <v>39683</v>
          </cell>
          <cell r="B5010" t="str">
            <v>CAIXA INTERNA/EXTERNA DE MEDICAO PARA 1 MEDIDOR MONOFASICO, COM VISOR, EM CHAPA DE ACO 18 USG (PADRAO DA CONCESSIONARIA LOCAL)</v>
          </cell>
          <cell r="C5010" t="str">
            <v xml:space="preserve">UN    </v>
          </cell>
          <cell r="D5010">
            <v>50.86</v>
          </cell>
        </row>
        <row r="5011">
          <cell r="A5011">
            <v>39685</v>
          </cell>
          <cell r="B5011" t="str">
            <v>CAIXA EXTERNA DE MEDICAO PARA 1 MEDIDOR TRIFASICO, COM VISOR, EM CHAPA DE ACO 18 USG (PADRAO DA CONCESSIONARIA LOCAL)</v>
          </cell>
          <cell r="C5011" t="str">
            <v xml:space="preserve">UN    </v>
          </cell>
          <cell r="D5011">
            <v>138.21</v>
          </cell>
        </row>
        <row r="5012">
          <cell r="A5012">
            <v>39686</v>
          </cell>
          <cell r="B5012" t="str">
            <v>CAIXA INTERNA DE MEDICAO PARA 4 MEDIDORES MONOFASICOS, COM VISOR, EM CHAPA DE ACO 18 USG (PADRAO DA CONCESSIONARIA LOCAL)</v>
          </cell>
          <cell r="C5012" t="str">
            <v xml:space="preserve">UN    </v>
          </cell>
          <cell r="D5012">
            <v>250.11</v>
          </cell>
        </row>
        <row r="5013">
          <cell r="A5013">
            <v>39687</v>
          </cell>
          <cell r="B5013" t="str">
            <v>CAIXA EXTERNA DE MEDICAO PARA 4 MEDIDORES MONOFASICOS, COM VISOR, EM CHAPA DE ACO 18 USG (PADRAO DA CONCESSIONARIA LOCAL)</v>
          </cell>
          <cell r="C5013" t="str">
            <v xml:space="preserve">UN    </v>
          </cell>
          <cell r="D5013">
            <v>260.54000000000002</v>
          </cell>
        </row>
        <row r="5014">
          <cell r="A5014">
            <v>39688</v>
          </cell>
          <cell r="B5014" t="str">
            <v>CAIXA PARA MEDICAO COLETIVA TIPO K, PADRAO BIFASICO OU TRIFASICO, PARA ATE 2 MEDIDORES (PADRAO DA CONCESSIONARIA LOCAL)</v>
          </cell>
          <cell r="C5014" t="str">
            <v xml:space="preserve">UN    </v>
          </cell>
          <cell r="D5014">
            <v>470.84</v>
          </cell>
        </row>
        <row r="5015">
          <cell r="A5015">
            <v>39689</v>
          </cell>
          <cell r="B5015" t="str">
            <v>CAIXA PARA MEDICAO COLETIVA TIPO H, PADRAO BIFASICO OU TRIFASICO, PARA ATE 6 MEDIDORES (PADRAO DA CONCESSIONARIA LOCAL)</v>
          </cell>
          <cell r="C5015" t="str">
            <v xml:space="preserve">UN    </v>
          </cell>
          <cell r="D5015">
            <v>3258.44</v>
          </cell>
        </row>
        <row r="5016">
          <cell r="A5016">
            <v>39690</v>
          </cell>
          <cell r="B5016" t="str">
            <v>CAIXA PARA MEDICAO COLETIVA TIPO M, PADRAO BIFASICO OU TRIFASICO, PARA ATE 8 MEDIDORES (PADRAO DA CONCESSIONARIA LOCAL)</v>
          </cell>
          <cell r="C5016" t="str">
            <v xml:space="preserve">UN    </v>
          </cell>
          <cell r="D5016">
            <v>4423.33</v>
          </cell>
        </row>
        <row r="5017">
          <cell r="A5017">
            <v>39691</v>
          </cell>
          <cell r="B5017" t="str">
            <v>CAIXA PARA MEDICAO COLETIVA TIPO N, PADRAO BIFASICO OU TRIFASICO, PARA ATE 12 MEDIDORES (PADRAO DA CONCESSIONARIA LOCAL)</v>
          </cell>
          <cell r="C5017" t="str">
            <v xml:space="preserve">UN    </v>
          </cell>
          <cell r="D5017">
            <v>4944.68</v>
          </cell>
        </row>
        <row r="5018">
          <cell r="A5018">
            <v>39692</v>
          </cell>
          <cell r="B5018" t="str">
            <v>CAIXA DE PROTECAO PARA TRANSFORMADOR CORRENTE, EM CHAPA DE ACO 18 USG (PADRAO DA CONCESSIONARIA LOCAL)</v>
          </cell>
          <cell r="C5018" t="str">
            <v xml:space="preserve">UN    </v>
          </cell>
          <cell r="D5018">
            <v>285.64</v>
          </cell>
        </row>
        <row r="5019">
          <cell r="A5019">
            <v>39693</v>
          </cell>
          <cell r="B5019" t="str">
            <v>CAIXA DE PROTECAO EXTERNA PARA MEDIDOR HOROSAZONAL, DE BAIXA TENSAO, COM MODULO, EM CHAPA DE ACO (PADRAO DA CONCESSIONARIA LOCAL)</v>
          </cell>
          <cell r="C5019" t="str">
            <v xml:space="preserve">UN    </v>
          </cell>
          <cell r="D5019">
            <v>1696.86</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206.23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9.7899999999999991</v>
          </cell>
        </row>
        <row r="5025">
          <cell r="A5025">
            <v>39700</v>
          </cell>
          <cell r="B5025" t="str">
            <v>MANTA ANTIRRUIDO DE POLIESTER (PET) PARA CONTRAPISO E = *8* MM</v>
          </cell>
          <cell r="C5025" t="str">
            <v xml:space="preserve">M2    </v>
          </cell>
          <cell r="D5025">
            <v>16.079999999999998</v>
          </cell>
        </row>
        <row r="5026">
          <cell r="A5026">
            <v>39701</v>
          </cell>
          <cell r="B5026" t="str">
            <v>FITA ADESIVA ASFALTICA ALUMINIZADA MULTIUSO, L = 10 CM, ROLO DE 10 M</v>
          </cell>
          <cell r="C5026" t="str">
            <v xml:space="preserve">UN    </v>
          </cell>
          <cell r="D5026">
            <v>59.34</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28.74</v>
          </cell>
        </row>
        <row r="5038">
          <cell r="A5038">
            <v>39745</v>
          </cell>
          <cell r="B5038" t="str">
            <v>PAINEL DE LA DE VIDRO SEM REVESTIMENTO PSI 40, E = 50 MM, DE 1200 X 600 MM</v>
          </cell>
          <cell r="C5038" t="str">
            <v xml:space="preserve">M2    </v>
          </cell>
          <cell r="D5038">
            <v>60.67</v>
          </cell>
        </row>
        <row r="5039">
          <cell r="A5039">
            <v>39746</v>
          </cell>
          <cell r="B5039" t="str">
            <v>CHUMBADOR DE ACO, 1" X 600 MM, PARA POSTES DE ACO COM BASE, INCLUSO PORCA E ARRUELA</v>
          </cell>
          <cell r="C5039" t="str">
            <v xml:space="preserve">UN    </v>
          </cell>
          <cell r="D5039">
            <v>114.8</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295.39</v>
          </cell>
        </row>
        <row r="5050">
          <cell r="A5050">
            <v>39757</v>
          </cell>
          <cell r="B5050" t="str">
            <v>QUADRO DE DISTRIBUICAO COM BARRAMENTO TRIFASICO, DE SOBREPOR, EM CHAPA DE ACO GALVANIZADO, PARA 28 DISJUNTORES DIN, 100 A</v>
          </cell>
          <cell r="C5050" t="str">
            <v xml:space="preserve">UN    </v>
          </cell>
          <cell r="D5050">
            <v>450.56</v>
          </cell>
        </row>
        <row r="5051">
          <cell r="A5051">
            <v>39758</v>
          </cell>
          <cell r="B5051" t="str">
            <v>QUADRO DE DISTRIBUICAO COM BARRAMENTO TRIFASICO, DE SOBREPOR, EM CHAPA DE ACO GALVANIZADO, PARA 30 DISJUNTORES DIN, 100 A</v>
          </cell>
          <cell r="C5051" t="str">
            <v xml:space="preserve">UN    </v>
          </cell>
          <cell r="D5051">
            <v>584.85</v>
          </cell>
        </row>
        <row r="5052">
          <cell r="A5052">
            <v>39759</v>
          </cell>
          <cell r="B5052" t="str">
            <v>QUADRO DE DISTRIBUICAO COM BARRAMENTO TRIFASICO, DE SOBREPOR, EM CHAPA DE ACO GALVANIZADO, PARA 36 DISJUNTORES DIN, 100 A</v>
          </cell>
          <cell r="C5052" t="str">
            <v xml:space="preserve">UN    </v>
          </cell>
          <cell r="D5052">
            <v>799.07</v>
          </cell>
        </row>
        <row r="5053">
          <cell r="A5053">
            <v>39760</v>
          </cell>
          <cell r="B5053" t="str">
            <v>QUADRO DE DISTRIBUICAO COM BARRAMENTO TRIFASICO, DE SOBREPOR, EM CHAPA DE ACO GALVANIZADO, PARA 40 DISJUNTORES DIN, 100 A</v>
          </cell>
          <cell r="C5053" t="str">
            <v xml:space="preserve">UN    </v>
          </cell>
          <cell r="D5053">
            <v>802.74</v>
          </cell>
        </row>
        <row r="5054">
          <cell r="A5054">
            <v>39761</v>
          </cell>
          <cell r="B5054" t="str">
            <v>QUADRO DE DISTRIBUICAO COM BARRAMENTO TRIFASICO, DE SOBREPOR, EM CHAPA DE ACO GALVANIZADO, PARA 48 DISJUNTORES DIN, 100 A</v>
          </cell>
          <cell r="C5054" t="str">
            <v xml:space="preserve">UN    </v>
          </cell>
          <cell r="D5054">
            <v>1027.3800000000001</v>
          </cell>
        </row>
        <row r="5055">
          <cell r="A5055">
            <v>39762</v>
          </cell>
          <cell r="B5055" t="str">
            <v>QUADRO DE DISTRIBUICAO COM BARRAMENTO TRIFASICO, DE EMBUTIR, EM CHAPA DE ACO GALVANIZADO, PARA 36 DISJUNTORES DIN, 100 A</v>
          </cell>
          <cell r="C5055" t="str">
            <v xml:space="preserve">UN    </v>
          </cell>
          <cell r="D5055">
            <v>645.57000000000005</v>
          </cell>
        </row>
        <row r="5056">
          <cell r="A5056">
            <v>39763</v>
          </cell>
          <cell r="B5056" t="str">
            <v>QUADRO DE DISTRIBUICAO COM BARRAMENTO TRIFASICO, DE EMBUTIR, EM CHAPA DE ACO GALVANIZADO, PARA 48 DISJUNTORES DIN, 100 A</v>
          </cell>
          <cell r="C5056" t="str">
            <v xml:space="preserve">UN    </v>
          </cell>
          <cell r="D5056">
            <v>974.3</v>
          </cell>
        </row>
        <row r="5057">
          <cell r="A5057">
            <v>39764</v>
          </cell>
          <cell r="B5057" t="str">
            <v>QUADRO DE DISTRIBUICAO SEM BARRAMENTO, COM PORTA, DE EMBUTIR, EM CHAPA DE ACO GALVANIZADO, PARA 6 DISJUNTORES NEMA</v>
          </cell>
          <cell r="C5057" t="str">
            <v xml:space="preserve">UN    </v>
          </cell>
          <cell r="D5057">
            <v>35.67</v>
          </cell>
        </row>
        <row r="5058">
          <cell r="A5058">
            <v>39765</v>
          </cell>
          <cell r="B5058" t="str">
            <v>QUADRO DE DISTRIBUICAO SEM BARRAMENTO, COM PORTA, DE EMBUTIR, EM CHAPA DE ACO GALVANIZADO, PARA 12 DISJUNTORES NEMA</v>
          </cell>
          <cell r="C5058" t="str">
            <v xml:space="preserve">UN    </v>
          </cell>
          <cell r="D5058">
            <v>45.61</v>
          </cell>
        </row>
        <row r="5059">
          <cell r="A5059">
            <v>39766</v>
          </cell>
          <cell r="B5059" t="str">
            <v>CAIXA DE PASSAGEM N 2, DE SOBREPOR, PADRAO TELEBRAS, DIMENSOES 20 X 20 X *12* CM, EM CHAPA DE ACO GALVANIZADO</v>
          </cell>
          <cell r="C5059" t="str">
            <v xml:space="preserve">UN    </v>
          </cell>
          <cell r="D5059">
            <v>56.69</v>
          </cell>
        </row>
        <row r="5060">
          <cell r="A5060">
            <v>39767</v>
          </cell>
          <cell r="B5060" t="str">
            <v>CAIXA DE PASSAGEM N 3, DE SOBREPOR, PADRAO TELEBRAS, DIMENSOES 40 X 40 X *12* CM, EM CHAPA DE ACO GALVANIZADO</v>
          </cell>
          <cell r="C5060" t="str">
            <v xml:space="preserve">UN    </v>
          </cell>
          <cell r="D5060">
            <v>128.69999999999999</v>
          </cell>
        </row>
        <row r="5061">
          <cell r="A5061">
            <v>39768</v>
          </cell>
          <cell r="B5061" t="str">
            <v>CAIXA DE PASSAGEM N 6, DE SOBREPOR, PADRAO TELEBRAS, DIMENSOES 120 X 120 X *12* CM, EM CHAPA DE ACO GALVANIZADO</v>
          </cell>
          <cell r="C5061" t="str">
            <v xml:space="preserve">UN    </v>
          </cell>
          <cell r="D5061">
            <v>677.56</v>
          </cell>
        </row>
        <row r="5062">
          <cell r="A5062">
            <v>39769</v>
          </cell>
          <cell r="B5062" t="str">
            <v>CAIXA DE PASSAGEM N 7, DE SOBREPOR, PADRAO TELEBRAS, DIMENSOES 150 X 150 X *15* CM, EM CHAPA DE ACO GALVANIZADO</v>
          </cell>
          <cell r="C5062" t="str">
            <v xml:space="preserve">UN    </v>
          </cell>
          <cell r="D5062">
            <v>1102.8499999999999</v>
          </cell>
        </row>
        <row r="5063">
          <cell r="A5063">
            <v>39770</v>
          </cell>
          <cell r="B5063" t="str">
            <v>CAIXA DE PASSAGEM N 8, DE SOBREPOR, PADRAO TELEBRAS, DIMENSOES 200 X 200 X *20* CM, EM CHAPA DE ACO GALVANIZADO</v>
          </cell>
          <cell r="C5063" t="str">
            <v xml:space="preserve">UN    </v>
          </cell>
          <cell r="D5063">
            <v>3866.47</v>
          </cell>
        </row>
        <row r="5064">
          <cell r="A5064">
            <v>39771</v>
          </cell>
          <cell r="B5064" t="str">
            <v>CAIXA DE PASSAGEM METALICA DE SOBREPOR COM TAMPA PARAFUSADA, DIMENSOES 20 X 20 X 10 CM</v>
          </cell>
          <cell r="C5064" t="str">
            <v xml:space="preserve">UN    </v>
          </cell>
          <cell r="D5064">
            <v>25.95</v>
          </cell>
        </row>
        <row r="5065">
          <cell r="A5065">
            <v>39772</v>
          </cell>
          <cell r="B5065" t="str">
            <v>CAIXA DE PASSAGEM METALICA DE SOBREPOR COM TAMPA PARAFUSADA, DIMENSOES 30 X 30 X 10 CM</v>
          </cell>
          <cell r="C5065" t="str">
            <v xml:space="preserve">UN    </v>
          </cell>
          <cell r="D5065">
            <v>51.4</v>
          </cell>
        </row>
        <row r="5066">
          <cell r="A5066">
            <v>39773</v>
          </cell>
          <cell r="B5066" t="str">
            <v>CAIXA DE PASSAGEM METALICA DE SOBREPOR COM TAMPA PARAFUSADA, DIMENSOES 40 X 40 X 15 CM</v>
          </cell>
          <cell r="C5066" t="str">
            <v xml:space="preserve">UN    </v>
          </cell>
          <cell r="D5066">
            <v>93.07</v>
          </cell>
        </row>
        <row r="5067">
          <cell r="A5067">
            <v>39774</v>
          </cell>
          <cell r="B5067" t="str">
            <v>CAIXA DE PASSAGEM METALICA DE SOBREPOR COM TAMPA PARAFUSADA, DIMENSOES 50 X 50 X 15 CM</v>
          </cell>
          <cell r="C5067" t="str">
            <v xml:space="preserve">UN    </v>
          </cell>
          <cell r="D5067">
            <v>120.93</v>
          </cell>
        </row>
        <row r="5068">
          <cell r="A5068">
            <v>39775</v>
          </cell>
          <cell r="B5068" t="str">
            <v>CAIXA DE PASSAGEM METALICA DE SOBREPOR COM TAMPA PARAFUSADA, DIMENSOES 60 X 60 X 20 CM</v>
          </cell>
          <cell r="C5068" t="str">
            <v xml:space="preserve">UN    </v>
          </cell>
          <cell r="D5068">
            <v>211.79</v>
          </cell>
        </row>
        <row r="5069">
          <cell r="A5069">
            <v>39776</v>
          </cell>
          <cell r="B5069" t="str">
            <v>CAIXA DE PASSAGEM METALICA DE SOBREPOR COM TAMPA PARAFUSADA, DIMENSOES 70 X 70 X 20 CM</v>
          </cell>
          <cell r="C5069" t="str">
            <v xml:space="preserve">UN    </v>
          </cell>
          <cell r="D5069">
            <v>260.67</v>
          </cell>
        </row>
        <row r="5070">
          <cell r="A5070">
            <v>39777</v>
          </cell>
          <cell r="B5070" t="str">
            <v>CAIXA DE PASSAGEM METALICA DE SOBREPOR COM TAMPA PARAFUSADA, DIMENSOES 80 X 80 X 20 CM</v>
          </cell>
          <cell r="C5070" t="str">
            <v xml:space="preserve">UN    </v>
          </cell>
          <cell r="D5070">
            <v>312.81</v>
          </cell>
        </row>
        <row r="5071">
          <cell r="A5071">
            <v>39794</v>
          </cell>
          <cell r="B5071" t="str">
            <v>QUADRO DE DISTRIBUICAO, SEM BARRAMENTO, EM PVC, DE EMBUTIR, PARA 4 DISJUNTORES DIN</v>
          </cell>
          <cell r="C5071" t="str">
            <v xml:space="preserve">UN    </v>
          </cell>
          <cell r="D5071">
            <v>19.66</v>
          </cell>
        </row>
        <row r="5072">
          <cell r="A5072">
            <v>39795</v>
          </cell>
          <cell r="B5072" t="str">
            <v>QUADRO DE DISTRIBUICAO, SEM BARRAMENTO, EM PVC, DE EMBUTIR, PARA 8 DISJUNTORES DIN</v>
          </cell>
          <cell r="C5072" t="str">
            <v xml:space="preserve">UN    </v>
          </cell>
          <cell r="D5072">
            <v>27.53</v>
          </cell>
        </row>
        <row r="5073">
          <cell r="A5073">
            <v>39796</v>
          </cell>
          <cell r="B5073" t="str">
            <v>QUADRO DE DISTRIBUICAO, SEM BARRAMENTO, EM PVC, DE EMBUTIR, PARA 16 DISJUNTORES DIN</v>
          </cell>
          <cell r="C5073" t="str">
            <v xml:space="preserve">UN    </v>
          </cell>
          <cell r="D5073">
            <v>62.49</v>
          </cell>
        </row>
        <row r="5074">
          <cell r="A5074">
            <v>39797</v>
          </cell>
          <cell r="B5074" t="str">
            <v>QUADRO DE DISTRIBUICAO, SEM BARRAMENTO, EM PVC, DE EMBUTIR, PARA 24 DISJUNTORES DIN</v>
          </cell>
          <cell r="C5074" t="str">
            <v xml:space="preserve">UN    </v>
          </cell>
          <cell r="D5074">
            <v>82.98</v>
          </cell>
        </row>
        <row r="5075">
          <cell r="A5075">
            <v>39798</v>
          </cell>
          <cell r="B5075" t="str">
            <v>QUADRO DE DISTRIBUICAO, SEM BARRAMENTO, EM PVC, DE EMBUTIR, PARA 36 DISJUNTORES DIN</v>
          </cell>
          <cell r="C5075" t="str">
            <v xml:space="preserve">UN    </v>
          </cell>
          <cell r="D5075">
            <v>138.34</v>
          </cell>
        </row>
        <row r="5076">
          <cell r="A5076">
            <v>39799</v>
          </cell>
          <cell r="B5076" t="str">
            <v>QUADRO DE DISTRIBUICAO, SEM BARRAMENTO, EM PVC, DE SOBREPOR, PARA 4 DISJUNTORES DIN</v>
          </cell>
          <cell r="C5076" t="str">
            <v xml:space="preserve">UN    </v>
          </cell>
          <cell r="D5076">
            <v>26.63</v>
          </cell>
        </row>
        <row r="5077">
          <cell r="A5077">
            <v>39800</v>
          </cell>
          <cell r="B5077" t="str">
            <v>QUADRO DE DISTRIBUICAO, SEM BARRAMENTO, EM PVC, DE SOBREPOR, PARA 8 DISJUNTORES DIN</v>
          </cell>
          <cell r="C5077" t="str">
            <v xml:space="preserve">UN    </v>
          </cell>
          <cell r="D5077">
            <v>44.82</v>
          </cell>
        </row>
        <row r="5078">
          <cell r="A5078">
            <v>39801</v>
          </cell>
          <cell r="B5078" t="str">
            <v>QUADRO DE DISTRIBUICAO, SEM BARRAMENTO, EM PVC, DE SOBREPOR, PARA 16 DISJUNTORES DIN</v>
          </cell>
          <cell r="C5078" t="str">
            <v xml:space="preserve">UN    </v>
          </cell>
          <cell r="D5078">
            <v>70.45</v>
          </cell>
        </row>
        <row r="5079">
          <cell r="A5079">
            <v>39802</v>
          </cell>
          <cell r="B5079" t="str">
            <v>QUADRO DE DISTRIBUICAO, SEM BARRAMENTO, EM PVC, DE SOBREPOR, PARA 24 DISJUNTORES DIN</v>
          </cell>
          <cell r="C5079" t="str">
            <v xml:space="preserve">UN    </v>
          </cell>
          <cell r="D5079">
            <v>116.99</v>
          </cell>
        </row>
        <row r="5080">
          <cell r="A5080">
            <v>39803</v>
          </cell>
          <cell r="B5080" t="str">
            <v>QUADRO DE DISTRIBUICAO, SEM BARRAMENTO, EM PVC, DE SOBREPOR, PARA 36 DISJUNTORES DIN</v>
          </cell>
          <cell r="C5080" t="str">
            <v xml:space="preserve">UN    </v>
          </cell>
          <cell r="D5080">
            <v>162.12</v>
          </cell>
        </row>
        <row r="5081">
          <cell r="A5081">
            <v>39804</v>
          </cell>
          <cell r="B5081" t="str">
            <v>QUADRO DE DISTRIBUICAO, COM BARRAMENTO TERRA / NEUTRO, DE EMBUTIR, PARA 8 DISJUNTORES DIN</v>
          </cell>
          <cell r="C5081" t="str">
            <v xml:space="preserve">UN    </v>
          </cell>
          <cell r="D5081">
            <v>61.32</v>
          </cell>
        </row>
        <row r="5082">
          <cell r="A5082">
            <v>39805</v>
          </cell>
          <cell r="B5082" t="str">
            <v>QUADRO DE DISTRIBUICAO, COM BARRAMENTO TERRA / NEUTRO, DE EMBUTIR, PARA 16 DISJUNTORES DIN</v>
          </cell>
          <cell r="C5082" t="str">
            <v xml:space="preserve">UN    </v>
          </cell>
          <cell r="D5082">
            <v>109.21</v>
          </cell>
        </row>
        <row r="5083">
          <cell r="A5083">
            <v>39806</v>
          </cell>
          <cell r="B5083" t="str">
            <v>QUADRO DE DISTRIBUICAO, COM BARRAMENTO TERRA / NEUTRO, DE EMBUTIR, PARA 24 DISJUNTORES DIN</v>
          </cell>
          <cell r="C5083" t="str">
            <v xml:space="preserve">UN    </v>
          </cell>
          <cell r="D5083">
            <v>206.24</v>
          </cell>
        </row>
        <row r="5084">
          <cell r="A5084">
            <v>39807</v>
          </cell>
          <cell r="B5084" t="str">
            <v>QUADRO DE DISTRIBUICAO, COM BARRAMENTO TERRA / NEUTRO, DE EMBUTIR, PARA 36 DISJUNTORES DIN</v>
          </cell>
          <cell r="C5084" t="str">
            <v xml:space="preserve">UN    </v>
          </cell>
          <cell r="D5084">
            <v>290.74</v>
          </cell>
        </row>
        <row r="5085">
          <cell r="A5085">
            <v>39808</v>
          </cell>
          <cell r="B5085" t="str">
            <v>CAIXA PARA MEDIDOR MONOFASICO, EM POLICARBONATO (TERMOPLASTICO), COM DISJUNTOR</v>
          </cell>
          <cell r="C5085" t="str">
            <v xml:space="preserve">UN    </v>
          </cell>
          <cell r="D5085">
            <v>55.32</v>
          </cell>
        </row>
        <row r="5086">
          <cell r="A5086">
            <v>39809</v>
          </cell>
          <cell r="B5086" t="str">
            <v>CAIXA PARA MEDIDOR POLIFASICO, EM POLICARBONATO (TERMOPLASTICO), COM DISJUNTOR</v>
          </cell>
          <cell r="C5086" t="str">
            <v xml:space="preserve">UN    </v>
          </cell>
          <cell r="D5086">
            <v>152.71</v>
          </cell>
        </row>
        <row r="5087">
          <cell r="A5087">
            <v>39810</v>
          </cell>
          <cell r="B5087" t="str">
            <v>CAIXA DE PASSAGEM DE PAREDE, DE EMBUTIR, EM PVC, DIMENSOES *120 X 120 X 75* MM</v>
          </cell>
          <cell r="C5087" t="str">
            <v xml:space="preserve">UN    </v>
          </cell>
          <cell r="D5087">
            <v>14.99</v>
          </cell>
        </row>
        <row r="5088">
          <cell r="A5088">
            <v>39811</v>
          </cell>
          <cell r="B5088" t="str">
            <v>CAIXA DE PASSAGEM DE PAREDE, DE EMBUTIR, EM PVC, DIMENSOES *150 X 150 X 75* MM</v>
          </cell>
          <cell r="C5088" t="str">
            <v xml:space="preserve">UN    </v>
          </cell>
          <cell r="D5088">
            <v>18.98</v>
          </cell>
        </row>
        <row r="5089">
          <cell r="A5089">
            <v>39812</v>
          </cell>
          <cell r="B5089" t="str">
            <v>CAIXA DE PASSAGEM DE PAREDE, DE EMBUTIR, EM PVC, DIMENSOES *200 X 200 X 90* MM</v>
          </cell>
          <cell r="C5089" t="str">
            <v xml:space="preserve">UN    </v>
          </cell>
          <cell r="D5089">
            <v>28.95</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459.22</v>
          </cell>
        </row>
        <row r="5094">
          <cell r="A5094">
            <v>39829</v>
          </cell>
          <cell r="B5094" t="str">
            <v>RODAPE EM POLIESTIRENO, BRANCO, H = *5* CM, E = *1,5* CM</v>
          </cell>
          <cell r="C5094" t="str">
            <v xml:space="preserve">M     </v>
          </cell>
          <cell r="D5094">
            <v>14.7</v>
          </cell>
        </row>
        <row r="5095">
          <cell r="A5095">
            <v>39830</v>
          </cell>
          <cell r="B5095" t="str">
            <v>GUARNICAO/ALIZAR/VISTA, E = *1,3* CM, L = *7,0* CM, EM POLIESTIRENO, BRANCO</v>
          </cell>
          <cell r="C5095" t="str">
            <v xml:space="preserve">JG    </v>
          </cell>
          <cell r="D5095">
            <v>119.82</v>
          </cell>
        </row>
        <row r="5096">
          <cell r="A5096">
            <v>39831</v>
          </cell>
          <cell r="B5096" t="str">
            <v>GUARNICAO/ALIZAR/VISTA, E = *1,5* CM, L = *5,0* CM, EM POLIESTIRENO, BRANCO</v>
          </cell>
          <cell r="C5096" t="str">
            <v xml:space="preserve">JG    </v>
          </cell>
          <cell r="D5096">
            <v>119.57</v>
          </cell>
        </row>
        <row r="5097">
          <cell r="A5097">
            <v>39833</v>
          </cell>
          <cell r="B5097" t="str">
            <v>LOCACAO DE GRUPO GERADOR DE *260* KVA, DIESEL REBOCAVEL, ACIONAMENTO MANUAL</v>
          </cell>
          <cell r="C5097" t="str">
            <v xml:space="preserve">H     </v>
          </cell>
          <cell r="D5097">
            <v>29.49</v>
          </cell>
        </row>
        <row r="5098">
          <cell r="A5098">
            <v>39834</v>
          </cell>
          <cell r="B5098" t="str">
            <v>LOCACAO DE GRUPO GERADOR DE *400* KVA, DIESEL REBOCAVEL, ACIONAMENTO MANUAL</v>
          </cell>
          <cell r="C5098" t="str">
            <v xml:space="preserve">H     </v>
          </cell>
          <cell r="D5098">
            <v>50.62</v>
          </cell>
        </row>
        <row r="5099">
          <cell r="A5099">
            <v>39835</v>
          </cell>
          <cell r="B5099" t="str">
            <v>LOCACAO DE GRUPO GERADOR DE *550* KVA, DIESEL REBOCAVEL, ACIONAMENTO MANUAL</v>
          </cell>
          <cell r="C5099" t="str">
            <v xml:space="preserve">H     </v>
          </cell>
          <cell r="D5099">
            <v>61.71</v>
          </cell>
        </row>
        <row r="5100">
          <cell r="A5100">
            <v>39836</v>
          </cell>
          <cell r="B5100" t="str">
            <v>GUARNICAO/ALIZAR/VISTA, E = *1,3* CM, L = *5,0* CM HASTE REGULAVEL = *35* MM, EM MDF/PVC WOOD/ POLIESTIRENO OU MADEIRA LAMINADA, PRIMER BRANCO</v>
          </cell>
          <cell r="C5100" t="str">
            <v xml:space="preserve">JG    </v>
          </cell>
          <cell r="D5100">
            <v>105.06</v>
          </cell>
        </row>
        <row r="5101">
          <cell r="A5101">
            <v>39837</v>
          </cell>
          <cell r="B5101" t="str">
            <v>BATENTE/PORTAL/ADUELA/MARCO, EM MDF/PVC WOOD/POLIESTIRENO OU MADEIRA LAMINADA, L = *9,0* CM COM GUARNICAO REGULAVEL 2 FACES = *35* MM, PRIMER</v>
          </cell>
          <cell r="C5101" t="str">
            <v xml:space="preserve">JG    </v>
          </cell>
          <cell r="D5101">
            <v>152.78</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66322.179999999993</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44428.39</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7207.32</v>
          </cell>
        </row>
        <row r="5159">
          <cell r="A5159">
            <v>39961</v>
          </cell>
          <cell r="B5159" t="str">
            <v>SILICONE ACETICO USO GERAL INCOLOR 280 G</v>
          </cell>
          <cell r="C5159" t="str">
            <v xml:space="preserve">UN    </v>
          </cell>
          <cell r="D5159">
            <v>11</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355.13</v>
          </cell>
        </row>
        <row r="5163">
          <cell r="A5163">
            <v>39996</v>
          </cell>
          <cell r="B5163" t="str">
            <v>VERGALHAO ZINCADO ROSCA TOTAL, 1/4 " (6,3 MM)</v>
          </cell>
          <cell r="C5163" t="str">
            <v xml:space="preserve">M     </v>
          </cell>
          <cell r="D5163">
            <v>1.95</v>
          </cell>
        </row>
        <row r="5164">
          <cell r="A5164">
            <v>39997</v>
          </cell>
          <cell r="B5164" t="str">
            <v>PORCA ZINCADA, SEXTAVADA, DIAMETRO 1/4"</v>
          </cell>
          <cell r="C5164" t="str">
            <v xml:space="preserve">UN    </v>
          </cell>
          <cell r="D5164">
            <v>0.13</v>
          </cell>
        </row>
        <row r="5165">
          <cell r="A5165">
            <v>40269</v>
          </cell>
          <cell r="B5165" t="str">
            <v>SERRA CIRCULAR DE BANCADA, MODELO PICA-PAU, DIAMETRO DE 350 MM. CARACTERISTICAS DO MOTOR: TRIFASICO, POTENCIA DE 5 HP, FREQUENCIA DE 60 HZ</v>
          </cell>
          <cell r="C5165" t="str">
            <v xml:space="preserve">UN    </v>
          </cell>
          <cell r="D5165">
            <v>5038.79</v>
          </cell>
        </row>
        <row r="5166">
          <cell r="A5166">
            <v>40270</v>
          </cell>
          <cell r="B5166" t="str">
            <v>VIGA DE ESCORAMAENTO H20, DE MADEIRA, PESO DE 5,00 A 5,20 KG/M, COM EXTREMIDADES PLASTICAS</v>
          </cell>
          <cell r="C5166" t="str">
            <v xml:space="preserve">M     </v>
          </cell>
          <cell r="D5166">
            <v>44</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1.48</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1.24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10.57</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44.42</v>
          </cell>
        </row>
        <row r="5177">
          <cell r="A5177">
            <v>40313</v>
          </cell>
          <cell r="B5177" t="str">
            <v>PERFIL "I" DE ACO LAMINADO, W 250 X 38,50</v>
          </cell>
          <cell r="C5177" t="str">
            <v xml:space="preserve">KG    </v>
          </cell>
          <cell r="D5177">
            <v>3.99</v>
          </cell>
        </row>
        <row r="5178">
          <cell r="A5178">
            <v>40329</v>
          </cell>
          <cell r="B5178" t="str">
            <v>TORNEIRA PLASTICA DE BOIA CONVENCIONAL PARA CAIXA DE AGUA, 3/4 ", COM HASTE METALICA E COM BALAO PLASTICO (PADRAO POPULAR)</v>
          </cell>
          <cell r="C5178" t="str">
            <v xml:space="preserve">UN    </v>
          </cell>
          <cell r="D5178">
            <v>11.74</v>
          </cell>
        </row>
        <row r="5179">
          <cell r="A5179">
            <v>40331</v>
          </cell>
          <cell r="B5179" t="str">
            <v>ASSENTADOR DE  TUBOS</v>
          </cell>
          <cell r="C5179" t="str">
            <v xml:space="preserve">H     </v>
          </cell>
          <cell r="D5179">
            <v>15.8</v>
          </cell>
        </row>
        <row r="5180">
          <cell r="A5180">
            <v>40334</v>
          </cell>
          <cell r="B5180" t="str">
            <v>TUBO CONCRETO ARMADO, CLASSE PA-1, PB, DN 300 MM, PARA AGUAS PLUVIAIS (NBR 8890)</v>
          </cell>
          <cell r="C5180" t="str">
            <v xml:space="preserve">M     </v>
          </cell>
          <cell r="D5180">
            <v>65</v>
          </cell>
        </row>
        <row r="5181">
          <cell r="A5181">
            <v>40335</v>
          </cell>
          <cell r="B5181" t="str">
            <v>TUBO CONCRETO ARMADO, CLASSE EA-2, PB JE, DN 300 MM, PARA ESGOTO SANITARIO (NBR 8890)</v>
          </cell>
          <cell r="C5181" t="str">
            <v xml:space="preserve">M     </v>
          </cell>
          <cell r="D5181">
            <v>91.26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52.43</v>
          </cell>
        </row>
        <row r="5184">
          <cell r="A5184">
            <v>40341</v>
          </cell>
          <cell r="B5184" t="str">
            <v>ANEL DE VEDACAO/JUNTA ELASTICA, H = *16* MM, PARA TUBO DE CONCRETO DN 400 MM</v>
          </cell>
          <cell r="C5184" t="str">
            <v xml:space="preserve">UN    </v>
          </cell>
          <cell r="D5184">
            <v>62.08</v>
          </cell>
        </row>
        <row r="5185">
          <cell r="A5185">
            <v>40342</v>
          </cell>
          <cell r="B5185" t="str">
            <v>ANEL DE VEDACAO/JUNTA ELASTICA, H = *16* MM, PARA TUBO DE CONCRETO DN 500 MM</v>
          </cell>
          <cell r="C5185" t="str">
            <v xml:space="preserve">UN    </v>
          </cell>
          <cell r="D5185">
            <v>78.709999999999994</v>
          </cell>
        </row>
        <row r="5186">
          <cell r="A5186">
            <v>40343</v>
          </cell>
          <cell r="B5186" t="str">
            <v>ANEL DE VEDACAO/JUNTA ELASTICA, H = *16* MM, PARA TUBO DE CONCRETO DN 600 MM</v>
          </cell>
          <cell r="C5186" t="str">
            <v xml:space="preserve">UN    </v>
          </cell>
          <cell r="D5186">
            <v>96.56</v>
          </cell>
        </row>
        <row r="5187">
          <cell r="A5187">
            <v>40344</v>
          </cell>
          <cell r="B5187" t="str">
            <v>ANEL DE VEDACAO/JUNTA ELASTICA, H = *18* MM, PARA TUBO DE CONCRETO DN 700 MM</v>
          </cell>
          <cell r="C5187" t="str">
            <v xml:space="preserve">UN    </v>
          </cell>
          <cell r="D5187">
            <v>102.1</v>
          </cell>
        </row>
        <row r="5188">
          <cell r="A5188">
            <v>40345</v>
          </cell>
          <cell r="B5188" t="str">
            <v>ANEL DE VEDACAO/JUNTA ELASTICA, H = *19* MM, PARA TUBO DE CONCRETO DN 800 MM</v>
          </cell>
          <cell r="C5188" t="str">
            <v xml:space="preserve">UN    </v>
          </cell>
          <cell r="D5188">
            <v>127.47</v>
          </cell>
        </row>
        <row r="5189">
          <cell r="A5189">
            <v>40346</v>
          </cell>
          <cell r="B5189" t="str">
            <v>ANEL DE VEDACAO/JUNTA ELASTICA, H = *19* MM, PARA TUBO DE CONCRETO DN 900 MM</v>
          </cell>
          <cell r="C5189" t="str">
            <v xml:space="preserve">UN    </v>
          </cell>
          <cell r="D5189">
            <v>119.92</v>
          </cell>
        </row>
        <row r="5190">
          <cell r="A5190">
            <v>40347</v>
          </cell>
          <cell r="B5190" t="str">
            <v>ANEL DE VEDACAO/JUNTA ELASTICA, H = *21* MM, PARA TUBO DE CONCRETO DN 1000 MM</v>
          </cell>
          <cell r="C5190" t="str">
            <v xml:space="preserve">UN    </v>
          </cell>
          <cell r="D5190">
            <v>148.27000000000001</v>
          </cell>
        </row>
        <row r="5191">
          <cell r="A5191">
            <v>40354</v>
          </cell>
          <cell r="B5191" t="str">
            <v>LUVA EM ACO CARBONO, SOLDAVEL, PRESSAO 3.000 LBS, DN 15 MM (1/2")</v>
          </cell>
          <cell r="C5191" t="str">
            <v xml:space="preserve">UN    </v>
          </cell>
          <cell r="D5191">
            <v>6.6</v>
          </cell>
        </row>
        <row r="5192">
          <cell r="A5192">
            <v>40355</v>
          </cell>
          <cell r="B5192" t="str">
            <v>LUVA DE REDUCAO EM ACO CARBONO, COM ENCAIXE PARA SOLDA (SW), PRESSAO 3.000 LBS,  DN 20 X 15 MM (3/4 " X 1/2")</v>
          </cell>
          <cell r="C5192" t="str">
            <v xml:space="preserve">UN    </v>
          </cell>
          <cell r="D5192">
            <v>5.3</v>
          </cell>
        </row>
        <row r="5193">
          <cell r="A5193">
            <v>40356</v>
          </cell>
          <cell r="B5193" t="str">
            <v>NIPLE SEXTAVADO EM ACO PRETO, COM ROSCA BSP, PRESSAO 3.000 LBS, DN 15 MM (1/2")</v>
          </cell>
          <cell r="C5193" t="str">
            <v xml:space="preserve">UN    </v>
          </cell>
          <cell r="D5193">
            <v>5.47</v>
          </cell>
        </row>
        <row r="5194">
          <cell r="A5194">
            <v>40357</v>
          </cell>
          <cell r="B5194" t="str">
            <v>LUVA EM ACO CARBONO, SOLDAVEL, PRESSAO 3.000 LBS, DN 20 MM (3/4")</v>
          </cell>
          <cell r="C5194" t="str">
            <v xml:space="preserve">UN    </v>
          </cell>
          <cell r="D5194">
            <v>7.4</v>
          </cell>
        </row>
        <row r="5195">
          <cell r="A5195">
            <v>40358</v>
          </cell>
          <cell r="B5195" t="str">
            <v>LUVA DE REDUCAO EM ACO CARBONO, COM ENCAIXE PARA SOLDA (SW), PRESSAO 3.000 LBS, DN 25 X 20 MM (1" X 3/4")</v>
          </cell>
          <cell r="C5195" t="str">
            <v xml:space="preserve">UN    </v>
          </cell>
          <cell r="D5195">
            <v>7.4</v>
          </cell>
        </row>
        <row r="5196">
          <cell r="A5196">
            <v>40359</v>
          </cell>
          <cell r="B5196" t="str">
            <v>NIPLE SEXTAVADO EM ACO PRETO, COM ROSCA BSP, PRESSAO 3.000 LBS, DN 20 MM (3/4")</v>
          </cell>
          <cell r="C5196" t="str">
            <v xml:space="preserve">UN    </v>
          </cell>
          <cell r="D5196">
            <v>7.07</v>
          </cell>
        </row>
        <row r="5197">
          <cell r="A5197">
            <v>40360</v>
          </cell>
          <cell r="B5197" t="str">
            <v>LUVA EM ACO CARBONO, SOLDAVEL, PRESSAO 3.000 LBS, DN 25 MM (1")</v>
          </cell>
          <cell r="C5197" t="str">
            <v xml:space="preserve">UN    </v>
          </cell>
          <cell r="D5197">
            <v>9.93</v>
          </cell>
        </row>
        <row r="5198">
          <cell r="A5198">
            <v>40361</v>
          </cell>
          <cell r="B5198" t="str">
            <v>LUVA DE REDUCAO EM ACO CARBONO, COM ENCAIXE PARA SOLDA (SW), PRESSAO 3.000 LBS, DN 32 X 25 MM (1 1/4"  X 1")</v>
          </cell>
          <cell r="C5198" t="str">
            <v xml:space="preserve">UN    </v>
          </cell>
          <cell r="D5198">
            <v>19.43</v>
          </cell>
        </row>
        <row r="5199">
          <cell r="A5199">
            <v>40362</v>
          </cell>
          <cell r="B5199" t="str">
            <v>NIPLE SEXTAVADO EM ACO PRETO, COM ROSCA BSP, PRESSAO 3.000 LBS, DN 25 MM (1")</v>
          </cell>
          <cell r="C5199" t="str">
            <v xml:space="preserve">UN    </v>
          </cell>
          <cell r="D5199">
            <v>10.61</v>
          </cell>
        </row>
        <row r="5200">
          <cell r="A5200">
            <v>40363</v>
          </cell>
          <cell r="B5200" t="str">
            <v>LUVA EM ACO CARBONO, SOLDAVEL, PRESSAO 3.000 LBS, DN 32 MM (1 1/4")</v>
          </cell>
          <cell r="C5200" t="str">
            <v xml:space="preserve">UN    </v>
          </cell>
          <cell r="D5200">
            <v>15.16</v>
          </cell>
        </row>
        <row r="5201">
          <cell r="A5201">
            <v>40364</v>
          </cell>
          <cell r="B5201" t="str">
            <v>LUVA DE REDUCAO EM ACO CARBONO, COM ENCAIXE PARA SOLDA (SW), PRESSAO 3.000 LBS, DN 40  X 32 MM (1 1/2" X 1 1/4")</v>
          </cell>
          <cell r="C5201" t="str">
            <v xml:space="preserve">UN    </v>
          </cell>
          <cell r="D5201">
            <v>24.84</v>
          </cell>
        </row>
        <row r="5202">
          <cell r="A5202">
            <v>40365</v>
          </cell>
          <cell r="B5202" t="str">
            <v>NIPLE SEXTAVADO EM ACO PRETO, COM ROSCA BSP, PRESSAO 3.000 LBS, DN 32 MM (1 1/4")</v>
          </cell>
          <cell r="C5202" t="str">
            <v xml:space="preserve">UN    </v>
          </cell>
          <cell r="D5202">
            <v>16.02</v>
          </cell>
        </row>
        <row r="5203">
          <cell r="A5203">
            <v>40366</v>
          </cell>
          <cell r="B5203" t="str">
            <v>LUVA EM ACO CARBONO, SOLDAVEL, PRESSAO 3.000 LBS, DN 40 MM (1 1/2")</v>
          </cell>
          <cell r="C5203" t="str">
            <v xml:space="preserve">UN    </v>
          </cell>
          <cell r="D5203">
            <v>19.38</v>
          </cell>
        </row>
        <row r="5204">
          <cell r="A5204">
            <v>40367</v>
          </cell>
          <cell r="B5204" t="str">
            <v>LUVA DE REDUCAO EM ACO CARBONO, COM ENCAIXE PARA SOLDA (SW), PRESSAO 3.000 LBS, DN 50 X 40 MM (2" X 1 1/2")</v>
          </cell>
          <cell r="C5204" t="str">
            <v xml:space="preserve">UN    </v>
          </cell>
          <cell r="D5204">
            <v>39.18</v>
          </cell>
        </row>
        <row r="5205">
          <cell r="A5205">
            <v>40368</v>
          </cell>
          <cell r="B5205" t="str">
            <v>NIPLE SEXTAVADO EM ACO PRETO, COM ROSCA BSP, PRESSAO 3.000 LBS, DN 40 MM (1 1/2")</v>
          </cell>
          <cell r="C5205" t="str">
            <v xml:space="preserve">UN    </v>
          </cell>
          <cell r="D5205">
            <v>23.74</v>
          </cell>
        </row>
        <row r="5206">
          <cell r="A5206">
            <v>40369</v>
          </cell>
          <cell r="B5206" t="str">
            <v>LUVA EM ACO CARBONO, SOLDAVEL, PRESSAO 3.000 LBS, DN 50 MM (2")</v>
          </cell>
          <cell r="C5206" t="str">
            <v xml:space="preserve">UN    </v>
          </cell>
          <cell r="D5206">
            <v>30.54</v>
          </cell>
        </row>
        <row r="5207">
          <cell r="A5207">
            <v>40370</v>
          </cell>
          <cell r="B5207" t="str">
            <v>LUVA DE REDUCAO EM ACO CARBONO, COM ENCAIXE PARA SOLDA (SW), PRESSAO 3.000 LBS, DN 60 X 50 MM (2 1/2" X 2")</v>
          </cell>
          <cell r="C5207" t="str">
            <v xml:space="preserve">UN    </v>
          </cell>
          <cell r="D5207">
            <v>78.84</v>
          </cell>
        </row>
        <row r="5208">
          <cell r="A5208">
            <v>40371</v>
          </cell>
          <cell r="B5208" t="str">
            <v>NIPLE SEXTAVADO EM ACO PRETO, COM ROSCA BSP, PRESSAO 3.000 LBS, DN 50 MM (2")</v>
          </cell>
          <cell r="C5208" t="str">
            <v xml:space="preserve">UN    </v>
          </cell>
          <cell r="D5208">
            <v>39.06</v>
          </cell>
        </row>
        <row r="5209">
          <cell r="A5209">
            <v>40372</v>
          </cell>
          <cell r="B5209" t="str">
            <v>LUVA EM ACO CARBONO, SOLDAVEL, PRESSAO 3.000 LBS, DN 65 MM (2 1/2")</v>
          </cell>
          <cell r="C5209" t="str">
            <v xml:space="preserve">UN    </v>
          </cell>
          <cell r="D5209">
            <v>61.37</v>
          </cell>
        </row>
        <row r="5210">
          <cell r="A5210">
            <v>40373</v>
          </cell>
          <cell r="B5210" t="str">
            <v>LUVA DE REDUCAO EM ACO CARBONO, COM ENCAIXE PARA SOLDA (SW), PRESSAO 3.000 LBS, DN 80 X 65 MM (3" X 2 1/2")</v>
          </cell>
          <cell r="C5210" t="str">
            <v xml:space="preserve">UN    </v>
          </cell>
          <cell r="D5210">
            <v>106.61</v>
          </cell>
        </row>
        <row r="5211">
          <cell r="A5211">
            <v>40374</v>
          </cell>
          <cell r="B5211" t="str">
            <v>NIPLE SEXTAVADO EM ACO PRETO, COM ROSCA BSP, PRESSAO 3.000 LBS, DN 65 MM (2 1/2")</v>
          </cell>
          <cell r="C5211" t="str">
            <v xml:space="preserve">UN    </v>
          </cell>
          <cell r="D5211">
            <v>62.06</v>
          </cell>
        </row>
        <row r="5212">
          <cell r="A5212">
            <v>40375</v>
          </cell>
          <cell r="B5212" t="str">
            <v>LUVA EM ACO CARBONO, SOLDAVEL, PRESSAO 3.000 LBS, DN 80 MM (3")</v>
          </cell>
          <cell r="C5212" t="str">
            <v xml:space="preserve">UN    </v>
          </cell>
          <cell r="D5212">
            <v>83.08</v>
          </cell>
        </row>
        <row r="5213">
          <cell r="A5213">
            <v>40378</v>
          </cell>
          <cell r="B5213" t="str">
            <v>CURVA 90 GRAUS EM ACO PRETO, RAIO CURTO, SOLDAVEL, PRESSAO 3.000 LBS, DN 15 MM (1/2")</v>
          </cell>
          <cell r="C5213" t="str">
            <v xml:space="preserve">UN    </v>
          </cell>
          <cell r="D5213">
            <v>8.85</v>
          </cell>
        </row>
        <row r="5214">
          <cell r="A5214">
            <v>40379</v>
          </cell>
          <cell r="B5214" t="str">
            <v>CURVA 45 GRAUS EM ACO PRETO, SOLDAVEL, PRESSAO 3.000 LBS, DN 15 MM (1/2")</v>
          </cell>
          <cell r="C5214" t="str">
            <v xml:space="preserve">UN    </v>
          </cell>
          <cell r="D5214">
            <v>8.85</v>
          </cell>
        </row>
        <row r="5215">
          <cell r="A5215">
            <v>40380</v>
          </cell>
          <cell r="B5215" t="str">
            <v>CURVA 90 GRAUS EM ACO PRETO, RAIO CURTO, SOLDAVEL, PRESSAO 3.000 LBS, DN 20 MM (3/4")</v>
          </cell>
          <cell r="C5215" t="str">
            <v xml:space="preserve">UN    </v>
          </cell>
          <cell r="D5215">
            <v>11.8</v>
          </cell>
        </row>
        <row r="5216">
          <cell r="A5216">
            <v>40381</v>
          </cell>
          <cell r="B5216" t="str">
            <v>CURVA 45 GRAUS EM ACO PRETO, SOLDAVEL, PRESSAO 3.000 LBS, DN 20 MM (3/4")</v>
          </cell>
          <cell r="C5216" t="str">
            <v xml:space="preserve">UN    </v>
          </cell>
          <cell r="D5216">
            <v>11.8</v>
          </cell>
        </row>
        <row r="5217">
          <cell r="A5217">
            <v>40382</v>
          </cell>
          <cell r="B5217" t="str">
            <v>CURVA 90 GRAUS EM ACO PRETO, RAIO CURTO, SOLDAVEL, PRESSAO 3.000 LBS, DN 25 MM (1")</v>
          </cell>
          <cell r="C5217" t="str">
            <v xml:space="preserve">UN    </v>
          </cell>
          <cell r="D5217">
            <v>16.75</v>
          </cell>
        </row>
        <row r="5218">
          <cell r="A5218">
            <v>40383</v>
          </cell>
          <cell r="B5218" t="str">
            <v>CURVA 90 GRAUS EM ACO PRETO, RAIO CURTO, SOLDAVEL, PRESSAO 3.000 LBS, DN 32 MM (1 1/4")</v>
          </cell>
          <cell r="C5218" t="str">
            <v xml:space="preserve">UN    </v>
          </cell>
          <cell r="D5218">
            <v>25.61</v>
          </cell>
        </row>
        <row r="5219">
          <cell r="A5219">
            <v>40384</v>
          </cell>
          <cell r="B5219" t="str">
            <v>CURVA 45 GRAUS EM ACO PRETO, SOLDAVEL, PRESSAO 3.000 LBS, DN 32 MM (1 1/4")</v>
          </cell>
          <cell r="C5219" t="str">
            <v xml:space="preserve">UN    </v>
          </cell>
          <cell r="D5219">
            <v>25.61</v>
          </cell>
        </row>
        <row r="5220">
          <cell r="A5220">
            <v>40385</v>
          </cell>
          <cell r="B5220" t="str">
            <v>CURVA 90 GRAUS EM ACO PRETO, RAIO CURTO, SOLDAVEL, PRESSAO 3.000 LBS, DN 40 MM (1 1/2")</v>
          </cell>
          <cell r="C5220" t="str">
            <v xml:space="preserve">UN    </v>
          </cell>
          <cell r="D5220">
            <v>37.409999999999997</v>
          </cell>
        </row>
        <row r="5221">
          <cell r="A5221">
            <v>40386</v>
          </cell>
          <cell r="B5221" t="str">
            <v>CURVA 45 GRAUS EM ACO PRETO, SOLDAVEL, PRESSAO 3.000 LBS, DN 40 MM (1 1/2")</v>
          </cell>
          <cell r="C5221" t="str">
            <v xml:space="preserve">UN    </v>
          </cell>
          <cell r="D5221">
            <v>37.409999999999997</v>
          </cell>
        </row>
        <row r="5222">
          <cell r="A5222">
            <v>40387</v>
          </cell>
          <cell r="B5222" t="str">
            <v>CURVA 90 GRAUS EM ACO PRETO, RAIO CURTO, SOLDAVEL, PRESSAO 3.000 LBS, DN 50 MM (2")</v>
          </cell>
          <cell r="C5222" t="str">
            <v xml:space="preserve">UN    </v>
          </cell>
          <cell r="D5222">
            <v>58.12</v>
          </cell>
        </row>
        <row r="5223">
          <cell r="A5223">
            <v>40388</v>
          </cell>
          <cell r="B5223" t="str">
            <v>CURVA 45 GRAUS EM ACO PRETO, SOLDAVEL, PRESSAO 3.000 LBS, DN 50 MM (2")</v>
          </cell>
          <cell r="C5223" t="str">
            <v xml:space="preserve">UN    </v>
          </cell>
          <cell r="D5223">
            <v>53.19</v>
          </cell>
        </row>
        <row r="5224">
          <cell r="A5224">
            <v>40389</v>
          </cell>
          <cell r="B5224" t="str">
            <v>CURVA 45 GRAUS EM ACO PRETO, SOLDAVEL, PRESSAO 3.000 LBS, DN 65 MM (2 1/2")</v>
          </cell>
          <cell r="C5224" t="str">
            <v xml:space="preserve">UN    </v>
          </cell>
          <cell r="D5224">
            <v>106.26</v>
          </cell>
        </row>
        <row r="5225">
          <cell r="A5225">
            <v>40390</v>
          </cell>
          <cell r="B5225" t="str">
            <v>CURVA 90 GRAUS EM ACO PRETO, RAIO CURTO, SOLDAVEL, PRESSAO 3.000 LBS, DN 80 MM (3")</v>
          </cell>
          <cell r="C5225" t="str">
            <v xml:space="preserve">UN    </v>
          </cell>
          <cell r="D5225">
            <v>240.42</v>
          </cell>
        </row>
        <row r="5226">
          <cell r="A5226">
            <v>40391</v>
          </cell>
          <cell r="B5226" t="str">
            <v>CURVA 45 GRAUS EM ACO PRETO, SOLDAVEL, PRESSAO 3.000 LBS, DN 80 MM (3")</v>
          </cell>
          <cell r="C5226" t="str">
            <v xml:space="preserve">UN    </v>
          </cell>
          <cell r="D5226">
            <v>275.81</v>
          </cell>
        </row>
        <row r="5227">
          <cell r="A5227">
            <v>40392</v>
          </cell>
          <cell r="B5227" t="str">
            <v>TE 90 GRAUS EM ACO PRETO, SOLDAVEL, PRESSAO 3.000 LBS, DN 15 MM (1/2")</v>
          </cell>
          <cell r="C5227" t="str">
            <v xml:space="preserve">UN    </v>
          </cell>
          <cell r="D5227">
            <v>13.62</v>
          </cell>
        </row>
        <row r="5228">
          <cell r="A5228">
            <v>40393</v>
          </cell>
          <cell r="B5228" t="str">
            <v>TE 90 GRAUS EM ACO PRETO, SOLDAVEL, PRESSAO 3.000 LBS, DN 20 MM (3/4")</v>
          </cell>
          <cell r="C5228" t="str">
            <v xml:space="preserve">UN    </v>
          </cell>
          <cell r="D5228">
            <v>17.54</v>
          </cell>
        </row>
        <row r="5229">
          <cell r="A5229">
            <v>40394</v>
          </cell>
          <cell r="B5229" t="str">
            <v>TE 90 GRAUS EM ACO PRETO, SOLDAVEL, PRESSAO 3.000 LBS, DN 25 MM (1")</v>
          </cell>
          <cell r="C5229" t="str">
            <v xml:space="preserve">UN    </v>
          </cell>
          <cell r="D5229">
            <v>27.55</v>
          </cell>
        </row>
        <row r="5230">
          <cell r="A5230">
            <v>40395</v>
          </cell>
          <cell r="B5230" t="str">
            <v>TE 90 GRAUS EM ACO PRETO, SOLDAVEL, PRESSAO 3.000 LBS, DN 32 MM (1 1/4")</v>
          </cell>
          <cell r="C5230" t="str">
            <v xml:space="preserve">UN    </v>
          </cell>
          <cell r="D5230">
            <v>42.32</v>
          </cell>
        </row>
        <row r="5231">
          <cell r="A5231">
            <v>40396</v>
          </cell>
          <cell r="B5231" t="str">
            <v>TE 90 GRAUS EM ACO PRETO, SOLDAVEL, PRESSAO 3.000 LBS, DN 40 MM (1 1/2")</v>
          </cell>
          <cell r="C5231" t="str">
            <v xml:space="preserve">UN    </v>
          </cell>
          <cell r="D5231">
            <v>55.15</v>
          </cell>
        </row>
        <row r="5232">
          <cell r="A5232">
            <v>40397</v>
          </cell>
          <cell r="B5232" t="str">
            <v>TE 90 GRAUS EM ACO PRETO, SOLDAVEL, PRESSAO 3.000 LBS, DN 50 MM (2")</v>
          </cell>
          <cell r="C5232" t="str">
            <v xml:space="preserve">UN    </v>
          </cell>
          <cell r="D5232">
            <v>90.61</v>
          </cell>
        </row>
        <row r="5233">
          <cell r="A5233">
            <v>40398</v>
          </cell>
          <cell r="B5233" t="str">
            <v>TE 90 GRAUS EM ACO PRETO, SOLDAVEL, PRESSAO 3.000 LBS, DN 65 MM (2 1/2")</v>
          </cell>
          <cell r="C5233" t="str">
            <v xml:space="preserve">UN    </v>
          </cell>
          <cell r="D5233">
            <v>176.94</v>
          </cell>
        </row>
        <row r="5234">
          <cell r="A5234">
            <v>40399</v>
          </cell>
          <cell r="B5234" t="str">
            <v>TE 90 GRAUS EM ACO PRETO, SOLDAVEL, PRESSAO 3.000 LBS, DN 80 MM (3")</v>
          </cell>
          <cell r="C5234" t="str">
            <v xml:space="preserve">UN    </v>
          </cell>
          <cell r="D5234">
            <v>289.47000000000003</v>
          </cell>
        </row>
        <row r="5235">
          <cell r="A5235">
            <v>40400</v>
          </cell>
          <cell r="B5235" t="str">
            <v>ELETRODUTO FLEXIVEL PLANO EM PEAD, COR PRETA E LARANJA, DIAMETRO 25 MM</v>
          </cell>
          <cell r="C5235" t="str">
            <v xml:space="preserve">M     </v>
          </cell>
          <cell r="D5235">
            <v>1.5</v>
          </cell>
        </row>
        <row r="5236">
          <cell r="A5236">
            <v>40401</v>
          </cell>
          <cell r="B5236" t="str">
            <v>ELETRODUTO FLEXIVEL PLANO EM PEAD, COR PRETA E LARANJA,  DIAMETRO 32 MM</v>
          </cell>
          <cell r="C5236" t="str">
            <v xml:space="preserve">M     </v>
          </cell>
          <cell r="D5236">
            <v>2.21</v>
          </cell>
        </row>
        <row r="5237">
          <cell r="A5237">
            <v>40402</v>
          </cell>
          <cell r="B5237" t="str">
            <v>ELETRODUTO FLEXIVEL PLANO EM PEAD, COR PRETA E LARANJA,  DIAMETRO 40 MM</v>
          </cell>
          <cell r="C5237" t="str">
            <v xml:space="preserve">M     </v>
          </cell>
          <cell r="D5237">
            <v>2.84</v>
          </cell>
        </row>
        <row r="5238">
          <cell r="A5238">
            <v>40406</v>
          </cell>
          <cell r="B5238" t="str">
            <v>PERFURATRIZ MANUAL, TORQUE MAXIMO 55 KGF.M, POTENCIA 5 CV, COM DIAMETRO MAXIMO 8 1/2" (INCLUI SUPORTE/CHASSI TIPO MESA)</v>
          </cell>
          <cell r="C5238" t="str">
            <v xml:space="preserve">UN    </v>
          </cell>
          <cell r="D5238">
            <v>55289.2</v>
          </cell>
        </row>
        <row r="5239">
          <cell r="A5239">
            <v>40408</v>
          </cell>
          <cell r="B5239" t="str">
            <v>CURVA 180 GRAUS, DE PVC RIGIDO ROSCAVEL, DE 1 1/4", PARA ELETRODUTO</v>
          </cell>
          <cell r="C5239" t="str">
            <v xml:space="preserve">UN    </v>
          </cell>
          <cell r="D5239">
            <v>4.41</v>
          </cell>
        </row>
        <row r="5240">
          <cell r="A5240">
            <v>40409</v>
          </cell>
          <cell r="B5240" t="str">
            <v>CURVA 180 GRAUS, DE PVC RIGIDO ROSCAVEL, DE 1/2", PARA ELETRODUTO</v>
          </cell>
          <cell r="C5240" t="str">
            <v xml:space="preserve">UN    </v>
          </cell>
          <cell r="D5240">
            <v>1.56</v>
          </cell>
        </row>
        <row r="5241">
          <cell r="A5241">
            <v>40410</v>
          </cell>
          <cell r="B5241" t="str">
            <v>ACOPLAMENTO RIGIDO EM FERRO FUNDIDO PARA SISTEMA DE TUBULACAO RANHURADA, DN 50 MM (2")</v>
          </cell>
          <cell r="C5241" t="str">
            <v xml:space="preserve">UN    </v>
          </cell>
          <cell r="D5241">
            <v>13.71</v>
          </cell>
        </row>
        <row r="5242">
          <cell r="A5242">
            <v>40411</v>
          </cell>
          <cell r="B5242" t="str">
            <v>ACOPLAMENTO RIGIDO EM FERRO FUNDIDO PARA SISTEMA DE TUBULACAO RANHURADA, DN 65 MM (2 1/2")</v>
          </cell>
          <cell r="C5242" t="str">
            <v xml:space="preserve">UN    </v>
          </cell>
          <cell r="D5242">
            <v>14.88</v>
          </cell>
        </row>
        <row r="5243">
          <cell r="A5243">
            <v>40412</v>
          </cell>
          <cell r="B5243" t="str">
            <v>ACOPLAMENTO RIGIDO EMFERRO FUNDIDO PARA SISTEMA DE TUBULACAO RANHURADA, DN 80 MM (3")</v>
          </cell>
          <cell r="C5243" t="str">
            <v xml:space="preserve">UN    </v>
          </cell>
          <cell r="D5243">
            <v>16.7</v>
          </cell>
        </row>
        <row r="5244">
          <cell r="A5244">
            <v>40413</v>
          </cell>
          <cell r="B5244" t="str">
            <v>CURVA 90 GRAUS RANHURADA EM FERRO FUNDIDO, DN 50 MM (2")</v>
          </cell>
          <cell r="C5244" t="str">
            <v xml:space="preserve">UN    </v>
          </cell>
          <cell r="D5244">
            <v>13.04</v>
          </cell>
        </row>
        <row r="5245">
          <cell r="A5245">
            <v>40414</v>
          </cell>
          <cell r="B5245" t="str">
            <v>CURVA 45 GRAUS RANHURADA EM FERRO FUNDIDO, DN 50 MM (2")</v>
          </cell>
          <cell r="C5245" t="str">
            <v xml:space="preserve">UN    </v>
          </cell>
          <cell r="D5245">
            <v>12</v>
          </cell>
        </row>
        <row r="5246">
          <cell r="A5246">
            <v>40415</v>
          </cell>
          <cell r="B5246" t="str">
            <v>CURVA 90 GRAUS RANHURADA EM FERRO FUNDIDO, DN 65 MM (2 1/2")</v>
          </cell>
          <cell r="C5246" t="str">
            <v xml:space="preserve">UN    </v>
          </cell>
          <cell r="D5246">
            <v>18.579999999999998</v>
          </cell>
        </row>
        <row r="5247">
          <cell r="A5247">
            <v>40416</v>
          </cell>
          <cell r="B5247" t="str">
            <v>CURVA 45 GRAUS RANHURADA EM FERRO FUNDIDO, DN 65 MM (2 1/2")</v>
          </cell>
          <cell r="C5247" t="str">
            <v xml:space="preserve">UN    </v>
          </cell>
          <cell r="D5247">
            <v>16.59</v>
          </cell>
        </row>
        <row r="5248">
          <cell r="A5248">
            <v>40417</v>
          </cell>
          <cell r="B5248" t="str">
            <v>CURVA 90 GRAUS RANHURADA EM FERRO FUNDIDO, DN 80 MM (3")</v>
          </cell>
          <cell r="C5248" t="str">
            <v xml:space="preserve">UN    </v>
          </cell>
          <cell r="D5248">
            <v>21.92</v>
          </cell>
        </row>
        <row r="5249">
          <cell r="A5249">
            <v>40418</v>
          </cell>
          <cell r="B5249" t="str">
            <v>CURVA 45 GRAUS RANHURADA EM FERRO FUNDIDO, DN 80 MM (3")</v>
          </cell>
          <cell r="C5249" t="str">
            <v xml:space="preserve">UN    </v>
          </cell>
          <cell r="D5249">
            <v>19.79</v>
          </cell>
        </row>
        <row r="5250">
          <cell r="A5250">
            <v>40419</v>
          </cell>
          <cell r="B5250" t="str">
            <v>TE RANHURADO EM FERRO FUNDIDO, DN 50 (2")</v>
          </cell>
          <cell r="C5250" t="str">
            <v xml:space="preserve">UN    </v>
          </cell>
          <cell r="D5250">
            <v>21.35</v>
          </cell>
        </row>
        <row r="5251">
          <cell r="A5251">
            <v>40420</v>
          </cell>
          <cell r="B5251" t="str">
            <v>TE RANHURADO EM FERRO FUNDIDO, DN 65 (2 1/2")</v>
          </cell>
          <cell r="C5251" t="str">
            <v xml:space="preserve">UN    </v>
          </cell>
          <cell r="D5251">
            <v>31.16</v>
          </cell>
        </row>
        <row r="5252">
          <cell r="A5252">
            <v>40421</v>
          </cell>
          <cell r="B5252" t="str">
            <v>TE RANHURADO EM FERRO FUNDIDO, DN 80 (3")</v>
          </cell>
          <cell r="C5252" t="str">
            <v xml:space="preserve">UN    </v>
          </cell>
          <cell r="D5252">
            <v>33.17</v>
          </cell>
        </row>
        <row r="5253">
          <cell r="A5253">
            <v>40422</v>
          </cell>
          <cell r="B5253" t="str">
            <v>CURVA 90 GRAUS EM ACO PRETO, RAIO CURTO, SOLDAVEL, PRESSAO 3.000 LBS, DN 65 MM (2 1/2")</v>
          </cell>
          <cell r="C5253" t="str">
            <v xml:space="preserve">UN    </v>
          </cell>
          <cell r="D5253">
            <v>114.15</v>
          </cell>
        </row>
        <row r="5254">
          <cell r="A5254">
            <v>40423</v>
          </cell>
          <cell r="B5254" t="str">
            <v>CURVA 45 GRAUS EM ACO PRETO, SOLDAVEL, PRESSAO 3.000 LBS, DN 25 MM (1")</v>
          </cell>
          <cell r="C5254" t="str">
            <v xml:space="preserve">UN    </v>
          </cell>
          <cell r="D5254">
            <v>16.75</v>
          </cell>
        </row>
        <row r="5255">
          <cell r="A5255">
            <v>40424</v>
          </cell>
          <cell r="B5255" t="str">
            <v>CHAPA DE ACO CARBONO LAMINADO A QUENTE, QUALIDADE ESTRUTURAL, BITOLA 3/16", E =4,75 MM (37,29 KG/M2)</v>
          </cell>
          <cell r="C5255" t="str">
            <v xml:space="preserve">KG    </v>
          </cell>
          <cell r="D5255">
            <v>6.32</v>
          </cell>
        </row>
        <row r="5256">
          <cell r="A5256">
            <v>40425</v>
          </cell>
          <cell r="B5256" t="str">
            <v>CHAPA DE ACO GROSSA, SAE 1020, BITOLA 1/4", E = 6,35 MM (49,85 KG/M2)</v>
          </cell>
          <cell r="C5256" t="str">
            <v xml:space="preserve">KG    </v>
          </cell>
          <cell r="D5256">
            <v>6.36</v>
          </cell>
        </row>
        <row r="5257">
          <cell r="A5257">
            <v>40432</v>
          </cell>
          <cell r="B5257" t="str">
            <v>ESPACADOR / SEPARADOR DE BARRA , METALICO, TIPO CARAMBOLA, PARA TIRANTES, 25 X 84 MM</v>
          </cell>
          <cell r="C5257" t="str">
            <v xml:space="preserve">UN    </v>
          </cell>
          <cell r="D5257">
            <v>1.57</v>
          </cell>
        </row>
        <row r="5258">
          <cell r="A5258">
            <v>40433</v>
          </cell>
          <cell r="B5258" t="str">
            <v>ESPACADOR/SEPARADOR DE CORDOALHA TIPO DISCO 12 FUROS DE 14 MM, PARA TIRANTES</v>
          </cell>
          <cell r="C5258" t="str">
            <v xml:space="preserve">UN    </v>
          </cell>
          <cell r="D5258">
            <v>0.87</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222.23</v>
          </cell>
        </row>
        <row r="5261">
          <cell r="A5261">
            <v>40438</v>
          </cell>
          <cell r="B5261" t="str">
            <v>GABIAO TIPO CAIXA, MALHA HEXAGONAL 8 X 10 CM (ZN/AL), FIO DE 2,7 MM, DIMENSOES 2,0 X 1,0 X 1,0 M (C X L X A)</v>
          </cell>
          <cell r="C5261" t="str">
            <v xml:space="preserve">M3    </v>
          </cell>
          <cell r="D5261">
            <v>178.22</v>
          </cell>
        </row>
        <row r="5262">
          <cell r="A5262">
            <v>40439</v>
          </cell>
          <cell r="B5262" t="str">
            <v>GABIAO TIPO CAIXA, MALHA HEXAGONAL 8 X 10 CM (ZN/AL), FIO DE 2,7 MM, DIMENSOES 5,0 X 1,0 X 0,5 M (C X L X A)</v>
          </cell>
          <cell r="C5262" t="str">
            <v xml:space="preserve">M3    </v>
          </cell>
          <cell r="D5262">
            <v>303.88</v>
          </cell>
        </row>
        <row r="5263">
          <cell r="A5263">
            <v>40440</v>
          </cell>
          <cell r="B5263" t="str">
            <v>GABIAO TIPO CAIXA PARA SOLO REFORCADO, MALHA HEXAGONAL 8 X 10 CM (ZN/ AL + PVC), FIO 2,7 MM, DIMENSOES 2,0 X 1,0 X 0,5 M, COM CAUDA DE 4,0 M</v>
          </cell>
          <cell r="C5263" t="str">
            <v xml:space="preserve">M3    </v>
          </cell>
          <cell r="D5263">
            <v>398.58</v>
          </cell>
        </row>
        <row r="5264">
          <cell r="A5264">
            <v>40441</v>
          </cell>
          <cell r="B5264" t="str">
            <v>GABIAO TIPO CAIXA PARA SOLO REFORCADO, MALHA HEXAGONAL 8 X 10 CM (ZN/ AL + PVC), FIO 2,7 MM, DIMENSOES 2,0 X 1,0 X 1,0 M, COM CAUDA DE 4,0 M</v>
          </cell>
          <cell r="C5264" t="str">
            <v xml:space="preserve">M3    </v>
          </cell>
          <cell r="D5264">
            <v>254.47</v>
          </cell>
        </row>
        <row r="5265">
          <cell r="A5265">
            <v>40449</v>
          </cell>
          <cell r="B5265" t="str">
            <v>GABIAO TIPO CAIXA TRAPEZOIDAL, MALHA HEXAGONAL 10 X 12 CM (ZN/AL + PVC) FIO 2,7 MM, FACE COM 65 GRAUS, DIMENSOES 2,0 X 1,5 X 1,0 M (C X L X A)</v>
          </cell>
          <cell r="C5265" t="str">
            <v xml:space="preserve">M3    </v>
          </cell>
          <cell r="D5265">
            <v>213.93</v>
          </cell>
        </row>
        <row r="5266">
          <cell r="A5266">
            <v>40451</v>
          </cell>
          <cell r="B5266" t="str">
            <v>GABIAO MANTA (COLCHAO) MALHA HEXAGONAL 6 X 8 CM (ZN/AL + PVC), FIO 2,0 MM, DIMENSOES 5,0 X 2,0 X 0,17 M (C X L X A)</v>
          </cell>
          <cell r="C5266" t="str">
            <v xml:space="preserve">M2    </v>
          </cell>
          <cell r="D5266">
            <v>80.06</v>
          </cell>
        </row>
        <row r="5267">
          <cell r="A5267">
            <v>40452</v>
          </cell>
          <cell r="B5267" t="str">
            <v>GABIAO MANTA (COLCHAO) MALHA HEXAGONAL 6 X 8 CM (ZN/AL + PVC), FIO 2,0 MM, DIMENSOES 5,0 X 2,0 X 0,30 M (C X L X A)</v>
          </cell>
          <cell r="C5267" t="str">
            <v xml:space="preserve">M2    </v>
          </cell>
          <cell r="D5267">
            <v>95.02</v>
          </cell>
        </row>
        <row r="5268">
          <cell r="A5268">
            <v>40453</v>
          </cell>
          <cell r="B5268" t="str">
            <v>GABIAO MANTA (COLCHAO) MALHA HEXAGONAL 6 X 8 CM (ZN/AL + PVC), FIO 2,0 MM, DIMENSOES 5,0 X 2,0 X 0,23 M (C X L X A)</v>
          </cell>
          <cell r="C5268" t="str">
            <v xml:space="preserve">M2    </v>
          </cell>
          <cell r="D5268">
            <v>86.63</v>
          </cell>
        </row>
        <row r="5269">
          <cell r="A5269">
            <v>40514</v>
          </cell>
          <cell r="B5269" t="str">
            <v>VERNIZ POLIURETANO BRILHANTE PARA MADEIRA, SEM FILTRO SOLAR, USO INTERNO E EXTERNO</v>
          </cell>
          <cell r="C5269" t="str">
            <v xml:space="preserve">L     </v>
          </cell>
          <cell r="D5269">
            <v>21.74</v>
          </cell>
        </row>
        <row r="5270">
          <cell r="A5270">
            <v>40515</v>
          </cell>
          <cell r="B5270" t="str">
            <v>BLOQUETE/PISO DE CONCRETO - MODELO PISOGRAMA/CONCREGRAMA/PAVI-GRADE/GRAMEIRO, *60  CM X 45* CM, E =  *7* CM, COR NATURAL</v>
          </cell>
          <cell r="C5270" t="str">
            <v xml:space="preserve">M2    </v>
          </cell>
          <cell r="D5270">
            <v>54.91</v>
          </cell>
        </row>
        <row r="5271">
          <cell r="A5271">
            <v>40516</v>
          </cell>
          <cell r="B5271" t="str">
            <v>BLOQUETE/PISO DE CONCRETO - MODELO PISOGRAMA/CONCREGRAMA/PAVI-GRADE/GRAMEIRO, *60  CM X 45* CM, E =  *9* CM, COR NATURAL</v>
          </cell>
          <cell r="C5271" t="str">
            <v xml:space="preserve">M2    </v>
          </cell>
          <cell r="D5271">
            <v>65.39</v>
          </cell>
        </row>
        <row r="5272">
          <cell r="A5272">
            <v>40517</v>
          </cell>
          <cell r="B5272" t="str">
            <v>BLOQUETE/PISO DE CONCRETO - MODELO BLOCO PISOGRAMA/CONCREGRAMA 2 FUROS, *35  CM X 15* CM, E =  *6* CM, COR NATURAL</v>
          </cell>
          <cell r="C5272" t="str">
            <v xml:space="preserve">M2    </v>
          </cell>
          <cell r="D5272">
            <v>43.41</v>
          </cell>
        </row>
        <row r="5273">
          <cell r="A5273">
            <v>40519</v>
          </cell>
          <cell r="B5273" t="str">
            <v>CORTADEIRA HIDRAULICA DE VERGALHAO, PARA ACO DE DIAMETRO ATE 50 MM, MOTOR ELETRICO TRIFASICO, POTENCIA DE 5,5 HP A 7,5 HP</v>
          </cell>
          <cell r="C5273" t="str">
            <v xml:space="preserve">UN    </v>
          </cell>
          <cell r="D5273">
            <v>94660.3</v>
          </cell>
        </row>
        <row r="5274">
          <cell r="A5274">
            <v>40520</v>
          </cell>
          <cell r="B5274" t="str">
            <v>BLOQUETE/PISO DE CONCRETO - MODELO BLOCO PISOGRAMA/CONCREGRAMA 2 FUROS, *35  CM X 15* CM, E =  *8* CM, COR NATURAL</v>
          </cell>
          <cell r="C5274" t="str">
            <v xml:space="preserve">M2    </v>
          </cell>
          <cell r="D5274">
            <v>45.48</v>
          </cell>
        </row>
        <row r="5275">
          <cell r="A5275">
            <v>40521</v>
          </cell>
          <cell r="B5275" t="str">
            <v>DOBRADEIRA ELETROMECANICA DE VERGALHAO, PARA ACO DE DIAMETRO ATE 1 1/2 "Â, MOTOR ELETRICO TRIFASICO, POTENCIA DE 3 HP ATE 5 HP</v>
          </cell>
          <cell r="C5275" t="str">
            <v xml:space="preserve">UN    </v>
          </cell>
          <cell r="D5275">
            <v>100324.69</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46.52</v>
          </cell>
        </row>
        <row r="5277">
          <cell r="A5277">
            <v>40525</v>
          </cell>
          <cell r="B5277" t="str">
            <v>BLOQUETE/PISO INTERTRAVADO DE CONCRETO - MODELO ONDA/16 FACES/UNISTEIN/PAVIS, *22 CM X *11 CM, E = 10 CM, RESISTENCIA DE 35 MPA (NBR 9781), COR NATURAL</v>
          </cell>
          <cell r="C5277" t="str">
            <v xml:space="preserve">M2    </v>
          </cell>
          <cell r="D5277">
            <v>46.52</v>
          </cell>
        </row>
        <row r="5278">
          <cell r="A5278">
            <v>40527</v>
          </cell>
          <cell r="B5278" t="str">
            <v>GUINCHO DE ALAVANCA MANUAL, CAPACIDADE DE 1,6 T, COM 20 M DE CABO DE ACO (AQUISICAO)</v>
          </cell>
          <cell r="C5278" t="str">
            <v xml:space="preserve">UN    </v>
          </cell>
          <cell r="D5278">
            <v>2699.55</v>
          </cell>
        </row>
        <row r="5279">
          <cell r="A5279">
            <v>40529</v>
          </cell>
          <cell r="B5279" t="str">
            <v>BLOQUETE/PISO INTERTRAVADO DE CONCRETO - MODELO ONDA/16 FACES/UNISTEIN/PAVIS, *22 CM X *11 CM, E = 10 CM, RESISTENCIA DE 50 MPA (NBR 9781), COR NATURAL</v>
          </cell>
          <cell r="C5279" t="str">
            <v xml:space="preserve">M2    </v>
          </cell>
          <cell r="D5279">
            <v>51.06</v>
          </cell>
        </row>
        <row r="5280">
          <cell r="A5280">
            <v>40534</v>
          </cell>
          <cell r="B5280" t="str">
            <v>MONTANTE EM BARRA CHATA ACO GALVANIZADO, *65 X 8* MM, ALTURA *1420* MM, PINTURA ELETROSTATICA, COR PRETA</v>
          </cell>
          <cell r="C5280" t="str">
            <v xml:space="preserve">UN    </v>
          </cell>
          <cell r="D5280">
            <v>151.22999999999999</v>
          </cell>
        </row>
        <row r="5281">
          <cell r="A5281">
            <v>40535</v>
          </cell>
          <cell r="B5281" t="str">
            <v>PERFIL "U" SIMPLES DE ACO GALVANIZADO DOBRADO 75 X *40* MM, E = 2,65 MM</v>
          </cell>
          <cell r="C5281" t="str">
            <v xml:space="preserve">KG    </v>
          </cell>
          <cell r="D5281">
            <v>4.41</v>
          </cell>
        </row>
        <row r="5282">
          <cell r="A5282">
            <v>40536</v>
          </cell>
          <cell r="B5282" t="str">
            <v>PERFIL "U" ENRIJECIDO DE ACO GALVANIZADO, DOBRADO, 150 X 60 X 20 MM, E = 3,00 MM</v>
          </cell>
          <cell r="C5282" t="str">
            <v xml:space="preserve">KG    </v>
          </cell>
          <cell r="D5282">
            <v>4.41</v>
          </cell>
        </row>
        <row r="5283">
          <cell r="A5283">
            <v>40537</v>
          </cell>
          <cell r="B5283" t="str">
            <v>PERFIL "U" ENRIJECIDO DE  ACO GALVANIZADO, DOBRADO, 200 X 75 X 25 MM, E = 3,75 MM</v>
          </cell>
          <cell r="C5283" t="str">
            <v xml:space="preserve">KG    </v>
          </cell>
          <cell r="D5283">
            <v>4.41</v>
          </cell>
        </row>
        <row r="5284">
          <cell r="A5284">
            <v>40547</v>
          </cell>
          <cell r="B5284" t="str">
            <v>PARAFUSO ZINCADO, AUTOBROCANTE, FLANGEADO, 4,2 X 19"</v>
          </cell>
          <cell r="C5284" t="str">
            <v xml:space="preserve">CENTO </v>
          </cell>
          <cell r="D5284">
            <v>11.99</v>
          </cell>
        </row>
        <row r="5285">
          <cell r="A5285">
            <v>40549</v>
          </cell>
          <cell r="B5285" t="str">
            <v>PARAFUSO, COMUM, ASTM A307, SEXTAVADO, DIAMETRO 1/2" (12,7 MM), COMPRIMENTO 1" (25,4 MM)</v>
          </cell>
          <cell r="C5285" t="str">
            <v xml:space="preserve">CENTO </v>
          </cell>
          <cell r="D5285">
            <v>81.39</v>
          </cell>
        </row>
        <row r="5286">
          <cell r="A5286">
            <v>40552</v>
          </cell>
          <cell r="B5286" t="str">
            <v>PARAFUSO, AUTO ATARRACHANTE, CABECA CHATA, FENDA SIMPLES, 1/4 (6,35 MM) X 25 MM</v>
          </cell>
          <cell r="C5286" t="str">
            <v xml:space="preserve">CENTO </v>
          </cell>
          <cell r="D5286">
            <v>20.56</v>
          </cell>
        </row>
        <row r="5287">
          <cell r="A5287">
            <v>40553</v>
          </cell>
          <cell r="B5287" t="str">
            <v>AGREGADO RECICLADO (RCD), CLASSE A, CINZA, TIPO RACHAO RECICLADO</v>
          </cell>
          <cell r="C5287" t="str">
            <v xml:space="preserve">M3    </v>
          </cell>
          <cell r="D5287">
            <v>31</v>
          </cell>
        </row>
        <row r="5288">
          <cell r="A5288">
            <v>40555</v>
          </cell>
          <cell r="B5288" t="str">
            <v>GUARNICAO/MOLDURA DE ACABAMENTO PARA ESQUADRIA DE ALUMINIO ANODIZADO NATURAL, PARA 1 FACE (COLETADO CAIXA)</v>
          </cell>
          <cell r="C5288" t="str">
            <v xml:space="preserve">M     </v>
          </cell>
          <cell r="D5288">
            <v>39.21</v>
          </cell>
        </row>
        <row r="5289">
          <cell r="A5289">
            <v>40568</v>
          </cell>
          <cell r="B5289" t="str">
            <v>PREGO DE ACO POLIDO COM CABECA 22 X 48 (4 1/4 X 5)</v>
          </cell>
          <cell r="C5289" t="str">
            <v xml:space="preserve">KG    </v>
          </cell>
          <cell r="D5289">
            <v>8.6300000000000008</v>
          </cell>
        </row>
        <row r="5290">
          <cell r="A5290">
            <v>40598</v>
          </cell>
          <cell r="B5290" t="str">
            <v>PERFIL UDC ("U" DOBRADO DE CHAPA) SIMPLES DE ACO LAMINADO, GALVANIZADO, ASTM A36, 127 X 50 MM, E= 3 MM</v>
          </cell>
          <cell r="C5290" t="str">
            <v xml:space="preserve">KG    </v>
          </cell>
          <cell r="D5290">
            <v>4.41</v>
          </cell>
        </row>
        <row r="5291">
          <cell r="A5291">
            <v>40607</v>
          </cell>
          <cell r="B5291" t="str">
            <v>CANOPLA ACABAMENTO CROMADO PARA INSTALACAO DE SPRINKLER, SOB FORRO, 15 MM</v>
          </cell>
          <cell r="C5291" t="str">
            <v xml:space="preserve">UN    </v>
          </cell>
          <cell r="D5291">
            <v>2.83</v>
          </cell>
        </row>
        <row r="5292">
          <cell r="A5292">
            <v>40623</v>
          </cell>
          <cell r="B5292" t="str">
            <v>CHAPA PARA EMENDA DE VIGA, EM ACO GROSSO, QUALIDADE ESTRUTURAL, BITOLA 3/16 ", E= 4,75 MM, 4 FUROS, LARGURA 45 MM, COMPRIMENTO 500 MM</v>
          </cell>
          <cell r="C5292" t="str">
            <v xml:space="preserve">PAR   </v>
          </cell>
          <cell r="D5292">
            <v>40.119999999999997</v>
          </cell>
        </row>
        <row r="5293">
          <cell r="A5293">
            <v>40624</v>
          </cell>
          <cell r="B5293" t="str">
            <v>TUBO ACO PRETO SEM COSTURA 1 1/2", E= *3,68 MM, SCHEDULE 40, 4,05 KG/M</v>
          </cell>
          <cell r="C5293" t="str">
            <v xml:space="preserve">M     </v>
          </cell>
          <cell r="D5293">
            <v>33.049999999999997</v>
          </cell>
        </row>
        <row r="5294">
          <cell r="A5294">
            <v>40626</v>
          </cell>
          <cell r="B5294" t="str">
            <v>TUBO ACO GALVANIZADO COM COSTURA, CLASSE MEDIA, DN 1", E = 3,38 MM, PESO 2,50 KG/M (NBR 5580)</v>
          </cell>
          <cell r="C5294" t="str">
            <v xml:space="preserve">M     </v>
          </cell>
          <cell r="D5294">
            <v>17.440000000000001</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3.78</v>
          </cell>
        </row>
        <row r="5311">
          <cell r="A5311">
            <v>40671</v>
          </cell>
          <cell r="B5311" t="str">
            <v>PLACA/PISO DE CONCRETO POROSO/ PAVIMENTO PERMEAVEL/BLOCO DRENANTE DE CONCRETO, 40 CM X 40 CM, E = 6 CM, COR NATURAL</v>
          </cell>
          <cell r="C5311" t="str">
            <v xml:space="preserve">M2    </v>
          </cell>
          <cell r="D5311">
            <v>41.24</v>
          </cell>
        </row>
        <row r="5312">
          <cell r="A5312">
            <v>40675</v>
          </cell>
          <cell r="B5312" t="str">
            <v>ASSENTAMENTO DE PEITORIL COM ARGAMASSA DE CIMENTO COLANTE</v>
          </cell>
          <cell r="C5312" t="str">
            <v>M</v>
          </cell>
          <cell r="D5312">
            <v>3.6</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6946.14</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16169.7</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122817.23</v>
          </cell>
        </row>
        <row r="5316">
          <cell r="A5316">
            <v>40703</v>
          </cell>
          <cell r="B5316" t="str">
            <v>MARTELO DEMOLIDOR ELETRICO, COM POTENCIA DE 2.000 W, FREQUENCIA DE 1.000 IMPACTOS POR MINUTO, FORÇA DE IMPACTO ENTRE 60 E 65 J, PESO DE 30 KG</v>
          </cell>
          <cell r="C5316" t="str">
            <v xml:space="preserve">UN    </v>
          </cell>
          <cell r="D5316">
            <v>8210.17</v>
          </cell>
        </row>
        <row r="5317">
          <cell r="A5317">
            <v>40706</v>
          </cell>
          <cell r="B5317" t="str">
            <v>TELA DE ARAME GALV REVESTIDO EM PVC, QUADRANGULAR / LOSANGULAR,  FIO 1,24 MM (18 BWG), BITOLA = *1,9* MM, MALHA  1,9 X 1,9  CM, H = 2 M</v>
          </cell>
          <cell r="C5317" t="str">
            <v xml:space="preserve">M2    </v>
          </cell>
          <cell r="D5317">
            <v>38.81</v>
          </cell>
        </row>
        <row r="5318">
          <cell r="A5318">
            <v>40707</v>
          </cell>
          <cell r="B5318" t="str">
            <v>TELA DE ARAME GALV REVESTIDO EM PVC, QUADRANGULAR/LOSANGULAR, FIO 2,77 MM (12 BWG), MALHA 3 X 3 CM, H = 2 M</v>
          </cell>
          <cell r="C5318" t="str">
            <v xml:space="preserve">M2    </v>
          </cell>
          <cell r="D5318">
            <v>77.13</v>
          </cell>
        </row>
        <row r="5319">
          <cell r="A5319">
            <v>40729</v>
          </cell>
          <cell r="B5319" t="str">
            <v>VALVULA DESCARGA 1.1/2" COM REGISTRO, ACABAMENTO EM METAL CROMADO - FORNECIMENTO E INSTALACAO</v>
          </cell>
          <cell r="C5319" t="str">
            <v>UN</v>
          </cell>
          <cell r="D5319">
            <v>167.46</v>
          </cell>
        </row>
        <row r="5320">
          <cell r="A5320">
            <v>40780</v>
          </cell>
          <cell r="B5320" t="str">
            <v>REGULARIZAÇÃO DE SUPERFICIE DE CONCRETO APARENTE</v>
          </cell>
          <cell r="C5320" t="str">
            <v>M2</v>
          </cell>
          <cell r="D5320">
            <v>8.1</v>
          </cell>
        </row>
        <row r="5321">
          <cell r="A5321">
            <v>40789</v>
          </cell>
          <cell r="B5321" t="str">
            <v>PERFURATRIZ MANUAL, TORQUE MAXIMO 83 N.M, POTENCIA 5 CV, COM DIAMETRO MAXIMO 4" (NAO INCLUI SUPORTE / CHASSI)</v>
          </cell>
          <cell r="C5321" t="str">
            <v xml:space="preserve">UN    </v>
          </cell>
          <cell r="D5321">
            <v>7967.74</v>
          </cell>
        </row>
        <row r="5322">
          <cell r="A5322">
            <v>40791</v>
          </cell>
          <cell r="B5322" t="str">
            <v>PERFURATRIZ MANUAL, TORQUE MAXIMO 83 N.M, POTENCIA 5 CV, COM DIAMETRO MAXIMO 4", PARA SOLO GRAMPEADO (INCLUI SUPORTE OU CHASSI TIPO MESA)</v>
          </cell>
          <cell r="C5322" t="str">
            <v xml:space="preserve">UN    </v>
          </cell>
          <cell r="D5322">
            <v>24942.49</v>
          </cell>
        </row>
        <row r="5323">
          <cell r="A5323">
            <v>40805</v>
          </cell>
          <cell r="B5323" t="str">
            <v>DESENHISTA DETALHISTA (MENSALISTA)</v>
          </cell>
          <cell r="C5323" t="str">
            <v xml:space="preserve">MES   </v>
          </cell>
          <cell r="D5323">
            <v>3244.95</v>
          </cell>
        </row>
        <row r="5324">
          <cell r="A5324">
            <v>40806</v>
          </cell>
          <cell r="B5324" t="str">
            <v>DESENHISTA COPISTA (MENSALISTA)</v>
          </cell>
          <cell r="C5324" t="str">
            <v xml:space="preserve">MES   </v>
          </cell>
          <cell r="D5324">
            <v>2668.03</v>
          </cell>
        </row>
        <row r="5325">
          <cell r="A5325">
            <v>40807</v>
          </cell>
          <cell r="B5325" t="str">
            <v>DESENHISTA PROJETISTA (MENSALISTA)</v>
          </cell>
          <cell r="C5325" t="str">
            <v xml:space="preserve">MES   </v>
          </cell>
          <cell r="D5325">
            <v>4850.55</v>
          </cell>
        </row>
        <row r="5326">
          <cell r="A5326">
            <v>40808</v>
          </cell>
          <cell r="B5326" t="str">
            <v>DESENHISTA TECNICO AUXILIAR (MENSALISTA)</v>
          </cell>
          <cell r="C5326" t="str">
            <v xml:space="preserve">MES   </v>
          </cell>
          <cell r="D5326">
            <v>2635.01</v>
          </cell>
        </row>
        <row r="5327">
          <cell r="A5327">
            <v>40809</v>
          </cell>
          <cell r="B5327" t="str">
            <v>ALMOXARIFE (MENSALISTA)</v>
          </cell>
          <cell r="C5327" t="str">
            <v xml:space="preserve">MES   </v>
          </cell>
          <cell r="D5327">
            <v>2149.9899999999998</v>
          </cell>
        </row>
        <row r="5328">
          <cell r="A5328">
            <v>40810</v>
          </cell>
          <cell r="B5328" t="str">
            <v>APONTADOR OU APROPRIADOR (MENSALISTA)</v>
          </cell>
          <cell r="C5328" t="str">
            <v xml:space="preserve">MES   </v>
          </cell>
          <cell r="D5328">
            <v>2031.2</v>
          </cell>
        </row>
        <row r="5329">
          <cell r="A5329">
            <v>40811</v>
          </cell>
          <cell r="B5329" t="str">
            <v>ENGENHEIRO CIVIL DE OBRA JUNIOR (MENSALISTA)</v>
          </cell>
          <cell r="C5329" t="str">
            <v xml:space="preserve">MES   </v>
          </cell>
          <cell r="D5329">
            <v>12460.63</v>
          </cell>
        </row>
        <row r="5330">
          <cell r="A5330">
            <v>40812</v>
          </cell>
          <cell r="B5330" t="str">
            <v>AUXILIAR DE ESCRITORIO (MENSALISTA)</v>
          </cell>
          <cell r="C5330" t="str">
            <v xml:space="preserve">MES   </v>
          </cell>
          <cell r="D5330">
            <v>2212.7800000000002</v>
          </cell>
        </row>
        <row r="5331">
          <cell r="A5331">
            <v>40813</v>
          </cell>
          <cell r="B5331" t="str">
            <v>ENGENHEIRO CIVIL DE OBRA PLENO (MENSALISTA)</v>
          </cell>
          <cell r="C5331" t="str">
            <v xml:space="preserve">MES   </v>
          </cell>
          <cell r="D5331">
            <v>15693.57</v>
          </cell>
        </row>
        <row r="5332">
          <cell r="A5332">
            <v>40814</v>
          </cell>
          <cell r="B5332" t="str">
            <v>ENGENHEIRO CIVIL DE OBRA SENIOR (MENSALISTA)</v>
          </cell>
          <cell r="C5332" t="str">
            <v xml:space="preserve">MES   </v>
          </cell>
          <cell r="D5332">
            <v>20615.560000000001</v>
          </cell>
        </row>
        <row r="5333">
          <cell r="A5333">
            <v>40815</v>
          </cell>
          <cell r="B5333" t="str">
            <v>ARQUITETO JUNIOR (MENSALISTA)</v>
          </cell>
          <cell r="C5333" t="str">
            <v xml:space="preserve">MES   </v>
          </cell>
          <cell r="D5333">
            <v>11777.01</v>
          </cell>
        </row>
        <row r="5334">
          <cell r="A5334">
            <v>40816</v>
          </cell>
          <cell r="B5334" t="str">
            <v>ARQUITETO PLENO (MENSALISTA)</v>
          </cell>
          <cell r="C5334" t="str">
            <v xml:space="preserve">MES   </v>
          </cell>
          <cell r="D5334">
            <v>13514.43</v>
          </cell>
        </row>
        <row r="5335">
          <cell r="A5335">
            <v>40817</v>
          </cell>
          <cell r="B5335" t="str">
            <v>ARQUITETO SENIOR (MENSALISTA)</v>
          </cell>
          <cell r="C5335" t="str">
            <v xml:space="preserve">MES   </v>
          </cell>
          <cell r="D5335">
            <v>16011.18</v>
          </cell>
        </row>
        <row r="5336">
          <cell r="A5336">
            <v>40818</v>
          </cell>
          <cell r="B5336" t="str">
            <v>ENCARREGADO GERAL DE OBRAS (MENSALISTA)</v>
          </cell>
          <cell r="C5336" t="str">
            <v xml:space="preserve">MES   </v>
          </cell>
          <cell r="D5336">
            <v>2878.85</v>
          </cell>
        </row>
        <row r="5337">
          <cell r="A5337">
            <v>40819</v>
          </cell>
          <cell r="B5337" t="str">
            <v>MESTRE DE OBRAS (MENSALISTA)</v>
          </cell>
          <cell r="C5337" t="str">
            <v xml:space="preserve">MES   </v>
          </cell>
          <cell r="D5337">
            <v>4798.08</v>
          </cell>
        </row>
        <row r="5338">
          <cell r="A5338">
            <v>40820</v>
          </cell>
          <cell r="B5338" t="str">
            <v>TOPOGRAFO (MENSALISTA)</v>
          </cell>
          <cell r="C5338" t="str">
            <v xml:space="preserve">MES   </v>
          </cell>
          <cell r="D5338">
            <v>2149.9899999999998</v>
          </cell>
        </row>
        <row r="5339">
          <cell r="A5339">
            <v>40839</v>
          </cell>
          <cell r="B5339" t="str">
            <v>PARAFUSO, ASTM A307 - GRAU A, SEXTAVADO, ZINCADO, DIAMETRO 3/8" (9,52 MM), COMPRIMENTO 1 " (25,4 MM)</v>
          </cell>
          <cell r="C5339" t="str">
            <v xml:space="preserve">CENTO </v>
          </cell>
          <cell r="D5339">
            <v>49.69</v>
          </cell>
        </row>
        <row r="5340">
          <cell r="A5340">
            <v>40841</v>
          </cell>
          <cell r="B5340" t="str">
            <v>ABRACADEIRA P/POCOS PROFUNDOS</v>
          </cell>
          <cell r="C5340" t="str">
            <v>UN</v>
          </cell>
          <cell r="D5340">
            <v>94.37</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42.15</v>
          </cell>
        </row>
        <row r="5348">
          <cell r="A5348">
            <v>40869</v>
          </cell>
          <cell r="B5348" t="str">
            <v>CALHA QUADRADA DE CHAPA DE ACO GALVANIZADA NUM 24, CORTE 33 CM (COLETADO CAIXA)</v>
          </cell>
          <cell r="C5348" t="str">
            <v xml:space="preserve">M     </v>
          </cell>
          <cell r="D5348">
            <v>26.21</v>
          </cell>
        </row>
        <row r="5349">
          <cell r="A5349">
            <v>40870</v>
          </cell>
          <cell r="B5349" t="str">
            <v>CALHA QUADRADA DE CHAPA DE ACO GALVANIZADA NUM 24, CORTE 50 CM (COLETADO CAIXA)</v>
          </cell>
          <cell r="C5349" t="str">
            <v xml:space="preserve">M     </v>
          </cell>
          <cell r="D5349">
            <v>41.64</v>
          </cell>
        </row>
        <row r="5350">
          <cell r="A5350">
            <v>40871</v>
          </cell>
          <cell r="B5350" t="str">
            <v>CALHA QUADRADA DE CHAPA DE ACO GALVANIZADA NUM 24, CORTE 100 CM (COLETADO CAIXA)</v>
          </cell>
          <cell r="C5350" t="str">
            <v xml:space="preserve">M     </v>
          </cell>
          <cell r="D5350">
            <v>83.28</v>
          </cell>
        </row>
        <row r="5351">
          <cell r="A5351">
            <v>40872</v>
          </cell>
          <cell r="B5351" t="str">
            <v>RUFO INTERNO/EXTERNO DE CHAPA DE ACO GALVANIZADA NUM 24, CORTE 25 CM (COLETADO CAIXA)</v>
          </cell>
          <cell r="C5351" t="str">
            <v xml:space="preserve">M     </v>
          </cell>
          <cell r="D5351">
            <v>23.53</v>
          </cell>
        </row>
        <row r="5352">
          <cell r="A5352">
            <v>40874</v>
          </cell>
          <cell r="B5352" t="str">
            <v>GANCHO L COM ROSCA PARA FIXAR TELHA EM MADEIRA 5/16" X 350 MM (COLETADO CAIXA)</v>
          </cell>
          <cell r="C5352" t="str">
            <v xml:space="preserve">UN    </v>
          </cell>
          <cell r="D5352">
            <v>1.43</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17.760000000000002</v>
          </cell>
        </row>
        <row r="5355">
          <cell r="A5355">
            <v>40908</v>
          </cell>
          <cell r="B5355" t="str">
            <v>AUXILIAR DE ALMOXARIFE (MENSALISTA)</v>
          </cell>
          <cell r="C5355" t="str">
            <v xml:space="preserve">MES   </v>
          </cell>
          <cell r="D5355">
            <v>1615.32</v>
          </cell>
        </row>
        <row r="5356">
          <cell r="A5356">
            <v>40909</v>
          </cell>
          <cell r="B5356" t="str">
            <v>AJUDANTE DE SERRALHEIRO (MENSALISTA)</v>
          </cell>
          <cell r="C5356" t="str">
            <v xml:space="preserve">MES   </v>
          </cell>
          <cell r="D5356">
            <v>1527.94</v>
          </cell>
        </row>
        <row r="5357">
          <cell r="A5357">
            <v>40910</v>
          </cell>
          <cell r="B5357" t="str">
            <v>SERRALHEIRO (MENSALISTA)</v>
          </cell>
          <cell r="C5357" t="str">
            <v xml:space="preserve">MES   </v>
          </cell>
          <cell r="D5357">
            <v>2031.53</v>
          </cell>
        </row>
        <row r="5358">
          <cell r="A5358">
            <v>40911</v>
          </cell>
          <cell r="B5358" t="str">
            <v>ARMADOR (MENSALISTA)</v>
          </cell>
          <cell r="C5358" t="str">
            <v xml:space="preserve">MES   </v>
          </cell>
          <cell r="D5358">
            <v>2149.9899999999998</v>
          </cell>
        </row>
        <row r="5359">
          <cell r="A5359">
            <v>40912</v>
          </cell>
          <cell r="B5359" t="str">
            <v>AJUDANTE DE ARMADOR (MENSALISTA)</v>
          </cell>
          <cell r="C5359" t="str">
            <v xml:space="preserve">MES   </v>
          </cell>
          <cell r="D5359">
            <v>1615.32</v>
          </cell>
        </row>
        <row r="5360">
          <cell r="A5360">
            <v>40913</v>
          </cell>
          <cell r="B5360" t="str">
            <v>CARPINTEIRO AUXILIAR (MENSALISTA)</v>
          </cell>
          <cell r="C5360" t="str">
            <v xml:space="preserve">MES   </v>
          </cell>
          <cell r="D5360">
            <v>1322.12</v>
          </cell>
        </row>
        <row r="5361">
          <cell r="A5361">
            <v>40914</v>
          </cell>
          <cell r="B5361" t="str">
            <v>CARPINTEIRO DE FORMAS (MENSALISTA)</v>
          </cell>
          <cell r="C5361" t="str">
            <v xml:space="preserve">MES   </v>
          </cell>
          <cell r="D5361">
            <v>2149.9899999999998</v>
          </cell>
        </row>
        <row r="5362">
          <cell r="A5362">
            <v>40915</v>
          </cell>
          <cell r="B5362" t="str">
            <v>CARPINTEIRO DE ESQUADRIAS (MENSALISTA)</v>
          </cell>
          <cell r="C5362" t="str">
            <v xml:space="preserve">MES   </v>
          </cell>
          <cell r="D5362">
            <v>2118.5</v>
          </cell>
        </row>
        <row r="5363">
          <cell r="A5363">
            <v>40916</v>
          </cell>
          <cell r="B5363" t="str">
            <v>MARCENEIRO (MENSALISTA)</v>
          </cell>
          <cell r="C5363" t="str">
            <v xml:space="preserve">MES   </v>
          </cell>
          <cell r="D5363">
            <v>1931.8</v>
          </cell>
        </row>
        <row r="5364">
          <cell r="A5364">
            <v>40918</v>
          </cell>
          <cell r="B5364" t="str">
            <v>ELETRICISTA (MENSALISTA)</v>
          </cell>
          <cell r="C5364" t="str">
            <v xml:space="preserve">MES   </v>
          </cell>
          <cell r="D5364">
            <v>2223.21</v>
          </cell>
        </row>
        <row r="5365">
          <cell r="A5365">
            <v>40919</v>
          </cell>
          <cell r="B5365" t="str">
            <v>AJUDANTE DE ELETRICISTA (MENSALISTA)</v>
          </cell>
          <cell r="C5365" t="str">
            <v xml:space="preserve">MES   </v>
          </cell>
          <cell r="D5365">
            <v>1593.05</v>
          </cell>
        </row>
        <row r="5366">
          <cell r="A5366">
            <v>40920</v>
          </cell>
          <cell r="B5366" t="str">
            <v>BLASTER, DINAMITADOR OU CABO DE FOGO (MENSALISTA)</v>
          </cell>
          <cell r="C5366" t="str">
            <v xml:space="preserve">MES   </v>
          </cell>
          <cell r="D5366">
            <v>2523.16</v>
          </cell>
        </row>
        <row r="5367">
          <cell r="A5367">
            <v>40921</v>
          </cell>
          <cell r="B5367" t="str">
            <v>MONTADOR DE MAQUINAS (MENSALISTA)</v>
          </cell>
          <cell r="C5367" t="str">
            <v xml:space="preserve">MES   </v>
          </cell>
          <cell r="D5367">
            <v>3033.05</v>
          </cell>
        </row>
        <row r="5368">
          <cell r="A5368">
            <v>40922</v>
          </cell>
          <cell r="B5368" t="str">
            <v>ELETROTECNICO (MENSALISTA)</v>
          </cell>
          <cell r="C5368" t="str">
            <v xml:space="preserve">MES   </v>
          </cell>
          <cell r="D5368">
            <v>3410.62</v>
          </cell>
        </row>
        <row r="5369">
          <cell r="A5369">
            <v>40923</v>
          </cell>
          <cell r="B5369" t="str">
            <v>ELETRICISTA DE MANUTENCAO INDUSTRIAL (MENSALISTA)</v>
          </cell>
          <cell r="C5369" t="str">
            <v xml:space="preserve">MES   </v>
          </cell>
          <cell r="D5369">
            <v>2864.27</v>
          </cell>
        </row>
        <row r="5370">
          <cell r="A5370">
            <v>40924</v>
          </cell>
          <cell r="B5370" t="str">
            <v>MONTADOR DE ELETROELETRONICOS (MENSALISTA)</v>
          </cell>
          <cell r="C5370" t="str">
            <v xml:space="preserve">MES   </v>
          </cell>
          <cell r="D5370">
            <v>1936.95</v>
          </cell>
        </row>
        <row r="5371">
          <cell r="A5371">
            <v>40925</v>
          </cell>
          <cell r="B5371" t="str">
            <v>MECANICO DE REFRIGERACAO (MENSALISTA)</v>
          </cell>
          <cell r="C5371" t="str">
            <v xml:space="preserve">MES   </v>
          </cell>
          <cell r="D5371">
            <v>2149.23</v>
          </cell>
        </row>
        <row r="5372">
          <cell r="A5372">
            <v>40927</v>
          </cell>
          <cell r="B5372" t="str">
            <v>AUXILIAR DE ENCANADOR OU BOMBEIRO HIDRAULICO (MENSALISTA)</v>
          </cell>
          <cell r="C5372" t="str">
            <v xml:space="preserve">MES   </v>
          </cell>
          <cell r="D5372">
            <v>1670.32</v>
          </cell>
        </row>
        <row r="5373">
          <cell r="A5373">
            <v>40928</v>
          </cell>
          <cell r="B5373" t="str">
            <v>ENCANADOR OU BOMBEIRO HIDRAULICO (MENSALISTA)</v>
          </cell>
          <cell r="C5373" t="str">
            <v xml:space="preserve">MES   </v>
          </cell>
          <cell r="D5373">
            <v>2223.21</v>
          </cell>
        </row>
        <row r="5374">
          <cell r="A5374">
            <v>40929</v>
          </cell>
          <cell r="B5374" t="str">
            <v>INSTALADOR DE TUBULACOES (TUBOS/EQUIPAMENTOS) (MENSALISTA)</v>
          </cell>
          <cell r="C5374" t="str">
            <v xml:space="preserve">MES   </v>
          </cell>
          <cell r="D5374">
            <v>2789.66</v>
          </cell>
        </row>
        <row r="5375">
          <cell r="A5375">
            <v>40930</v>
          </cell>
          <cell r="B5375" t="str">
            <v>ASSENTADOR DE TUBOS (MENSALISTA)</v>
          </cell>
          <cell r="C5375" t="str">
            <v xml:space="preserve">MES   </v>
          </cell>
          <cell r="D5375">
            <v>2789.66</v>
          </cell>
        </row>
        <row r="5376">
          <cell r="A5376">
            <v>40931</v>
          </cell>
          <cell r="B5376" t="str">
            <v>AUXILIAR TECNICO / ASSISTENTE DE ENGENHARIA (MENSALISTA)</v>
          </cell>
          <cell r="C5376" t="str">
            <v xml:space="preserve">MES   </v>
          </cell>
          <cell r="D5376">
            <v>4023.82</v>
          </cell>
        </row>
        <row r="5377">
          <cell r="A5377">
            <v>40932</v>
          </cell>
          <cell r="B5377" t="str">
            <v>LEITURISTA OU CADASTRISTA DE REDES DE AGUA E ESGOTO (MENSALISTA)</v>
          </cell>
          <cell r="C5377" t="str">
            <v xml:space="preserve">MES   </v>
          </cell>
          <cell r="D5377">
            <v>3301.29</v>
          </cell>
        </row>
        <row r="5378">
          <cell r="A5378">
            <v>40934</v>
          </cell>
          <cell r="B5378" t="str">
            <v>COORDENADOR / GERENTE DE OBRA (MENSALISTA)</v>
          </cell>
          <cell r="C5378" t="str">
            <v xml:space="preserve">MES   </v>
          </cell>
          <cell r="D5378">
            <v>26843.77</v>
          </cell>
        </row>
        <row r="5379">
          <cell r="A5379">
            <v>40935</v>
          </cell>
          <cell r="B5379" t="str">
            <v>ARQUITETO PAISAGISTA (MENSALISTA)</v>
          </cell>
          <cell r="C5379" t="str">
            <v xml:space="preserve">MES   </v>
          </cell>
          <cell r="D5379">
            <v>11777.01</v>
          </cell>
        </row>
        <row r="5380">
          <cell r="A5380">
            <v>40936</v>
          </cell>
          <cell r="B5380" t="str">
            <v>ENGENHEIRO CIVIL JUNIOR (MENSALISTA)</v>
          </cell>
          <cell r="C5380" t="str">
            <v xml:space="preserve">MES   </v>
          </cell>
          <cell r="D5380">
            <v>12460.63</v>
          </cell>
        </row>
        <row r="5381">
          <cell r="A5381">
            <v>40937</v>
          </cell>
          <cell r="B5381" t="str">
            <v>ENGENHEIRO CIVIL PLENO (MENSALISTA)</v>
          </cell>
          <cell r="C5381" t="str">
            <v xml:space="preserve">MES   </v>
          </cell>
          <cell r="D5381">
            <v>15746.16</v>
          </cell>
        </row>
        <row r="5382">
          <cell r="A5382">
            <v>40938</v>
          </cell>
          <cell r="B5382" t="str">
            <v>ENGENHEIRO CIVIL SENIOR (MENSALISTA)</v>
          </cell>
          <cell r="C5382" t="str">
            <v xml:space="preserve">MES   </v>
          </cell>
          <cell r="D5382">
            <v>20615.560000000001</v>
          </cell>
        </row>
        <row r="5383">
          <cell r="A5383">
            <v>40939</v>
          </cell>
          <cell r="B5383" t="str">
            <v>ENGENHEIRO ELETRICISTA (MENSALISTA)</v>
          </cell>
          <cell r="C5383" t="str">
            <v xml:space="preserve">MES   </v>
          </cell>
          <cell r="D5383">
            <v>14389.45</v>
          </cell>
        </row>
        <row r="5384">
          <cell r="A5384">
            <v>40940</v>
          </cell>
          <cell r="B5384" t="str">
            <v>ENGENHEIRO SANITARISTA (MENSALISTA)</v>
          </cell>
          <cell r="C5384" t="str">
            <v xml:space="preserve">MES   </v>
          </cell>
          <cell r="D5384">
            <v>12458.51</v>
          </cell>
        </row>
        <row r="5385">
          <cell r="A5385">
            <v>40974</v>
          </cell>
          <cell r="B5385" t="str">
            <v>MECANICO DE EQUIPAMENTOS PESADOS (MENSALISTA)</v>
          </cell>
          <cell r="C5385" t="str">
            <v xml:space="preserve">MES   </v>
          </cell>
          <cell r="D5385">
            <v>2149.9899999999998</v>
          </cell>
        </row>
        <row r="5386">
          <cell r="A5386">
            <v>40975</v>
          </cell>
          <cell r="B5386" t="str">
            <v>AUXILIAR DE MECANICO (MENSALISTA)</v>
          </cell>
          <cell r="C5386" t="str">
            <v xml:space="preserve">MES   </v>
          </cell>
          <cell r="D5386">
            <v>1140.83</v>
          </cell>
        </row>
        <row r="5387">
          <cell r="A5387">
            <v>40976</v>
          </cell>
          <cell r="B5387" t="str">
            <v>CAVOUQUEIRO OU OPERADOR DE PERFURATRIZ / ROMPEDOR (MENSALISTA)</v>
          </cell>
          <cell r="C5387" t="str">
            <v xml:space="preserve">MES   </v>
          </cell>
          <cell r="D5387">
            <v>1219.77</v>
          </cell>
        </row>
        <row r="5388">
          <cell r="A5388">
            <v>40977</v>
          </cell>
          <cell r="B5388" t="str">
            <v>MACARIQUEIRO (MENSALISTA)</v>
          </cell>
          <cell r="C5388" t="str">
            <v xml:space="preserve">MES   </v>
          </cell>
          <cell r="D5388">
            <v>2149.9899999999998</v>
          </cell>
        </row>
        <row r="5389">
          <cell r="A5389">
            <v>40978</v>
          </cell>
          <cell r="B5389" t="str">
            <v>OPERADOR DE COMPRESSOR DE AR OU COMPRESSORISTA (MENSALISTA)</v>
          </cell>
          <cell r="C5389" t="str">
            <v xml:space="preserve">MES   </v>
          </cell>
          <cell r="D5389">
            <v>1170.75</v>
          </cell>
        </row>
        <row r="5390">
          <cell r="A5390">
            <v>40979</v>
          </cell>
          <cell r="B5390" t="str">
            <v>OPERADOR DE JATO ABRASIVO OU JATISTA (MENSALISTA)</v>
          </cell>
          <cell r="C5390" t="str">
            <v xml:space="preserve">MES   </v>
          </cell>
          <cell r="D5390">
            <v>1160.3399999999999</v>
          </cell>
        </row>
        <row r="5391">
          <cell r="A5391">
            <v>40980</v>
          </cell>
          <cell r="B5391" t="str">
            <v>OPERADOR DE BATE-ESTACAS (MENSALISTA)</v>
          </cell>
          <cell r="C5391" t="str">
            <v xml:space="preserve">MES   </v>
          </cell>
          <cell r="D5391">
            <v>1371.41</v>
          </cell>
        </row>
        <row r="5392">
          <cell r="A5392">
            <v>40981</v>
          </cell>
          <cell r="B5392" t="str">
            <v>OPERADOR DE GUINCHO OU GUINCHEIRO (MENSALISTA)</v>
          </cell>
          <cell r="C5392" t="str">
            <v xml:space="preserve">MES   </v>
          </cell>
          <cell r="D5392">
            <v>1081.25</v>
          </cell>
        </row>
        <row r="5393">
          <cell r="A5393">
            <v>40982</v>
          </cell>
          <cell r="B5393" t="str">
            <v>OPERADOR DE MARTELETE OU MARTELETEIRO (MENSALISTA)</v>
          </cell>
          <cell r="C5393" t="str">
            <v xml:space="preserve">MES   </v>
          </cell>
          <cell r="D5393">
            <v>1087.1099999999999</v>
          </cell>
        </row>
        <row r="5394">
          <cell r="A5394">
            <v>40983</v>
          </cell>
          <cell r="B5394" t="str">
            <v>MONTADOR DE ESTRUTURAS METALICAS (MENSALISTA)</v>
          </cell>
          <cell r="C5394" t="str">
            <v xml:space="preserve">MES   </v>
          </cell>
          <cell r="D5394">
            <v>1152.02</v>
          </cell>
        </row>
        <row r="5395">
          <cell r="A5395">
            <v>40984</v>
          </cell>
          <cell r="B5395" t="str">
            <v>AJUDANTE DE ESTRUTURAS METALICAS (MENSALISTA)</v>
          </cell>
          <cell r="C5395" t="str">
            <v xml:space="preserve">MES   </v>
          </cell>
          <cell r="D5395">
            <v>730.09</v>
          </cell>
        </row>
        <row r="5396">
          <cell r="A5396">
            <v>40985</v>
          </cell>
          <cell r="B5396" t="str">
            <v>RASTELEIRO (MENSALISTA)</v>
          </cell>
          <cell r="C5396" t="str">
            <v xml:space="preserve">MES   </v>
          </cell>
          <cell r="D5396">
            <v>778.13</v>
          </cell>
        </row>
        <row r="5397">
          <cell r="A5397">
            <v>40987</v>
          </cell>
          <cell r="B5397" t="str">
            <v>OPERADOR DE ESCAVADEIRA (MENSALISTA)</v>
          </cell>
          <cell r="C5397" t="str">
            <v xml:space="preserve">MES   </v>
          </cell>
          <cell r="D5397">
            <v>2149.9899999999998</v>
          </cell>
        </row>
        <row r="5398">
          <cell r="A5398">
            <v>40988</v>
          </cell>
          <cell r="B5398" t="str">
            <v>MOTORISTA DE CAMINHAO-CARRETA (MENSALISTA)</v>
          </cell>
          <cell r="C5398" t="str">
            <v xml:space="preserve">MES   </v>
          </cell>
          <cell r="D5398">
            <v>1821.84</v>
          </cell>
        </row>
        <row r="5399">
          <cell r="A5399">
            <v>40990</v>
          </cell>
          <cell r="B5399" t="str">
            <v>MOTORISTA DE CARRO DE PASSEIO (MENSALISTA)</v>
          </cell>
          <cell r="C5399" t="str">
            <v xml:space="preserve">MES   </v>
          </cell>
          <cell r="D5399">
            <v>1682.47</v>
          </cell>
        </row>
        <row r="5400">
          <cell r="A5400">
            <v>40992</v>
          </cell>
          <cell r="B5400" t="str">
            <v>MOTORISTA OPERADOR DE CAMINHAO COM MUNCK (MENSALISTA)</v>
          </cell>
          <cell r="C5400" t="str">
            <v xml:space="preserve">MES   </v>
          </cell>
          <cell r="D5400">
            <v>1994.35</v>
          </cell>
        </row>
        <row r="5401">
          <cell r="A5401">
            <v>40994</v>
          </cell>
          <cell r="B5401" t="str">
            <v>MOTORISTA DE ONIBUS / MICRO-ONIBUS (MENSALISTA)</v>
          </cell>
          <cell r="C5401" t="str">
            <v xml:space="preserve">MES   </v>
          </cell>
          <cell r="D5401">
            <v>1821.84</v>
          </cell>
        </row>
        <row r="5402">
          <cell r="A5402">
            <v>40998</v>
          </cell>
          <cell r="B5402" t="str">
            <v>OPERADOR DE MAQUINAS E TRATORES DIVERSOS (TERRAPLANAGEM) (MENSALISTA)</v>
          </cell>
          <cell r="C5402" t="str">
            <v xml:space="preserve">MES   </v>
          </cell>
          <cell r="D5402">
            <v>1802.83</v>
          </cell>
        </row>
        <row r="5403">
          <cell r="A5403">
            <v>41001</v>
          </cell>
          <cell r="B5403" t="str">
            <v>OPERADOR DE USINA DE ASFALTO, DE SOLOS OU DE CONCRETO (MENSALISTA)</v>
          </cell>
          <cell r="C5403" t="str">
            <v xml:space="preserve">MES   </v>
          </cell>
          <cell r="D5403">
            <v>1820.8</v>
          </cell>
        </row>
        <row r="5404">
          <cell r="A5404">
            <v>41002</v>
          </cell>
          <cell r="B5404" t="str">
            <v>OPERADOR DE TRATOR - EXCLUSIVE AGROPECUARIA (MENSALISTA)</v>
          </cell>
          <cell r="C5404" t="str">
            <v xml:space="preserve">MES   </v>
          </cell>
          <cell r="D5404">
            <v>1902.28</v>
          </cell>
        </row>
        <row r="5405">
          <cell r="A5405">
            <v>41012</v>
          </cell>
          <cell r="B5405" t="str">
            <v>OPERADOR DE ROLO COMPACTADOR (MENSALISTA)</v>
          </cell>
          <cell r="C5405" t="str">
            <v xml:space="preserve">MES   </v>
          </cell>
          <cell r="D5405">
            <v>1740.47</v>
          </cell>
        </row>
        <row r="5406">
          <cell r="A5406">
            <v>41024</v>
          </cell>
          <cell r="B5406" t="str">
            <v>OPERADOR DE MOTONIVELADORA (MENSALISTA)</v>
          </cell>
          <cell r="C5406" t="str">
            <v xml:space="preserve">MES   </v>
          </cell>
          <cell r="D5406">
            <v>2822.91</v>
          </cell>
        </row>
        <row r="5407">
          <cell r="A5407">
            <v>41026</v>
          </cell>
          <cell r="B5407" t="str">
            <v>OPERADOR DE MOTO SCRAPER (MENSALISTA)</v>
          </cell>
          <cell r="C5407" t="str">
            <v xml:space="preserve">MES   </v>
          </cell>
          <cell r="D5407">
            <v>2822.91</v>
          </cell>
        </row>
        <row r="5408">
          <cell r="A5408">
            <v>41029</v>
          </cell>
          <cell r="B5408" t="str">
            <v>OPERADOR DE MESA VIBROACABADORA (MENSALISTA)</v>
          </cell>
          <cell r="C5408" t="str">
            <v xml:space="preserve">MES   </v>
          </cell>
          <cell r="D5408">
            <v>1820.79</v>
          </cell>
        </row>
        <row r="5409">
          <cell r="A5409">
            <v>41031</v>
          </cell>
          <cell r="B5409" t="str">
            <v>OPERADOR DE BETONEIRA (CAMINHAO) (MENSALISTA)</v>
          </cell>
          <cell r="C5409" t="str">
            <v xml:space="preserve">MES   </v>
          </cell>
          <cell r="D5409">
            <v>1925.68</v>
          </cell>
        </row>
        <row r="5410">
          <cell r="A5410">
            <v>41033</v>
          </cell>
          <cell r="B5410" t="str">
            <v>OPERADOR DE PA CARREGADEIRA (MENSALISTA)</v>
          </cell>
          <cell r="C5410" t="str">
            <v xml:space="preserve">MES   </v>
          </cell>
          <cell r="D5410">
            <v>2020.17</v>
          </cell>
        </row>
        <row r="5411">
          <cell r="A5411">
            <v>41036</v>
          </cell>
          <cell r="B5411" t="str">
            <v>OPERADOR DE GUINDASTE (MENSALISTA)</v>
          </cell>
          <cell r="C5411" t="str">
            <v xml:space="preserve">MES   </v>
          </cell>
          <cell r="D5411">
            <v>2491.3000000000002</v>
          </cell>
        </row>
        <row r="5412">
          <cell r="A5412">
            <v>41038</v>
          </cell>
          <cell r="B5412" t="str">
            <v>MOTORISTA DE CAMINHAO-BASCULANTE (MENSALISTA)</v>
          </cell>
          <cell r="C5412" t="str">
            <v xml:space="preserve">MES   </v>
          </cell>
          <cell r="D5412">
            <v>1820.79</v>
          </cell>
        </row>
        <row r="5413">
          <cell r="A5413">
            <v>41040</v>
          </cell>
          <cell r="B5413" t="str">
            <v>OPERADOR DE PAVIMENTADORA (MENSALISTA)</v>
          </cell>
          <cell r="C5413" t="str">
            <v xml:space="preserve">MES   </v>
          </cell>
          <cell r="D5413">
            <v>1996.62</v>
          </cell>
        </row>
        <row r="5414">
          <cell r="A5414">
            <v>41043</v>
          </cell>
          <cell r="B5414" t="str">
            <v>OPERADOR DE DEMARCADORA DE FAIXAS DE TRAFEGO (MENSALISTA)</v>
          </cell>
          <cell r="C5414" t="str">
            <v xml:space="preserve">MES   </v>
          </cell>
          <cell r="D5414">
            <v>1996.62</v>
          </cell>
        </row>
        <row r="5415">
          <cell r="A5415">
            <v>41065</v>
          </cell>
          <cell r="B5415" t="str">
            <v>PEDREIRO (MENSALISTA)</v>
          </cell>
          <cell r="C5415" t="str">
            <v xml:space="preserve">MES   </v>
          </cell>
          <cell r="D5415">
            <v>2149.9899999999998</v>
          </cell>
        </row>
        <row r="5416">
          <cell r="A5416">
            <v>41066</v>
          </cell>
          <cell r="B5416" t="str">
            <v>PASTILHEIRO (MENSALISTA)</v>
          </cell>
          <cell r="C5416" t="str">
            <v xml:space="preserve">MES   </v>
          </cell>
          <cell r="D5416">
            <v>2595.35</v>
          </cell>
        </row>
        <row r="5417">
          <cell r="A5417">
            <v>41067</v>
          </cell>
          <cell r="B5417" t="str">
            <v>MARMORISTA / GRANITEIRO (MENSALISTA)</v>
          </cell>
          <cell r="C5417" t="str">
            <v xml:space="preserve">MES   </v>
          </cell>
          <cell r="D5417">
            <v>2025.15</v>
          </cell>
        </row>
        <row r="5418">
          <cell r="A5418">
            <v>41068</v>
          </cell>
          <cell r="B5418" t="str">
            <v>CALCETEIRO  (MENSALISTA)</v>
          </cell>
          <cell r="C5418" t="str">
            <v xml:space="preserve">MES   </v>
          </cell>
          <cell r="D5418">
            <v>1979.99</v>
          </cell>
        </row>
        <row r="5419">
          <cell r="A5419">
            <v>41069</v>
          </cell>
          <cell r="B5419" t="str">
            <v>AZULEJISTA OU LADRILHEIRO (MENSALISTA)</v>
          </cell>
          <cell r="C5419" t="str">
            <v xml:space="preserve">MES   </v>
          </cell>
          <cell r="D5419">
            <v>1954.97</v>
          </cell>
        </row>
        <row r="5420">
          <cell r="A5420">
            <v>41070</v>
          </cell>
          <cell r="B5420" t="str">
            <v>TAQUEADOR OU TAQUEIRO (MENSALISTA)</v>
          </cell>
          <cell r="C5420" t="str">
            <v xml:space="preserve">MES   </v>
          </cell>
          <cell r="D5420">
            <v>1765.1</v>
          </cell>
        </row>
        <row r="5421">
          <cell r="A5421">
            <v>41071</v>
          </cell>
          <cell r="B5421" t="str">
            <v>AUXILIAR DE SERVICOS GERAIS (MENSALISTA)</v>
          </cell>
          <cell r="C5421" t="str">
            <v xml:space="preserve">MES   </v>
          </cell>
          <cell r="D5421">
            <v>1436.22</v>
          </cell>
        </row>
        <row r="5422">
          <cell r="A5422">
            <v>41072</v>
          </cell>
          <cell r="B5422" t="str">
            <v>AUXILIAR DE PEDREIRO (MENSALISTA)</v>
          </cell>
          <cell r="C5422" t="str">
            <v xml:space="preserve">MES   </v>
          </cell>
          <cell r="D5422">
            <v>1565.17</v>
          </cell>
        </row>
        <row r="5423">
          <cell r="A5423">
            <v>41073</v>
          </cell>
          <cell r="B5423" t="str">
            <v>VIDRACEIRO (MENSALISTA)</v>
          </cell>
          <cell r="C5423" t="str">
            <v xml:space="preserve">MES   </v>
          </cell>
          <cell r="D5423">
            <v>1918.59</v>
          </cell>
        </row>
        <row r="5424">
          <cell r="A5424">
            <v>41074</v>
          </cell>
          <cell r="B5424" t="str">
            <v>ESTUCADOR (MENSALISTA)</v>
          </cell>
          <cell r="C5424" t="str">
            <v xml:space="preserve">MES   </v>
          </cell>
          <cell r="D5424">
            <v>1896.71</v>
          </cell>
        </row>
        <row r="5425">
          <cell r="A5425">
            <v>41075</v>
          </cell>
          <cell r="B5425" t="str">
            <v>GESSEIRO (MENSALISTA)</v>
          </cell>
          <cell r="C5425" t="str">
            <v xml:space="preserve">MES   </v>
          </cell>
          <cell r="D5425">
            <v>1896.71</v>
          </cell>
        </row>
        <row r="5426">
          <cell r="A5426">
            <v>41076</v>
          </cell>
          <cell r="B5426" t="str">
            <v>IMPERMEABILIZADOR (MENSALISTA)</v>
          </cell>
          <cell r="C5426" t="str">
            <v xml:space="preserve">MES   </v>
          </cell>
          <cell r="D5426">
            <v>2261</v>
          </cell>
        </row>
        <row r="5427">
          <cell r="A5427">
            <v>41077</v>
          </cell>
          <cell r="B5427" t="str">
            <v>JARDINEIRO (MENSALISTA)</v>
          </cell>
          <cell r="C5427" t="str">
            <v xml:space="preserve">MES   </v>
          </cell>
          <cell r="D5427">
            <v>1629.51</v>
          </cell>
        </row>
        <row r="5428">
          <cell r="A5428">
            <v>41078</v>
          </cell>
          <cell r="B5428" t="str">
            <v>AUXILIAR DE AZULEJISTA (MENSALISTA)</v>
          </cell>
          <cell r="C5428" t="str">
            <v xml:space="preserve">MES   </v>
          </cell>
          <cell r="D5428">
            <v>1468.8</v>
          </cell>
        </row>
        <row r="5429">
          <cell r="A5429">
            <v>41079</v>
          </cell>
          <cell r="B5429" t="str">
            <v>PINTOR (MENSALISTA)</v>
          </cell>
          <cell r="C5429" t="str">
            <v xml:space="preserve">MES   </v>
          </cell>
          <cell r="D5429">
            <v>2149.9899999999998</v>
          </cell>
        </row>
        <row r="5430">
          <cell r="A5430">
            <v>41080</v>
          </cell>
          <cell r="B5430" t="str">
            <v>CALAFETADOR / CALAFATE (MENSALISTA)</v>
          </cell>
          <cell r="C5430" t="str">
            <v xml:space="preserve">MES   </v>
          </cell>
          <cell r="D5430">
            <v>2014.27</v>
          </cell>
        </row>
        <row r="5431">
          <cell r="A5431">
            <v>41081</v>
          </cell>
          <cell r="B5431" t="str">
            <v>PINTOR PARA TINTA EPOXI (MENSALISTA)</v>
          </cell>
          <cell r="C5431" t="str">
            <v xml:space="preserve">MES   </v>
          </cell>
          <cell r="D5431">
            <v>2560.29</v>
          </cell>
        </row>
        <row r="5432">
          <cell r="A5432">
            <v>41082</v>
          </cell>
          <cell r="B5432" t="str">
            <v>PINTOR DE LETREIROS (MENSALISTA)</v>
          </cell>
          <cell r="C5432" t="str">
            <v xml:space="preserve">MES   </v>
          </cell>
          <cell r="D5432">
            <v>2272.52</v>
          </cell>
        </row>
        <row r="5433">
          <cell r="A5433">
            <v>41083</v>
          </cell>
          <cell r="B5433" t="str">
            <v>AJUDANTE DE PINTOR (MENSALISTA)</v>
          </cell>
          <cell r="C5433" t="str">
            <v xml:space="preserve">MES   </v>
          </cell>
          <cell r="D5433">
            <v>1619.07</v>
          </cell>
        </row>
        <row r="5434">
          <cell r="A5434">
            <v>41084</v>
          </cell>
          <cell r="B5434" t="str">
            <v>SERVENTE DE OBRAS (MENSALISTA)</v>
          </cell>
          <cell r="C5434" t="str">
            <v xml:space="preserve">MES   </v>
          </cell>
          <cell r="D5434">
            <v>1597.51</v>
          </cell>
        </row>
        <row r="5435">
          <cell r="A5435">
            <v>41085</v>
          </cell>
          <cell r="B5435" t="str">
            <v>AJUDANTE ESPECIALIZADO (MENSALISTA)</v>
          </cell>
          <cell r="C5435" t="str">
            <v xml:space="preserve">MES   </v>
          </cell>
          <cell r="D5435">
            <v>1738.29</v>
          </cell>
        </row>
        <row r="5436">
          <cell r="A5436">
            <v>41086</v>
          </cell>
          <cell r="B5436" t="str">
            <v>AJUDANTE DE OPERACAO EM GERAL (MENSALISTA)</v>
          </cell>
          <cell r="C5436" t="str">
            <v xml:space="preserve">MES   </v>
          </cell>
          <cell r="D5436">
            <v>1738.29</v>
          </cell>
        </row>
        <row r="5437">
          <cell r="A5437">
            <v>41087</v>
          </cell>
          <cell r="B5437" t="str">
            <v>SOLDADOR (MENSALISTA)</v>
          </cell>
          <cell r="C5437" t="str">
            <v xml:space="preserve">MES   </v>
          </cell>
          <cell r="D5437">
            <v>2149.9899999999998</v>
          </cell>
        </row>
        <row r="5438">
          <cell r="A5438">
            <v>41088</v>
          </cell>
          <cell r="B5438" t="str">
            <v>SOLDADOR ELETRICO (PARA SOLDA A SER TESTADA COM RAIOS "X") (MENSALISTA)</v>
          </cell>
          <cell r="C5438" t="str">
            <v xml:space="preserve">MES   </v>
          </cell>
          <cell r="D5438">
            <v>2348.0700000000002</v>
          </cell>
        </row>
        <row r="5439">
          <cell r="A5439">
            <v>41089</v>
          </cell>
          <cell r="B5439" t="str">
            <v>TECNICO EM LABORATORIO E CAMPO DE CONSTRUCAO CIVIL (MENSALISTA)</v>
          </cell>
          <cell r="C5439" t="str">
            <v xml:space="preserve">MES   </v>
          </cell>
          <cell r="D5439">
            <v>3532.96</v>
          </cell>
        </row>
        <row r="5440">
          <cell r="A5440">
            <v>41090</v>
          </cell>
          <cell r="B5440" t="str">
            <v>AUXILIAR DE LABORATORISTA DE SOLOS E DE CONCRETO (MENSALISTA)</v>
          </cell>
          <cell r="C5440" t="str">
            <v xml:space="preserve">MES   </v>
          </cell>
          <cell r="D5440">
            <v>1632.35</v>
          </cell>
        </row>
        <row r="5441">
          <cell r="A5441">
            <v>41091</v>
          </cell>
          <cell r="B5441" t="str">
            <v>POCEIRO / ESCAVADOR DE VALAS E TUBULOES (MENSALISTA)</v>
          </cell>
          <cell r="C5441" t="str">
            <v xml:space="preserve">MES   </v>
          </cell>
          <cell r="D5441">
            <v>2290.66</v>
          </cell>
        </row>
        <row r="5442">
          <cell r="A5442">
            <v>41092</v>
          </cell>
          <cell r="B5442" t="str">
            <v>TECNICO EM SONDAGEM (MENSALISTA)</v>
          </cell>
          <cell r="C5442" t="str">
            <v xml:space="preserve">MES   </v>
          </cell>
          <cell r="D5442">
            <v>4244</v>
          </cell>
        </row>
        <row r="5443">
          <cell r="A5443">
            <v>41093</v>
          </cell>
          <cell r="B5443" t="str">
            <v>AUXILIAR DE TOPOGRAFO (MENSALISTA)</v>
          </cell>
          <cell r="C5443" t="str">
            <v xml:space="preserve">MES   </v>
          </cell>
          <cell r="D5443">
            <v>1615.32</v>
          </cell>
        </row>
        <row r="5444">
          <cell r="A5444">
            <v>41094</v>
          </cell>
          <cell r="B5444" t="str">
            <v>NIVELADOR (MENSALISTA)</v>
          </cell>
          <cell r="C5444" t="str">
            <v xml:space="preserve">MES   </v>
          </cell>
          <cell r="D5444">
            <v>1745.98</v>
          </cell>
        </row>
        <row r="5445">
          <cell r="A5445">
            <v>41096</v>
          </cell>
          <cell r="B5445" t="str">
            <v>VIGIA DIURNO (MENSALISTA)</v>
          </cell>
          <cell r="C5445" t="str">
            <v xml:space="preserve">MES   </v>
          </cell>
          <cell r="D5445">
            <v>1576.5</v>
          </cell>
        </row>
        <row r="5446">
          <cell r="A5446">
            <v>41097</v>
          </cell>
          <cell r="B5446" t="str">
            <v>TELHADOR ( MENSALISTA )</v>
          </cell>
          <cell r="C5446" t="str">
            <v xml:space="preserve">MES   </v>
          </cell>
          <cell r="D5446">
            <v>1858.92</v>
          </cell>
        </row>
        <row r="5447">
          <cell r="A5447">
            <v>41595</v>
          </cell>
          <cell r="B5447" t="str">
            <v>PINTURA ACRILICA DE FAIXAS DE DEMARCACAO EM QUADRA POLIESPORTIVA, 5 CM DE LARGURA</v>
          </cell>
          <cell r="C5447" t="str">
            <v>M</v>
          </cell>
          <cell r="D5447">
            <v>9</v>
          </cell>
        </row>
        <row r="5448">
          <cell r="A5448">
            <v>41598</v>
          </cell>
          <cell r="B5448" t="str">
            <v>ENTRADA PROVISORIA DE ENERGIA ELETRICA AEREA TRIFASICA 40A EM POSTE MADEIRA</v>
          </cell>
          <cell r="C5448" t="str">
            <v>UN</v>
          </cell>
          <cell r="D5448">
            <v>1261.78</v>
          </cell>
        </row>
        <row r="5449">
          <cell r="A5449">
            <v>41721</v>
          </cell>
          <cell r="B5449" t="str">
            <v>COMPACTACAO MECANICA A 95% DO PROCTOR NORMAL - PAVIMENTACAO URBANA</v>
          </cell>
          <cell r="C5449" t="str">
            <v>M3</v>
          </cell>
          <cell r="D5449">
            <v>2.79</v>
          </cell>
        </row>
        <row r="5450">
          <cell r="A5450">
            <v>41722</v>
          </cell>
          <cell r="B5450" t="str">
            <v>COMPACTACAO MECANICA A 100% DO PROCTOR NORMAL - PAVIMENTACAO URBANA</v>
          </cell>
          <cell r="C5450" t="str">
            <v>M3</v>
          </cell>
          <cell r="D5450">
            <v>4.03</v>
          </cell>
        </row>
        <row r="5451">
          <cell r="A5451">
            <v>41757</v>
          </cell>
          <cell r="B5451" t="str">
            <v>PULVERIZADOR DE TINTA ELETRICO / MAQUINA DE PINTURA AIRLESS, VAZAO *2* L/MIN (COLETADO CAIXA)</v>
          </cell>
          <cell r="C5451" t="str">
            <v xml:space="preserve">UN    </v>
          </cell>
          <cell r="D5451">
            <v>17960.150000000001</v>
          </cell>
        </row>
        <row r="5452">
          <cell r="A5452">
            <v>41758</v>
          </cell>
          <cell r="B5452" t="str">
            <v>CADEADO EM ACO INOX, LARGURA DE *50* MM, COM HASTE EM ACO TEMPERADO, SEM MOLA - CHAVES INCLUIDAS</v>
          </cell>
          <cell r="C5452" t="str">
            <v xml:space="preserve">UN    </v>
          </cell>
          <cell r="D5452">
            <v>130.33000000000001</v>
          </cell>
        </row>
        <row r="5453">
          <cell r="A5453">
            <v>41776</v>
          </cell>
          <cell r="B5453" t="str">
            <v>VIGIA NOTURNO, HORA EFETIVAMENTE TRABALHADA DE 22 H AS 5 H (COM ADICIONAL NOTURNO)</v>
          </cell>
          <cell r="C5453" t="str">
            <v xml:space="preserve">H     </v>
          </cell>
          <cell r="D5453">
            <v>12.25</v>
          </cell>
        </row>
        <row r="5454">
          <cell r="A5454">
            <v>41779</v>
          </cell>
          <cell r="B5454" t="str">
            <v>TUBO CORRUGADO PEAD, PAREDE DUPLA, INTERNA LISA, JEI, DN/DI 250 MM, PARA SANEAMENTO</v>
          </cell>
          <cell r="C5454" t="str">
            <v xml:space="preserve">M     </v>
          </cell>
          <cell r="D5454">
            <v>66.34</v>
          </cell>
        </row>
        <row r="5455">
          <cell r="A5455">
            <v>41780</v>
          </cell>
          <cell r="B5455" t="str">
            <v>TUBO CORRUGADO PEAD, PAREDE DUPLA, INTERNA LISA, JEI, DN/DI 300 MM, PARA SANEAMENTO</v>
          </cell>
          <cell r="C5455" t="str">
            <v xml:space="preserve">M     </v>
          </cell>
          <cell r="D5455">
            <v>98.18</v>
          </cell>
        </row>
        <row r="5456">
          <cell r="A5456">
            <v>41781</v>
          </cell>
          <cell r="B5456" t="str">
            <v>TUBO CORRUGADO PEAD, PAREDE DUPLA, INTERNA LISA, JEI, DN/DI *400* MM, PARA SANEAMENTO</v>
          </cell>
          <cell r="C5456" t="str">
            <v xml:space="preserve">M     </v>
          </cell>
          <cell r="D5456">
            <v>195.48</v>
          </cell>
        </row>
        <row r="5457">
          <cell r="A5457">
            <v>41782</v>
          </cell>
          <cell r="B5457" t="str">
            <v>TUBO CORRUGADO PEAD, PAREDE DUPLA, INTERNA LISA, JEI, DN/DI 600 MM, PARA SANEAMENTO</v>
          </cell>
          <cell r="C5457" t="str">
            <v xml:space="preserve">M     </v>
          </cell>
          <cell r="D5457">
            <v>382.13</v>
          </cell>
        </row>
        <row r="5458">
          <cell r="A5458">
            <v>41783</v>
          </cell>
          <cell r="B5458" t="str">
            <v>TUBO CORRUGADO PEAD, PAREDE DUPLA, INTERNA LISA, JEI, DN/DI *800* MM, PARA SANEAMENTO</v>
          </cell>
          <cell r="C5458" t="str">
            <v xml:space="preserve">M     </v>
          </cell>
          <cell r="D5458">
            <v>566.74</v>
          </cell>
        </row>
        <row r="5459">
          <cell r="A5459">
            <v>41785</v>
          </cell>
          <cell r="B5459" t="str">
            <v>TUBO CORRUGADO PEAD, PAREDE DUPLA, INTERNA LISA, JEI, DN/DI *1000* MM, PARA SANEAMENTO</v>
          </cell>
          <cell r="C5459" t="str">
            <v xml:space="preserve">M     </v>
          </cell>
          <cell r="D5459">
            <v>858.81</v>
          </cell>
        </row>
        <row r="5460">
          <cell r="A5460">
            <v>41786</v>
          </cell>
          <cell r="B5460" t="str">
            <v>TUBO CORRUGADO PEAD, PAREDE DUPLA, INTERNA LISA, JEI, DN/DI 1200 MM, PARA SANEAMENTO</v>
          </cell>
          <cell r="C5460" t="str">
            <v xml:space="preserve">M     </v>
          </cell>
          <cell r="D5460">
            <v>1229.8699999999999</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18718.23</v>
          </cell>
        </row>
        <row r="5469">
          <cell r="A5469">
            <v>41899</v>
          </cell>
          <cell r="B5469" t="str">
            <v>CIMENTO ASFALTICO DE PETROLEO A GRANEL (CAP) 50/70 (COLETADO CAIXA NA ANP ACRESCIDO DE ICMS)</v>
          </cell>
          <cell r="C5469" t="str">
            <v xml:space="preserve">T     </v>
          </cell>
          <cell r="D5469">
            <v>2107.56</v>
          </cell>
        </row>
        <row r="5470">
          <cell r="A5470">
            <v>41900</v>
          </cell>
          <cell r="B5470" t="str">
            <v>CIMENTO ASFALTICO DE PETROLEO A GRANEL (CAP) 30/45 (COLETADO CAIXA NA ANP ACRESCIDO DE ICMS)</v>
          </cell>
          <cell r="C5470" t="str">
            <v xml:space="preserve">KG    </v>
          </cell>
          <cell r="D5470">
            <v>2</v>
          </cell>
        </row>
        <row r="5471">
          <cell r="A5471">
            <v>41901</v>
          </cell>
          <cell r="B5471" t="str">
            <v>ASFALTO DILUIDO DE PETROLEO CM-30 (COLETADO CAIXA NA ANP ACRESCIDO DE ICMS)</v>
          </cell>
          <cell r="C5471" t="str">
            <v xml:space="preserve">KG    </v>
          </cell>
          <cell r="D5471">
            <v>3.24</v>
          </cell>
        </row>
        <row r="5472">
          <cell r="A5472">
            <v>41902</v>
          </cell>
          <cell r="B5472" t="str">
            <v>EMULSAO ASFALTICA CATIONICA RM-1C PARA USO EM PAVIMENTACAO ASFALTICA (COLETADO CAIXA NA ANP ACRESCIDO DE ICMS)</v>
          </cell>
          <cell r="C5472" t="str">
            <v xml:space="preserve">KG    </v>
          </cell>
          <cell r="D5472">
            <v>1.55</v>
          </cell>
        </row>
        <row r="5473">
          <cell r="A5473">
            <v>41903</v>
          </cell>
          <cell r="B5473" t="str">
            <v>EMULSAO ASFALTICA CATIONICA RR-2C PARA USO EM PAVIMENTACAO ASFALTICA (COLETADO CAIXA NA ANP ACRESCIDO DE ICMS)</v>
          </cell>
          <cell r="C5473" t="str">
            <v xml:space="preserve">KG    </v>
          </cell>
          <cell r="D5473">
            <v>1.72</v>
          </cell>
        </row>
        <row r="5474">
          <cell r="A5474">
            <v>41904</v>
          </cell>
          <cell r="B5474" t="str">
            <v>EMULSAO ASFALTICA CATIONICA RL-1C PARA USO EM PAVIMENTACAO ASFALTICA (COLETADO CAIXA NA ANP ACRESCIDO DE ICMS)</v>
          </cell>
          <cell r="C5474" t="str">
            <v xml:space="preserve">T     </v>
          </cell>
          <cell r="D5474">
            <v>1675</v>
          </cell>
        </row>
        <row r="5475">
          <cell r="A5475">
            <v>41905</v>
          </cell>
          <cell r="B5475" t="str">
            <v>EMULSAO ASFALTICA CATIONICA RR-1C PARA USO EM PAVIMENTACAO ASFALTICA (COLETADO CAIXA NA ANP ACRESCIDO DE ICMS)</v>
          </cell>
          <cell r="C5475" t="str">
            <v xml:space="preserve">KG    </v>
          </cell>
          <cell r="D5475">
            <v>1.24</v>
          </cell>
        </row>
        <row r="5476">
          <cell r="A5476">
            <v>41927</v>
          </cell>
          <cell r="B5476" t="str">
            <v>!EM PROCESSO DE DESATIVACAO! JANELA DE CORRER, ACO, BATENTE/REQUADRO DE 6 A 14 CM, SEM DIVISAO, PINT ANTICORROSIVA, SEM VIDRO, BANDEIRA COM BASCULA, 4 FLS, 120 X 150 CM</v>
          </cell>
          <cell r="C5476" t="str">
            <v xml:space="preserve">M2    </v>
          </cell>
          <cell r="D5476">
            <v>341</v>
          </cell>
        </row>
        <row r="5477">
          <cell r="A5477">
            <v>41930</v>
          </cell>
          <cell r="B5477" t="str">
            <v>TUBO COLETOR DE ESGOTO PVC, JEI, DN 200 MM (NBR 7362)</v>
          </cell>
          <cell r="C5477" t="str">
            <v xml:space="preserve">M     </v>
          </cell>
          <cell r="D5477">
            <v>54.51</v>
          </cell>
        </row>
        <row r="5478">
          <cell r="A5478">
            <v>41931</v>
          </cell>
          <cell r="B5478" t="str">
            <v>TUBO COLETOR DE ESGOTO PVC, JEI, DN 250 MM (NBR 7362)</v>
          </cell>
          <cell r="C5478" t="str">
            <v xml:space="preserve">M     </v>
          </cell>
          <cell r="D5478">
            <v>92.4</v>
          </cell>
        </row>
        <row r="5479">
          <cell r="A5479">
            <v>41932</v>
          </cell>
          <cell r="B5479" t="str">
            <v>TUBO COLETOR DE ESGOTO PVC, JEI, DN 300 MM (NBR 7362)</v>
          </cell>
          <cell r="C5479" t="str">
            <v xml:space="preserve">M     </v>
          </cell>
          <cell r="D5479">
            <v>149.74</v>
          </cell>
        </row>
        <row r="5480">
          <cell r="A5480">
            <v>41933</v>
          </cell>
          <cell r="B5480" t="str">
            <v>TUBO COLETOR DE ESGOTO PVC, JEI, DN 350 MM (NBR 7362)</v>
          </cell>
          <cell r="C5480" t="str">
            <v xml:space="preserve">M     </v>
          </cell>
          <cell r="D5480">
            <v>185.67</v>
          </cell>
        </row>
        <row r="5481">
          <cell r="A5481">
            <v>41934</v>
          </cell>
          <cell r="B5481" t="str">
            <v>TUBO COLETOR DE ESGOTO PVC, JEI, DN 400 MM (NBR 7362)</v>
          </cell>
          <cell r="C5481" t="str">
            <v xml:space="preserve">M     </v>
          </cell>
          <cell r="D5481">
            <v>241.64</v>
          </cell>
        </row>
        <row r="5482">
          <cell r="A5482">
            <v>41936</v>
          </cell>
          <cell r="B5482" t="str">
            <v>TUBO COLETOR DE ESGOTO, PVC, JEI, DN 150 MM  (NBR 7362)</v>
          </cell>
          <cell r="C5482" t="str">
            <v xml:space="preserve">M     </v>
          </cell>
          <cell r="D5482">
            <v>34.909999999999997</v>
          </cell>
        </row>
        <row r="5483">
          <cell r="A5483">
            <v>41965</v>
          </cell>
          <cell r="B5483" t="str">
            <v>CONCRETO BETUMINOSO USINADO A QUENTE (CBUQ) PARA PAVIMENTACAO ASFALTICA, PADRAO DNIT, PARA BINDER, COM CAP 50/70 - AQUISICAO POSTO USINA</v>
          </cell>
          <cell r="C5483" t="str">
            <v xml:space="preserve">T     </v>
          </cell>
          <cell r="D5483">
            <v>234.93</v>
          </cell>
        </row>
        <row r="5484">
          <cell r="A5484">
            <v>41967</v>
          </cell>
          <cell r="B5484" t="str">
            <v>CERA  LIQUIDA</v>
          </cell>
          <cell r="C5484" t="str">
            <v xml:space="preserve">L     </v>
          </cell>
          <cell r="D5484">
            <v>5.3</v>
          </cell>
        </row>
        <row r="5485">
          <cell r="A5485">
            <v>41975</v>
          </cell>
          <cell r="B5485" t="str">
            <v>PEITORIL PRE-MOLDADO EM GRANILITE, MARMORITE OU GRANITINA, L = *15* CM</v>
          </cell>
          <cell r="C5485" t="str">
            <v xml:space="preserve">M2    </v>
          </cell>
          <cell r="D5485">
            <v>55.21</v>
          </cell>
        </row>
        <row r="5486">
          <cell r="A5486">
            <v>41991</v>
          </cell>
          <cell r="B5486" t="str">
            <v>COMPRESSOR DE AR, VAZAO DE 10 PCM, RESERVATORIO 100 L, PRESSAO DE TRABALHO ENTRE 6,9 E 9,7 BAR,  POTENCIA 2 HP, TENSAO 110/220 V (COLETADO CAIXA)</v>
          </cell>
          <cell r="C5486" t="str">
            <v xml:space="preserve">UN    </v>
          </cell>
          <cell r="D5486">
            <v>1786.17</v>
          </cell>
        </row>
        <row r="5487">
          <cell r="A5487">
            <v>41992</v>
          </cell>
          <cell r="B5487" t="str">
            <v>CAVALO MECANICO TRACAO 4X2, PESO BRUTO TOTAL 16000 KG, CAPACIDADE MAXIMA DE TRACAO *80000* KG, POTENCIA *380* CV (INCLUI CABINE E CHASSI, NAO INCLUI SEMIRREBOQUE)</v>
          </cell>
          <cell r="C5487" t="str">
            <v xml:space="preserve">UN    </v>
          </cell>
          <cell r="D5487">
            <v>335500</v>
          </cell>
        </row>
        <row r="5488">
          <cell r="A5488">
            <v>41998</v>
          </cell>
          <cell r="B5488" t="str">
            <v>TUBO DE REVESTIMENTO, EM ACO, CORPO SCHEDULE 40, PONTEIRA SCHEDULE 80, ROSQUEAVEL E SEGMENTADO PARA PERFURACAO, DIAMETRO 10'' (310 MM)  (COLETADO CAIXA)</v>
          </cell>
          <cell r="C5488" t="str">
            <v xml:space="preserve">M     </v>
          </cell>
          <cell r="D5488">
            <v>1024.3</v>
          </cell>
        </row>
        <row r="5489">
          <cell r="A5489">
            <v>41999</v>
          </cell>
          <cell r="B5489" t="str">
            <v>TUBO DE REVESTIMENTO, EM ACO, CORPO SCHEDULE 40, PONTEIRA SCHEDULE 80, ROSQUEAVEL E SEGMENTADO PARA PERFURACAO, DIAMETRO 14'' (400 MM)  (COLETADO CAIXA)</v>
          </cell>
          <cell r="C5489" t="str">
            <v xml:space="preserve">M     </v>
          </cell>
          <cell r="D5489">
            <v>1472.31</v>
          </cell>
        </row>
        <row r="5490">
          <cell r="A5490">
            <v>42000</v>
          </cell>
          <cell r="B5490" t="str">
            <v>TUBO DE REVESTIMENTO, EM ACO, CORPO SCHEDULE 40, PONTEIRA SCHEDULE 80, ROSQUEAVEL E SEGMENTADO PARA PERFURACAO, DIAMETRO 16'' (450 MM)  (COLETADO CAIXA)</v>
          </cell>
          <cell r="C5490" t="str">
            <v xml:space="preserve">M     </v>
          </cell>
          <cell r="D5490">
            <v>1728.15</v>
          </cell>
        </row>
        <row r="5491">
          <cell r="A5491">
            <v>42001</v>
          </cell>
          <cell r="B5491" t="str">
            <v>TUBO DE REVESTIMENTO, EM ACO, CORPO SCHEDULE 40, PONTEIRA SCHEDULE 80, ROSQUEAVEL E SEGMENTADO PARA PERFURACAO,  DIAMETRO 6'' (200 MM) (COLETADO CAIXA)</v>
          </cell>
          <cell r="C5491" t="str">
            <v xml:space="preserve">M     </v>
          </cell>
          <cell r="D5491">
            <v>616.51</v>
          </cell>
        </row>
        <row r="5492">
          <cell r="A5492">
            <v>42002</v>
          </cell>
          <cell r="B5492" t="str">
            <v>PERFURATRIZ ROTATIVA SOBRE ESTEIRA, TORQUE MAXIMO 2500 KGM, POTENCIA 110 HP, MOTOR DIESEL  (COLETADO CAIXA)</v>
          </cell>
          <cell r="C5492" t="str">
            <v xml:space="preserve">UN    </v>
          </cell>
          <cell r="D5492">
            <v>672107.77</v>
          </cell>
        </row>
        <row r="5493">
          <cell r="A5493">
            <v>42006</v>
          </cell>
          <cell r="B5493" t="str">
            <v>ESTICADOR FORJADO PARA CABO DE ACO DE DIAMETRO 12,7 MM (1/2"), TIPO GANCHO X OLHAL (DIN 1480) (COLETADO CAIXA)</v>
          </cell>
          <cell r="C5493" t="str">
            <v xml:space="preserve">UN    </v>
          </cell>
          <cell r="D5493">
            <v>8.8699999999999992</v>
          </cell>
        </row>
        <row r="5494">
          <cell r="A5494">
            <v>42007</v>
          </cell>
          <cell r="B5494" t="str">
            <v>ESTICADOR FORJADO PARA CABO DE ACO DE DIAMETRO 9,53 MM (3/8"), TIPO GANCHO X OLHAL (DIN 1480) (COLETADO CAIXA)</v>
          </cell>
          <cell r="C5494" t="str">
            <v xml:space="preserve">UN    </v>
          </cell>
          <cell r="D5494">
            <v>6.24</v>
          </cell>
        </row>
        <row r="5495">
          <cell r="A5495">
            <v>42008</v>
          </cell>
          <cell r="B5495" t="str">
            <v>GRAMPO LEVE REFORCADO EM ACO MALEAVEL 1020 GALVANIZADO (CLIP'S) PARA CABO DE ACO DE DIAMETRO 9,53 MM (3/8") (DIN 741) (COLETADO CAIXA)</v>
          </cell>
          <cell r="C5495" t="str">
            <v xml:space="preserve">UN    </v>
          </cell>
          <cell r="D5495">
            <v>0.83</v>
          </cell>
        </row>
        <row r="5496">
          <cell r="A5496">
            <v>42009</v>
          </cell>
          <cell r="B5496" t="str">
            <v>GRAMPO PESADO FORJADO EM ACO CARBONO 1045 GALVANIZADO (CLIP'S) PARA CABO DE ACO DE DIAMETRO 12,7 MM (1/2") (FS FF-C-450D, TIPO 1, CLASSE 1) (COLETADO CAIXA)</v>
          </cell>
          <cell r="C5496" t="str">
            <v xml:space="preserve">UN    </v>
          </cell>
          <cell r="D5496">
            <v>6.42</v>
          </cell>
        </row>
        <row r="5497">
          <cell r="A5497">
            <v>42010</v>
          </cell>
          <cell r="B5497" t="str">
            <v>GRAMPO PESADO FORJADO EM ACO CARBONO 1045 GALVANIZADO (CLIP'S) PARA CABO DE ACO DE DIAMETRO 9,53 MM (3/8") (FS FF-C-450D, TIPO 1, CLASSE 1) (COLETADO CAIXA)</v>
          </cell>
          <cell r="C5497" t="str">
            <v xml:space="preserve">UN    </v>
          </cell>
          <cell r="D5497">
            <v>4.58</v>
          </cell>
        </row>
        <row r="5498">
          <cell r="A5498">
            <v>42011</v>
          </cell>
          <cell r="B5498" t="str">
            <v>MANILHA RETA PESADA PADRAO "D", CORPO EM ACO CARBONO 1045 E PINO REFORCADO EM ACO ALLOY, GALVANIZADO, ROSCADO, DIAMETRO 1/2" (COLETADO CAIXA)</v>
          </cell>
          <cell r="C5498" t="str">
            <v xml:space="preserve">UN    </v>
          </cell>
          <cell r="D5498">
            <v>6.22</v>
          </cell>
        </row>
        <row r="5499">
          <cell r="A5499">
            <v>42012</v>
          </cell>
          <cell r="B5499" t="str">
            <v>CABO DE ACO GALVANIZADO, DIAMETRO 12,7 MM (1/2"), COM ALMA DE FIBRA 6 X 25 F (COLETADO CAIXA)</v>
          </cell>
          <cell r="C5499" t="str">
            <v xml:space="preserve">KG    </v>
          </cell>
          <cell r="D5499">
            <v>16.649999999999999</v>
          </cell>
        </row>
        <row r="5500">
          <cell r="A5500">
            <v>42013</v>
          </cell>
          <cell r="B5500" t="str">
            <v>CABO DE ACO GALVANIZADO, DIAMETRO 9,53 MM (3/8"), COM ALMA DE FIBRA 6 X 25 F (COLETADO CAIXA)</v>
          </cell>
          <cell r="C5500" t="str">
            <v xml:space="preserve">KG    </v>
          </cell>
          <cell r="D5500">
            <v>8.9600000000000009</v>
          </cell>
        </row>
        <row r="5501">
          <cell r="A5501">
            <v>42014</v>
          </cell>
          <cell r="B5501" t="str">
            <v>CABO DE ACO GALVANIZADO, DIAMETRO 12,7 MM (1/2"), COM ALMA DE ACO CABO INDEPENDENTE 6 X 25 F (COLETADO CAIXA)</v>
          </cell>
          <cell r="C5501" t="str">
            <v xml:space="preserve">KG    </v>
          </cell>
          <cell r="D5501">
            <v>21.89</v>
          </cell>
        </row>
        <row r="5502">
          <cell r="A5502">
            <v>42015</v>
          </cell>
          <cell r="B5502" t="str">
            <v>FITA PLASTICA ZEBRADA PARA DEMARCACAO DE AREAS, LARGURA = 7 CM, SEM ADESIVO (COLETADO CAIXA)</v>
          </cell>
          <cell r="C5502" t="str">
            <v xml:space="preserve">M     </v>
          </cell>
          <cell r="D5502">
            <v>0.09</v>
          </cell>
        </row>
        <row r="5503">
          <cell r="A5503">
            <v>42172</v>
          </cell>
          <cell r="B5503" t="str">
            <v>TELHA GALVALUME COM ISOLAMENTO TERMOACUSTICO EM ESPUMA RIGIDA DE POLIURETANO (PU) INJETADO, E = 30 MM, DENSIDADE 35 KG/M3, COM DUAS FACES TRAPEZOIDAIS (NAO INCLUI ACESSORIOS DE FIXACAO) (COLETADO CAIXA)</v>
          </cell>
          <cell r="C5503" t="str">
            <v xml:space="preserve">M2    </v>
          </cell>
          <cell r="D5503">
            <v>79.540000000000006</v>
          </cell>
        </row>
        <row r="5504">
          <cell r="A5504">
            <v>42250</v>
          </cell>
          <cell r="B5504" t="str">
            <v>CARVAO ANTRACITO PARA FILTRO, GRAO VARIANDO DE 0,8 ATE 1,1 MM, COEFICIENTE DE UNIFORMIDADE MENOR QUE 1,7 MM</v>
          </cell>
          <cell r="C5504" t="str">
            <v xml:space="preserve">T     </v>
          </cell>
          <cell r="D5504">
            <v>1328.71</v>
          </cell>
        </row>
        <row r="5505">
          <cell r="A5505">
            <v>42251</v>
          </cell>
          <cell r="B5505" t="str">
            <v>CACAMBA METALICA BASCULANTE COM CAPACIDADE DE 12 M3 (INCLUI MONTAGEM, NAO INCLUI CAMINHAO)</v>
          </cell>
          <cell r="C5505" t="str">
            <v xml:space="preserve">UN    </v>
          </cell>
          <cell r="D5505">
            <v>38974.35</v>
          </cell>
        </row>
        <row r="5506">
          <cell r="A5506">
            <v>42256</v>
          </cell>
          <cell r="B5506" t="str">
            <v>CARVAO ANTRACITO PARA FILTRO, GRAO VARIANDO DE 0,8 ATE 1,1 MM, COEFICIENTE DE UNIFORMIDADE MENOR QUE 1,7 MM (DISTRIBUIDOR)</v>
          </cell>
          <cell r="C5506" t="str">
            <v xml:space="preserve">KG    </v>
          </cell>
          <cell r="D5506">
            <v>2.78</v>
          </cell>
        </row>
        <row r="5507">
          <cell r="A5507">
            <v>53786</v>
          </cell>
          <cell r="B5507" t="str">
            <v>RETROESCAVADEIRA SOBRE RODAS COM CARREGADEIRA, TRAÇÃO 4X4, POTÊNCIA LÍQ. 88 HP, CAÇAMBA CARREG. CAP. MÍN. 1 M3, CAÇAMBA RETRO CAP. 0,26 M3, PESO OPERACIONAL MÍN. 6.674 KG, PROFUNDIDADE ESCAVAÇÃO MÁX. 4,37 M - MATERIAIS NA OPERAÇÃO. AF_06/2014</v>
          </cell>
          <cell r="C5507" t="str">
            <v>H</v>
          </cell>
          <cell r="D5507">
            <v>44.46</v>
          </cell>
        </row>
        <row r="5508">
          <cell r="A5508">
            <v>53788</v>
          </cell>
          <cell r="B5508" t="str">
            <v>ROLO COMPACTADOR VIBRATÓRIO DE UM CILINDRO AÇO LISO, POTÊNCIA 80 HP, PESO OPERACIONAL MÁXIMO 8,1 T, IMPACTO DINÂMICO 16,15 / 9,5 T, LARGURA DE TRABALHO 1,68 M - MATERIAIS NA OPERAÇÃO. AF_06/2014</v>
          </cell>
          <cell r="C5508" t="str">
            <v>H</v>
          </cell>
          <cell r="D5508">
            <v>38.659999999999997</v>
          </cell>
        </row>
        <row r="5509">
          <cell r="A5509">
            <v>53792</v>
          </cell>
          <cell r="B5509" t="str">
            <v>CAMINHÃO BASCULANTE 6 M3, PESO BRUTO TOTAL 16.000 KG, CARGA ÚTIL MÁXIMA 13.071 KG, DISTÂNCIA ENTRE EIXOS 4,80 M, POTÊNCIA 230 CV INCLUSIVE CAÇAMBA METÁLICA - MATERIAIS NA OPERAÇÃO. AF_06/2014</v>
          </cell>
          <cell r="C5509" t="str">
            <v>H</v>
          </cell>
          <cell r="D5509">
            <v>109.69</v>
          </cell>
        </row>
        <row r="5510">
          <cell r="A5510">
            <v>53794</v>
          </cell>
          <cell r="B5510" t="str">
            <v>USINA DE CONCRETO FIXA, CAPACIDADE NOMINAL DE 90 A 120 M3/H, SEM SILO - MANUTENÇÃO. AF_07/2016</v>
          </cell>
          <cell r="C5510" t="str">
            <v>H</v>
          </cell>
          <cell r="D5510">
            <v>35</v>
          </cell>
        </row>
        <row r="5511">
          <cell r="A5511">
            <v>53797</v>
          </cell>
          <cell r="B5511" t="str">
            <v>CAMINHÃO TOCO, PBT 16.000 KG, CARGA ÚTIL MÁX. 10.685 KG, DIST. ENTRE EIXOS 4,8 M, POTÊNCIA 189 CV, INCLUSIVE CARROCERIA FIXA ABERTA DE MADEIRA P/ TRANSPORTE GERAL DE CARGA SECA, DIMEN. APROX. 2,5 X 7,00 X 0,50 M - MATERIAIS NA OPERAÇÃO. AF_06/2014</v>
          </cell>
          <cell r="C5511" t="str">
            <v>H</v>
          </cell>
          <cell r="D5511">
            <v>90.14</v>
          </cell>
        </row>
        <row r="5512">
          <cell r="A5512">
            <v>53804</v>
          </cell>
          <cell r="B5512" t="str">
            <v>VASSOURA MECÂNICA REBOCÁVEL COM ESCOVA CILÍNDRICA, LARGURA ÚTIL DE VARRIMENTO DE 2,44 M - MANUTENÇÃO. AF_06/2014</v>
          </cell>
          <cell r="C5512" t="str">
            <v>H</v>
          </cell>
          <cell r="D5512">
            <v>2.2200000000000002</v>
          </cell>
        </row>
        <row r="5513">
          <cell r="A5513">
            <v>53806</v>
          </cell>
          <cell r="B5513" t="str">
            <v>TRATOR DE ESTEIRAS, POTÊNCIA 170 HP, PESO OPERACIONAL 19 T, CAÇAMBA 5,2 M3 - MANUTENÇÃO. AF_06/2014</v>
          </cell>
          <cell r="C5513" t="str">
            <v>H</v>
          </cell>
          <cell r="D5513">
            <v>35.909999999999997</v>
          </cell>
        </row>
        <row r="5514">
          <cell r="A5514">
            <v>53810</v>
          </cell>
          <cell r="B5514" t="str">
            <v>TRATOR DE ESTEIRAS, POTÊNCIA 150 HP, PESO OPERACIONAL 16,7 T, COM RODA MOTRIZ ELEVADA E LÂMINA 3,18 M3 - MANUTENÇÃO. AF_06/2014</v>
          </cell>
          <cell r="C5514" t="str">
            <v>H</v>
          </cell>
          <cell r="D5514">
            <v>36.14</v>
          </cell>
        </row>
        <row r="5515">
          <cell r="A5515">
            <v>53814</v>
          </cell>
          <cell r="B5515" t="str">
            <v>TRATOR DE ESTEIRAS, POTÊNCIA 347 HP, PESO OPERACIONAL 38,5 T, COM LÂMINA 8,70 M3 - MANUTENÇÃO. AF_06/2014</v>
          </cell>
          <cell r="C5515" t="str">
            <v>H</v>
          </cell>
          <cell r="D5515">
            <v>118.37</v>
          </cell>
        </row>
        <row r="5516">
          <cell r="A5516">
            <v>53817</v>
          </cell>
          <cell r="B5516" t="str">
            <v>TRATOR DE ESTEIRAS, POTÊNCIA 100 HP, PESO OPERACIONAL 9,4 T, COM LÂMINA 2,19 M3 - MATERIAIS NA OPERAÇÃO. AF_06/2014</v>
          </cell>
          <cell r="C5516" t="str">
            <v>H</v>
          </cell>
          <cell r="D5516">
            <v>48.34</v>
          </cell>
        </row>
        <row r="5517">
          <cell r="A5517">
            <v>53818</v>
          </cell>
          <cell r="B5517" t="str">
            <v>ROLO COMPACTADOR VIBRATÓRIO REBOCÁVEL, CILINDRO DE AÇO LISO, POTÊNCIA DE TRAÇÃO DE 65 CV, PESO 4,7 T, IMPACTO DINÂMICO 18,3 T, LARGURA DE TRABALHO 1,67 M - DEPRECIAÇÃO. AF_02/2016</v>
          </cell>
          <cell r="C5517" t="str">
            <v>H</v>
          </cell>
          <cell r="D5517">
            <v>3.91</v>
          </cell>
        </row>
        <row r="5518">
          <cell r="A5518">
            <v>53827</v>
          </cell>
          <cell r="B5518" t="str">
            <v>CAMINHÃO TOCO, PESO BRUTO TOTAL 14.300 KG, CARGA ÚTIL MÁXIMA 9590 KG, DISTÂNCIA ENTRE EIXOS 4,76 M, POTÊNCIA 185 CV (NÃO INCLUI CARROCERIA) - MATERIAIS NA OPERAÇÃO. AF_06/2014</v>
          </cell>
          <cell r="C5518" t="str">
            <v>H</v>
          </cell>
          <cell r="D5518">
            <v>88.23</v>
          </cell>
        </row>
        <row r="5519">
          <cell r="A5519">
            <v>53829</v>
          </cell>
          <cell r="B5519" t="str">
            <v>CAMINHÃO TOCO, PESO BRUTO TOTAL 16.000 KG, CARGA ÚTIL MÁXIMA DE 10.685 KG, DISTÂNCIA ENTRE EIXOS 4,80 M, POTÊNCIA 189 CV EXCLUSIVE CARROCERIA - MATERIAIS NA OPERAÇÃO. AF_06/2014</v>
          </cell>
          <cell r="C5519" t="str">
            <v>H</v>
          </cell>
          <cell r="D5519">
            <v>90.14</v>
          </cell>
        </row>
        <row r="5520">
          <cell r="A5520">
            <v>53831</v>
          </cell>
          <cell r="B5520" t="str">
            <v>CAMINHÃO PIPA 10.000 L TRUCADO, PESO BRUTO TOTAL 23.000 KG, CARGA ÚTIL MÁXIMA 15.935 KG, DISTÂNCIA ENTRE EIXOS 4,8 M, POTÊNCIA 230 CV, INCLUSIVE TANQUE DE AÇO PARA TRANSPORTE DE ÁGUA - MATERIAIS NA OPERAÇÃO. AF_06/2014</v>
          </cell>
          <cell r="C5520" t="str">
            <v>H</v>
          </cell>
          <cell r="D5520">
            <v>109.69</v>
          </cell>
        </row>
        <row r="5521">
          <cell r="A5521">
            <v>53840</v>
          </cell>
          <cell r="B5521" t="str">
            <v>GRADE DE DISCO REBOCÁVEL COM 20 DISCOS 24" X 6 MM COM PNEUS PARA TRANSPORTE - DEPRECIAÇÃO. AF_06/2014</v>
          </cell>
          <cell r="C5521" t="str">
            <v>H</v>
          </cell>
          <cell r="D5521">
            <v>1.2</v>
          </cell>
        </row>
        <row r="5522">
          <cell r="A5522">
            <v>53841</v>
          </cell>
          <cell r="B5522" t="str">
            <v>GRADE DE DISCO REBOCÁVEL COM 20 DISCOS 24" X 6 MM COM PNEUS PARA TRANSPORTE - MANUTENÇÃO. AF_06/2014</v>
          </cell>
          <cell r="C5522" t="str">
            <v>H</v>
          </cell>
          <cell r="D5522">
            <v>0.83</v>
          </cell>
        </row>
        <row r="5523">
          <cell r="A5523">
            <v>53849</v>
          </cell>
          <cell r="B5523" t="str">
            <v>MOTONIVELADORA POTÊNCIA BÁSICA LÍQUIDA (PRIMEIRA MARCHA) 125 HP, PESO BRUTO 13032 KG, LARGURA DA LÂMINA DE 3,7 M - MATERIAIS NA OPERAÇÃO. AF_06/2014</v>
          </cell>
          <cell r="C5523" t="str">
            <v>H</v>
          </cell>
          <cell r="D5523">
            <v>60.44</v>
          </cell>
        </row>
        <row r="5524">
          <cell r="A5524">
            <v>53857</v>
          </cell>
          <cell r="B5524" t="str">
            <v>PÁ CARREGADEIRA SOBRE RODAS, POTÊNCIA LÍQUIDA 128 HP, CAPACIDADE DA CAÇAMBA 1,7 A 2,8 M3, PESO OPERACIONAL 11632 KG - MANUTENÇÃO. AF_06/2014</v>
          </cell>
          <cell r="C5524" t="str">
            <v>H</v>
          </cell>
          <cell r="D5524">
            <v>17.149999999999999</v>
          </cell>
        </row>
        <row r="5525">
          <cell r="A5525">
            <v>53858</v>
          </cell>
          <cell r="B5525" t="str">
            <v>PÁ CARREGADEIRA SOBRE RODAS, POTÊNCIA LÍQUIDA 128 HP, CAPACIDADE DA CAÇAMBA 1,7 A 2,8 M3, PESO OPERACIONAL 11632 KG - MATERIAIS NA OPERAÇÃO. AF_06/2014</v>
          </cell>
          <cell r="C5525" t="str">
            <v>H</v>
          </cell>
          <cell r="D5525">
            <v>61.88</v>
          </cell>
        </row>
        <row r="5526">
          <cell r="A5526">
            <v>53861</v>
          </cell>
          <cell r="B5526" t="str">
            <v>PÁ CARREGADEIRA SOBRE RODAS, POTÊNCIA 197 HP, CAPACIDADE DA CAÇAMBA 2,5 A 3,5 M3, PESO OPERACIONAL 18338 KG - MANUTENÇÃO. AF_06/2014</v>
          </cell>
          <cell r="C5526" t="str">
            <v>H</v>
          </cell>
          <cell r="D5526">
            <v>23.78</v>
          </cell>
        </row>
        <row r="5527">
          <cell r="A5527">
            <v>53863</v>
          </cell>
          <cell r="B5527" t="str">
            <v>MARTELETE OU ROMPEDOR PNEUMÁTICO MANUAL, 28 KG, COM SILENCIADOR - MANUTENÇÃO. AF_07/2016</v>
          </cell>
          <cell r="C5527" t="str">
            <v>H</v>
          </cell>
          <cell r="D5527">
            <v>1.49</v>
          </cell>
        </row>
        <row r="5528">
          <cell r="A5528">
            <v>53865</v>
          </cell>
          <cell r="B5528" t="str">
            <v>COMPRESSOR DE AR REBOCÁVEL, VAZÃO 189 PCM, PRESSÃO EFETIVA DE TRABALHO 102 PSI, MOTOR DIESEL, POTÊNCIA 63 CV - MATERIAIS NA OPERAÇÃO. AF_06/2015</v>
          </cell>
          <cell r="C5528" t="str">
            <v>H</v>
          </cell>
          <cell r="D5528">
            <v>30.06</v>
          </cell>
        </row>
        <row r="5529">
          <cell r="A5529">
            <v>53866</v>
          </cell>
          <cell r="B5529" t="str">
            <v>BOMBA SUBMERSÍVEL ELÉTRICA TRIFÁSICA, POTÊNCIA 2,96 HP, Ø ROTOR 144 MM SEMI-ABERTO, BOCAL DE SAÍDA Ø 2, HM/Q = 2 MCA / 38,8 M3/H A 28 MCA / 5 M3/H - MATERIAIS NA OPERAÇÃO. AF_06/2014</v>
          </cell>
          <cell r="C5529" t="str">
            <v>H</v>
          </cell>
          <cell r="D5529">
            <v>1.18</v>
          </cell>
        </row>
        <row r="5530">
          <cell r="A5530">
            <v>53882</v>
          </cell>
          <cell r="B5530" t="str">
            <v>CAMINHÃO PIPA 6.000 L, PESO BRUTO TOTAL 13.000 KG, DISTÂNCIA ENTRE EIXOS 4,80 M, POTÊNCIA 189 CV INCLUSIVE TANQUE DE AÇO PARA TRANSPORTE DE ÁGUA, CAPACIDADE 6 M3 - MANUTENÇÃO. AF_06/2014</v>
          </cell>
          <cell r="C5530" t="str">
            <v>H</v>
          </cell>
          <cell r="D5530">
            <v>14.2</v>
          </cell>
        </row>
        <row r="5531">
          <cell r="A5531">
            <v>55263</v>
          </cell>
          <cell r="B5531" t="str">
            <v>ROLO COMPACTADOR DE PNEUS ESTÁTICO, PRESSÃO VARIÁVEL, POTÊNCIA 111 HP, PESO SEM/COM LASTRO 9,5 / 26 T, LARGURA DE TRABALHO 1,90 M - MATERIAIS NA OPERAÇÃO. AF_07/2014</v>
          </cell>
          <cell r="C5531" t="str">
            <v>H</v>
          </cell>
          <cell r="D5531">
            <v>53.67</v>
          </cell>
        </row>
        <row r="5532">
          <cell r="A5532">
            <v>55835</v>
          </cell>
          <cell r="B5532" t="str">
            <v>REATERRO INTERNO (EDIFICACOES) COMPACTADO MANUALMENTE</v>
          </cell>
          <cell r="C5532" t="str">
            <v>M3</v>
          </cell>
          <cell r="D5532">
            <v>47.98</v>
          </cell>
        </row>
        <row r="5533">
          <cell r="A5533">
            <v>55960</v>
          </cell>
          <cell r="B5533" t="str">
            <v>IMUNIZACAO DE MADEIRAMENTO PARA COBERTURA UTILIZANDO CUPINICIDA INCOLOR</v>
          </cell>
          <cell r="C5533" t="str">
            <v>M2</v>
          </cell>
          <cell r="D5533">
            <v>4.32</v>
          </cell>
        </row>
        <row r="5534">
          <cell r="A5534">
            <v>67826</v>
          </cell>
          <cell r="B5534" t="str">
            <v>CAMINHÃO BASCULANTE 6 M3 TOCO, PESO BRUTO TOTAL 16.000 KG, CARGA ÚTIL MÁXIMA 11.130 KG, DISTÂNCIA ENTRE EIXOS 5,36 M, POTÊNCIA 185 CV, INCLUSIVE CAÇAMBA METÁLICA - CHP DIURNO. AF_06/2014</v>
          </cell>
          <cell r="C5534" t="str">
            <v>CHP</v>
          </cell>
          <cell r="D5534">
            <v>132.88</v>
          </cell>
        </row>
        <row r="5535">
          <cell r="A5535">
            <v>67827</v>
          </cell>
          <cell r="B5535" t="str">
            <v>CAMINHÃO BASCULANTE 6 M3 TOCO, PESO BRUTO TOTAL 16.000 KG, CARGA ÚTIL MÁXIMA 11.130 KG, DISTÂNCIA ENTRE EIXOS 5,36 M, POTÊNCIA 185 CV, INCLUSIVE CAÇAMBA METÁLICA - CHI DIURNO. AF_06/2014</v>
          </cell>
          <cell r="C5535" t="str">
            <v>CHI</v>
          </cell>
          <cell r="D5535">
            <v>26.92</v>
          </cell>
        </row>
        <row r="5536">
          <cell r="A5536">
            <v>68050</v>
          </cell>
          <cell r="B5536" t="str">
            <v>PORTA DE CORRER EM ALUMINIO, COM DUAS FOLHAS PARA VIDRO, INCLUSO VIDRO LISO INCOLOR, FECHADURA E PUXADOR, SEM GUARNICAO/ALIZAR/VISTA</v>
          </cell>
          <cell r="C5536" t="str">
            <v>M2</v>
          </cell>
          <cell r="D5536">
            <v>754.78</v>
          </cell>
        </row>
        <row r="5537">
          <cell r="A5537">
            <v>68053</v>
          </cell>
          <cell r="B5537" t="str">
            <v>FORNECIMENTO/INSTALACAO LONA PLASTICA PRETA, PARA IMPERMEABILIZACAO, ESPESSURA 150 MICRAS.</v>
          </cell>
          <cell r="C5537" t="str">
            <v>M2</v>
          </cell>
          <cell r="D5537">
            <v>4.54</v>
          </cell>
        </row>
        <row r="5538">
          <cell r="A5538">
            <v>68054</v>
          </cell>
          <cell r="B5538" t="str">
            <v>PORTAO DE FERRO EM CHAPA GALVANIZADA PLANA 14 GSG</v>
          </cell>
          <cell r="C5538" t="str">
            <v>M2</v>
          </cell>
          <cell r="D5538">
            <v>240.49</v>
          </cell>
        </row>
        <row r="5539">
          <cell r="A5539">
            <v>68066</v>
          </cell>
          <cell r="B5539" t="str">
            <v>CAIXA DE PROTECAO PARA MEDIDOR MONOFASICO, FORNECIMENTO E INSTALACAO</v>
          </cell>
          <cell r="C5539" t="str">
            <v>UN</v>
          </cell>
          <cell r="D5539">
            <v>127.14</v>
          </cell>
        </row>
        <row r="5540">
          <cell r="A5540">
            <v>68069</v>
          </cell>
          <cell r="B5540" t="str">
            <v>HASTE COPPERWELD 5/8 X 3,0M COM CONECTOR</v>
          </cell>
          <cell r="C5540" t="str">
            <v>UN</v>
          </cell>
          <cell r="D5540">
            <v>45.86</v>
          </cell>
        </row>
        <row r="5541">
          <cell r="A5541">
            <v>68070</v>
          </cell>
          <cell r="B5541" t="str">
            <v>PARA-RAIOS TIPO FRANKLIN - CABO E SUPORTE ISOLADOR</v>
          </cell>
          <cell r="C5541" t="str">
            <v>M</v>
          </cell>
          <cell r="D5541">
            <v>49.05</v>
          </cell>
        </row>
        <row r="5542">
          <cell r="A5542">
            <v>68325</v>
          </cell>
          <cell r="B5542" t="str">
            <v>PISO EM CONCRETO 20 MPA PREPARO MECANICO, ESPESSURA 7CM, INCLUSO SELANTE ELASTICO A BASE DE POLIURETANO</v>
          </cell>
          <cell r="C5542" t="str">
            <v>M2</v>
          </cell>
          <cell r="D5542">
            <v>39.700000000000003</v>
          </cell>
        </row>
        <row r="5543">
          <cell r="A5543">
            <v>68328</v>
          </cell>
          <cell r="B5543" t="str">
            <v>JUNTA DE DILATACAO COM ISOPOR 10 MM</v>
          </cell>
          <cell r="C5543" t="str">
            <v>M2</v>
          </cell>
          <cell r="D5543">
            <v>10.77</v>
          </cell>
        </row>
        <row r="5544">
          <cell r="A5544">
            <v>68333</v>
          </cell>
          <cell r="B5544" t="str">
            <v>PISO EM CONCRETO 20 MPA PREPARO MECANICO, ESPESSURA 7CM, INCLUSO JUNTAS DE DILATACAO EM MADEIRA</v>
          </cell>
          <cell r="C5544" t="str">
            <v>M2</v>
          </cell>
          <cell r="D5544">
            <v>39.840000000000003</v>
          </cell>
        </row>
        <row r="5545">
          <cell r="A5545">
            <v>71516</v>
          </cell>
          <cell r="B5545" t="str">
            <v>CONJUNTO DE MANGUEIRA PARA COMBATE A INCENDIO EM FIBRA DE POLIESTER PURA, COM 1.1/2", REVESTIDA INTERNAMENTE, COM 2 LANCES DE 15M CADA</v>
          </cell>
          <cell r="C5545" t="str">
            <v>UN</v>
          </cell>
          <cell r="D5545">
            <v>543.28</v>
          </cell>
        </row>
        <row r="5546">
          <cell r="A5546">
            <v>71623</v>
          </cell>
          <cell r="B5546" t="str">
            <v>CHAPIM DE CONCRETO APARENTE COM ACABAMENTO DESEMPENADO, FORMA DE COMPENSADO PLASTIFICADO (MADEIRIT) DE 14 X 10 CM, FUNDIDO NO LOCAL.</v>
          </cell>
          <cell r="C5546" t="str">
            <v>M</v>
          </cell>
          <cell r="D5546">
            <v>23.38</v>
          </cell>
        </row>
        <row r="5547">
          <cell r="A5547">
            <v>72075</v>
          </cell>
          <cell r="B5547" t="str">
            <v>IMPERMEABILIZACAO DE SUPERFICIE COM REVESTIMENTO BICOMPONENTE SEMI FLEXIVEL.</v>
          </cell>
          <cell r="C5547" t="str">
            <v>M2</v>
          </cell>
          <cell r="D5547">
            <v>10.81</v>
          </cell>
        </row>
        <row r="5548">
          <cell r="A5548">
            <v>72085</v>
          </cell>
          <cell r="B5548" t="str">
            <v>RECOLOCACAO DE RIPAS EM MADEIRAMENTO DE TELHADO, CONSIDERANDO REAPROVEITAMENTO DE MATERIAL</v>
          </cell>
          <cell r="C5548" t="str">
            <v>M</v>
          </cell>
          <cell r="D5548">
            <v>1.52</v>
          </cell>
        </row>
        <row r="5549">
          <cell r="A5549">
            <v>72086</v>
          </cell>
          <cell r="B5549" t="str">
            <v>RECOLOCACAO DE MADEIRAMENTO DO TELHADO - CAIBROS, CONSIDERANDO REAPROVEITAMENTO DE MATERIAL</v>
          </cell>
          <cell r="C5549" t="str">
            <v>M</v>
          </cell>
          <cell r="D5549">
            <v>4.66</v>
          </cell>
        </row>
        <row r="5550">
          <cell r="A5550">
            <v>72089</v>
          </cell>
          <cell r="B5550" t="str">
            <v>RECOLOCACAO DE TELHAS CERAMICAS TIPO FRANCESA, CONSIDERANDO REAPROVEITAMENTO DE MATERIAL</v>
          </cell>
          <cell r="C5550" t="str">
            <v>M2</v>
          </cell>
          <cell r="D5550">
            <v>8.93</v>
          </cell>
        </row>
        <row r="5551">
          <cell r="A5551">
            <v>72091</v>
          </cell>
          <cell r="B5551" t="str">
            <v>RECOLOCACAO DE TELHAS CERAMICAS TIPO PLAN, CONSIDERANDO REAPROVEITAMENTO DE MATERIAL</v>
          </cell>
          <cell r="C5551" t="str">
            <v>M2</v>
          </cell>
          <cell r="D5551">
            <v>31.9</v>
          </cell>
        </row>
        <row r="5552">
          <cell r="A5552">
            <v>72110</v>
          </cell>
          <cell r="B5552" t="str">
            <v>ESTRUTURA METALICA EM TESOURAS OU TRELICAS, VAO LIVRE DE 12M, FORNECIMENTO E MONTAGEM, NAO SENDO CONSIDERADOS OS FECHAMENTOS METALICOS, AS COLUNAS, OS SERVICOS GERAIS EM ALVENARIA E CONCRETO, AS TELHAS DE COBERTURA E A PINTURA DE ACABAMENTO</v>
          </cell>
          <cell r="C5552" t="str">
            <v>M2</v>
          </cell>
          <cell r="D5552">
            <v>57.65</v>
          </cell>
        </row>
        <row r="5553">
          <cell r="A5553">
            <v>72111</v>
          </cell>
          <cell r="B5553" t="str">
            <v>ESTRUTURA METALICA EM TESOURAS OU TRELICAS, VAO LIVRE DE 15M, FORNECIMENTO E MONTAGEM, NAO SENDO CONSIDERADOS OS FECHAMENTOS METALICOS, AS COLUNAS, OS SERVICOS GERAIS EM ALVENARIA E CONCRETO, AS TELHAS DE COBERTURA E A PINTURA DE ACABAMENTO</v>
          </cell>
          <cell r="C5553" t="str">
            <v>M2</v>
          </cell>
          <cell r="D5553">
            <v>62.92</v>
          </cell>
        </row>
        <row r="5554">
          <cell r="A5554">
            <v>72112</v>
          </cell>
          <cell r="B5554" t="str">
            <v>ESTRUTURA METALICA EM TESOURAS OU TRELICAS, VAO LIVRE DE 20M, FORNECIMENTO E MONTAGEM, NAO SENDO CONSIDERADOS OS FECHAMENTOS METALICOS, AS COLUNAS, OS SERVICOS GERAIS EM ALVENARIA E CONCRETO, AS TELHAS DE COBERTURA E A PINTURA DE ACABAMENTO</v>
          </cell>
          <cell r="C5554" t="str">
            <v>M2</v>
          </cell>
          <cell r="D5554">
            <v>68.19</v>
          </cell>
        </row>
        <row r="5555">
          <cell r="A5555">
            <v>72113</v>
          </cell>
          <cell r="B5555" t="str">
            <v>ESTRUTURA METALICA EM TESOURAS OU TRELICAS, VAO LIVRE DE 25M, FORNECIMENTO E MONTAGEM, NAO SENDO CONSIDERADOS OS FECHAMENTOS METALICOS, AS COLUNAS, OS SERVICOS GERAIS EM ALVENARIA E CONCRETO, AS TELHAS DE COBERTURA E A PINTURA DE ACABAMENTO</v>
          </cell>
          <cell r="C5555" t="str">
            <v>M2</v>
          </cell>
          <cell r="D5555">
            <v>76.709999999999994</v>
          </cell>
        </row>
        <row r="5556">
          <cell r="A5556">
            <v>72114</v>
          </cell>
          <cell r="B5556" t="str">
            <v>ESTRUTURA METALICA EM TESOURAS OU TRELICAS, VAO LIVRE DE 30M, FORNECIMENTO E MONTAGEM, NAO SENDO CONSIDERADOS OS FECHAMENTOS METALICOS, AS COLUNAS, OS SERVICOS GERAIS EM ALVENARIA E CONCRETO, AS TELHAS DE COBERTURA E A PINTURA DE ACABAMENTO</v>
          </cell>
          <cell r="C5556" t="str">
            <v>M2</v>
          </cell>
          <cell r="D5556">
            <v>85.25</v>
          </cell>
        </row>
        <row r="5557">
          <cell r="A5557">
            <v>72116</v>
          </cell>
          <cell r="B5557" t="str">
            <v>VIDRO LISO COMUM TRANSPARENTE, ESPESSURA 3MM</v>
          </cell>
          <cell r="C5557" t="str">
            <v>M2</v>
          </cell>
          <cell r="D5557">
            <v>105.64</v>
          </cell>
        </row>
        <row r="5558">
          <cell r="A5558">
            <v>72117</v>
          </cell>
          <cell r="B5558" t="str">
            <v>VIDRO LISO COMUM TRANSPARENTE, ESPESSURA 4MM</v>
          </cell>
          <cell r="C5558" t="str">
            <v>M2</v>
          </cell>
          <cell r="D5558">
            <v>135.61000000000001</v>
          </cell>
        </row>
        <row r="5559">
          <cell r="A5559">
            <v>72118</v>
          </cell>
          <cell r="B5559" t="str">
            <v>VIDRO TEMPERADO INCOLOR, ESPESSURA 6MM, FORNECIMENTO E INSTALACAO, INCLUSIVE MASSA PARA VEDACAO</v>
          </cell>
          <cell r="C5559" t="str">
            <v>M2</v>
          </cell>
          <cell r="D5559">
            <v>161.38999999999999</v>
          </cell>
        </row>
        <row r="5560">
          <cell r="A5560">
            <v>72119</v>
          </cell>
          <cell r="B5560" t="str">
            <v>VIDRO TEMPERADO INCOLOR, ESPESSURA 8MM, FORNECIMENTO E INSTALACAO, INCLUSIVE MASSA PARA VEDACAO</v>
          </cell>
          <cell r="C5560" t="str">
            <v>M2</v>
          </cell>
          <cell r="D5560">
            <v>203.05</v>
          </cell>
        </row>
        <row r="5561">
          <cell r="A5561">
            <v>72120</v>
          </cell>
          <cell r="B5561" t="str">
            <v>VIDRO TEMPERADO INCOLOR, ESPESSURA 10MM, FORNECIMENTO E INSTALACAO, INCLUSIVE MASSA PARA VEDACAO</v>
          </cell>
          <cell r="C5561" t="str">
            <v>M2</v>
          </cell>
          <cell r="D5561">
            <v>256.14</v>
          </cell>
        </row>
        <row r="5562">
          <cell r="A5562">
            <v>72122</v>
          </cell>
          <cell r="B5562" t="str">
            <v>VIDRO FANTASIA TIPO CANELADO, ESPESSURA 4MM</v>
          </cell>
          <cell r="C5562" t="str">
            <v>M2</v>
          </cell>
          <cell r="D5562">
            <v>116.34</v>
          </cell>
        </row>
        <row r="5563">
          <cell r="A5563">
            <v>72123</v>
          </cell>
          <cell r="B5563" t="str">
            <v>VIDRO ARAMADO, ESPESSURA 7MM</v>
          </cell>
          <cell r="C5563" t="str">
            <v>M2</v>
          </cell>
          <cell r="D5563">
            <v>311.2</v>
          </cell>
        </row>
        <row r="5564">
          <cell r="A5564">
            <v>72124</v>
          </cell>
          <cell r="B5564" t="str">
            <v>IMPERMEABILIZACAO DE SUPERFICIE COM MASTIQUE ELASTICO A BASE DE SILICONE, POR VOLUME.</v>
          </cell>
          <cell r="C5564" t="str">
            <v>DM3</v>
          </cell>
          <cell r="D5564">
            <v>104.85</v>
          </cell>
        </row>
        <row r="5565">
          <cell r="A5565">
            <v>72131</v>
          </cell>
          <cell r="B5565" t="str">
            <v>ALVENARIA EM TIJOLO CERAMICO MACICO 5X10X20CM 1 VEZ (ESPESSURA 20CM), ASSENTADO COM ARGAMASSA TRACO 1:2:8 (CIMENTO, CAL E AREIA)</v>
          </cell>
          <cell r="C5565" t="str">
            <v>M2</v>
          </cell>
          <cell r="D5565">
            <v>113.93</v>
          </cell>
        </row>
        <row r="5566">
          <cell r="A5566">
            <v>72132</v>
          </cell>
          <cell r="B5566" t="str">
            <v>ALVENARIA EM TIJOLO CERAMICO MACICO 5X10X20CM 1/2 VEZ (ESPESSURA 10CM), ASSENTADO COM ARGAMASSA TRACO 1:2:8 (CIMENTO, CAL E AREIA)</v>
          </cell>
          <cell r="C5566" t="str">
            <v>M2</v>
          </cell>
          <cell r="D5566">
            <v>58.63</v>
          </cell>
        </row>
        <row r="5567">
          <cell r="A5567">
            <v>72133</v>
          </cell>
          <cell r="B5567" t="str">
            <v>ALVENARIA EM TIJOLO CERAMICO MACICO 5X10X20CM 1 1/2 VEZ (ESPESSURA 30CM), ASSENTADO COM ARGAMASSA TRACO 1:2:8 (CIMENTO, CAL E AREIA)</v>
          </cell>
          <cell r="C5567" t="str">
            <v>M2</v>
          </cell>
          <cell r="D5567">
            <v>199.78</v>
          </cell>
        </row>
        <row r="5568">
          <cell r="A5568">
            <v>72136</v>
          </cell>
          <cell r="B5568" t="str">
            <v>PISO INDUSTRIAL DE ALTA RESISTENCIA, ESPESSURA 8MM, INCLUSO JUNTAS DE DILATACAO PLASTICAS E POLIMENTO MECANIZADO</v>
          </cell>
          <cell r="C5568" t="str">
            <v>M2</v>
          </cell>
          <cell r="D5568">
            <v>69.3</v>
          </cell>
        </row>
        <row r="5569">
          <cell r="A5569">
            <v>72137</v>
          </cell>
          <cell r="B5569" t="str">
            <v>PISO INDUSTRIAL ALTA RESISTENCIA, ESPESSURA 12MM, INCLUSO JUNTAS DE DILATACAO PLASTICAS E POLIMENTO MECANIZADO</v>
          </cell>
          <cell r="C5569" t="str">
            <v>M2</v>
          </cell>
          <cell r="D5569">
            <v>81.62</v>
          </cell>
        </row>
        <row r="5570">
          <cell r="A5570">
            <v>72138</v>
          </cell>
          <cell r="B5570" t="str">
            <v>PISO EM GRANITO BRANCO 50X50CM LEVIGADO ESPESSURA 2CM, ASSENTADO COM ARGAMASSA COLANTE DUPLA COLAGEM, COM REJUNTAMENTO EM CIMENTO BRANCO</v>
          </cell>
          <cell r="C5570" t="str">
            <v>M2</v>
          </cell>
          <cell r="D5570">
            <v>287.83</v>
          </cell>
        </row>
        <row r="5571">
          <cell r="A5571">
            <v>72139</v>
          </cell>
          <cell r="B5571" t="str">
            <v>BLOCOS DE VIDRO TIPO CANELADO 19X19X8CM, ASSENTADO COM ARGAMASSA TRACO 1:3 (CIMENTO E AREIA GROSSA) PREPARO MECANICO, COM REJUNTAMENTO EM CIMENTO BRANCO E BARRAS DE ACO</v>
          </cell>
          <cell r="C5571" t="str">
            <v>M2</v>
          </cell>
          <cell r="D5571">
            <v>480.63</v>
          </cell>
        </row>
        <row r="5572">
          <cell r="A5572">
            <v>72144</v>
          </cell>
          <cell r="B5572" t="str">
            <v>RECOLOCACAO DE FOLHAS DE PORTA DE PASSAGEM OU JANELA, CONSIDERANDO REAPROVEITAMENTO DO MATERIAL</v>
          </cell>
          <cell r="C5572" t="str">
            <v>UN</v>
          </cell>
          <cell r="D5572">
            <v>66.760000000000005</v>
          </cell>
        </row>
        <row r="5573">
          <cell r="A5573">
            <v>72175</v>
          </cell>
          <cell r="B5573" t="str">
            <v>BLOCOS DE VIDRO TIPO XADREZ 20X20X10CM, ASSENTADO COM ARGAMASSA TRACO 1:3 (CIMENTO E AREIA GROSSA) PREPARO MECANICO, COM REJUNTAMENTO EM CIMENTO BRANCO E BARRAS DE ACO</v>
          </cell>
          <cell r="C5573" t="str">
            <v>M2</v>
          </cell>
          <cell r="D5573">
            <v>484.37</v>
          </cell>
        </row>
        <row r="5574">
          <cell r="A5574">
            <v>72176</v>
          </cell>
          <cell r="B5574" t="str">
            <v>BLOCOS DE VIDRO TIPO XADREZ 20X10X8CM, ASSENTADO COM ARGAMASSA TRACO 1:3 (CIMENTO E AREIA GROSSA) PREPARO MECANICO, COM REJUNTAMENTO EM CIMENTO BRANCO E BARRAS DE ACO</v>
          </cell>
          <cell r="C5574" t="str">
            <v>M2</v>
          </cell>
          <cell r="D5574">
            <v>488.12</v>
          </cell>
        </row>
        <row r="5575">
          <cell r="A5575">
            <v>72178</v>
          </cell>
          <cell r="B5575" t="str">
            <v>RETIRADA DE DIVISORIAS EM CHAPAS DE MADEIRA, COM MONTANTES METALICOS</v>
          </cell>
          <cell r="C5575" t="str">
            <v>M2</v>
          </cell>
          <cell r="D5575">
            <v>19.96</v>
          </cell>
        </row>
        <row r="5576">
          <cell r="A5576">
            <v>72179</v>
          </cell>
          <cell r="B5576" t="str">
            <v>RECOLOCACAO DE PLACAS DIVISORIAS DE GRANILITE, CONSIDERANDO REAPROVEITAMENTO DO MATERIAL</v>
          </cell>
          <cell r="C5576" t="str">
            <v>M2</v>
          </cell>
          <cell r="D5576">
            <v>42.22</v>
          </cell>
        </row>
        <row r="5577">
          <cell r="A5577">
            <v>72180</v>
          </cell>
          <cell r="B5577" t="str">
            <v>RECOLOCACAO DE DIVISORIAS TIPO CHAPAS OU TABUAS, EXCLUSIVE ENTARUGAMENTO, CONSIDERANDO REAPROVEITAMENTO DO MATERIAL</v>
          </cell>
          <cell r="C5577" t="str">
            <v>M2</v>
          </cell>
          <cell r="D5577">
            <v>12.8</v>
          </cell>
        </row>
        <row r="5578">
          <cell r="A5578">
            <v>72181</v>
          </cell>
          <cell r="B5578" t="str">
            <v>RECOLOCACAO DE DIVISORIAS TIPO CHAPAS OU TABUAS, INCLUSIVE ENTARUGAMENTO, CONSIDERANDO REAPROVEITAMENTO DO MATERIAL</v>
          </cell>
          <cell r="C5578" t="str">
            <v>M2</v>
          </cell>
          <cell r="D5578">
            <v>25.95</v>
          </cell>
        </row>
        <row r="5579">
          <cell r="A5579">
            <v>72183</v>
          </cell>
          <cell r="B5579" t="str">
            <v>PISO EM CONCRETO 20MPA PREPARO MECANICO, ESPESSURA 7 CM, COM ARMACAO EM TELA SOLDADA</v>
          </cell>
          <cell r="C5579" t="str">
            <v>M2</v>
          </cell>
          <cell r="D5579">
            <v>73.41</v>
          </cell>
        </row>
        <row r="5580">
          <cell r="A5580">
            <v>72185</v>
          </cell>
          <cell r="B5580" t="str">
            <v>PISO VINILICO SEMIFLEXIVEL PADRAO LISO, ESPESSURA 2MM, FIXADO COM COLA</v>
          </cell>
          <cell r="C5580" t="str">
            <v>M2</v>
          </cell>
          <cell r="D5580">
            <v>70.11</v>
          </cell>
        </row>
        <row r="5581">
          <cell r="A5581">
            <v>72186</v>
          </cell>
          <cell r="B5581" t="str">
            <v>PISO VINILICO SEMIFLEXIVEL PADRAO LISO, ESPESSURA 3,2MM, FIXADO COM COLA</v>
          </cell>
          <cell r="C5581" t="str">
            <v>M2</v>
          </cell>
          <cell r="D5581">
            <v>111.88</v>
          </cell>
        </row>
        <row r="5582">
          <cell r="A5582">
            <v>72187</v>
          </cell>
          <cell r="B5582" t="str">
            <v>PISO DE BORRACHA FRISADO, ESPESSURA 7MM, ASSENTADO COM ARGAMASSA TRACO 1:3 (CIMENTO E AREIA)</v>
          </cell>
          <cell r="C5582" t="str">
            <v>M2</v>
          </cell>
          <cell r="D5582">
            <v>154.72</v>
          </cell>
        </row>
        <row r="5583">
          <cell r="A5583">
            <v>72188</v>
          </cell>
          <cell r="B5583" t="str">
            <v>PISO DE BORRACHA PASTILHADO, ESPESSURA 7MM, ASSENTADO COM ARGAMASSA TRACO 1:3 (CIMENTO E AREIA)</v>
          </cell>
          <cell r="C5583" t="str">
            <v>M2</v>
          </cell>
          <cell r="D5583">
            <v>154.72</v>
          </cell>
        </row>
        <row r="5584">
          <cell r="A5584">
            <v>72189</v>
          </cell>
          <cell r="B5584" t="str">
            <v>RODAPE VINILICO ALTURA 5CM, ESPESSURA 1MM, FIXADO COM COLA</v>
          </cell>
          <cell r="C5584" t="str">
            <v>M</v>
          </cell>
          <cell r="D5584">
            <v>22.03</v>
          </cell>
        </row>
        <row r="5585">
          <cell r="A5585">
            <v>72190</v>
          </cell>
          <cell r="B5585" t="str">
            <v>RODAPE BORRACHA LISO, ALTURA = 7CM, ESPESSURA = 2 MM, PARA ARGAMASSA</v>
          </cell>
          <cell r="C5585" t="str">
            <v>M</v>
          </cell>
          <cell r="D5585">
            <v>26.38</v>
          </cell>
        </row>
        <row r="5586">
          <cell r="A5586">
            <v>72191</v>
          </cell>
          <cell r="B5586" t="str">
            <v>RECOLOCACAO DE TACOS DE MADEIRA COM REAPROVEITAMENTO DE MATERIAL E ASSENTAMENTO COM ARGAMASSA 1:4 (CIMENTO E AREIA)</v>
          </cell>
          <cell r="C5586" t="str">
            <v>M2</v>
          </cell>
          <cell r="D5586">
            <v>66.91</v>
          </cell>
        </row>
        <row r="5587">
          <cell r="A5587">
            <v>72192</v>
          </cell>
          <cell r="B5587" t="str">
            <v>RECOLOCACAO DE PISO DE TABUAS DE MADEIRA, CONSIDERANDO REAPROVEITAMENTO DO MATERIAL, EXCLUSIVE VIGAMENTO</v>
          </cell>
          <cell r="C5587" t="str">
            <v>M2</v>
          </cell>
          <cell r="D5587">
            <v>17.350000000000001</v>
          </cell>
        </row>
        <row r="5588">
          <cell r="A5588">
            <v>72193</v>
          </cell>
          <cell r="B5588" t="str">
            <v>RECOLOCACAO DE PISO DE TABUAS DE MADEIRA, CONSIDERANDO REAPROVEITAMENTO DO MATERIAL, INCLUSIVE VIGAMENTO</v>
          </cell>
          <cell r="C5588" t="str">
            <v>M2</v>
          </cell>
          <cell r="D5588">
            <v>47.7</v>
          </cell>
        </row>
        <row r="5589">
          <cell r="A5589">
            <v>72198</v>
          </cell>
          <cell r="B5589" t="str">
            <v>ISOLAMENTO TERMICO COM ARGAMASSA TRACO 1:3 (CIMENTO E AREIA GROSSA NAO PENEIRADA), COM ADICAO DE PEROLAS DE ISOPOR, ESPESSURA 6CM, PREPARO MANUAL DA ARGAMASSA</v>
          </cell>
          <cell r="C5589" t="str">
            <v>M2</v>
          </cell>
          <cell r="D5589">
            <v>102.65</v>
          </cell>
        </row>
        <row r="5590">
          <cell r="A5590">
            <v>72200</v>
          </cell>
          <cell r="B5590" t="str">
            <v>REVESTIMENTO EM LAMINADO MELAMINICO TEXTURIZADO, ESPESSURA 0,8 MM, FIXADO COM COLA</v>
          </cell>
          <cell r="C5590" t="str">
            <v>M2</v>
          </cell>
          <cell r="D5590">
            <v>77.930000000000007</v>
          </cell>
        </row>
        <row r="5591">
          <cell r="A5591">
            <v>72201</v>
          </cell>
          <cell r="B5591" t="str">
            <v>RECOLOCACO DE FORROS EM REGUA DE PVC E PERFIS, CONSIDERANDO REAPROVEITAMENTO DO MATERIAL</v>
          </cell>
          <cell r="C5591" t="str">
            <v>M2</v>
          </cell>
          <cell r="D5591">
            <v>9.1</v>
          </cell>
        </row>
        <row r="5592">
          <cell r="A5592">
            <v>72214</v>
          </cell>
          <cell r="B5592" t="str">
            <v>DEMOLICAO DE ALVENARIA ESTRUTURAL DE BLOCOS VAZADOS DE CONCRETO</v>
          </cell>
          <cell r="C5592" t="str">
            <v>M3</v>
          </cell>
          <cell r="D5592">
            <v>54.84</v>
          </cell>
        </row>
        <row r="5593">
          <cell r="A5593">
            <v>72215</v>
          </cell>
          <cell r="B5593" t="str">
            <v>DEMOLICAO DE ALVENARIA DE ELEMENTOS CERAMICOS VAZADOS</v>
          </cell>
          <cell r="C5593" t="str">
            <v>M3</v>
          </cell>
          <cell r="D5593">
            <v>34.270000000000003</v>
          </cell>
        </row>
        <row r="5594">
          <cell r="A5594">
            <v>72216</v>
          </cell>
          <cell r="B5594" t="str">
            <v>DEMOLICAO DE VERGAS, CINTAS E PILARETES DE CONCRETO</v>
          </cell>
          <cell r="C5594" t="str">
            <v>M3</v>
          </cell>
          <cell r="D5594">
            <v>178.23</v>
          </cell>
        </row>
        <row r="5595">
          <cell r="A5595">
            <v>72220</v>
          </cell>
          <cell r="B5595" t="str">
            <v>RETIRADA DE ALVENARIA DE TIJOLOS DE VIDRO</v>
          </cell>
          <cell r="C5595" t="str">
            <v>M2</v>
          </cell>
          <cell r="D5595">
            <v>13.71</v>
          </cell>
        </row>
        <row r="5596">
          <cell r="A5596">
            <v>72221</v>
          </cell>
          <cell r="B5596" t="str">
            <v>RETIRADA DE PLACAS DIVISORIAS DE GRANILITE</v>
          </cell>
          <cell r="C5596" t="str">
            <v>M2</v>
          </cell>
          <cell r="D5596">
            <v>13.71</v>
          </cell>
        </row>
        <row r="5597">
          <cell r="A5597">
            <v>72224</v>
          </cell>
          <cell r="B5597" t="str">
            <v>DEMOLICAO DE TELHAS CERAMICAS OU DE VIDRO</v>
          </cell>
          <cell r="C5597" t="str">
            <v>M2</v>
          </cell>
          <cell r="D5597">
            <v>8.2200000000000006</v>
          </cell>
        </row>
        <row r="5598">
          <cell r="A5598">
            <v>72226</v>
          </cell>
          <cell r="B5598" t="str">
            <v>RETIRADA DE ESTRUTURA DE MADEIRA PONTALETEADA PARA TELHAS CERAMICAS OU DE VIDRO</v>
          </cell>
          <cell r="C5598" t="str">
            <v>M2</v>
          </cell>
          <cell r="D5598">
            <v>9.1</v>
          </cell>
        </row>
        <row r="5599">
          <cell r="A5599">
            <v>72228</v>
          </cell>
          <cell r="B5599" t="str">
            <v>RETIRADA DE ESTRUTURA DE MADEIRA COM TESOURAS PARA TELHAS CERAMICAS OU DE VIDRO</v>
          </cell>
          <cell r="C5599" t="str">
            <v>M2</v>
          </cell>
          <cell r="D5599">
            <v>15.17</v>
          </cell>
        </row>
        <row r="5600">
          <cell r="A5600">
            <v>72237</v>
          </cell>
          <cell r="B5600" t="str">
            <v>RETIRADA DE ENTARUGAMENTO DE FORRO</v>
          </cell>
          <cell r="C5600" t="str">
            <v>M2</v>
          </cell>
          <cell r="D5600">
            <v>12.13</v>
          </cell>
        </row>
        <row r="5601">
          <cell r="A5601">
            <v>72238</v>
          </cell>
          <cell r="B5601" t="str">
            <v>RETIRADA DE FORRO EM REGUAS DE PVC, INCLUSIVE RETIRADA DE PERFIS</v>
          </cell>
          <cell r="C5601" t="str">
            <v>M2</v>
          </cell>
          <cell r="D5601">
            <v>6.06</v>
          </cell>
        </row>
        <row r="5602">
          <cell r="A5602">
            <v>72250</v>
          </cell>
          <cell r="B5602" t="str">
            <v>CABO DE COBRE NU 10MM2 - FORNECIMENTO E INSTALACAO</v>
          </cell>
          <cell r="C5602" t="str">
            <v>M</v>
          </cell>
          <cell r="D5602">
            <v>7.62</v>
          </cell>
        </row>
        <row r="5603">
          <cell r="A5603">
            <v>72251</v>
          </cell>
          <cell r="B5603" t="str">
            <v>CABO DE COBRE NU 16MM2 - FORNECIMENTO E INSTALACAO</v>
          </cell>
          <cell r="C5603" t="str">
            <v>M</v>
          </cell>
          <cell r="D5603">
            <v>11.22</v>
          </cell>
        </row>
        <row r="5604">
          <cell r="A5604">
            <v>72252</v>
          </cell>
          <cell r="B5604" t="str">
            <v>CABO DE COBRE NU 25MM2 - FORNECIMENTO E INSTALACAO</v>
          </cell>
          <cell r="C5604" t="str">
            <v>M</v>
          </cell>
          <cell r="D5604">
            <v>16.37</v>
          </cell>
        </row>
        <row r="5605">
          <cell r="A5605">
            <v>72253</v>
          </cell>
          <cell r="B5605" t="str">
            <v>CABO DE COBRE NU 35MM2 - FORNECIMENTO E INSTALACAO</v>
          </cell>
          <cell r="C5605" t="str">
            <v>M</v>
          </cell>
          <cell r="D5605">
            <v>21.83</v>
          </cell>
        </row>
        <row r="5606">
          <cell r="A5606">
            <v>72254</v>
          </cell>
          <cell r="B5606" t="str">
            <v>CABO DE COBRE NU 50MM2 - FORNECIMENTO E INSTALACAO</v>
          </cell>
          <cell r="C5606" t="str">
            <v>M</v>
          </cell>
          <cell r="D5606">
            <v>30.97</v>
          </cell>
        </row>
        <row r="5607">
          <cell r="A5607">
            <v>72255</v>
          </cell>
          <cell r="B5607" t="str">
            <v>CABO DE COBRE NU 70MM2 - FORNECIMENTO E INSTALACAO</v>
          </cell>
          <cell r="C5607" t="str">
            <v>M</v>
          </cell>
          <cell r="D5607">
            <v>40.57</v>
          </cell>
        </row>
        <row r="5608">
          <cell r="A5608">
            <v>72256</v>
          </cell>
          <cell r="B5608" t="str">
            <v>CABO DE COBRE NU 95MM2 - FORNECIMENTO E INSTALACAO</v>
          </cell>
          <cell r="C5608" t="str">
            <v>M</v>
          </cell>
          <cell r="D5608">
            <v>53.39</v>
          </cell>
        </row>
        <row r="5609">
          <cell r="A5609">
            <v>72257</v>
          </cell>
          <cell r="B5609" t="str">
            <v>CABO DE COBRE NU 120MM2 - FORNECIMENTO E INSTALACAO</v>
          </cell>
          <cell r="C5609" t="str">
            <v>M</v>
          </cell>
          <cell r="D5609">
            <v>69.56</v>
          </cell>
        </row>
        <row r="5610">
          <cell r="A5610">
            <v>72259</v>
          </cell>
          <cell r="B5610" t="str">
            <v>TERMINAL OU CONECTOR DE PRESSAO - PARA CABO 10MM2 - FORNECIMENTO E INSTALACAO</v>
          </cell>
          <cell r="C5610" t="str">
            <v>UN</v>
          </cell>
          <cell r="D5610">
            <v>12.24</v>
          </cell>
        </row>
        <row r="5611">
          <cell r="A5611">
            <v>72260</v>
          </cell>
          <cell r="B5611" t="str">
            <v>TERMINAL OU CONECTOR DE PRESSAO - PARA CABO 16MM2 - FORNECIMENTO E INSTALACAO</v>
          </cell>
          <cell r="C5611" t="str">
            <v>UN</v>
          </cell>
          <cell r="D5611">
            <v>12.19</v>
          </cell>
        </row>
        <row r="5612">
          <cell r="A5612">
            <v>72261</v>
          </cell>
          <cell r="B5612" t="str">
            <v>TERMINAL OU CONECTOR DE PRESSAO - PARA CABO 25MM2 - FORNECIMENTO E INSTALACAO</v>
          </cell>
          <cell r="C5612" t="str">
            <v>UN</v>
          </cell>
          <cell r="D5612">
            <v>12.96</v>
          </cell>
        </row>
        <row r="5613">
          <cell r="A5613">
            <v>72262</v>
          </cell>
          <cell r="B5613" t="str">
            <v>TERMINAL OU CONECTOR DE PRESSAO - PARA CABO 35MM2 - FORNECIMENTO E INSTALACAO</v>
          </cell>
          <cell r="C5613" t="str">
            <v>UN</v>
          </cell>
          <cell r="D5613">
            <v>12.96</v>
          </cell>
        </row>
        <row r="5614">
          <cell r="A5614">
            <v>72263</v>
          </cell>
          <cell r="B5614" t="str">
            <v>TERMINAL OU CONECTOR DE PRESSAO - PARA CABO 50MM2 - FORNECIMENTO E INSTALACAO</v>
          </cell>
          <cell r="C5614" t="str">
            <v>UN</v>
          </cell>
          <cell r="D5614">
            <v>17.43</v>
          </cell>
        </row>
        <row r="5615">
          <cell r="A5615">
            <v>72264</v>
          </cell>
          <cell r="B5615" t="str">
            <v>TERMINAL OU CONECTOR DE PRESSAO - PARA CABO 70MM2 - FORNECIMENTO E INSTALACAO</v>
          </cell>
          <cell r="C5615" t="str">
            <v>UN</v>
          </cell>
          <cell r="D5615">
            <v>17.579999999999998</v>
          </cell>
        </row>
        <row r="5616">
          <cell r="A5616">
            <v>72265</v>
          </cell>
          <cell r="B5616" t="str">
            <v>TERMINAL OU CONECTOR DE PRESSAO - PARA CABO 95MM2 - FORNECIMENTO E INSTALACAO</v>
          </cell>
          <cell r="C5616" t="str">
            <v>UN</v>
          </cell>
          <cell r="D5616">
            <v>21.31</v>
          </cell>
        </row>
        <row r="5617">
          <cell r="A5617">
            <v>72266</v>
          </cell>
          <cell r="B5617" t="str">
            <v>TERMINAL OU CONECTOR DE PRESSAO - PARA CABO 120MM2 - FORNECIMENTO E INSTALACAO</v>
          </cell>
          <cell r="C5617" t="str">
            <v>UN</v>
          </cell>
          <cell r="D5617">
            <v>28.65</v>
          </cell>
        </row>
        <row r="5618">
          <cell r="A5618">
            <v>72267</v>
          </cell>
          <cell r="B5618" t="str">
            <v>TERMINAL OU CONECTOR DE PRESSAO - PARA CABO 150MM2 - FORNECIMENTO E INSTALACAO</v>
          </cell>
          <cell r="C5618" t="str">
            <v>UN</v>
          </cell>
          <cell r="D5618">
            <v>28.91</v>
          </cell>
        </row>
        <row r="5619">
          <cell r="A5619">
            <v>72268</v>
          </cell>
          <cell r="B5619" t="str">
            <v>TERMINAL OU CONECTOR DE PRESSAO - PARA CABO 185MM2 - FORNECIMENTO E INSTALACAO</v>
          </cell>
          <cell r="C5619" t="str">
            <v>UN</v>
          </cell>
          <cell r="D5619">
            <v>30.13</v>
          </cell>
        </row>
        <row r="5620">
          <cell r="A5620">
            <v>72269</v>
          </cell>
          <cell r="B5620" t="str">
            <v>TERMINAL OU CONECTOR DE PRESSAO - PARA CABO 240MM2 - FORNECIMENTO E INSTALACAO</v>
          </cell>
          <cell r="C5620" t="str">
            <v>UN</v>
          </cell>
          <cell r="D5620">
            <v>34.69</v>
          </cell>
        </row>
        <row r="5621">
          <cell r="A5621">
            <v>72270</v>
          </cell>
          <cell r="B5621" t="str">
            <v>TERMINAL OU CONECTOR DE PRESSAO - PARA CABO 300MM2 - FORNECIMENTO E INSTALACAO</v>
          </cell>
          <cell r="C5621" t="str">
            <v>UN</v>
          </cell>
          <cell r="D5621">
            <v>43.27</v>
          </cell>
        </row>
        <row r="5622">
          <cell r="A5622">
            <v>72271</v>
          </cell>
          <cell r="B5622" t="str">
            <v>CONECTOR PARAFUSO FENDIDO SPLIT-BOLT - PARA CABO DE 16MM2 - FORNECIMENTO E INSTALACAO</v>
          </cell>
          <cell r="C5622" t="str">
            <v>UN</v>
          </cell>
          <cell r="D5622">
            <v>10.18</v>
          </cell>
        </row>
        <row r="5623">
          <cell r="A5623">
            <v>72272</v>
          </cell>
          <cell r="B5623" t="str">
            <v>CONECTOR PARAFUSO FENDIDO SPLIT-BOLT - PARA CABO DE 35MM2 - FORNECIMENTO E INSTALACAO</v>
          </cell>
          <cell r="C5623" t="str">
            <v>UN</v>
          </cell>
          <cell r="D5623">
            <v>11.41</v>
          </cell>
        </row>
        <row r="5624">
          <cell r="A5624">
            <v>72278</v>
          </cell>
          <cell r="B5624" t="str">
            <v>LAMPADA VAPOR METALICO 400W - FORNECIMENTO E INSTALACAO</v>
          </cell>
          <cell r="C5624" t="str">
            <v>UN</v>
          </cell>
          <cell r="D5624">
            <v>59.99</v>
          </cell>
        </row>
        <row r="5625">
          <cell r="A5625">
            <v>72280</v>
          </cell>
          <cell r="B5625" t="str">
            <v>IGNITOR PARA PARTIDA LÂMPADA VAPOR SÓDIO ALTA PRESSÃO ATÉ 400W</v>
          </cell>
          <cell r="C5625" t="str">
            <v>UN</v>
          </cell>
          <cell r="D5625">
            <v>39.130000000000003</v>
          </cell>
        </row>
        <row r="5626">
          <cell r="A5626">
            <v>72281</v>
          </cell>
          <cell r="B5626" t="str">
            <v>REATOR PARA LAMPADA VAPOR DE MERCURIO USO EXTERNO 220V/400W</v>
          </cell>
          <cell r="C5626" t="str">
            <v>UN</v>
          </cell>
          <cell r="D5626">
            <v>76.88</v>
          </cell>
        </row>
        <row r="5627">
          <cell r="A5627">
            <v>72282</v>
          </cell>
          <cell r="B5627" t="str">
            <v>REATOR PARA LAMPADA VAPOR DE SODIO ALTA PRESSAO - 220V/250W - USO EXTERNO</v>
          </cell>
          <cell r="C5627" t="str">
            <v>UN</v>
          </cell>
          <cell r="D5627">
            <v>100.84</v>
          </cell>
        </row>
        <row r="5628">
          <cell r="A5628">
            <v>72283</v>
          </cell>
          <cell r="B5628" t="str">
            <v>ABRIGO PARA HIDRANTE, 75X45X17CM, COM REGISTRO GLOBO ANGULAR 45º 2.1/2", ADAPTADOR STORZ 2.1/2", MANGUEIRA DE INCÊNDIO 15M, REDUÇÃO 2.1/2X1.1/2" E ESGUICHO EM LATÃO 1.1/2" - FORNECIMENTO E INSTALAÇÃO</v>
          </cell>
          <cell r="C5628" t="str">
            <v>UN</v>
          </cell>
          <cell r="D5628">
            <v>896.92</v>
          </cell>
        </row>
        <row r="5629">
          <cell r="A5629">
            <v>72285</v>
          </cell>
          <cell r="B5629" t="str">
            <v>CAIXA DE AREIA 40X40X40CM EM ALVENARIA - EXECUÇÃO</v>
          </cell>
          <cell r="C5629" t="str">
            <v>UN</v>
          </cell>
          <cell r="D5629">
            <v>73.84</v>
          </cell>
        </row>
        <row r="5630">
          <cell r="A5630">
            <v>72286</v>
          </cell>
          <cell r="B5630" t="str">
            <v>CAIXA DE AREIA 60X60X60CM EM ALVENARIA - EXECUÇÃO</v>
          </cell>
          <cell r="C5630" t="str">
            <v>UN</v>
          </cell>
          <cell r="D5630">
            <v>146.78</v>
          </cell>
        </row>
        <row r="5631">
          <cell r="A5631">
            <v>72287</v>
          </cell>
          <cell r="B5631" t="str">
            <v>CAIXA DE INCÊNDIO 45X75X17CM - FORNECIMENTO E INSTALAÇÃO</v>
          </cell>
          <cell r="C5631" t="str">
            <v>UN</v>
          </cell>
          <cell r="D5631">
            <v>222.8</v>
          </cell>
        </row>
        <row r="5632">
          <cell r="A5632">
            <v>72288</v>
          </cell>
          <cell r="B5632" t="str">
            <v>CAIXA DE INCÊNDIO 60X75X17CM - FORNECIMENTO E INSTALAÇÃO</v>
          </cell>
          <cell r="C5632" t="str">
            <v>UN</v>
          </cell>
          <cell r="D5632">
            <v>277.69</v>
          </cell>
        </row>
        <row r="5633">
          <cell r="A5633">
            <v>72289</v>
          </cell>
          <cell r="B5633" t="str">
            <v>CAIXA DE INSPEÇÃO 80X80X80CM EM ALVENARIA - EXECUÇÃO</v>
          </cell>
          <cell r="C5633" t="str">
            <v>UN</v>
          </cell>
          <cell r="D5633">
            <v>324.87</v>
          </cell>
        </row>
        <row r="5634">
          <cell r="A5634">
            <v>72290</v>
          </cell>
          <cell r="B5634" t="str">
            <v>CAIXA DE INSPEÇÃO 90X90X80CM EM ALVENARIA - EXECUÇÃO</v>
          </cell>
          <cell r="C5634" t="str">
            <v>UN</v>
          </cell>
          <cell r="D5634">
            <v>365.82</v>
          </cell>
        </row>
        <row r="5635">
          <cell r="A5635">
            <v>72293</v>
          </cell>
          <cell r="B5635" t="str">
            <v>CAP PVC ESGOTO 50MM (TAMPÃO) - FORNECIMENTO E INSTALAÇÃO</v>
          </cell>
          <cell r="C5635" t="str">
            <v>UN</v>
          </cell>
          <cell r="D5635">
            <v>4.97</v>
          </cell>
        </row>
        <row r="5636">
          <cell r="A5636">
            <v>72294</v>
          </cell>
          <cell r="B5636" t="str">
            <v>CAP PVC ESGOTO 75MM (TAMPÃO) - FORNECIMENTO E INSTALAÇÃO</v>
          </cell>
          <cell r="C5636" t="str">
            <v>UN</v>
          </cell>
          <cell r="D5636">
            <v>7.6</v>
          </cell>
        </row>
        <row r="5637">
          <cell r="A5637">
            <v>72295</v>
          </cell>
          <cell r="B5637" t="str">
            <v>CAP PVC ESGOTO 100MM (TAMPÃO) - FORNECIMENTO E INSTALAÇÃO</v>
          </cell>
          <cell r="C5637" t="str">
            <v>UN</v>
          </cell>
          <cell r="D5637">
            <v>10.43</v>
          </cell>
        </row>
        <row r="5638">
          <cell r="A5638">
            <v>72306</v>
          </cell>
          <cell r="B5638" t="str">
            <v>COTOVELO DE AÇO GALVANIZADO 4" - FORNECIMENTO E INSTALAÇÃO</v>
          </cell>
          <cell r="C5638" t="str">
            <v>UN</v>
          </cell>
          <cell r="D5638">
            <v>179.64</v>
          </cell>
        </row>
        <row r="5639">
          <cell r="A5639">
            <v>72307</v>
          </cell>
          <cell r="B5639" t="str">
            <v>COTOVELO DE AÇO GALVANIZADO 5" - FORNECIMENTO E INSTALAÇÃO</v>
          </cell>
          <cell r="C5639" t="str">
            <v>UN</v>
          </cell>
          <cell r="D5639">
            <v>253.25</v>
          </cell>
        </row>
        <row r="5640">
          <cell r="A5640">
            <v>72313</v>
          </cell>
          <cell r="B5640" t="str">
            <v>COTOVELO DE AÇO GALVANIZADO 6" - FORNECIMENTO E INSTALAÇÃO</v>
          </cell>
          <cell r="C5640" t="str">
            <v>UN</v>
          </cell>
          <cell r="D5640">
            <v>598.91</v>
          </cell>
        </row>
        <row r="5641">
          <cell r="A5641">
            <v>72315</v>
          </cell>
          <cell r="B5641" t="str">
            <v>TERMINAL AEREO EM ACO GALVANIZADO COM BASE DE FIXACAO H = 30CM</v>
          </cell>
          <cell r="C5641" t="str">
            <v>UN</v>
          </cell>
          <cell r="D5641">
            <v>24.28</v>
          </cell>
        </row>
        <row r="5642">
          <cell r="A5642">
            <v>72319</v>
          </cell>
          <cell r="B5642" t="str">
            <v>DISJUNTOR BAIXA TENSAO TRIPOLAR A SECO  800A/600V, INCLUSIVE ELETROTÉCNICO</v>
          </cell>
          <cell r="C5642" t="str">
            <v>UN</v>
          </cell>
          <cell r="D5642">
            <v>3486.09</v>
          </cell>
        </row>
        <row r="5643">
          <cell r="A5643">
            <v>72322</v>
          </cell>
          <cell r="B5643" t="str">
            <v>CHAVE SECCIONADORA TRIPOLAR, ABERTURA SOB CARGA, COM FUSÍVEIS NH - 100A/250V - FORNECIMENTO E INSTALACAO</v>
          </cell>
          <cell r="C5643" t="str">
            <v>UN</v>
          </cell>
          <cell r="D5643">
            <v>359.7</v>
          </cell>
        </row>
        <row r="5644">
          <cell r="A5644">
            <v>72326</v>
          </cell>
          <cell r="B5644" t="str">
            <v>CHAVE SECCIONADORA TRIPOLAR, ABERTURA SOB CARGA, COM FUSÍVEIS NH - 200A/250V</v>
          </cell>
          <cell r="C5644" t="str">
            <v>UN</v>
          </cell>
          <cell r="D5644">
            <v>499.21</v>
          </cell>
        </row>
        <row r="5645">
          <cell r="A5645">
            <v>72327</v>
          </cell>
          <cell r="B5645" t="str">
            <v>FUSÍVEL TIPO "DIAZED", TIPO RÁPIDO OU RETARDADO - 2/25A - FORNECIMENTO E INSTALACAO</v>
          </cell>
          <cell r="C5645" t="str">
            <v>UN</v>
          </cell>
          <cell r="D5645">
            <v>4.96</v>
          </cell>
        </row>
        <row r="5646">
          <cell r="A5646">
            <v>72328</v>
          </cell>
          <cell r="B5646" t="str">
            <v>FUSÍVEL TIPO "DIAZED", TIPO RÁPIDO OU RETARDADO - 35/63A - FORNECIMENTO E INSTALACAO</v>
          </cell>
          <cell r="C5646" t="str">
            <v>UN</v>
          </cell>
          <cell r="D5646">
            <v>5.77</v>
          </cell>
        </row>
        <row r="5647">
          <cell r="A5647">
            <v>72330</v>
          </cell>
          <cell r="B5647" t="str">
            <v>FUSÍVEL TIPO NH 200A - TAMANHO 01 - FORNECIMENTO E INSTALACAO</v>
          </cell>
          <cell r="C5647" t="str">
            <v>UN</v>
          </cell>
          <cell r="D5647">
            <v>23.41</v>
          </cell>
        </row>
        <row r="5648">
          <cell r="A5648">
            <v>72337</v>
          </cell>
          <cell r="B5648" t="str">
            <v>TOMADA PARA TELEFONE DE 4 POLOS PADRAO TELEBRAS - FORNECIMENTO E INSTALACAO</v>
          </cell>
          <cell r="C5648" t="str">
            <v>UN</v>
          </cell>
          <cell r="D5648">
            <v>17.559999999999999</v>
          </cell>
        </row>
        <row r="5649">
          <cell r="A5649">
            <v>72339</v>
          </cell>
          <cell r="B5649" t="str">
            <v>TOMADA 3P+T 30A/440V SEM PLACA - FORNECIMENTO E INSTALACAO</v>
          </cell>
          <cell r="C5649" t="str">
            <v>UN</v>
          </cell>
          <cell r="D5649">
            <v>39.270000000000003</v>
          </cell>
        </row>
        <row r="5650">
          <cell r="A5650">
            <v>72341</v>
          </cell>
          <cell r="B5650" t="str">
            <v>CONTATOR TRIPOLAR I NOMINAL 12A - FORNECIMENTO E INSTALACAO INCLUSIVE ELETROTÉCNICO</v>
          </cell>
          <cell r="C5650" t="str">
            <v>UN</v>
          </cell>
          <cell r="D5650">
            <v>192.9</v>
          </cell>
        </row>
        <row r="5651">
          <cell r="A5651">
            <v>72343</v>
          </cell>
          <cell r="B5651" t="str">
            <v>CONTATOR TRIPOLAR I NOMINAL 22A - FORNECIMENTO E INSTALACAO INCLUSIVE ELETROTÉCNICO</v>
          </cell>
          <cell r="C5651" t="str">
            <v>UN</v>
          </cell>
          <cell r="D5651">
            <v>228.11</v>
          </cell>
        </row>
        <row r="5652">
          <cell r="A5652">
            <v>72344</v>
          </cell>
          <cell r="B5652" t="str">
            <v>CONTATOR TRIPOLAR I NOMINAL 36A - FORNECIMENTO E INSTALACAO INCLUSIVE ELETROTÉCNICO</v>
          </cell>
          <cell r="C5652" t="str">
            <v>UN</v>
          </cell>
          <cell r="D5652">
            <v>353.79</v>
          </cell>
        </row>
        <row r="5653">
          <cell r="A5653">
            <v>72345</v>
          </cell>
          <cell r="B5653" t="str">
            <v>CONTATOR TRIPOLAR I NOMIMAL 94A - FORNECIMENTO E INSTALACAO INCLUSIVE ELETROTÉCNICO</v>
          </cell>
          <cell r="C5653" t="str">
            <v>UN</v>
          </cell>
          <cell r="D5653">
            <v>996.07</v>
          </cell>
        </row>
        <row r="5654">
          <cell r="A5654">
            <v>72482</v>
          </cell>
          <cell r="B5654" t="str">
            <v>UNIAO DE ACO GALVANIZADO 4" - FORNECIMENTO E INSTALACAO</v>
          </cell>
          <cell r="C5654" t="str">
            <v>UN</v>
          </cell>
          <cell r="D5654">
            <v>254.62</v>
          </cell>
        </row>
        <row r="5655">
          <cell r="A5655">
            <v>72553</v>
          </cell>
          <cell r="B5655" t="str">
            <v>EXTINTOR DE PQS 4KG - FORNECIMENTO E INSTALACAO</v>
          </cell>
          <cell r="C5655" t="str">
            <v>UN</v>
          </cell>
          <cell r="D5655">
            <v>134.37</v>
          </cell>
        </row>
        <row r="5656">
          <cell r="A5656">
            <v>72554</v>
          </cell>
          <cell r="B5656" t="str">
            <v>EXTINTOR DE CO2 6KG - FORNECIMENTO E INSTALACAO</v>
          </cell>
          <cell r="C5656" t="str">
            <v>UN</v>
          </cell>
          <cell r="D5656">
            <v>452.07</v>
          </cell>
        </row>
        <row r="5657">
          <cell r="A5657">
            <v>72619</v>
          </cell>
          <cell r="B5657" t="str">
            <v>LUVA DE ACO GALVANIZADO 4" - FORNECIMENTO E INSTALACAO</v>
          </cell>
          <cell r="C5657" t="str">
            <v>UN</v>
          </cell>
          <cell r="D5657">
            <v>106.38</v>
          </cell>
        </row>
        <row r="5658">
          <cell r="A5658">
            <v>72620</v>
          </cell>
          <cell r="B5658" t="str">
            <v>LUVA DE ACO GALVANIZADO 5" - FORNECIMENTO E INSTALACAO</v>
          </cell>
          <cell r="C5658" t="str">
            <v>UN</v>
          </cell>
          <cell r="D5658">
            <v>186.73</v>
          </cell>
        </row>
        <row r="5659">
          <cell r="A5659">
            <v>72621</v>
          </cell>
          <cell r="B5659" t="str">
            <v>LUVA DE ACO GALVANIZADO 6" - FORNECIMENTO E INSTALACAO</v>
          </cell>
          <cell r="C5659" t="str">
            <v>UN</v>
          </cell>
          <cell r="D5659">
            <v>301.02999999999997</v>
          </cell>
        </row>
        <row r="5660">
          <cell r="A5660">
            <v>72667</v>
          </cell>
          <cell r="B5660" t="str">
            <v>LUVA REDUCAO ACO GALVANIZADO 4X2.1/2" - FORNECIMENTO E INSTALACAO</v>
          </cell>
          <cell r="C5660" t="str">
            <v>UN</v>
          </cell>
          <cell r="D5660">
            <v>143</v>
          </cell>
        </row>
        <row r="5661">
          <cell r="A5661">
            <v>72668</v>
          </cell>
          <cell r="B5661" t="str">
            <v>LUVA REDUCAO ACO GALVANIZADO 4X2" - FORNECIMENTO E INSTALACAO</v>
          </cell>
          <cell r="C5661" t="str">
            <v>UN</v>
          </cell>
          <cell r="D5661">
            <v>142.34</v>
          </cell>
        </row>
        <row r="5662">
          <cell r="A5662">
            <v>72669</v>
          </cell>
          <cell r="B5662" t="str">
            <v>LUVA REDUCAO ACO GALVANIZADO 4X3" - FORNECIMENTO E INSTALACAO</v>
          </cell>
          <cell r="C5662" t="str">
            <v>UN</v>
          </cell>
          <cell r="D5662">
            <v>146.13999999999999</v>
          </cell>
        </row>
        <row r="5663">
          <cell r="A5663">
            <v>72681</v>
          </cell>
          <cell r="B5663" t="str">
            <v>NIPLE DE ACO GALVANIZADO 4" - FORNECIMENTO E INSTALACAO</v>
          </cell>
          <cell r="C5663" t="str">
            <v>UN</v>
          </cell>
          <cell r="D5663">
            <v>102.37</v>
          </cell>
        </row>
        <row r="5664">
          <cell r="A5664">
            <v>72682</v>
          </cell>
          <cell r="B5664" t="str">
            <v>NIPLE DE ACO GALVANIZADO 5" - FORNECIMENTO E INSTALACAO</v>
          </cell>
          <cell r="C5664" t="str">
            <v>UN</v>
          </cell>
          <cell r="D5664">
            <v>208.83</v>
          </cell>
        </row>
        <row r="5665">
          <cell r="A5665">
            <v>72683</v>
          </cell>
          <cell r="B5665" t="str">
            <v>NIPLE DE ACO GALVANIZADO 6" - FORNECIMENTO E INSTALACAO</v>
          </cell>
          <cell r="C5665" t="str">
            <v>UN</v>
          </cell>
          <cell r="D5665">
            <v>337.25</v>
          </cell>
        </row>
        <row r="5666">
          <cell r="A5666">
            <v>72719</v>
          </cell>
          <cell r="B5666" t="str">
            <v>TE DE ACO GALVANIZADO 4" - FORNECIMENTO E INSTALACAO</v>
          </cell>
          <cell r="C5666" t="str">
            <v>UN</v>
          </cell>
          <cell r="D5666">
            <v>225.89</v>
          </cell>
        </row>
        <row r="5667">
          <cell r="A5667">
            <v>72720</v>
          </cell>
          <cell r="B5667" t="str">
            <v>TE DE ACO GALVANIZADO 5" - FORNECIMENTO E INSTALACAO</v>
          </cell>
          <cell r="C5667" t="str">
            <v>UN</v>
          </cell>
          <cell r="D5667">
            <v>312.70999999999998</v>
          </cell>
        </row>
        <row r="5668">
          <cell r="A5668">
            <v>72721</v>
          </cell>
          <cell r="B5668" t="str">
            <v>TE DE ACO GALVANIZADO 6" - FORNECIMENTO E INSTALACAO</v>
          </cell>
          <cell r="C5668" t="str">
            <v>UN</v>
          </cell>
          <cell r="D5668">
            <v>685.55</v>
          </cell>
        </row>
        <row r="5669">
          <cell r="A5669">
            <v>72733</v>
          </cell>
          <cell r="B5669" t="str">
            <v>MOBILIZACAO E INSTALACAO DE 01  EQUIPAMENTO DE SONDAGEM, DISTANCIA ACIMA DE 20KM</v>
          </cell>
          <cell r="C5669" t="str">
            <v>UN</v>
          </cell>
          <cell r="D5669">
            <v>653.95000000000005</v>
          </cell>
        </row>
        <row r="5670">
          <cell r="A5670">
            <v>72739</v>
          </cell>
          <cell r="B5670" t="str">
            <v>VASO SANITARIO INFANTIL SIFONADO, PARA VALVULA DE DESCARGA, EM LOUCA BRANCA, COM ACESSORIOS, INCLUSIVE ASSENTO PLASTICO, BOLSA DE BORRACHA PARA LIGACAO, TUBO PVC LIGACAO - FORNECIMENTO E INSTALACAO</v>
          </cell>
          <cell r="C5670" t="str">
            <v>UN</v>
          </cell>
          <cell r="D5670">
            <v>430.67</v>
          </cell>
        </row>
        <row r="5671">
          <cell r="A5671">
            <v>72742</v>
          </cell>
          <cell r="B5671" t="str">
            <v>ENSAIO DE RECEBIMENTO E ACEITACAO DE CIMENTO PORTLAND</v>
          </cell>
          <cell r="C5671" t="str">
            <v>UN</v>
          </cell>
          <cell r="D5671">
            <v>417.92</v>
          </cell>
        </row>
        <row r="5672">
          <cell r="A5672">
            <v>72743</v>
          </cell>
          <cell r="B5672" t="str">
            <v>ENSAIO DE RECEBIMENTO E ACEITACAO DE AGREGADO GRAUDO</v>
          </cell>
          <cell r="C5672" t="str">
            <v>UN</v>
          </cell>
          <cell r="D5672">
            <v>208.96</v>
          </cell>
        </row>
        <row r="5673">
          <cell r="A5673">
            <v>72799</v>
          </cell>
          <cell r="B5673" t="str">
            <v>PAVIMENTO EM PARALELEPIPEDO SOBRE COLCHAO DE AREIA REJUNTADO COM ARGAMASSA DE CIMENTO E AREIA NO TRAÇO 1:3 (PEDRAS PEQUENAS 30 A 35 PECAS POR M2)</v>
          </cell>
          <cell r="C5673" t="str">
            <v>M2</v>
          </cell>
          <cell r="D5673">
            <v>77.510000000000005</v>
          </cell>
        </row>
        <row r="5674">
          <cell r="A5674">
            <v>72815</v>
          </cell>
          <cell r="B5674" t="str">
            <v>APLICACAO DE TINTA A BASE DE EPOXI SOBRE PISO</v>
          </cell>
          <cell r="C5674" t="str">
            <v>M2</v>
          </cell>
          <cell r="D5674">
            <v>38.340000000000003</v>
          </cell>
        </row>
        <row r="5675">
          <cell r="A5675">
            <v>72817</v>
          </cell>
          <cell r="B5675" t="str">
            <v>BANDEJA SALVA-VIDAS/COLETA DE ENTULHOS, COM TABUA</v>
          </cell>
          <cell r="C5675" t="str">
            <v>M</v>
          </cell>
          <cell r="D5675">
            <v>128.22</v>
          </cell>
        </row>
        <row r="5676">
          <cell r="A5676">
            <v>72838</v>
          </cell>
          <cell r="B5676" t="str">
            <v>TRANSPORTE COMERCIAL COM CAMINHAO CARROCERIA 9 T, RODOVIA EM LEITO NATURAL</v>
          </cell>
          <cell r="C5676" t="str">
            <v>TXKM</v>
          </cell>
          <cell r="D5676">
            <v>0.83</v>
          </cell>
        </row>
        <row r="5677">
          <cell r="A5677">
            <v>72839</v>
          </cell>
          <cell r="B5677" t="str">
            <v>TRANSPORTE COMERCIAL COM CAMINHAO CARROCERIA 9 T, RODOVIA COM REVESTIMENTO PRIMARIO</v>
          </cell>
          <cell r="C5677" t="str">
            <v>TXKM</v>
          </cell>
          <cell r="D5677">
            <v>0.67</v>
          </cell>
        </row>
        <row r="5678">
          <cell r="A5678">
            <v>72840</v>
          </cell>
          <cell r="B5678" t="str">
            <v>TRANSPORTE COMERCIAL COM CAMINHAO CARROCERIA 9 T, RODOVIA PAVIMENTADA</v>
          </cell>
          <cell r="C5678" t="str">
            <v>TXKM</v>
          </cell>
          <cell r="D5678">
            <v>0.55000000000000004</v>
          </cell>
        </row>
        <row r="5679">
          <cell r="A5679">
            <v>72841</v>
          </cell>
          <cell r="B5679" t="str">
            <v>TRANSPORTE COMERCIAL COM CAMINHAO BASCULANTE 6 M3, RODOVIA EM LEITO NATURAL</v>
          </cell>
          <cell r="C5679" t="str">
            <v>TXKM</v>
          </cell>
          <cell r="D5679">
            <v>1.04</v>
          </cell>
        </row>
        <row r="5680">
          <cell r="A5680">
            <v>72842</v>
          </cell>
          <cell r="B5680" t="str">
            <v>TRANSPORTE COMERCIAL COM CAMINHAO BASCULANTE 6 M3, RODOVIA COM REVESTIMENTO PRIMARIO</v>
          </cell>
          <cell r="C5680" t="str">
            <v>TXKM</v>
          </cell>
          <cell r="D5680">
            <v>0.84</v>
          </cell>
        </row>
        <row r="5681">
          <cell r="A5681">
            <v>72843</v>
          </cell>
          <cell r="B5681" t="str">
            <v>TRANSPORTE COMERCIAL COM CAMINHAO BASCULANTE 6 M3, RODOVIA PAVIMENTADA</v>
          </cell>
          <cell r="C5681" t="str">
            <v>TXKM</v>
          </cell>
          <cell r="D5681">
            <v>0.7</v>
          </cell>
        </row>
        <row r="5682">
          <cell r="A5682">
            <v>72844</v>
          </cell>
          <cell r="B5682" t="str">
            <v>CARGA, MANOBRAS E DESCARGA DE AREIA, BRITA, PEDRA DE MAO E SOLOS COM CAMINHAO BASCULANTE 6 M3 (DESCARGA LIVRE)</v>
          </cell>
          <cell r="C5682" t="str">
            <v>T</v>
          </cell>
          <cell r="D5682">
            <v>0.73</v>
          </cell>
        </row>
        <row r="5683">
          <cell r="A5683">
            <v>72845</v>
          </cell>
          <cell r="B5683" t="str">
            <v>CARGA, MANOBRAS E DESCARGA DE BRITA PARA TRATAMENTOS SUPERFICIAIS, COM CAMINHAO BASCULANTE 6 M3</v>
          </cell>
          <cell r="C5683" t="str">
            <v>T</v>
          </cell>
          <cell r="D5683">
            <v>4.37</v>
          </cell>
        </row>
        <row r="5684">
          <cell r="A5684">
            <v>72846</v>
          </cell>
          <cell r="B5684" t="str">
            <v>CARGA, MANOBRAS E DESCARGA DE MISTURA BETUMINOSA A QUENTE, COM CAMINHAO BASCULANTE 6 M3</v>
          </cell>
          <cell r="C5684" t="str">
            <v>T</v>
          </cell>
          <cell r="D5684">
            <v>3.61</v>
          </cell>
        </row>
        <row r="5685">
          <cell r="A5685">
            <v>72847</v>
          </cell>
          <cell r="B5685" t="str">
            <v>CARGA, MANOBRAS E DESCARGA DE MISTURA BETUMINOSA A FRIO, COM CAMINHAO BASCULANTE 6 M3</v>
          </cell>
          <cell r="C5685" t="str">
            <v>T</v>
          </cell>
          <cell r="D5685">
            <v>7.79</v>
          </cell>
        </row>
        <row r="5686">
          <cell r="A5686">
            <v>72848</v>
          </cell>
          <cell r="B5686" t="str">
            <v>CARGA, MANOBRAS E DESCARGA DE BRITA PARA BASE DE MACADAME, COM CAMINHAO BASCULANTE 6 M3</v>
          </cell>
          <cell r="C5686" t="str">
            <v>T</v>
          </cell>
          <cell r="D5686">
            <v>1.94</v>
          </cell>
        </row>
        <row r="5687">
          <cell r="A5687">
            <v>72849</v>
          </cell>
          <cell r="B5687" t="str">
            <v>CARGA, MANOBRAS E DESCARGA DE MISTURAS DE SOLOS E AGREGADOS (BASES ESTABILIZADAS EM USINA) COM CAMINHAO BASCULANTE 6 M3</v>
          </cell>
          <cell r="C5687" t="str">
            <v>T</v>
          </cell>
          <cell r="D5687">
            <v>2.4900000000000002</v>
          </cell>
        </row>
        <row r="5688">
          <cell r="A5688">
            <v>72850</v>
          </cell>
          <cell r="B5688" t="str">
            <v>CARGA, MANOBRAS E DESCARGA DE MATERIAIS DIVERSOS, COM CAMINHAO CARROCERIA 9T (CARGA E DESCARGA MANUAIS)</v>
          </cell>
          <cell r="C5688" t="str">
            <v>T</v>
          </cell>
          <cell r="D5688">
            <v>10.47</v>
          </cell>
        </row>
        <row r="5689">
          <cell r="A5689">
            <v>72871</v>
          </cell>
          <cell r="B5689" t="str">
            <v>MOBILIZACAO E INSTALACAO DE 01 EQUIPAMENTO DE SONDAGEM, DISTANCIA ATE 10KM</v>
          </cell>
          <cell r="C5689" t="str">
            <v>UN</v>
          </cell>
          <cell r="D5689">
            <v>292.93</v>
          </cell>
        </row>
        <row r="5690">
          <cell r="A5690">
            <v>72872</v>
          </cell>
          <cell r="B5690" t="str">
            <v>MOBILIZACAO E INSTALACAO DE 01 EQUIPAMENTO DE SONDAGEM, DISTANCIA DE 10KM ATE 20KM</v>
          </cell>
          <cell r="C5690" t="str">
            <v>UN</v>
          </cell>
          <cell r="D5690">
            <v>473.44</v>
          </cell>
        </row>
        <row r="5691">
          <cell r="A5691">
            <v>72882</v>
          </cell>
          <cell r="B5691" t="str">
            <v>TRANSPORTE COMERCIAL COM CAMINHAO CARROCERIA 9 T, RODOVIA EM LEITO NATURAL</v>
          </cell>
          <cell r="C5691" t="str">
            <v>M3XKM</v>
          </cell>
          <cell r="D5691">
            <v>1.24</v>
          </cell>
        </row>
        <row r="5692">
          <cell r="A5692">
            <v>72883</v>
          </cell>
          <cell r="B5692" t="str">
            <v>TRANSPORTE COMERCIAL COM CAMINHAO CARROCERIA 9 T, RODOVIA COM REVESTIMENTO PRIMARIO</v>
          </cell>
          <cell r="C5692" t="str">
            <v>M3XKM</v>
          </cell>
          <cell r="D5692">
            <v>0.99</v>
          </cell>
        </row>
        <row r="5693">
          <cell r="A5693">
            <v>72884</v>
          </cell>
          <cell r="B5693" t="str">
            <v>TRANSPORTE COMERCIAL COM CAMINHAO CARROCERIA 9 T, RODOVIA PAVIMENTADA</v>
          </cell>
          <cell r="C5693" t="str">
            <v>M3XKM</v>
          </cell>
          <cell r="D5693">
            <v>0.83</v>
          </cell>
        </row>
        <row r="5694">
          <cell r="A5694">
            <v>72885</v>
          </cell>
          <cell r="B5694" t="str">
            <v>TRANSPORTE COMERCIAL COM CAMINHAO BASCULANTE 6 M3, RODOVIA EM LEITO NATURAL</v>
          </cell>
          <cell r="C5694" t="str">
            <v>M3XKM</v>
          </cell>
          <cell r="D5694">
            <v>1.55</v>
          </cell>
        </row>
        <row r="5695">
          <cell r="A5695">
            <v>72886</v>
          </cell>
          <cell r="B5695" t="str">
            <v>TRANSPORTE COMERCIAL COM CAMINHAO BASCULANTE 6 M3, RODOVIA COM REVESTIMENTO PRIMARIO</v>
          </cell>
          <cell r="C5695" t="str">
            <v>M3XKM</v>
          </cell>
          <cell r="D5695">
            <v>1.24</v>
          </cell>
        </row>
        <row r="5696">
          <cell r="A5696">
            <v>72887</v>
          </cell>
          <cell r="B5696" t="str">
            <v>TRANSPORTE COMERCIAL COM CAMINHAO BASCULANTE 6 M3, RODOVIA PAVIMENTADA</v>
          </cell>
          <cell r="C5696" t="str">
            <v>M3XKM</v>
          </cell>
          <cell r="D5696">
            <v>1.04</v>
          </cell>
        </row>
        <row r="5697">
          <cell r="A5697">
            <v>72888</v>
          </cell>
          <cell r="B5697" t="str">
            <v>CARGA, MANOBRAS E DESCARGA DE AREIA, BRITA, PEDRA DE MAO E SOLOS COM CAMINHAO BASCULANTE 6 M3 (DESCARGA LIVRE)</v>
          </cell>
          <cell r="C5697" t="str">
            <v>M3</v>
          </cell>
          <cell r="D5697">
            <v>1.0900000000000001</v>
          </cell>
        </row>
        <row r="5698">
          <cell r="A5698">
            <v>72890</v>
          </cell>
          <cell r="B5698" t="str">
            <v>CARGA, MANOBRAS E DESCARGA DE BRITA PARA TRATAMENTOS SUPERFICIAIS, COM CAMINHAO BASCULANTE 6 M3, DESCARGA EM DISTRIBUIDOR</v>
          </cell>
          <cell r="C5698" t="str">
            <v>M3</v>
          </cell>
          <cell r="D5698">
            <v>6.57</v>
          </cell>
        </row>
        <row r="5699">
          <cell r="A5699">
            <v>72891</v>
          </cell>
          <cell r="B5699" t="str">
            <v>CARGA, MANOBRAS E DESCARGA DE MISTURA BETUMINOSA A QUENTE, COM CAMINHAO BASCULANTE 6 M3, DESCARGA EM VIBRO-ACABADORA</v>
          </cell>
          <cell r="C5699" t="str">
            <v>M3</v>
          </cell>
          <cell r="D5699">
            <v>5.42</v>
          </cell>
        </row>
        <row r="5700">
          <cell r="A5700">
            <v>72892</v>
          </cell>
          <cell r="B5700" t="str">
            <v>CARGA, MANOBRAS E DESCARGA DE DE MISTURA BETUMINOSA A FRIO, COM CAMINHAO BASCULANTE 6 M3, DESCARGA EM VIBRO-ACABADORA</v>
          </cell>
          <cell r="C5700" t="str">
            <v>M3</v>
          </cell>
          <cell r="D5700">
            <v>11.68</v>
          </cell>
        </row>
        <row r="5701">
          <cell r="A5701">
            <v>72893</v>
          </cell>
          <cell r="B5701" t="str">
            <v>CARGA, MANOBRAS E DESCARGA DE BRITA PARA BASE DE MACADAME, COM CAMINHAO BASCULANTE 6 M3, DESCARGA EM DISTRIBUIDOR</v>
          </cell>
          <cell r="C5701" t="str">
            <v>M3</v>
          </cell>
          <cell r="D5701">
            <v>2.91</v>
          </cell>
        </row>
        <row r="5702">
          <cell r="A5702">
            <v>72894</v>
          </cell>
          <cell r="B5702" t="str">
            <v>CARGA, MANOBRAS E DESCARGA DE MISTURAS DE SOLOS E AGREGADOS, COM CAMINHAO BASCULANTE 6 M3, DESCARGA EM DISTRIBUIDOR</v>
          </cell>
          <cell r="C5702" t="str">
            <v>M3</v>
          </cell>
          <cell r="D5702">
            <v>3.73</v>
          </cell>
        </row>
        <row r="5703">
          <cell r="A5703">
            <v>72895</v>
          </cell>
          <cell r="B5703" t="str">
            <v>CARGA, MANOBRAS E DESCARGA DE MATERIAIS DIVERSOS, COM CAMINHAO BASCULANTE 6M3 (CARGA E DESCARGA MANUAIS)</v>
          </cell>
          <cell r="C5703" t="str">
            <v>M3</v>
          </cell>
          <cell r="D5703">
            <v>19.71</v>
          </cell>
        </row>
        <row r="5704">
          <cell r="A5704">
            <v>72897</v>
          </cell>
          <cell r="B5704" t="str">
            <v>CARGA MANUAL DE ENTULHO EM CAMINHAO BASCULANTE 6 M3</v>
          </cell>
          <cell r="C5704" t="str">
            <v>M3</v>
          </cell>
          <cell r="D5704">
            <v>16.48</v>
          </cell>
        </row>
        <row r="5705">
          <cell r="A5705">
            <v>72898</v>
          </cell>
          <cell r="B5705" t="str">
            <v>CARGA E DESCARGA MECANIZADAS DE ENTULHO EM CAMINHAO BASCULANTE 6 M3</v>
          </cell>
          <cell r="C5705" t="str">
            <v>M3</v>
          </cell>
          <cell r="D5705">
            <v>3.34</v>
          </cell>
        </row>
        <row r="5706">
          <cell r="A5706">
            <v>72899</v>
          </cell>
          <cell r="B5706" t="str">
            <v>TRANSPORTE DE ENTULHO COM CAMINHÃO BASCULANTE 6 M3, RODOVIA PAVIMENTADA, DMT ATE 0,5 KM</v>
          </cell>
          <cell r="C5706" t="str">
            <v>M3</v>
          </cell>
          <cell r="D5706">
            <v>5.09</v>
          </cell>
        </row>
        <row r="5707">
          <cell r="A5707">
            <v>72900</v>
          </cell>
          <cell r="B5707" t="str">
            <v>TRANSPORTE DE ENTULHO COM CAMINHAO BASCULANTE 6 M3, RODOVIA PAVIMENTADA, DMT 0,5 A 1,0 KM</v>
          </cell>
          <cell r="C5707" t="str">
            <v>M3</v>
          </cell>
          <cell r="D5707">
            <v>5.6</v>
          </cell>
        </row>
        <row r="5708">
          <cell r="A5708">
            <v>72915</v>
          </cell>
          <cell r="B5708" t="str">
            <v>ESCAVACAO MECANICA DE VALA EM MATERIAL DE 2A. CATEGORIA ATE 2 M DE PROFUNDIDADE COM UTILIZACAO DE ESCAVADEIRA HIDRAULICA</v>
          </cell>
          <cell r="C5708" t="str">
            <v>M3</v>
          </cell>
          <cell r="D5708">
            <v>9.57</v>
          </cell>
        </row>
        <row r="5709">
          <cell r="A5709">
            <v>72916</v>
          </cell>
          <cell r="B5709" t="str">
            <v>BASE DE SOLO CIMENTO 2% MISTURA EM USINA, COMPACTACAO 100% PROCTOR INTERMEDIARIO, EXCLUSIVE ESCAVACAO, CARGA E TRANSPORTE DO SOLO</v>
          </cell>
          <cell r="C5709" t="str">
            <v>M3</v>
          </cell>
          <cell r="D5709">
            <v>29.06</v>
          </cell>
        </row>
        <row r="5710">
          <cell r="A5710">
            <v>72917</v>
          </cell>
          <cell r="B5710" t="str">
            <v>ESCAVACAO MECANICA DE VALA EM MATERIAL 2A. CATEGORIA DE 2,01 ATE 4,00 M DE PROFUNDIDADE COM UTILIZACAO DE ESCAVADEIRA HIDRAULICA</v>
          </cell>
          <cell r="C5710" t="str">
            <v>M3</v>
          </cell>
          <cell r="D5710">
            <v>10.93</v>
          </cell>
        </row>
        <row r="5711">
          <cell r="A5711">
            <v>72918</v>
          </cell>
          <cell r="B5711" t="str">
            <v>ESCAVACAO MECANICA DE VALA EM MATERIAL 2A. CATEGORIA DE 4,01 ATE 6,00 M DE PROFUNDIDADE COM UTILIZACAO DE ESCAVADEIRA HIDRAULICA</v>
          </cell>
          <cell r="C5711" t="str">
            <v>M3</v>
          </cell>
          <cell r="D5711">
            <v>12.75</v>
          </cell>
        </row>
        <row r="5712">
          <cell r="A5712">
            <v>72919</v>
          </cell>
          <cell r="B5712" t="str">
            <v>BASE DE SOLO CIMENTO 4% MISTURA EM USINA, COMPACTACAO 100% PROCTOR NORMAL, EXCLUSIVE ESCAVACAO, CARGA E TRANSPORTE DO SOLO</v>
          </cell>
          <cell r="C5712" t="str">
            <v>M3</v>
          </cell>
          <cell r="D5712">
            <v>43.54</v>
          </cell>
        </row>
        <row r="5713">
          <cell r="A5713">
            <v>72922</v>
          </cell>
          <cell r="B5713" t="str">
            <v>BASE DE SOLO CIMENTO 6% COM MISTURA EM USINA, COMPACTACAO 100% PROCTOR NORMAL, EXCLUSIVE ESCAVACAO, CARGA E TRANSPORTE DO SOLO</v>
          </cell>
          <cell r="C5713" t="str">
            <v>M3</v>
          </cell>
          <cell r="D5713">
            <v>60.2</v>
          </cell>
        </row>
        <row r="5714">
          <cell r="A5714">
            <v>72923</v>
          </cell>
          <cell r="B5714" t="str">
            <v>BASE DE SOLO - BRITA (40/60), MISTURA EM USINA, COMPACTACAO 100% PROCTOR MODIFICADO, EXCLUSIVE ESCAVACAO, CARGA E TRANSPORTE</v>
          </cell>
          <cell r="C5714" t="str">
            <v>M3</v>
          </cell>
          <cell r="D5714">
            <v>52.43</v>
          </cell>
        </row>
        <row r="5715">
          <cell r="A5715">
            <v>72924</v>
          </cell>
          <cell r="B5715" t="str">
            <v>BASE DE SOLO - BRITA (50/50), MISTURA EM USINA, COMPACTACAO 100% PROCTOR MODIFICADO, EXCLUSIVE ESCAVACAO, CARGA E TRANSPORTE</v>
          </cell>
          <cell r="C5715" t="str">
            <v>M3</v>
          </cell>
          <cell r="D5715">
            <v>45.1</v>
          </cell>
        </row>
        <row r="5716">
          <cell r="A5716">
            <v>72927</v>
          </cell>
          <cell r="B5716" t="str">
            <v>CORDOALHA DE COBRE NU, INCLUSIVE ISOLADORES - 16,00 MM2 - FORNECIMENTO E INSTALACAO</v>
          </cell>
          <cell r="C5716" t="str">
            <v>M</v>
          </cell>
          <cell r="D5716">
            <v>30.92</v>
          </cell>
        </row>
        <row r="5717">
          <cell r="A5717">
            <v>72928</v>
          </cell>
          <cell r="B5717" t="str">
            <v>CORDOALHA DE COBRE NU, INCLUSIVE ISOLADORES - 25,00 MM2 - FORNECIMENTO E INSTALACAO</v>
          </cell>
          <cell r="C5717" t="str">
            <v>M</v>
          </cell>
          <cell r="D5717">
            <v>35.159999999999997</v>
          </cell>
        </row>
        <row r="5718">
          <cell r="A5718">
            <v>72929</v>
          </cell>
          <cell r="B5718" t="str">
            <v>CORDOALHA DE COBRE NU, INCLUSIVE ISOLADORES - 35,00 MM2 - FORNECIMENTO E INSTALACAO</v>
          </cell>
          <cell r="C5718" t="str">
            <v>M</v>
          </cell>
          <cell r="D5718">
            <v>40.659999999999997</v>
          </cell>
        </row>
        <row r="5719">
          <cell r="A5719">
            <v>72930</v>
          </cell>
          <cell r="B5719" t="str">
            <v>CORDOALHA DE COBRE NU, INCLUSIVE ISOLADORES - 50,00 MM2 - FORNECIMENTO E INSTALACAO</v>
          </cell>
          <cell r="C5719" t="str">
            <v>M</v>
          </cell>
          <cell r="D5719">
            <v>49.85</v>
          </cell>
        </row>
        <row r="5720">
          <cell r="A5720">
            <v>72931</v>
          </cell>
          <cell r="B5720" t="str">
            <v>CORDOALHA DE COBRE NU, INCLUSIVE ISOLADORES - 70,00 MM2 - FORNECIMENTO E INSTALACAO</v>
          </cell>
          <cell r="C5720" t="str">
            <v>M</v>
          </cell>
          <cell r="D5720">
            <v>59.54</v>
          </cell>
        </row>
        <row r="5721">
          <cell r="A5721">
            <v>72932</v>
          </cell>
          <cell r="B5721" t="str">
            <v>CORDOALHA DE COBRE NU, INCLUSIVE ISOLADORES - 95,00 MM2 - FORNECIMENTO E INSTALACAO</v>
          </cell>
          <cell r="C5721" t="str">
            <v>M</v>
          </cell>
          <cell r="D5721">
            <v>72.47</v>
          </cell>
        </row>
        <row r="5722">
          <cell r="A5722">
            <v>72941</v>
          </cell>
          <cell r="B5722" t="str">
            <v>APARELHO SINALIZADOR DE SAIDA DE GARAGEM, COM CELULA FOTOELETRICA - FORNECIMENTO E INSTALACAO</v>
          </cell>
          <cell r="C5722" t="str">
            <v>UN</v>
          </cell>
          <cell r="D5722">
            <v>131.25</v>
          </cell>
        </row>
        <row r="5723">
          <cell r="A5723">
            <v>72942</v>
          </cell>
          <cell r="B5723" t="str">
            <v>PINTURA DE LIGACAO COM EMULSAO RR-1C</v>
          </cell>
          <cell r="C5723" t="str">
            <v>M2</v>
          </cell>
          <cell r="D5723">
            <v>1.1299999999999999</v>
          </cell>
        </row>
        <row r="5724">
          <cell r="A5724">
            <v>72943</v>
          </cell>
          <cell r="B5724" t="str">
            <v>PINTURA DE LIGACAO COM EMULSAO RR-2C</v>
          </cell>
          <cell r="C5724" t="str">
            <v>M2</v>
          </cell>
          <cell r="D5724">
            <v>1.37</v>
          </cell>
        </row>
        <row r="5725">
          <cell r="A5725">
            <v>72947</v>
          </cell>
          <cell r="B5725" t="str">
            <v>SINALIZACAO HORIZONTAL COM TINTA RETRORREFLETIVA A BASE DE RESINA ACRILICA COM MICROESFERAS DE VIDRO</v>
          </cell>
          <cell r="C5725" t="str">
            <v>M2</v>
          </cell>
          <cell r="D5725">
            <v>27.42</v>
          </cell>
        </row>
        <row r="5726">
          <cell r="A5726">
            <v>72956</v>
          </cell>
          <cell r="B5726" t="str">
            <v>TRATAMENTO SUPERFICIAL SIMPLES - TSS, COM EMULSAO RR-2C</v>
          </cell>
          <cell r="C5726" t="str">
            <v>M2</v>
          </cell>
          <cell r="D5726">
            <v>5.24</v>
          </cell>
        </row>
        <row r="5727">
          <cell r="A5727">
            <v>72958</v>
          </cell>
          <cell r="B5727" t="str">
            <v>TRATAMENTO SUPERFICIAL DUPLO - TSD, COM EMULSAO RR-2C</v>
          </cell>
          <cell r="C5727" t="str">
            <v>M2</v>
          </cell>
          <cell r="D5727">
            <v>9.25</v>
          </cell>
        </row>
        <row r="5728">
          <cell r="A5728">
            <v>72960</v>
          </cell>
          <cell r="B5728" t="str">
            <v>TRATAMENTO SUPERFICIAL TRIPLO - TST, COM EMULSAO RR-2C</v>
          </cell>
          <cell r="C5728" t="str">
            <v>M2</v>
          </cell>
          <cell r="D5728">
            <v>12.21</v>
          </cell>
        </row>
        <row r="5729">
          <cell r="A5729">
            <v>72961</v>
          </cell>
          <cell r="B5729" t="str">
            <v>REGULARIZACAO E COMPACTACAO DE SUBLEITO ATE 20 CM DE ESPESSURA</v>
          </cell>
          <cell r="C5729" t="str">
            <v>M2</v>
          </cell>
          <cell r="D5729">
            <v>1.18</v>
          </cell>
        </row>
        <row r="5730">
          <cell r="A5730">
            <v>72962</v>
          </cell>
          <cell r="B5730" t="str">
            <v>USINAGEM DE CBUQ COM CAP 50/70, PARA CAPA DE ROLAMENTO</v>
          </cell>
          <cell r="C5730" t="str">
            <v>T</v>
          </cell>
          <cell r="D5730">
            <v>207.04</v>
          </cell>
        </row>
        <row r="5731">
          <cell r="A5731">
            <v>72963</v>
          </cell>
          <cell r="B5731" t="str">
            <v>USINAGEM DE CBUQ COM CAP 50/70, PARA BINDER</v>
          </cell>
          <cell r="C5731" t="str">
            <v>T</v>
          </cell>
          <cell r="D5731">
            <v>171.86</v>
          </cell>
        </row>
        <row r="5732">
          <cell r="A5732">
            <v>72972</v>
          </cell>
          <cell r="B5732" t="str">
            <v>CONTENCAO LATERAL COM SOLO LOCAL PARA PAVIMENTO POLIEDRICO</v>
          </cell>
          <cell r="C5732" t="str">
            <v>M2</v>
          </cell>
          <cell r="D5732">
            <v>0.73</v>
          </cell>
        </row>
        <row r="5733">
          <cell r="A5733">
            <v>72973</v>
          </cell>
          <cell r="B5733" t="str">
            <v>CORTE E PREPARO DE CORDAO DE PEDRA PARA PAVIMENTO POLIEDRICO</v>
          </cell>
          <cell r="C5733" t="str">
            <v>M</v>
          </cell>
          <cell r="D5733">
            <v>1.37</v>
          </cell>
        </row>
        <row r="5734">
          <cell r="A5734">
            <v>72974</v>
          </cell>
          <cell r="B5734" t="str">
            <v>CORTE E PREPARO DE PEDRA PARA PAVIMENTO POLIEDRICO</v>
          </cell>
          <cell r="C5734" t="str">
            <v>M2</v>
          </cell>
          <cell r="D5734">
            <v>4.5599999999999996</v>
          </cell>
        </row>
        <row r="5735">
          <cell r="A5735">
            <v>72975</v>
          </cell>
          <cell r="B5735" t="str">
            <v>DESMONTE MANUAL DE PEDRA PARA PAVIMENTO POLIEDRICO</v>
          </cell>
          <cell r="C5735" t="str">
            <v>M2</v>
          </cell>
          <cell r="D5735">
            <v>0.51</v>
          </cell>
        </row>
        <row r="5736">
          <cell r="A5736">
            <v>72978</v>
          </cell>
          <cell r="B5736" t="str">
            <v>EXTRACAO, CARGA E ASSENTAMENTO DE CORDAO DE PEDRA PARA PAVIMENTO POLIEDRICO, EXCLUSIVE TRANSPORTE DE PEDRA E INDENIZACAO PEDREIRA</v>
          </cell>
          <cell r="C5736" t="str">
            <v>M</v>
          </cell>
          <cell r="D5736">
            <v>4.5599999999999996</v>
          </cell>
        </row>
        <row r="5737">
          <cell r="A5737">
            <v>72979</v>
          </cell>
          <cell r="B5737" t="str">
            <v>EXTRACAO, CARGA, PREPARO E ASSENTAMENTO DE PEDRAS POLIEDRICAS, EXCLUSIVE TRANSPORTE DE PEDRA E INDENIZACAO PEDREIRA</v>
          </cell>
          <cell r="C5737" t="str">
            <v>M2</v>
          </cell>
          <cell r="D5737">
            <v>8.7200000000000006</v>
          </cell>
        </row>
        <row r="5738">
          <cell r="A5738">
            <v>73301</v>
          </cell>
          <cell r="B5738" t="str">
            <v>ESCORAMENTO FORMAS ATE H = 3,30M, COM MADEIRA DE 3A QUALIDADE, NAO APARELHADA, APROVEITAMENTO TABUAS 3X E PRUMOS 4X.</v>
          </cell>
          <cell r="C5738" t="str">
            <v>M3</v>
          </cell>
          <cell r="D5738">
            <v>8.23</v>
          </cell>
        </row>
        <row r="5739">
          <cell r="A5739">
            <v>73303</v>
          </cell>
          <cell r="B5739" t="str">
            <v>GRUPO GERADOR ESTACIONÁRIO, MOTOR DIESEL POTÊNCIA 170 KVA - DEPRECIAÇÃO. AF_02/2016</v>
          </cell>
          <cell r="C5739" t="str">
            <v>H</v>
          </cell>
          <cell r="D5739">
            <v>3.27</v>
          </cell>
        </row>
        <row r="5740">
          <cell r="A5740">
            <v>73307</v>
          </cell>
          <cell r="B5740" t="str">
            <v>GRUPO GERADOR ESTACIONÁRIO, MOTOR DIESEL POTÊNCIA 170 KVA - MANUTENÇÃO. AF_02/2016</v>
          </cell>
          <cell r="C5740" t="str">
            <v>H</v>
          </cell>
          <cell r="D5740">
            <v>2.92</v>
          </cell>
        </row>
        <row r="5741">
          <cell r="A5741">
            <v>73309</v>
          </cell>
          <cell r="B5741" t="str">
            <v>ROLO COMPACTADOR VIBRATÓRIO PÉ DE CARNEIRO PARA SOLOS, POTÊNCIA 80 HP, PESO OPERACIONAL SEM/COM LASTRO 7,4 / 8,8 T, LARGURA DE TRABALHO 1,68 M - DEPRECIAÇÃO. AF_02/2016</v>
          </cell>
          <cell r="C5741" t="str">
            <v>H</v>
          </cell>
          <cell r="D5741">
            <v>13.47</v>
          </cell>
        </row>
        <row r="5742">
          <cell r="A5742">
            <v>73311</v>
          </cell>
          <cell r="B5742" t="str">
            <v>GRUPO GERADOR ESTACIONÁRIO, MOTOR DIESEL POTÊNCIA 170 KVA - MATERIAIS NA OPERAÇÃO. AF_02/2016</v>
          </cell>
          <cell r="C5742" t="str">
            <v>H</v>
          </cell>
          <cell r="D5742">
            <v>101.52</v>
          </cell>
        </row>
        <row r="5743">
          <cell r="A5743">
            <v>73313</v>
          </cell>
          <cell r="B5743" t="str">
            <v>ROLO COMPACTADOR VIBRATÓRIO PÉ DE CARNEIRO PARA SOLOS, POTÊNCIA 80 HP, PESO OPERACIONAL SEM/COM LASTRO 7,4 / 8,8 T, LARGURA DE TRABALHO 1,68 M - JUROS. AF_02/2016</v>
          </cell>
          <cell r="C5743" t="str">
            <v>H</v>
          </cell>
          <cell r="D5743">
            <v>3.53</v>
          </cell>
        </row>
        <row r="5744">
          <cell r="A5744">
            <v>73315</v>
          </cell>
          <cell r="B5744" t="str">
            <v>ROLO COMPACTADOR VIBRATÓRIO PÉ DE CARNEIRO PARA SOLOS, POTÊNCIA 80 HP, PESO OPERACIONAL SEM/COM LASTRO 7,4 / 8,8 T, LARGURA DE TRABALHO 1,68 M - MATERIAIS NA OPERAÇÃO. AF_02/2016</v>
          </cell>
          <cell r="C5744" t="str">
            <v>H</v>
          </cell>
          <cell r="D5744">
            <v>38.659999999999997</v>
          </cell>
        </row>
        <row r="5745">
          <cell r="A5745">
            <v>73335</v>
          </cell>
          <cell r="B5745" t="str">
            <v>CAMINHÃO TOCO, PBT 14.300 KG, CARGA ÚTIL MÁX. 9.710 KG, DIST. ENTRE EIXOS 3,56 M, POTÊNCIA 185 CV, INCLUSIVE CARROCERIA FIXA ABERTA DE MADEIRA P/ TRANSPORTE GERAL DE CARGA SECA, DIMEN. APROX. 2,50 X 6,50 X 0,50 M - MANUTENÇÃO. AF_06/2014</v>
          </cell>
          <cell r="C5745" t="str">
            <v>H</v>
          </cell>
          <cell r="D5745">
            <v>13.72</v>
          </cell>
        </row>
        <row r="5746">
          <cell r="A5746">
            <v>73340</v>
          </cell>
          <cell r="B5746" t="str">
            <v>CAMINHÃO TOCO, PBT 14.300 KG, CARGA ÚTIL MÁX. 9.710 KG, DIST. ENTRE EIXOS 3,56 M, POTÊNCIA 185 CV, INCLUSIVE CARROCERIA FIXA ABERTA DE MADEIRA P/ TRANSPORTE GERAL DE CARGA SECA, DIMEN. APROX. 2,50 X 6,50 X 0,50 M - MATERIAIS NA OPERAÇÃO. AF_06/2014</v>
          </cell>
          <cell r="C5746" t="str">
            <v>H</v>
          </cell>
          <cell r="D5746">
            <v>88.23</v>
          </cell>
        </row>
        <row r="5747">
          <cell r="A5747">
            <v>73361</v>
          </cell>
          <cell r="B5747" t="str">
            <v>CONCRETO CICLOPICO FCK=10MPA 30% PEDRA DE MAO INCLUSIVE LANCAMENTO</v>
          </cell>
          <cell r="C5747" t="str">
            <v>M3</v>
          </cell>
          <cell r="D5747">
            <v>329.46</v>
          </cell>
        </row>
        <row r="5748">
          <cell r="A5748">
            <v>73395</v>
          </cell>
          <cell r="B5748" t="str">
            <v>GRUPO GERADOR ESTACIONÁRIO, MOTOR DIESEL POTÊNCIA 170 KVA - CHI DIURNO. AF_02/2016</v>
          </cell>
          <cell r="C5748" t="str">
            <v>CHI</v>
          </cell>
          <cell r="D5748">
            <v>4.3899999999999997</v>
          </cell>
        </row>
        <row r="5749">
          <cell r="A5749">
            <v>73417</v>
          </cell>
          <cell r="B5749" t="str">
            <v>GRUPO GERADOR ESTACIONÁRIO, MOTOR DIESEL POTÊNCIA 170 KVA - CHP DIURNO. AF_02/2016</v>
          </cell>
          <cell r="C5749" t="str">
            <v>CHP</v>
          </cell>
          <cell r="D5749">
            <v>107.71</v>
          </cell>
        </row>
        <row r="5750">
          <cell r="A5750">
            <v>73436</v>
          </cell>
          <cell r="B5750" t="str">
            <v>ROLO COMPACTADOR VIBRATÓRIO PÉ DE CARNEIRO PARA SOLOS, POTÊNCIA 80 HP, PESO OPERACIONAL SEM/COM LASTRO 7,4 / 8,8 T, LARGURA DE TRABALHO 1,68 M - CHP DIURNO. AF_02/2016</v>
          </cell>
          <cell r="C5750" t="str">
            <v>CHP</v>
          </cell>
          <cell r="D5750">
            <v>114.49</v>
          </cell>
        </row>
        <row r="5751">
          <cell r="A5751">
            <v>73445</v>
          </cell>
          <cell r="B5751" t="str">
            <v>CAIACAO INT OU EXT SOBRE REVESTIMENTO LISO C/ADOCAO DE FIXADOR COM    COM DUAS DEMAOS</v>
          </cell>
          <cell r="C5751" t="str">
            <v>M2</v>
          </cell>
          <cell r="D5751">
            <v>7.01</v>
          </cell>
        </row>
        <row r="5752">
          <cell r="A5752">
            <v>73446</v>
          </cell>
          <cell r="B5752" t="str">
            <v>PINTURA DE SUPERFICIE C/TINTA GRAFITE</v>
          </cell>
          <cell r="C5752" t="str">
            <v>M2</v>
          </cell>
          <cell r="D5752">
            <v>15.67</v>
          </cell>
        </row>
        <row r="5753">
          <cell r="A5753">
            <v>73465</v>
          </cell>
          <cell r="B5753" t="str">
            <v>PISO CIMENTADO E=1,5CM C/ARGAMASSA 1:3 CIMENTO AREIA ALISADO COLHER   SOBRE BASE EXISTENTE E ARGAMASSA EM PREPARO MECANIZADO</v>
          </cell>
          <cell r="C5753" t="str">
            <v>M2</v>
          </cell>
          <cell r="D5753">
            <v>29.59</v>
          </cell>
        </row>
        <row r="5754">
          <cell r="A5754">
            <v>73467</v>
          </cell>
          <cell r="B5754" t="str">
            <v>CAMINHÃO TOCO, PBT 14.300 KG, CARGA ÚTIL MÁX. 9.710 KG, DIST. ENTRE EIXOS 3,56 M, POTÊNCIA 185 CV, INCLUSIVE CARROCERIA FIXA ABERTA DE MADEIRA P/ TRANSPORTE GERAL DE CARGA SECA, DIMEN. APROX. 2,50 X 6,50 X 0,50 M - CHP DIURNO. AF_06/2014</v>
          </cell>
          <cell r="C5754" t="str">
            <v>CHP</v>
          </cell>
          <cell r="D5754">
            <v>126.28</v>
          </cell>
        </row>
        <row r="5755">
          <cell r="A5755">
            <v>73503</v>
          </cell>
          <cell r="B5755" t="str">
            <v>TRANSPORTE DE TUBOS DE PVC DN 1000</v>
          </cell>
          <cell r="C5755" t="str">
            <v>M</v>
          </cell>
          <cell r="D5755">
            <v>7.77</v>
          </cell>
        </row>
        <row r="5756">
          <cell r="A5756">
            <v>73504</v>
          </cell>
          <cell r="B5756" t="str">
            <v>TRANSPORTE DE TUBOS DE PVC DN 900</v>
          </cell>
          <cell r="C5756" t="str">
            <v>M</v>
          </cell>
          <cell r="D5756">
            <v>6.56</v>
          </cell>
        </row>
        <row r="5757">
          <cell r="A5757">
            <v>73505</v>
          </cell>
          <cell r="B5757" t="str">
            <v>TRANSPORTE DE TUBOS DE PVC DN 800</v>
          </cell>
          <cell r="C5757" t="str">
            <v>M</v>
          </cell>
          <cell r="D5757">
            <v>5.43</v>
          </cell>
        </row>
        <row r="5758">
          <cell r="A5758">
            <v>73506</v>
          </cell>
          <cell r="B5758" t="str">
            <v>TRANSPORTE DE TUBOS DE PVC DN 700</v>
          </cell>
          <cell r="C5758" t="str">
            <v>M</v>
          </cell>
          <cell r="D5758">
            <v>4.41</v>
          </cell>
        </row>
        <row r="5759">
          <cell r="A5759">
            <v>73507</v>
          </cell>
          <cell r="B5759" t="str">
            <v>TRANSPORTE DE TUBOS DE PVC DN 600</v>
          </cell>
          <cell r="C5759" t="str">
            <v>M</v>
          </cell>
          <cell r="D5759">
            <v>3.45</v>
          </cell>
        </row>
        <row r="5760">
          <cell r="A5760">
            <v>73508</v>
          </cell>
          <cell r="B5760" t="str">
            <v>TRANSPORTE DE TUBOS DE PVC DN 500</v>
          </cell>
          <cell r="C5760" t="str">
            <v>M</v>
          </cell>
          <cell r="D5760">
            <v>2.62</v>
          </cell>
        </row>
        <row r="5761">
          <cell r="A5761">
            <v>73509</v>
          </cell>
          <cell r="B5761" t="str">
            <v>TRANSPORTE DE TUBOS DE PVC DN 400</v>
          </cell>
          <cell r="C5761" t="str">
            <v>M</v>
          </cell>
          <cell r="D5761">
            <v>1.9</v>
          </cell>
        </row>
        <row r="5762">
          <cell r="A5762">
            <v>73510</v>
          </cell>
          <cell r="B5762" t="str">
            <v>TRANSPORTE DE TUBOS DE FERRO DUTIL DN 1200</v>
          </cell>
          <cell r="C5762" t="str">
            <v>M</v>
          </cell>
          <cell r="D5762">
            <v>20</v>
          </cell>
        </row>
        <row r="5763">
          <cell r="A5763">
            <v>73511</v>
          </cell>
          <cell r="B5763" t="str">
            <v>TRANSPORTE DE TUBOS DE FERRO DUTIL DN 1100</v>
          </cell>
          <cell r="C5763" t="str">
            <v>M</v>
          </cell>
          <cell r="D5763">
            <v>17.25</v>
          </cell>
        </row>
        <row r="5764">
          <cell r="A5764">
            <v>73512</v>
          </cell>
          <cell r="B5764" t="str">
            <v>TRANSPORTE DE TUBOS DE FERRO DUTIL DN 1000</v>
          </cell>
          <cell r="C5764" t="str">
            <v>M</v>
          </cell>
          <cell r="D5764">
            <v>14.98</v>
          </cell>
        </row>
        <row r="5765">
          <cell r="A5765">
            <v>73513</v>
          </cell>
          <cell r="B5765" t="str">
            <v>TRANSPORTE DE TUBOS DE FERRO DUTIL DN 900</v>
          </cell>
          <cell r="C5765" t="str">
            <v>M</v>
          </cell>
          <cell r="D5765">
            <v>12.63</v>
          </cell>
        </row>
        <row r="5766">
          <cell r="A5766">
            <v>73514</v>
          </cell>
          <cell r="B5766" t="str">
            <v>TRANSPORTE DE TUBOS DE FERRO DUTIL DN 800</v>
          </cell>
          <cell r="C5766" t="str">
            <v>M</v>
          </cell>
          <cell r="D5766">
            <v>10.48</v>
          </cell>
        </row>
        <row r="5767">
          <cell r="A5767">
            <v>73515</v>
          </cell>
          <cell r="B5767" t="str">
            <v>TRANSPORTE DE TUBOS DE FERRO DUTIL DN 700</v>
          </cell>
          <cell r="C5767" t="str">
            <v>M</v>
          </cell>
          <cell r="D5767">
            <v>8.49</v>
          </cell>
        </row>
        <row r="5768">
          <cell r="A5768">
            <v>73516</v>
          </cell>
          <cell r="B5768" t="str">
            <v>TRANSPORTE DE TUBOS DE FERRO DUTIL DN 600</v>
          </cell>
          <cell r="C5768" t="str">
            <v>M</v>
          </cell>
          <cell r="D5768">
            <v>6.68</v>
          </cell>
        </row>
        <row r="5769">
          <cell r="A5769">
            <v>73517</v>
          </cell>
          <cell r="B5769" t="str">
            <v>TRANSPORTE DE TUBOS DE FERRO DUTIL DN 500</v>
          </cell>
          <cell r="C5769" t="str">
            <v>M</v>
          </cell>
          <cell r="D5769">
            <v>5.0599999999999996</v>
          </cell>
        </row>
        <row r="5770">
          <cell r="A5770">
            <v>73518</v>
          </cell>
          <cell r="B5770" t="str">
            <v>TRANSPORTE DE TUBOS DE FERRO DUTIL DN 450</v>
          </cell>
          <cell r="C5770" t="str">
            <v>M</v>
          </cell>
          <cell r="D5770">
            <v>4.38</v>
          </cell>
        </row>
        <row r="5771">
          <cell r="A5771">
            <v>73519</v>
          </cell>
          <cell r="B5771" t="str">
            <v>TRANSPORTE DE TUBOS DE FERRO DUTIL DN 400</v>
          </cell>
          <cell r="C5771" t="str">
            <v>M</v>
          </cell>
          <cell r="D5771">
            <v>3.67</v>
          </cell>
        </row>
        <row r="5772">
          <cell r="A5772">
            <v>73520</v>
          </cell>
          <cell r="B5772" t="str">
            <v>TRANSPORTE DE TUBOS DE FERRO DUTIL DN 350</v>
          </cell>
          <cell r="C5772" t="str">
            <v>M</v>
          </cell>
          <cell r="D5772">
            <v>3.09</v>
          </cell>
        </row>
        <row r="5773">
          <cell r="A5773">
            <v>73521</v>
          </cell>
          <cell r="B5773" t="str">
            <v>TRANSPORTE DE TUBOS DE FERRO DUTIL DN 300</v>
          </cell>
          <cell r="C5773" t="str">
            <v>M</v>
          </cell>
          <cell r="D5773">
            <v>2.4900000000000002</v>
          </cell>
        </row>
        <row r="5774">
          <cell r="A5774">
            <v>73522</v>
          </cell>
          <cell r="B5774" t="str">
            <v>TRANSPORTE DE TUBOS DE FERRO DUTIL DN 250</v>
          </cell>
          <cell r="C5774" t="str">
            <v>M</v>
          </cell>
          <cell r="D5774">
            <v>1.96</v>
          </cell>
        </row>
        <row r="5775">
          <cell r="A5775">
            <v>73523</v>
          </cell>
          <cell r="B5775" t="str">
            <v>TRANSPORTE DE TUBOS DE FERRO DUTIL DN 200</v>
          </cell>
          <cell r="C5775" t="str">
            <v>M</v>
          </cell>
          <cell r="D5775">
            <v>1.47</v>
          </cell>
        </row>
        <row r="5776">
          <cell r="A5776">
            <v>73524</v>
          </cell>
          <cell r="B5776" t="str">
            <v>TRANSPORTE DE TUBOS DE FERRO DUTIL DN 150</v>
          </cell>
          <cell r="C5776" t="str">
            <v>M</v>
          </cell>
          <cell r="D5776">
            <v>1.1599999999999999</v>
          </cell>
        </row>
        <row r="5777">
          <cell r="A5777">
            <v>73536</v>
          </cell>
          <cell r="B5777" t="str">
            <v>MOTOBOMBA CENTRÍFUGA, MOTOR A GASOLINA, POTÊNCIA 5,42 HP, BOCAIS 1 1/2" X 1", DIÂMETRO ROTOR 143 MM HM/Q = 6 MCA / 16,8 M3/H A 38 MCA / 6,6 M3/H - CHP DIURNO. AF_06/2014</v>
          </cell>
          <cell r="C5777" t="str">
            <v>CHP</v>
          </cell>
          <cell r="D5777">
            <v>3.53</v>
          </cell>
        </row>
        <row r="5778">
          <cell r="A5778">
            <v>73548</v>
          </cell>
          <cell r="B5778" t="str">
            <v>ARGAMASSA TRACO 1:3 (CIMENTO E AREIA), PREPARO MANUAL, INCLUSO ADITIVO IMPERMEABILIZANTE</v>
          </cell>
          <cell r="C5778" t="str">
            <v>M3</v>
          </cell>
          <cell r="D5778">
            <v>489.07</v>
          </cell>
        </row>
        <row r="5779">
          <cell r="A5779">
            <v>73549</v>
          </cell>
          <cell r="B5779" t="str">
            <v>ARGAMASSA TRACO 1:4 (CIMENTO E AREIA), PREPARO MANUAL, INCLUSO ADITIVO IMPERMEABILIZANTE</v>
          </cell>
          <cell r="C5779" t="str">
            <v>M3</v>
          </cell>
          <cell r="D5779">
            <v>466.72</v>
          </cell>
        </row>
        <row r="5780">
          <cell r="A5780">
            <v>73587</v>
          </cell>
          <cell r="B5780" t="str">
            <v>TRANSPORTE DE TUBOS DE PVC DN 350</v>
          </cell>
          <cell r="C5780" t="str">
            <v>M</v>
          </cell>
          <cell r="D5780">
            <v>1.33</v>
          </cell>
        </row>
        <row r="5781">
          <cell r="A5781">
            <v>73588</v>
          </cell>
          <cell r="B5781" t="str">
            <v>TRANSPORTE DE TUBOS DE PVC DN 300</v>
          </cell>
          <cell r="C5781" t="str">
            <v>M</v>
          </cell>
          <cell r="D5781">
            <v>0.89</v>
          </cell>
        </row>
        <row r="5782">
          <cell r="A5782">
            <v>73589</v>
          </cell>
          <cell r="B5782" t="str">
            <v>TRANSPORTE DE TUBOS DE PVC DN 250</v>
          </cell>
          <cell r="C5782" t="str">
            <v>M</v>
          </cell>
          <cell r="D5782">
            <v>0.62</v>
          </cell>
        </row>
        <row r="5783">
          <cell r="A5783">
            <v>73590</v>
          </cell>
          <cell r="B5783" t="str">
            <v>TRANSPORTE DE TUBOS DE PVC DN 200</v>
          </cell>
          <cell r="C5783" t="str">
            <v>M</v>
          </cell>
          <cell r="D5783">
            <v>0.39</v>
          </cell>
        </row>
        <row r="5784">
          <cell r="A5784">
            <v>73597</v>
          </cell>
          <cell r="B5784" t="str">
            <v>TRANSPORTE DE TUBOS DE FERRO DUTIL DN 100</v>
          </cell>
          <cell r="C5784" t="str">
            <v>M</v>
          </cell>
          <cell r="D5784">
            <v>0.89</v>
          </cell>
        </row>
        <row r="5785">
          <cell r="A5785">
            <v>73598</v>
          </cell>
          <cell r="B5785" t="str">
            <v>TRANSPORTE DE TUBOS DE FERRO DUTIL DN 75</v>
          </cell>
          <cell r="C5785" t="str">
            <v>M</v>
          </cell>
          <cell r="D5785">
            <v>0.62</v>
          </cell>
        </row>
        <row r="5786">
          <cell r="A5786">
            <v>73606</v>
          </cell>
          <cell r="B5786" t="str">
            <v>ASSENTAMENTO DE TAMPAO DE FERRO FUNDIDO 900 MM</v>
          </cell>
          <cell r="C5786" t="str">
            <v>UN</v>
          </cell>
          <cell r="D5786">
            <v>105.69</v>
          </cell>
        </row>
        <row r="5787">
          <cell r="A5787">
            <v>73607</v>
          </cell>
          <cell r="B5787" t="str">
            <v>ASSENTAMENTO DE TAMPAO DE FERRO FUNDIDO 600 MM</v>
          </cell>
          <cell r="C5787" t="str">
            <v>UN</v>
          </cell>
          <cell r="D5787">
            <v>70.459999999999994</v>
          </cell>
        </row>
        <row r="5788">
          <cell r="A5788">
            <v>73610</v>
          </cell>
          <cell r="B5788" t="str">
            <v>LOCAÇÃO DE REDES DE ÁGUA OU DE ESGOTO</v>
          </cell>
          <cell r="C5788" t="str">
            <v>M</v>
          </cell>
          <cell r="D5788">
            <v>0.96</v>
          </cell>
        </row>
        <row r="5789">
          <cell r="A5789">
            <v>73611</v>
          </cell>
          <cell r="B5789" t="str">
            <v>ENROCAMENTO COM PEDRA ARGAMASSADA TRAÇO 1:4 COM PEDRA DE MÃO</v>
          </cell>
          <cell r="C5789" t="str">
            <v>M3</v>
          </cell>
          <cell r="D5789">
            <v>321.91000000000003</v>
          </cell>
        </row>
        <row r="5790">
          <cell r="A5790">
            <v>73612</v>
          </cell>
          <cell r="B5790" t="str">
            <v>INSTALACAO DE CLORADOR</v>
          </cell>
          <cell r="C5790" t="str">
            <v>UN</v>
          </cell>
          <cell r="D5790">
            <v>341.9</v>
          </cell>
        </row>
        <row r="5791">
          <cell r="A5791">
            <v>73616</v>
          </cell>
          <cell r="B5791" t="str">
            <v>DEMOLICAO DE CONCRETO SIMPLES</v>
          </cell>
          <cell r="C5791" t="str">
            <v>M3</v>
          </cell>
          <cell r="D5791">
            <v>200.18</v>
          </cell>
        </row>
        <row r="5792">
          <cell r="A5792">
            <v>73618</v>
          </cell>
          <cell r="B5792" t="str">
            <v>LOCACAO MENSAL DE ANDAIME METALICO TIPO FACHADEIRO, INCLUSIVE MONTAGEM</v>
          </cell>
          <cell r="C5792" t="str">
            <v>M2</v>
          </cell>
          <cell r="D5792">
            <v>8.66</v>
          </cell>
        </row>
        <row r="5793">
          <cell r="A5793">
            <v>73624</v>
          </cell>
          <cell r="B5793" t="str">
            <v>SUPORTE PARA TRANSFORMADOR EM POSTE DE CONCRETO CIRCULAR</v>
          </cell>
          <cell r="C5793" t="str">
            <v>UN</v>
          </cell>
          <cell r="D5793">
            <v>68.36</v>
          </cell>
        </row>
        <row r="5794">
          <cell r="A5794">
            <v>73631</v>
          </cell>
          <cell r="B5794" t="str">
            <v>GUARDA-CORPO EM TUBO DE ACO GALVANIZADO 1 1/2"</v>
          </cell>
          <cell r="C5794" t="str">
            <v>M2</v>
          </cell>
          <cell r="D5794">
            <v>270.88</v>
          </cell>
        </row>
        <row r="5795">
          <cell r="A5795">
            <v>73655</v>
          </cell>
          <cell r="B5795" t="str">
            <v>PISO EM TABUA CORRIDA DE MADEIRA ESPESSURA 2,5CM FIXADO EM PECAS DE MADEIRA E ASSENTADO EM ARGAMASSA TRACO 1:4 (CIMENTO/AREIA)</v>
          </cell>
          <cell r="C5795" t="str">
            <v>M2</v>
          </cell>
          <cell r="D5795">
            <v>109.05</v>
          </cell>
        </row>
        <row r="5796">
          <cell r="A5796">
            <v>73656</v>
          </cell>
          <cell r="B5796" t="str">
            <v>JATEAMENTO COM AREIA EM ESTRUTURA METALICA</v>
          </cell>
          <cell r="C5796" t="str">
            <v>M2</v>
          </cell>
          <cell r="D5796">
            <v>12.4</v>
          </cell>
        </row>
        <row r="5797">
          <cell r="A5797">
            <v>73658</v>
          </cell>
          <cell r="B5797" t="str">
            <v>LIGAÇÃO DOMICILIAR DE ESGOTO DN 100MM, DA CASA ATÉ A CAIXA, COMPOSTO POR 10,0M TUBO DE PVC ESGOTO PREDIAL DN 100MM E CAIXA DE ALVENARIA COM TAMPA DE CONCRETO - FORNECIMENTO E INSTALAÇÃO</v>
          </cell>
          <cell r="C5797" t="str">
            <v>UN</v>
          </cell>
          <cell r="D5797">
            <v>448.66</v>
          </cell>
        </row>
        <row r="5798">
          <cell r="A5798">
            <v>73660</v>
          </cell>
          <cell r="B5798" t="str">
            <v>LEITO FILTRANTE - ASSENTAMENTO DE BLOCOS LEOPOLD</v>
          </cell>
          <cell r="C5798" t="str">
            <v>M2</v>
          </cell>
          <cell r="D5798">
            <v>57.25</v>
          </cell>
        </row>
        <row r="5799">
          <cell r="A5799">
            <v>73661</v>
          </cell>
          <cell r="B5799" t="str">
            <v>FORNECIMENTO E INSTALACAO DE TALHA E TROLEY MANUAL DE 1 TONELADA</v>
          </cell>
          <cell r="C5799" t="str">
            <v>UN</v>
          </cell>
          <cell r="D5799">
            <v>2191.0700000000002</v>
          </cell>
        </row>
        <row r="5800">
          <cell r="A5800">
            <v>73665</v>
          </cell>
          <cell r="B5800" t="str">
            <v>ESCADA TIPO MARINHEIRO EM ACO CA-50 9,52MM INCLUSO PINTURA COM FUNDO ANTICORROSIVO TIPO ZARCAO</v>
          </cell>
          <cell r="C5800" t="str">
            <v>M</v>
          </cell>
          <cell r="D5800">
            <v>52.65</v>
          </cell>
        </row>
        <row r="5801">
          <cell r="A5801">
            <v>73669</v>
          </cell>
          <cell r="B5801" t="str">
            <v>CORRIMAO EM MADEIRA 1A 2,5X30CM</v>
          </cell>
          <cell r="C5801" t="str">
            <v>M</v>
          </cell>
          <cell r="D5801">
            <v>59.68</v>
          </cell>
        </row>
        <row r="5802">
          <cell r="A5802">
            <v>73672</v>
          </cell>
          <cell r="B5802" t="str">
            <v>DESMATAMENTO E LIMPEZA MECANIZADA DE TERRENO COM ARVORES ATE Ø 15CM, UTILIZANDO TRATOR DE ESTEIRAS</v>
          </cell>
          <cell r="C5802" t="str">
            <v>M2</v>
          </cell>
          <cell r="D5802">
            <v>0.32</v>
          </cell>
        </row>
        <row r="5803">
          <cell r="A5803">
            <v>73674</v>
          </cell>
          <cell r="B5803" t="str">
            <v>ANDAIME PARA ALVENARIA EM MADEIRA DE 2A</v>
          </cell>
          <cell r="C5803" t="str">
            <v>M2</v>
          </cell>
          <cell r="D5803">
            <v>21.38</v>
          </cell>
        </row>
        <row r="5804">
          <cell r="A5804">
            <v>73676</v>
          </cell>
          <cell r="B5804" t="str">
            <v>PISO CIMENTADO TRAÇO 1:3 (CIMENTO E AREIA) ACABAMENTO LISO PIGMENTADO ESPESSURA 1,5CM COM JUNTAS PLASTICAS DE DILATACAO E ARGAMASSA EM PREPARO MANUAL</v>
          </cell>
          <cell r="C5804" t="str">
            <v>M2</v>
          </cell>
          <cell r="D5804">
            <v>46.25</v>
          </cell>
        </row>
        <row r="5805">
          <cell r="A5805">
            <v>73679</v>
          </cell>
          <cell r="B5805" t="str">
            <v>LOCAÇÃO DE ADUTORAS, COLETORES TRONCO E INTERCEPTORES - ATÉ DN 500 MM</v>
          </cell>
          <cell r="C5805" t="str">
            <v>M</v>
          </cell>
          <cell r="D5805">
            <v>1.94</v>
          </cell>
        </row>
        <row r="5806">
          <cell r="A5806">
            <v>73686</v>
          </cell>
          <cell r="B5806" t="str">
            <v>LOCACAO DA OBRA, COM USO DE EQUIPAMENTOS TOPOGRAFICOS, INCLUSIVE NIVELADOR</v>
          </cell>
          <cell r="C5806" t="str">
            <v>M2</v>
          </cell>
          <cell r="D5806">
            <v>16.46</v>
          </cell>
        </row>
        <row r="5807">
          <cell r="A5807">
            <v>73688</v>
          </cell>
          <cell r="B5807" t="str">
            <v>CABO TELEFONICO CTP-APL-50, 30 PARES (USO EXTERNO) - FORNECIMENTO E INSTALACAO</v>
          </cell>
          <cell r="C5807" t="str">
            <v>M</v>
          </cell>
          <cell r="D5807">
            <v>30.75</v>
          </cell>
        </row>
        <row r="5808">
          <cell r="A5808">
            <v>73689</v>
          </cell>
          <cell r="B5808" t="str">
            <v>CABO TELEFONICO CTP-APL-50, 20 PARES (USO EXTERNO) - FORNECIMENTO E INSTALACAO</v>
          </cell>
          <cell r="C5808" t="str">
            <v>M</v>
          </cell>
          <cell r="D5808">
            <v>22.38</v>
          </cell>
        </row>
        <row r="5809">
          <cell r="A5809">
            <v>73690</v>
          </cell>
          <cell r="B5809" t="str">
            <v>CABO TELEFONICO CTP-APL-50, 10 PARES (USO EXTERNO) - FORNECIMENTO E INSTALACAO</v>
          </cell>
          <cell r="C5809" t="str">
            <v>M</v>
          </cell>
          <cell r="D5809">
            <v>13.63</v>
          </cell>
        </row>
        <row r="5810">
          <cell r="A5810">
            <v>73693</v>
          </cell>
          <cell r="B5810" t="str">
            <v>LEITO FILTRANTE - COLOCACAO DE LONA PLASTICA</v>
          </cell>
          <cell r="C5810" t="str">
            <v>M2</v>
          </cell>
          <cell r="D5810">
            <v>17.91</v>
          </cell>
        </row>
        <row r="5811">
          <cell r="A5811">
            <v>73694</v>
          </cell>
          <cell r="B5811" t="str">
            <v>INSTALACAO DE BOMBA DOSADORA</v>
          </cell>
          <cell r="C5811" t="str">
            <v>UN</v>
          </cell>
          <cell r="D5811">
            <v>125.36</v>
          </cell>
        </row>
        <row r="5812">
          <cell r="A5812">
            <v>73695</v>
          </cell>
          <cell r="B5812" t="str">
            <v>INSTALACAO DE AGITADOR</v>
          </cell>
          <cell r="C5812" t="str">
            <v>UN</v>
          </cell>
          <cell r="D5812">
            <v>64.459999999999994</v>
          </cell>
        </row>
        <row r="5813">
          <cell r="A5813">
            <v>73697</v>
          </cell>
          <cell r="B5813" t="str">
            <v>ENROCAMENTO MANUAL, SEM ARRUMACAO DO MATERIAL</v>
          </cell>
          <cell r="C5813" t="str">
            <v>M3</v>
          </cell>
          <cell r="D5813">
            <v>136.36000000000001</v>
          </cell>
        </row>
        <row r="5814">
          <cell r="A5814">
            <v>73698</v>
          </cell>
          <cell r="B5814" t="str">
            <v>ENROCAMENTO MANUAL, COM ARRUMACAO DO MATERIAL</v>
          </cell>
          <cell r="C5814" t="str">
            <v>M3</v>
          </cell>
          <cell r="D5814">
            <v>181.9</v>
          </cell>
        </row>
        <row r="5815">
          <cell r="A5815">
            <v>73714</v>
          </cell>
          <cell r="B5815" t="str">
            <v>CAIXA PARA RALO C OM GRELHA FOFO 135 KG DE ALV TIJOLO MACICO (7X10X20) PAREDES DE UMA VEZ (0.20 M) DE 0.90X1.20X1.50 M (EXTERNA) COM ARGAMASSA 1:4 CIMENTO:AREIA, BASE CONC FCK=10 MPA, EXCLUSIVE ESCAVACAO E REATERRO.</v>
          </cell>
          <cell r="C5815" t="str">
            <v>UN</v>
          </cell>
          <cell r="D5815">
            <v>1276.3900000000001</v>
          </cell>
        </row>
        <row r="5816">
          <cell r="A5816">
            <v>75220</v>
          </cell>
          <cell r="B5816" t="str">
            <v>CUMEEIRA EM PERFIL ONDULADO DE ALUMÍNIO</v>
          </cell>
          <cell r="C5816" t="str">
            <v>M</v>
          </cell>
          <cell r="D5816">
            <v>30.8</v>
          </cell>
        </row>
        <row r="5817">
          <cell r="A5817">
            <v>75889</v>
          </cell>
          <cell r="B5817" t="str">
            <v>PINTURA PARA TELHAS DE ALUMINIO COM TINTA ESMALTE AUTOMOTIVA</v>
          </cell>
          <cell r="C5817" t="str">
            <v>M2</v>
          </cell>
          <cell r="D5817">
            <v>15.24</v>
          </cell>
        </row>
        <row r="5818">
          <cell r="A5818">
            <v>78472</v>
          </cell>
          <cell r="B5818" t="str">
            <v>SERVICOS TOPOGRAFICOS PARA PAVIMENTACAO, INCLUSIVE NOTA DE SERVICOS, ACOMPANHAMENTO E GREIDE</v>
          </cell>
          <cell r="C5818" t="str">
            <v>M2</v>
          </cell>
          <cell r="D5818">
            <v>0.28000000000000003</v>
          </cell>
        </row>
        <row r="5819">
          <cell r="A5819">
            <v>79460</v>
          </cell>
          <cell r="B5819" t="str">
            <v>PINTURA EPOXI, DUAS DEMAOS</v>
          </cell>
          <cell r="C5819" t="str">
            <v>M2</v>
          </cell>
          <cell r="D5819">
            <v>33.99</v>
          </cell>
        </row>
        <row r="5820">
          <cell r="A5820">
            <v>79462</v>
          </cell>
          <cell r="B5820" t="str">
            <v>EMASSAMENTO COM MASSA EPOXI, 2 DEMAOS</v>
          </cell>
          <cell r="C5820" t="str">
            <v>M2</v>
          </cell>
          <cell r="D5820">
            <v>46.89</v>
          </cell>
        </row>
        <row r="5821">
          <cell r="A5821">
            <v>79463</v>
          </cell>
          <cell r="B5821" t="str">
            <v>PINTURA A OLEO, 1 DEMAO</v>
          </cell>
          <cell r="C5821" t="str">
            <v>M2</v>
          </cell>
          <cell r="D5821">
            <v>11.29</v>
          </cell>
        </row>
        <row r="5822">
          <cell r="A5822">
            <v>79464</v>
          </cell>
          <cell r="B5822" t="str">
            <v>PINTURA A OLEO, 2 DEMAOS</v>
          </cell>
          <cell r="C5822" t="str">
            <v>M2</v>
          </cell>
          <cell r="D5822">
            <v>15.05</v>
          </cell>
        </row>
        <row r="5823">
          <cell r="A5823">
            <v>79465</v>
          </cell>
          <cell r="B5823" t="str">
            <v>PINTURA COM TINTA A BASE DE BORRACHA CLORADA, 2 DEMAOS</v>
          </cell>
          <cell r="C5823" t="str">
            <v>M2</v>
          </cell>
          <cell r="D5823">
            <v>35.47</v>
          </cell>
        </row>
        <row r="5824">
          <cell r="A5824">
            <v>79466</v>
          </cell>
          <cell r="B5824" t="str">
            <v>PINTURA COM VERNIZ POLIURETANO, 2 DEMAOS</v>
          </cell>
          <cell r="C5824" t="str">
            <v>M2</v>
          </cell>
          <cell r="D5824">
            <v>15.29</v>
          </cell>
        </row>
        <row r="5825">
          <cell r="A5825">
            <v>79467</v>
          </cell>
          <cell r="B5825" t="str">
            <v>PINTURA COM TINTA A BASE DE BORRACHA CLORADA , DE FAIXAS DE DEMARCACAO, EM QUADRA POLIESPORTIVA, 5 CM DE LARGURA.</v>
          </cell>
          <cell r="C5825" t="str">
            <v>ML</v>
          </cell>
          <cell r="D5825">
            <v>11.29</v>
          </cell>
        </row>
        <row r="5826">
          <cell r="A5826">
            <v>79471</v>
          </cell>
          <cell r="B5826" t="str">
            <v>PINTURA ADESIVA P/ CONCRETO, A BASE DE RESINA EPOXI ( SIKADUR 32 )</v>
          </cell>
          <cell r="C5826" t="str">
            <v>KG</v>
          </cell>
          <cell r="D5826">
            <v>58.93</v>
          </cell>
        </row>
        <row r="5827">
          <cell r="A5827">
            <v>79472</v>
          </cell>
          <cell r="B5827" t="str">
            <v>REGULARIZACAO DE SUPERFICIES EM TERRA COM MOTONIVELADORA</v>
          </cell>
          <cell r="C5827" t="str">
            <v>M2</v>
          </cell>
          <cell r="D5827">
            <v>0.46</v>
          </cell>
        </row>
        <row r="5828">
          <cell r="A5828">
            <v>79473</v>
          </cell>
          <cell r="B5828" t="str">
            <v>CORTE E ATERRO COMPENSADO</v>
          </cell>
          <cell r="C5828" t="str">
            <v>M3</v>
          </cell>
          <cell r="D5828">
            <v>4.92</v>
          </cell>
        </row>
        <row r="5829">
          <cell r="A5829">
            <v>79475</v>
          </cell>
          <cell r="B5829" t="str">
            <v>ESCAVACAO MANUAL CAMPO ABERTO P/TUBULAO - FUSTE E/OU BASE (PARA TODAS AS PROFUNDIDADES)</v>
          </cell>
          <cell r="C5829" t="str">
            <v>M3</v>
          </cell>
          <cell r="D5829">
            <v>314.10000000000002</v>
          </cell>
        </row>
        <row r="5830">
          <cell r="A5830">
            <v>79480</v>
          </cell>
          <cell r="B5830" t="str">
            <v>ESCAVACAO MECANICA CAMPO ABERTO EM SOLO EXCETO ROCHA ATE 2,00M PROFUNDIDADE</v>
          </cell>
          <cell r="C5830" t="str">
            <v>M3</v>
          </cell>
          <cell r="D5830">
            <v>2</v>
          </cell>
        </row>
        <row r="5831">
          <cell r="A5831">
            <v>79482</v>
          </cell>
          <cell r="B5831" t="str">
            <v>ATERRO COM AREIA COM ADENSAMENTO HIDRAULICO</v>
          </cell>
          <cell r="C5831" t="str">
            <v>M3</v>
          </cell>
          <cell r="D5831">
            <v>66.38</v>
          </cell>
        </row>
        <row r="5832">
          <cell r="A5832">
            <v>79627</v>
          </cell>
          <cell r="B5832" t="str">
            <v>DIVISORIA EM GRANITO BRANCO POLIDO, ESP = 3CM, ASSENTADO COM ARGAMASSA TRACO 1:4, ARREMATE EM CIMENTO BRANCO, EXCLUSIVE FERRAGENS</v>
          </cell>
          <cell r="C5832" t="str">
            <v>M2</v>
          </cell>
          <cell r="D5832">
            <v>555.37</v>
          </cell>
        </row>
        <row r="5833">
          <cell r="A5833">
            <v>83335</v>
          </cell>
          <cell r="B5833" t="str">
            <v>ESCAVACAO SUBMERSA COM DRAGA DE MANDIBULA</v>
          </cell>
          <cell r="C5833" t="str">
            <v>M3</v>
          </cell>
          <cell r="D5833">
            <v>36.78</v>
          </cell>
        </row>
        <row r="5834">
          <cell r="A5834">
            <v>83336</v>
          </cell>
          <cell r="B5834" t="str">
            <v>ESCAVACAO MECANICA PARA ACERTO DE TALUDES, EM MATERIAL DE 1A CATEGORIA, COM ESCAVADEIRA HIDRAULICA</v>
          </cell>
          <cell r="C5834" t="str">
            <v>M3</v>
          </cell>
          <cell r="D5834">
            <v>3.96</v>
          </cell>
        </row>
        <row r="5835">
          <cell r="A5835">
            <v>83338</v>
          </cell>
          <cell r="B5835" t="str">
            <v>ESCAVACAO MECANICA, A CEU ABERTO, EM MATERIAL DE 1A CATEGORIA, COM ESCAVADEIRA HIDRAULICA, CAPACIDADE DE 0,78 M3</v>
          </cell>
          <cell r="C5835" t="str">
            <v>M3</v>
          </cell>
          <cell r="D5835">
            <v>2.19</v>
          </cell>
        </row>
        <row r="5836">
          <cell r="A5836">
            <v>83343</v>
          </cell>
          <cell r="B5836" t="str">
            <v>ESCAVACAO MECANICA DE VALAS (SOLO COM AGUA), PROFUNDIDADE MAIOR QUE 4,00 M ATE 6,00 M.</v>
          </cell>
          <cell r="C5836" t="str">
            <v>M3</v>
          </cell>
          <cell r="D5836">
            <v>11.91</v>
          </cell>
        </row>
        <row r="5837">
          <cell r="A5837">
            <v>83344</v>
          </cell>
          <cell r="B5837" t="str">
            <v>ESPALHAMENTO DE MATERIAL EM BOTA FORA, COM UTILIZACAO DE TRATOR DE ESTEIRAS DE 165 HP</v>
          </cell>
          <cell r="C5837" t="str">
            <v>M3</v>
          </cell>
          <cell r="D5837">
            <v>0.82</v>
          </cell>
        </row>
        <row r="5838">
          <cell r="A5838">
            <v>83346</v>
          </cell>
          <cell r="B5838" t="str">
            <v>UMEDECIMENTO DE MATERIAL PARA FECHAMENTO DE VALAS.</v>
          </cell>
          <cell r="C5838" t="str">
            <v>M3</v>
          </cell>
          <cell r="D5838">
            <v>0.84</v>
          </cell>
        </row>
        <row r="5839">
          <cell r="A5839">
            <v>83356</v>
          </cell>
          <cell r="B5839" t="str">
            <v>TRANSPORTE COMERCIAL DE BRITA</v>
          </cell>
          <cell r="C5839" t="str">
            <v>M3XKM</v>
          </cell>
          <cell r="D5839">
            <v>0.74</v>
          </cell>
        </row>
        <row r="5840">
          <cell r="A5840">
            <v>83358</v>
          </cell>
          <cell r="B5840" t="str">
            <v>TRANSPORTE DE PAVIMENTACAO REMOVIDA (RODOVIAS NAO URBANAS)</v>
          </cell>
          <cell r="C5840" t="str">
            <v>M3XKM</v>
          </cell>
          <cell r="D5840">
            <v>1.53</v>
          </cell>
        </row>
        <row r="5841">
          <cell r="A5841">
            <v>83361</v>
          </cell>
          <cell r="B5841" t="str">
            <v>ESPARGIDOR DE ASFALTO PRESSURIZADO, TANQUE 6 M3 COM ISOLAÇÃO TÉRMICA, AQUECIDO COM 2 MAÇARICOS, COM BARRA ESPARGIDORA 3,60 M, MONTADO SOBRE CAMINHÃO  TOCO, PBT 14.300 KG, POTÊNCIA 185 CV - MANUTENÇÃO. AF_08/2015</v>
          </cell>
          <cell r="C5841" t="str">
            <v>H</v>
          </cell>
          <cell r="D5841">
            <v>8.7100000000000009</v>
          </cell>
        </row>
        <row r="5842">
          <cell r="A5842">
            <v>83362</v>
          </cell>
          <cell r="B5842" t="str">
            <v>ESPARGIDOR DE ASFALTO PRESSURIZADO, TANQUE 6 M3 COM ISOLAÇÃO TÉRMICA, AQUECIDO COM 2 MAÇARICOS, COM BARRA ESPARGIDORA 3,60 M, MONTADO SOBRE CAMINHÃO  TOCO, PBT 14.300 KG, POTÊNCIA 185 CV - CHP DIURNO. AF_08/2015</v>
          </cell>
          <cell r="C5842" t="str">
            <v>CHP</v>
          </cell>
          <cell r="D5842">
            <v>162.13999999999999</v>
          </cell>
        </row>
        <row r="5843">
          <cell r="A5843">
            <v>83366</v>
          </cell>
          <cell r="B5843" t="str">
            <v>CAIXA DE PASSAGEM PARA TELEFONE 20X20X12CM (SOBREPOR) FORNECIMENTO E INSTALACAO</v>
          </cell>
          <cell r="C5843" t="str">
            <v>UN</v>
          </cell>
          <cell r="D5843">
            <v>86.08</v>
          </cell>
        </row>
        <row r="5844">
          <cell r="A5844">
            <v>83367</v>
          </cell>
          <cell r="B5844" t="str">
            <v>CAIXA DE PASSAGEM PARA TELEFONE 80X80X15CM (SOBREPOR) FORNECIMENTO E INSTALACAO</v>
          </cell>
          <cell r="C5844" t="str">
            <v>UN</v>
          </cell>
          <cell r="D5844">
            <v>429.29</v>
          </cell>
        </row>
        <row r="5845">
          <cell r="A5845">
            <v>83368</v>
          </cell>
          <cell r="B5845" t="str">
            <v>CAIXA DE PASSAGEM PARA TELEFONE 150X150X15CM (SOBREPOR) FORNECIMENTO E INSTALACAO</v>
          </cell>
          <cell r="C5845" t="str">
            <v>UN</v>
          </cell>
          <cell r="D5845">
            <v>1163.3900000000001</v>
          </cell>
        </row>
        <row r="5846">
          <cell r="A5846">
            <v>83369</v>
          </cell>
          <cell r="B5846" t="str">
            <v>QUADRO DE DISTRIBUICAO PARA TELEFONE N.4, 60X60X12CM EM CHAPA METALICA, DE EMBUTIR, SEM ACESSORIOS, PADRAO TELEBRAS, FORNECIMENTO E INSTALACAO</v>
          </cell>
          <cell r="C5846" t="str">
            <v>UN</v>
          </cell>
          <cell r="D5846">
            <v>272.63</v>
          </cell>
        </row>
        <row r="5847">
          <cell r="A5847">
            <v>83370</v>
          </cell>
          <cell r="B5847" t="str">
            <v>QUADRO DE DISTRIBUICAO PARA TELEFONE N.3, 40X40X12CM EM CHAPA METALICA, DE EMBUTIR, SEM ACESSORIOS, PADRAO TELEBRAS, FORNECIMENTO E INSTALACAO</v>
          </cell>
          <cell r="C5847" t="str">
            <v>UN</v>
          </cell>
          <cell r="D5847">
            <v>166.94</v>
          </cell>
        </row>
        <row r="5848">
          <cell r="A5848">
            <v>83371</v>
          </cell>
          <cell r="B5848" t="str">
            <v>QUADRO DE DISTRIBUICAO PARA TELEFONE N.2, 20X20X12CM EM CHAPA METALICA, DE EMBUTIR, SEM ACESSORIOS, PADRAO TELEBRAS, FORNECIMENTO E INSTALACAO</v>
          </cell>
          <cell r="C5848" t="str">
            <v>UN</v>
          </cell>
          <cell r="D5848">
            <v>98.8</v>
          </cell>
        </row>
        <row r="5849">
          <cell r="A5849">
            <v>83372</v>
          </cell>
          <cell r="B5849" t="str">
            <v>CAIXA DE MEDICAO EM ALTA TENSAO - FORNECIMENTO E INSTALACAO</v>
          </cell>
          <cell r="C5849" t="str">
            <v>UN</v>
          </cell>
          <cell r="D5849">
            <v>733.98</v>
          </cell>
        </row>
        <row r="5850">
          <cell r="A5850">
            <v>83377</v>
          </cell>
          <cell r="B5850" t="str">
            <v>CONECTOR DE PARAFUSO FENDIDO EM LIGA DE COBRE COM SEPARADOR DE CABOS PARA CABO 50 MM2 - FORNECIMENTO E INSTALACAO</v>
          </cell>
          <cell r="C5850" t="str">
            <v>UN</v>
          </cell>
          <cell r="D5850">
            <v>9.42</v>
          </cell>
        </row>
        <row r="5851">
          <cell r="A5851">
            <v>83391</v>
          </cell>
          <cell r="B5851" t="str">
            <v>REATOR PARA LAMPADA FLUORESCENTE 2X40W PARTIDA RAPIDA FORNECIMENTO E INSTALACAO</v>
          </cell>
          <cell r="C5851" t="str">
            <v>UN</v>
          </cell>
          <cell r="D5851">
            <v>20.87</v>
          </cell>
        </row>
        <row r="5852">
          <cell r="A5852">
            <v>83392</v>
          </cell>
          <cell r="B5852" t="str">
            <v>REATOR PARA LAMPADA FLUORESCENTE 1X20W PARTIDA RAPIDA FORNECIMENTO E INSTALACAO</v>
          </cell>
          <cell r="C5852" t="str">
            <v>UN</v>
          </cell>
          <cell r="D5852">
            <v>15.35</v>
          </cell>
        </row>
        <row r="5853">
          <cell r="A5853">
            <v>83393</v>
          </cell>
          <cell r="B5853" t="str">
            <v>REATOR PARA LAMPADA FLUORESCENTE 1X40W PARTIDA RAPIDA FORNECIMENTO E INSTALACAO</v>
          </cell>
          <cell r="C5853" t="str">
            <v>UN</v>
          </cell>
          <cell r="D5853">
            <v>19.84</v>
          </cell>
        </row>
        <row r="5854">
          <cell r="A5854">
            <v>83394</v>
          </cell>
          <cell r="B5854" t="str">
            <v>POSTE DE CONCRETO DUPLO T H=11M E CARGA NOMINAL 200KG INCLUSIVE ESCAVACAO, EXCLUSIVE TRANSPORTE - FORNECIMENTO E INSTALACAO</v>
          </cell>
          <cell r="C5854" t="str">
            <v>UN</v>
          </cell>
          <cell r="D5854">
            <v>924.37</v>
          </cell>
        </row>
        <row r="5855">
          <cell r="A5855">
            <v>83396</v>
          </cell>
          <cell r="B5855" t="str">
            <v>POSTE DE CONCRETO DUPLO T H=9M CARGA NOMINAL 300KG INCLUSIVE ESCAVACAO, EXCLUSIVE TRANSPORTE - FORNECIMENTO E INSTALACAO</v>
          </cell>
          <cell r="C5855" t="str">
            <v>UN</v>
          </cell>
          <cell r="D5855">
            <v>834.87</v>
          </cell>
        </row>
        <row r="5856">
          <cell r="A5856">
            <v>83397</v>
          </cell>
          <cell r="B5856" t="str">
            <v>POSTE DE CONCRETO DUPLO T H=9M CARGA NOMINAL 500KG INCLUSIVE ESCAVACAO, EXCLUSIVE TRANSPORTE - FORNECIMENTO E INSTALACAO</v>
          </cell>
          <cell r="C5856" t="str">
            <v>UN</v>
          </cell>
          <cell r="D5856">
            <v>1110.07</v>
          </cell>
        </row>
        <row r="5857">
          <cell r="A5857">
            <v>83398</v>
          </cell>
          <cell r="B5857" t="str">
            <v>POSTE DE CONCRETO DUPLO T H=10M CARGA NOMINAL 300KG INCLUSIVE ESCAVACAO, EXCLUSIVE TRANSPORTE - FORNECIMENTO E INSTALACAO</v>
          </cell>
          <cell r="C5857" t="str">
            <v>UN</v>
          </cell>
          <cell r="D5857">
            <v>971.5</v>
          </cell>
        </row>
        <row r="5858">
          <cell r="A5858">
            <v>83399</v>
          </cell>
          <cell r="B5858" t="str">
            <v>RELE FOTOELETRICO P/ COMANDO DE ILUMINACAO EXTERNA 220V/1000W - FORNECIMENTO E INSTALACAO</v>
          </cell>
          <cell r="C5858" t="str">
            <v>UN</v>
          </cell>
          <cell r="D5858">
            <v>22.75</v>
          </cell>
        </row>
        <row r="5859">
          <cell r="A5859">
            <v>83400</v>
          </cell>
          <cell r="B5859" t="str">
            <v>BRACO P/ ILUMINACAO DE RUAS EM TUBO ACO GALV 1" COMP = 1,20M E INCLINACAO 25GRAUS EM RELACAO AO PLANO VERTICAL P/ FIXACAO EM POSTE OU PAREDE - FORNECIMENTO E INSTALACAO</v>
          </cell>
          <cell r="C5859" t="str">
            <v>UN</v>
          </cell>
          <cell r="D5859">
            <v>79.11</v>
          </cell>
        </row>
        <row r="5860">
          <cell r="A5860">
            <v>83401</v>
          </cell>
          <cell r="B5860" t="str">
            <v>BRACO P/ LUMINARIA PUBLICA 1 X 1,50 M, EM TUBO ACO GALV 3/4, P/ FIXACAO EM POSTE OU PAREDE - FORNECIMENTO E INSTALACAO</v>
          </cell>
          <cell r="C5860" t="str">
            <v>UN</v>
          </cell>
          <cell r="D5860">
            <v>79.11</v>
          </cell>
        </row>
        <row r="5861">
          <cell r="A5861">
            <v>83402</v>
          </cell>
          <cell r="B5861" t="str">
            <v>ABRACADEIRA DE FIXACAO DE BRACOS DE LUMINARIAS DE 4" - FORNECIMENTO E INSTALACAO</v>
          </cell>
          <cell r="C5861" t="str">
            <v>UN</v>
          </cell>
          <cell r="D5861">
            <v>43.64</v>
          </cell>
        </row>
        <row r="5862">
          <cell r="A5862">
            <v>83403</v>
          </cell>
          <cell r="B5862" t="str">
            <v>INTERRUPTOR PULSADOR DE CAMPAINHA OU MINUTERIA 2A/250V C/ CAIXA - FORNECIMENTO E INSTALACAO</v>
          </cell>
          <cell r="C5862" t="str">
            <v>UN</v>
          </cell>
          <cell r="D5862">
            <v>13.57</v>
          </cell>
        </row>
        <row r="5863">
          <cell r="A5863">
            <v>83443</v>
          </cell>
          <cell r="B5863" t="str">
            <v>CAIXA DE PASSAGEM 20X20X25 FUNDO BRITA COM TAMPA</v>
          </cell>
          <cell r="C5863" t="str">
            <v>UN</v>
          </cell>
          <cell r="D5863">
            <v>42.32</v>
          </cell>
        </row>
        <row r="5864">
          <cell r="A5864">
            <v>83446</v>
          </cell>
          <cell r="B5864" t="str">
            <v>CAIXA DE PASSAGEM 30X30X40 COM TAMPA E DRENO BRITA</v>
          </cell>
          <cell r="C5864" t="str">
            <v>UN</v>
          </cell>
          <cell r="D5864">
            <v>137.32</v>
          </cell>
        </row>
        <row r="5865">
          <cell r="A5865">
            <v>83447</v>
          </cell>
          <cell r="B5865" t="str">
            <v>CAIXA DE PASSAGEM 40X40X50 FUNDO BRITA COM TAMPA</v>
          </cell>
          <cell r="C5865" t="str">
            <v>UN</v>
          </cell>
          <cell r="D5865">
            <v>148.63999999999999</v>
          </cell>
        </row>
        <row r="5866">
          <cell r="A5866">
            <v>83448</v>
          </cell>
          <cell r="B5866" t="str">
            <v>CAIXA DE PASSGEM 50X50X60 FUNDO BRITA C/ TAMPA</v>
          </cell>
          <cell r="C5866" t="str">
            <v>UN</v>
          </cell>
          <cell r="D5866">
            <v>224.76</v>
          </cell>
        </row>
        <row r="5867">
          <cell r="A5867">
            <v>83449</v>
          </cell>
          <cell r="B5867" t="str">
            <v>CAIXA DE PASSAGEM 60X60X70 FUNDO BRITA COM TAMPA</v>
          </cell>
          <cell r="C5867" t="str">
            <v>UN</v>
          </cell>
          <cell r="D5867">
            <v>317.18</v>
          </cell>
        </row>
        <row r="5868">
          <cell r="A5868">
            <v>83450</v>
          </cell>
          <cell r="B5868" t="str">
            <v>CAIXA DE PASSAGEM 80X80X62 FUNDO BRITA COM TAMPA</v>
          </cell>
          <cell r="C5868" t="str">
            <v>UN</v>
          </cell>
          <cell r="D5868">
            <v>377.66</v>
          </cell>
        </row>
        <row r="5869">
          <cell r="A5869">
            <v>83463</v>
          </cell>
          <cell r="B5869" t="str">
            <v>QUADRO DE DISTRIBUICAO DE ENERGIA EM CHAPA DE ACO GALVANIZADO, PARA 12 DISJUNTORES TERMOMAGNETICOS MONOPOLARES, COM BARRAMENTO TRIFASICO E NEUTRO - FORNECIMENTO E INSTALACAO</v>
          </cell>
          <cell r="C5869" t="str">
            <v>UN</v>
          </cell>
          <cell r="D5869">
            <v>299.49</v>
          </cell>
        </row>
        <row r="5870">
          <cell r="A5870">
            <v>83465</v>
          </cell>
          <cell r="B5870" t="str">
            <v>INTERRUPTOR INTERMEDIARIO (FOUR-WAY) - FORNECIMENTO E INSTALACAO</v>
          </cell>
          <cell r="C5870" t="str">
            <v>UN</v>
          </cell>
          <cell r="D5870">
            <v>33.36</v>
          </cell>
        </row>
        <row r="5871">
          <cell r="A5871">
            <v>83468</v>
          </cell>
          <cell r="B5871" t="str">
            <v>LAMPADA FLUORESCENTE 20W - FORNECIMENTO E INSTALACAO</v>
          </cell>
          <cell r="C5871" t="str">
            <v>UN</v>
          </cell>
          <cell r="D5871">
            <v>5.24</v>
          </cell>
        </row>
        <row r="5872">
          <cell r="A5872">
            <v>83469</v>
          </cell>
          <cell r="B5872" t="str">
            <v>LAMPADA FLUORESCENTE 40W - FORNECIMENTO E INSTALACAO</v>
          </cell>
          <cell r="C5872" t="str">
            <v>UN</v>
          </cell>
          <cell r="D5872">
            <v>5.24</v>
          </cell>
        </row>
        <row r="5873">
          <cell r="A5873">
            <v>83470</v>
          </cell>
          <cell r="B5873" t="str">
            <v>LAMPADA FLUORESCENTE TP HO 85W - FORNECIMENTO E INSTALACAO</v>
          </cell>
          <cell r="C5873" t="str">
            <v>UN</v>
          </cell>
          <cell r="D5873">
            <v>56.25</v>
          </cell>
        </row>
        <row r="5874">
          <cell r="A5874">
            <v>83475</v>
          </cell>
          <cell r="B5874" t="str">
            <v>LUMINARIA FECHADA PARA ILUMINACAO PUBLICA COM REATOR DE PARTIDA RAPIDA COM LAMPADA A VAPOR DE MERCURIO 250W - FORNECIMENTO E INSTALACAO</v>
          </cell>
          <cell r="C5874" t="str">
            <v>UN</v>
          </cell>
          <cell r="D5874">
            <v>270.72000000000003</v>
          </cell>
        </row>
        <row r="5875">
          <cell r="A5875">
            <v>83478</v>
          </cell>
          <cell r="B5875" t="str">
            <v>LUMINARIA FECHADA PARA ILUMINACAO PUBLICA - LAMPADAS DE 250/500W - FORNECIMENTO E INSTALACAO (EXCLUINDO LAMPADAS)</v>
          </cell>
          <cell r="C5875" t="str">
            <v>UN</v>
          </cell>
          <cell r="D5875">
            <v>197.2</v>
          </cell>
        </row>
        <row r="5876">
          <cell r="A5876">
            <v>83479</v>
          </cell>
          <cell r="B5876" t="str">
            <v>LUMINARIA ESTANQUE - PROTECAO CONTRA AGUA, POEIRA OU IMPACTOS - TIPO AQUATIC PIAL OU EQUIVALENTE</v>
          </cell>
          <cell r="C5876" t="str">
            <v>UN</v>
          </cell>
          <cell r="D5876">
            <v>78.430000000000007</v>
          </cell>
        </row>
        <row r="5877">
          <cell r="A5877">
            <v>83480</v>
          </cell>
          <cell r="B5877" t="str">
            <v>REATOR PARA LAMPADA VAPOR DE MERCURIO 125W  USO EXTERNO</v>
          </cell>
          <cell r="C5877" t="str">
            <v>UN</v>
          </cell>
          <cell r="D5877">
            <v>62.86</v>
          </cell>
        </row>
        <row r="5878">
          <cell r="A5878">
            <v>83481</v>
          </cell>
          <cell r="B5878" t="str">
            <v>REATOR PARA LAMPADA VAPOR DE MERCURIO 250W USO EXTERNO</v>
          </cell>
          <cell r="C5878" t="str">
            <v>UN</v>
          </cell>
          <cell r="D5878">
            <v>70.08</v>
          </cell>
        </row>
        <row r="5879">
          <cell r="A5879">
            <v>83482</v>
          </cell>
          <cell r="B5879" t="str">
            <v>FUSIVEL TIPO NH 250 A, TAMANHO 1 - FORNECIMENTO E INSTALACAO</v>
          </cell>
          <cell r="C5879" t="str">
            <v>UN</v>
          </cell>
          <cell r="D5879">
            <v>23.41</v>
          </cell>
        </row>
        <row r="5880">
          <cell r="A5880">
            <v>83483</v>
          </cell>
          <cell r="B5880" t="str">
            <v>HASTE DE TERRA CANTONEIRA GALVANIZADA L=2,00M COM CONEXOES</v>
          </cell>
          <cell r="C5880" t="str">
            <v>UN</v>
          </cell>
          <cell r="D5880">
            <v>49.87</v>
          </cell>
        </row>
        <row r="5881">
          <cell r="A5881">
            <v>83484</v>
          </cell>
          <cell r="B5881" t="str">
            <v>HASTE COPERWELD 3/4" X 3,00M COM CONECTOR</v>
          </cell>
          <cell r="C5881" t="str">
            <v>UN</v>
          </cell>
          <cell r="D5881">
            <v>60.62</v>
          </cell>
        </row>
        <row r="5882">
          <cell r="A5882">
            <v>83485</v>
          </cell>
          <cell r="B5882" t="str">
            <v>HASTE DE ATERRAMENTO EM AÇO COM 3,00 M DE COMPRIMENTO E DN = 5/8" REVESTIDA COM BAIXA CAMADA DE COBRE, SEM CONECTOR</v>
          </cell>
          <cell r="C5882" t="str">
            <v>UN</v>
          </cell>
          <cell r="D5882">
            <v>44.71</v>
          </cell>
        </row>
        <row r="5883">
          <cell r="A5883">
            <v>83486</v>
          </cell>
          <cell r="B5883" t="str">
            <v>BOMBA CENTRIFUGA C/ MOTOR ELETRICO TRIFASICO 1CV</v>
          </cell>
          <cell r="C5883" t="str">
            <v>UN</v>
          </cell>
          <cell r="D5883">
            <v>1069.24</v>
          </cell>
        </row>
        <row r="5884">
          <cell r="A5884">
            <v>83487</v>
          </cell>
          <cell r="B5884" t="str">
            <v>BASE PARA FUSIVEL (PORTA-FUSIVEL) NH 01 250A</v>
          </cell>
          <cell r="C5884" t="str">
            <v>UN</v>
          </cell>
          <cell r="D5884">
            <v>90.13</v>
          </cell>
        </row>
        <row r="5885">
          <cell r="A5885">
            <v>83490</v>
          </cell>
          <cell r="B5885" t="str">
            <v>CHAVE FACA TRIPOLAR BLINDADA 250V/30A - FORNECIMENTO E INSTALACAO</v>
          </cell>
          <cell r="C5885" t="str">
            <v>UN</v>
          </cell>
          <cell r="D5885">
            <v>187.05</v>
          </cell>
        </row>
        <row r="5886">
          <cell r="A5886">
            <v>83491</v>
          </cell>
          <cell r="B5886" t="str">
            <v>CHAVE GUARDA MOTOR TRIFASICO 5CV/220V C/ CHAVE MAGNETICA - FORNECIMENTO E INSTALACAO</v>
          </cell>
          <cell r="C5886" t="str">
            <v>UN</v>
          </cell>
          <cell r="D5886">
            <v>264.39</v>
          </cell>
        </row>
        <row r="5887">
          <cell r="A5887">
            <v>83492</v>
          </cell>
          <cell r="B5887" t="str">
            <v>CHAVE GUARDA MOTOR TRIFISICA 10CV/220V C/ CHAVE MAGNETICA - FORNECIMENTO E INSTALACAO</v>
          </cell>
          <cell r="C5887" t="str">
            <v>UN</v>
          </cell>
          <cell r="D5887">
            <v>398.76</v>
          </cell>
        </row>
        <row r="5888">
          <cell r="A5888">
            <v>83493</v>
          </cell>
          <cell r="B5888" t="str">
            <v>FUSIVEL TIPO NH 250A - TAMANHO 01 - FORNECIMENTO E INSTALACAO</v>
          </cell>
          <cell r="C5888" t="str">
            <v>UN</v>
          </cell>
          <cell r="D5888">
            <v>23.41</v>
          </cell>
        </row>
        <row r="5889">
          <cell r="A5889">
            <v>83513</v>
          </cell>
          <cell r="B5889" t="str">
            <v>FORNECIMENTO DE PERFIL SIMPLES "I" OU "H" ATE 8" INCLUSIVE PERDAS</v>
          </cell>
          <cell r="C5889" t="str">
            <v>KG</v>
          </cell>
          <cell r="D5889">
            <v>5.28</v>
          </cell>
        </row>
        <row r="5890">
          <cell r="A5890">
            <v>83514</v>
          </cell>
          <cell r="B5890" t="str">
            <v>FORNECIMENTO DE PERFIL SIMPLES "I" OU "H" 8 A 12" INCLUSIVE PERDAS</v>
          </cell>
          <cell r="C5890" t="str">
            <v>KG</v>
          </cell>
          <cell r="D5890">
            <v>4.57</v>
          </cell>
        </row>
        <row r="5891">
          <cell r="A5891">
            <v>83515</v>
          </cell>
          <cell r="B5891" t="str">
            <v>ESCORAMENTO FORMAS DE H=3,30 A 3,50 M, COM MADEIRA 3A QUALIDADE, NAO APARELHADA, APROVEITAMENTO TABUAS 3X E PRUMOS 4X</v>
          </cell>
          <cell r="C5891" t="str">
            <v>M3</v>
          </cell>
          <cell r="D5891">
            <v>10.1</v>
          </cell>
        </row>
        <row r="5892">
          <cell r="A5892">
            <v>83516</v>
          </cell>
          <cell r="B5892" t="str">
            <v>ESCORAMENTO FORMAS H=3,50 A 4,00 M, COM MADEIRA DE 3A QUALIDADE, NAO APARELHADA, APROVEITAMENTO TABUAS 3X E PRUMOS 4X.</v>
          </cell>
          <cell r="C5892" t="str">
            <v>M3</v>
          </cell>
          <cell r="D5892">
            <v>11.67</v>
          </cell>
        </row>
        <row r="5893">
          <cell r="A5893">
            <v>83518</v>
          </cell>
          <cell r="B5893" t="str">
            <v>ALVENARIA EMBASAMENTO E=20 CM BLOCO CONCRETO</v>
          </cell>
          <cell r="C5893" t="str">
            <v>M3</v>
          </cell>
          <cell r="D5893">
            <v>307.54000000000002</v>
          </cell>
        </row>
        <row r="5894">
          <cell r="A5894">
            <v>83520</v>
          </cell>
          <cell r="B5894" t="str">
            <v>TE PVC PARA COLETOR ESGOTO, EB644, D=100MM, COM JUNTA ELASTICA.</v>
          </cell>
          <cell r="C5894" t="str">
            <v>UN</v>
          </cell>
          <cell r="D5894">
            <v>104.29</v>
          </cell>
        </row>
        <row r="5895">
          <cell r="A5895">
            <v>83531</v>
          </cell>
          <cell r="B5895" t="str">
            <v>CURVA PARA REDE COLETOR ESGOTO, EB 644, 90GR, DN=200MM, COM JUNTA ELASTICA</v>
          </cell>
          <cell r="C5895" t="str">
            <v>UN</v>
          </cell>
          <cell r="D5895">
            <v>254.54</v>
          </cell>
        </row>
        <row r="5896">
          <cell r="A5896">
            <v>83534</v>
          </cell>
          <cell r="B5896" t="str">
            <v>LASTRO DE CONCRETO, PREPARO MECÂNICO, INCLUSOS ADITIVO IMPERMEABILIZANTE, LANÇAMENTO E ADENSAMENTO</v>
          </cell>
          <cell r="C5896" t="str">
            <v>M3</v>
          </cell>
          <cell r="D5896">
            <v>459.82</v>
          </cell>
        </row>
        <row r="5897">
          <cell r="A5897">
            <v>83535</v>
          </cell>
          <cell r="B5897" t="str">
            <v>CURVA PVC PARA REDE COLETOR ESGOTO, EB-644, 45 GR, 200 MM, COM JUNTA ELASTICA.</v>
          </cell>
          <cell r="C5897" t="str">
            <v>UN</v>
          </cell>
          <cell r="D5897">
            <v>211.52</v>
          </cell>
        </row>
        <row r="5898">
          <cell r="A5898">
            <v>83621</v>
          </cell>
          <cell r="B5898" t="str">
            <v>ASSENTAMENTO TAMPAO FERRO FUNDIDO (FOFO), 30 X 90 CM PARA CAIXA DE RALO, C/ ARG CIM/AREIA 1:4 EM VOLUME, EXCLUSIVE TAMPAO.</v>
          </cell>
          <cell r="C5898" t="str">
            <v>UN</v>
          </cell>
          <cell r="D5898">
            <v>81.95</v>
          </cell>
        </row>
        <row r="5899">
          <cell r="A5899">
            <v>83623</v>
          </cell>
          <cell r="B5899" t="str">
            <v>GRELHA DE FERRO FUNDIDO PARA CANALETA LARG = 30CM, FORNECIMENTO E ASSENTAMENTO</v>
          </cell>
          <cell r="C5899" t="str">
            <v>M</v>
          </cell>
          <cell r="D5899">
            <v>218</v>
          </cell>
        </row>
        <row r="5900">
          <cell r="A5900">
            <v>83624</v>
          </cell>
          <cell r="B5900" t="str">
            <v>GRELHA DE FERRO FUNDIDO PARA CANALETA LARG = 20CM, FORNECIMENTO E ASSENTAMENTO</v>
          </cell>
          <cell r="C5900" t="str">
            <v>M</v>
          </cell>
          <cell r="D5900">
            <v>153.5</v>
          </cell>
        </row>
        <row r="5901">
          <cell r="A5901">
            <v>83626</v>
          </cell>
          <cell r="B5901" t="str">
            <v>GRELHA DE FERRO FUNDIDO PARA CANALETA LARG = 15CM, FORNECIMENTO E ASSENTAMENTO</v>
          </cell>
          <cell r="C5901" t="str">
            <v>M</v>
          </cell>
          <cell r="D5901">
            <v>121.25</v>
          </cell>
        </row>
        <row r="5902">
          <cell r="A5902">
            <v>83627</v>
          </cell>
          <cell r="B5902" t="str">
            <v>TAMPAO FOFO ARTICULADO, CLASSE B125 CARGA MAX 12,5 T, REDONDO TAMPA 600 MM, REDE PLUVIAL/ESGOTO, P = CHAMINE CX AREIA / POCO VISITA ASSENTADO COM ARG CIM/AREIA 1:4, FORNECIMENTO E ASSENTAMENTO</v>
          </cell>
          <cell r="C5902" t="str">
            <v>UN</v>
          </cell>
          <cell r="D5902">
            <v>414.94</v>
          </cell>
        </row>
        <row r="5903">
          <cell r="A5903">
            <v>83633</v>
          </cell>
          <cell r="B5903" t="str">
            <v>HIDRANTE SUBTERRANEO FERRO FUNDIDO C/ CURVA LONGA E CAIXA DN=75MM</v>
          </cell>
          <cell r="C5903" t="str">
            <v>UN</v>
          </cell>
          <cell r="D5903">
            <v>2085.87</v>
          </cell>
        </row>
        <row r="5904">
          <cell r="A5904">
            <v>83634</v>
          </cell>
          <cell r="B5904" t="str">
            <v>EXTINTOR INCENDIO TP GAS CARBONICO 4KG COMPLETO - FORNECIMENTO E INSTALACAO</v>
          </cell>
          <cell r="C5904" t="str">
            <v>UN</v>
          </cell>
          <cell r="D5904">
            <v>423.75</v>
          </cell>
        </row>
        <row r="5905">
          <cell r="A5905">
            <v>83635</v>
          </cell>
          <cell r="B5905" t="str">
            <v>EXTINTOR INCENDIO TP PO QUIMICO 6KG - FORNECIMENTO E INSTALACAO</v>
          </cell>
          <cell r="C5905" t="str">
            <v>UN</v>
          </cell>
          <cell r="D5905">
            <v>162.79</v>
          </cell>
        </row>
        <row r="5906">
          <cell r="A5906">
            <v>83636</v>
          </cell>
          <cell r="B5906" t="str">
            <v>DUTO CHAPA GALVANIZADA NUM 26 P/ AR CONDICIONADO</v>
          </cell>
          <cell r="C5906" t="str">
            <v>M2</v>
          </cell>
          <cell r="D5906">
            <v>64.56</v>
          </cell>
        </row>
        <row r="5907">
          <cell r="A5907">
            <v>83637</v>
          </cell>
          <cell r="B5907" t="str">
            <v>DUTO CHAPA GALVANIZADA NUM 22 P/ AR CONDICIONADO</v>
          </cell>
          <cell r="C5907" t="str">
            <v>M2</v>
          </cell>
          <cell r="D5907">
            <v>103.71</v>
          </cell>
        </row>
        <row r="5908">
          <cell r="A5908">
            <v>83638</v>
          </cell>
          <cell r="B5908" t="str">
            <v>MASTRO SIMPLES DE FERRO GALVANIZADO P/ PARA-RAIOS H=3,00M INCLUINDO BASE - FORNECIMENTO E INSTALACAO</v>
          </cell>
          <cell r="C5908" t="str">
            <v>UN</v>
          </cell>
          <cell r="D5908">
            <v>346.05</v>
          </cell>
        </row>
        <row r="5909">
          <cell r="A5909">
            <v>83639</v>
          </cell>
          <cell r="B5909" t="str">
            <v>CABO TELEFONICO CT-APL-50, 100 PARES (USO EXTERNO) - FORNECIMENTO E INSTALACAO</v>
          </cell>
          <cell r="C5909" t="str">
            <v>M</v>
          </cell>
          <cell r="D5909">
            <v>83.85</v>
          </cell>
        </row>
        <row r="5910">
          <cell r="A5910">
            <v>83641</v>
          </cell>
          <cell r="B5910" t="str">
            <v>PARA-RAIO TP VALVULA 15KV/5KA - FORNECIMENTO E INSTALACAO</v>
          </cell>
          <cell r="C5910" t="str">
            <v>UN</v>
          </cell>
          <cell r="D5910">
            <v>398.12</v>
          </cell>
        </row>
        <row r="5911">
          <cell r="A5911">
            <v>83643</v>
          </cell>
          <cell r="B5911" t="str">
            <v>BOMBA SUBMERSIVEL ELETRICA, TRIFASICA, POTÊNCIA 3,75 HP, DIAMETRO DO ROTOR 90 MM SEMIABERTO, BOCAL DE SAIDA DIAMETRO DE 2 POLEGADAS, HM/Q = 5 M / 61,2 M3/H A 25,5 M / 3,6 M3/H</v>
          </cell>
          <cell r="C5911" t="str">
            <v>UN</v>
          </cell>
          <cell r="D5911">
            <v>3347.44</v>
          </cell>
        </row>
        <row r="5912">
          <cell r="A5912">
            <v>83644</v>
          </cell>
          <cell r="B5912" t="str">
            <v>BOMBA RECALQUE D'AGUA TRIFASICA 10,0 HP</v>
          </cell>
          <cell r="C5912" t="str">
            <v>UN</v>
          </cell>
          <cell r="D5912">
            <v>4539.7</v>
          </cell>
        </row>
        <row r="5913">
          <cell r="A5913">
            <v>83645</v>
          </cell>
          <cell r="B5913" t="str">
            <v>BOMBA RECALQUE D'AGUA TRIFASICA 3,0 HP</v>
          </cell>
          <cell r="C5913" t="str">
            <v>UN</v>
          </cell>
          <cell r="D5913">
            <v>1446.91</v>
          </cell>
        </row>
        <row r="5914">
          <cell r="A5914">
            <v>83646</v>
          </cell>
          <cell r="B5914" t="str">
            <v>BOMBA RECALQUE D'AGUA DE ESTAGIOS TRIFASICA 2,0 HP</v>
          </cell>
          <cell r="C5914" t="str">
            <v>UN</v>
          </cell>
          <cell r="D5914">
            <v>1678.63</v>
          </cell>
        </row>
        <row r="5915">
          <cell r="A5915">
            <v>83647</v>
          </cell>
          <cell r="B5915" t="str">
            <v>BOMBA RECALQUE D'AGUA TRIFASICA 1,5HP</v>
          </cell>
          <cell r="C5915" t="str">
            <v>UN</v>
          </cell>
          <cell r="D5915">
            <v>1100.1500000000001</v>
          </cell>
        </row>
        <row r="5916">
          <cell r="A5916">
            <v>83648</v>
          </cell>
          <cell r="B5916" t="str">
            <v>BOMBA RECALQUE D'AGUA TRIFASICA 0,5 HP</v>
          </cell>
          <cell r="C5916" t="str">
            <v>UN</v>
          </cell>
          <cell r="D5916">
            <v>708.38</v>
          </cell>
        </row>
        <row r="5917">
          <cell r="A5917">
            <v>83649</v>
          </cell>
          <cell r="B5917" t="str">
            <v>BOMBA RECALQUE D'AGUA PREDIO 6 A 10 PAVTOS - 2UD</v>
          </cell>
          <cell r="C5917" t="str">
            <v>UN</v>
          </cell>
          <cell r="D5917">
            <v>4127.4399999999996</v>
          </cell>
        </row>
        <row r="5918">
          <cell r="A5918">
            <v>83650</v>
          </cell>
          <cell r="B5918" t="str">
            <v>BOMBA RECALQUE D'AGUA PREDIO 3 A 5 PAVTOS - 2UD</v>
          </cell>
          <cell r="C5918" t="str">
            <v>UN</v>
          </cell>
          <cell r="D5918">
            <v>3433.92</v>
          </cell>
        </row>
        <row r="5919">
          <cell r="A5919">
            <v>83651</v>
          </cell>
          <cell r="B5919" t="str">
            <v>TUBO PVC CORRUGADO PERFURADO 100 MM C/ JUNTA ELASTICA PARA DRENAGEM.</v>
          </cell>
          <cell r="C5919" t="str">
            <v>M</v>
          </cell>
          <cell r="D5919">
            <v>27.24</v>
          </cell>
        </row>
        <row r="5920">
          <cell r="A5920">
            <v>83655</v>
          </cell>
          <cell r="B5920" t="str">
            <v>ASSENTAMENTO SIMPLES DE TUBOS DE FERRO FUNDIDO (FOFO), COM JUNTA ELASTICA, DN 50 MM.</v>
          </cell>
          <cell r="C5920" t="str">
            <v>M</v>
          </cell>
          <cell r="D5920">
            <v>3.24</v>
          </cell>
        </row>
        <row r="5921">
          <cell r="A5921">
            <v>83656</v>
          </cell>
          <cell r="B5921" t="str">
            <v>COLCHAO DRENANTE C/ 30CM PEDRA BRITADA N.3/FILTRO TRANSICAO MANTA GEOTEXTIL 100% POLIPROPILENO OU POLIESTER INCL FORNEC/COLOCMAT</v>
          </cell>
          <cell r="C5921" t="str">
            <v>M2</v>
          </cell>
          <cell r="D5921">
            <v>32.22</v>
          </cell>
        </row>
        <row r="5922">
          <cell r="A5922">
            <v>83658</v>
          </cell>
          <cell r="B5922" t="str">
            <v>EXECUCAO DRENO PROFUNDO, COM CORTE TRAPEZOIDAL EM SOLO, DE 70X80X150CM EXCL TUBO INCL MATERIAL EXECUCAO, COM SELO ENCHIMENTO MATERIAL DRENANTE E ESCAVACAO</v>
          </cell>
          <cell r="C5922" t="str">
            <v>M</v>
          </cell>
          <cell r="D5922">
            <v>142.24</v>
          </cell>
        </row>
        <row r="5923">
          <cell r="A5923">
            <v>83659</v>
          </cell>
          <cell r="B5923" t="str">
            <v>BOCA DE LOBO EM ALVENARIA TIJOLO MACICO, REVESTIDA C/ ARGAMASSA DE CIMENTO E AREIA 1:3, SOBRE LASTRO DE CONCRETO 10CM E TAMPA DE CONCRETO ARMADO</v>
          </cell>
          <cell r="C5923" t="str">
            <v>UN</v>
          </cell>
          <cell r="D5923">
            <v>672.39</v>
          </cell>
        </row>
        <row r="5924">
          <cell r="A5924">
            <v>83661</v>
          </cell>
          <cell r="B5924" t="str">
            <v>EXECUCAO DE DRENO PROFUNDO, CORTE EM SOLO, COM TUBO POROSO D=0,20M</v>
          </cell>
          <cell r="C5924" t="str">
            <v>M</v>
          </cell>
          <cell r="D5924">
            <v>98.77</v>
          </cell>
        </row>
        <row r="5925">
          <cell r="A5925">
            <v>83662</v>
          </cell>
          <cell r="B5925" t="str">
            <v>EXECUCAO DE DRENO CEGO</v>
          </cell>
          <cell r="C5925" t="str">
            <v>M3</v>
          </cell>
          <cell r="D5925">
            <v>85.66</v>
          </cell>
        </row>
        <row r="5926">
          <cell r="A5926">
            <v>83664</v>
          </cell>
          <cell r="B5926" t="str">
            <v>EXECUCAO DE DRENO DE TUBO DE CONRETO SIMPLES POROSO D=0,20 M (0,5MX0,5M) PARA GALERIAS DE AGUAS PLUVIAIS</v>
          </cell>
          <cell r="C5926" t="str">
            <v>M</v>
          </cell>
          <cell r="D5926">
            <v>57.92</v>
          </cell>
        </row>
        <row r="5927">
          <cell r="A5927">
            <v>83665</v>
          </cell>
          <cell r="B5927" t="str">
            <v>FORNECIMENTO E INSTALACAO DE MANTA BIDIM RT - 14</v>
          </cell>
          <cell r="C5927" t="str">
            <v>M2</v>
          </cell>
          <cell r="D5927">
            <v>6.7</v>
          </cell>
        </row>
        <row r="5928">
          <cell r="A5928">
            <v>83667</v>
          </cell>
          <cell r="B5928" t="str">
            <v>CAMADA DRENANTE COM AREIA MEDIA</v>
          </cell>
          <cell r="C5928" t="str">
            <v>M3</v>
          </cell>
          <cell r="D5928">
            <v>99.58</v>
          </cell>
        </row>
        <row r="5929">
          <cell r="A5929">
            <v>83668</v>
          </cell>
          <cell r="B5929" t="str">
            <v>CAMADA DRENANTE COM BRITA NUM 2</v>
          </cell>
          <cell r="C5929" t="str">
            <v>M3</v>
          </cell>
          <cell r="D5929">
            <v>88.25</v>
          </cell>
        </row>
        <row r="5930">
          <cell r="A5930">
            <v>83669</v>
          </cell>
          <cell r="B5930" t="str">
            <v>FORNECIMENTO/INSTALACAO MANTA BIDIM RT-16</v>
          </cell>
          <cell r="C5930" t="str">
            <v>M2</v>
          </cell>
          <cell r="D5930">
            <v>7.97</v>
          </cell>
        </row>
        <row r="5931">
          <cell r="A5931">
            <v>83670</v>
          </cell>
          <cell r="B5931" t="str">
            <v>TUBO PVC DN 75 MM PARA DRENAGEM - FORNECIMENTO E INSTALACAO</v>
          </cell>
          <cell r="C5931" t="str">
            <v>M</v>
          </cell>
          <cell r="D5931">
            <v>40.74</v>
          </cell>
        </row>
        <row r="5932">
          <cell r="A5932">
            <v>83671</v>
          </cell>
          <cell r="B5932" t="str">
            <v>TUBO PVC DN 100 MM PARA DRENAGEM - FORNECIMENTO E INSTALACAO</v>
          </cell>
          <cell r="C5932" t="str">
            <v>M</v>
          </cell>
          <cell r="D5932">
            <v>43.71</v>
          </cell>
        </row>
        <row r="5933">
          <cell r="A5933">
            <v>83675</v>
          </cell>
          <cell r="B5933" t="str">
            <v>TUBO CONCRETO SIMPLES DN 200 MM PARA DRENAGEM - FORNECIMENTO E INSTALACAO, INCLUSIVE ESCAVACAO MANUAL 1M3/M.</v>
          </cell>
          <cell r="C5933" t="str">
            <v>M</v>
          </cell>
          <cell r="D5933">
            <v>79.209999999999994</v>
          </cell>
        </row>
        <row r="5934">
          <cell r="A5934">
            <v>83676</v>
          </cell>
          <cell r="B5934" t="str">
            <v>TUBO CONCRETO SIMPLES DN 300 MM PARA DRENAGEM - FORNECIMENTO E INSTALACAO INCLUSIVE ESCAVACAO MANUAL 1M3/M</v>
          </cell>
          <cell r="C5934" t="str">
            <v>M</v>
          </cell>
          <cell r="D5934">
            <v>97.49</v>
          </cell>
        </row>
        <row r="5935">
          <cell r="A5935">
            <v>83677</v>
          </cell>
          <cell r="B5935" t="str">
            <v>TUBO CONCRETO SIMPLES DN 400 MM PARA DRENAGEM - FORNECIMENTO E INSTALACAO INCLUSIVE ESCAVACAO MANUAL 1,5M3/M</v>
          </cell>
          <cell r="C5935" t="str">
            <v>M</v>
          </cell>
          <cell r="D5935">
            <v>122.22</v>
          </cell>
        </row>
        <row r="5936">
          <cell r="A5936">
            <v>83678</v>
          </cell>
          <cell r="B5936" t="str">
            <v>TUBO CONCRETO SIMPLES DN 500 MM PARA DRENAGEM - FORNECIMENTO E INSTALACAO INCLUSIVE ESCAVACAO MANUAL 2M3/M</v>
          </cell>
          <cell r="C5936" t="str">
            <v>M</v>
          </cell>
          <cell r="D5936">
            <v>157.47</v>
          </cell>
        </row>
        <row r="5937">
          <cell r="A5937">
            <v>83679</v>
          </cell>
          <cell r="B5937" t="str">
            <v>TUBO PVC D=2 COM MATERIAL DRENANTE PARA DRENO/BARBACA - FORNECIMENTO E INSTALACAO</v>
          </cell>
          <cell r="C5937" t="str">
            <v>M</v>
          </cell>
          <cell r="D5937">
            <v>11.88</v>
          </cell>
        </row>
        <row r="5938">
          <cell r="A5938">
            <v>83680</v>
          </cell>
          <cell r="B5938" t="str">
            <v>TUBO PVC D=3" COM MATERIAL DRENANTE PARA DRENO/BARBACA - FORNECIMENTO E INSTALACAO</v>
          </cell>
          <cell r="C5938" t="str">
            <v>M</v>
          </cell>
          <cell r="D5938">
            <v>13.71</v>
          </cell>
        </row>
        <row r="5939">
          <cell r="A5939">
            <v>83681</v>
          </cell>
          <cell r="B5939" t="str">
            <v>TUBO PVC D=4" COM MATERIAL DRENANTE PARA DRENO/BARBACA - FORNECIMENTO E INSTALACAO</v>
          </cell>
          <cell r="C5939" t="str">
            <v>M</v>
          </cell>
          <cell r="D5939">
            <v>14.72</v>
          </cell>
        </row>
        <row r="5940">
          <cell r="A5940">
            <v>83682</v>
          </cell>
          <cell r="B5940" t="str">
            <v>CAMADA VERTICAL DRENANTE C/ PEDRA BRITADA NUMS 1 E 2</v>
          </cell>
          <cell r="C5940" t="str">
            <v>M3</v>
          </cell>
          <cell r="D5940">
            <v>88.93</v>
          </cell>
        </row>
        <row r="5941">
          <cell r="A5941">
            <v>83683</v>
          </cell>
          <cell r="B5941" t="str">
            <v>CAMADA HORIZONTAL DRENANTE C/ PEDRA BRITADA 1 E 2</v>
          </cell>
          <cell r="C5941" t="str">
            <v>M3</v>
          </cell>
          <cell r="D5941">
            <v>97.77</v>
          </cell>
        </row>
        <row r="5942">
          <cell r="A5942">
            <v>83690</v>
          </cell>
          <cell r="B5942" t="str">
            <v>DISSIPADOR DE ENERGIA EM PEDRA ARGAMASSADA ESPESSURA 6CM INCL MATERIAIS E COLOCACAO MEDIDO P/ VOLUME DE PEDRA ARGAMASSADA</v>
          </cell>
          <cell r="C5942" t="str">
            <v>M3</v>
          </cell>
          <cell r="D5942">
            <v>428.34</v>
          </cell>
        </row>
        <row r="5943">
          <cell r="A5943">
            <v>83693</v>
          </cell>
          <cell r="B5943" t="str">
            <v>CAIACAO EM MEIO FIO</v>
          </cell>
          <cell r="C5943" t="str">
            <v>M2</v>
          </cell>
          <cell r="D5943">
            <v>2.8</v>
          </cell>
        </row>
        <row r="5944">
          <cell r="A5944">
            <v>83694</v>
          </cell>
          <cell r="B5944" t="str">
            <v>RECOMPOSICAO DE PAVIMENTACAO TIPO BLOKRET SOBRE COLCHAO DE AREIA COM REAPROVEITAMENTO DE MATERIAL</v>
          </cell>
          <cell r="C5944" t="str">
            <v>M2</v>
          </cell>
          <cell r="D5944">
            <v>13.54</v>
          </cell>
        </row>
        <row r="5945">
          <cell r="A5945">
            <v>83708</v>
          </cell>
          <cell r="B5945" t="str">
            <v>POCO DE VISITA EM ALVENARIA, PARA REDE D=0,40 M, PARTE FIXA C/ 1,00 M DE ALTURA</v>
          </cell>
          <cell r="C5945" t="str">
            <v>UN</v>
          </cell>
          <cell r="D5945">
            <v>1077.6500000000001</v>
          </cell>
        </row>
        <row r="5946">
          <cell r="A5946">
            <v>83709</v>
          </cell>
          <cell r="B5946" t="str">
            <v>POCO DE VISITA EM ALVENARIA, PARA REDE D=0,60 M, PARTE FIXA C/ 1,00 M DE ALTURA</v>
          </cell>
          <cell r="C5946" t="str">
            <v>UN</v>
          </cell>
          <cell r="D5946">
            <v>1350.99</v>
          </cell>
        </row>
        <row r="5947">
          <cell r="A5947">
            <v>83710</v>
          </cell>
          <cell r="B5947" t="str">
            <v>POCO DE VISITA EM ALVENARIA, PARA REDE D=0,80 M, PARTE FIXA C/ 1,00 M DE ALTURA</v>
          </cell>
          <cell r="C5947" t="str">
            <v>UN</v>
          </cell>
          <cell r="D5947">
            <v>2820.89</v>
          </cell>
        </row>
        <row r="5948">
          <cell r="A5948">
            <v>83711</v>
          </cell>
          <cell r="B5948" t="str">
            <v>POÇO DE VISITA EM ALVENARIA, PARA REDE D=1,00 M, PARTE FIXA C/ 1,00 M DE ALTURA E USO DE RETROESCAVADEIRA</v>
          </cell>
          <cell r="C5948" t="str">
            <v>UN</v>
          </cell>
          <cell r="D5948">
            <v>3262.24</v>
          </cell>
        </row>
        <row r="5949">
          <cell r="A5949">
            <v>83712</v>
          </cell>
          <cell r="B5949" t="str">
            <v>POCO DE VISITA EM ALVENARIA, PARA REDE D=1,20 M, PARTE FIXA C/ 1,00 M DE ALTURA E USO DE ESCAVADEIRA HIDRAULICA</v>
          </cell>
          <cell r="C5949" t="str">
            <v>UN</v>
          </cell>
          <cell r="D5949">
            <v>4263.6499999999996</v>
          </cell>
        </row>
        <row r="5950">
          <cell r="A5950">
            <v>83713</v>
          </cell>
          <cell r="B5950" t="str">
            <v>POCO DE VISITA EM ALVENARIA, PARA REDE D=1,50 M, PARTE FIXA C/ 1,00 M DE ALTURA E USO DE ESCAVADEIRA HIDRAULICA</v>
          </cell>
          <cell r="C5950" t="str">
            <v>UN</v>
          </cell>
          <cell r="D5950">
            <v>5204.76</v>
          </cell>
        </row>
        <row r="5951">
          <cell r="A5951">
            <v>83714</v>
          </cell>
          <cell r="B5951" t="str">
            <v>ACRESCIMO NA ALTURA DO POCO DE VISITA EM ALVENARIA PARA REDE D=0,40 M</v>
          </cell>
          <cell r="C5951" t="str">
            <v>M</v>
          </cell>
          <cell r="D5951">
            <v>584.45000000000005</v>
          </cell>
        </row>
        <row r="5952">
          <cell r="A5952">
            <v>83715</v>
          </cell>
          <cell r="B5952" t="str">
            <v>CHAMINE P/ POCO DE VISITA EM ALVENARIA, EXCLUSOS TAMPAO E ANEL</v>
          </cell>
          <cell r="C5952" t="str">
            <v>M</v>
          </cell>
          <cell r="D5952">
            <v>582.4</v>
          </cell>
        </row>
        <row r="5953">
          <cell r="A5953">
            <v>83716</v>
          </cell>
          <cell r="B5953" t="str">
            <v>GRELHA FF 30X90CM, 135KG, P/ CX RALO COM ASSENTAMENTO DE ARGAMASSA CIMENTO/AREIA 1:4 - FORNECIMENTO E INSTALAÇÃO</v>
          </cell>
          <cell r="C5953" t="str">
            <v>UN</v>
          </cell>
          <cell r="D5953">
            <v>297.76</v>
          </cell>
        </row>
        <row r="5954">
          <cell r="A5954">
            <v>83724</v>
          </cell>
          <cell r="B5954" t="str">
            <v>ASSENTAMENTO DE PECAS, CONEXOES, APARELHOS E ACESSORIOS DE FERRO FUNDIDO DUCTIL, JUNTA ELASTICA, MECANICA OU FLANGEADA, COM DIAMETROS DE 50 A 300 MM.</v>
          </cell>
          <cell r="C5954" t="str">
            <v>KG</v>
          </cell>
          <cell r="D5954">
            <v>1.43</v>
          </cell>
        </row>
        <row r="5955">
          <cell r="A5955">
            <v>83725</v>
          </cell>
          <cell r="B5955" t="str">
            <v>ASSENTAMENTO DE PECAS, CONEXOES, APARELHOS E ACESSORIOS DE FERRO FUNDIDO DUCTIL, JUNTA ELASTICA, MECANICA OU FLANGEADA, COM DIAMETROS DE 350 A 600 MM.</v>
          </cell>
          <cell r="C5955" t="str">
            <v>KG</v>
          </cell>
          <cell r="D5955">
            <v>0.91</v>
          </cell>
        </row>
        <row r="5956">
          <cell r="A5956">
            <v>83726</v>
          </cell>
          <cell r="B5956" t="str">
            <v>ASSENTAMENTO DE PECAS, CONEXOES, APARELHOS E ACESSORIOS DE FERRO FUNDIDO DUCTIL, JUNTA ELASTICA, MECANICA OU FLANGEADA, COM DIAMETROS DE 700 A 1200 MM.</v>
          </cell>
          <cell r="C5956" t="str">
            <v>KG</v>
          </cell>
          <cell r="D5956">
            <v>0.68</v>
          </cell>
        </row>
        <row r="5957">
          <cell r="A5957">
            <v>83729</v>
          </cell>
          <cell r="B5957" t="str">
            <v>FORNECIMENTO/INSTALACAO DE MANTA BIDIM RT-31</v>
          </cell>
          <cell r="C5957" t="str">
            <v>M2</v>
          </cell>
          <cell r="D5957">
            <v>15.6</v>
          </cell>
        </row>
        <row r="5958">
          <cell r="A5958">
            <v>83730</v>
          </cell>
          <cell r="B5958" t="str">
            <v>REPARO ESTRUTURAL DE ESTRUTURAS DE CONCRETO COM ARGAMASSA POLIMERICA DE ALTO DESEMPENHO, E=2 CM</v>
          </cell>
          <cell r="C5958" t="str">
            <v>M2</v>
          </cell>
          <cell r="D5958">
            <v>188.61</v>
          </cell>
        </row>
        <row r="5959">
          <cell r="A5959">
            <v>83731</v>
          </cell>
          <cell r="B5959" t="str">
            <v>IMPERMEABILIZACAO DE SUPERFICIE COM ARGAMASSA DE CIMENTO E AREIA, TRACO 1:3, COM ADITIVO IMPERMEABILIZANTE, E=3 CM</v>
          </cell>
          <cell r="C5959" t="str">
            <v>M2</v>
          </cell>
          <cell r="D5959">
            <v>37.61</v>
          </cell>
        </row>
        <row r="5960">
          <cell r="A5960">
            <v>83732</v>
          </cell>
          <cell r="B5960" t="str">
            <v>IMPERMEABILIZACAO DE SUPERFICIE COM ARGAMASSA DE CIMENTO E AREIA, TRACO 1:3, COM ADITIVO IMPERMEABILIZANTE, E=1,5 CM</v>
          </cell>
          <cell r="C5960" t="str">
            <v>M2</v>
          </cell>
          <cell r="D5960">
            <v>27.83</v>
          </cell>
        </row>
        <row r="5961">
          <cell r="A5961">
            <v>83733</v>
          </cell>
          <cell r="B5961" t="str">
            <v>IMPERMEABILIZACAO DE SUPERFICIE COM ARGAMASSA DE CIMENTO E AREIA (GROSSA), TRACO 1:4, COM ADITIVO IMPERMEABILIZANTE, E=2 CM</v>
          </cell>
          <cell r="C5961" t="str">
            <v>M2</v>
          </cell>
          <cell r="D5961">
            <v>32.270000000000003</v>
          </cell>
        </row>
        <row r="5962">
          <cell r="A5962">
            <v>83735</v>
          </cell>
          <cell r="B5962" t="str">
            <v>IMPERMEABILIZACAO DE SUPERFICIE COM CIMENTO IMPERMEABILIZANTE DE PEGA ULTRA RAPIDA, TRACO 1:1, E=0,5 CM</v>
          </cell>
          <cell r="C5962" t="str">
            <v>M2</v>
          </cell>
          <cell r="D5962">
            <v>54.05</v>
          </cell>
        </row>
        <row r="5963">
          <cell r="A5963">
            <v>83736</v>
          </cell>
          <cell r="B5963" t="str">
            <v>REPARO/COLAGEM DE ESTRUTURAS DE CONCRETO COM ADESIVO ESTRUTURAL A BASE DE EPOXI, E=2 MM</v>
          </cell>
          <cell r="C5963" t="str">
            <v>M2</v>
          </cell>
          <cell r="D5963">
            <v>172.28</v>
          </cell>
        </row>
        <row r="5964">
          <cell r="A5964">
            <v>83737</v>
          </cell>
          <cell r="B5964" t="str">
            <v>IMPERMEABILIZACAO DE SUPERFICIE COM MANTA ASFALTICA (COM POLIMEROS TIPO APP), E=3 MM</v>
          </cell>
          <cell r="C5964" t="str">
            <v>M2</v>
          </cell>
          <cell r="D5964">
            <v>58.54</v>
          </cell>
        </row>
        <row r="5965">
          <cell r="A5965">
            <v>83738</v>
          </cell>
          <cell r="B5965" t="str">
            <v>IMPERMEABILIZACAO DE SUPERFICIE COM MANTA ASFALTICA (COM POLIMEROS TIPO APP), E=4 MM</v>
          </cell>
          <cell r="C5965" t="str">
            <v>M2</v>
          </cell>
          <cell r="D5965">
            <v>71.62</v>
          </cell>
        </row>
        <row r="5966">
          <cell r="A5966">
            <v>83739</v>
          </cell>
          <cell r="B5966" t="str">
            <v>FORNECIMENTO/INSTALACAO DE MANTA BIDIM RT-10</v>
          </cell>
          <cell r="C5966" t="str">
            <v>M2</v>
          </cell>
          <cell r="D5966">
            <v>5.45</v>
          </cell>
        </row>
        <row r="5967">
          <cell r="A5967">
            <v>83740</v>
          </cell>
          <cell r="B5967" t="str">
            <v>IMPERMEABILIZACAO COM VÉU DE POLIESTER</v>
          </cell>
          <cell r="C5967" t="str">
            <v>M2</v>
          </cell>
          <cell r="D5967">
            <v>25.37</v>
          </cell>
        </row>
        <row r="5968">
          <cell r="A5968">
            <v>83741</v>
          </cell>
          <cell r="B5968" t="str">
            <v>IMPERMEABILIZACAO DE SUPERFICIE COM EMULSAO ASFALTICA COM ELASTOMERO, INCLUSOS PRIMER E VEU DE POLIESTER</v>
          </cell>
          <cell r="C5968" t="str">
            <v>M2</v>
          </cell>
          <cell r="D5968">
            <v>64.13</v>
          </cell>
        </row>
        <row r="5969">
          <cell r="A5969">
            <v>83742</v>
          </cell>
          <cell r="B5969" t="str">
            <v>IMPERMEABILIZACAO DE SUPERFICIE COM EMULSAO ASFALTICA A BASE D'AGUA</v>
          </cell>
          <cell r="C5969" t="str">
            <v>M2</v>
          </cell>
          <cell r="D5969">
            <v>20.5</v>
          </cell>
        </row>
        <row r="5970">
          <cell r="A5970">
            <v>83743</v>
          </cell>
          <cell r="B5970" t="str">
            <v>JUNTA DE DILATACAO PARA IMPERMEABILIZACAO, COM ASFALTO OXIDADO APLICADO A QUENTE, DIMENSOES 2X2 CM</v>
          </cell>
          <cell r="C5970" t="str">
            <v>M</v>
          </cell>
          <cell r="D5970">
            <v>16.920000000000002</v>
          </cell>
        </row>
        <row r="5971">
          <cell r="A5971">
            <v>83761</v>
          </cell>
          <cell r="B5971" t="str">
            <v>GRUPO DE SOLDAGEM COM GERADOR A DIESEL 60 CV PARA SOLDA ELÉTRICA, SOBRE 04 RODAS, COM MOTOR 4 CILINDROS 600 A - DEPRECIAÇÃO. AF_02/2016</v>
          </cell>
          <cell r="C5971" t="str">
            <v>H</v>
          </cell>
          <cell r="D5971">
            <v>6.98</v>
          </cell>
        </row>
        <row r="5972">
          <cell r="A5972">
            <v>83762</v>
          </cell>
          <cell r="B5972" t="str">
            <v>GRUPO DE SOLDAGEM COM GERADOR A DIESEL 60 CV PARA SOLDA ELÉTRICA, SOBRE 04 RODAS, COM MOTOR 4 CILINDROS 600 A - MANUTENÇÃO. AF_02/2016</v>
          </cell>
          <cell r="C5972" t="str">
            <v>H</v>
          </cell>
          <cell r="D5972">
            <v>8.7200000000000006</v>
          </cell>
        </row>
        <row r="5973">
          <cell r="A5973">
            <v>83763</v>
          </cell>
          <cell r="B5973" t="str">
            <v>GRUPO DE SOLDAGEM COM GERADOR A DIESEL 60 CV PARA SOLDA ELÉTRICA, SOBRE 04 RODAS, COM MOTOR 4 CILINDROS 600 A - MATERIAIS NA OPERAÇÃO. AF_02/2016</v>
          </cell>
          <cell r="C5973" t="str">
            <v>H</v>
          </cell>
          <cell r="D5973">
            <v>28.62</v>
          </cell>
        </row>
        <row r="5974">
          <cell r="A5974">
            <v>83764</v>
          </cell>
          <cell r="B5974" t="str">
            <v>GRUPO DE SOLDAGEM COM GERADOR A DIESEL 60 CV PARA SOLDA ELÉTRICA, SOBRE 04 RODAS, COM MOTOR 4 CILINDROS 600 A - JUROS. AF_02/2016</v>
          </cell>
          <cell r="C5974" t="str">
            <v>H</v>
          </cell>
          <cell r="D5974">
            <v>1.57</v>
          </cell>
        </row>
        <row r="5975">
          <cell r="A5975">
            <v>83765</v>
          </cell>
          <cell r="B5975" t="str">
            <v>GRUPO DE SOLDAGEM COM GERADOR A DIESEL 60 CV PARA SOLDA ELÉTRICA, SOBRE 04 RODAS, COM MOTOR 4 CILINDROS 600 A - CHP DIURNO. AF_02/2016</v>
          </cell>
          <cell r="C5975" t="str">
            <v>CHP</v>
          </cell>
          <cell r="D5975">
            <v>62.69</v>
          </cell>
        </row>
        <row r="5976">
          <cell r="A5976">
            <v>83766</v>
          </cell>
          <cell r="B5976" t="str">
            <v>GRUPO DE SOLDAGEM COM GERADOR A DIESEL 60 CV PARA SOLDA ELÉTRICA, SOBRE 04 RODAS, COM MOTOR 4 CILINDROS 600 A - CHI DIURNO. AF_02/2016</v>
          </cell>
          <cell r="C5976" t="str">
            <v>CHI</v>
          </cell>
          <cell r="D5976">
            <v>25.35</v>
          </cell>
        </row>
        <row r="5977">
          <cell r="A5977">
            <v>83770</v>
          </cell>
          <cell r="B5977" t="str">
            <v>ESCORAMENTO CONTINUO DE VALAS, MISTO, COM PERFIL I DE 8"</v>
          </cell>
          <cell r="C5977" t="str">
            <v>M2</v>
          </cell>
          <cell r="D5977">
            <v>108.53</v>
          </cell>
        </row>
        <row r="5978">
          <cell r="A5978">
            <v>83771</v>
          </cell>
          <cell r="B5978" t="str">
            <v>RECOMPOSICAO DE REVESTIMENTO PRIMARIO MEDIDO P/ VOLUME COMPACTADO</v>
          </cell>
          <cell r="C5978" t="str">
            <v>M3</v>
          </cell>
          <cell r="D5978">
            <v>6.72</v>
          </cell>
        </row>
        <row r="5979">
          <cell r="A5979">
            <v>83878</v>
          </cell>
          <cell r="B5979" t="str">
            <v>LIGACAO DA REDE 50MM AO RAMAL PREDIAL 1/2"</v>
          </cell>
          <cell r="C5979" t="str">
            <v>UN</v>
          </cell>
          <cell r="D5979">
            <v>42.51</v>
          </cell>
        </row>
        <row r="5980">
          <cell r="A5980">
            <v>83879</v>
          </cell>
          <cell r="B5980" t="str">
            <v>LIGACAO DA REDE 75MM AO RAMAL PREDIAL 1/2"</v>
          </cell>
          <cell r="C5980" t="str">
            <v>UN</v>
          </cell>
          <cell r="D5980">
            <v>49.51</v>
          </cell>
        </row>
        <row r="5981">
          <cell r="A5981">
            <v>84013</v>
          </cell>
          <cell r="B5981" t="str">
            <v>ESCAVADEIRA HIDRÁULICA SOBRE ESTEIRAS, CAÇAMBA 0,80 M3, PESO OPERACIONAL 17,8 T, POTÊNCIA LÍQUIDA 110 HP - CHI DIURNO. AF_10/2014</v>
          </cell>
          <cell r="C5981" t="str">
            <v>CHI</v>
          </cell>
          <cell r="D5981">
            <v>44.59</v>
          </cell>
        </row>
        <row r="5982">
          <cell r="A5982">
            <v>84023</v>
          </cell>
          <cell r="B5982" t="str">
            <v>BARRA LISA TRACO 1:3 (CIMENTO E AREIA MEDIA), ESPESSURA 1,5CM, PREPARO MANUAL DA ARGAMASSA</v>
          </cell>
          <cell r="C5982" t="str">
            <v>M2</v>
          </cell>
          <cell r="D5982">
            <v>34.04</v>
          </cell>
        </row>
        <row r="5983">
          <cell r="A5983">
            <v>84024</v>
          </cell>
          <cell r="B5983" t="str">
            <v>BARRA LISA TRACO 1:3 (CIMENTO E AREIA MEDIA), ESPESSURA 1,0CM, PREPARO MANUAL DA ARGAMASSA</v>
          </cell>
          <cell r="C5983" t="str">
            <v>M2</v>
          </cell>
          <cell r="D5983">
            <v>32.03</v>
          </cell>
        </row>
        <row r="5984">
          <cell r="A5984">
            <v>84026</v>
          </cell>
          <cell r="B5984" t="str">
            <v>BARRA LISA TRACO 1:4 (CIMENTO E AREIA MEDIA), ESPESSURA 2,0CM, PREPARO MANUAL DA ARGAMASSA</v>
          </cell>
          <cell r="C5984" t="str">
            <v>M2</v>
          </cell>
          <cell r="D5984">
            <v>40.31</v>
          </cell>
        </row>
        <row r="5985">
          <cell r="A5985">
            <v>84027</v>
          </cell>
          <cell r="B5985" t="str">
            <v>BARRA LISA TRACO 1:3 (CIMENTO E AREIA MEDIA), ESPESSURA 0,5CM, PREPARO MANUAL DA ARGAMASSA</v>
          </cell>
          <cell r="C5985" t="str">
            <v>M2</v>
          </cell>
          <cell r="D5985">
            <v>26.96</v>
          </cell>
        </row>
        <row r="5986">
          <cell r="A5986">
            <v>84028</v>
          </cell>
          <cell r="B5986" t="str">
            <v>BARRA LISA TRACO 1:4 (CIMENTO E AREIA MEDIA), COM CORANTE AMARELO, ESPESSURA 2,0CM, PREPARO MANUAL DA ARGAMASSA</v>
          </cell>
          <cell r="C5986" t="str">
            <v>M2</v>
          </cell>
          <cell r="D5986">
            <v>45.59</v>
          </cell>
        </row>
        <row r="5987">
          <cell r="A5987">
            <v>84072</v>
          </cell>
          <cell r="B5987" t="str">
            <v>BARRA LISA TRACO 1:3 (CIMENTO E AREIA MEDIA NAO PENEIRADA), INCLUSO ADITIVO IMPERMEABILIZANTE, ESPESSURA 0,5CM, PREPARO MANUAL DA ARGAMASSA</v>
          </cell>
          <cell r="C5987" t="str">
            <v>M2</v>
          </cell>
          <cell r="D5987">
            <v>27.4</v>
          </cell>
        </row>
        <row r="5988">
          <cell r="A5988">
            <v>84084</v>
          </cell>
          <cell r="B5988" t="str">
            <v>APICOAMENTO MANUAL DE SUPERFICIE DE CONCRETO</v>
          </cell>
          <cell r="C5988" t="str">
            <v>M2</v>
          </cell>
          <cell r="D5988">
            <v>5.48</v>
          </cell>
        </row>
        <row r="5989">
          <cell r="A5989">
            <v>84088</v>
          </cell>
          <cell r="B5989" t="str">
            <v>PEITORIL EM MARMORE BRANCO, LARGURA DE 15CM, ASSENTADO COM ARGAMASSA TRACO 1:4 (CIMENTO E AREIA MEDIA), PREPARO MANUAL DA ARGAMASSA</v>
          </cell>
          <cell r="C5989" t="str">
            <v>M</v>
          </cell>
          <cell r="D5989">
            <v>63.54</v>
          </cell>
        </row>
        <row r="5990">
          <cell r="A5990">
            <v>84089</v>
          </cell>
          <cell r="B5990" t="str">
            <v>PEITORIL EM MARMORE BRANCO, LARGURA DE 25CM, ASSENTADO COM ARGAMASSA TRACO 1:3 (CIMENTO E AREIA MEDIA), PREPARO MANUAL DA ARGAMASSA</v>
          </cell>
          <cell r="C5990" t="str">
            <v>M</v>
          </cell>
          <cell r="D5990">
            <v>90.02</v>
          </cell>
        </row>
        <row r="5991">
          <cell r="A5991">
            <v>84093</v>
          </cell>
          <cell r="B5991" t="str">
            <v>TABEIRA DE MADEIRA LEI, 1A QUALIDADE, 2,5X30,0CM PARA BEIRAL DE TELHADO</v>
          </cell>
          <cell r="C5991" t="str">
            <v>M</v>
          </cell>
          <cell r="D5991">
            <v>17.579999999999998</v>
          </cell>
        </row>
        <row r="5992">
          <cell r="A5992">
            <v>84111</v>
          </cell>
          <cell r="B5992" t="str">
            <v>PLATAFORMA MADEIRA P/ ANDAIME TUBULAR APROVEITAMENTO 20 VEZES</v>
          </cell>
          <cell r="C5992" t="str">
            <v>M2</v>
          </cell>
          <cell r="D5992">
            <v>2.3199999999999998</v>
          </cell>
        </row>
        <row r="5993">
          <cell r="A5993">
            <v>84112</v>
          </cell>
          <cell r="B5993" t="str">
            <v>ANDAIME TABUADO SOBRE CAVALETES (INCLUSO CAVALETE) EM MADEIRA DE 1ª UTIL 20X INCL MOVIMENTACAO P/ PE-DIREITO 4,00M</v>
          </cell>
          <cell r="C5993" t="str">
            <v>M2</v>
          </cell>
          <cell r="D5993">
            <v>7.76</v>
          </cell>
        </row>
        <row r="5994">
          <cell r="A5994">
            <v>84117</v>
          </cell>
          <cell r="B5994" t="str">
            <v>RASPAGEM / CALAFETACAO TACOS MADEIRA 1 DEMAO CERA</v>
          </cell>
          <cell r="C5994" t="str">
            <v>M2</v>
          </cell>
          <cell r="D5994">
            <v>15.49</v>
          </cell>
        </row>
        <row r="5995">
          <cell r="A5995">
            <v>84120</v>
          </cell>
          <cell r="B5995" t="str">
            <v>ENCERAMENTO MANUAL EM MADEIRA - 3 DEMAOS</v>
          </cell>
          <cell r="C5995" t="str">
            <v>M2</v>
          </cell>
          <cell r="D5995">
            <v>9.65</v>
          </cell>
        </row>
        <row r="5996">
          <cell r="A5996">
            <v>84123</v>
          </cell>
          <cell r="B5996" t="str">
            <v>LIXAMENTO MAN C/ LIXA CALAFATE DE CONCR APARENTE ANTIGO</v>
          </cell>
          <cell r="C5996" t="str">
            <v>M2</v>
          </cell>
          <cell r="D5996">
            <v>4.87</v>
          </cell>
        </row>
        <row r="5997">
          <cell r="A5997">
            <v>84125</v>
          </cell>
          <cell r="B5997" t="str">
            <v>LIMPEZA DE REVESTIMENTO EM PAREDE C/ SOLUCAO DE ACIDO MURIATICO/AMONIA</v>
          </cell>
          <cell r="C5997" t="str">
            <v>M2</v>
          </cell>
          <cell r="D5997">
            <v>6.49</v>
          </cell>
        </row>
        <row r="5998">
          <cell r="A5998">
            <v>84126</v>
          </cell>
          <cell r="B5998" t="str">
            <v>CHAPA DE ACO CARBONO 3/8 (COLOC/ USO/ RETIR) P/ PASS VEICULO SOBRE VALA MEDIDA P/ AREA CHAPA EM CADA APLICACAO</v>
          </cell>
          <cell r="C5998" t="str">
            <v>M2</v>
          </cell>
          <cell r="D5998">
            <v>35.78</v>
          </cell>
        </row>
        <row r="5999">
          <cell r="A5999">
            <v>84127</v>
          </cell>
          <cell r="B5999" t="str">
            <v>REVESTIMENTO DE POCOS C/ TUBOS DE CONCRETO</v>
          </cell>
          <cell r="C5999" t="str">
            <v>M</v>
          </cell>
          <cell r="D5999">
            <v>356.4</v>
          </cell>
        </row>
        <row r="6000">
          <cell r="A6000">
            <v>84132</v>
          </cell>
          <cell r="B6000" t="str">
            <v>SOLDA DE TOPO DESCENDENTE, EM CHAPA ACO CHANFR 5/16" ESP (P/ ASSENT TUBULACAO OU PECA DE ACO) UTILIZANDO CONVERSOR DIESEL.</v>
          </cell>
          <cell r="C6000" t="str">
            <v>M</v>
          </cell>
          <cell r="D6000">
            <v>176.15</v>
          </cell>
        </row>
        <row r="6001">
          <cell r="A6001">
            <v>84133</v>
          </cell>
          <cell r="B6001" t="str">
            <v>SOLDA DE TOPO DESCENDENTE, EM CHAPA ACO CHANFR 3/8" ESP (P/ ASSENT TUBULACAO OU PECA DE ACO) UTILIZANDO CONVERSOR DIESEL</v>
          </cell>
          <cell r="C6001" t="str">
            <v>M</v>
          </cell>
          <cell r="D6001">
            <v>262.75</v>
          </cell>
        </row>
        <row r="6002">
          <cell r="A6002">
            <v>84152</v>
          </cell>
          <cell r="B6002" t="str">
            <v>DEMOLICAO MANUAL CONCRETO ARMADO (PILAR / VIGA / LAJE) - INCL EMPILHACAO LATERAL NO CANTEIRO</v>
          </cell>
          <cell r="C6002" t="str">
            <v>M3</v>
          </cell>
          <cell r="D6002">
            <v>261.77999999999997</v>
          </cell>
        </row>
        <row r="6003">
          <cell r="A6003">
            <v>84153</v>
          </cell>
          <cell r="B6003" t="str">
            <v>APARELHO DE APOIO NEOPRENE NAO FRETADO (1,4KG/DM3)</v>
          </cell>
          <cell r="C6003" t="str">
            <v>KG</v>
          </cell>
          <cell r="D6003">
            <v>50.34</v>
          </cell>
        </row>
        <row r="6004">
          <cell r="A6004">
            <v>84154</v>
          </cell>
          <cell r="B6004" t="str">
            <v>APARELHO APOIO NEOPRENE FRETADO</v>
          </cell>
          <cell r="C6004" t="str">
            <v>DM3</v>
          </cell>
          <cell r="D6004">
            <v>103.18</v>
          </cell>
        </row>
        <row r="6005">
          <cell r="A6005">
            <v>84161</v>
          </cell>
          <cell r="B6005" t="str">
            <v>SOLEIRA DE MARMORE BRANCO, LARGURA 15CM, ESPESSURA 3CM, ASSENTADA SOBRE ARGAMASSA TRACO 1:4 (CIMENTO E AREIA)</v>
          </cell>
          <cell r="C6005" t="str">
            <v>M</v>
          </cell>
          <cell r="D6005">
            <v>45.92</v>
          </cell>
        </row>
        <row r="6006">
          <cell r="A6006">
            <v>84162</v>
          </cell>
          <cell r="B6006" t="str">
            <v>RODAPE EM MADEIRA, ALTURA 7CM, FIXADO COM COLA</v>
          </cell>
          <cell r="C6006" t="str">
            <v>M</v>
          </cell>
          <cell r="D6006">
            <v>9.7100000000000009</v>
          </cell>
        </row>
        <row r="6007">
          <cell r="A6007">
            <v>84167</v>
          </cell>
          <cell r="B6007" t="str">
            <v>RODAPE EM MARMORE BRANCO ASSENTADO COM ARGAMASSA TRACO 1:4 (CIMENTO E AREIA) ALTURA 7CM</v>
          </cell>
          <cell r="C6007" t="str">
            <v>M</v>
          </cell>
          <cell r="D6007">
            <v>32.5</v>
          </cell>
        </row>
        <row r="6008">
          <cell r="A6008">
            <v>84168</v>
          </cell>
          <cell r="B6008" t="str">
            <v>RODAPE EM ARDOSIA ASSENTADO COM ARGAMASSA TRACO 1:4 (CIMENTO E AREIA) ALTURA 10CM</v>
          </cell>
          <cell r="C6008" t="str">
            <v>M</v>
          </cell>
          <cell r="D6008">
            <v>17.12</v>
          </cell>
        </row>
        <row r="6009">
          <cell r="A6009">
            <v>84172</v>
          </cell>
          <cell r="B6009" t="str">
            <v>PISO CIMENTADO TRACO 1:3 (CIMENTO E AREIA) ACABAMENTO RUSTICO ESPESSURA 2 CM COM JUNTAS PLASTICAS DE DILATACAO, PREPARO MANUAL DA ARGAMASSA</v>
          </cell>
          <cell r="C6009" t="str">
            <v>M2</v>
          </cell>
          <cell r="D6009">
            <v>46.13</v>
          </cell>
        </row>
        <row r="6010">
          <cell r="A6010">
            <v>84173</v>
          </cell>
          <cell r="B6010" t="str">
            <v>PISO CIMENTADO TRACO 1:3 (CIMENTO/AREIA) ACABAMENTO LISO ESPESSURA 2,0 CM PREPARO MANUAL DA ARGAMASSA INCLUSO ADITIVO IMPERMEABILIZANTE</v>
          </cell>
          <cell r="C6010" t="str">
            <v>M2</v>
          </cell>
          <cell r="D6010">
            <v>40.65</v>
          </cell>
        </row>
        <row r="6011">
          <cell r="A6011">
            <v>84174</v>
          </cell>
          <cell r="B6011" t="str">
            <v>PISO CIMENTADO TRACO 1:3 (CIMENTO E AREIA) COM ACABAMENTO LISO ESPESSURA 3CM COM JUNTAS DE MADEIRA, PREPARO MANUAL DA ARGAMASSA INCLUSO ADITIVO IMPERMEABILIZANTE</v>
          </cell>
          <cell r="C6011" t="str">
            <v>M2</v>
          </cell>
          <cell r="D6011">
            <v>57.99</v>
          </cell>
        </row>
        <row r="6012">
          <cell r="A6012">
            <v>84175</v>
          </cell>
          <cell r="B6012" t="str">
            <v>JUNTA 5X5CM COM ARGAMASSA TRACO 1:3 (CIMENTO E AREIA) PARA PISO EM PLACAS</v>
          </cell>
          <cell r="C6012" t="str">
            <v>M</v>
          </cell>
          <cell r="D6012">
            <v>10.25</v>
          </cell>
        </row>
        <row r="6013">
          <cell r="A6013">
            <v>84176</v>
          </cell>
          <cell r="B6013" t="str">
            <v>JUNTA 2,5X2,5CM COM ARGAMASSA 1:1:3 IMPERMEABILIZANTE DE HIDRO-ASFALTO CIMENTO E AREIA PARA PISO EM PLACAS</v>
          </cell>
          <cell r="C6013" t="str">
            <v>M</v>
          </cell>
          <cell r="D6013">
            <v>19.149999999999999</v>
          </cell>
        </row>
        <row r="6014">
          <cell r="A6014">
            <v>84177</v>
          </cell>
          <cell r="B6014" t="str">
            <v>JUNTA GRAMADA 5CM DE LARGURA</v>
          </cell>
          <cell r="C6014" t="str">
            <v>M</v>
          </cell>
          <cell r="D6014">
            <v>11.41</v>
          </cell>
        </row>
        <row r="6015">
          <cell r="A6015">
            <v>84181</v>
          </cell>
          <cell r="B6015" t="str">
            <v>PISO EM TACO DE MADEIRA 7X21CM, FIXADO COM COLA BASE DE PVA</v>
          </cell>
          <cell r="C6015" t="str">
            <v>M2</v>
          </cell>
          <cell r="D6015">
            <v>61.67</v>
          </cell>
        </row>
        <row r="6016">
          <cell r="A6016">
            <v>84183</v>
          </cell>
          <cell r="B6016" t="str">
            <v>PISO EM PEDRA PORTUGUESA ASSENTADO SOBRE BASE DE AREIA, REJUNTADO COM CIMENTO COMUM</v>
          </cell>
          <cell r="C6016" t="str">
            <v>M2</v>
          </cell>
          <cell r="D6016">
            <v>130.22</v>
          </cell>
        </row>
        <row r="6017">
          <cell r="A6017">
            <v>84186</v>
          </cell>
          <cell r="B6017" t="str">
            <v>PISO DE BORRACHA CANELADA, ESPESSURA 3,5MM, FIXADO COM COLA</v>
          </cell>
          <cell r="C6017" t="str">
            <v>M2</v>
          </cell>
          <cell r="D6017">
            <v>59.67</v>
          </cell>
        </row>
        <row r="6018">
          <cell r="A6018">
            <v>84187</v>
          </cell>
          <cell r="B6018" t="str">
            <v>ASSENTAMENTO DE PISO DE BORRACHA PASTILHADA FIXADO COM COLA</v>
          </cell>
          <cell r="C6018" t="str">
            <v>M2</v>
          </cell>
          <cell r="D6018">
            <v>10.67</v>
          </cell>
        </row>
        <row r="6019">
          <cell r="A6019">
            <v>84188</v>
          </cell>
          <cell r="B6019" t="str">
            <v>TESTEIRA OU RODAPE VINILICO 6CM FIXADO COM COLA</v>
          </cell>
          <cell r="C6019" t="str">
            <v>M</v>
          </cell>
          <cell r="D6019">
            <v>15.76</v>
          </cell>
        </row>
        <row r="6020">
          <cell r="A6020">
            <v>84190</v>
          </cell>
          <cell r="B6020" t="str">
            <v>PISO GRANITO ASSENTADO SOBRE ARGAMASSA CIMENTO / CAL / AREIA TRACO 1:0,25:3 INCLUSIVE REJUNTE EM CIMENTO</v>
          </cell>
          <cell r="C6020" t="str">
            <v>M2</v>
          </cell>
          <cell r="D6020">
            <v>236.01</v>
          </cell>
        </row>
        <row r="6021">
          <cell r="A6021">
            <v>84191</v>
          </cell>
          <cell r="B6021" t="str">
            <v>PISO EM GRANILITE, MARMORITE OU GRANITINA ESPESSURA 8 MM, INCLUSO JUNTAS DE DILATACAO PLASTICAS</v>
          </cell>
          <cell r="C6021" t="str">
            <v>M2</v>
          </cell>
          <cell r="D6021">
            <v>87.83</v>
          </cell>
        </row>
        <row r="6022">
          <cell r="A6022">
            <v>84195</v>
          </cell>
          <cell r="B6022" t="str">
            <v>PISO MARMORE BRANCO ASSENTADO SOBRE ARGAMASSA TRACO 1:4 (CIMENTO/AREIA)</v>
          </cell>
          <cell r="C6022" t="str">
            <v>M2</v>
          </cell>
          <cell r="D6022">
            <v>227.98</v>
          </cell>
        </row>
        <row r="6023">
          <cell r="A6023">
            <v>84402</v>
          </cell>
          <cell r="B6023" t="str">
            <v>QUADRO DE DISTRIBUICAO DE ENERGIA P/ 6 DISJUNTORES TERMOMAGNETICOS MONOPOLARES SEM BARRAMENTO, DE EMBUTIR, EM CHAPA METALICA - FORNECIMENTO E INSTALACAO</v>
          </cell>
          <cell r="C6023" t="str">
            <v>UN</v>
          </cell>
          <cell r="D6023">
            <v>67.38</v>
          </cell>
        </row>
        <row r="6024">
          <cell r="A6024">
            <v>84645</v>
          </cell>
          <cell r="B6024" t="str">
            <v>VERNIZ SINTETICO BRILHANTE, 2 DEMAOS</v>
          </cell>
          <cell r="C6024" t="str">
            <v>M2</v>
          </cell>
          <cell r="D6024">
            <v>15.08</v>
          </cell>
        </row>
        <row r="6025">
          <cell r="A6025">
            <v>84647</v>
          </cell>
          <cell r="B6025" t="str">
            <v>PINTURA EPOXI INCLUSO EMASSAMENTO E FUNDO PREPARADOR</v>
          </cell>
          <cell r="C6025" t="str">
            <v>M2</v>
          </cell>
          <cell r="D6025">
            <v>112.15</v>
          </cell>
        </row>
        <row r="6026">
          <cell r="A6026">
            <v>84651</v>
          </cell>
          <cell r="B6026" t="str">
            <v>PINTURA COM TINTA IMPERMEAVEL MINERAL EM PO, DUAS DEMAOS</v>
          </cell>
          <cell r="C6026" t="str">
            <v>M2</v>
          </cell>
          <cell r="D6026">
            <v>7.77</v>
          </cell>
        </row>
        <row r="6027">
          <cell r="A6027">
            <v>84656</v>
          </cell>
          <cell r="B6027" t="str">
            <v>TRATAMENTO EM  CONCRETO COM ESTUQUE E LIXAMENTO</v>
          </cell>
          <cell r="C6027" t="str">
            <v>M2</v>
          </cell>
          <cell r="D6027">
            <v>26.31</v>
          </cell>
        </row>
        <row r="6028">
          <cell r="A6028">
            <v>84657</v>
          </cell>
          <cell r="B6028" t="str">
            <v>FUNDO SINTETICO NIVELADOR BRANCO</v>
          </cell>
          <cell r="C6028" t="str">
            <v>M2</v>
          </cell>
          <cell r="D6028">
            <v>8.2200000000000006</v>
          </cell>
        </row>
        <row r="6029">
          <cell r="A6029">
            <v>84659</v>
          </cell>
          <cell r="B6029" t="str">
            <v>PINTURA ESMALTE FOSCO EM MADEIRA, DUAS DEMAOS</v>
          </cell>
          <cell r="C6029" t="str">
            <v>M2</v>
          </cell>
          <cell r="D6029">
            <v>12.23</v>
          </cell>
        </row>
        <row r="6030">
          <cell r="A6030">
            <v>84660</v>
          </cell>
          <cell r="B6030" t="str">
            <v>FUNDO PREPARADOR PRIMER SINTETICO, PARA ESTRUTURA METALICA, UMA DEMÃO, ESPESSURA DE 25 MICRA</v>
          </cell>
          <cell r="C6030" t="str">
            <v>M2</v>
          </cell>
          <cell r="D6030">
            <v>5.53</v>
          </cell>
        </row>
        <row r="6031">
          <cell r="A6031">
            <v>84661</v>
          </cell>
          <cell r="B6031" t="str">
            <v>PINTURA COM TINTA PROTETORA ACABAMENTO ALUMINIO, UMA DEMAO SOBRE SUPERFCIE METALICA</v>
          </cell>
          <cell r="C6031" t="str">
            <v>M2</v>
          </cell>
          <cell r="D6031">
            <v>13.2</v>
          </cell>
        </row>
        <row r="6032">
          <cell r="A6032">
            <v>84662</v>
          </cell>
          <cell r="B6032" t="str">
            <v>PINTURA COM TINTA PROTETORA ACABAMENTO ALUMINIO, DUAS DEMAOS SOBRE SUPERFICIE METALICA</v>
          </cell>
          <cell r="C6032" t="str">
            <v>M2</v>
          </cell>
          <cell r="D6032">
            <v>20.82</v>
          </cell>
        </row>
        <row r="6033">
          <cell r="A6033">
            <v>84663</v>
          </cell>
          <cell r="B6033" t="str">
            <v>APLICACAO DE VERNIZ POLIURETANO FOSCO SOBRE PISO DE PEDRAS DECORATIVAS, 3 DEMAOS</v>
          </cell>
          <cell r="C6033" t="str">
            <v>M2</v>
          </cell>
          <cell r="D6033">
            <v>17.88</v>
          </cell>
        </row>
        <row r="6034">
          <cell r="A6034">
            <v>84665</v>
          </cell>
          <cell r="B6034" t="str">
            <v>PINTURA ACRILICA PARA SINALIZAÇÃO HORIZONTAL EM PISO CIMENTADO</v>
          </cell>
          <cell r="C6034" t="str">
            <v>M2</v>
          </cell>
          <cell r="D6034">
            <v>15.64</v>
          </cell>
        </row>
        <row r="6035">
          <cell r="A6035">
            <v>84666</v>
          </cell>
          <cell r="B6035" t="str">
            <v>POLIMENTO E ENCERAMENTO DE PISO EM MADEIRA</v>
          </cell>
          <cell r="C6035" t="str">
            <v>M2</v>
          </cell>
          <cell r="D6035">
            <v>16.3</v>
          </cell>
        </row>
        <row r="6036">
          <cell r="A6036">
            <v>84676</v>
          </cell>
          <cell r="B6036" t="str">
            <v>QUADRO DE DISTRIBUICAO PARA TELEFONE N.5, 80X80X12CM EM CHAPA METALICA, SEM ACESSORIOS, PADRAO TELEBRAS, FORNECIMENTO E INSTALACAO</v>
          </cell>
          <cell r="C6036" t="str">
            <v>UN</v>
          </cell>
          <cell r="D6036">
            <v>393.2</v>
          </cell>
        </row>
        <row r="6037">
          <cell r="A6037">
            <v>84677</v>
          </cell>
          <cell r="B6037" t="str">
            <v>VERNIZ SINTETICO BRILHANTE EM CONCRETO OU TIJOLO, DUAS DEMAOS</v>
          </cell>
          <cell r="C6037" t="str">
            <v>M2</v>
          </cell>
          <cell r="D6037">
            <v>9.76</v>
          </cell>
        </row>
        <row r="6038">
          <cell r="A6038">
            <v>84678</v>
          </cell>
          <cell r="B6038" t="str">
            <v>VERNIZ POLIURETANO BRILHANTE EM CONCRETO OU TIJOLO, TRES DEMAOS</v>
          </cell>
          <cell r="C6038" t="str">
            <v>M2</v>
          </cell>
          <cell r="D6038">
            <v>15.53</v>
          </cell>
        </row>
        <row r="6039">
          <cell r="A6039">
            <v>84679</v>
          </cell>
          <cell r="B6039" t="str">
            <v>PINTURA IMUNIZANTE PARA MADEIRA, DUAS DEMAOS</v>
          </cell>
          <cell r="C6039" t="str">
            <v>M2</v>
          </cell>
          <cell r="D6039">
            <v>15.32</v>
          </cell>
        </row>
        <row r="6040">
          <cell r="A6040">
            <v>84796</v>
          </cell>
          <cell r="B6040" t="str">
            <v>TAMPAO FOFO P/ CAIXA R2 PADRAO TELEBRAS COMPLETO - FORNECIMENTO E INSTALACAO</v>
          </cell>
          <cell r="C6040" t="str">
            <v>UN</v>
          </cell>
          <cell r="D6040">
            <v>511.04</v>
          </cell>
        </row>
        <row r="6041">
          <cell r="A6041">
            <v>84798</v>
          </cell>
          <cell r="B6041" t="str">
            <v>TAMPAO FOFO P/ CAIXA R1 PADRAO TELEBRAS COMPLETO - FORNECIMENTO E INSTALACAO</v>
          </cell>
          <cell r="C6041" t="str">
            <v>UN</v>
          </cell>
          <cell r="D6041">
            <v>227.33</v>
          </cell>
        </row>
        <row r="6042">
          <cell r="A6042">
            <v>84844</v>
          </cell>
          <cell r="B6042" t="str">
            <v>JANELA DE MADEIRA TIPO GUILHOTINA, DE ABRIR , INCLUSAS GUARNICOES SEM FERRAGENS</v>
          </cell>
          <cell r="C6042" t="str">
            <v>M2</v>
          </cell>
          <cell r="D6042">
            <v>343.16</v>
          </cell>
        </row>
        <row r="6043">
          <cell r="A6043">
            <v>84845</v>
          </cell>
          <cell r="B6043" t="str">
            <v>JANELA DE MADEIRA TIPO VENEZIANA. DE ABRIR, INCLUSAS GUARNICOES E FERRAGENS</v>
          </cell>
          <cell r="C6043" t="str">
            <v>M2</v>
          </cell>
          <cell r="D6043">
            <v>517.98</v>
          </cell>
        </row>
        <row r="6044">
          <cell r="A6044">
            <v>84846</v>
          </cell>
          <cell r="B6044" t="str">
            <v>JANELA DE MADEIRA TIPO VENEZIANA/VIDRO, DE ABRIR, INCLUSAS GUARNICOES SEM FERRAGENS</v>
          </cell>
          <cell r="C6044" t="str">
            <v>M2</v>
          </cell>
          <cell r="D6044">
            <v>526.92999999999995</v>
          </cell>
        </row>
        <row r="6045">
          <cell r="A6045">
            <v>84847</v>
          </cell>
          <cell r="B6045" t="str">
            <v>JANELA DE MADEIRA ALMOFADADA, DE ABRIR, INCLUSAS GUARNICOES SEM FERRAGENS</v>
          </cell>
          <cell r="C6045" t="str">
            <v>M2</v>
          </cell>
          <cell r="D6045">
            <v>526.92999999999995</v>
          </cell>
        </row>
        <row r="6046">
          <cell r="A6046">
            <v>84848</v>
          </cell>
          <cell r="B6046" t="str">
            <v>JANELA DE MADEIRA TIPO VENEZIANA/GUILHOTINA, DE ABRIR, INCLUSAS GUARNICOES SEM FERRAGENS</v>
          </cell>
          <cell r="C6046" t="str">
            <v>M2</v>
          </cell>
          <cell r="D6046">
            <v>419.29</v>
          </cell>
        </row>
        <row r="6047">
          <cell r="A6047">
            <v>84849</v>
          </cell>
          <cell r="B6047" t="str">
            <v>CAIXA MADEIRA 57X43CM COM GUARNICAO 13CM P/ FECHAMENTO DE AR CONDICIONAL</v>
          </cell>
          <cell r="C6047" t="str">
            <v>UN</v>
          </cell>
          <cell r="D6047">
            <v>74.540000000000006</v>
          </cell>
        </row>
        <row r="6048">
          <cell r="A6048">
            <v>84854</v>
          </cell>
          <cell r="B6048" t="str">
            <v>BATENTE FERRO 1X1/8"</v>
          </cell>
          <cell r="C6048" t="str">
            <v>M</v>
          </cell>
          <cell r="D6048">
            <v>28.22</v>
          </cell>
        </row>
        <row r="6049">
          <cell r="A6049">
            <v>84862</v>
          </cell>
          <cell r="B6049" t="str">
            <v>GUARDA-CORPO COM CORRIMAO EM TUBO DE ACO GALVANIZADO 1 1/2"</v>
          </cell>
          <cell r="C6049" t="str">
            <v>M</v>
          </cell>
          <cell r="D6049">
            <v>195.9</v>
          </cell>
        </row>
        <row r="6050">
          <cell r="A6050">
            <v>84863</v>
          </cell>
          <cell r="B6050" t="str">
            <v>GUARDA-CORPO COM CORRIMAO EM TUBO DE ACO GALVANIZADO 3/4"</v>
          </cell>
          <cell r="C6050" t="str">
            <v>M</v>
          </cell>
          <cell r="D6050">
            <v>95.63</v>
          </cell>
        </row>
        <row r="6051">
          <cell r="A6051">
            <v>84874</v>
          </cell>
          <cell r="B6051" t="str">
            <v>ALCAPAO EM COMPENSADO DE MADEIRA CEDRO/VIROLA, 60X60X2CM, COM MARCO 7X3CM, ALIZAR DE 2A, DOBRADICAS EM LATAO CROMADO E TARJETA CROMADA</v>
          </cell>
          <cell r="C6051" t="str">
            <v>UN</v>
          </cell>
          <cell r="D6051">
            <v>149.06</v>
          </cell>
        </row>
        <row r="6052">
          <cell r="A6052">
            <v>84876</v>
          </cell>
          <cell r="B6052" t="str">
            <v>PORTA MADEIRA 1A CORRER P/VIDRO 30MM/ GUARNICAO 15CM/ALIZAR</v>
          </cell>
          <cell r="C6052" t="str">
            <v>M2</v>
          </cell>
          <cell r="D6052">
            <v>526.95000000000005</v>
          </cell>
        </row>
        <row r="6053">
          <cell r="A6053">
            <v>84885</v>
          </cell>
          <cell r="B6053" t="str">
            <v>JOGO DE FERRAGENS CROMADAS PARA PORTA DE VIDRO TEMPERADO, UMA FOLHA COMPOSTO DE DOBRADICAS SUPERIOR E INFERIOR, TRINCO, FECHADURA, CONTRA FECHADURA COM CAPUCHINHO SEM MOLA E PUXADOR</v>
          </cell>
          <cell r="C6053" t="str">
            <v>UN</v>
          </cell>
          <cell r="D6053">
            <v>562.32000000000005</v>
          </cell>
        </row>
        <row r="6054">
          <cell r="A6054">
            <v>84886</v>
          </cell>
          <cell r="B6054" t="str">
            <v>MOLA HIDRAULICA DE PISO PARA PORTA DE VIDRO TEMPERADO</v>
          </cell>
          <cell r="C6054" t="str">
            <v>UN</v>
          </cell>
          <cell r="D6054">
            <v>1062.49</v>
          </cell>
        </row>
        <row r="6055">
          <cell r="A6055">
            <v>84889</v>
          </cell>
          <cell r="B6055" t="str">
            <v>PUXADOR CENTRAL PARA ESQUADRIA DE ALUMINIO</v>
          </cell>
          <cell r="C6055" t="str">
            <v>UN</v>
          </cell>
          <cell r="D6055">
            <v>16.559999999999999</v>
          </cell>
        </row>
        <row r="6056">
          <cell r="A6056">
            <v>84891</v>
          </cell>
          <cell r="B6056" t="str">
            <v>CREMONA EM LATAO CROMADO OU POLIDO, COMPLETA, COM VARA H=1,50M</v>
          </cell>
          <cell r="C6056" t="str">
            <v>UN</v>
          </cell>
          <cell r="D6056">
            <v>163.22</v>
          </cell>
        </row>
        <row r="6057">
          <cell r="A6057">
            <v>84950</v>
          </cell>
          <cell r="B6057" t="str">
            <v>FECHO EMBUTIR TIPO UNHA 40CM C/COLOCACAO</v>
          </cell>
          <cell r="C6057" t="str">
            <v>UN</v>
          </cell>
          <cell r="D6057">
            <v>44.34</v>
          </cell>
        </row>
        <row r="6058">
          <cell r="A6058">
            <v>84952</v>
          </cell>
          <cell r="B6058" t="str">
            <v>FECHO EMBUTIR TIPO UNHA 22CM C/COLOCACAO</v>
          </cell>
          <cell r="C6058" t="str">
            <v>UN</v>
          </cell>
          <cell r="D6058">
            <v>32.97</v>
          </cell>
        </row>
        <row r="6059">
          <cell r="A6059">
            <v>84957</v>
          </cell>
          <cell r="B6059" t="str">
            <v>VIDRO LISO COMUM TRANSPARENTE, ESPESSURA 5MM</v>
          </cell>
          <cell r="C6059" t="str">
            <v>M2</v>
          </cell>
          <cell r="D6059">
            <v>161.91</v>
          </cell>
        </row>
        <row r="6060">
          <cell r="A6060">
            <v>84959</v>
          </cell>
          <cell r="B6060" t="str">
            <v>VIDRO LISO COMUM TRANSPARENTE, ESPESSURA 6MM</v>
          </cell>
          <cell r="C6060" t="str">
            <v>M2</v>
          </cell>
          <cell r="D6060">
            <v>189.75</v>
          </cell>
        </row>
        <row r="6061">
          <cell r="A6061">
            <v>85001</v>
          </cell>
          <cell r="B6061" t="str">
            <v>VIDRO LISO FUME, ESPESSURA 4MM</v>
          </cell>
          <cell r="C6061" t="str">
            <v>M2</v>
          </cell>
          <cell r="D6061">
            <v>180.47</v>
          </cell>
        </row>
        <row r="6062">
          <cell r="A6062">
            <v>85002</v>
          </cell>
          <cell r="B6062" t="str">
            <v>VIDRO LISO FUME, ESPESSURA 6MM</v>
          </cell>
          <cell r="C6062" t="str">
            <v>M2</v>
          </cell>
          <cell r="D6062">
            <v>254.7</v>
          </cell>
        </row>
        <row r="6063">
          <cell r="A6063">
            <v>85004</v>
          </cell>
          <cell r="B6063" t="str">
            <v>VIDRO FANTASIA MARTELADO 4MM</v>
          </cell>
          <cell r="C6063" t="str">
            <v>M2</v>
          </cell>
          <cell r="D6063">
            <v>124.79</v>
          </cell>
        </row>
        <row r="6064">
          <cell r="A6064">
            <v>85005</v>
          </cell>
          <cell r="B6064" t="str">
            <v>ESPELHO CRISTAL, ESPESSURA 4MM, COM PARAFUSOS DE FIXACAO, SEM MOLDURA</v>
          </cell>
          <cell r="C6064" t="str">
            <v>M2</v>
          </cell>
          <cell r="D6064">
            <v>365.49</v>
          </cell>
        </row>
        <row r="6065">
          <cell r="A6065">
            <v>85010</v>
          </cell>
          <cell r="B6065" t="str">
            <v>CAIXILHO FIXO, DE ALUMINIO, PARA VIDRO</v>
          </cell>
          <cell r="C6065" t="str">
            <v>M2</v>
          </cell>
          <cell r="D6065">
            <v>735.45</v>
          </cell>
        </row>
        <row r="6066">
          <cell r="A6066">
            <v>85014</v>
          </cell>
          <cell r="B6066" t="str">
            <v>CAIXILHO FIXO, DE ALUMINIO, COM TELA DE METAL FIO 12 MALHA 3X3CM</v>
          </cell>
          <cell r="C6066" t="str">
            <v>M2</v>
          </cell>
          <cell r="D6066">
            <v>838.45</v>
          </cell>
        </row>
        <row r="6067">
          <cell r="A6067">
            <v>85015</v>
          </cell>
          <cell r="B6067" t="str">
            <v>CANTONEIRA DE MADEIRA 3,0X3,0X1,0CM</v>
          </cell>
          <cell r="C6067" t="str">
            <v>M</v>
          </cell>
          <cell r="D6067">
            <v>17.510000000000002</v>
          </cell>
        </row>
        <row r="6068">
          <cell r="A6068">
            <v>85016</v>
          </cell>
          <cell r="B6068" t="str">
            <v>CANTONEIRA DE MADEIRA COM LAMINADO MELAMINICO FOSCO 3,0X3,0X1,0CM</v>
          </cell>
          <cell r="C6068" t="str">
            <v>M</v>
          </cell>
          <cell r="D6068">
            <v>21.93</v>
          </cell>
        </row>
        <row r="6069">
          <cell r="A6069">
            <v>85096</v>
          </cell>
          <cell r="B6069" t="str">
            <v>GRADIL DE ALUMINIO ANODIZADO TIPO BARRA CHATA</v>
          </cell>
          <cell r="C6069" t="str">
            <v>M2</v>
          </cell>
          <cell r="D6069">
            <v>448.45</v>
          </cell>
        </row>
        <row r="6070">
          <cell r="A6070">
            <v>85117</v>
          </cell>
          <cell r="B6070" t="str">
            <v>VALVULA DE RETENCAO VERTICAL BRONZE (PN-16) 1/2" 200 PSI - EXTREMIDADE COM ROSCA - FORNECIMENTO E INSTALACAO</v>
          </cell>
          <cell r="C6070" t="str">
            <v>UN</v>
          </cell>
          <cell r="D6070">
            <v>40.33</v>
          </cell>
        </row>
        <row r="6071">
          <cell r="A6071">
            <v>85120</v>
          </cell>
          <cell r="B6071" t="str">
            <v>MANOMETRO 0 A 200 PSI (0 A 14 KGF/CM2), D = 50MM - FORNECIMENTO E COLOCACAO</v>
          </cell>
          <cell r="C6071" t="str">
            <v>UN</v>
          </cell>
          <cell r="D6071">
            <v>93.58</v>
          </cell>
        </row>
        <row r="6072">
          <cell r="A6072">
            <v>85171</v>
          </cell>
          <cell r="B6072" t="str">
            <v>RECOMPOSICAO PARCIAL DO ARAME FARPADO Nº 14 CLASSE 250, FIXADO EM CERCA COM MOURÕES DE CONCRETO, RETO, 15X15CM</v>
          </cell>
          <cell r="C6072" t="str">
            <v>M</v>
          </cell>
          <cell r="D6072">
            <v>3.4</v>
          </cell>
        </row>
        <row r="6073">
          <cell r="A6073">
            <v>85172</v>
          </cell>
          <cell r="B6073" t="str">
            <v>ALAMBRADO EM MOUROES DE CONCRETO "T", ALTURA LIVRE 2M, ESPACADOS A CADA 2M, COM TELA DE ARAME GALVANIZADO, FIO 14 BWG E MALHA QUADRADA 5X5CM</v>
          </cell>
          <cell r="C6073" t="str">
            <v>M</v>
          </cell>
          <cell r="D6073">
            <v>96.1</v>
          </cell>
        </row>
        <row r="6074">
          <cell r="A6074">
            <v>85178</v>
          </cell>
          <cell r="B6074" t="str">
            <v>PLANTIO DE ARBUSTO COM ALTURA 50 A 100CM, EM CAVA DE 60X60X60CM</v>
          </cell>
          <cell r="C6074" t="str">
            <v>UN</v>
          </cell>
          <cell r="D6074">
            <v>84.48</v>
          </cell>
        </row>
        <row r="6075">
          <cell r="A6075">
            <v>85179</v>
          </cell>
          <cell r="B6075" t="str">
            <v>PLANTIO DE GRAMA SAO CARLOS EM LEIVAS</v>
          </cell>
          <cell r="C6075" t="str">
            <v>M2</v>
          </cell>
          <cell r="D6075">
            <v>11.89</v>
          </cell>
        </row>
        <row r="6076">
          <cell r="A6076">
            <v>85180</v>
          </cell>
          <cell r="B6076" t="str">
            <v>PLANTIO DE GRAMA ESMERALDA EM ROLO</v>
          </cell>
          <cell r="C6076" t="str">
            <v>M2</v>
          </cell>
          <cell r="D6076">
            <v>11.89</v>
          </cell>
        </row>
        <row r="6077">
          <cell r="A6077">
            <v>85182</v>
          </cell>
          <cell r="B6077" t="str">
            <v>REVOLVIMENTO E DESTORROAMENTO MANUAL DE SUPERFÍCIE GRAMADA COM PROFUNDIDADE ATÉ 20CM</v>
          </cell>
          <cell r="C6077" t="str">
            <v>M2</v>
          </cell>
          <cell r="D6077">
            <v>2.19</v>
          </cell>
        </row>
        <row r="6078">
          <cell r="A6078">
            <v>85183</v>
          </cell>
          <cell r="B6078" t="str">
            <v>REVOLVIMENTO MANUAL DE SOLO, PROFUNDIDADE ATÉ 20CM</v>
          </cell>
          <cell r="C6078" t="str">
            <v>M2</v>
          </cell>
          <cell r="D6078">
            <v>2.0499999999999998</v>
          </cell>
        </row>
        <row r="6079">
          <cell r="A6079">
            <v>85184</v>
          </cell>
          <cell r="B6079" t="str">
            <v>RETIRADA DE GRAMA EM PLACAS</v>
          </cell>
          <cell r="C6079" t="str">
            <v>M2</v>
          </cell>
          <cell r="D6079">
            <v>3.42</v>
          </cell>
        </row>
        <row r="6080">
          <cell r="A6080">
            <v>85185</v>
          </cell>
          <cell r="B6080" t="str">
            <v>PODA E LIMPEZA DE ARBUSTO TIPO CERCA VIVA</v>
          </cell>
          <cell r="C6080" t="str">
            <v>M2</v>
          </cell>
          <cell r="D6080">
            <v>3.44</v>
          </cell>
        </row>
        <row r="6081">
          <cell r="A6081">
            <v>85186</v>
          </cell>
          <cell r="B6081" t="str">
            <v>PODA DE ARVORES, COM LIMPEZA DE GALHOS SECOS E RETIRADA DE PARASITAS, INCLUINDO REMOCAO DE ENTULHO</v>
          </cell>
          <cell r="C6081" t="str">
            <v>UN</v>
          </cell>
          <cell r="D6081">
            <v>72.650000000000006</v>
          </cell>
        </row>
        <row r="6082">
          <cell r="A6082">
            <v>85188</v>
          </cell>
          <cell r="B6082" t="str">
            <v>PORTAO EM TUBO DE ACO GALVANIZADO DIN 2440/NBR 5580, PAINEL UNICO, DIMENSOES 1,0X1,6M, INCLUSIVE CADEADO</v>
          </cell>
          <cell r="C6082" t="str">
            <v>UN</v>
          </cell>
          <cell r="D6082">
            <v>547.19000000000005</v>
          </cell>
        </row>
        <row r="6083">
          <cell r="A6083">
            <v>85189</v>
          </cell>
          <cell r="B6083" t="str">
            <v>PORTAO EM TUBO DE ACO GALVANIZADO DIN 2440/NBR 5580, PAINEL UNICO, DIMENSOES 4,0X1,2M, INCLUSIVE CADEADO</v>
          </cell>
          <cell r="C6083" t="str">
            <v>UN</v>
          </cell>
          <cell r="D6083">
            <v>1082.03</v>
          </cell>
        </row>
        <row r="6084">
          <cell r="A6084">
            <v>85195</v>
          </cell>
          <cell r="B6084" t="str">
            <v>CHAVE DE BOIA AUTOMÁTICA</v>
          </cell>
          <cell r="C6084" t="str">
            <v>UN</v>
          </cell>
          <cell r="D6084">
            <v>66.459999999999994</v>
          </cell>
        </row>
        <row r="6085">
          <cell r="A6085">
            <v>85233</v>
          </cell>
          <cell r="B6085" t="str">
            <v>ESCADA EM CONCRETO ARMADO, FCK = 15 MPA, MOLDADA IN LOCO</v>
          </cell>
          <cell r="C6085" t="str">
            <v>M3</v>
          </cell>
          <cell r="D6085">
            <v>1855.93</v>
          </cell>
        </row>
        <row r="6086">
          <cell r="A6086">
            <v>85323</v>
          </cell>
          <cell r="B6086" t="str">
            <v>LOCACAO E NIVELAMENTO DE EMISSARIO/REDE COLETORA COM AUXILIO DE EQUIPAMENTO TOPOGRAFICO</v>
          </cell>
          <cell r="C6086" t="str">
            <v>M</v>
          </cell>
          <cell r="D6086">
            <v>1.4</v>
          </cell>
        </row>
        <row r="6087">
          <cell r="A6087">
            <v>85331</v>
          </cell>
          <cell r="B6087" t="str">
            <v>CORTE DE CAPOEIRA FINA A FOICE</v>
          </cell>
          <cell r="C6087" t="str">
            <v>M2</v>
          </cell>
          <cell r="D6087">
            <v>1.06</v>
          </cell>
        </row>
        <row r="6088">
          <cell r="A6088">
            <v>85332</v>
          </cell>
          <cell r="B6088" t="str">
            <v>RETIRADA DE APARELHOS DE ILUMINACAO C/ REAPROVEITAMENTO DE LAMPADAS</v>
          </cell>
          <cell r="C6088" t="str">
            <v>UN</v>
          </cell>
          <cell r="D6088">
            <v>4.37</v>
          </cell>
        </row>
        <row r="6089">
          <cell r="A6089">
            <v>85333</v>
          </cell>
          <cell r="B6089" t="str">
            <v>RETIRADA DE APARELHOS SANITARIOS</v>
          </cell>
          <cell r="C6089" t="str">
            <v>UN</v>
          </cell>
          <cell r="D6089">
            <v>15.49</v>
          </cell>
        </row>
        <row r="6090">
          <cell r="A6090">
            <v>85334</v>
          </cell>
          <cell r="B6090" t="str">
            <v>RETIRADA DE ESQUADRIAS METALICAS</v>
          </cell>
          <cell r="C6090" t="str">
            <v>M2</v>
          </cell>
          <cell r="D6090">
            <v>13.71</v>
          </cell>
        </row>
        <row r="6091">
          <cell r="A6091">
            <v>85335</v>
          </cell>
          <cell r="B6091" t="str">
            <v>RETIRADA DE MEIO FIO C/ EMPILHAMENTO E S/ REMOCAO</v>
          </cell>
          <cell r="C6091" t="str">
            <v>M</v>
          </cell>
          <cell r="D6091">
            <v>6.41</v>
          </cell>
        </row>
        <row r="6092">
          <cell r="A6092">
            <v>85336</v>
          </cell>
          <cell r="B6092" t="str">
            <v>RETIRADA DE TUBULACAO DE FERRO GALVANIZADO S/ ESCAVACAO OU RASGO EM ALVENARIA</v>
          </cell>
          <cell r="C6092" t="str">
            <v>M</v>
          </cell>
          <cell r="D6092">
            <v>4.32</v>
          </cell>
        </row>
        <row r="6093">
          <cell r="A6093">
            <v>85362</v>
          </cell>
          <cell r="B6093" t="str">
            <v>DEMOLICAO DE DIVISORIAS EM PLACAS DE MARMORITE OU DE CONCRETO</v>
          </cell>
          <cell r="C6093" t="str">
            <v>M2</v>
          </cell>
          <cell r="D6093">
            <v>10.96</v>
          </cell>
        </row>
        <row r="6094">
          <cell r="A6094">
            <v>85364</v>
          </cell>
          <cell r="B6094" t="str">
            <v>DEMOLICAO MANUAL DE ESTRUTURA DE CONCRETO ARMADO</v>
          </cell>
          <cell r="C6094" t="str">
            <v>M3</v>
          </cell>
          <cell r="D6094">
            <v>200.18</v>
          </cell>
        </row>
        <row r="6095">
          <cell r="A6095">
            <v>85366</v>
          </cell>
          <cell r="B6095" t="str">
            <v>DEMOLICAO MANUAL DE PAVIMENTACAO EM CONCRETO ASFALTICO, ESPESSURA 5CM</v>
          </cell>
          <cell r="C6095" t="str">
            <v>M2</v>
          </cell>
          <cell r="D6095">
            <v>17.82</v>
          </cell>
        </row>
        <row r="6096">
          <cell r="A6096">
            <v>85369</v>
          </cell>
          <cell r="B6096" t="str">
            <v>REMOCAO DE FORRO DE MADEIRA (LAMBRI) C/ REAPROVEITAMENTO</v>
          </cell>
          <cell r="C6096" t="str">
            <v>M2</v>
          </cell>
          <cell r="D6096">
            <v>30.78</v>
          </cell>
        </row>
        <row r="6097">
          <cell r="A6097">
            <v>85370</v>
          </cell>
          <cell r="B6097" t="str">
            <v>DEMOLICAO MANUAL DE LAJE PREMOLDADA COM TRANSPORTE E CARGA EM CAMINHAO BASCULANTE</v>
          </cell>
          <cell r="C6097" t="str">
            <v>M3</v>
          </cell>
          <cell r="D6097">
            <v>210.44</v>
          </cell>
        </row>
        <row r="6098">
          <cell r="A6098">
            <v>85371</v>
          </cell>
          <cell r="B6098" t="str">
            <v>REMOCAO DE PISO EM CARPETE</v>
          </cell>
          <cell r="C6098" t="str">
            <v>M2</v>
          </cell>
          <cell r="D6098">
            <v>2.52</v>
          </cell>
        </row>
        <row r="6099">
          <cell r="A6099">
            <v>85372</v>
          </cell>
          <cell r="B6099" t="str">
            <v>DEMOLICAO DE FORRO DE GESSO</v>
          </cell>
          <cell r="C6099" t="str">
            <v>M2</v>
          </cell>
          <cell r="D6099">
            <v>2.0499999999999998</v>
          </cell>
        </row>
        <row r="6100">
          <cell r="A6100">
            <v>85374</v>
          </cell>
          <cell r="B6100" t="str">
            <v>REMOCAO DE DISPOSITIVOS PARA FUNCIONAMENTO DE APARELHOS SANITARIOS</v>
          </cell>
          <cell r="C6100" t="str">
            <v>UN</v>
          </cell>
          <cell r="D6100">
            <v>9.14</v>
          </cell>
        </row>
        <row r="6101">
          <cell r="A6101">
            <v>85375</v>
          </cell>
          <cell r="B6101" t="str">
            <v>REMOCAO DE BLOKRET COM EMPILHAMENTO</v>
          </cell>
          <cell r="C6101" t="str">
            <v>M2</v>
          </cell>
          <cell r="D6101">
            <v>10.77</v>
          </cell>
        </row>
        <row r="6102">
          <cell r="A6102">
            <v>85376</v>
          </cell>
          <cell r="B6102" t="str">
            <v>DEMOLICAO DE PISO VINILICO</v>
          </cell>
          <cell r="C6102" t="str">
            <v>M2</v>
          </cell>
          <cell r="D6102">
            <v>4.6100000000000003</v>
          </cell>
        </row>
        <row r="6103">
          <cell r="A6103">
            <v>85383</v>
          </cell>
          <cell r="B6103" t="str">
            <v>REMOCAO DE CALHAS E CONDUTORES DE AGUAS PLUVIAIS</v>
          </cell>
          <cell r="C6103" t="str">
            <v>M</v>
          </cell>
          <cell r="D6103">
            <v>2.74</v>
          </cell>
        </row>
        <row r="6104">
          <cell r="A6104">
            <v>85389</v>
          </cell>
          <cell r="B6104" t="str">
            <v>REMOCAO TUBULACAO FF C/ DN 400 A 600MM EXCLUINDO ESCAVACAO/REATERRO</v>
          </cell>
          <cell r="C6104" t="str">
            <v>M</v>
          </cell>
          <cell r="D6104">
            <v>66.64</v>
          </cell>
        </row>
        <row r="6105">
          <cell r="A6105">
            <v>85390</v>
          </cell>
          <cell r="B6105" t="str">
            <v>REMOCAO TUBULACAO FF C/ DN 50 A 300MM EXCLUINDO ESCAVACAO/REATERRO</v>
          </cell>
          <cell r="C6105" t="str">
            <v>M</v>
          </cell>
          <cell r="D6105">
            <v>33.159999999999997</v>
          </cell>
        </row>
        <row r="6106">
          <cell r="A6106">
            <v>85392</v>
          </cell>
          <cell r="B6106" t="str">
            <v>REMOCAO TUBULACAO FF C/ DN 700 A 1200MM EXCLUINDO ESCAVACAO/REATERRO</v>
          </cell>
          <cell r="C6106" t="str">
            <v>M</v>
          </cell>
          <cell r="D6106">
            <v>162.74</v>
          </cell>
        </row>
        <row r="6107">
          <cell r="A6107">
            <v>85406</v>
          </cell>
          <cell r="B6107" t="str">
            <v>REMOCAO DE AZULEJO E SUBSTRATO DE ADERENCIA EM ARGAMASSA</v>
          </cell>
          <cell r="C6107" t="str">
            <v>M2</v>
          </cell>
          <cell r="D6107">
            <v>38.49</v>
          </cell>
        </row>
        <row r="6108">
          <cell r="A6108">
            <v>85407</v>
          </cell>
          <cell r="B6108" t="str">
            <v>REMOCAO DE FIACAO ELETRICA</v>
          </cell>
          <cell r="C6108" t="str">
            <v>M</v>
          </cell>
          <cell r="D6108">
            <v>8.14</v>
          </cell>
        </row>
        <row r="6109">
          <cell r="A6109">
            <v>85408</v>
          </cell>
          <cell r="B6109" t="str">
            <v>REMOCAO DE PEITORIL EM MARMORE OU GRANITO</v>
          </cell>
          <cell r="C6109" t="str">
            <v>M2</v>
          </cell>
          <cell r="D6109">
            <v>27.71</v>
          </cell>
        </row>
        <row r="6110">
          <cell r="A6110">
            <v>85409</v>
          </cell>
          <cell r="B6110" t="str">
            <v>REMOCAO DE PISO EM PLACAS DE BORRACHA COLADA</v>
          </cell>
          <cell r="C6110" t="str">
            <v>M2</v>
          </cell>
          <cell r="D6110">
            <v>5.63</v>
          </cell>
        </row>
        <row r="6111">
          <cell r="A6111">
            <v>85411</v>
          </cell>
          <cell r="B6111" t="str">
            <v>REMOCAO DE RODAPE CERAMICO</v>
          </cell>
          <cell r="C6111" t="str">
            <v>M</v>
          </cell>
          <cell r="D6111">
            <v>2.88</v>
          </cell>
        </row>
        <row r="6112">
          <cell r="A6112">
            <v>85415</v>
          </cell>
          <cell r="B6112" t="str">
            <v>REMOCAO DE DISPOSITIVOS PARA FUNCIONAMENTO DE PIA DE COZINHA</v>
          </cell>
          <cell r="C6112" t="str">
            <v>UN</v>
          </cell>
          <cell r="D6112">
            <v>7.84</v>
          </cell>
        </row>
        <row r="6113">
          <cell r="A6113">
            <v>85416</v>
          </cell>
          <cell r="B6113" t="str">
            <v>REMOCAO DE TOMADAS OU INTERRUPTORES ELETRICOS</v>
          </cell>
          <cell r="C6113" t="str">
            <v>UN</v>
          </cell>
          <cell r="D6113">
            <v>11.09</v>
          </cell>
        </row>
        <row r="6114">
          <cell r="A6114">
            <v>85417</v>
          </cell>
          <cell r="B6114" t="str">
            <v>RETIRADA DE TUBULACAO HIDROSSANITARIA APARENTE COM CONEXOES, Ø 1/2" A 2"</v>
          </cell>
          <cell r="C6114" t="str">
            <v>M</v>
          </cell>
          <cell r="D6114">
            <v>3.14</v>
          </cell>
        </row>
        <row r="6115">
          <cell r="A6115">
            <v>85418</v>
          </cell>
          <cell r="B6115" t="str">
            <v>RETIRADA DE TUBULACAO HIDROSSANITARIA EMBUTIDA COM CONEXOES Ø 1/2" A 2"</v>
          </cell>
          <cell r="C6115" t="str">
            <v>M</v>
          </cell>
          <cell r="D6115">
            <v>6.26</v>
          </cell>
        </row>
        <row r="6116">
          <cell r="A6116">
            <v>85419</v>
          </cell>
          <cell r="B6116" t="str">
            <v>RETIRADA DE TUBULACAO HIDROSSANITARIA APARENTE COM CONEXOES, Ø 2 1/2" A 4"</v>
          </cell>
          <cell r="C6116" t="str">
            <v>M</v>
          </cell>
          <cell r="D6116">
            <v>3.91</v>
          </cell>
        </row>
        <row r="6117">
          <cell r="A6117">
            <v>85420</v>
          </cell>
          <cell r="B6117" t="str">
            <v>RETIRADA DE TUBULACAO HIDROSSANITARIA EMBUTIDA COM CONEXOES, Ø 2 1/2" A 4"</v>
          </cell>
          <cell r="C6117" t="str">
            <v>M</v>
          </cell>
          <cell r="D6117">
            <v>9.4</v>
          </cell>
        </row>
        <row r="6118">
          <cell r="A6118">
            <v>85421</v>
          </cell>
          <cell r="B6118" t="str">
            <v>REMOCAO DE VIDRO COMUM</v>
          </cell>
          <cell r="C6118" t="str">
            <v>M2</v>
          </cell>
          <cell r="D6118">
            <v>10.3</v>
          </cell>
        </row>
        <row r="6119">
          <cell r="A6119">
            <v>85422</v>
          </cell>
          <cell r="B6119" t="str">
            <v>PREPARO MANUAL DE TERRENO S/ RASPAGEM SUPERFICIAL</v>
          </cell>
          <cell r="C6119" t="str">
            <v>M2</v>
          </cell>
          <cell r="D6119">
            <v>5.48</v>
          </cell>
        </row>
        <row r="6120">
          <cell r="A6120">
            <v>85423</v>
          </cell>
          <cell r="B6120" t="str">
            <v>ISOLAMENTO DE OBRA COM TELA PLASTICA COM MALHA DE 5MM</v>
          </cell>
          <cell r="C6120" t="str">
            <v>M2</v>
          </cell>
          <cell r="D6120">
            <v>6.29</v>
          </cell>
        </row>
        <row r="6121">
          <cell r="A6121">
            <v>85424</v>
          </cell>
          <cell r="B6121" t="str">
            <v>ISOLAMENTO DE OBRA COM TELA PLASTICA COM MALHA DE 5MM E ESTRUTURA DE MADEIRA PONTALETEADA</v>
          </cell>
          <cell r="C6121" t="str">
            <v>M2</v>
          </cell>
          <cell r="D6121">
            <v>17.64</v>
          </cell>
        </row>
        <row r="6122">
          <cell r="A6122">
            <v>85662</v>
          </cell>
          <cell r="B6122" t="str">
            <v>ARMACAO EM TELA DE ACO SOLDADA NERVURADA Q-92, ACO CA-60, 4,2MM, MALHA 15X15CM</v>
          </cell>
          <cell r="C6122" t="str">
            <v>M2</v>
          </cell>
          <cell r="D6122">
            <v>12.18</v>
          </cell>
        </row>
        <row r="6123">
          <cell r="A6123">
            <v>86872</v>
          </cell>
          <cell r="B6123" t="str">
            <v>TANQUE DE LOUÇA BRANCA COM COLUNA, 30L OU EQUIVALENTE - FORNECIMENTO E INSTALAÇÃO. AF_12/2013</v>
          </cell>
          <cell r="C6123" t="str">
            <v>UN</v>
          </cell>
          <cell r="D6123">
            <v>604.14</v>
          </cell>
        </row>
        <row r="6124">
          <cell r="A6124">
            <v>86874</v>
          </cell>
          <cell r="B6124" t="str">
            <v>TANQUE DE LOUÇA BRANCA SUSPENSO, 18L OU EQUIVALENTE - FORNECIMENTO E INSTALAÇÃO. AF_12/2013</v>
          </cell>
          <cell r="C6124" t="str">
            <v>UN</v>
          </cell>
          <cell r="D6124">
            <v>370.21</v>
          </cell>
        </row>
        <row r="6125">
          <cell r="A6125">
            <v>86875</v>
          </cell>
          <cell r="B6125" t="str">
            <v>TANQUE DE MÁRMORE SINTÉTICO COM COLUNA, 22L OU EQUIVALENTE  FORNECIMENTO E INSTALAÇÃO. AF_12/2013</v>
          </cell>
          <cell r="C6125" t="str">
            <v>UN</v>
          </cell>
          <cell r="D6125">
            <v>254.73</v>
          </cell>
        </row>
        <row r="6126">
          <cell r="A6126">
            <v>86876</v>
          </cell>
          <cell r="B6126" t="str">
            <v>TANQUE DE MÁRMORE SINTÉTICO SUSPENSO, 22L OU EQUIVALENTE - FORNECIMENTO E INSTALAÇÃO. AF_12/2013</v>
          </cell>
          <cell r="C6126" t="str">
            <v>UN</v>
          </cell>
          <cell r="D6126">
            <v>146.04</v>
          </cell>
        </row>
        <row r="6127">
          <cell r="A6127">
            <v>86877</v>
          </cell>
          <cell r="B6127" t="str">
            <v>VÁLVULA EM METAL CROMADO 1.1/2" X 1.1/2" PARA TANQUE OU LAVATÓRIO, COM OU SEM LADRÃO - FORNECIMENTO E INSTALAÇÃO. AF_12/2013</v>
          </cell>
          <cell r="C6127" t="str">
            <v>UN</v>
          </cell>
          <cell r="D6127">
            <v>26.8</v>
          </cell>
        </row>
        <row r="6128">
          <cell r="A6128">
            <v>86878</v>
          </cell>
          <cell r="B6128" t="str">
            <v>VÁLVULA EM METAL CROMADO TIPO AMERICANA 3.1/2" X 1.1/2" PARA PIA - FORNECIMENTO E INSTALAÇÃO. AF_12/2013</v>
          </cell>
          <cell r="C6128" t="str">
            <v>UN</v>
          </cell>
          <cell r="D6128">
            <v>32.1</v>
          </cell>
        </row>
        <row r="6129">
          <cell r="A6129">
            <v>86879</v>
          </cell>
          <cell r="B6129" t="str">
            <v>VÁLVULA EM PLÁSTICO 1" PARA PIA, TANQUE OU LAVATÓRIO, COM OU SEM LADRÃO - FORNECIMENTO E INSTALAÇÃO. AF_12/2013</v>
          </cell>
          <cell r="C6129" t="str">
            <v>UN</v>
          </cell>
          <cell r="D6129">
            <v>5.25</v>
          </cell>
        </row>
        <row r="6130">
          <cell r="A6130">
            <v>86880</v>
          </cell>
          <cell r="B6130" t="str">
            <v>VÁLVULA EM PLÁSTICO CROMADO TIPO AMERICANA 3.1/2" X 1.1/2" SEM ADAPTADOR PARA PIA - FORNECIMENTO E INSTALAÇÃO. AF_12/2013</v>
          </cell>
          <cell r="C6130" t="str">
            <v>UN</v>
          </cell>
          <cell r="D6130">
            <v>15.17</v>
          </cell>
        </row>
        <row r="6131">
          <cell r="A6131">
            <v>86881</v>
          </cell>
          <cell r="B6131" t="str">
            <v>SIFÃO DO TIPO GARRAFA EM METAL CROMADO 1 X 1.1/2" - FORNECIMENTO E INSTALAÇÃO. AF_12/2013</v>
          </cell>
          <cell r="C6131" t="str">
            <v>UN</v>
          </cell>
          <cell r="D6131">
            <v>89.12</v>
          </cell>
        </row>
        <row r="6132">
          <cell r="A6132">
            <v>86882</v>
          </cell>
          <cell r="B6132" t="str">
            <v>SIFÃO DO TIPO GARRAFA/COPO EM PVC 1.1/4 X 1.1/2" - FORNECIMENTO E INSTALAÇÃO. AF_12/2013</v>
          </cell>
          <cell r="C6132" t="str">
            <v>UN</v>
          </cell>
          <cell r="D6132">
            <v>15.67</v>
          </cell>
        </row>
        <row r="6133">
          <cell r="A6133">
            <v>86883</v>
          </cell>
          <cell r="B6133" t="str">
            <v>SIFÃO DO TIPO FLEXÍVEL EM PVC 1 X 1.1/2 - FORNECIMENTO E INSTALAÇÃO. AF_12/2013</v>
          </cell>
          <cell r="C6133" t="str">
            <v>UN</v>
          </cell>
          <cell r="D6133">
            <v>8.93</v>
          </cell>
        </row>
        <row r="6134">
          <cell r="A6134">
            <v>86884</v>
          </cell>
          <cell r="B6134" t="str">
            <v>ENGATE FLEXÍVEL EM PLÁSTICO BRANCO, 1/2" X 30CM - FORNECIMENTO E INSTALAÇÃO. AF_12/2013</v>
          </cell>
          <cell r="C6134" t="str">
            <v>UN</v>
          </cell>
          <cell r="D6134">
            <v>6.46</v>
          </cell>
        </row>
        <row r="6135">
          <cell r="A6135">
            <v>86885</v>
          </cell>
          <cell r="B6135" t="str">
            <v>ENGATE FLEXÍVEL EM PLÁSTICO BRANCO, 1/2" X 40CM - FORNECIMENTO E INSTALAÇÃO. AF_12/2013</v>
          </cell>
          <cell r="C6135" t="str">
            <v>UN</v>
          </cell>
          <cell r="D6135">
            <v>8.58</v>
          </cell>
        </row>
        <row r="6136">
          <cell r="A6136">
            <v>86886</v>
          </cell>
          <cell r="B6136" t="str">
            <v>ENGATE FLEXÍVEL EM INOX, 1/2 X 30CM - FORNECIMENTO E INSTALAÇÃO. AF_12/2013</v>
          </cell>
          <cell r="C6136" t="str">
            <v>UN</v>
          </cell>
          <cell r="D6136">
            <v>22.36</v>
          </cell>
        </row>
        <row r="6137">
          <cell r="A6137">
            <v>86887</v>
          </cell>
          <cell r="B6137" t="str">
            <v>ENGATE FLEXÍVEL EM INOX, 1/2 X 40CM - FORNECIMENTO E INSTALAÇÃO. AF_12/2013</v>
          </cell>
          <cell r="C6137" t="str">
            <v>UN</v>
          </cell>
          <cell r="D6137">
            <v>24.17</v>
          </cell>
        </row>
        <row r="6138">
          <cell r="A6138">
            <v>86888</v>
          </cell>
          <cell r="B6138" t="str">
            <v>VASO SANITÁRIO SIFONADO COM CAIXA ACOPLADA LOUÇA BRANCA - FORNECIMENTO E INSTALAÇÃO. AF_12/2013</v>
          </cell>
          <cell r="C6138" t="str">
            <v>UN</v>
          </cell>
          <cell r="D6138">
            <v>361.58</v>
          </cell>
        </row>
        <row r="6139">
          <cell r="A6139">
            <v>86889</v>
          </cell>
          <cell r="B6139" t="str">
            <v>BANCADA DE GRANITO CINZA POLIDO PARA PIA DE COZINHA 1,50 X 0,60 M - FORNECIMENTO E INSTALAÇÃO. AF_12/2013</v>
          </cell>
          <cell r="C6139" t="str">
            <v>UN</v>
          </cell>
          <cell r="D6139">
            <v>534.48</v>
          </cell>
        </row>
        <row r="6140">
          <cell r="A6140">
            <v>86893</v>
          </cell>
          <cell r="B6140" t="str">
            <v>BANCADA DE MÁRMORE BRANCO POLIDO PARA PIA DE COZINHA 1,50 X 0,60 M - FORNECIMENTO E INSTALAÇÃO. AF_12/2013</v>
          </cell>
          <cell r="C6140" t="str">
            <v>UN</v>
          </cell>
          <cell r="D6140">
            <v>373.03</v>
          </cell>
        </row>
        <row r="6141">
          <cell r="A6141">
            <v>86894</v>
          </cell>
          <cell r="B6141" t="str">
            <v>BANCADA DE MÁRMORE SINTÉTICO 120 X 60CM, COM CUBA INTEGRADA - FORNECIMENTO E INSTALAÇÃO. AF_12/2013</v>
          </cell>
          <cell r="C6141" t="str">
            <v>UN</v>
          </cell>
          <cell r="D6141">
            <v>209.13</v>
          </cell>
        </row>
        <row r="6142">
          <cell r="A6142">
            <v>86895</v>
          </cell>
          <cell r="B6142" t="str">
            <v>BANCADA DE GRANITO CINZA POLIDO PARA LAVATÓRIO 0,50 X 0,60 M - FORNECIMENTO E INSTALAÇÃO. AF_12/2013</v>
          </cell>
          <cell r="C6142" t="str">
            <v>UN</v>
          </cell>
          <cell r="D6142">
            <v>264.63</v>
          </cell>
        </row>
        <row r="6143">
          <cell r="A6143">
            <v>86899</v>
          </cell>
          <cell r="B6143" t="str">
            <v>BANCADA DE MÁRMORE BRANCO POLIDO PARA LAVATÓRIO 0,50 X 0,60 M - FORNECIMENTO E INSTALAÇÃO. AF_12/2013</v>
          </cell>
          <cell r="C6143" t="str">
            <v>UN</v>
          </cell>
          <cell r="D6143">
            <v>204.06</v>
          </cell>
        </row>
        <row r="6144">
          <cell r="A6144">
            <v>86900</v>
          </cell>
          <cell r="B6144" t="str">
            <v>CUBA DE EMBUTIR DE AÇO INOXIDÁVEL MÉDIA - FORNECIMENTO E INSTALAÇÃO. AF_12/2013</v>
          </cell>
          <cell r="C6144" t="str">
            <v>UN</v>
          </cell>
          <cell r="D6144">
            <v>126.54</v>
          </cell>
        </row>
        <row r="6145">
          <cell r="A6145">
            <v>86901</v>
          </cell>
          <cell r="B6145" t="str">
            <v>CUBA DE EMBUTIR OVAL EM LOUÇA BRANCA, 35 X 50CM OU EQUIVALENTE - FORNECIMENTO E INSTALAÇÃO. AF_12/2013</v>
          </cell>
          <cell r="C6145" t="str">
            <v>UN</v>
          </cell>
          <cell r="D6145">
            <v>107.1</v>
          </cell>
        </row>
        <row r="6146">
          <cell r="A6146">
            <v>86902</v>
          </cell>
          <cell r="B6146" t="str">
            <v>LAVATÓRIO LOUÇA BRANCA COM COLUNA, *44 X 35,5* CM, PADRÃO POPULAR - FORNECIMENTO E INSTALAÇÃO. AF_12/2013</v>
          </cell>
          <cell r="C6146" t="str">
            <v>UN</v>
          </cell>
          <cell r="D6146">
            <v>192.58</v>
          </cell>
        </row>
        <row r="6147">
          <cell r="A6147">
            <v>86903</v>
          </cell>
          <cell r="B6147" t="str">
            <v>LAVATÓRIO LOUÇA BRANCA COM COLUNA, 45 X 55CM OU EQUIVALENTE, PADRÃO MÉDIO - FORNECIMENTO E INSTALAÇÃO. AF_12/2013</v>
          </cell>
          <cell r="C6147" t="str">
            <v>UN</v>
          </cell>
          <cell r="D6147">
            <v>259.04000000000002</v>
          </cell>
        </row>
        <row r="6148">
          <cell r="A6148">
            <v>86904</v>
          </cell>
          <cell r="B6148" t="str">
            <v>LAVATÓRIO LOUÇA BRANCA SUSPENSO, 29,5 X 39CM OU EQUIVALENTE, PADRÃO POPULAR - FORNECIMENTO E INSTALAÇÃO. AF_12/2013</v>
          </cell>
          <cell r="C6148" t="str">
            <v>UN</v>
          </cell>
          <cell r="D6148">
            <v>103.14</v>
          </cell>
        </row>
        <row r="6149">
          <cell r="A6149">
            <v>86905</v>
          </cell>
          <cell r="B6149" t="str">
            <v>APARELHO MISTURADOR DE MESA PARA LAVATÓRIO, PADRÃO MÉDIO - FORNECIMENTO E INSTALAÇÃO. AF_12/2013</v>
          </cell>
          <cell r="C6149" t="str">
            <v>UN</v>
          </cell>
          <cell r="D6149">
            <v>227.73</v>
          </cell>
        </row>
        <row r="6150">
          <cell r="A6150">
            <v>86906</v>
          </cell>
          <cell r="B6150" t="str">
            <v>TORNEIRA CROMADA DE MESA, 1/2" OU 3/4", PARA LAVATÓRIO, PADRÃO POPULAR - FORNECIMENTO E INSTALAÇÃO. AF_12/2013</v>
          </cell>
          <cell r="C6150" t="str">
            <v>UN</v>
          </cell>
          <cell r="D6150">
            <v>53.29</v>
          </cell>
        </row>
        <row r="6151">
          <cell r="A6151">
            <v>86908</v>
          </cell>
          <cell r="B6151" t="str">
            <v>APARELHO MISTURADOR DE MESA PARA PIA DE COZINHA, PADRÃO MÉDIO - FORNECIMENTO E INSTALAÇÃO. AF_12/2013</v>
          </cell>
          <cell r="C6151" t="str">
            <v>UN</v>
          </cell>
          <cell r="D6151">
            <v>274.95</v>
          </cell>
        </row>
        <row r="6152">
          <cell r="A6152">
            <v>86909</v>
          </cell>
          <cell r="B6152" t="str">
            <v>TORNEIRA CROMADA TUBO MÓVEL, DE MESA, 1/2" OU 3/4", PARA PIA DE COZINHA, PADRÃO ALTO - FORNECIMENTO E INSTALAÇÃO. AF_12/2013</v>
          </cell>
          <cell r="C6152" t="str">
            <v>UN</v>
          </cell>
          <cell r="D6152">
            <v>106.68</v>
          </cell>
        </row>
        <row r="6153">
          <cell r="A6153">
            <v>86910</v>
          </cell>
          <cell r="B6153" t="str">
            <v>TORNEIRA CROMADA TUBO MÓVEL, DE PAREDE, 1/2" OU 3/4", PARA PIA DE COZINHA, PADRÃO MÉDIO - FORNECIMENTO E INSTALAÇÃO. AF_12/2013</v>
          </cell>
          <cell r="C6153" t="str">
            <v>UN</v>
          </cell>
          <cell r="D6153">
            <v>102.02</v>
          </cell>
        </row>
        <row r="6154">
          <cell r="A6154">
            <v>86911</v>
          </cell>
          <cell r="B6154" t="str">
            <v>TORNEIRA CROMADA LONGA, DE PAREDE, 1/2" OU 3/4", PARA PIA DE COZINHA, PADRÃO POPULAR - FORNECIMENTO E INSTALAÇÃO. AF_12/2013</v>
          </cell>
          <cell r="C6154" t="str">
            <v>UN</v>
          </cell>
          <cell r="D6154">
            <v>44.99</v>
          </cell>
        </row>
        <row r="6155">
          <cell r="A6155">
            <v>86912</v>
          </cell>
          <cell r="B6155" t="str">
            <v>TORNEIRA CROMADA LONGA, DE PAREDE, 1/2" OU 3/4", PARA PIA DE COZINHA, PADRÃO MÉDIO - FORNECIMENTO E INSTALAÇÃO. AF_12/2013</v>
          </cell>
          <cell r="C6155" t="str">
            <v>UN</v>
          </cell>
          <cell r="D6155">
            <v>44.99</v>
          </cell>
        </row>
        <row r="6156">
          <cell r="A6156">
            <v>86913</v>
          </cell>
          <cell r="B6156" t="str">
            <v>TORNEIRA CROMADA 1/2" OU 3/4" PARA TANQUE, PADRÃO POPULAR - FORNECIMENTO E INSTALAÇÃO. AF_12/2013</v>
          </cell>
          <cell r="C6156" t="str">
            <v>UN</v>
          </cell>
          <cell r="D6156">
            <v>19.510000000000002</v>
          </cell>
        </row>
        <row r="6157">
          <cell r="A6157">
            <v>86914</v>
          </cell>
          <cell r="B6157" t="str">
            <v>TORNEIRA CROMADA 1/2" OU 3/4" PARA TANQUE, PADRÃO MÉDIO - FORNECIMENTO E INSTALAÇÃO. AF_12/2013</v>
          </cell>
          <cell r="C6157" t="str">
            <v>UN</v>
          </cell>
          <cell r="D6157">
            <v>40.659999999999997</v>
          </cell>
        </row>
        <row r="6158">
          <cell r="A6158">
            <v>86915</v>
          </cell>
          <cell r="B6158" t="str">
            <v>TORNEIRA CROMADA DE MESA, 1/2" OU 3/4", PARA LAVATÓRIO, PADRÃO MÉDIO - FORNECIMENTO E INSTALAÇÃO. AF_12/2013</v>
          </cell>
          <cell r="C6158" t="str">
            <v>UN</v>
          </cell>
          <cell r="D6158">
            <v>90.08</v>
          </cell>
        </row>
        <row r="6159">
          <cell r="A6159">
            <v>86916</v>
          </cell>
          <cell r="B6159" t="str">
            <v>TORNEIRA PLÁSTICA 3/4" PARA TANQUE - FORNECIMENTO E INSTALAÇÃO. AF_12/2013</v>
          </cell>
          <cell r="C6159" t="str">
            <v>UN</v>
          </cell>
          <cell r="D6159">
            <v>26.69</v>
          </cell>
        </row>
        <row r="6160">
          <cell r="A6160">
            <v>86919</v>
          </cell>
          <cell r="B6160" t="str">
            <v>TANQUE DE LOUÇA BRANCA COM COLUNA, 30L OU EQUIVALENTE, INCLUSO SIFÃO FLEXÍVEL EM PVC, VÁLVULA METÁLICA E TORNEIRA DE METAL CROMADO PADRÃO MÉDIO - FORNECIMENTO E INSTALAÇÃO. AF_12/2013</v>
          </cell>
          <cell r="C6160" t="str">
            <v>UN</v>
          </cell>
          <cell r="D6160">
            <v>680.53</v>
          </cell>
        </row>
        <row r="6161">
          <cell r="A6161">
            <v>86920</v>
          </cell>
          <cell r="B6161" t="str">
            <v>TANQUE DE LOUÇA BRANCA COM COLUNA, 30L OU EQUIVALENTE, INCLUSO SIFÃO FLEXÍVEL EM PVC, VÁLVULA PLÁSTICA E TORNEIRA DE METAL CROMADO PADRÃO POPULAR - FORNECIMENTO E INSTALAÇÃO. AF_12/2013_P</v>
          </cell>
          <cell r="C6161" t="str">
            <v>UN</v>
          </cell>
          <cell r="D6161">
            <v>637.83000000000004</v>
          </cell>
        </row>
        <row r="6162">
          <cell r="A6162">
            <v>86921</v>
          </cell>
          <cell r="B6162" t="str">
            <v>TANQUE DE LOUÇA BRANCA COM COLUNA, 30L OU EQUIVALENTE, INCLUSO SIFÃO FLEXÍVEL EM PVC, VÁLVULA PLÁSTICA E TORNEIRA DE PLÁSTICO - FORNECIMENTO E INSTALAÇÃO. AF_12/2013</v>
          </cell>
          <cell r="C6162" t="str">
            <v>UN</v>
          </cell>
          <cell r="D6162">
            <v>645.01</v>
          </cell>
        </row>
        <row r="6163">
          <cell r="A6163">
            <v>86922</v>
          </cell>
          <cell r="B6163" t="str">
            <v>TANQUE DE LOUÇA BRANCA SUSPENSO, 18L OU EQUIVALENTE, INCLUSO SIFÃO TIPO GARRAFA EM METAL CROMADO, VÁLVULA METÁLICA E TORNEIRA DE METAL CROMADO PADRÃO MÉDIO - FORNECIMENTO E INSTALAÇÃO. AF_12/2013</v>
          </cell>
          <cell r="C6163" t="str">
            <v>UN</v>
          </cell>
          <cell r="D6163">
            <v>526.79</v>
          </cell>
        </row>
        <row r="6164">
          <cell r="A6164">
            <v>86923</v>
          </cell>
          <cell r="B6164" t="str">
            <v>TANQUE DE LOUÇA BRANCA SUSPENSO, 18L OU EQUIVALENTE, INCLUSO SIFÃO TIPO GARRAFA EM PVC, VÁLVULA PLÁSTICA E TORNEIRA DE METAL CROMADO PADRÃO POPULAR - FORNECIMENTO E INSTALAÇÃO. AF_12/2013</v>
          </cell>
          <cell r="C6164" t="str">
            <v>UN</v>
          </cell>
          <cell r="D6164">
            <v>410.64</v>
          </cell>
        </row>
        <row r="6165">
          <cell r="A6165">
            <v>86924</v>
          </cell>
          <cell r="B6165" t="str">
            <v>TANQUE DE LOUÇA BRANCA SUSPENSO, 18L OU EQUIVALENTE, INCLUSO SIFÃO TIPO GARRAFA EM PVC, VÁLVULA PLÁSTICA E TORNEIRA DE PLÁSTICO - FORNECIMENTO E INSTALAÇÃO. AF_12/2013</v>
          </cell>
          <cell r="C6165" t="str">
            <v>UN</v>
          </cell>
          <cell r="D6165">
            <v>417.82</v>
          </cell>
        </row>
        <row r="6166">
          <cell r="A6166">
            <v>86925</v>
          </cell>
          <cell r="B6166" t="str">
            <v>TANQUE DE MÁRMORE SINTÉTICO COM COLUNA, 22L OU EQUIVALENTE, INCLUSO SIFÃO FLEXÍVEL EM PVC, VÁLVULA PLÁSTICA E TORNEIRA DE METAL CROMADO PADRÃO POPULAR - FORNECIMENTO E INSTALAÇÃO. AF_12/2013</v>
          </cell>
          <cell r="C6166" t="str">
            <v>UN</v>
          </cell>
          <cell r="D6166">
            <v>288.42</v>
          </cell>
        </row>
        <row r="6167">
          <cell r="A6167">
            <v>86926</v>
          </cell>
          <cell r="B6167" t="str">
            <v>TANQUE DE MÁRMORE SINTÉTICO COM COLUNA, 22L OU EQUIVALENTE, INCLUSO SIFÃO FLEXÍVEL EM PVC, VÁLVULA PLÁSTICA E TORNEIRA DE PLÁSTICO - FORNECIMENTO E INSTALAÇÃO. AF_12/2013</v>
          </cell>
          <cell r="C6167" t="str">
            <v>UN</v>
          </cell>
          <cell r="D6167">
            <v>295.60000000000002</v>
          </cell>
        </row>
        <row r="6168">
          <cell r="A6168">
            <v>86927</v>
          </cell>
          <cell r="B6168" t="str">
            <v>TANQUE DE MÁRMORE SINTÉTICO SUSPENSO, 22L OU EQUIVALENTE, INCLUSO SIFÃO TIPO GARRAFA EM PVC, VÁLVULA PLÁSTICA E TORNEIRA DE METAL CROMADO PADRÃO POPULAR - FORNECIMENTO E INSTALAÇÃO. AF_12/2013</v>
          </cell>
          <cell r="C6168" t="str">
            <v>UN</v>
          </cell>
          <cell r="D6168">
            <v>186.47</v>
          </cell>
        </row>
        <row r="6169">
          <cell r="A6169">
            <v>86928</v>
          </cell>
          <cell r="B6169" t="str">
            <v>TANQUE DE MÁRMORE SINTÉTICO SUSPENSO, 22L OU EQUIVALENTE, INCLUSO SIFÃO TIPO GARRAFA EM PVC, VÁLVULA PLÁSTICA E TORNEIRA DE PLÁSTICO - FORNECIMENTO E INSTALAÇÃO. AF_12/2013</v>
          </cell>
          <cell r="C6169" t="str">
            <v>UN</v>
          </cell>
          <cell r="D6169">
            <v>193.65</v>
          </cell>
        </row>
        <row r="6170">
          <cell r="A6170">
            <v>86929</v>
          </cell>
          <cell r="B6170" t="str">
            <v>TANQUE DE MÁRMORE SINTÉTICO SUSPENSO, 22L OU EQUIVALENTE, INCLUSO SIFÃO FLEXÍVEL EM PVC, VÁLVULA PLÁSTICA E TORNEIRA DE METAL CROMADO PADRÃO POPULAR - FORNECIMENTO E INSTALAÇÃO. AF_12/2013</v>
          </cell>
          <cell r="C6170" t="str">
            <v>UN</v>
          </cell>
          <cell r="D6170">
            <v>179.73</v>
          </cell>
        </row>
        <row r="6171">
          <cell r="A6171">
            <v>86930</v>
          </cell>
          <cell r="B6171" t="str">
            <v>TANQUE DE MÁRMORE SINTÉTICO SUSPENSO, 22L OU EQUIVALENTE, INCLUSO SIFÃO FLEXÍVEL EM PVC, VÁLVULA PLÁSTICA E TORNEIRA DE PLÁSTICO - FORNECIMENTO E INSTALAÇÃO. AF_12/2013</v>
          </cell>
          <cell r="C6171" t="str">
            <v>UN</v>
          </cell>
          <cell r="D6171">
            <v>186.91</v>
          </cell>
        </row>
        <row r="6172">
          <cell r="A6172">
            <v>86931</v>
          </cell>
          <cell r="B6172" t="str">
            <v>VASO SANITÁRIO SIFONADO COM CAIXA ACOPLADA LOUÇA BRANCA, INCLUSO ENGATE FLEXÍVEL EM PLÁSTICO BRANCO, 1/2  X 40CM - FORNECIMENTO E INSTALAÇÃO. AF_12/2013</v>
          </cell>
          <cell r="C6172" t="str">
            <v>UN</v>
          </cell>
          <cell r="D6172">
            <v>370.16</v>
          </cell>
        </row>
        <row r="6173">
          <cell r="A6173">
            <v>86932</v>
          </cell>
          <cell r="B6173" t="str">
            <v>VASO SANITÁRIO SIFONADO COM CAIXA ACOPLADA LOUÇA BRANCA - PADRÃO MÉDIO, INCLUSO ENGATE FLEXÍVEL EM METAL CROMADO, 1/2 X 40CM - FORNECIMENTO E INSTALAÇÃO. AF_12/2013</v>
          </cell>
          <cell r="C6173" t="str">
            <v>UN</v>
          </cell>
          <cell r="D6173">
            <v>385.75</v>
          </cell>
        </row>
        <row r="6174">
          <cell r="A6174">
            <v>86933</v>
          </cell>
          <cell r="B6174" t="str">
            <v>BANCADA DE MÁRMORE SINTÉTICO 120 X 60CM, COM CUBA INTEGRADA, INCLUSO SIFÃO TIPO GARRAFA EM PVC, VÁLVULA EM PLÁSTICO CROMADO TIPO AMERICANA E TORNEIRA CROMADA LONGA, DE PAREDE, PADRÃO POPULAR - FORNECIMENTO E INSTALAÇÃO. AF_12/2013</v>
          </cell>
          <cell r="C6174" t="str">
            <v>UN</v>
          </cell>
          <cell r="D6174">
            <v>284.95999999999998</v>
          </cell>
        </row>
        <row r="6175">
          <cell r="A6175">
            <v>86934</v>
          </cell>
          <cell r="B6175" t="str">
            <v>BANCADA DE MÁRMORE SINTÉTICO 120 X 60CM, COM CUBA INTEGRADA, INCLUSO SIFÃO TIPO FLEXÍVEL EM PVC, VÁLVULA EM PLÁSTICO CROMADO TIPO AMERICANA E TORNEIRA CROMADA LONGA, DE PAREDE, PADRÃO POPULAR - FORNECIMENTO E INSTALAÇÃO. AF_12/2013</v>
          </cell>
          <cell r="C6175" t="str">
            <v>UN</v>
          </cell>
          <cell r="D6175">
            <v>278.22000000000003</v>
          </cell>
        </row>
        <row r="6176">
          <cell r="A6176">
            <v>86935</v>
          </cell>
          <cell r="B6176" t="str">
            <v>CUBA DE EMBUTIR DE AÇO INOXIDÁVEL MÉDIA, INCLUSO VÁLVULA TIPO AMERICANA EM METAL CROMADO E SIFÃO FLEXÍVEL EM PVC - FORNECIMENTO E INSTALAÇÃO. AF_12/2013</v>
          </cell>
          <cell r="C6176" t="str">
            <v>UN</v>
          </cell>
          <cell r="D6176">
            <v>167.57</v>
          </cell>
        </row>
        <row r="6177">
          <cell r="A6177">
            <v>86936</v>
          </cell>
          <cell r="B6177" t="str">
            <v>CUBA DE EMBUTIR DE AÇO INOXIDÁVEL MÉDIA, INCLUSO VÁLVULA TIPO AMERICANA E SIFÃO TIPO GARRAFA EM METAL CROMADO - FORNECIMENTO E INSTALAÇÃO. AF_12/2013</v>
          </cell>
          <cell r="C6177" t="str">
            <v>UN</v>
          </cell>
          <cell r="D6177">
            <v>247.76</v>
          </cell>
        </row>
        <row r="6178">
          <cell r="A6178">
            <v>86937</v>
          </cell>
          <cell r="B6178" t="str">
            <v>CUBA DE EMBUTIR OVAL EM LOUÇA BRANCA, 35 X 50CM OU EQUIVALENTE, INCLUSO VÁLVULA EM METAL CROMADO E SIFÃO FLEXÍVEL EM PVC - FORNECIMENTO E INSTALAÇÃO. AF_12/2013</v>
          </cell>
          <cell r="C6178" t="str">
            <v>UN</v>
          </cell>
          <cell r="D6178">
            <v>142.83000000000001</v>
          </cell>
        </row>
        <row r="6179">
          <cell r="A6179">
            <v>86938</v>
          </cell>
          <cell r="B6179" t="str">
            <v>CUBA DE EMBUTIR OVAL EM LOUÇA BRANCA, 35 X 50CM OU EQUIVALENTE, INCLUSO VÁLVULA E SIFÃO TIPO GARRAFA EM METAL CROMADO - FORNECIMENTO E INSTALAÇÃO. AF_12/2013</v>
          </cell>
          <cell r="C6179" t="str">
            <v>UN</v>
          </cell>
          <cell r="D6179">
            <v>223.02</v>
          </cell>
        </row>
        <row r="6180">
          <cell r="A6180">
            <v>86939</v>
          </cell>
          <cell r="B6180" t="str">
            <v>LAVATÓRIO LOUÇA BRANCA COM COLUNA, *44 X 35,5* CM, PADRÃO POPULAR, INCLUSO SIFÃO FLEXÍVEL EM PVC, VÁLVULA E ENGATE FLEXÍVEL 30CM EM PLÁSTICO E COM TORNEIRA CROMADA PADRÃO POPULAR - FORNECIMENTO E INSTALAÇÃO. AF_12/2013</v>
          </cell>
          <cell r="C6180" t="str">
            <v>UN</v>
          </cell>
          <cell r="D6180">
            <v>266.51</v>
          </cell>
        </row>
        <row r="6181">
          <cell r="A6181">
            <v>86940</v>
          </cell>
          <cell r="B6181" t="str">
            <v>LAVATÓRIO LOUÇA BRANCA COM COLUNA, 45 X 55CM OU EQUIVALENTE, PADRÃO MÉDIO, INCLUSO SIFÃO TIPO GARRAFA, VÁLVULA E ENGATE FLEXÍVEL DE 40CM EM METAL CROMADO, COM APARELHO MISTURADOR PADRÃO MÉDIO - FORNECIMENTO E INSTALAÇÃO. AF_12/2013</v>
          </cell>
          <cell r="C6181" t="str">
            <v>UN</v>
          </cell>
          <cell r="D6181">
            <v>651.03</v>
          </cell>
        </row>
        <row r="6182">
          <cell r="A6182">
            <v>86941</v>
          </cell>
          <cell r="B6182" t="str">
            <v>LAVATÓRIO LOUÇA BRANCA COM COLUNA, 45 X 55CM OU EQUIVALENTE, PADRÃO MÉDIO, INCLUSO SIFÃO TIPO GARRAFA, VÁLVULA E ENGATE FLEXÍVEL DE 40CM EM METAL CROMADO, COM TORNEIRA CROMADA DE MESA, PADRÃO MÉDIO - FORNECIMENTO E INSTALAÇÃO. AF_12/2013</v>
          </cell>
          <cell r="C6182" t="str">
            <v>UN</v>
          </cell>
          <cell r="D6182">
            <v>489.21</v>
          </cell>
        </row>
        <row r="6183">
          <cell r="A6183">
            <v>86942</v>
          </cell>
          <cell r="B6183" t="str">
            <v>LAVATÓRIO LOUÇA BRANCA SUSPENSO, 29,5 X 39CM OU EQUIVALENTE, PADRÃO POPULAR, INCLUSO SIFÃO TIPO GARRAFA EM PVC, VÁLVULA E ENGATE FLEXÍVEL 30CM EM PLÁSTICO E TORNEIRA CROMADA DE MESA, PADRÃO POPULAR - FORNECIMENTO E INSTALAÇÃO. AF_12/2013</v>
          </cell>
          <cell r="C6183" t="str">
            <v>UN</v>
          </cell>
          <cell r="D6183">
            <v>183.81</v>
          </cell>
        </row>
        <row r="6184">
          <cell r="A6184">
            <v>86943</v>
          </cell>
          <cell r="B6184" t="str">
            <v>LAVATÓRIO LOUÇA BRANCA SUSPENSO, 29,5 X 39CM OU EQUIVALENTE, PADRÃO POPULAR, INCLUSO SIFÃO FLEXÍVEL EM PVC, VÁLVULA E ENGATE FLEXÍVEL 30CM EM PLÁSTICO E TORNEIRA CROMADA DE MESA, PADRÃO POPULAR - FORNECIMENTO E INSTALAÇÃO. AF_12/2013</v>
          </cell>
          <cell r="C6184" t="str">
            <v>UN</v>
          </cell>
          <cell r="D6184">
            <v>177.07</v>
          </cell>
        </row>
        <row r="6185">
          <cell r="A6185">
            <v>86947</v>
          </cell>
          <cell r="B6185" t="str">
            <v>BANCADA MÁRMORE BRANCO POLIDO 0,50 X 0,60M, INCLUSO CUBA DE EMBUTIR OVAL EM LOUÇA BRANCA 35 X 50CM, VÁLVULA, SIFÃO TIPO GARRAFA E ENGATE FLEXÍVEL 40CM EM METAL CROMADO E APARELHO MISTURADOR DE MESA, PADRÃO MÉDIO - FORNECIMENTO E INSTALAÇÃO. AF_12/2013</v>
          </cell>
          <cell r="C6185" t="str">
            <v>UN</v>
          </cell>
          <cell r="D6185">
            <v>703.15</v>
          </cell>
        </row>
        <row r="6186">
          <cell r="A6186">
            <v>86957</v>
          </cell>
          <cell r="B6186" t="str">
            <v>MÃO FRANCESA EM BARRA DE FERRO CHATO RETANGULAR 2" X 1/4", REFORÇADA, 40 X 30 CM</v>
          </cell>
          <cell r="C6186" t="str">
            <v>UN</v>
          </cell>
          <cell r="D6186">
            <v>30.7</v>
          </cell>
        </row>
        <row r="6187">
          <cell r="A6187">
            <v>86958</v>
          </cell>
          <cell r="B6187" t="str">
            <v>MÃO FRANCESA EM BARRA DE FERRO CHATO RETANGULAR 2" X 1/4", REFORÇADA, 30 X 25 CM</v>
          </cell>
          <cell r="C6187" t="str">
            <v>UN</v>
          </cell>
          <cell r="D6187">
            <v>26.4</v>
          </cell>
        </row>
        <row r="6188">
          <cell r="A6188">
            <v>87026</v>
          </cell>
          <cell r="B6188" t="str">
            <v>GRADE DE DISCO REBOCÁVEL COM 20 DISCOS 24" X 6 MM COM PNEUS PARA TRANSPORTE - JUROS. AF_06/2014</v>
          </cell>
          <cell r="C6188" t="str">
            <v>H</v>
          </cell>
          <cell r="D6188">
            <v>0.32</v>
          </cell>
        </row>
        <row r="6189">
          <cell r="A6189">
            <v>87242</v>
          </cell>
          <cell r="B6189" t="str">
            <v>REVESTIMENTO CERÂMICO PARA PAREDES EXTERNAS EM PASTILHAS DE PORCELANA 5 X 5 CM (PLACAS DE 30 X 30 CM), ALINHADAS A PRUMO, APLICADO EM PANOS COM VÃOS. AF_06/2014</v>
          </cell>
          <cell r="C6189" t="str">
            <v>M2</v>
          </cell>
          <cell r="D6189">
            <v>157.62</v>
          </cell>
        </row>
        <row r="6190">
          <cell r="A6190">
            <v>87243</v>
          </cell>
          <cell r="B6190" t="str">
            <v>REVESTIMENTO CERÂMICO PARA PAREDES EXTERNAS EM PASTILHAS DE PORCELANA 5 X 5 CM (PLACAS DE 30 X 30 CM), ALINHADAS A PRUMO, APLICADO EM PANOS SEM VÃOS. AF_06/2014</v>
          </cell>
          <cell r="C6190" t="str">
            <v>M2</v>
          </cell>
          <cell r="D6190">
            <v>144.91</v>
          </cell>
        </row>
        <row r="6191">
          <cell r="A6191">
            <v>87244</v>
          </cell>
          <cell r="B6191" t="str">
            <v>REVESTIMENTO CERÂMICO PARA PAREDES EXTERNAS EM PASTILHAS DE PORCELANA 5 X 5 CM (PLACAS DE 30 X 30 CM), ALINHADAS A PRUMO, APLICADO EM SUPERFÍCIES EXTERNAS DA SACADA. AF_06/2014</v>
          </cell>
          <cell r="C6191" t="str">
            <v>M2</v>
          </cell>
          <cell r="D6191">
            <v>152.86000000000001</v>
          </cell>
        </row>
        <row r="6192">
          <cell r="A6192">
            <v>87245</v>
          </cell>
          <cell r="B6192" t="str">
            <v>REVESTIMENTO CERÂMICO PARA PAREDES EXTERNAS EM PASTILHAS DE PORCELANA 5 X 5 CM (PLACAS DE 30 X 30 CM), ALINHADAS A PRUMO, APLICADO EM SUPERFÍCIES INTERNAS DA SACADA. AF_06/2014</v>
          </cell>
          <cell r="C6192" t="str">
            <v>M2</v>
          </cell>
          <cell r="D6192">
            <v>183.08</v>
          </cell>
        </row>
        <row r="6193">
          <cell r="A6193">
            <v>87246</v>
          </cell>
          <cell r="B6193" t="str">
            <v>REVESTIMENTO CERÂMICO PARA PISO COM PLACAS TIPO ESMALTADA EXTRA DE DIMENSÕES 35X35 CM APLICADA EM AMBIENTES DE ÁREA MENOR QUE 5 M2. AF_06/2014</v>
          </cell>
          <cell r="C6193" t="str">
            <v>M2</v>
          </cell>
          <cell r="D6193">
            <v>32.47</v>
          </cell>
        </row>
        <row r="6194">
          <cell r="A6194">
            <v>87247</v>
          </cell>
          <cell r="B6194" t="str">
            <v>REVESTIMENTO CERÂMICO PARA PISO COM PLACAS TIPO ESMALTADA EXTRA DE DIMENSÕES 35X35 CM APLICADA EM AMBIENTES DE ÁREA ENTRE 5 M2 E 10 M2. AF_06/2014</v>
          </cell>
          <cell r="C6194" t="str">
            <v>M2</v>
          </cell>
          <cell r="D6194">
            <v>28.06</v>
          </cell>
        </row>
        <row r="6195">
          <cell r="A6195">
            <v>87248</v>
          </cell>
          <cell r="B6195" t="str">
            <v>REVESTIMENTO CERÂMICO PARA PISO COM PLACAS TIPO ESMALTADA EXTRA DE DIMENSÕES 35X35 CM APLICADA EM AMBIENTES DE ÁREA MAIOR QUE 10 M2. AF_06/2014</v>
          </cell>
          <cell r="C6195" t="str">
            <v>M2</v>
          </cell>
          <cell r="D6195">
            <v>24.39</v>
          </cell>
        </row>
        <row r="6196">
          <cell r="A6196">
            <v>87249</v>
          </cell>
          <cell r="B6196" t="str">
            <v>REVESTIMENTO CERÂMICO PARA PISO COM PLACAS TIPO ESMALTADA EXTRA DE DIMENSÕES 45X45 CM APLICADA EM AMBIENTES DE ÁREA MENOR QUE 5 M2. AF_06/2014</v>
          </cell>
          <cell r="C6196" t="str">
            <v>M2</v>
          </cell>
          <cell r="D6196">
            <v>36.76</v>
          </cell>
        </row>
        <row r="6197">
          <cell r="A6197">
            <v>87250</v>
          </cell>
          <cell r="B6197" t="str">
            <v>REVESTIMENTO CERÂMICO PARA PISO COM PLACAS TIPO ESMALTADA EXTRA DE DIMENSÕES 45X45 CM APLICADA EM AMBIENTES DE ÁREA ENTRE 5 M2 E 10 M2. AF_06/2014</v>
          </cell>
          <cell r="C6197" t="str">
            <v>M2</v>
          </cell>
          <cell r="D6197">
            <v>29.75</v>
          </cell>
        </row>
        <row r="6198">
          <cell r="A6198">
            <v>87251</v>
          </cell>
          <cell r="B6198" t="str">
            <v>REVESTIMENTO CERÂMICO PARA PISO COM PLACAS TIPO ESMALTADA EXTRA DE DIMENSÕES 45X45 CM APLICADA EM AMBIENTES DE ÁREA MAIOR QUE 10 M2. AF_06/2014</v>
          </cell>
          <cell r="C6198" t="str">
            <v>M2</v>
          </cell>
          <cell r="D6198">
            <v>25.18</v>
          </cell>
        </row>
        <row r="6199">
          <cell r="A6199">
            <v>87255</v>
          </cell>
          <cell r="B6199" t="str">
            <v>REVESTIMENTO CERÂMICO PARA PISO COM PLACAS TIPO ESMALTADA EXTRA DE DIMENSÕES 60X60 CM APLICADA EM AMBIENTES DE ÁREA MENOR QUE 5 M2. AF_06/2014</v>
          </cell>
          <cell r="C6199" t="str">
            <v>M2</v>
          </cell>
          <cell r="D6199">
            <v>57.13</v>
          </cell>
        </row>
        <row r="6200">
          <cell r="A6200">
            <v>87256</v>
          </cell>
          <cell r="B6200" t="str">
            <v>REVESTIMENTO CERÂMICO PARA PISO COM PLACAS TIPO ESMALTADA EXTRA DE DIMENSÕES 60X60 CM APLICADA EM AMBIENTES DE ÁREA ENTRE 5 M2 E 10 M2. AF_06/2014</v>
          </cell>
          <cell r="C6200" t="str">
            <v>M2</v>
          </cell>
          <cell r="D6200">
            <v>48.92</v>
          </cell>
        </row>
        <row r="6201">
          <cell r="A6201">
            <v>87257</v>
          </cell>
          <cell r="B6201" t="str">
            <v>REVESTIMENTO CERÂMICO PARA PISO COM PLACAS TIPO ESMALTADA EXTRA DE DIMENSÕES 60X60 CM APLICADA EM AMBIENTES DE ÁREA MAIOR QUE 10 M2. AF_06/2014</v>
          </cell>
          <cell r="C6201" t="str">
            <v>M2</v>
          </cell>
          <cell r="D6201">
            <v>43.58</v>
          </cell>
        </row>
        <row r="6202">
          <cell r="A6202">
            <v>87258</v>
          </cell>
          <cell r="B6202" t="str">
            <v>REVESTIMENTO CERÂMICO PARA PISO COM PLACAS TIPO PORCELANATO DE DIMENSÕES 45X45 CM APLICADA EM AMBIENTES DE ÁREA MENOR QUE 5 M². AF_06/2014</v>
          </cell>
          <cell r="C6202" t="str">
            <v>M2</v>
          </cell>
          <cell r="D6202">
            <v>76.8</v>
          </cell>
        </row>
        <row r="6203">
          <cell r="A6203">
            <v>87259</v>
          </cell>
          <cell r="B6203" t="str">
            <v>REVESTIMENTO CERÂMICO PARA PISO COM PLACAS TIPO PORCELANATO DE DIMENSÕES 45X45 CM APLICADA EM AMBIENTES DE ÁREA ENTRE 5 M² E 10 M². AF_06/2014</v>
          </cell>
          <cell r="C6203" t="str">
            <v>M2</v>
          </cell>
          <cell r="D6203">
            <v>69.03</v>
          </cell>
        </row>
        <row r="6204">
          <cell r="A6204">
            <v>87260</v>
          </cell>
          <cell r="B6204" t="str">
            <v>REVESTIMENTO CERÂMICO PARA PISO COM PLACAS TIPO PORCELANATO DE DIMENSÕES 45X45 CM APLICADA EM AMBIENTES DE ÁREA MAIOR QUE 10 M². AF_06/2014</v>
          </cell>
          <cell r="C6204" t="str">
            <v>M2</v>
          </cell>
          <cell r="D6204">
            <v>64.36</v>
          </cell>
        </row>
        <row r="6205">
          <cell r="A6205">
            <v>87261</v>
          </cell>
          <cell r="B6205" t="str">
            <v>REVESTIMENTO CERÂMICO PARA PISO COM PLACAS TIPO PORCELANATO DE DIMENSÕES 60X60 CM APLICADA EM AMBIENTES DE ÁREA MENOR QUE 5 M². AF_06/2014</v>
          </cell>
          <cell r="C6205" t="str">
            <v>M2</v>
          </cell>
          <cell r="D6205">
            <v>87.4</v>
          </cell>
        </row>
        <row r="6206">
          <cell r="A6206">
            <v>87262</v>
          </cell>
          <cell r="B6206" t="str">
            <v>REVESTIMENTO CERÂMICO PARA PISO COM PLACAS TIPO PORCELANATO DE DIMENSÕES 60X60 CM APLICADA EM AMBIENTES DE ÁREA ENTRE 5 M² E 10 M². AF_06/2014</v>
          </cell>
          <cell r="C6206" t="str">
            <v>M2</v>
          </cell>
          <cell r="D6206">
            <v>78.510000000000005</v>
          </cell>
        </row>
        <row r="6207">
          <cell r="A6207">
            <v>87263</v>
          </cell>
          <cell r="B6207" t="str">
            <v>REVESTIMENTO CERÂMICO PARA PISO COM PLACAS TIPO PORCELANATO DE DIMENSÕES 60X60 CM APLICADA EM AMBIENTES DE ÁREA MAIOR QUE 10 M². AF_06/2014</v>
          </cell>
          <cell r="C6207" t="str">
            <v>M2</v>
          </cell>
          <cell r="D6207">
            <v>73</v>
          </cell>
        </row>
        <row r="6208">
          <cell r="A6208">
            <v>87264</v>
          </cell>
          <cell r="B6208" t="str">
            <v>REVESTIMENTO CERÂMICO PARA PAREDES INTERNAS COM PLACAS TIPO ESMALTADA EXTRA DE DIMENSÕES 20X20 CM APLICADAS EM AMBIENTES DE ÁREA MENOR QUE 5 M² NA ALTURA INTEIRA DAS PAREDES. AF_06/2014</v>
          </cell>
          <cell r="C6208" t="str">
            <v>M2</v>
          </cell>
          <cell r="D6208">
            <v>53.44</v>
          </cell>
        </row>
        <row r="6209">
          <cell r="A6209">
            <v>87265</v>
          </cell>
          <cell r="B6209" t="str">
            <v>REVESTIMENTO CERÂMICO PARA PAREDES INTERNAS COM PLACAS TIPO ESMALTADA EXTRA DE DIMENSÕES 20X20 CM APLICADAS EM AMBIENTES DE ÁREA MAIOR QUE 5 M² NA ALTURA INTEIRA DAS PAREDES. AF_06/2014</v>
          </cell>
          <cell r="C6209" t="str">
            <v>M2</v>
          </cell>
          <cell r="D6209">
            <v>48.28</v>
          </cell>
        </row>
        <row r="6210">
          <cell r="A6210">
            <v>87266</v>
          </cell>
          <cell r="B6210" t="str">
            <v>REVESTIMENTO CERÂMICO PARA PAREDES INTERNAS COM PLACAS TIPO ESMALTADA EXTRA DE DIMENSÕES 20X20 CM APLICADAS EM AMBIENTES DE ÁREA MENOR QUE 5 M² A MEIA ALTURA DAS PAREDES. AF_06/2014</v>
          </cell>
          <cell r="C6210" t="str">
            <v>M2</v>
          </cell>
          <cell r="D6210">
            <v>55.24</v>
          </cell>
        </row>
        <row r="6211">
          <cell r="A6211">
            <v>87267</v>
          </cell>
          <cell r="B6211" t="str">
            <v>REVESTIMENTO CERÂMICO PARA PAREDES INTERNAS COM PLACAS TIPO ESMALTADA EXTRA DE DIMENSÕES 20X20 CM APLICADAS EM AMBIENTES DE ÁREA MAIOR QUE 5 M² A MEIA ALTURA DAS PAREDES. AF_06/2014</v>
          </cell>
          <cell r="C6211" t="str">
            <v>M2</v>
          </cell>
          <cell r="D6211">
            <v>52.99</v>
          </cell>
        </row>
        <row r="6212">
          <cell r="A6212">
            <v>87268</v>
          </cell>
          <cell r="B6212" t="str">
            <v>REVESTIMENTO CERÂMICO PARA PAREDES INTERNAS COM PLACAS TIPO ESMALTADA EXTRA DE DIMENSÕES 25X35 CM APLICADAS EM AMBIENTES DE ÁREA MENOR QUE 5 M² NA ALTURA INTEIRA DAS PAREDES. AF_06/2014</v>
          </cell>
          <cell r="C6212" t="str">
            <v>M2</v>
          </cell>
          <cell r="D6212">
            <v>56.69</v>
          </cell>
        </row>
        <row r="6213">
          <cell r="A6213">
            <v>87269</v>
          </cell>
          <cell r="B6213" t="str">
            <v>REVESTIMENTO CERÂMICO PARA PAREDES INTERNAS COM PLACAS TIPO ESMALTADA EXTRA DE DIMENSÕES 25X35 CM APLICADAS EM AMBIENTES DE ÁREA MAIOR QUE 5 M² NA ALTURA INTEIRA DAS PAREDES. AF_06/2014</v>
          </cell>
          <cell r="C6213" t="str">
            <v>M2</v>
          </cell>
          <cell r="D6213">
            <v>51.08</v>
          </cell>
        </row>
        <row r="6214">
          <cell r="A6214">
            <v>87270</v>
          </cell>
          <cell r="B6214" t="str">
            <v>REVESTIMENTO CERÂMICO PARA PAREDES INTERNAS COM PLACAS TIPO ESMALTADA EXTRA DE DIMENSÕES 25X35 CM APLICADAS EM AMBIENTES DE ÁREA MENOR QUE 5 M² A MEIA ALTURA DAS PAREDES. AF_06/2014</v>
          </cell>
          <cell r="C6214" t="str">
            <v>M2</v>
          </cell>
          <cell r="D6214">
            <v>58.2</v>
          </cell>
        </row>
        <row r="6215">
          <cell r="A6215">
            <v>87271</v>
          </cell>
          <cell r="B6215" t="str">
            <v>REVESTIMENTO CERÂMICO PARA PAREDES INTERNAS COM PLACAS TIPO ESMALTADA EXTRA DE DIMENSÕES 25X35 CM APLICADAS EM AMBIENTES DE ÁREA MAIOR QUE 5 M² A MEIA ALTURA DAS PAREDES. AF_06/2014</v>
          </cell>
          <cell r="C6215" t="str">
            <v>M2</v>
          </cell>
          <cell r="D6215">
            <v>55.47</v>
          </cell>
        </row>
        <row r="6216">
          <cell r="A6216">
            <v>87272</v>
          </cell>
          <cell r="B6216" t="str">
            <v>REVESTIMENTO CERÂMICO PARA PAREDES INTERNAS COM PLACAS TIPO ESMALTADA EXTRA  DE DIMENSÕES 33X45 CM APLICADAS EM AMBIENTES DE ÁREA MENOR QUE 5 M² NA ALTURA INTEIRA DAS PAREDES. AF_06/2014</v>
          </cell>
          <cell r="C6216" t="str">
            <v>M2</v>
          </cell>
          <cell r="D6216">
            <v>59.68</v>
          </cell>
        </row>
        <row r="6217">
          <cell r="A6217">
            <v>87273</v>
          </cell>
          <cell r="B6217" t="str">
            <v>REVESTIMENTO CERÂMICO PARA PAREDES INTERNAS COM PLACAS TIPO ESMALTADA EXTRA DE DIMENSÕES 33X45 CM APLICADAS EM AMBIENTES DE ÁREA MAIOR QUE 5 M² NA ALTURA INTEIRA DAS PAREDES. AF_06/2014</v>
          </cell>
          <cell r="C6217" t="str">
            <v>M2</v>
          </cell>
          <cell r="D6217">
            <v>52.85</v>
          </cell>
        </row>
        <row r="6218">
          <cell r="A6218">
            <v>87274</v>
          </cell>
          <cell r="B6218" t="str">
            <v>REVESTIMENTO CERÂMICO PARA PAREDES INTERNAS COM PLACAS TIPO ESMALTADA EXTRA DE DIMENSÕES 33X45 CM APLICADAS EM AMBIENTES DE ÁREA MENOR QUE 5 M² A MEIA ALTURA DAS PAREDES. AF_06/2014</v>
          </cell>
          <cell r="C6218" t="str">
            <v>M2</v>
          </cell>
          <cell r="D6218">
            <v>60.74</v>
          </cell>
        </row>
        <row r="6219">
          <cell r="A6219">
            <v>87275</v>
          </cell>
          <cell r="B6219" t="str">
            <v>REVESTIMENTO CERÂMICO PARA PAREDES INTERNAS COM PLACAS TIPO ESMALTADA EXTRA  DE DIMENSÕES 33X45 CM APLICADAS EM AMBIENTES DE ÁREA MAIOR QUE 5 M² A MEIA ALTURA DAS PAREDES. AF_06/2014</v>
          </cell>
          <cell r="C6219" t="str">
            <v>M2</v>
          </cell>
          <cell r="D6219">
            <v>58.46</v>
          </cell>
        </row>
        <row r="6220">
          <cell r="A6220">
            <v>87280</v>
          </cell>
          <cell r="B6220" t="str">
            <v>ARGAMASSA TRAÇO 1:7 (CIMENTO E AREIA MÉDIA) COM ADIÇÃO DE PLASTIFICANTE PARA EMBOÇO/MASSA ÚNICA/ASSENTAMENTO DE ALVENARIA DE VEDAÇÃO, PREPARO MECÂNICO COM BETONEIRA 400 L. AF_06/2014</v>
          </cell>
          <cell r="C6220" t="str">
            <v>M3</v>
          </cell>
          <cell r="D6220">
            <v>284.47000000000003</v>
          </cell>
        </row>
        <row r="6221">
          <cell r="A6221">
            <v>87281</v>
          </cell>
          <cell r="B6221" t="str">
            <v>ARGAMASSA TRAÇO 1:7 (CIMENTO E AREIA MÉDIA) COM ADIÇÃO DE PLASTIFICANTE PARA EMBOÇO/MASSA ÚNICA/ASSENTAMENTO DE ALVENARIA DE VEDAÇÃO, PREPARO MECÂNICO COM BETONEIRA 600 L. AF_06/2014</v>
          </cell>
          <cell r="C6221" t="str">
            <v>M3</v>
          </cell>
          <cell r="D6221">
            <v>281.05</v>
          </cell>
        </row>
        <row r="6222">
          <cell r="A6222">
            <v>87283</v>
          </cell>
          <cell r="B6222" t="str">
            <v>ARGAMASSA TRAÇO 1:6 (CIMENTO E AREIA MÉDIA) COM ADIÇÃO DE PLASTIFICANTE PARA EMBOÇO/MASSA ÚNICA/ASSENTAMENTO DE ALVENARIA DE VEDAÇÃO, PREPARO MECÂNICO COM BETONEIRA 400 L. AF_06/2014</v>
          </cell>
          <cell r="C6222" t="str">
            <v>M3</v>
          </cell>
          <cell r="D6222">
            <v>306.51</v>
          </cell>
        </row>
        <row r="6223">
          <cell r="A6223">
            <v>87284</v>
          </cell>
          <cell r="B6223" t="str">
            <v>ARGAMASSA TRAÇO 1:6 (CIMENTO E AREIA MÉDIA) COM ADIÇÃO DE PLASTIFICANTE PARA EMBOÇO/MASSA ÚNICA/ASSENTAMENTO DE ALVENARIA DE VEDAÇÃO, PREPARO MECÂNICO COM BETONEIRA 600 L. AF_06/2014</v>
          </cell>
          <cell r="C6223" t="str">
            <v>M3</v>
          </cell>
          <cell r="D6223">
            <v>289.75</v>
          </cell>
        </row>
        <row r="6224">
          <cell r="A6224">
            <v>87286</v>
          </cell>
          <cell r="B6224" t="str">
            <v>ARGAMASSA TRAÇO 1:1:6 (CIMENTO, CAL E AREIA MÉDIA) PARA EMBOÇO/MASSA ÚNICA/ASSENTAMENTO DE ALVENARIA DE VEDAÇÃO, PREPARO MECÂNICO COM BETONEIRA 400 L. AF_06/2014</v>
          </cell>
          <cell r="C6224" t="str">
            <v>M3</v>
          </cell>
          <cell r="D6224">
            <v>290.01</v>
          </cell>
        </row>
        <row r="6225">
          <cell r="A6225">
            <v>87287</v>
          </cell>
          <cell r="B6225" t="str">
            <v>ARGAMASSA TRAÇO 1:1:6 (CIMENTO, CAL E AREIA MÉDIA) PARA EMBOÇO/MASSA ÚNICA/ASSENTAMENTO DE ALVENARIA DE VEDAÇÃO, PREPARO MECÂNICO COM BETONEIRA 600 L. AF_06/2014</v>
          </cell>
          <cell r="C6225" t="str">
            <v>M3</v>
          </cell>
          <cell r="D6225">
            <v>349.13</v>
          </cell>
        </row>
        <row r="6226">
          <cell r="A6226">
            <v>87289</v>
          </cell>
          <cell r="B6226" t="str">
            <v>ARGAMASSA TRAÇO 1:1,5:7,5 (CIMENTO, CAL E AREIA MÉDIA) PARA EMBOÇO/MASSA ÚNICA/ASSENTAMENTO DE ALVENARIA DE VEDAÇÃO, PREPARO MECÂNICO COM BETONEIRA 400 L. AF_06/2014</v>
          </cell>
          <cell r="C6226" t="str">
            <v>M3</v>
          </cell>
          <cell r="D6226">
            <v>336.67</v>
          </cell>
        </row>
        <row r="6227">
          <cell r="A6227">
            <v>87290</v>
          </cell>
          <cell r="B6227" t="str">
            <v>ARGAMASSA TRAÇO 1:1,5:7,5 (CIMENTO, CAL E AREIA MÉDIA) PARA EMBOÇO/MASSA ÚNICA/ASSENTAMENTO DE ALVENARIA DE VEDAÇÃO, PREPARO MECÂNICO COM BETONEIRA 600 L. AF_06/2014</v>
          </cell>
          <cell r="C6227" t="str">
            <v>M3</v>
          </cell>
          <cell r="D6227">
            <v>332.61</v>
          </cell>
        </row>
        <row r="6228">
          <cell r="A6228">
            <v>87292</v>
          </cell>
          <cell r="B6228" t="str">
            <v>ARGAMASSA TRAÇO 1:2:8 (CIMENTO, CAL E AREIA MÉDIA) PARA EMBOÇO/MASSA ÚNICA/ASSENTAMENTO DE ALVENARIA DE VEDAÇÃO, PREPARO MECÂNICO COM BETONEIRA 400 L. AF_06/2014</v>
          </cell>
          <cell r="C6228" t="str">
            <v>M3</v>
          </cell>
          <cell r="D6228">
            <v>349.29</v>
          </cell>
        </row>
        <row r="6229">
          <cell r="A6229">
            <v>87294</v>
          </cell>
          <cell r="B6229" t="str">
            <v>ARGAMASSA TRAÇO 1:2:9 (CIMENTO, CAL E AREIA MÉDIA) PARA EMBOÇO/MASSA ÚNICA/ASSENTAMENTO DE ALVENARIA DE VEDAÇÃO, PREPARO MECÂNICO COM BETONEIRA 600 L. AF_06/2014</v>
          </cell>
          <cell r="C6229" t="str">
            <v>M3</v>
          </cell>
          <cell r="D6229">
            <v>332.29</v>
          </cell>
        </row>
        <row r="6230">
          <cell r="A6230">
            <v>87295</v>
          </cell>
          <cell r="B6230" t="str">
            <v>ARGAMASSA TRAÇO 1:3:12 (CIMENTO, CAL E AREIA MÉDIA) PARA EMBOÇO/MASSA ÚNICA/ASSENTAMENTO DE ALVENARIA DE VEDAÇÃO, PREPARO MECÂNICO COM BETONEIRA 400 L. AF_06/2014</v>
          </cell>
          <cell r="C6230" t="str">
            <v>M3</v>
          </cell>
          <cell r="D6230">
            <v>337.13</v>
          </cell>
        </row>
        <row r="6231">
          <cell r="A6231">
            <v>87296</v>
          </cell>
          <cell r="B6231" t="str">
            <v>ARGAMASSA TRAÇO 1:3:12 (CIMENTO, CAL E AREIA MÉDIA) PARA EMBOÇO/MASSA ÚNICA/ASSENTAMENTO DE ALVENARIA DE VEDAÇÃO, PREPARO MECÂNICO COM BETONEIRA 600 L. AF_06/2014</v>
          </cell>
          <cell r="C6231" t="str">
            <v>M3</v>
          </cell>
          <cell r="D6231">
            <v>320.19</v>
          </cell>
        </row>
        <row r="6232">
          <cell r="A6232">
            <v>87298</v>
          </cell>
          <cell r="B6232" t="str">
            <v>ARGAMASSA TRAÇO 1:3 (CIMENTO E AREIA MÉDIA) PARA CONTRAPISO, PREPARO MECÂNICO COM BETONEIRA 400 L. AF_06/2014</v>
          </cell>
          <cell r="C6232" t="str">
            <v>M3</v>
          </cell>
          <cell r="D6232">
            <v>435.93</v>
          </cell>
        </row>
        <row r="6233">
          <cell r="A6233">
            <v>87299</v>
          </cell>
          <cell r="B6233" t="str">
            <v>ARGAMASSA TRAÇO 1:3 (CIMENTO E AREIA MÉDIA) PARA CONTRAPISO, PREPARO MECÂNICO COM BETONEIRA 600 L. AF_06/2014</v>
          </cell>
          <cell r="C6233" t="str">
            <v>M3</v>
          </cell>
          <cell r="D6233">
            <v>423.51</v>
          </cell>
        </row>
        <row r="6234">
          <cell r="A6234">
            <v>87301</v>
          </cell>
          <cell r="B6234" t="str">
            <v>ARGAMASSA TRAÇO 1:4 (CIMENTO E AREIA MÉDIA) PARA CONTRAPISO, PREPARO MECÂNICO COM BETONEIRA 400 L. AF_06/2014</v>
          </cell>
          <cell r="C6234" t="str">
            <v>M3</v>
          </cell>
          <cell r="D6234">
            <v>387.72</v>
          </cell>
        </row>
        <row r="6235">
          <cell r="A6235">
            <v>87302</v>
          </cell>
          <cell r="B6235" t="str">
            <v>ARGAMASSA TRAÇO 1:4 (CIMENTO E AREIA MÉDIA) PARA CONTRAPISO, PREPARO MECÂNICO COM BETONEIRA 600 L. AF_06/2014</v>
          </cell>
          <cell r="C6235" t="str">
            <v>M3</v>
          </cell>
          <cell r="D6235">
            <v>377.65</v>
          </cell>
        </row>
        <row r="6236">
          <cell r="A6236">
            <v>87304</v>
          </cell>
          <cell r="B6236" t="str">
            <v>ARGAMASSA TRAÇO 1:5 (CIMENTO E AREIA MÉDIA) PARA CONTRAPISO, PREPARO MECÂNICO COM BETONEIRA 400 L. AF_06/2014</v>
          </cell>
          <cell r="C6236" t="str">
            <v>M3</v>
          </cell>
          <cell r="D6236">
            <v>359.25</v>
          </cell>
        </row>
        <row r="6237">
          <cell r="A6237">
            <v>87305</v>
          </cell>
          <cell r="B6237" t="str">
            <v>ARGAMASSA TRAÇO 1:5 (CIMENTO E AREIA MÉDIA) PARA CONTRAPISO, PREPARO MECÂNICO COM BETONEIRA 600 L. AF_06/2014</v>
          </cell>
          <cell r="C6237" t="str">
            <v>M3</v>
          </cell>
          <cell r="D6237">
            <v>348.91</v>
          </cell>
        </row>
        <row r="6238">
          <cell r="A6238">
            <v>87307</v>
          </cell>
          <cell r="B6238" t="str">
            <v>ARGAMASSA TRAÇO 1:6 (CIMENTO E AREIA MÉDIA) PARA CONTRAPISO, PREPARO MECÂNICO COM BETONEIRA 400 L. AF_06/2014</v>
          </cell>
          <cell r="C6238" t="str">
            <v>M3</v>
          </cell>
          <cell r="D6238">
            <v>334.01</v>
          </cell>
        </row>
        <row r="6239">
          <cell r="A6239">
            <v>87308</v>
          </cell>
          <cell r="B6239" t="str">
            <v>ARGAMASSA TRAÇO 1:6 (CIMENTO E AREIA MÉDIA) PARA CONTRAPISO, PREPARO MECÂNICO COM BETONEIRA 600 L. AF_06/2014</v>
          </cell>
          <cell r="C6239" t="str">
            <v>M3</v>
          </cell>
          <cell r="D6239">
            <v>325.27</v>
          </cell>
        </row>
        <row r="6240">
          <cell r="A6240">
            <v>87310</v>
          </cell>
          <cell r="B6240" t="str">
            <v>ARGAMASSA TRAÇO 1:5 (CIMENTO E AREIA GROSSA) PARA CHAPISCO CONVENCIONAL, PREPARO MECÂNICO COM BETONEIRA 400 L. AF_06/2014</v>
          </cell>
          <cell r="C6240" t="str">
            <v>M3</v>
          </cell>
          <cell r="D6240">
            <v>273</v>
          </cell>
        </row>
        <row r="6241">
          <cell r="A6241">
            <v>87311</v>
          </cell>
          <cell r="B6241" t="str">
            <v>ARGAMASSA TRAÇO 1:5 (CIMENTO E AREIA GROSSA) PARA CHAPISCO CONVENCIONAL, PREPARO MECÂNICO COM BETONEIRA 600 L. AF_06/2014</v>
          </cell>
          <cell r="C6241" t="str">
            <v>M3</v>
          </cell>
          <cell r="D6241">
            <v>266.98</v>
          </cell>
        </row>
        <row r="6242">
          <cell r="A6242">
            <v>87313</v>
          </cell>
          <cell r="B6242" t="str">
            <v>ARGAMASSA TRAÇO 1:3 (CIMENTO E AREIA GROSSA) PARA CHAPISCO CONVENCIONAL, PREPARO MECÂNICO COM BETONEIRA 400 L. AF_06/2014</v>
          </cell>
          <cell r="C6242" t="str">
            <v>M3</v>
          </cell>
          <cell r="D6242">
            <v>330.78</v>
          </cell>
        </row>
        <row r="6243">
          <cell r="A6243">
            <v>87314</v>
          </cell>
          <cell r="B6243" t="str">
            <v>ARGAMASSA TRAÇO 1:3 (CIMENTO E AREIA GROSSA) PARA CHAPISCO CONVENCIONAL, PREPARO MECÂNICO COM BETONEIRA 600 L. AF_06/2014</v>
          </cell>
          <cell r="C6243" t="str">
            <v>M3</v>
          </cell>
          <cell r="D6243">
            <v>325.64999999999998</v>
          </cell>
        </row>
        <row r="6244">
          <cell r="A6244">
            <v>87316</v>
          </cell>
          <cell r="B6244" t="str">
            <v>ARGAMASSA TRAÇO 1:4 (CIMENTO E AREIA GROSSA) PARA CHAPISCO CONVENCIONAL, PREPARO MECÂNICO COM BETONEIRA 400 L. AF_06/2014</v>
          </cell>
          <cell r="C6244" t="str">
            <v>M3</v>
          </cell>
          <cell r="D6244">
            <v>300.33</v>
          </cell>
        </row>
        <row r="6245">
          <cell r="A6245">
            <v>87317</v>
          </cell>
          <cell r="B6245" t="str">
            <v>ARGAMASSA TRAÇO 1:4 (CIMENTO E AREIA GROSSA) PARA CHAPISCO CONVENCIONAL, PREPARO MECÂNICO COM BETONEIRA 600 L. AF_06/2014</v>
          </cell>
          <cell r="C6245" t="str">
            <v>M3</v>
          </cell>
          <cell r="D6245">
            <v>291.02</v>
          </cell>
        </row>
        <row r="6246">
          <cell r="A6246">
            <v>87319</v>
          </cell>
          <cell r="B6246" t="str">
            <v>ARGAMASSA TRAÇO 1:5 (CIMENTO E AREIA GROSSA) COM ADIÇÃO DE EMULSÃO POLIMÉRICA PARA CHAPISCO ROLADO, PREPARO MECÂNICO COM BETONEIRA 400 L. AF_06/2014</v>
          </cell>
          <cell r="C6246" t="str">
            <v>M3</v>
          </cell>
          <cell r="D6246">
            <v>1814.5</v>
          </cell>
        </row>
        <row r="6247">
          <cell r="A6247">
            <v>87320</v>
          </cell>
          <cell r="B6247" t="str">
            <v>ARGAMASSA TRAÇO 1:5 (CIMENTO E AREIA GROSSA) COM ADIÇÃO DE EMULSÃO POLIMÉRICA PARA CHAPISCO ROLADO, PREPARO MECÂNICO COM BETONEIRA 600 L. AF_06/2014</v>
          </cell>
          <cell r="C6247" t="str">
            <v>M3</v>
          </cell>
          <cell r="D6247">
            <v>1815.65</v>
          </cell>
        </row>
        <row r="6248">
          <cell r="A6248">
            <v>87322</v>
          </cell>
          <cell r="B6248" t="str">
            <v>ARGAMASSA TRAÇO 1:3 (CIMENTO E AREIA GROSSA) COM ADIÇÃO DE EMULSÃO POLIMÉRICA PARA CHAPISCO ROLADO, PREPARO MECÂNICO COM BETONEIRA 400 L. AF_06/2014</v>
          </cell>
          <cell r="C6248" t="str">
            <v>M3</v>
          </cell>
          <cell r="D6248">
            <v>1874.7</v>
          </cell>
        </row>
        <row r="6249">
          <cell r="A6249">
            <v>87323</v>
          </cell>
          <cell r="B6249" t="str">
            <v>ARGAMASSA TRAÇO 1:3 (CIMENTO E AREIA GROSSA) COM ADIÇÃO DE EMULSÃO POLIMÉRICA PARA CHAPISCO ROLADO, PREPARO MECÂNICO COM BETONEIRA 600 L. AF_06/2014</v>
          </cell>
          <cell r="C6249" t="str">
            <v>M3</v>
          </cell>
          <cell r="D6249">
            <v>1863.52</v>
          </cell>
        </row>
        <row r="6250">
          <cell r="A6250">
            <v>87325</v>
          </cell>
          <cell r="B6250" t="str">
            <v>ARGAMASSA TRAÇO 1:4 (CIMENTO E AREIA GROSSA) COM ADIÇÃO DE EMULSÃO POLIMÉRICA PARA CHAPISCO ROLADO, PREPARO MECÂNICO COM BETONEIRA 400 L. AF_06/2014</v>
          </cell>
          <cell r="C6250" t="str">
            <v>M3</v>
          </cell>
          <cell r="D6250">
            <v>1838.74</v>
          </cell>
        </row>
        <row r="6251">
          <cell r="A6251">
            <v>87326</v>
          </cell>
          <cell r="B6251" t="str">
            <v>ARGAMASSA TRAÇO 1:4 (CIMENTO E AREIA GROSSA) COM ADIÇÃO DE EMULSÃO POLIMÉRICA PARA CHAPISCO ROLADO, PREPARO MECÂNICO COM BETONEIRA 600 L. AF_06/2014</v>
          </cell>
          <cell r="C6251" t="str">
            <v>M3</v>
          </cell>
          <cell r="D6251">
            <v>1833.57</v>
          </cell>
        </row>
        <row r="6252">
          <cell r="A6252">
            <v>87327</v>
          </cell>
          <cell r="B6252" t="str">
            <v>ARGAMASSA TRAÇO 1:7 (CIMENTO E AREIA MÉDIA) COM ADIÇÃO DE PLASTIFICANTE PARA EMBOÇO/MASSA ÚNICA/ASSENTAMENTO DE ALVENARIA DE VEDAÇÃO, PREPARO MECÂNICO COM MISTURADOR DE EIXO HORIZONTAL DE 300 KG. AF_06/2014</v>
          </cell>
          <cell r="C6252" t="str">
            <v>M3</v>
          </cell>
          <cell r="D6252">
            <v>301.14</v>
          </cell>
        </row>
        <row r="6253">
          <cell r="A6253">
            <v>87328</v>
          </cell>
          <cell r="B6253" t="str">
            <v>ARGAMASSA TRAÇO 1:7 (CIMENTO E AREIA MÉDIA) COM ADIÇÃO DE PLASTIFICANTE PARA EMBOÇO/MASSA ÚNICA/ASSENTAMENTO DE ALVENARIA DE VEDAÇÃO, PREPARO MECÂNICO COM MISTURADOR DE EIXO HORIZONTAL DE 600 KG. AF_06/2014</v>
          </cell>
          <cell r="C6253" t="str">
            <v>M3</v>
          </cell>
          <cell r="D6253">
            <v>268.51</v>
          </cell>
        </row>
        <row r="6254">
          <cell r="A6254">
            <v>87329</v>
          </cell>
          <cell r="B6254" t="str">
            <v>ARGAMASSA TRAÇO 1:6 (CIMENTO E AREIA MÉDIA) COM ADIÇÃO DE PLASTIFICANTE PARA EMBOÇO/MASSA ÚNICA/ASSENTAMENTO DE ALVENARIA DE VEDAÇÃO, PREPARO MECÂNICO COM MISTURADOR DE EIXO HORIZONTAL DE 300 KG. AF_06/2014</v>
          </cell>
          <cell r="C6254" t="str">
            <v>M3</v>
          </cell>
          <cell r="D6254">
            <v>324.41000000000003</v>
          </cell>
        </row>
        <row r="6255">
          <cell r="A6255">
            <v>87330</v>
          </cell>
          <cell r="B6255" t="str">
            <v>ARGAMASSA TRAÇO 1:6 (CIMENTO E AREIA MÉDIA) COM ADIÇÃO DE PLASTIFICANTE PARA EMBOÇO/MASSA ÚNICA/ASSENTAMENTO DE ALVENARIA DE VEDAÇÃO, PREPARO MECÂNICO COM MISTURADOR DE EIXO HORIZONTAL DE 600 KG. AF_06/2014</v>
          </cell>
          <cell r="C6255" t="str">
            <v>M3</v>
          </cell>
          <cell r="D6255">
            <v>289.17</v>
          </cell>
        </row>
        <row r="6256">
          <cell r="A6256">
            <v>87331</v>
          </cell>
          <cell r="B6256" t="str">
            <v>ARGAMASSA TRAÇO 1:1:6 (CIMENTO, CAL E AREIA MÉDIA) PARA EMBOÇO/MASSA ÚNICA/ASSENTAMENTO DE ALVENARIA DE VEDAÇÃO, PREPARO MECÂNICO COM MISTURADOR DE EIXO HORIZONTAL DE 300 KG. AF_06/2014</v>
          </cell>
          <cell r="C6256" t="str">
            <v>M3</v>
          </cell>
          <cell r="D6256">
            <v>368.56</v>
          </cell>
        </row>
        <row r="6257">
          <cell r="A6257">
            <v>87332</v>
          </cell>
          <cell r="B6257" t="str">
            <v>ARGAMASSA TRAÇO 1:1:6 (CIMENTO, CAL E AREIA MÉDIA) PARA EMBOÇO/MASSA ÚNICA/ASSENTAMENTO DE ALVENARIA DE VEDAÇÃO, PREPARO MECÂNICO COM MISTURADOR DE EIXO HORIZONTAL DE 600 KG. AF_06/2014</v>
          </cell>
          <cell r="C6257" t="str">
            <v>M3</v>
          </cell>
          <cell r="D6257">
            <v>333.69</v>
          </cell>
        </row>
        <row r="6258">
          <cell r="A6258">
            <v>87333</v>
          </cell>
          <cell r="B6258" t="str">
            <v>ARGAMASSA TRAÇO 1:1,5:7,5 (CIMENTO, CAL E AREIA MÉDIA) PARA EMBOÇO/MASSA ÚNICA/ASSENTAMENTO DE ALVENARIA DE VEDAÇÃO, PREPARO MECÂNICO COM MISTURADOR DE EIXO HORIZONTAL DE 300 KG. AF_06/2014</v>
          </cell>
          <cell r="C6258" t="str">
            <v>M3</v>
          </cell>
          <cell r="D6258">
            <v>342.28</v>
          </cell>
        </row>
        <row r="6259">
          <cell r="A6259">
            <v>87334</v>
          </cell>
          <cell r="B6259" t="str">
            <v>ARGAMASSA TRAÇO 1:1,5:7,5 (CIMENTO, CAL E AREIA MÉDIA) PARA EMBOÇO/MASSA ÚNICA/ASSENTAMENTO DE ALVENARIA DE VEDAÇÃO, PREPARO MECÂNICO COM MISTURADOR DE EIXO HORIZONTAL DE 600 KG. AF_06/2014</v>
          </cell>
          <cell r="C6259" t="str">
            <v>M3</v>
          </cell>
          <cell r="D6259">
            <v>316.56</v>
          </cell>
        </row>
        <row r="6260">
          <cell r="A6260">
            <v>87335</v>
          </cell>
          <cell r="B6260" t="str">
            <v>ARGAMASSA TRAÇO 1:2:8 (CIMENTO, CAL E AREIA MÉDIA) PARA EMBOÇO/MASSA ÚNICA/ASSENTAMENTO DE ALVENARIA DE VEDAÇÃO, PREPARO MECÂNICO COM MISTURADOR DE EIXO HORIZONTAL DE 300 KG. AF_06/2014</v>
          </cell>
          <cell r="C6260" t="str">
            <v>M3</v>
          </cell>
          <cell r="D6260">
            <v>346.31</v>
          </cell>
        </row>
        <row r="6261">
          <cell r="A6261">
            <v>87336</v>
          </cell>
          <cell r="B6261" t="str">
            <v>ARGAMASSA TRAÇO 1:2:8 (CIMENTO, CAL E AREIA MÉDIA) PARA EMBOÇO/MASSA ÚNICA/ASSENTAMENTO DE ALVENARIA DE VEDAÇÃO, PREPARO MECÂNICO COM MISTURADOR DE EIXO HORIZONTAL DE 600 KG. AF_06/2014</v>
          </cell>
          <cell r="C6261" t="str">
            <v>M3</v>
          </cell>
          <cell r="D6261">
            <v>327.26</v>
          </cell>
        </row>
        <row r="6262">
          <cell r="A6262">
            <v>87337</v>
          </cell>
          <cell r="B6262" t="str">
            <v>ARGAMASSA TRAÇO 1:2:9 (CIMENTO, CAL E AREIA MÉDIA) PARA EMBOÇO/MASSA ÚNICA/ASSENTAMENTO DE ALVENARIA DE VEDAÇÃO, PREPARO MECÂNICO COM MISTURADOR DE EIXO HORIZONTAL DE 300 KG. AF_06/2014</v>
          </cell>
          <cell r="C6262" t="str">
            <v>M3</v>
          </cell>
          <cell r="D6262">
            <v>330.2</v>
          </cell>
        </row>
        <row r="6263">
          <cell r="A6263">
            <v>87338</v>
          </cell>
          <cell r="B6263" t="str">
            <v>ARGAMASSA TRAÇO 1:3:12 (CIMENTO, CAL E AREIA MÉDIA) PARA EMBOÇO/MASSA ÚNICA/ASSENTAMENTO DE ALVENARIA DE VEDAÇÃO, PREPARO MECÂNICO COM MISTURADOR DE EIXO HORIZONTAL DE 600 KG. AF_06/2014</v>
          </cell>
          <cell r="C6263" t="str">
            <v>M3</v>
          </cell>
          <cell r="D6263">
            <v>316.91000000000003</v>
          </cell>
        </row>
        <row r="6264">
          <cell r="A6264">
            <v>87339</v>
          </cell>
          <cell r="B6264" t="str">
            <v>ARGAMASSA TRAÇO 1:3 (CIMENTO E AREIA MÉDIA) PARA CONTRAPISO, PREPARO MECÂNICO COM MISTURADOR DE EIXO HORIZONTAL DE 160 KG. AF_06/2014</v>
          </cell>
          <cell r="C6264" t="str">
            <v>M3</v>
          </cell>
          <cell r="D6264">
            <v>503.72</v>
          </cell>
        </row>
        <row r="6265">
          <cell r="A6265">
            <v>87340</v>
          </cell>
          <cell r="B6265" t="str">
            <v>ARGAMASSA TRAÇO 1:3 (CIMENTO E AREIA MÉDIA) PARA CONTRAPISO, PREPARO MECÂNICO COM MISTURADOR DE EIXO HORIZONTAL DE 300 KG. AF_06/2014</v>
          </cell>
          <cell r="C6265" t="str">
            <v>M3</v>
          </cell>
          <cell r="D6265">
            <v>425.75</v>
          </cell>
        </row>
        <row r="6266">
          <cell r="A6266">
            <v>87341</v>
          </cell>
          <cell r="B6266" t="str">
            <v>ARGAMASSA TRAÇO 1:3 (CIMENTO E AREIA MÉDIA) PARA CONTRAPISO, PREPARO MECÂNICO COM MISTURADOR DE EIXO HORIZONTAL DE 600 KG. AF_06/2014</v>
          </cell>
          <cell r="C6266" t="str">
            <v>M3</v>
          </cell>
          <cell r="D6266">
            <v>410.87</v>
          </cell>
        </row>
        <row r="6267">
          <cell r="A6267">
            <v>87342</v>
          </cell>
          <cell r="B6267" t="str">
            <v>ARGAMASSA TRAÇO 1:4 (CIMENTO E AREIA MÉDIA) PARA CONTRAPISO, PREPARO MECÂNICO COM MISTURADOR DE EIXO HORIZONTAL DE 160 KG. AF_06/2014</v>
          </cell>
          <cell r="C6267" t="str">
            <v>M3</v>
          </cell>
          <cell r="D6267">
            <v>436</v>
          </cell>
        </row>
        <row r="6268">
          <cell r="A6268">
            <v>87343</v>
          </cell>
          <cell r="B6268" t="str">
            <v>ARGAMASSA TRAÇO 1:4 (CIMENTO E AREIA MÉDIA) PARA CONTRAPISO, PREPARO MECÂNICO COM MISTURADOR DE EIXO HORIZONTAL DE 300 KG. AF_06/2014</v>
          </cell>
          <cell r="C6268" t="str">
            <v>M3</v>
          </cell>
          <cell r="D6268">
            <v>385.78</v>
          </cell>
        </row>
        <row r="6269">
          <cell r="A6269">
            <v>87344</v>
          </cell>
          <cell r="B6269" t="str">
            <v>ARGAMASSA TRAÇO 1:4 (CIMENTO E AREIA MÉDIA) PARA CONTRAPISO, PREPARO MECÂNICO COM MISTURADOR DE EIXO HORIZONTAL DE 600 KG. AF_06/2014</v>
          </cell>
          <cell r="C6269" t="str">
            <v>M3</v>
          </cell>
          <cell r="D6269">
            <v>364.92</v>
          </cell>
        </row>
        <row r="6270">
          <cell r="A6270">
            <v>87345</v>
          </cell>
          <cell r="B6270" t="str">
            <v>ARGAMASSA TRAÇO 1:5 (CIMENTO E AREIA MÉDIA) PARA CONTRAPISO, PREPARO MECÂNICO COM MISTURADOR DE EIXO HORIZONTAL DE 160 KG. AF_06/2014</v>
          </cell>
          <cell r="C6270" t="str">
            <v>M3</v>
          </cell>
          <cell r="D6270">
            <v>383.38</v>
          </cell>
        </row>
        <row r="6271">
          <cell r="A6271">
            <v>87346</v>
          </cell>
          <cell r="B6271" t="str">
            <v>ARGAMASSA TRAÇO 1:5 (CIMENTO E AREIA MÉDIA) PARA CONTRAPISO, PREPARO MECÂNICO COM MISTURADOR DE EIXO HORIZONTAL DE 300 KG. AF_06/2014</v>
          </cell>
          <cell r="C6271" t="str">
            <v>M3</v>
          </cell>
          <cell r="D6271">
            <v>349.04</v>
          </cell>
        </row>
        <row r="6272">
          <cell r="A6272">
            <v>87347</v>
          </cell>
          <cell r="B6272" t="str">
            <v>ARGAMASSA TRAÇO 1:5 (CIMENTO E AREIA MÉDIA) PARA CONTRAPISO, PREPARO MECÂNICO COM MISTURADOR DE EIXO HORIZONTAL DE 600 KG. AF_06/2014</v>
          </cell>
          <cell r="C6272" t="str">
            <v>M3</v>
          </cell>
          <cell r="D6272">
            <v>337.42</v>
          </cell>
        </row>
        <row r="6273">
          <cell r="A6273">
            <v>87348</v>
          </cell>
          <cell r="B6273" t="str">
            <v>ARGAMASSA TRAÇO 1:6 (CIMENTO E AREIA MÉDIA) PARA CONTRAPISO, PREPARO MECÂNICO COM MISTURADOR DE EIXO HORIZONTAL DE 160 KG. AF_06/2014</v>
          </cell>
          <cell r="C6273" t="str">
            <v>M3</v>
          </cell>
          <cell r="D6273">
            <v>356.54</v>
          </cell>
        </row>
        <row r="6274">
          <cell r="A6274">
            <v>87349</v>
          </cell>
          <cell r="B6274" t="str">
            <v>ARGAMASSA TRAÇO 1:6 (CIMENTO E AREIA MÉDIA) PARA CONTRAPISO, PREPARO MECÂNICO COM MISTURADOR DE EIXO HORIZONTAL DE 600 KG. AF_06/2014</v>
          </cell>
          <cell r="C6274" t="str">
            <v>M3</v>
          </cell>
          <cell r="D6274">
            <v>312.16000000000003</v>
          </cell>
        </row>
        <row r="6275">
          <cell r="A6275">
            <v>87350</v>
          </cell>
          <cell r="B6275" t="str">
            <v>ARGAMASSA TRAÇO 1:5 (CIMENTO E AREIA GROSSA) PARA CHAPISCO CONVENCIONAL, PREPARO MECÂNICO COM MISTURADOR DE EIXO HORIZONTAL DE 300 KG. AF_06/2014</v>
          </cell>
          <cell r="C6275" t="str">
            <v>M3</v>
          </cell>
          <cell r="D6275">
            <v>299.93</v>
          </cell>
        </row>
        <row r="6276">
          <cell r="A6276">
            <v>87351</v>
          </cell>
          <cell r="B6276" t="str">
            <v>ARGAMASSA TRAÇO 1:5 (CIMENTO E AREIA GROSSA) PARA CHAPISCO CONVENCIONAL, PREPARO MECÂNICO COM MISTURADOR DE EIXO HORIZONTAL DE 600 KG. AF_06/2014</v>
          </cell>
          <cell r="C6276" t="str">
            <v>M3</v>
          </cell>
          <cell r="D6276">
            <v>267.08</v>
          </cell>
        </row>
        <row r="6277">
          <cell r="A6277">
            <v>87352</v>
          </cell>
          <cell r="B6277" t="str">
            <v>ARGAMASSA TRAÇO 1:3 (CIMENTO E AREIA GROSSA) PARA CHAPISCO CONVENCIONAL, PREPARO MECÂNICO COM MISTURADOR DE EIXO HORIZONTAL DE 160 KG. AF_06/2014</v>
          </cell>
          <cell r="C6277" t="str">
            <v>M3</v>
          </cell>
          <cell r="D6277">
            <v>380.62</v>
          </cell>
        </row>
        <row r="6278">
          <cell r="A6278">
            <v>87353</v>
          </cell>
          <cell r="B6278" t="str">
            <v>ARGAMASSA TRAÇO 1:3 (CIMENTO E AREIA GROSSA) PARA CHAPISCO CONVENCIONAL, PREPARO MECÂNICO COM MISTURADOR DE EIXO HORIZONTAL DE 300 KG. AF_06/2014</v>
          </cell>
          <cell r="C6278" t="str">
            <v>M3</v>
          </cell>
          <cell r="D6278">
            <v>335.21</v>
          </cell>
        </row>
        <row r="6279">
          <cell r="A6279">
            <v>87354</v>
          </cell>
          <cell r="B6279" t="str">
            <v>ARGAMASSA TRAÇO 1:3 (CIMENTO E AREIA GROSSA) PARA CHAPISCO CONVENCIONAL, PREPARO MECÂNICO COM MISTURADOR DE EIXO HORIZONTAL DE 600 KG. AF_06/2014</v>
          </cell>
          <cell r="C6279" t="str">
            <v>M3</v>
          </cell>
          <cell r="D6279">
            <v>314.11</v>
          </cell>
        </row>
        <row r="6280">
          <cell r="A6280">
            <v>87355</v>
          </cell>
          <cell r="B6280" t="str">
            <v>ARGAMASSA TRAÇO 1:4 (CIMENTO E AREIA GROSSA) PARA CHAPISCO CONVENCIONAL, PREPARO MECÂNICO COM MISTURADOR DE EIXO HORIZONTAL DE 160 KG. AF_06/2014</v>
          </cell>
          <cell r="C6280" t="str">
            <v>M3</v>
          </cell>
          <cell r="D6280">
            <v>329.18</v>
          </cell>
        </row>
        <row r="6281">
          <cell r="A6281">
            <v>87356</v>
          </cell>
          <cell r="B6281" t="str">
            <v>ARGAMASSA TRAÇO 1:4 (CIMENTO E AREIA GROSSA) PARA CHAPISCO CONVENCIONAL, PREPARO MECÂNICO COM MISTURADOR DE EIXO HORIZONTAL DE 300 KG. AF_06/2014</v>
          </cell>
          <cell r="C6281" t="str">
            <v>M3</v>
          </cell>
          <cell r="D6281">
            <v>292.39</v>
          </cell>
        </row>
        <row r="6282">
          <cell r="A6282">
            <v>87357</v>
          </cell>
          <cell r="B6282" t="str">
            <v>ARGAMASSA TRAÇO 1:4 (CIMENTO E AREIA GROSSA) PARA CHAPISCO CONVENCIONAL, PREPARO MECÂNICO COM MISTURADOR DE EIXO HORIZONTAL DE 600 KG. AF_06/2014</v>
          </cell>
          <cell r="C6282" t="str">
            <v>M3</v>
          </cell>
          <cell r="D6282">
            <v>283.64</v>
          </cell>
        </row>
        <row r="6283">
          <cell r="A6283">
            <v>87358</v>
          </cell>
          <cell r="B6283" t="str">
            <v>ARGAMASSA TRAÇO 1:5 (CIMENTO E AREIA GROSSA) COM ADIÇÃO DE EMULSÃO POLIMÉRICA PARA CHAPISCO ROLADO, PREPARO MECÂNICO COM MISTURADOR DE EIXO HORIZONTAL DE 300 KG. AF_06/2014</v>
          </cell>
          <cell r="C6283" t="str">
            <v>M3</v>
          </cell>
          <cell r="D6283">
            <v>1791.51</v>
          </cell>
        </row>
        <row r="6284">
          <cell r="A6284">
            <v>87359</v>
          </cell>
          <cell r="B6284" t="str">
            <v>ARGAMASSA TRAÇO 1:5 (CIMENTO E AREIA GROSSA) COM ADIÇÃO DE EMULSÃO POLIMÉRICA PARA CHAPISCO ROLADO, PREPARO MECÂNICO COM MISTURADOR DE EIXO HORIZONTAL DE 600 KG. AF_06/2014</v>
          </cell>
          <cell r="C6284" t="str">
            <v>M3</v>
          </cell>
          <cell r="D6284">
            <v>1775.21</v>
          </cell>
        </row>
        <row r="6285">
          <cell r="A6285">
            <v>87360</v>
          </cell>
          <cell r="B6285" t="str">
            <v>ARGAMASSA TRAÇO 1:3 (CIMENTO E AREIA GROSSA) COM ADIÇÃO DE EMULSÃO POLIMÉRICA PARA CHAPISCO ROLADO, PREPARO MECÂNICO COM MISTURADOR DE EIXO HORIZONTAL DE 160 KG. AF_06/2014</v>
          </cell>
          <cell r="C6285" t="str">
            <v>M3</v>
          </cell>
          <cell r="D6285">
            <v>1862.13</v>
          </cell>
        </row>
        <row r="6286">
          <cell r="A6286">
            <v>87361</v>
          </cell>
          <cell r="B6286" t="str">
            <v>ARGAMASSA TRAÇO 1:3 (CIMENTO E AREIA GROSSA) COM ADIÇÃO DE EMULSÃO POLIMÉRICA PARA CHAPISCO ROLADO, PREPARO MECÂNICO COM MISTURADOR DE EIXO HORIZONTAL DE 300 KG. AF_06/2014</v>
          </cell>
          <cell r="C6286" t="str">
            <v>M3</v>
          </cell>
          <cell r="D6286">
            <v>1836.24</v>
          </cell>
        </row>
        <row r="6287">
          <cell r="A6287">
            <v>87362</v>
          </cell>
          <cell r="B6287" t="str">
            <v>ARGAMASSA TRAÇO 1:3 (CIMENTO E AREIA GROSSA) COM ADIÇÃO DE EMULSÃO POLIMÉRICA PARA CHAPISCO ROLADO, PREPARO MECÂNICO COM MISTURADOR DE EIXO HORIZONTAL DE 600 KG. AF_06/2014</v>
          </cell>
          <cell r="C6287" t="str">
            <v>M3</v>
          </cell>
          <cell r="D6287">
            <v>1831.16</v>
          </cell>
        </row>
        <row r="6288">
          <cell r="A6288">
            <v>87363</v>
          </cell>
          <cell r="B6288" t="str">
            <v>ARGAMASSA TRAÇO 1:4 (CIMENTO E AREIA GROSSA) COM ADIÇÃO DE EMULSÃO POLIMÉRICA PARA CHAPISCO ROLADO, PREPARO MECÂNICO COM MISTURADOR DE EIXO HORIZONTAL DE 300 KG. AF_06/2014</v>
          </cell>
          <cell r="C6288" t="str">
            <v>M3</v>
          </cell>
          <cell r="D6288">
            <v>1830.68</v>
          </cell>
        </row>
        <row r="6289">
          <cell r="A6289">
            <v>87364</v>
          </cell>
          <cell r="B6289" t="str">
            <v>ARGAMASSA TRAÇO 1:4 (CIMENTO E AREIA GROSSA) COM ADIÇÃO DE EMULSÃO POLIMÉRICA PARA CHAPISCO ROLADO, PREPARO MECÂNICO COM MISTURADOR DE EIXO HORIZONTAL DE 600 KG. AF_06/2014</v>
          </cell>
          <cell r="C6289" t="str">
            <v>M3</v>
          </cell>
          <cell r="D6289">
            <v>1796.87</v>
          </cell>
        </row>
        <row r="6290">
          <cell r="A6290">
            <v>87365</v>
          </cell>
          <cell r="B6290" t="str">
            <v>ARGAMASSA TRAÇO 1:7 (CIMENTO E AREIA MÉDIA) COM ADIÇÃO DE PLASTIFICANTE PARA EMBOÇO/MASSA ÚNICA/ASSENTAMENTO DE ALVENARIA DE VEDAÇÃO, PREPARO MANUAL. AF_06/2014</v>
          </cell>
          <cell r="C6290" t="str">
            <v>M3</v>
          </cell>
          <cell r="D6290">
            <v>358.36</v>
          </cell>
        </row>
        <row r="6291">
          <cell r="A6291">
            <v>87366</v>
          </cell>
          <cell r="B6291" t="str">
            <v>ARGAMASSA TRAÇO 1:6 (CIMENTO E AREIA MÉDIA) COM ADIÇÃO DE PLASTIFICANTE PARA EMBOÇO/MASSA ÚNICA/ASSENTAMENTO DE ALVENARIA DE VEDAÇÃO, PREPARO MANUAL. AF_06/2014</v>
          </cell>
          <cell r="C6291" t="str">
            <v>M3</v>
          </cell>
          <cell r="D6291">
            <v>373.82</v>
          </cell>
        </row>
        <row r="6292">
          <cell r="A6292">
            <v>87367</v>
          </cell>
          <cell r="B6292" t="str">
            <v>ARGAMASSA TRAÇO 1:1:6 (CIMENTO, CAL E AREIA MÉDIA) PARA EMBOÇO/MASSA ÚNICA/ASSENTAMENTO DE ALVENARIA DE VEDAÇÃO, PREPARO MANUAL. AF_06/2014</v>
          </cell>
          <cell r="C6292" t="str">
            <v>M3</v>
          </cell>
          <cell r="D6292">
            <v>421.64</v>
          </cell>
        </row>
        <row r="6293">
          <cell r="A6293">
            <v>87368</v>
          </cell>
          <cell r="B6293" t="str">
            <v>ARGAMASSA TRAÇO 1:1,5:7,5 (CIMENTO, CAL E AREIA MÉDIA) PARA EMBOÇO/MASSA ÚNICA/ASSENTAMENTO DE ALVENARIA DE VEDAÇÃO, PREPARO MANUAL. AF_06/2014</v>
          </cell>
          <cell r="C6293" t="str">
            <v>M3</v>
          </cell>
          <cell r="D6293">
            <v>414.98</v>
          </cell>
        </row>
        <row r="6294">
          <cell r="A6294">
            <v>87369</v>
          </cell>
          <cell r="B6294" t="str">
            <v>ARGAMASSA TRAÇO 1:2:8 (CIMENTO, CAL E AREIA MÉDIA) PARA EMBOÇO/MASSA ÚNICA/ASSENTAMENTO DE ALVENARIA DE VEDAÇÃO, PREPARO MANUAL. AF_06/2014</v>
          </cell>
          <cell r="C6294" t="str">
            <v>M3</v>
          </cell>
          <cell r="D6294">
            <v>424.11</v>
          </cell>
        </row>
        <row r="6295">
          <cell r="A6295">
            <v>87370</v>
          </cell>
          <cell r="B6295" t="str">
            <v>ARGAMASSA TRAÇO 1:2:9 (CIMENTO, CAL E AREIA MÉDIA) PARA EMBOÇO/MASSA ÚNICA/ASSENTAMENTO DE ALVENARIA DE VEDAÇÃO, PREPARO MANUAL. AF_06/2014</v>
          </cell>
          <cell r="C6295" t="str">
            <v>M3</v>
          </cell>
          <cell r="D6295">
            <v>409.21</v>
          </cell>
        </row>
        <row r="6296">
          <cell r="A6296">
            <v>87371</v>
          </cell>
          <cell r="B6296" t="str">
            <v>ARGAMASSA TRAÇO 1:3:12 (CIMENTO, CAL E AREIA MÉDIA) PARA EMBOÇO/MASSA ÚNICA/ASSENTAMENTO DE ALVENARIA DE VEDAÇÃO, PREPARO MANUAL. AF_06/2014</v>
          </cell>
          <cell r="C6296" t="str">
            <v>M3</v>
          </cell>
          <cell r="D6296">
            <v>401.96</v>
          </cell>
        </row>
        <row r="6297">
          <cell r="A6297">
            <v>87372</v>
          </cell>
          <cell r="B6297" t="str">
            <v>ARGAMASSA TRAÇO 1:3 (CIMENTO E AREIA MÉDIA) PARA CONTRAPISO, PREPARO MANUAL. AF_06/2014</v>
          </cell>
          <cell r="C6297" t="str">
            <v>M3</v>
          </cell>
          <cell r="D6297">
            <v>507.61</v>
          </cell>
        </row>
        <row r="6298">
          <cell r="A6298">
            <v>87373</v>
          </cell>
          <cell r="B6298" t="str">
            <v>ARGAMASSA TRAÇO 1:4 (CIMENTO E AREIA MÉDIA) PARA CONTRAPISO, PREPARO MANUAL. AF_06/2014</v>
          </cell>
          <cell r="C6298" t="str">
            <v>M3</v>
          </cell>
          <cell r="D6298">
            <v>461.28</v>
          </cell>
        </row>
        <row r="6299">
          <cell r="A6299">
            <v>87374</v>
          </cell>
          <cell r="B6299" t="str">
            <v>ARGAMASSA TRAÇO 1:5 (CIMENTO E AREIA MÉDIA) PARA CONTRAPISO, PREPARO MANUAL. AF_06/2014</v>
          </cell>
          <cell r="C6299" t="str">
            <v>M3</v>
          </cell>
          <cell r="D6299">
            <v>430.16</v>
          </cell>
        </row>
        <row r="6300">
          <cell r="A6300">
            <v>87375</v>
          </cell>
          <cell r="B6300" t="str">
            <v>ARGAMASSA TRAÇO 1:6 (CIMENTO E AREIA MÉDIA) PARA CONTRAPISO, PREPARO MANUAL. AF_06/2014</v>
          </cell>
          <cell r="C6300" t="str">
            <v>M3</v>
          </cell>
          <cell r="D6300">
            <v>404.1</v>
          </cell>
        </row>
        <row r="6301">
          <cell r="A6301">
            <v>87376</v>
          </cell>
          <cell r="B6301" t="str">
            <v>ARGAMASSA TRAÇO 1:5 (CIMENTO E AREIA GROSSA) PARA CHAPISCO CONVENCIONAL, PREPARO MANUAL. AF_06/2014</v>
          </cell>
          <cell r="C6301" t="str">
            <v>M3</v>
          </cell>
          <cell r="D6301">
            <v>354.42</v>
          </cell>
        </row>
        <row r="6302">
          <cell r="A6302">
            <v>87377</v>
          </cell>
          <cell r="B6302" t="str">
            <v>ARGAMASSA TRAÇO 1:3 (CIMENTO E AREIA GROSSA) PARA CHAPISCO CONVENCIONAL, PREPARO MANUAL. AF_06/2014</v>
          </cell>
          <cell r="C6302" t="str">
            <v>M3</v>
          </cell>
          <cell r="D6302">
            <v>410.14</v>
          </cell>
        </row>
        <row r="6303">
          <cell r="A6303">
            <v>87378</v>
          </cell>
          <cell r="B6303" t="str">
            <v>ARGAMASSA TRAÇO 1:4 (CIMENTO E AREIA GROSSA) PARA CHAPISCO CONVENCIONAL, PREPARO MANUAL. AF_06/2014</v>
          </cell>
          <cell r="C6303" t="str">
            <v>M3</v>
          </cell>
          <cell r="D6303">
            <v>376.69</v>
          </cell>
        </row>
        <row r="6304">
          <cell r="A6304">
            <v>87379</v>
          </cell>
          <cell r="B6304" t="str">
            <v>ARGAMASSA TRAÇO 1:5 (CIMENTO E AREIA GROSSA) COM ADIÇÃO DE EMULSÃO POLIMÉRICA PARA CHAPISCO ROLADO, PREPARO MANUAL. AF_06/2014</v>
          </cell>
          <cell r="C6304" t="str">
            <v>M3</v>
          </cell>
          <cell r="D6304">
            <v>1880.52</v>
          </cell>
        </row>
        <row r="6305">
          <cell r="A6305">
            <v>87380</v>
          </cell>
          <cell r="B6305" t="str">
            <v>ARGAMASSA TRAÇO 1:3 (CIMENTO E AREIA GROSSA) COM ADIÇÃO DE EMULSÃO POLIMÉRICA PARA CHAPISCO ROLADO, PREPARO MANUAL. AF_06/2014</v>
          </cell>
          <cell r="C6305" t="str">
            <v>M3</v>
          </cell>
          <cell r="D6305">
            <v>1935.42</v>
          </cell>
        </row>
        <row r="6306">
          <cell r="A6306">
            <v>87381</v>
          </cell>
          <cell r="B6306" t="str">
            <v>ARGAMASSA TRAÇO 1:4 (CIMENTO E AREIA GROSSA) COM ADIÇÃO DE EMULSÃO POLIMÉRICA PARA CHAPISCO ROLADO, PREPARO MANUAL. AF_06/2014</v>
          </cell>
          <cell r="C6306" t="str">
            <v>M3</v>
          </cell>
          <cell r="D6306">
            <v>1903.24</v>
          </cell>
        </row>
        <row r="6307">
          <cell r="A6307">
            <v>87382</v>
          </cell>
          <cell r="B6307" t="str">
            <v>ARGAMASSA INDUSTRIALIZADA MULTIUSO PARA REVESTIMENTOS E ASSENTAMENTO DA ALVENARIA, PREPARO COM MISTURADOR DE EIXO HORIZONTAL DE 160 KG. AF_06/2014</v>
          </cell>
          <cell r="C6307" t="str">
            <v>M3</v>
          </cell>
          <cell r="D6307">
            <v>909.65</v>
          </cell>
        </row>
        <row r="6308">
          <cell r="A6308">
            <v>87383</v>
          </cell>
          <cell r="B6308" t="str">
            <v>ARGAMASSA INDUSTRIALIZADA MULTIUSO PARA REVESTIMENTOS E ASSENTAMENTO DA ALVENARIA, PREPARO COM MISTURADOR DE EIXO HORIZONTAL DE 300 KG. AF_06/2014</v>
          </cell>
          <cell r="C6308" t="str">
            <v>M3</v>
          </cell>
          <cell r="D6308">
            <v>904.14</v>
          </cell>
        </row>
        <row r="6309">
          <cell r="A6309">
            <v>87384</v>
          </cell>
          <cell r="B6309" t="str">
            <v>ARGAMASSA INDUSTRIALIZADA MULTIUSO PARA REVESTIMENTOS E ASSENTAMENTO DA ALVENARIA, PREPARO COM MISTURADOR DE EIXO HORIZONTAL DE 600 KG. AF_06/2014</v>
          </cell>
          <cell r="C6309" t="str">
            <v>M3</v>
          </cell>
          <cell r="D6309">
            <v>897.53</v>
          </cell>
        </row>
        <row r="6310">
          <cell r="A6310">
            <v>87385</v>
          </cell>
          <cell r="B6310" t="str">
            <v>ARGAMASSA PRONTA PARA CONTRAPISO, PREPARO COM MISTURADOR DE EIXO HORIZONTAL DE 160 KG. AF_06/2014</v>
          </cell>
          <cell r="C6310" t="str">
            <v>M3</v>
          </cell>
          <cell r="D6310">
            <v>1287.06</v>
          </cell>
        </row>
        <row r="6311">
          <cell r="A6311">
            <v>87386</v>
          </cell>
          <cell r="B6311" t="str">
            <v>ARGAMASSA PRONTA PARA CONTRAPISO, PREPARO COM MISTURADOR DE EIXO HORIZONTAL DE 300 KG. AF_06/2014</v>
          </cell>
          <cell r="C6311" t="str">
            <v>M3</v>
          </cell>
          <cell r="D6311">
            <v>1280.8499999999999</v>
          </cell>
        </row>
        <row r="6312">
          <cell r="A6312">
            <v>87387</v>
          </cell>
          <cell r="B6312" t="str">
            <v>ARGAMASSA PRONTA PARA CONTRAPISO, PREPARO COM MISTURADOR DE EIXO HORIZONTAL DE 600 KG. AF_06/2014</v>
          </cell>
          <cell r="C6312" t="str">
            <v>M3</v>
          </cell>
          <cell r="D6312">
            <v>1276.98</v>
          </cell>
        </row>
        <row r="6313">
          <cell r="A6313">
            <v>87388</v>
          </cell>
          <cell r="B6313" t="str">
            <v>ARGAMASSA PARA REVESTIMENTO DECORATIVO MONOCAMADA (MONOCAPA), PREPARO COM MISTURADOR DE EIXO HORIZONTAL DE 160 KG. AF_06/2014</v>
          </cell>
          <cell r="C6313" t="str">
            <v>M3</v>
          </cell>
          <cell r="D6313">
            <v>3008.04</v>
          </cell>
        </row>
        <row r="6314">
          <cell r="A6314">
            <v>87389</v>
          </cell>
          <cell r="B6314" t="str">
            <v>ARGAMASSA PARA REVESTIMENTO DECORATIVO MONOCAMADA (MONOCAPA), PREPARO COM MISTURADOR DE EIXO HORIZONTAL DE 300 KG. AF_06/2014</v>
          </cell>
          <cell r="C6314" t="str">
            <v>M3</v>
          </cell>
          <cell r="D6314">
            <v>3019.42</v>
          </cell>
        </row>
        <row r="6315">
          <cell r="A6315">
            <v>87390</v>
          </cell>
          <cell r="B6315" t="str">
            <v>ARGAMASSA PARA REVESTIMENTO DECORATIVO MONOCAMADA (MONOCAPA), PREPARO COM MISTURADOR DE EIXO HORIZONTAL DE 600 KG. AF_06/2014</v>
          </cell>
          <cell r="C6315" t="str">
            <v>M3</v>
          </cell>
          <cell r="D6315">
            <v>3025.42</v>
          </cell>
        </row>
        <row r="6316">
          <cell r="A6316">
            <v>87391</v>
          </cell>
          <cell r="B6316" t="str">
            <v>ARGAMASSA INDUSTRIALIZADA PARA CHAPISCO ROLADO, PREPARO COM MISTURADOR DE EIXO HORIZONTAL DE 160 KG. AF_06/2014</v>
          </cell>
          <cell r="C6316" t="str">
            <v>M3</v>
          </cell>
          <cell r="D6316">
            <v>4365.8</v>
          </cell>
        </row>
        <row r="6317">
          <cell r="A6317">
            <v>87393</v>
          </cell>
          <cell r="B6317" t="str">
            <v>ARGAMASSA INDUSTRIALIZADA PARA CHAPISCO ROLADO, PREPARO COM MISTURADOR DE EIXO HORIZONTAL DE 300 KG. AF_06/2014</v>
          </cell>
          <cell r="C6317" t="str">
            <v>M3</v>
          </cell>
          <cell r="D6317">
            <v>4415.72</v>
          </cell>
        </row>
        <row r="6318">
          <cell r="A6318">
            <v>87394</v>
          </cell>
          <cell r="B6318" t="str">
            <v>ARGAMASSA INDUSTRIALIZADA PARA CHAPISCO ROLADO, PREPARO COM MISTURADOR DE EIXO HORIZONTAL DE 600 KG. AF_06/2014</v>
          </cell>
          <cell r="C6318" t="str">
            <v>M3</v>
          </cell>
          <cell r="D6318">
            <v>4434.41</v>
          </cell>
        </row>
        <row r="6319">
          <cell r="A6319">
            <v>87395</v>
          </cell>
          <cell r="B6319" t="str">
            <v>ARGAMASSA INDUSTRIALIZADA PARA CHAPISCO COLANTE, PREPARO COM MISTURADOR DE EIXO HORIZONTAL DE 160 KG. AF_06/2014</v>
          </cell>
          <cell r="C6319" t="str">
            <v>M3</v>
          </cell>
          <cell r="D6319">
            <v>3415.47</v>
          </cell>
        </row>
        <row r="6320">
          <cell r="A6320">
            <v>87396</v>
          </cell>
          <cell r="B6320" t="str">
            <v>ARGAMASSA INDUSTRIALIZADA PARA CHAPISCO COLANTE, PREPARO COM MISTURADOR DE EIXO HORIZONTAL DE 300 KG. AF_06/2014</v>
          </cell>
          <cell r="C6320" t="str">
            <v>M3</v>
          </cell>
          <cell r="D6320">
            <v>3452.3</v>
          </cell>
        </row>
        <row r="6321">
          <cell r="A6321">
            <v>87397</v>
          </cell>
          <cell r="B6321" t="str">
            <v>ARGAMASSA INDUSTRIALIZADA PARA CHAPISCO COLANTE, PREPARO COM MISTURADOR DE EIXO HORIZONTAL DE 600 KG. AF_06/2014</v>
          </cell>
          <cell r="C6321" t="str">
            <v>M3</v>
          </cell>
          <cell r="D6321">
            <v>3461.76</v>
          </cell>
        </row>
        <row r="6322">
          <cell r="A6322">
            <v>87398</v>
          </cell>
          <cell r="B6322" t="str">
            <v>ARGAMASSA INDUSTRIALIZADA MULTIUSO PARA REVESTIMENTOS E ASSENTAMENTO DA ALVENARIA, PREPARO MANUAL. AF_06/2014</v>
          </cell>
          <cell r="C6322" t="str">
            <v>M3</v>
          </cell>
          <cell r="D6322">
            <v>1037.5</v>
          </cell>
        </row>
        <row r="6323">
          <cell r="A6323">
            <v>87399</v>
          </cell>
          <cell r="B6323" t="str">
            <v>ARGAMASSA PRONTA PARA CONTRAPISO, PREPARO MANUAL. AF_06/2014</v>
          </cell>
          <cell r="C6323" t="str">
            <v>M3</v>
          </cell>
          <cell r="D6323">
            <v>1427.34</v>
          </cell>
        </row>
        <row r="6324">
          <cell r="A6324">
            <v>87401</v>
          </cell>
          <cell r="B6324" t="str">
            <v>ARGAMASSA INDUSTRIALIZADA PARA CHAPISCO ROLADO, PREPARO MANUAL. AF_06/2014</v>
          </cell>
          <cell r="C6324" t="str">
            <v>M3</v>
          </cell>
          <cell r="D6324">
            <v>4575.79</v>
          </cell>
        </row>
        <row r="6325">
          <cell r="A6325">
            <v>87402</v>
          </cell>
          <cell r="B6325" t="str">
            <v>ARGAMASSA INDUSTRIALIZADA PARA CHAPISCO COLANTE, PREPARO MANUAL. AF_06/2014</v>
          </cell>
          <cell r="C6325" t="str">
            <v>M3</v>
          </cell>
          <cell r="D6325">
            <v>3618.19</v>
          </cell>
        </row>
        <row r="6326">
          <cell r="A6326">
            <v>87404</v>
          </cell>
          <cell r="B6326" t="str">
            <v>ARGAMASSA PARA REVESTIMENTO DECORATIVO MONOCAMADA (MONOCAPA), MISTURA E PROJEÇÃO DE 1,5 M3/H DE ARGAMASSA. AF_06/2014</v>
          </cell>
          <cell r="C6326" t="str">
            <v>M3</v>
          </cell>
          <cell r="D6326">
            <v>3118.65</v>
          </cell>
        </row>
        <row r="6327">
          <cell r="A6327">
            <v>87405</v>
          </cell>
          <cell r="B6327" t="str">
            <v>ARGAMASSA PARA REVESTIMENTO DECORATIVO MONOCAMADA (MONOCAPA), MISTURA E PROJEÇÃO DE 2 M3/H DE ARGAMASSA. AF_06/2014</v>
          </cell>
          <cell r="C6327" t="str">
            <v>M3</v>
          </cell>
          <cell r="D6327">
            <v>3121.55</v>
          </cell>
        </row>
        <row r="6328">
          <cell r="A6328">
            <v>87407</v>
          </cell>
          <cell r="B6328" t="str">
            <v>ARGAMASSA INDUSTRIALIZADA PARA REVESTIMENTOS, MISTURA E PROJEÇÃO DE 1,5 M³/H DE ARGAMASSA. AF_06/2014</v>
          </cell>
          <cell r="C6328" t="str">
            <v>M3</v>
          </cell>
          <cell r="D6328">
            <v>923.83</v>
          </cell>
        </row>
        <row r="6329">
          <cell r="A6329">
            <v>87408</v>
          </cell>
          <cell r="B6329" t="str">
            <v>ARGAMASSA INDUSTRIALIZADA PARA REVESTIMENTOS, MISTURA E PROJEÇÃO DE 2 M³/H DE ARGAMASSA. AF_06/2014</v>
          </cell>
          <cell r="C6329" t="str">
            <v>M3</v>
          </cell>
          <cell r="D6329">
            <v>912.35</v>
          </cell>
        </row>
        <row r="6330">
          <cell r="A6330">
            <v>87410</v>
          </cell>
          <cell r="B6330" t="str">
            <v>ARGAMASSA À BASE DE GESSO, MISTURA E PROJEÇÃO DE 1,5 M³/H DE ARGAMASSA. AF_06/2014</v>
          </cell>
          <cell r="C6330" t="str">
            <v>M3</v>
          </cell>
          <cell r="D6330">
            <v>733.98</v>
          </cell>
        </row>
        <row r="6331">
          <cell r="A6331">
            <v>87411</v>
          </cell>
          <cell r="B6331" t="str">
            <v>APLICAÇÃO MANUAL DE GESSO DESEMPENADO (SEM TALISCAS) EM TETO DE AMBIENTES DE ÁREA MAIOR QUE 10M², ESPESSURA DE 0,5CM. AF_06/2014</v>
          </cell>
          <cell r="C6331" t="str">
            <v>M2</v>
          </cell>
          <cell r="D6331">
            <v>10.81</v>
          </cell>
        </row>
        <row r="6332">
          <cell r="A6332">
            <v>87412</v>
          </cell>
          <cell r="B6332" t="str">
            <v>APLICAÇÃO MANUAL DE GESSO DESEMPENADO (SEM TALISCAS) EM TETO DE AMBIENTES DE ÁREA ENTRE 5M² E 10M², ESPESSURA DE 0,5CM. AF_06/2014</v>
          </cell>
          <cell r="C6332" t="str">
            <v>M2</v>
          </cell>
          <cell r="D6332">
            <v>15.02</v>
          </cell>
        </row>
        <row r="6333">
          <cell r="A6333">
            <v>87413</v>
          </cell>
          <cell r="B6333" t="str">
            <v>APLICAÇÃO MANUAL DE GESSO DESEMPENADO (SEM TALISCAS) EM TETO DE AMBIENTES DE ÁREA MENOR QUE 5M², ESPESSURA DE 0,5CM. AF_06/2014</v>
          </cell>
          <cell r="C6333" t="str">
            <v>M2</v>
          </cell>
          <cell r="D6333">
            <v>17.420000000000002</v>
          </cell>
        </row>
        <row r="6334">
          <cell r="A6334">
            <v>87414</v>
          </cell>
          <cell r="B6334" t="str">
            <v>APLICAÇÃO MANUAL DE GESSO DESEMPENADO (SEM TALISCAS) EM TETO DE AMBIENTES DE ÁREA MAIOR QUE 10M², ESPESSURA DE 1,0CM. AF_06/2014</v>
          </cell>
          <cell r="C6334" t="str">
            <v>M2</v>
          </cell>
          <cell r="D6334">
            <v>16.350000000000001</v>
          </cell>
        </row>
        <row r="6335">
          <cell r="A6335">
            <v>87415</v>
          </cell>
          <cell r="B6335" t="str">
            <v>APLICAÇÃO MANUAL DE GESSO DESEMPENADO (SEM TALISCAS) EM TETO DE AMBIENTES DE ÁREA ENTRE 5M² E 10M², ESPESSURA DE 1,0CM. AF_06/2014</v>
          </cell>
          <cell r="C6335" t="str">
            <v>M2</v>
          </cell>
          <cell r="D6335">
            <v>20.420000000000002</v>
          </cell>
        </row>
        <row r="6336">
          <cell r="A6336">
            <v>87416</v>
          </cell>
          <cell r="B6336" t="str">
            <v>APLICAÇÃO MANUAL DE GESSO DESEMPENADO (SEM TALISCAS) EM TETO DE AMBIENTES DE ÁREA MENOR QUE 5M², ESPESSURA DE 1,0CM. AF_06/2014</v>
          </cell>
          <cell r="C6336" t="str">
            <v>M2</v>
          </cell>
          <cell r="D6336">
            <v>22.98</v>
          </cell>
        </row>
        <row r="6337">
          <cell r="A6337">
            <v>87417</v>
          </cell>
          <cell r="B6337" t="str">
            <v>APLICAÇÃO MANUAL DE GESSO DESEMPENADO (SEM TALISCAS) EM PAREDES DE AMBIENTES DE ÁREA MAIOR QUE 10M², ESPESSURA DE 0,5CM. AF_06/2014</v>
          </cell>
          <cell r="C6337" t="str">
            <v>M2</v>
          </cell>
          <cell r="D6337">
            <v>11.4</v>
          </cell>
        </row>
        <row r="6338">
          <cell r="A6338">
            <v>87418</v>
          </cell>
          <cell r="B6338" t="str">
            <v>APLICAÇÃO MANUAL DE GESSO DESEMPENADO (SEM TALISCAS) EM PAREDES DE AMBIENTES DE ÁREA ENTRE 5M² E 10M², ESPESSURA DE 0,5CM. AF_06/2014</v>
          </cell>
          <cell r="C6338" t="str">
            <v>M2</v>
          </cell>
          <cell r="D6338">
            <v>11.71</v>
          </cell>
        </row>
        <row r="6339">
          <cell r="A6339">
            <v>87419</v>
          </cell>
          <cell r="B6339" t="str">
            <v>APLICAÇÃO MANUAL DE GESSO DESEMPENADO (SEM TALISCAS) EM PAREDES DE AMBIENTES DE ÁREA MENOR QUE 5M², ESPESSURA DE 0,5CM. AF_06/2014</v>
          </cell>
          <cell r="C6339" t="str">
            <v>M2</v>
          </cell>
          <cell r="D6339">
            <v>12.62</v>
          </cell>
        </row>
        <row r="6340">
          <cell r="A6340">
            <v>87420</v>
          </cell>
          <cell r="B6340" t="str">
            <v>APLICAÇÃO MANUAL DE GESSO DESEMPENADO (SEM TALISCAS) EM PAREDES DE AMBIENTES DE ÁREA MAIOR QUE 10M², ESPESSURA DE 1,0CM. AF_06/2014</v>
          </cell>
          <cell r="C6340" t="str">
            <v>M2</v>
          </cell>
          <cell r="D6340">
            <v>17.41</v>
          </cell>
        </row>
        <row r="6341">
          <cell r="A6341">
            <v>87421</v>
          </cell>
          <cell r="B6341" t="str">
            <v>APLICAÇÃO MANUAL DE GESSO DESEMPENADO (SEM TALISCAS) EM PAREDES DE AMBIENTES DE ÁREA ENTRE 5M² E 10M², ESPESSURA DE 1,0CM. AF_06/2014</v>
          </cell>
          <cell r="C6341" t="str">
            <v>M2</v>
          </cell>
          <cell r="D6341">
            <v>17.71</v>
          </cell>
        </row>
        <row r="6342">
          <cell r="A6342">
            <v>87422</v>
          </cell>
          <cell r="B6342" t="str">
            <v>APLICAÇÃO MANUAL DE GESSO DESEMPENADO (SEM TALISCAS) EM PAREDES DE AMBIENTES DE ÁREA MENOR QUE 5M², ESPESSURA DE 1,0CM. AF_06/2014</v>
          </cell>
          <cell r="C6342" t="str">
            <v>M2</v>
          </cell>
          <cell r="D6342">
            <v>18.62</v>
          </cell>
        </row>
        <row r="6343">
          <cell r="A6343">
            <v>87423</v>
          </cell>
          <cell r="B6343" t="str">
            <v>APLICAÇÃO MANUAL DE GESSO SARRAFEADO (COM TALISCAS) EM PAREDES DE AMBIENTES DE ÁREA MAIOR QUE 10M², ESPESSURA DE 1,0CM. AF_06/2014</v>
          </cell>
          <cell r="C6343" t="str">
            <v>M2</v>
          </cell>
          <cell r="D6343">
            <v>22.52</v>
          </cell>
        </row>
        <row r="6344">
          <cell r="A6344">
            <v>87424</v>
          </cell>
          <cell r="B6344" t="str">
            <v>APLICAÇÃO MANUAL DE GESSO SARRAFEADO (COM TALISCAS) EM PAREDES DE AMBIENTES DE ÁREA ENTRE 5M² E 10M², ESPESSURA DE 1,0CM. AF_06/2014</v>
          </cell>
          <cell r="C6344" t="str">
            <v>M2</v>
          </cell>
          <cell r="D6344">
            <v>22.98</v>
          </cell>
        </row>
        <row r="6345">
          <cell r="A6345">
            <v>87425</v>
          </cell>
          <cell r="B6345" t="str">
            <v>APLICAÇÃO MANUAL DE GESSO SARRAFEADO (COM TALISCAS) EM PAREDES DE AMBIENTES DE ÁREA MENOR QUE 5M², ESPESSURA DE 1,0CM. AF_06/2014</v>
          </cell>
          <cell r="C6345" t="str">
            <v>M2</v>
          </cell>
          <cell r="D6345">
            <v>23.73</v>
          </cell>
        </row>
        <row r="6346">
          <cell r="A6346">
            <v>87426</v>
          </cell>
          <cell r="B6346" t="str">
            <v>APLICAÇÃO MANUAL DE GESSO SARRAFEADO (COM TALISCAS) EM PAREDES DE AMBIENTES DE ÁREA MAIOR QUE 10M², ESPESSURA DE 1,5CM. AF_06/2014</v>
          </cell>
          <cell r="C6346" t="str">
            <v>M2</v>
          </cell>
          <cell r="D6346">
            <v>26.7</v>
          </cell>
        </row>
        <row r="6347">
          <cell r="A6347">
            <v>87427</v>
          </cell>
          <cell r="B6347" t="str">
            <v>APLICAÇÃO MANUAL DE GESSO SARRAFEADO (COM TALISCAS) EM PAREDES DE AMBIENTES DE ÁREA ENTRE 5M² E 10M², ESPESSURA DE 1,5CM. AF_06/2014</v>
          </cell>
          <cell r="C6347" t="str">
            <v>M2</v>
          </cell>
          <cell r="D6347">
            <v>27.16</v>
          </cell>
        </row>
        <row r="6348">
          <cell r="A6348">
            <v>87428</v>
          </cell>
          <cell r="B6348" t="str">
            <v>APLICAÇÃO MANUAL DE GESSO SARRAFEADO (COM TALISCAS) EM PAREDES DE AMBIENTES DE ÁREA MENOR QUE 5M², ESPESSURA DE 1,5CM. AF_06/2014</v>
          </cell>
          <cell r="C6348" t="str">
            <v>M2</v>
          </cell>
          <cell r="D6348">
            <v>27.92</v>
          </cell>
        </row>
        <row r="6349">
          <cell r="A6349">
            <v>87429</v>
          </cell>
          <cell r="B6349" t="str">
            <v>APLICAÇÃO DE GESSO PROJETADO COM EQUIPAMENTO DE PROJEÇÃO EM PAREDES DE AMBIENTES DE ÁREA MAIOR QUE 10M², DESEMPENADO (SEM TALISCAS), ESPESSURA DE 0,5CM. AF_06/2014</v>
          </cell>
          <cell r="C6349" t="str">
            <v>M2</v>
          </cell>
          <cell r="D6349">
            <v>13.11</v>
          </cell>
        </row>
        <row r="6350">
          <cell r="A6350">
            <v>87430</v>
          </cell>
          <cell r="B6350" t="str">
            <v>APLICAÇÃO DE GESSO PROJETADO COM EQUIPAMENTO DE PROJEÇÃO EM PAREDES DE AMBIENTES DE ÁREA ENTRE 5M² E 10M², DESEMPENADO (SEM TALISCAS), ESPESSURA DE 0,5CM. AF_06/2014</v>
          </cell>
          <cell r="C6350" t="str">
            <v>M2</v>
          </cell>
          <cell r="D6350">
            <v>13.42</v>
          </cell>
        </row>
        <row r="6351">
          <cell r="A6351">
            <v>87431</v>
          </cell>
          <cell r="B6351" t="str">
            <v>APLICAÇÃO DE GESSO PROJETADO COM EQUIPAMENTO DE PROJEÇÃO EM PAREDES DE AMBIENTES DE ÁREA MENOR QUE 5M², DESEMPENADO (SEM TALISCAS), ESPESSURA DE 0,5CM. AF_06/2014</v>
          </cell>
          <cell r="C6351" t="str">
            <v>M2</v>
          </cell>
          <cell r="D6351">
            <v>13.57</v>
          </cell>
        </row>
        <row r="6352">
          <cell r="A6352">
            <v>87432</v>
          </cell>
          <cell r="B6352" t="str">
            <v>APLICAÇÃO DE GESSO PROJETADO COM EQUIPAMENTO DE PROJEÇÃO EM PAREDES DE AMBIENTES DE ÁREA MAIOR QUE 10M², DESEMPENADO (SEM TALISCAS), ESPESSURA DE 1,0CM. AF_06/2014</v>
          </cell>
          <cell r="C6352" t="str">
            <v>M2</v>
          </cell>
          <cell r="D6352">
            <v>19.38</v>
          </cell>
        </row>
        <row r="6353">
          <cell r="A6353">
            <v>87433</v>
          </cell>
          <cell r="B6353" t="str">
            <v>APLICAÇÃO DE GESSO PROJETADO COM EQUIPAMENTO DE PROJEÇÃO EM PAREDES DE AMBIENTES DE ÁREA ENTRE 5M² E 10M², DESEMPENADO (SEM TALISCAS), ESPESSURA DE 1,0CM. AF_06/2014</v>
          </cell>
          <cell r="C6353" t="str">
            <v>M2</v>
          </cell>
          <cell r="D6353">
            <v>19.989999999999998</v>
          </cell>
        </row>
        <row r="6354">
          <cell r="A6354">
            <v>87434</v>
          </cell>
          <cell r="B6354" t="str">
            <v>APLICAÇÃO DE GESSO PROJETADO COM EQUIPAMENTO DE PROJEÇÃO EM PAREDES DE AMBIENTES DE ÁREA MENOR QUE 5M², DESEMPENADO (SEM TALISCAS), ESPESSURA DE 1,0CM. AF_06/2014</v>
          </cell>
          <cell r="C6354" t="str">
            <v>M2</v>
          </cell>
          <cell r="D6354">
            <v>20.440000000000001</v>
          </cell>
        </row>
        <row r="6355">
          <cell r="A6355">
            <v>87435</v>
          </cell>
          <cell r="B6355" t="str">
            <v>APLICAÇÃO DE GESSO PROJETADO COM EQUIPAMENTO DE PROJEÇÃO EM PAREDES DE AMBIENTES DE ÁREA MAIOR QUE 10M², SARRAFEADO (COM TALISCAS), ESPESSURA DE 1,0CM. AF_06/2014</v>
          </cell>
          <cell r="C6355" t="str">
            <v>M2</v>
          </cell>
          <cell r="D6355">
            <v>21.34</v>
          </cell>
        </row>
        <row r="6356">
          <cell r="A6356">
            <v>87436</v>
          </cell>
          <cell r="B6356" t="str">
            <v>APLICAÇÃO DE GESSO PROJETADO COM EQUIPAMENTO DE PROJEÇÃO EM PAREDES DE AMBIENTES DE ÁREA ENTRE 5M² E 10M², SARRAFEADO (COM TALISCAS), ESPESSURA DE 1,0CM. AF_06/2014</v>
          </cell>
          <cell r="C6356" t="str">
            <v>M2</v>
          </cell>
          <cell r="D6356">
            <v>22.39</v>
          </cell>
        </row>
        <row r="6357">
          <cell r="A6357">
            <v>87437</v>
          </cell>
          <cell r="B6357" t="str">
            <v>APLICAÇÃO DE GESSO PROJETADO COM EQUIPAMENTO DE PROJEÇÃO EM PAREDES DE AMBIENTES DE ÁREA MENOR QUE 5M², SARRAFEADO (COM TALISCAS), ESPESSURA DE 1,0CM. AF_06/2014</v>
          </cell>
          <cell r="C6357" t="str">
            <v>M2</v>
          </cell>
          <cell r="D6357">
            <v>23.15</v>
          </cell>
        </row>
        <row r="6358">
          <cell r="A6358">
            <v>87438</v>
          </cell>
          <cell r="B6358" t="str">
            <v>APLICAÇÃO DE GESSO PROJETADO COM EQUIPAMENTO DE PROJEÇÃO EM PAREDES DE AMBIENTES DE ÁREA MAIOR QUE 10M², SARRAFEADO (COM TALISCAS), ESPESSURA DE 1,5CM. AF_06/2014</v>
          </cell>
          <cell r="C6358" t="str">
            <v>M2</v>
          </cell>
          <cell r="D6358">
            <v>26.51</v>
          </cell>
        </row>
        <row r="6359">
          <cell r="A6359">
            <v>87439</v>
          </cell>
          <cell r="B6359" t="str">
            <v>APLICAÇÃO DE GESSO PROJETADO COM EQUIPAMENTO DE PROJEÇÃO EM PAREDES DE AMBIENTES DE ÁREA ENTRE 5M² E 10M², SARRAFEADO (COM TALISCAS), ESPESSURA DE 1,5CM. AF_06/2014</v>
          </cell>
          <cell r="C6359" t="str">
            <v>M2</v>
          </cell>
          <cell r="D6359">
            <v>27.86</v>
          </cell>
        </row>
        <row r="6360">
          <cell r="A6360">
            <v>87440</v>
          </cell>
          <cell r="B6360" t="str">
            <v>APLICAÇÃO DE GESSO PROJETADO COM EQUIPAMENTO DE PROJEÇÃO EM PAREDES DE AMBIENTES DE ÁREA MENOR QUE 5M², SARRAFEADO (COM TALISCAS), ESPESSURA DE 1,5CM. AF_06/2014</v>
          </cell>
          <cell r="C6360" t="str">
            <v>M2</v>
          </cell>
          <cell r="D6360">
            <v>28.47</v>
          </cell>
        </row>
        <row r="6361">
          <cell r="A6361">
            <v>87441</v>
          </cell>
          <cell r="B6361" t="str">
            <v>BETONEIRA CAPACIDADE NOMINAL 400 L, CAPACIDADE DE MISTURA 310 L, MOTOR A DIESEL POTÊNCIA 5,0 HP, SEM CARREGADOR - DEPRECIAÇÃO. AF_06/2014</v>
          </cell>
          <cell r="C6361" t="str">
            <v>H</v>
          </cell>
          <cell r="D6361">
            <v>0.3</v>
          </cell>
        </row>
        <row r="6362">
          <cell r="A6362">
            <v>87442</v>
          </cell>
          <cell r="B6362" t="str">
            <v>BETONEIRA CAPACIDADE NOMINAL 400 L, CAPACIDADE DE MISTURA 310 L, MOTOR A DIESEL POTÊNCIA 5,0 HP, SEM CARREGADOR - JUROS. AF_06/2014</v>
          </cell>
          <cell r="C6362" t="str">
            <v>H</v>
          </cell>
          <cell r="D6362">
            <v>0.06</v>
          </cell>
        </row>
        <row r="6363">
          <cell r="A6363">
            <v>87443</v>
          </cell>
          <cell r="B6363" t="str">
            <v>BETONEIRA CAPACIDADE NOMINAL 400 L, CAPACIDADE DE MISTURA 310 L, MOTOR A DIESEL POTÊNCIA 5,0 HP, SEM CARREGADOR - MANUTENÇÃO. AF_06/2014</v>
          </cell>
          <cell r="C6363" t="str">
            <v>H</v>
          </cell>
          <cell r="D6363">
            <v>0.28000000000000003</v>
          </cell>
        </row>
        <row r="6364">
          <cell r="A6364">
            <v>87444</v>
          </cell>
          <cell r="B6364" t="str">
            <v>BETONEIRA CAPACIDADE NOMINAL 400 L, CAPACIDADE DE MISTURA 310 L, MOTOR A DIESEL POTÊNCIA 5,0 HP, SEM CARREGADOR - MATERIAIS NA OPERAÇÃO. AF_06/2014</v>
          </cell>
          <cell r="C6364" t="str">
            <v>H</v>
          </cell>
          <cell r="D6364">
            <v>2.41</v>
          </cell>
        </row>
        <row r="6365">
          <cell r="A6365">
            <v>87445</v>
          </cell>
          <cell r="B6365" t="str">
            <v>BETONEIRA CAPACIDADE NOMINAL 400 L, CAPACIDADE DE MISTURA 310 L, MOTOR A DIESEL POTÊNCIA 5,0 HP, SEM CARREGADOR - CHP DIURNO. AF_06/2014</v>
          </cell>
          <cell r="C6365" t="str">
            <v>CHP</v>
          </cell>
          <cell r="D6365">
            <v>3.05</v>
          </cell>
        </row>
        <row r="6366">
          <cell r="A6366">
            <v>87446</v>
          </cell>
          <cell r="B6366" t="str">
            <v>BETONEIRA CAPACIDADE NOMINAL 400 L, CAPACIDADE DE MISTURA 310 L, MOTOR A DIESEL POTÊNCIA 5,0 HP, SEM CARREGADOR - CHI DIURNO. AF_06/2014</v>
          </cell>
          <cell r="C6366" t="str">
            <v>CHI</v>
          </cell>
          <cell r="D6366">
            <v>0.36</v>
          </cell>
        </row>
        <row r="6367">
          <cell r="A6367">
            <v>87447</v>
          </cell>
          <cell r="B6367" t="str">
            <v>ALVENARIA DE VEDAÇÃO DE BLOCOS VAZADOS DE CONCRETO DE 9X19X39CM (ESPESSURA 9CM) DE PAREDES COM ÁREA LÍQUIDA MENOR QUE 6M² SEM VÃOS E ARGAMASSA DE ASSENTAMENTO COM PREPARO EM BETONEIRA. AF_06/2014</v>
          </cell>
          <cell r="C6367" t="str">
            <v>M2</v>
          </cell>
          <cell r="D6367">
            <v>45.91</v>
          </cell>
        </row>
        <row r="6368">
          <cell r="A6368">
            <v>87448</v>
          </cell>
          <cell r="B6368" t="str">
            <v>ALVENARIA DE VEDAÇÃO DE BLOCOS VAZADOS DE CONCRETO DE 9X19X39CM (ESPESSURA 9CM) DE PAREDES COM ÁREA LÍQUIDA MENOR QUE 6M² SEM VÃOS E ARGAMASSA DE ASSENTAMENTO COM PREPARO MANUAL. AF_06/2014</v>
          </cell>
          <cell r="C6368" t="str">
            <v>M2</v>
          </cell>
          <cell r="D6368">
            <v>46.23</v>
          </cell>
        </row>
        <row r="6369">
          <cell r="A6369">
            <v>87449</v>
          </cell>
          <cell r="B6369" t="str">
            <v>ALVENARIA DE VEDAÇÃO DE BLOCOS VAZADOS DE CONCRETO DE 14X19X39CM (ESPESSURA 14CM) DE PAREDES COM ÁREA LÍQUIDA MENOR QUE 6M² SEM VÃOS E ARGAMASSA DE ASSENTAMENTO COM PREPARO EM BETONEIRA. AF_06/2014</v>
          </cell>
          <cell r="C6369" t="str">
            <v>M2</v>
          </cell>
          <cell r="D6369">
            <v>58.26</v>
          </cell>
        </row>
        <row r="6370">
          <cell r="A6370">
            <v>87450</v>
          </cell>
          <cell r="B6370" t="str">
            <v>ALVENARIA DE VEDAÇÃO DE BLOCOS VAZADOS DE CONCRETO DE 14X19X39CM (ESPESSURA 14CM) DE PAREDES COM ÁREA LÍQUIDA MENOR QUE 6M² SEM VÃOS E ARGAMASSA DE ASSENTAMENTO COM PREPARO MANUAL. AF_06/2014</v>
          </cell>
          <cell r="C6370" t="str">
            <v>M2</v>
          </cell>
          <cell r="D6370">
            <v>59.03</v>
          </cell>
        </row>
        <row r="6371">
          <cell r="A6371">
            <v>87451</v>
          </cell>
          <cell r="B6371" t="str">
            <v>ALVENARIA DE VEDAÇÃO DE BLOCOS VAZADOS DE CONCRETO DE 19X19X39CM (ESPESSURA 19CM) DE PAREDES COM ÁREA LÍQUIDA MENOR QUE 6M² SEM VÃOS E ARGAMASSA DE ASSENTAMENTO COM PREPARO EM BETONEIRA. AF_06/2014</v>
          </cell>
          <cell r="C6371" t="str">
            <v>M2</v>
          </cell>
          <cell r="D6371">
            <v>71</v>
          </cell>
        </row>
        <row r="6372">
          <cell r="A6372">
            <v>87452</v>
          </cell>
          <cell r="B6372" t="str">
            <v>ALVENARIA DE VEDAÇÃO DE BLOCOS VAZADOS DE CONCRETO DE 19X19X39CM (ESPESSURA 19CM) DE PAREDES COM ÁREA LÍQUIDA MENOR QUE 6M² SEM VÃOS E ARGAMASSA DE ASSENTAMENTO COM PREPARO MANUAL. AF_06/2014</v>
          </cell>
          <cell r="C6372" t="str">
            <v>M2</v>
          </cell>
          <cell r="D6372">
            <v>71.41</v>
          </cell>
        </row>
        <row r="6373">
          <cell r="A6373">
            <v>87453</v>
          </cell>
          <cell r="B6373" t="str">
            <v>ALVENARIA DE VEDAÇÃO DE BLOCOS VAZADOS DE CONCRETO DE 9X19X39CM (ESPESSURA 9CM) DE PAREDES COM ÁREA LÍQUIDA MAIOR OU IGUAL A 6M² SEM VÃOS E ARGAMASSA DE ASSENTAMENTO COM PREPARO EM BETONEIRA. AF_06/2014</v>
          </cell>
          <cell r="C6373" t="str">
            <v>M2</v>
          </cell>
          <cell r="D6373">
            <v>42.73</v>
          </cell>
        </row>
        <row r="6374">
          <cell r="A6374">
            <v>87454</v>
          </cell>
          <cell r="B6374" t="str">
            <v>ALVENARIA DE VEDAÇÃO DE BLOCOS VAZADOS DE CONCRETO DE 9X19X39CM (ESPESSURA 9CM) DE PAREDES COM ÁREA LÍQUIDA MAIOR OU IGUAL A 6M² SEM VÃOS E ARGAMASSA DE ASSENTAMENTO COM PREPARO MANUAL. AF_06/2014</v>
          </cell>
          <cell r="C6374" t="str">
            <v>M2</v>
          </cell>
          <cell r="D6374">
            <v>43.39</v>
          </cell>
        </row>
        <row r="6375">
          <cell r="A6375">
            <v>87455</v>
          </cell>
          <cell r="B6375" t="str">
            <v>ALVENARIA DE VEDAÇÃO DE BLOCOS VAZADOS DE CONCRETO DE 14X19X39CM (ESPESSURA 14CM) DE PAREDES COM ÁREA LÍQUIDA MAIOR OU IGUAL A 6M² SEM VÃOS E ARGAMASSA DE ASSENTAMENTO COM PREPARO EM BETONEIRA. AF_06/2014</v>
          </cell>
          <cell r="C6375" t="str">
            <v>M2</v>
          </cell>
          <cell r="D6375">
            <v>54.2</v>
          </cell>
        </row>
        <row r="6376">
          <cell r="A6376">
            <v>87456</v>
          </cell>
          <cell r="B6376" t="str">
            <v>ALVENARIA DE VEDAÇÃO DE BLOCOS VAZADOS DE CONCRETO DE 14X19X39CM (ESPESSURA 14CM) DE PAREDES COM ÁREA LÍQUIDA MAIOR OU IGUAL A 6M² SEM VÃOS E ARGAMASSA DE ASSENTAMENTO COM PREPARO MANUAL. AF_06/2014</v>
          </cell>
          <cell r="C6376" t="str">
            <v>M2</v>
          </cell>
          <cell r="D6376">
            <v>55.28</v>
          </cell>
        </row>
        <row r="6377">
          <cell r="A6377">
            <v>87457</v>
          </cell>
          <cell r="B6377" t="str">
            <v>ALVENARIA DE VEDAÇÃO DE BLOCOS VAZADOS DE CONCRETO DE 19X19X39CM (ESPESSURA 19CM) DE PAREDES COM ÁREA LÍQUIDA MAIOR OU IGUAL A 6M² SEM VÃOS E ARGAMASSA DE ASSENTAMENTO COM PREPARO EM BETONEIRA. AF_06/2014</v>
          </cell>
          <cell r="C6377" t="str">
            <v>M2</v>
          </cell>
          <cell r="D6377">
            <v>66.3</v>
          </cell>
        </row>
        <row r="6378">
          <cell r="A6378">
            <v>87458</v>
          </cell>
          <cell r="B6378" t="str">
            <v>ALVENARIA DE VEDAÇÃO DE BLOCOS VAZADOS DE CONCRETO DE 19X19X39CM (ESPESSURA 19CM) DE PAREDES COM ÁREA LÍQUIDA MAIOR OU IGUAL A 6M² SEM VÃOS E ARGAMASSA DE ASSENTAMENTO COM PREPARO MANUAL. AF_06/2014</v>
          </cell>
          <cell r="C6378" t="str">
            <v>M2</v>
          </cell>
          <cell r="D6378">
            <v>67.27</v>
          </cell>
        </row>
        <row r="6379">
          <cell r="A6379">
            <v>87459</v>
          </cell>
          <cell r="B6379" t="str">
            <v>ALVENARIA DE VEDAÇÃO DE BLOCOS VAZADOS DE CONCRETO DE 9X19X39CM (ESPESSURA 9CM) DE PAREDES COM ÁREA LÍQUIDA MENOR QUE 6M² COM VÃOS E ARGAMASSA DE ASSENTAMENTO COM PREPARO EM BETONEIRA. AF_06/2014</v>
          </cell>
          <cell r="C6379" t="str">
            <v>M2</v>
          </cell>
          <cell r="D6379">
            <v>50.82</v>
          </cell>
        </row>
        <row r="6380">
          <cell r="A6380">
            <v>87460</v>
          </cell>
          <cell r="B6380" t="str">
            <v>ALVENARIA DE VEDAÇÃO DE BLOCOS VAZADOS DE CONCRETO DE 9X19X39CM (ESPESSURA 9CM) DE PAREDES COM ÁREA LÍQUIDA MENOR QUE 6M² COM VÃOS E ARGAMASSA DE ASSENTAMENTO COM PREPARO MANUAL. AF_06/2014</v>
          </cell>
          <cell r="C6380" t="str">
            <v>M2</v>
          </cell>
          <cell r="D6380">
            <v>51.48</v>
          </cell>
        </row>
        <row r="6381">
          <cell r="A6381">
            <v>87461</v>
          </cell>
          <cell r="B6381" t="str">
            <v>ALVENARIA DE VEDAÇÃO DE BLOCOS VAZADOS DE CONCRETO DE 14X19X39CM (ESPESSURA 14CM) DE PAREDES COM ÁREA LÍQUIDA MENOR QUE 6M² COM VÃOS E ARGAMASSA DE ASSENTAMENTO COM PREPARO EM BETONEIRA. AF_06/2014</v>
          </cell>
          <cell r="C6381" t="str">
            <v>M2</v>
          </cell>
          <cell r="D6381">
            <v>63.21</v>
          </cell>
        </row>
        <row r="6382">
          <cell r="A6382">
            <v>87462</v>
          </cell>
          <cell r="B6382" t="str">
            <v>ALVENARIA DE VEDAÇÃO DE BLOCOS VAZADOS DE CONCRETO DE 14X19X39CM (ESPESSURA 14CM) DE PAREDES COM ÁREA LÍQUIDA MENOR QUE 6M² COM VÃOS E ARGAMASSA DE ASSENTAMENTO COM PREPARO MANUAL. AF_06/2014</v>
          </cell>
          <cell r="C6382" t="str">
            <v>M2</v>
          </cell>
          <cell r="D6382">
            <v>63.98</v>
          </cell>
        </row>
        <row r="6383">
          <cell r="A6383">
            <v>87463</v>
          </cell>
          <cell r="B6383" t="str">
            <v>ALVENARIA DE VEDAÇÃO DE BLOCOS VAZADOS DE CONCRETO DE 19X19X39CM (ESPESSURA 19CM) DE PAREDES COM ÁREA LÍQUIDA MENOR QUE 6M² COM VÃOS E ARGAMASSA DE ASSENTAMENTO COM PREPARO EM BETONEIRA. AF_06/2014</v>
          </cell>
          <cell r="C6383" t="str">
            <v>M2</v>
          </cell>
          <cell r="D6383">
            <v>75.459999999999994</v>
          </cell>
        </row>
        <row r="6384">
          <cell r="A6384">
            <v>87464</v>
          </cell>
          <cell r="B6384" t="str">
            <v>ALVENARIA DE VEDAÇÃO DE BLOCOS VAZADOS DE CONCRETO DE 19X19X39CM (ESPESSURA 19CM) DE PAREDES COM ÁREA LÍQUIDA MENOR QUE 6M² COM VÃOS E ARGAMASSA DE ASSENTAMENTO COM PREPARO MANUAL. AF_06/2014</v>
          </cell>
          <cell r="C6384" t="str">
            <v>M2</v>
          </cell>
          <cell r="D6384">
            <v>76.430000000000007</v>
          </cell>
        </row>
        <row r="6385">
          <cell r="A6385">
            <v>87465</v>
          </cell>
          <cell r="B6385" t="str">
            <v>ALVENARIA DE VEDAÇÃO DE BLOCOS VAZADOS DE CONCRETO DE 9X19X39CM (ESPESSURA 9CM) DE PAREDES COM ÁREA LÍQUIDA MAIOR OU IGUAL A 6M² COM VÃOS E ARGAMASSA DE ASSENTAMENTO COM PREPARO EM BETONEIRA. AF_06/2014</v>
          </cell>
          <cell r="C6385" t="str">
            <v>M2</v>
          </cell>
          <cell r="D6385">
            <v>45.5</v>
          </cell>
        </row>
        <row r="6386">
          <cell r="A6386">
            <v>87466</v>
          </cell>
          <cell r="B6386" t="str">
            <v>ALVENARIA DE VEDAÇÃO DE BLOCOS VAZADOS DE CONCRETO DE 9X19X39CM (ESPESSURA 9CM) DE PAREDES COM ÁREA LÍQUIDA MAIOR OU IGUAL A 6M² COM VÃOS E ARGAMASSA DE ASSENTAMENTO COM PREPARO MANUAL. AF_06/2014</v>
          </cell>
          <cell r="C6386" t="str">
            <v>M2</v>
          </cell>
          <cell r="D6386">
            <v>46.16</v>
          </cell>
        </row>
        <row r="6387">
          <cell r="A6387">
            <v>87467</v>
          </cell>
          <cell r="B6387" t="str">
            <v>ALVENARIA DE VEDAÇÃO DE BLOCOS VAZADOS DE CONCRETO DE 14X19X39CM (ESPESSURA 14CM) DE PAREDES COM ÁREA LÍQUIDA MAIOR OU IGUAL A 6M² COM VÃOS E ARGAMASSA DE ASSENTAMENTO COM PREPARO EM BETONEIRA. AF_06/2014</v>
          </cell>
          <cell r="C6387" t="str">
            <v>M2</v>
          </cell>
          <cell r="D6387">
            <v>57.33</v>
          </cell>
        </row>
        <row r="6388">
          <cell r="A6388">
            <v>87468</v>
          </cell>
          <cell r="B6388" t="str">
            <v>ALVENARIA DE VEDAÇÃO DE BLOCOS VAZADOS DE CONCRETO DE 14X19X39CM (ESPESSURA 14CM) DE PAREDES COM ÁREA LÍQUIDA MAIOR OU IGUAL A 6M² COM VÃOS E ARGAMASSA DE ASSENTAMENTO COM PREPARO MANUAL. AF_06/2014</v>
          </cell>
          <cell r="C6388" t="str">
            <v>M2</v>
          </cell>
          <cell r="D6388">
            <v>58.1</v>
          </cell>
        </row>
        <row r="6389">
          <cell r="A6389">
            <v>87469</v>
          </cell>
          <cell r="B6389" t="str">
            <v>ALVENARIA DE VEDAÇÃO DE BLOCOS VAZADOS DE CONCRETO DE 19X19X39CM (ESPESSURA 19CM) DE PAREDES COM ÁREA LÍQUIDA MAIOR OU IGUAL A 6M² COM VÃOS E ARGAMASSA DE ASSENTAMENTO COM PREPARO EM BETONEIRA. AF_06/2014</v>
          </cell>
          <cell r="C6389" t="str">
            <v>M2</v>
          </cell>
          <cell r="D6389">
            <v>69.59</v>
          </cell>
        </row>
        <row r="6390">
          <cell r="A6390">
            <v>87470</v>
          </cell>
          <cell r="B6390" t="str">
            <v>ALVENARIA DE VEDAÇÃO DE BLOCOS VAZADOS DE CONCRETO DE 19X19X39CM (ESPESSURA 19CM) DE PAREDES COM ÁREA LÍQUIDA MAIOR OU IGUAL A 6M² COM VÃOS E ARGAMASSA DE ASSENTAMENTO COM PREPARO MANUAL. AF_06/2014</v>
          </cell>
          <cell r="C6390" t="str">
            <v>M2</v>
          </cell>
          <cell r="D6390">
            <v>70.56</v>
          </cell>
        </row>
        <row r="6391">
          <cell r="A6391">
            <v>87471</v>
          </cell>
          <cell r="B6391" t="str">
            <v>ALVENARIA DE VEDAÇÃO DE BLOCOS CERÂMICOS FURADOS NA VERTICAL DE 9X19X39CM (ESPESSURA 9CM) DE PAREDES COM ÁREA LÍQUIDA MENOR QUE 6M² SEM VÃOS E ARGAMASSA DE ASSENTAMENTO COM PREPARO EM BETONEIRA. AF_06/2014</v>
          </cell>
          <cell r="C6391" t="str">
            <v>M2</v>
          </cell>
          <cell r="D6391">
            <v>37.369999999999997</v>
          </cell>
        </row>
        <row r="6392">
          <cell r="A6392">
            <v>87472</v>
          </cell>
          <cell r="B6392" t="str">
            <v>ALVENARIA DE VEDAÇÃO DE BLOCOS CERÂMICOS FURADOS NA VERTICAL DE 9X19X39CM (ESPESSURA 9CM) DE PAREDES COM ÁREA LÍQUIDA MENOR QUE 6M² SEM VÃOS E ARGAMASSA DE ASSENTAMENTO COM PREPARO MANUAL. AF_06/2014</v>
          </cell>
          <cell r="C6392" t="str">
            <v>M2</v>
          </cell>
          <cell r="D6392">
            <v>38.15</v>
          </cell>
        </row>
        <row r="6393">
          <cell r="A6393">
            <v>87473</v>
          </cell>
          <cell r="B6393" t="str">
            <v>ALVENARIA DE VEDAÇÃO DE BLOCOS CERÂMICOS FURADOS NA VERTICAL DE 14X19X39CM (ESPESSURA 14CM) DE PAREDES COM ÁREA LÍQUIDA MENOR QUE 6M² SEM VÃOS E ARGAMASSA DE ASSENTAMENTO COM PREPARO EM BETONEIRA. AF_06/2014</v>
          </cell>
          <cell r="C6393" t="str">
            <v>M2</v>
          </cell>
          <cell r="D6393">
            <v>51.65</v>
          </cell>
        </row>
        <row r="6394">
          <cell r="A6394">
            <v>87474</v>
          </cell>
          <cell r="B6394" t="str">
            <v>ALVENARIA DE VEDAÇÃO DE BLOCOS CERÂMICOS FURADOS NA VERTICAL DE 14X19X39CM (ESPESSURA 14CM) DE PAREDES COM ÁREA LÍQUIDA MENOR QUE 6M² SEM VÃOS E ARGAMASSA DE ASSENTAMENTO COM PREPARO MANUAL. AF_06/2014</v>
          </cell>
          <cell r="C6394" t="str">
            <v>M2</v>
          </cell>
          <cell r="D6394">
            <v>52.53</v>
          </cell>
        </row>
        <row r="6395">
          <cell r="A6395">
            <v>87475</v>
          </cell>
          <cell r="B6395" t="str">
            <v>ALVENARIA DE VEDAÇÃO DE BLOCOS CERÂMICOS FURADOS NA VERTICAL DE 19X19X39CM (ESPESSURA 19CM) DE PAREDES COM ÁREA LÍQUIDA MENOR QUE 6M² SEM VÃOS E ARGAMASSA DE ASSENTAMENTO COM PREPARO EM BETONEIRA. AF_06/2014</v>
          </cell>
          <cell r="C6395" t="str">
            <v>M2</v>
          </cell>
          <cell r="D6395">
            <v>60.86</v>
          </cell>
        </row>
        <row r="6396">
          <cell r="A6396">
            <v>87476</v>
          </cell>
          <cell r="B6396" t="str">
            <v>ALVENARIA DE VEDAÇÃO DE BLOCOS CERÂMICOS FURADOS NA VERTICAL DE 19X19X39CM (ESPESSURA 19CM) DE PAREDES COM ÁREA LÍQUIDA MENOR QUE 6M² SEM VÃOS E ARGAMASSA DE ASSENTAMENTO COM PREPARO MANUAL. AF_06/2014</v>
          </cell>
          <cell r="C6396" t="str">
            <v>M2</v>
          </cell>
          <cell r="D6396">
            <v>61.89</v>
          </cell>
        </row>
        <row r="6397">
          <cell r="A6397">
            <v>87477</v>
          </cell>
          <cell r="B6397" t="str">
            <v>ALVENARIA DE VEDAÇÃO DE BLOCOS CERÂMICOS FURADOS NA VERTICAL DE 9X19X39CM (ESPESSURA 9CM) DE PAREDES COM ÁREA LÍQUIDA MAIOR OU IGUAL A 6M² SEM VÃOS E ARGAMASSA DE ASSENTAMENTO COM PREPARO EM BETONEIRA. AF_06/2014</v>
          </cell>
          <cell r="C6397" t="str">
            <v>M2</v>
          </cell>
          <cell r="D6397">
            <v>33.950000000000003</v>
          </cell>
        </row>
        <row r="6398">
          <cell r="A6398">
            <v>87478</v>
          </cell>
          <cell r="B6398" t="str">
            <v>ALVENARIA DE VEDAÇÃO DE BLOCOS CERÂMICOS FURADOS NA VERTICAL DE 9X19X39CM (ESPESSURA 9CM) DE PAREDES COM ÁREA LÍQUIDA MAIOR OU IGUAL A 6M² SEM VÃOS E ARGAMASSA DE ASSENTAMENTO COM PREPARO MANUAL. AF_06/2014</v>
          </cell>
          <cell r="C6398" t="str">
            <v>M2</v>
          </cell>
          <cell r="D6398">
            <v>34.729999999999997</v>
          </cell>
        </row>
        <row r="6399">
          <cell r="A6399">
            <v>87479</v>
          </cell>
          <cell r="B6399" t="str">
            <v>ALVENARIA DE VEDAÇÃO DE BLOCOS CERÂMICOS FURADOS NA VERTICAL DE 14X19X39CM (ESPESSURA 14CM) DE PAREDES COM ÁREA LÍQUIDA MAIOR OU IGUAL A 6M² SEM VÃOS E ARGAMASSA DE ASSENTAMENTO COM PREPARO EM BETONEIRA. AF_06/2014</v>
          </cell>
          <cell r="C6399" t="str">
            <v>M2</v>
          </cell>
          <cell r="D6399">
            <v>47.66</v>
          </cell>
        </row>
        <row r="6400">
          <cell r="A6400">
            <v>87480</v>
          </cell>
          <cell r="B6400" t="str">
            <v>ALVENARIA DE VEDAÇÃO DE BLOCOS CERÂMICOS FURADOS NA VERTICAL DE 14X19X39CM (ESPESSURA 14CM) DE PAREDES COM ÁREA LÍQUIDA MAIOR OU IGUAL A 6M² SEM VÃOS E ARGAMASSA DE ASSENTAMENTO COM PREPARO MANUAL. AF_06/2014</v>
          </cell>
          <cell r="C6400" t="str">
            <v>M2</v>
          </cell>
          <cell r="D6400">
            <v>48.54</v>
          </cell>
        </row>
        <row r="6401">
          <cell r="A6401">
            <v>87481</v>
          </cell>
          <cell r="B6401" t="str">
            <v>ALVENARIA DE VEDAÇÃO DE BLOCOS CERÂMICOS FURADOS NA VERTICAL DE 19X19X39CM (ESPESSURA 19CM) DE PAREDES COM ÁREA LÍQUIDA MAIOR OU IGUAL A 6M² SEM VÃOS E ARGAMASSA DE ASSENTAMENTO COM PREPARO EM BETONEIRA. AF_06/2014</v>
          </cell>
          <cell r="C6401" t="str">
            <v>M2</v>
          </cell>
          <cell r="D6401">
            <v>56.89</v>
          </cell>
        </row>
        <row r="6402">
          <cell r="A6402">
            <v>87482</v>
          </cell>
          <cell r="B6402" t="str">
            <v>ALVENARIA DE VEDAÇÃO DE BLOCOS CERÂMICOS FURADOS NA VERTICAL DE 19X19X39CM (ESPESSURA 19CM) DE PAREDES COM ÁREA LÍQUIDA MAIOR OU IGUAL A 6M² SEM VÃOS E ARGAMASSA DE ASSENTAMENTO COM PREPARO MANUAL. AF_06/2014</v>
          </cell>
          <cell r="C6402" t="str">
            <v>M2</v>
          </cell>
          <cell r="D6402">
            <v>57.92</v>
          </cell>
        </row>
        <row r="6403">
          <cell r="A6403">
            <v>87483</v>
          </cell>
          <cell r="B6403" t="str">
            <v>ALVENARIA DE VEDAÇÃO DE BLOCOS CERÂMICOS FURADOS NA VERTICAL DE 9X19X39CM (ESPESSURA 9CM) DE PAREDES COM ÁREA LÍQUIDA MENOR QUE 6M² COM VÃOS E ARGAMASSA DE ASSENTAMENTO COM PREPARO EM BETONEIRA. AF_06/2014</v>
          </cell>
          <cell r="C6403" t="str">
            <v>M2</v>
          </cell>
          <cell r="D6403">
            <v>42.46</v>
          </cell>
        </row>
        <row r="6404">
          <cell r="A6404">
            <v>87484</v>
          </cell>
          <cell r="B6404" t="str">
            <v>ALVENARIA DE VEDAÇÃO DE BLOCOS CERÂMICOS FURADOS NA VERTICAL DE 9X19X39CM (ESPESSURA 9CM) DE PAREDES COM ÁREA LÍQUIDA MENOR QUE 6M² COM VÃOS E ARGAMASSA DE ASSENTAMENTO COM PREPARO MANUAL. AF_06/2014</v>
          </cell>
          <cell r="C6404" t="str">
            <v>M2</v>
          </cell>
          <cell r="D6404">
            <v>43.24</v>
          </cell>
        </row>
        <row r="6405">
          <cell r="A6405">
            <v>87485</v>
          </cell>
          <cell r="B6405" t="str">
            <v>ALVENARIA DE VEDAÇÃO DE BLOCOS CERÂMICOS FURADOS NA VERTICAL DE 14X19X39CM (ESPESSURA 14CM) DE PAREDES COM ÁREA LÍQUIDA MENOR QUE 6M² COM VÃOS E ARGAMASSA DE ASSENTAMENTO COM PREPARO EM BETONEIRA. AF_06/2014</v>
          </cell>
          <cell r="C6405" t="str">
            <v>M2</v>
          </cell>
          <cell r="D6405">
            <v>56.85</v>
          </cell>
        </row>
        <row r="6406">
          <cell r="A6406">
            <v>87487</v>
          </cell>
          <cell r="B6406" t="str">
            <v>ALVENARIA DE VEDAÇÃO DE BLOCOS CERÂMICOS FURADOS NA VERTICAL DE 19X19X39CM (ESPESSURA 19CM) DE PAREDES COM ÁREA LÍQUIDA MENOR QUE 6M² COM VÃOS E ARGAMASSA DE ASSENTAMENTO COM PREPARO EM BETONEIRA. AF_06/2014</v>
          </cell>
          <cell r="C6406" t="str">
            <v>M2</v>
          </cell>
          <cell r="D6406">
            <v>65.930000000000007</v>
          </cell>
        </row>
        <row r="6407">
          <cell r="A6407">
            <v>87488</v>
          </cell>
          <cell r="B6407" t="str">
            <v>ALVENARIA DE VEDAÇÃO DE BLOCOS CERÂMICOS FURADOS NA VERTICAL DE 19X19X39CM (ESPESSURA 19CM) DE PAREDES COM ÁREA LÍQUIDA MENOR QUE 6M² COM VÃOS E ARGAMASSA DE ASSENTAMENTO COM PREPARO MANUAL. AF_06/2014</v>
          </cell>
          <cell r="C6407" t="str">
            <v>M2</v>
          </cell>
          <cell r="D6407">
            <v>66.959999999999994</v>
          </cell>
        </row>
        <row r="6408">
          <cell r="A6408">
            <v>87489</v>
          </cell>
          <cell r="B6408" t="str">
            <v>ALVENARIA DE VEDAÇÃO DE BLOCOS CERÂMICOS FURADOS NA VERTICAL DE 9X19X39CM (ESPESSURA 9CM) DE PAREDES COM ÁREA LÍQUIDA MAIOR OU IGUAL A 6M² COM VÃOS E ARGAMASSA DE ASSENTAMENTO COM PREPARO EM BETONEIRA. AF_06/2014</v>
          </cell>
          <cell r="C6408" t="str">
            <v>M2</v>
          </cell>
          <cell r="D6408">
            <v>36.9</v>
          </cell>
        </row>
        <row r="6409">
          <cell r="A6409">
            <v>87490</v>
          </cell>
          <cell r="B6409" t="str">
            <v>ALVENARIA DE VEDAÇÃO DE BLOCOS CERÂMICOS FURADOS NA VERTICAL DE 9X19X39CM (ESPESSURA 9CM) DE PAREDES COM ÁREA LÍQUIDA MAIOR OU IGUAL A 6M² COM VÃOS E ARGAMASSA DE ASSENTAMENTO COM PREPARO MANUAL. AF_06/2014</v>
          </cell>
          <cell r="C6409" t="str">
            <v>M2</v>
          </cell>
          <cell r="D6409">
            <v>37.68</v>
          </cell>
        </row>
        <row r="6410">
          <cell r="A6410">
            <v>87491</v>
          </cell>
          <cell r="B6410" t="str">
            <v>ALVENARIA DE VEDAÇÃO DE BLOCOS CERÂMICOS FURADOS NA VERTICAL DE 14X19X39CM (ESPESSURA 14CM) DE PAREDES COM ÁREA LÍQUIDA MAIOR OU IGUAL A 6M² COM VÃOS E ARGAMASSA DE ASSENTAMENTO COM PREPARO EM BETONEIRA. AF_06/2014</v>
          </cell>
          <cell r="C6410" t="str">
            <v>M2</v>
          </cell>
          <cell r="D6410">
            <v>50.72</v>
          </cell>
        </row>
        <row r="6411">
          <cell r="A6411">
            <v>87492</v>
          </cell>
          <cell r="B6411" t="str">
            <v>ALVENARIA DE VEDAÇÃO DE BLOCOS CERÂMICOS FURADOS NA VERTICAL DE 14X19X39CM (ESPESSURA 14CM) DE PAREDES COM ÁREA LÍQUIDA MAIOR OU IGUAL A 6M² COM VÃOS E ARGAMASSA DE ASSENTAMENTO COM PREPARO MANUAL. AF_06/2014</v>
          </cell>
          <cell r="C6411" t="str">
            <v>M2</v>
          </cell>
          <cell r="D6411">
            <v>51.6</v>
          </cell>
        </row>
        <row r="6412">
          <cell r="A6412">
            <v>87493</v>
          </cell>
          <cell r="B6412" t="str">
            <v>ALVENARIA DE VEDAÇÃO DE BLOCOS CERÂMICOS FURADOS NA VERTICAL DE 19X19X39CM (ESPESSURA 19CM) DE PAREDES COM ÁREA LÍQUIDA MAIOR OU IGUAL A 6M² COM VÃOS E ARGAMASSA DE ASSENTAMENTO COM PREPARO EM BETONEIRA. AF_06/2014</v>
          </cell>
          <cell r="C6412" t="str">
            <v>M2</v>
          </cell>
          <cell r="D6412">
            <v>60.06</v>
          </cell>
        </row>
        <row r="6413">
          <cell r="A6413">
            <v>87494</v>
          </cell>
          <cell r="B6413" t="str">
            <v>ALVENARIA DE VEDAÇÃO DE BLOCOS CERÂMICOS FURADOS NA VERTICAL DE 19X19X39CM (ESPESSURA 19CM) DE PAREDES COM ÁREA LÍQUIDA MAIOR OU IGUAL A 6M² COM VÃOS E ARGAMASSA DE ASSENTAMENTO COM PREPARO MANUAL. AF_06/2014</v>
          </cell>
          <cell r="C6413" t="str">
            <v>M2</v>
          </cell>
          <cell r="D6413">
            <v>61.09</v>
          </cell>
        </row>
        <row r="6414">
          <cell r="A6414">
            <v>87495</v>
          </cell>
          <cell r="B6414" t="str">
            <v>ALVENARIA DE VEDAÇÃO DE BLOCOS CERÂMICOS FURADOS NA HORIZONTAL DE 9X19X19CM (ESPESSURA 9CM) DE PAREDES COM ÁREA LÍQUIDA MENOR QUE 6M² SEM VÃOS E ARGAMASSA DE ASSENTAMENTO COM PREPARO EM BETONEIRA. AF_06/2014</v>
          </cell>
          <cell r="C6414" t="str">
            <v>M2</v>
          </cell>
          <cell r="D6414">
            <v>60.76</v>
          </cell>
        </row>
        <row r="6415">
          <cell r="A6415">
            <v>87496</v>
          </cell>
          <cell r="B6415" t="str">
            <v>ALVENARIA DE VEDAÇÃO DE BLOCOS CERÂMICOS FURADOS NA HORIZONTAL DE 9X19X19CM (ESPESSURA 9CM) DE PAREDES COM ÁREA LÍQUIDA MENOR QUE 6M² SEM VÃOS E ARGAMASSA DE ASSENTAMENTO COM PREPARO MANUAL. AF_06/2014</v>
          </cell>
          <cell r="C6415" t="str">
            <v>M2</v>
          </cell>
          <cell r="D6415">
            <v>61.49</v>
          </cell>
        </row>
        <row r="6416">
          <cell r="A6416">
            <v>87497</v>
          </cell>
          <cell r="B6416" t="str">
            <v>ALVENARIA DE VEDAÇÃO DE BLOCOS CERÂMICOS FURADOS NA HORIZONTAL DE 11,5X19X19CM (ESPESSURA 11,5CM) DE PAREDES COM ÁREA LÍQUIDA MENOR QUE 6M² SEM VÃOS E ARGAMASSA DE ASSENTAMENTO COM PREPARO EM BETONEIRA. AF_06/2014</v>
          </cell>
          <cell r="C6416" t="str">
            <v>M2</v>
          </cell>
          <cell r="D6416">
            <v>59.56</v>
          </cell>
        </row>
        <row r="6417">
          <cell r="A6417">
            <v>87498</v>
          </cell>
          <cell r="B6417" t="str">
            <v>ALVENARIA DE VEDAÇÃO DE BLOCOS CERÂMICOS FURADOS NA HORIZONTAL DE 11,5X19X19CM (ESPESSURA 11,5CM) DE PAREDES COM ÁREA LÍQUIDA MENOR QUE 6M² SEM VÃOS E ARGAMASSA DE ASSENTAMENTO COM PREPARO MANUAL. AF_06/2014</v>
          </cell>
          <cell r="C6417" t="str">
            <v>M2</v>
          </cell>
          <cell r="D6417">
            <v>60.5</v>
          </cell>
        </row>
        <row r="6418">
          <cell r="A6418">
            <v>87499</v>
          </cell>
          <cell r="B6418" t="str">
            <v>ALVENARIA DE VEDAÇÃO DE BLOCOS CERÂMICOS FURADOS NA HORIZONTAL DE 9X14X19CM (ESPESSURA 9CM) DE PAREDES COM ÁREA LÍQUIDA MENOR QUE 6M² SEM VÃOS E ARGAMASSA DE ASSENTAMENTO COM PREPARO EM BETONEIRA. AF_06/2014</v>
          </cell>
          <cell r="C6418" t="str">
            <v>M2</v>
          </cell>
          <cell r="D6418">
            <v>66</v>
          </cell>
        </row>
        <row r="6419">
          <cell r="A6419">
            <v>87500</v>
          </cell>
          <cell r="B6419" t="str">
            <v>ALVENARIA DE VEDAÇÃO DE BLOCOS CERÂMICOS FURADOS NA HORIZONTAL DE 9X14X19CM (ESPESSURA 9CM) DE PAREDES COM ÁREA LÍQUIDA MENOR QUE 6M² SEM VÃOS E ARGAMASSA DE ASSENTAMENTO COM PREPARO MANUAL. AF_06/2014</v>
          </cell>
          <cell r="C6419" t="str">
            <v>M2</v>
          </cell>
          <cell r="D6419">
            <v>66.790000000000006</v>
          </cell>
        </row>
        <row r="6420">
          <cell r="A6420">
            <v>87501</v>
          </cell>
          <cell r="B6420" t="str">
            <v>ALVENARIA DE VEDAÇÃO DE BLOCOS CERÂMICOS FURADOS NA HORIZONTAL DE 14X9X19CM (ESPESSURA 14CM, BLOCO DEITADO) DE PAREDES COM ÁREA LÍQUIDA MENOR QUE 6M² SEM VÃOS E ARGAMASSA DE ASSENTAMENTO COM PREPARO EM BETONEIRA. AF_06/2014</v>
          </cell>
          <cell r="C6420" t="str">
            <v>M2</v>
          </cell>
          <cell r="D6420">
            <v>102.83</v>
          </cell>
        </row>
        <row r="6421">
          <cell r="A6421">
            <v>87502</v>
          </cell>
          <cell r="B6421" t="str">
            <v>ALVENARIA DE VEDAÇÃO DE BLOCOS CERÂMICOS FURADOS NA HORIZONTAL DE 14X9X19CM (ESPESSURA 14CM, BLOCO DEITADO) DE PAREDES COM ÁREA LÍQUIDA MENOR QUE 6M² SEM VÃOS E ARGAMASSA DE ASSENTAMENTO COM PREPARO MANUAL. AF_06/2014</v>
          </cell>
          <cell r="C6421" t="str">
            <v>M2</v>
          </cell>
          <cell r="D6421">
            <v>103.84</v>
          </cell>
        </row>
        <row r="6422">
          <cell r="A6422">
            <v>87503</v>
          </cell>
          <cell r="B6422" t="str">
            <v>ALVENARIA DE VEDAÇÃO DE BLOCOS CERÂMICOS FURADOS NA HORIZONTAL DE 9X19X19CM (ESPESSURA 9CM) DE PAREDES COM ÁREA LÍQUIDA MAIOR OU IGUAL A 6M² SEM VÃOS E ARGAMASSA DE ASSENTAMENTO COM PREPARO EM BETONEIRA. AF_06/2014</v>
          </cell>
          <cell r="C6422" t="str">
            <v>M2</v>
          </cell>
          <cell r="D6422">
            <v>52.35</v>
          </cell>
        </row>
        <row r="6423">
          <cell r="A6423">
            <v>87504</v>
          </cell>
          <cell r="B6423" t="str">
            <v>ALVENARIA DE VEDAÇÃO DE BLOCOS CERÂMICOS FURADOS NA HORIZONTAL DE 9X19X19CM (ESPESSURA 9CM) DE PAREDES COM ÁREA LÍQUIDA MAIOR OU IGUAL A 6M² SEM VÃOS E ARGAMASSA DE ASSENTAMENTO COM PREPARO MANUAL. AF_06/2014</v>
          </cell>
          <cell r="C6423" t="str">
            <v>M2</v>
          </cell>
          <cell r="D6423">
            <v>53.08</v>
          </cell>
        </row>
        <row r="6424">
          <cell r="A6424">
            <v>87505</v>
          </cell>
          <cell r="B6424" t="str">
            <v>ALVENARIA DE VEDAÇÃO DE BLOCOS CERÂMICOS FURADOS NA HORIZONTAL DE 11,5X19X19CM (ESPESSURA 11,5M) DE PAREDES COM ÁREA LÍQUIDA MAIOR OU IGUAL A 6M² SEM VÃOS E ARGAMASSA DE ASSENTAMENTO COM PREPARO EM BETONEIRA. AF_06/2014</v>
          </cell>
          <cell r="C6424" t="str">
            <v>M2</v>
          </cell>
          <cell r="D6424">
            <v>51.15</v>
          </cell>
        </row>
        <row r="6425">
          <cell r="A6425">
            <v>87506</v>
          </cell>
          <cell r="B6425" t="str">
            <v>ALVENARIA DE VEDAÇÃO DE BLOCOS CERÂMICOS FURADOS NA HORIZONTAL DE 11,5X19X19CM (ESPESSURA 11,5M) DE PAREDES COM ÁREA LÍQUIDA MAIOR OU IGUAL A 6M² SEM VÃOS E ARGAMASSA DE ASSENTAMENTO COM PREPARO MANUAL. AF_06/2014</v>
          </cell>
          <cell r="C6425" t="str">
            <v>M2</v>
          </cell>
          <cell r="D6425">
            <v>52.09</v>
          </cell>
        </row>
        <row r="6426">
          <cell r="A6426">
            <v>87507</v>
          </cell>
          <cell r="B6426" t="str">
            <v>ALVENARIA DE VEDAÇÃO DE BLOCOS CERÂMICOS FURADOS NA HORIZONTAL DE 9X14X19CM (ESPESSURA 9CM) DE PAREDES COM ÁREA LÍQUIDA MAIOR OU IGUAL A 6M² SEM VÃOS E ARGAMASSA DE ASSENTAMENTO COM PREPARO EM BETONEIRA. AF_06/2014</v>
          </cell>
          <cell r="C6426" t="str">
            <v>M2</v>
          </cell>
          <cell r="D6426">
            <v>54.87</v>
          </cell>
        </row>
        <row r="6427">
          <cell r="A6427">
            <v>87508</v>
          </cell>
          <cell r="B6427" t="str">
            <v>ALVENARIA DE VEDAÇÃO DE BLOCOS CERÂMICOS FURADOS NA HORIZONTAL DE 9X14X19CM (ESPESSURA 9CM) DE PAREDES COM ÁREA LÍQUIDA MAIOR OU IGUAL A 6M² SEM VÃOS E ARGAMASSA DE ASSENTAMENTO COM PREPARO MANUAL. AF_06/2014</v>
          </cell>
          <cell r="C6427" t="str">
            <v>M2</v>
          </cell>
          <cell r="D6427">
            <v>55.66</v>
          </cell>
        </row>
        <row r="6428">
          <cell r="A6428">
            <v>87509</v>
          </cell>
          <cell r="B6428" t="str">
            <v>ALVENARIA DE VEDAÇÃO DE BLOCOS CERÂMICOS FURADOS NA HORIZONTAL DE 14X9X19CM (ESPESSURA 14CM, BLOCO DEITADO) DE PAREDES COM ÁREA LÍQUIDA MAIOR OU IGUAL A 6M² SEM VÃOS E ARGAMASSA DE ASSENTAMENTO COM PREPARO EM BETONEIRA. AF_06/2014</v>
          </cell>
          <cell r="C6428" t="str">
            <v>M2</v>
          </cell>
          <cell r="D6428">
            <v>84.6</v>
          </cell>
        </row>
        <row r="6429">
          <cell r="A6429">
            <v>87510</v>
          </cell>
          <cell r="B6429" t="str">
            <v>ALVENARIA DE VEDAÇÃO DE BLOCOS CERÂMICOS FURADOS NA HORIZONTAL DE 14X9X19CM (ESPESSURA 14CM, BLOCO DEITADO) DE PAREDES COM ÁREA LÍQUIDA MAIOR OU IGUAL A 6M² SEM VÃOS E ARGAMASSA DE ASSENTAMENTO COM PREPARO MANUAL. AF_06/2014</v>
          </cell>
          <cell r="C6429" t="str">
            <v>M2</v>
          </cell>
          <cell r="D6429">
            <v>85.61</v>
          </cell>
        </row>
        <row r="6430">
          <cell r="A6430">
            <v>87511</v>
          </cell>
          <cell r="B6430" t="str">
            <v>ALVENARIA DE VEDAÇÃO DE BLOCOS CERÂMICOS FURADOS NA HORIZONTAL DE 9X19X19CM (ESPESSURA 9CM) DE PAREDES COM ÁREA LÍQUIDA MENOR QUE 6M² COM VÃOS E ARGAMASSA DE ASSENTAMENTO COM PREPARO EM BETONEIRA. AF_06/2014</v>
          </cell>
          <cell r="C6430" t="str">
            <v>M2</v>
          </cell>
          <cell r="D6430">
            <v>67.86</v>
          </cell>
        </row>
        <row r="6431">
          <cell r="A6431">
            <v>87512</v>
          </cell>
          <cell r="B6431" t="str">
            <v>ALVENARIA DE VEDAÇÃO DE BLOCOS CERÂMICOS FURADOS NA HORIZONTAL DE 9X19X19CM (ESPESSURA 9CM) DE PAREDES COM ÁREA LÍQUIDA MENOR QUE 6M² COM VÃOS E ARGAMASSA DE ASSENTAMENTO COM PREPARO MANUAL. AF_06/2014</v>
          </cell>
          <cell r="C6431" t="str">
            <v>M2</v>
          </cell>
          <cell r="D6431">
            <v>68.59</v>
          </cell>
        </row>
        <row r="6432">
          <cell r="A6432">
            <v>87513</v>
          </cell>
          <cell r="B6432" t="str">
            <v>ALVENARIA DE VEDAÇÃO DE BLOCOS CERÂMICOS FURADOS NA HORIZONTAL DE 11,5X19X19CM (ESPESSURA 11,5CM) DE PAREDES COM ÁREA LÍQUIDA MENOR QUE 6M² COM VÃOS E ARGAMASSA DE ASSENTAMENTO COM PREPARO EM BETONEIRA. AF_06/2014</v>
          </cell>
          <cell r="C6432" t="str">
            <v>M2</v>
          </cell>
          <cell r="D6432">
            <v>66.95</v>
          </cell>
        </row>
        <row r="6433">
          <cell r="A6433">
            <v>87514</v>
          </cell>
          <cell r="B6433" t="str">
            <v>ALVENARIA DE VEDAÇÃO DE BLOCOS CERÂMICOS FURADOS NA HORIZONTAL DE 11,5X19X19CM (ESPESSURA 11,5CM) DE PAREDES COM ÁREA LÍQUIDA MENOR QUE 6M² COM VÃOS E ARGAMASSA DE ASSENTAMENTO COM PREPARO MANUAL. AF_06/2014</v>
          </cell>
          <cell r="C6433" t="str">
            <v>M2</v>
          </cell>
          <cell r="D6433">
            <v>67.89</v>
          </cell>
        </row>
        <row r="6434">
          <cell r="A6434">
            <v>87515</v>
          </cell>
          <cell r="B6434" t="str">
            <v>ALVENARIA DE VEDAÇÃO DE BLOCOS CERÂMICOS FURADOS NA HORIZONTAL DE 9X14X19CM (ESPESSURA 9CM) DE PAREDES COM ÁREA LÍQUIDA MENOR QUE 6M² COM VÃOS E ARGAMASSA DE ASSENTAMENTO COM PREPARO EM BETONEIRA. AF_06/2014</v>
          </cell>
          <cell r="C6434" t="str">
            <v>M2</v>
          </cell>
          <cell r="D6434">
            <v>75.849999999999994</v>
          </cell>
        </row>
        <row r="6435">
          <cell r="A6435">
            <v>87516</v>
          </cell>
          <cell r="B6435" t="str">
            <v>ALVENARIA DE VEDAÇÃO DE BLOCOS CERÂMICOS FURADOS NA HORIZONTAL DE 9X14X19CM (ESPESSURA 9CM) DE PAREDES COM ÁREA LÍQUIDA MENOR QUE 6M² COM VÃOS E ARGAMASSA DE ASSENTAMENTO COM PREPARO MANUAL. AF_06/2014</v>
          </cell>
          <cell r="C6435" t="str">
            <v>M2</v>
          </cell>
          <cell r="D6435">
            <v>76.64</v>
          </cell>
        </row>
        <row r="6436">
          <cell r="A6436">
            <v>87517</v>
          </cell>
          <cell r="B6436" t="str">
            <v>ALVENARIA DE VEDAÇÃO DE BLOCOS CERÂMICOS FURADOS NA HORIZONTAL DE 14X9X19CM (ESPESSURA 14CM, BLOCO DEITADO) DE PAREDES COM ÁREA LÍQUIDA MENOR QUE 6M² COM VÃOS E ARGAMASSA DE ASSENTAMENTO COM PREPARO EM BETONEIRA. AF_06/2014</v>
          </cell>
          <cell r="C6436" t="str">
            <v>M2</v>
          </cell>
          <cell r="D6436">
            <v>118.15</v>
          </cell>
        </row>
        <row r="6437">
          <cell r="A6437">
            <v>87518</v>
          </cell>
          <cell r="B6437" t="str">
            <v>ALVENARIA DE VEDAÇÃO DE BLOCOS CERÂMICOS FURADOS NA HORIZONTAL DE 14X9X19CM (ESPESSURA 14CM, BLOCO DEITADO) DE PAREDES COM ÁREA LÍQUIDA MENOR QUE 6M² COM VÃOS E ARGAMASSA DE ASSENTAMENTO COM PREPARO MANUAL. AF_06/2014</v>
          </cell>
          <cell r="C6437" t="str">
            <v>M2</v>
          </cell>
          <cell r="D6437">
            <v>119.16</v>
          </cell>
        </row>
        <row r="6438">
          <cell r="A6438">
            <v>87519</v>
          </cell>
          <cell r="B6438" t="str">
            <v>ALVENARIA DE VEDAÇÃO DE BLOCOS CERÂMICOS FURADOS NA HORIZONTAL DE 9X19X19CM (ESPESSURA 9CM) DE PAREDES COM ÁREA LÍQUIDA MAIOR OU IGUAL A 6M² COM VÃOS E ARGAMASSA DE ASSENTAMENTO COM PREPARO EM BETONEIRA. AF_06/2014</v>
          </cell>
          <cell r="C6438" t="str">
            <v>M2</v>
          </cell>
          <cell r="D6438">
            <v>56.83</v>
          </cell>
        </row>
        <row r="6439">
          <cell r="A6439">
            <v>87520</v>
          </cell>
          <cell r="B6439" t="str">
            <v>ALVENARIA DE VEDAÇÃO DE BLOCOS CERÂMICOS FURADOS NA HORIZONTAL DE 9X19X19CM (ESPESSURA 9CM) DE PAREDES COM ÁREA LÍQUIDA MAIOR OU IGUAL A 6M² COM VÃOS E ARGAMASSA DE ASSENTAMENTO COM PREPARO MANUAL. AF_06/2014</v>
          </cell>
          <cell r="C6439" t="str">
            <v>M2</v>
          </cell>
          <cell r="D6439">
            <v>57.56</v>
          </cell>
        </row>
        <row r="6440">
          <cell r="A6440">
            <v>87521</v>
          </cell>
          <cell r="B6440" t="str">
            <v>ALVENARIA DE VEDAÇÃO DE BLOCOS CERÂMICOS FURADOS NA HORIZONTAL DE 11,5X19X19CM (ESPESSURA 11,5CM) DE PAREDES COM ÁREA LÍQUIDA MAIOR OU IGUAL A 6M² COM VÃOS E ARGAMASSA DE ASSENTAMENTO COM PREPARO EM BETONEIRA. AF_06/2014</v>
          </cell>
          <cell r="C6440" t="str">
            <v>M2</v>
          </cell>
          <cell r="D6440">
            <v>55.69</v>
          </cell>
        </row>
        <row r="6441">
          <cell r="A6441">
            <v>87522</v>
          </cell>
          <cell r="B6441" t="str">
            <v>ALVENARIA DE VEDAÇÃO DE BLOCOS CERÂMICOS FURADOS NA HORIZONTAL DE 11,5X19X19CM (ESPESSURA 11,5CM) DE PAREDES COM ÁREA LÍQUIDA MAIOR OU IGUAL A 6M² COM VÃOS E ARGAMASSA DE ASSENTAMENTO COM PREPARO MANUAL. AF_06/2014</v>
          </cell>
          <cell r="C6441" t="str">
            <v>M2</v>
          </cell>
          <cell r="D6441">
            <v>56.63</v>
          </cell>
        </row>
        <row r="6442">
          <cell r="A6442">
            <v>87523</v>
          </cell>
          <cell r="B6442" t="str">
            <v>ALVENARIA DE VEDAÇÃO DE BLOCOS CERÂMICOS FURADOS NA HORIZONTAL DE 9X14X19CM (ESPESSURA 9CM) DE PAREDES COM ÁREA LÍQUIDA MAIOR OU IGUAL A 6M² COM VÃOS E ARGAMASSA DE ASSENTAMENTO COM PREPARO EM BETONEIRA. AF_06/2014</v>
          </cell>
          <cell r="C6442" t="str">
            <v>M2</v>
          </cell>
          <cell r="D6442">
            <v>60.88</v>
          </cell>
        </row>
        <row r="6443">
          <cell r="A6443">
            <v>87524</v>
          </cell>
          <cell r="B6443" t="str">
            <v>ALVENARIA DE VEDAÇÃO DE BLOCOS CERÂMICOS FURADOS NA HORIZONTAL DE 9X14X19CM (ESPESSURA 9CM) DE PAREDES COM ÁREA LÍQUIDA MAIOR OU IGUAL A 6M² COM VÃOS E ARGAMASSA DE ASSENTAMENTO COM PREPARO MANUAL. AF_06/2014</v>
          </cell>
          <cell r="C6443" t="str">
            <v>M2</v>
          </cell>
          <cell r="D6443">
            <v>61.67</v>
          </cell>
        </row>
        <row r="6444">
          <cell r="A6444">
            <v>87525</v>
          </cell>
          <cell r="B6444" t="str">
            <v>ALVENARIA DE VEDAÇÃO DE BLOCOS CERÂMICOS FURADOS NA HORIZONTAL DE 14X9X19CM (ESPESSURA 14CM, BLOCO DEITADO) DE PAREDES COM ÁREA LÍQUIDA MAIOR OU IGUAL A 6M² COM VÃOS E ARGAMASSA DE ASSENTAMENTO COM PREPARO EM BETONEIRA. AF_06/2014</v>
          </cell>
          <cell r="C6444" t="str">
            <v>M2</v>
          </cell>
          <cell r="D6444">
            <v>93.92</v>
          </cell>
        </row>
        <row r="6445">
          <cell r="A6445">
            <v>87526</v>
          </cell>
          <cell r="B6445" t="str">
            <v>ALVENARIA DE VEDAÇÃO DE BLOCOS CERÂMICOS FURADOS NA HORIZONTAL DE 14X9X19CM (ESPESSURA 14CM, BLOCO DEITADO) DE PAREDES COM ÁREA LÍQUIDA MAIOR OU IGUAL A 6M² COM VÃOS E ARGAMASSA DE ASSENTAMENTO COM PREPARO MANUAL. AF_06/2014</v>
          </cell>
          <cell r="C6445" t="str">
            <v>M2</v>
          </cell>
          <cell r="D6445">
            <v>94.93</v>
          </cell>
        </row>
        <row r="6446">
          <cell r="A6446">
            <v>87527</v>
          </cell>
          <cell r="B6446" t="str">
            <v>EMBOÇO, PARA RECEBIMENTO DE CERÂMICA, EM ARGAMASSA TRAÇO 1:2:8, PREPARO MECÂNICO COM BETONEIRA 400L, APLICADO MANUALMENTE EM FACES INTERNAS DE PAREDES, PARA AMBIENTE COM ÁREA MENOR QUE 5M2, ESPESSURA DE 20MM, COM EXECUÇÃO DE TALISCAS. AF_06/2014</v>
          </cell>
          <cell r="C6446" t="str">
            <v>M2</v>
          </cell>
          <cell r="D6446">
            <v>25.81</v>
          </cell>
        </row>
        <row r="6447">
          <cell r="A6447">
            <v>87528</v>
          </cell>
          <cell r="B6447" t="str">
            <v>EMBOÇO, PARA RECEBIMENTO DE CERÂMICA, EM ARGAMASSA TRAÇO 1:2:8, PREPARO MANUAL, APLICADO MANUALMENTE EM FACES INTERNAS DE PAREDES, PARA AMBIENTE COM ÁREA MENOR QUE 5M2, ESPESSURA DE 20MM, COM EXECUÇÃO DE TALISCAS. AF_06/2014</v>
          </cell>
          <cell r="C6447" t="str">
            <v>M2</v>
          </cell>
          <cell r="D6447">
            <v>28.62</v>
          </cell>
        </row>
        <row r="6448">
          <cell r="A6448">
            <v>87529</v>
          </cell>
          <cell r="B6448" t="str">
            <v>MASSA ÚNICA, PARA RECEBIMENTO DE PINTURA, EM ARGAMASSA TRAÇO 1:2:8, PREPARO MECÂNICO COM BETONEIRA 400L, APLICADA MANUALMENTE EM FACES INTERNAS DE PAREDES, ESPESSURA DE 20MM, COM EXECUÇÃO DE TALISCAS. AF_06/2014</v>
          </cell>
          <cell r="C6448" t="str">
            <v>M2</v>
          </cell>
          <cell r="D6448">
            <v>23.4</v>
          </cell>
        </row>
        <row r="6449">
          <cell r="A6449">
            <v>87530</v>
          </cell>
          <cell r="B6449" t="str">
            <v>MASSA ÚNICA, PARA RECEBIMENTO DE PINTURA, EM ARGAMASSA TRAÇO 1:2:8, PREPARO MANUAL, APLICADA MANUALMENTE EM FACES INTERNAS DE PAREDES, ESPESSURA DE 20MM, COM EXECUÇÃO DE TALISCAS. AF_06/2014</v>
          </cell>
          <cell r="C6449" t="str">
            <v>M2</v>
          </cell>
          <cell r="D6449">
            <v>26.21</v>
          </cell>
        </row>
        <row r="6450">
          <cell r="A6450">
            <v>87531</v>
          </cell>
          <cell r="B6450" t="str">
            <v>EMBOÇO, PARA RECEBIMENTO DE CERÂMICA, EM ARGAMASSA TRAÇO 1:2:8, PREPARO MECÂNICO COM BETONEIRA 400L, APLICADO MANUALMENTE EM FACES INTERNAS DE PAREDES, PARA AMBIENTE COM ÁREA ENTRE 5M2 E 10M2, ESPESSURA DE 20MM, COM EXECUÇÃO DE TALISCAS. AF_06/2014</v>
          </cell>
          <cell r="C6450" t="str">
            <v>M2</v>
          </cell>
          <cell r="D6450">
            <v>22.55</v>
          </cell>
        </row>
        <row r="6451">
          <cell r="A6451">
            <v>87532</v>
          </cell>
          <cell r="B6451" t="str">
            <v>EMBOÇO, PARA RECEBIMENTO DE CERÂMICA, EM ARGAMASSA TRAÇO 1:2:8, PREPARO MANUAL, APLICADO MANUALMENTE EM FACES INTERNAS DE PAREDES, PARA AMBIENTE COM ÁREA  ENTRE 5M2 E 10M2, ESPESSURA DE 20MM, COM EXECUÇÃO DE TALISCAS. AF_06/2014</v>
          </cell>
          <cell r="C6451" t="str">
            <v>M2</v>
          </cell>
          <cell r="D6451">
            <v>25.36</v>
          </cell>
        </row>
        <row r="6452">
          <cell r="A6452">
            <v>87535</v>
          </cell>
          <cell r="B6452" t="str">
            <v>EMBOÇO, PARA RECEBIMENTO DE CERÂMICA, EM ARGAMASSA TRAÇO 1:2:8, PREPARO MECÂNICO COM BETONEIRA 400L, APLICADO MANUALMENTE EM FACES INTERNAS DE PAREDES, PARA AMBIENTE COM ÁREA  MAIOR QUE 10M2, ESPESSURA DE 20MM, COM EXECUÇÃO DE TALISCAS. AF_06/2014</v>
          </cell>
          <cell r="C6452" t="str">
            <v>M2</v>
          </cell>
          <cell r="D6452">
            <v>20.14</v>
          </cell>
        </row>
        <row r="6453">
          <cell r="A6453">
            <v>87536</v>
          </cell>
          <cell r="B6453" t="str">
            <v>EMBOÇO, PARA RECEBIMENTO DE CERÂMICA, EM ARGAMASSA TRAÇO 1:2:8, PREPARO MANUAL, APLICADO MANUALMENTE EM FACES INTERNAS DE PAREDES, PARA AMBIENTE COM ÁREA  MAIOR QUE 10M2, ESPESSURA DE 20MM, COM EXECUÇÃO DE TALISCAS. AF_06/2014</v>
          </cell>
          <cell r="C6453" t="str">
            <v>M2</v>
          </cell>
          <cell r="D6453">
            <v>22.95</v>
          </cell>
        </row>
        <row r="6454">
          <cell r="A6454">
            <v>87537</v>
          </cell>
          <cell r="B6454"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454" t="str">
            <v>M2</v>
          </cell>
          <cell r="D6454">
            <v>44.76</v>
          </cell>
        </row>
        <row r="6455">
          <cell r="A6455">
            <v>87538</v>
          </cell>
          <cell r="B6455" t="str">
            <v>MASSA ÚNICA, PARA RECEBIMENTO DE PINTURA, EM ARGAMASSA INDUSTRIALIZADA, PREPARO MECÂNICO, APLICADO COM EQUIPAMENTO DE MISTURA E PROJEÇÃO DE 1,5 M3/H DE ARGAMASSA EM FACES INTERNAS DE PAREDES, ESPESSURA DE 20MM, COM EXECUÇÃO DE TALISCAS. AF_06/2014</v>
          </cell>
          <cell r="C6455" t="str">
            <v>M2</v>
          </cell>
          <cell r="D6455">
            <v>42.71</v>
          </cell>
        </row>
        <row r="6456">
          <cell r="A6456">
            <v>87539</v>
          </cell>
          <cell r="B6456"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456" t="str">
            <v>M2</v>
          </cell>
          <cell r="D6456">
            <v>41.98</v>
          </cell>
        </row>
        <row r="6457">
          <cell r="A6457">
            <v>87541</v>
          </cell>
          <cell r="B6457"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457" t="str">
            <v>M2</v>
          </cell>
          <cell r="D6457">
            <v>39.92</v>
          </cell>
        </row>
        <row r="6458">
          <cell r="A6458">
            <v>87543</v>
          </cell>
          <cell r="B6458" t="str">
            <v>MASSA ÚNICA, PARA RECEBIMENTO DE PINTURA OU CERÂMICA, EM ARGAMASSA INDUSTRIALIZADA, PREPARO MECÂNICO, APLICADO COM EQUIPAMENTO DE MISTURA E PROJEÇÃO DE 1,5 M3/H DE ARGAMASSA EM FACES INTERNAS DE PAREDES, ESPESSURA DE 5MM, SEM EXECUÇÃO DE TALISCAS. AF_06/2014</v>
          </cell>
          <cell r="C6458" t="str">
            <v>M2</v>
          </cell>
          <cell r="D6458">
            <v>14.14</v>
          </cell>
        </row>
        <row r="6459">
          <cell r="A6459">
            <v>87545</v>
          </cell>
          <cell r="B6459" t="str">
            <v>EMBOÇO, PARA RECEBIMENTO DE CERÂMICA, EM ARGAMASSA TRAÇO 1:2:8, PREPARO MECÂNICO COM BETONEIRA 400L, APLICADO MANUALMENTE EM FACES INTERNAS DE PAREDES, PARA AMBIENTE COM ÁREA MENOR QUE 5M2, ESPESSURA DE 10MM, COM EXECUÇÃO DE TALISCAS. AF_06/2014</v>
          </cell>
          <cell r="C6459" t="str">
            <v>M2</v>
          </cell>
          <cell r="D6459">
            <v>17.47</v>
          </cell>
        </row>
        <row r="6460">
          <cell r="A6460">
            <v>87546</v>
          </cell>
          <cell r="B6460" t="str">
            <v>EMBOÇO, PARA RECEBIMENTO DE CERÂMICA, EM ARGAMASSA TRAÇO 1:2:8, PREPARO MANUAL, APLICADO MANUALMENTE EM FACES INTERNAS DE PAREDES, PARA AMBIENTE COM ÁREA MENOR QUE 5M2, ESPESSURA DE 10MM, COM EXECUÇÃO DE TALISCAS. AF_06/2014</v>
          </cell>
          <cell r="C6460" t="str">
            <v>M2</v>
          </cell>
          <cell r="D6460">
            <v>19.07</v>
          </cell>
        </row>
        <row r="6461">
          <cell r="A6461">
            <v>87547</v>
          </cell>
          <cell r="B6461" t="str">
            <v>MASSA ÚNICA, PARA RECEBIMENTO DE PINTURA, EM ARGAMASSA TRAÇO 1:2:8, PREPARO MECÂNICO COM BETONEIRA 400L, APLICADA MANUALMENTE EM FACES INTERNAS DE PAREDES, ESPESSURA DE 10MM, COM EXECUÇÃO DE TALISCAS. AF_06/2014</v>
          </cell>
          <cell r="C6461" t="str">
            <v>M2</v>
          </cell>
          <cell r="D6461">
            <v>15.09</v>
          </cell>
        </row>
        <row r="6462">
          <cell r="A6462">
            <v>87548</v>
          </cell>
          <cell r="B6462" t="str">
            <v>MASSA ÚNICA, PARA RECEBIMENTO DE PINTURA, EM ARGAMASSA TRAÇO 1:2:8, PREPARO MANUAL, APLICADA MANUALMENTE EM FACES INTERNAS DE PAREDES, ESPESSURA DE 10MM, COM EXECUÇÃO DE TALISCAS. AF_06/2014</v>
          </cell>
          <cell r="C6462" t="str">
            <v>M2</v>
          </cell>
          <cell r="D6462">
            <v>16.690000000000001</v>
          </cell>
        </row>
        <row r="6463">
          <cell r="A6463">
            <v>87549</v>
          </cell>
          <cell r="B6463" t="str">
            <v>EMBOÇO, PARA RECEBIMENTO DE CERÂMICA, EM ARGAMASSA TRAÇO 1:2:8, PREPARO MECÂNICO COM BETONEIRA 400L, APLICADO MANUALMENTE EM FACES INTERNAS DE PAREDES, PARA AMBIENTE COM ÁREA ENTRE 5M2 E 10M2, ESPESSURA DE 10MM, COM EXECUÇÃO DE TALISCAS. AF_06/2014</v>
          </cell>
          <cell r="C6463" t="str">
            <v>M2</v>
          </cell>
          <cell r="D6463">
            <v>14.22</v>
          </cell>
        </row>
        <row r="6464">
          <cell r="A6464">
            <v>87550</v>
          </cell>
          <cell r="B6464" t="str">
            <v>EMBOÇO, PARA RECEBIMENTO DE CERÂMICA, EM ARGAMASSA TRAÇO 1:2:8, PREPARO MANUAL, APLICADO MANUALMENTE EM FACES INTERNAS DE PAREDES, PARA AMBIENTE COM ÁREA ENTRE 5M2 E 10M2, ESPESSURA DE 10MM, COM EXECUÇÃO DE TALISCAS. AF_06/2014</v>
          </cell>
          <cell r="C6464" t="str">
            <v>M2</v>
          </cell>
          <cell r="D6464">
            <v>15.82</v>
          </cell>
        </row>
        <row r="6465">
          <cell r="A6465">
            <v>87553</v>
          </cell>
          <cell r="B6465" t="str">
            <v>EMBOÇO, PARA RECEBIMENTO DE CERÂMICA, EM ARGAMASSA TRAÇO 1:2:8, PREPARO MECÂNICO COM BETONEIRA 400L, APLICADO MANUALMENTE EM FACES INTERNAS DE PAREDES, PARA AMBIENTE COM ÁREA MAIOR QUE 10M2, ESPESSURA DE 10MM, COM EXECUÇÃO DE TALISCAS. AF_06/2014</v>
          </cell>
          <cell r="C6465" t="str">
            <v>M2</v>
          </cell>
          <cell r="D6465">
            <v>11.81</v>
          </cell>
        </row>
        <row r="6466">
          <cell r="A6466">
            <v>87554</v>
          </cell>
          <cell r="B6466" t="str">
            <v>EMBOÇO, PARA RECEBIMENTO DE CERÂMICA, EM ARGAMASSA TRAÇO 1:2:8, PREPARO MANUAL, APLICADO MANUALMENTE EM FACES INTERNAS DE PAREDES, PARA AMBIENTE COM ÁREA MAIOR QUE 10M2, ESPESSURA DE 10MM, COM EXECUÇÃO DE TALISCAS. AF_06/2014</v>
          </cell>
          <cell r="C6466" t="str">
            <v>M2</v>
          </cell>
          <cell r="D6466">
            <v>13.41</v>
          </cell>
        </row>
        <row r="6467">
          <cell r="A6467">
            <v>87555</v>
          </cell>
          <cell r="B6467"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467" t="str">
            <v>M2</v>
          </cell>
          <cell r="D6467">
            <v>27.47</v>
          </cell>
        </row>
        <row r="6468">
          <cell r="A6468">
            <v>87556</v>
          </cell>
          <cell r="B6468" t="str">
            <v>MASSA ÚNICA, PARA RECEBIMENTO DE PINTURA, EM ARGAMASSA INDUSTRIALIZADA, PREPARO MECÂNICO, APLICADO COM EQUIPAMENTO DE MISTURA E PROJEÇÃO DE 1,5 M3/H DE ARGAMASSA EM FACES INTERNAS DE PAREDES, ESPESSURA DE 10MM, COM EXECUÇÃO DE TALISCAS. AF_06/2014</v>
          </cell>
          <cell r="C6468" t="str">
            <v>M2</v>
          </cell>
          <cell r="D6468">
            <v>25.43</v>
          </cell>
        </row>
        <row r="6469">
          <cell r="A6469">
            <v>87557</v>
          </cell>
          <cell r="B6469"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469" t="str">
            <v>M2</v>
          </cell>
          <cell r="D6469">
            <v>24.69</v>
          </cell>
        </row>
        <row r="6470">
          <cell r="A6470">
            <v>87559</v>
          </cell>
          <cell r="B6470"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470" t="str">
            <v>M2</v>
          </cell>
          <cell r="D6470">
            <v>22.64</v>
          </cell>
        </row>
        <row r="6471">
          <cell r="A6471">
            <v>87561</v>
          </cell>
          <cell r="B6471" t="str">
            <v>MASSA ÚNICA, PARA RECEBIMENTO DE PINTURA OU CERÂMICA, EM ARGAMASSA INDUSTRIALIZADA, PREPARO MECÂNICO, APLICADO COM EQUIPAMENTO DE MISTURA E PROJEÇÃO DE 1,5 M3/H DE ARGAMASSA EM FACES INTERNAS DE PAREDES, ESPESSURA DE 10MM, SEM EXECUÇÃO DE TALISCAS. AF_06/2014</v>
          </cell>
          <cell r="C6471" t="str">
            <v>M2</v>
          </cell>
          <cell r="D6471">
            <v>24.86</v>
          </cell>
        </row>
        <row r="6472">
          <cell r="A6472">
            <v>87620</v>
          </cell>
          <cell r="B6472" t="str">
            <v>CONTRAPISO EM ARGAMASSA TRAÇO 1:4 (CIMENTO E AREIA), PREPARO MECÂNICO COM BETONEIRA 400 L, APLICADO EM ÁREAS SECAS SOBRE LAJE, ADERIDO, ESPESSURA 2CM. AF_06/2014</v>
          </cell>
          <cell r="C6472" t="str">
            <v>M2</v>
          </cell>
          <cell r="D6472">
            <v>22.81</v>
          </cell>
        </row>
        <row r="6473">
          <cell r="A6473">
            <v>87622</v>
          </cell>
          <cell r="B6473" t="str">
            <v>CONTRAPISO EM ARGAMASSA TRAÇO 1:4 (CIMENTO E AREIA), PREPARO MANUAL, APLICADO EM ÁREAS SECAS SOBRE LAJE, ADERIDO, ESPESSURA 2CM. AF_06/2014</v>
          </cell>
          <cell r="C6473" t="str">
            <v>M2</v>
          </cell>
          <cell r="D6473">
            <v>25.09</v>
          </cell>
        </row>
        <row r="6474">
          <cell r="A6474">
            <v>87623</v>
          </cell>
          <cell r="B6474" t="str">
            <v>CONTRAPISO EM ARGAMASSA PRONTA, PREPARO MECÂNICO COM MISTURADOR 300 KG, APLICADO EM ÁREAS SECAS SOBRE LAJE, ADERIDO, ESPESSURA 2CM. AF_06/2014</v>
          </cell>
          <cell r="C6474" t="str">
            <v>M2</v>
          </cell>
          <cell r="D6474">
            <v>50.5</v>
          </cell>
        </row>
        <row r="6475">
          <cell r="A6475">
            <v>87624</v>
          </cell>
          <cell r="B6475" t="str">
            <v>CONTRAPISO EM ARGAMASSA PRONTA, PREPARO MANUAL, APLICADO EM ÁREAS SECAS SOBRE LAJE, ADERIDO, ESPESSURA 2CM. AF_06/2014</v>
          </cell>
          <cell r="C6475" t="str">
            <v>M2</v>
          </cell>
          <cell r="D6475">
            <v>55.04</v>
          </cell>
        </row>
        <row r="6476">
          <cell r="A6476">
            <v>87630</v>
          </cell>
          <cell r="B6476" t="str">
            <v>CONTRAPISO EM ARGAMASSA TRAÇO 1:4 (CIMENTO E AREIA), PREPARO MECÂNICO COM BETONEIRA 400 L, APLICADO EM ÁREAS SECAS SOBRE LAJE, ADERIDO, ESPESSURA 3CM. AF_06/2014</v>
          </cell>
          <cell r="C6476" t="str">
            <v>M2</v>
          </cell>
          <cell r="D6476">
            <v>28.47</v>
          </cell>
        </row>
        <row r="6477">
          <cell r="A6477">
            <v>87632</v>
          </cell>
          <cell r="B6477" t="str">
            <v>CONTRAPISO EM ARGAMASSA TRAÇO 1:4 (CIMENTO E AREIA), PREPARO MANUAL, APLICADO EM ÁREAS SECAS SOBRE LAJE, ADERIDO, ESPESSURA 3CM. AF_06/2014</v>
          </cell>
          <cell r="C6477" t="str">
            <v>M2</v>
          </cell>
          <cell r="D6477">
            <v>31.64</v>
          </cell>
        </row>
        <row r="6478">
          <cell r="A6478">
            <v>87633</v>
          </cell>
          <cell r="B6478" t="str">
            <v>CONTRAPISO EM ARGAMASSA PRONTA, PREPARO MECÂNICO COM MISTURADOR 300 KG, APLICADO EM ÁREAS SECAS SOBRE LAJE, ADERIDO, ESPESSURA 3CM. AF_06/2014</v>
          </cell>
          <cell r="C6478" t="str">
            <v>M2</v>
          </cell>
          <cell r="D6478">
            <v>66.959999999999994</v>
          </cell>
        </row>
        <row r="6479">
          <cell r="A6479">
            <v>87634</v>
          </cell>
          <cell r="B6479" t="str">
            <v>CONTRAPISO EM ARGAMASSA PRONTA, PREPARO MANUAL, APLICADO EM ÁREAS SECAS SOBRE LAJE, ADERIDO, ESPESSURA 3CM. AF_06/2014</v>
          </cell>
          <cell r="C6479" t="str">
            <v>M2</v>
          </cell>
          <cell r="D6479">
            <v>73.27</v>
          </cell>
        </row>
        <row r="6480">
          <cell r="A6480">
            <v>87640</v>
          </cell>
          <cell r="B6480" t="str">
            <v>CONTRAPISO EM ARGAMASSA TRAÇO 1:4 (CIMENTO E AREIA), PREPARO MECÂNICO COM BETONEIRA 400 L, APLICADO EM ÁREAS SECAS SOBRE LAJE, ADERIDO, ESPESSURA 4CM. AF_06/2014</v>
          </cell>
          <cell r="C6480" t="str">
            <v>M2</v>
          </cell>
          <cell r="D6480">
            <v>33.01</v>
          </cell>
        </row>
        <row r="6481">
          <cell r="A6481">
            <v>87642</v>
          </cell>
          <cell r="B6481" t="str">
            <v>CONTRAPISO EM ARGAMASSA TRAÇO 1:4 (CIMENTO E AREIA), PREPARO MANUAL, APLICADO EM ÁREAS SECAS SOBRE LAJE, ADERIDO, ESPESSURA 4CM. AF_06/2014</v>
          </cell>
          <cell r="C6481" t="str">
            <v>M2</v>
          </cell>
          <cell r="D6481">
            <v>36.909999999999997</v>
          </cell>
        </row>
        <row r="6482">
          <cell r="A6482">
            <v>87643</v>
          </cell>
          <cell r="B6482" t="str">
            <v>CONTRAPISO EM ARGAMASSA PRONTA, PREPARO MECÂNICO COM MISTURADOR 300 KG, APLICADO EM ÁREAS SECAS SOBRE LAJE, ADERIDO, ESPESSURA 4CM. AF_06/2014</v>
          </cell>
          <cell r="C6482" t="str">
            <v>M2</v>
          </cell>
          <cell r="D6482">
            <v>80.349999999999994</v>
          </cell>
        </row>
        <row r="6483">
          <cell r="A6483">
            <v>87644</v>
          </cell>
          <cell r="B6483" t="str">
            <v>CONTRAPISO EM ARGAMASSA PRONTA, PREPARO MANUAL, APLICADO EM ÁREAS SECAS SOBRE LAJE, ADERIDO, ESPESSURA 4CM. AF_06/2014</v>
          </cell>
          <cell r="C6483" t="str">
            <v>M2</v>
          </cell>
          <cell r="D6483">
            <v>88.11</v>
          </cell>
        </row>
        <row r="6484">
          <cell r="A6484">
            <v>87680</v>
          </cell>
          <cell r="B6484" t="str">
            <v>CONTRAPISO EM ARGAMASSA TRAÇO 1:4 (CIMENTO E AREIA), PREPARO MECÂNICO COM BETONEIRA 400 L, APLICADO EM ÁREAS SECAS SOBRE LAJE, NÃO ADERIDO, ESPESSURA 4CM. AF_06/2014</v>
          </cell>
          <cell r="C6484" t="str">
            <v>M2</v>
          </cell>
          <cell r="D6484">
            <v>27.41</v>
          </cell>
        </row>
        <row r="6485">
          <cell r="A6485">
            <v>87682</v>
          </cell>
          <cell r="B6485" t="str">
            <v>CONTRAPISO EM ARGAMASSA TRAÇO 1:4 (CIMENTO E AREIA), PREPARO MANUAL, APLICADO EM ÁREAS SECAS SOBRE LAJE, NÃO ADERIDO, ESPESSURA 4CM. AF_06/2014</v>
          </cell>
          <cell r="C6485" t="str">
            <v>M2</v>
          </cell>
          <cell r="D6485">
            <v>31.31</v>
          </cell>
        </row>
        <row r="6486">
          <cell r="A6486">
            <v>87683</v>
          </cell>
          <cell r="B6486" t="str">
            <v>CONTRAPISO EM ARGAMASSA PRONTA, PREPARO MECÂNICO COM MISTURADOR 300 KG, APLICADO EM ÁREAS SECAS SOBRE LAJE, NÃO ADERIDO, ESPESSURA 4CM. AF_06/2014</v>
          </cell>
          <cell r="C6486" t="str">
            <v>M2</v>
          </cell>
          <cell r="D6486">
            <v>74.75</v>
          </cell>
        </row>
        <row r="6487">
          <cell r="A6487">
            <v>87684</v>
          </cell>
          <cell r="B6487" t="str">
            <v>CONTRAPISO EM ARGAMASSA PRONTA, PREPARO MANUAL, APLICADO EM ÁREAS SECAS SOBRE LAJE, NÃO ADERIDO, ESPESSURA 4CM. AF_06/2014</v>
          </cell>
          <cell r="C6487" t="str">
            <v>M2</v>
          </cell>
          <cell r="D6487">
            <v>82.51</v>
          </cell>
        </row>
        <row r="6488">
          <cell r="A6488">
            <v>87690</v>
          </cell>
          <cell r="B6488" t="str">
            <v>CONTRAPISO EM ARGAMASSA TRAÇO 1:4 (CIMENTO E AREIA), PREPARO MECÂNICO COM BETONEIRA 400 L, APLICADO EM ÁREAS SECAS SOBRE LAJE, NÃO ADERIDO, ESPESSURA 5CM. AF_06/2014</v>
          </cell>
          <cell r="C6488" t="str">
            <v>M2</v>
          </cell>
          <cell r="D6488">
            <v>31.83</v>
          </cell>
        </row>
        <row r="6489">
          <cell r="A6489">
            <v>87692</v>
          </cell>
          <cell r="B6489" t="str">
            <v>CONTRAPISO EM ARGAMASSA TRAÇO 1:4 (CIMENTO E AREIA), PREPARO MANUAL, APLICADO EM ÁREAS SECAS SOBRE LAJE, NÃO ADERIDO, ESPESSURA 5CM. AF_06/2014</v>
          </cell>
          <cell r="C6489" t="str">
            <v>M2</v>
          </cell>
          <cell r="D6489">
            <v>36.29</v>
          </cell>
        </row>
        <row r="6490">
          <cell r="A6490">
            <v>87693</v>
          </cell>
          <cell r="B6490" t="str">
            <v>CONTRAPISO EM ARGAMASSA PRONTA, PREPARO MECÂNICO COM MISTURADOR 300 KG, APLICADO EM ÁREAS SECAS SOBRE LAJE, NÃO ADERIDO, ESPESSURA 5CM. AF_06/2014</v>
          </cell>
          <cell r="C6490" t="str">
            <v>M2</v>
          </cell>
          <cell r="D6490">
            <v>86.04</v>
          </cell>
        </row>
        <row r="6491">
          <cell r="A6491">
            <v>87694</v>
          </cell>
          <cell r="B6491" t="str">
            <v>CONTRAPISO EM ARGAMASSA PRONTA, PREPARO MANUAL, APLICADO EM ÁREAS SECAS SOBRE LAJE, NÃO ADERIDO, ESPESSURA 5CM. AF_06/2014</v>
          </cell>
          <cell r="C6491" t="str">
            <v>M2</v>
          </cell>
          <cell r="D6491">
            <v>94.93</v>
          </cell>
        </row>
        <row r="6492">
          <cell r="A6492">
            <v>87700</v>
          </cell>
          <cell r="B6492" t="str">
            <v>CONTRAPISO EM ARGAMASSA TRAÇO 1:4 (CIMENTO E AREIA), PREPARO MECÂNICO COM BETONEIRA 400 L, APLICADO EM ÁREAS SECAS SOBRE LAJE, NÃO ADERIDO, ESPESSURA 6CM. AF_06/2014</v>
          </cell>
          <cell r="C6492" t="str">
            <v>M2</v>
          </cell>
          <cell r="D6492">
            <v>34.39</v>
          </cell>
        </row>
        <row r="6493">
          <cell r="A6493">
            <v>87702</v>
          </cell>
          <cell r="B6493" t="str">
            <v>CONTRAPISO EM ARGAMASSA TRAÇO 1:4 (CIMENTO E AREIA), PREPARO MANUAL, APLICADO EM ÁREAS SECAS SOBRE LAJE, NÃO ADERIDO, ESPESSURA 6CM. AF_06/2014</v>
          </cell>
          <cell r="C6493" t="str">
            <v>M2</v>
          </cell>
          <cell r="D6493">
            <v>39.26</v>
          </cell>
        </row>
        <row r="6494">
          <cell r="A6494">
            <v>87703</v>
          </cell>
          <cell r="B6494" t="str">
            <v>CONTRAPISO EM ARGAMASSA PRONTA, PREPARO MECÂNICO COM MISTURADOR 300 KG, APLICADO EM ÁREAS SECAS SOBRE LAJE, NÃO ADERIDO, ESPESSURA 6CM. AF_06/2014</v>
          </cell>
          <cell r="C6494" t="str">
            <v>M2</v>
          </cell>
          <cell r="D6494">
            <v>93.43</v>
          </cell>
        </row>
        <row r="6495">
          <cell r="A6495">
            <v>87704</v>
          </cell>
          <cell r="B6495" t="str">
            <v>CONTRAPISO EM ARGAMASSA PRONTA, PREPARO MANUAL, APLICADO EM ÁREAS SECAS SOBRE LAJE, NÃO ADERIDO, ESPESSURA 6CM. AF_06/2014</v>
          </cell>
          <cell r="C6495" t="str">
            <v>M2</v>
          </cell>
          <cell r="D6495">
            <v>103.11</v>
          </cell>
        </row>
        <row r="6496">
          <cell r="A6496">
            <v>87735</v>
          </cell>
          <cell r="B6496" t="str">
            <v>CONTRAPISO EM ARGAMASSA TRAÇO 1:4 (CIMENTO E AREIA), PREPARO MECÂNICO COM BETONEIRA 400 L, APLICADO EM ÁREAS MOLHADAS SOBRE LAJE, ADERIDO, ESPESSURA 2CM. AF_06/2014</v>
          </cell>
          <cell r="C6496" t="str">
            <v>M2</v>
          </cell>
          <cell r="D6496">
            <v>29.94</v>
          </cell>
        </row>
        <row r="6497">
          <cell r="A6497">
            <v>87737</v>
          </cell>
          <cell r="B6497" t="str">
            <v>CONTRAPISO EM ARGAMASSA TRAÇO 1:4 (CIMENTO E AREIA), PREPARO MANUAL, APLICADO EM ÁREAS MOLHADAS SOBRE LAJE, ADERIDO, ESPESSURA 2CM. AF_06/2014</v>
          </cell>
          <cell r="C6497" t="str">
            <v>M2</v>
          </cell>
          <cell r="D6497">
            <v>32.22</v>
          </cell>
        </row>
        <row r="6498">
          <cell r="A6498">
            <v>87738</v>
          </cell>
          <cell r="B6498" t="str">
            <v>CONTRAPISO EM ARGAMASSA PRONTA, PREPARO MECÂNICO COM MISTURADOR 300 KG, APLICADO EM ÁREAS MOLHADAS SOBRE LAJE, ADERIDO, ESPESSURA 2CM. AF_06/2014</v>
          </cell>
          <cell r="C6498" t="str">
            <v>M2</v>
          </cell>
          <cell r="D6498">
            <v>57.63</v>
          </cell>
        </row>
        <row r="6499">
          <cell r="A6499">
            <v>87739</v>
          </cell>
          <cell r="B6499" t="str">
            <v>CONTRAPISO EM ARGAMASSA PRONTA, PREPARO MANUAL, APLICADO EM ÁREAS MOLHADAS SOBRE LAJE, ADERIDO, ESPESSURA 2CM. AF_06/2014</v>
          </cell>
          <cell r="C6499" t="str">
            <v>M2</v>
          </cell>
          <cell r="D6499">
            <v>62.17</v>
          </cell>
        </row>
        <row r="6500">
          <cell r="A6500">
            <v>87745</v>
          </cell>
          <cell r="B6500" t="str">
            <v>CONTRAPISO EM ARGAMASSA TRAÇO 1:4 (CIMENTO E AREIA), PREPARO MECÂNICO COM BETONEIRA 400 L, APLICADO EM ÁREAS MOLHADAS SOBRE LAJE, ADERIDO, ESPESSURA 3CM. AF_06/2014</v>
          </cell>
          <cell r="C6500" t="str">
            <v>M2</v>
          </cell>
          <cell r="D6500">
            <v>35.590000000000003</v>
          </cell>
        </row>
        <row r="6501">
          <cell r="A6501">
            <v>87747</v>
          </cell>
          <cell r="B6501" t="str">
            <v>CONTRAPISO EM ARGAMASSA TRAÇO 1:4 (CIMENTO E AREIA), PREPARO MANUAL, APLICADO EM ÁREAS MOLHADAS SOBRE LAJE, ADERIDO, ESPESSURA 3CM. AF_06/2014</v>
          </cell>
          <cell r="C6501" t="str">
            <v>M2</v>
          </cell>
          <cell r="D6501">
            <v>38.76</v>
          </cell>
        </row>
        <row r="6502">
          <cell r="A6502">
            <v>87748</v>
          </cell>
          <cell r="B6502" t="str">
            <v>CONTRAPISO EM ARGAMASSA PRONTA, PREPARO MECÂNICO COM MISTURADOR 300 KG, APLICADO EM ÁREAS MOLHADAS SOBRE LAJE, ADERIDO, ESPESSURA 3CM. AF_06/2014</v>
          </cell>
          <cell r="C6502" t="str">
            <v>M2</v>
          </cell>
          <cell r="D6502">
            <v>74.08</v>
          </cell>
        </row>
        <row r="6503">
          <cell r="A6503">
            <v>87749</v>
          </cell>
          <cell r="B6503" t="str">
            <v>CONTRAPISO EM ARGAMASSA PRONTA, PREPARO MANUAL, APLICADO EM ÁREAS MOLHADAS SOBRE LAJE, ADERIDO, ESPESSURA 3CM. AF_06/2014</v>
          </cell>
          <cell r="C6503" t="str">
            <v>M2</v>
          </cell>
          <cell r="D6503">
            <v>80.39</v>
          </cell>
        </row>
        <row r="6504">
          <cell r="A6504">
            <v>87755</v>
          </cell>
          <cell r="B6504" t="str">
            <v>CONTRAPISO EM ARGAMASSA TRAÇO 1:4 (CIMENTO E AREIA), PREPARO MECÂNICO COM BETONEIRA 400 L, APLICADO EM ÁREAS MOLHADAS SOBRE IMPERMEABILIZAÇÃO, ESPESSURA 3CM. AF_06/2014</v>
          </cell>
          <cell r="C6504" t="str">
            <v>M2</v>
          </cell>
          <cell r="D6504">
            <v>32.61</v>
          </cell>
        </row>
        <row r="6505">
          <cell r="A6505">
            <v>87757</v>
          </cell>
          <cell r="B6505" t="str">
            <v>CONTRAPISO EM ARGAMASSA TRAÇO 1:4 (CIMENTO E AREIA), PREPARO MANUAL, APLICADO EM ÁREAS MOLHADAS SOBRE IMPERMEABILIZAÇÃO, ESPESSURA 3CM. AF_06/2014</v>
          </cell>
          <cell r="C6505" t="str">
            <v>M2</v>
          </cell>
          <cell r="D6505">
            <v>35.78</v>
          </cell>
        </row>
        <row r="6506">
          <cell r="A6506">
            <v>87758</v>
          </cell>
          <cell r="B6506" t="str">
            <v>CONTRAPISO EM ARGAMASSA PRONTA, PREPARO MECÂNICO COM MISTURADOR 300 KG, APLICADO EM ÁREAS MOLHADAS SOBRE IMPERMEABILIZAÇÃO, ESPESSURA 3CM. AF_06/2014</v>
          </cell>
          <cell r="C6506" t="str">
            <v>M2</v>
          </cell>
          <cell r="D6506">
            <v>71.099999999999994</v>
          </cell>
        </row>
        <row r="6507">
          <cell r="A6507">
            <v>87759</v>
          </cell>
          <cell r="B6507" t="str">
            <v>CONTRAPISO EM ARGAMASSA PRONTA, PREPARO MANUAL, APLICADO EM ÁREAS MOLHADAS SOBRE IMPERMEABILIZAÇÃO, ESPESSURA 3CM. AF_06/2014</v>
          </cell>
          <cell r="C6507" t="str">
            <v>M2</v>
          </cell>
          <cell r="D6507">
            <v>77.41</v>
          </cell>
        </row>
        <row r="6508">
          <cell r="A6508">
            <v>87765</v>
          </cell>
          <cell r="B6508" t="str">
            <v>CONTRAPISO EM ARGAMASSA TRAÇO 1:4 (CIMENTO E AREIA), PREPARO MECÂNICO COM BETONEIRA 400 L, APLICADO EM ÁREAS MOLHADAS SOBRE IMPERMEABILIZAÇÃO, ESPESSURA 4CM. AF_06/2014</v>
          </cell>
          <cell r="C6508" t="str">
            <v>M2</v>
          </cell>
          <cell r="D6508">
            <v>37.15</v>
          </cell>
        </row>
        <row r="6509">
          <cell r="A6509">
            <v>87767</v>
          </cell>
          <cell r="B6509" t="str">
            <v>CONTRAPISO EM ARGAMASSA TRAÇO 1:4 (CIMENTO E AREIA), PREPARO MANUAL, APLICADO EM ÁREAS MOLHADAS SOBRE IMPERMEABILIZAÇÃO, ESPESSURA 4CM. AF_06/2014</v>
          </cell>
          <cell r="C6509" t="str">
            <v>M2</v>
          </cell>
          <cell r="D6509">
            <v>41.05</v>
          </cell>
        </row>
        <row r="6510">
          <cell r="A6510">
            <v>87768</v>
          </cell>
          <cell r="B6510" t="str">
            <v>CONTRAPISO EM ARGAMASSA PRONTA, PREPARO MECÂNICO COM MISTURADOR 300 KG, APLICADO EM ÁREAS MOLHADAS SOBRE IMPERMEABILIZAÇÃO, ESPESSURA 4CM. AF_06/2014</v>
          </cell>
          <cell r="C6510" t="str">
            <v>M2</v>
          </cell>
          <cell r="D6510">
            <v>84.49</v>
          </cell>
        </row>
        <row r="6511">
          <cell r="A6511">
            <v>87769</v>
          </cell>
          <cell r="B6511" t="str">
            <v>CONTRAPISO EM ARGAMASSA PRONTA, PREPARO MANUAL, APLICADO EM ÁREAS MOLHADAS SOBRE IMPERMEABILIZAÇÃO, ESPESSURA 4CM. AF_06/2014</v>
          </cell>
          <cell r="C6511" t="str">
            <v>M2</v>
          </cell>
          <cell r="D6511">
            <v>92.25</v>
          </cell>
        </row>
        <row r="6512">
          <cell r="A6512">
            <v>87775</v>
          </cell>
          <cell r="B6512" t="str">
            <v>EMBOÇO OU MASSA ÚNICA EM ARGAMASSA TRAÇO 1:2:8, PREPARO MECÂNICO COM BETONEIRA 400 L, APLICADA MANUALMENTE EM PANOS DE FACHADA COM PRESENÇA DE VÃOS, ESPESSURA DE 25 MM. AF_06/2014</v>
          </cell>
          <cell r="C6512" t="str">
            <v>M2</v>
          </cell>
          <cell r="D6512">
            <v>36.69</v>
          </cell>
        </row>
        <row r="6513">
          <cell r="A6513">
            <v>87777</v>
          </cell>
          <cell r="B6513" t="str">
            <v>EMBOÇO OU MASSA ÚNICA EM ARGAMASSA TRAÇO 1:2:8, PREPARO MANUAL, APLICADA MANUALMENTE EM PANOS DE FACHADA COM PRESENÇA DE VÃOS, ESPESSURA DE 25 MM. AF_06/2014</v>
          </cell>
          <cell r="C6513" t="str">
            <v>M2</v>
          </cell>
          <cell r="D6513">
            <v>39.04</v>
          </cell>
        </row>
        <row r="6514">
          <cell r="A6514">
            <v>87778</v>
          </cell>
          <cell r="B6514" t="str">
            <v>EMBOÇO OU MASSA ÚNICA EM ARGAMASSA INDUSTRIALIZADA, PREPARO MECÂNICO E APLICAÇÃO COM EQUIPAMENTO DE MISTURA E PROJEÇÃO DE 1,5 M3/H DE ARGAMASSA EM PANOS DE FACHADA COM PRESENÇA DE VÃOS, ESPESSURA DE 25 MM. AF_06/2014</v>
          </cell>
          <cell r="C6514" t="str">
            <v>M2</v>
          </cell>
          <cell r="D6514">
            <v>50.75</v>
          </cell>
        </row>
        <row r="6515">
          <cell r="A6515">
            <v>87779</v>
          </cell>
          <cell r="B6515" t="str">
            <v>EMBOÇO OU MASSA ÚNICA EM ARGAMASSA TRAÇO 1:2:8, PREPARO MECÂNICO COM BETONEIRA 400 L, APLICADA MANUALMENTE EM PANOS DE FACHADA COM PRESENÇA DE VÃOS, ESPESSURA DE 35 MM. AF_06/2014</v>
          </cell>
          <cell r="C6515" t="str">
            <v>M2</v>
          </cell>
          <cell r="D6515">
            <v>42.88</v>
          </cell>
        </row>
        <row r="6516">
          <cell r="A6516">
            <v>87781</v>
          </cell>
          <cell r="B6516" t="str">
            <v>EMBOÇO OU MASSA ÚNICA EM ARGAMASSA TRAÇO 1:2:8, PREPARO MANUAL, APLICADA MANUALMENTE EM PANOS DE FACHADA COM PRESENÇA DE VÃOS, ESPESSURA DE 35 MM. AF_06/2014</v>
          </cell>
          <cell r="C6516" t="str">
            <v>M2</v>
          </cell>
          <cell r="D6516">
            <v>46.03</v>
          </cell>
        </row>
        <row r="6517">
          <cell r="A6517">
            <v>87783</v>
          </cell>
          <cell r="B6517" t="str">
            <v>EMBOÇO OU MASSA ÚNICA EM ARGAMASSA INDUSTRIALIZADA, PREPARO MECÂNICO E APLICAÇÃO COM EQUIPAMENTO DE MISTURA E PROJEÇÃO DE 1,5 M3/H DE ARGAMASSA EM PANOS DE FACHADA COM PRESENÇA DE VÃOS, ESPESSURA DE 35 MM. AF_06/2014</v>
          </cell>
          <cell r="C6517" t="str">
            <v>M2</v>
          </cell>
          <cell r="D6517">
            <v>63.08</v>
          </cell>
        </row>
        <row r="6518">
          <cell r="A6518">
            <v>87784</v>
          </cell>
          <cell r="B6518" t="str">
            <v>EMBOÇO OU MASSA ÚNICA EM ARGAMASSA TRAÇO 1:2:8, PREPARO MECÂNICO COM BETONEIRA 400 L, APLICADA MANUALMENTE EM PANOS DE FACHADA COM PRESENÇA DE VÃOS, ESPESSURA DE 45 MM. AF_06/2014</v>
          </cell>
          <cell r="C6518" t="str">
            <v>M2</v>
          </cell>
          <cell r="D6518">
            <v>49.06</v>
          </cell>
        </row>
        <row r="6519">
          <cell r="A6519">
            <v>87786</v>
          </cell>
          <cell r="B6519" t="str">
            <v>EMBOÇO OU MASSA ÚNICA EM ARGAMASSA TRAÇO 1:2:8, PREPARO MANUAL, APLICADA MANUALMENTE EM PANOS DE FACHADA COM PRESENÇA DE VÃOS, ESPESSURA DE 45 MM. AF_06/2014</v>
          </cell>
          <cell r="C6519" t="str">
            <v>M2</v>
          </cell>
          <cell r="D6519">
            <v>53.01</v>
          </cell>
        </row>
        <row r="6520">
          <cell r="A6520">
            <v>87787</v>
          </cell>
          <cell r="B6520" t="str">
            <v>EMBOÇO OU MASSA ÚNICA EM ARGAMASSA INDUSTRIALIZADA, PREPARO MECÂNICO E APLICAÇÃO COM EQUIPAMENTO DE MISTURA E PROJEÇÃO DE 1,5 M3/H DE ARGAMASSA EM PANOS DE FACHADA COM PRESENÇA DE VÃOS, ESPESSURA DE 45 MM. AF_06/2014</v>
          </cell>
          <cell r="C6520" t="str">
            <v>M2</v>
          </cell>
          <cell r="D6520">
            <v>75.42</v>
          </cell>
        </row>
        <row r="6521">
          <cell r="A6521">
            <v>87788</v>
          </cell>
          <cell r="B6521" t="str">
            <v>EMBOÇO OU MASSA ÚNICA EM ARGAMASSA TRAÇO 1:2:8, PREPARO MECÂNICO COM BETONEIRA 400 L, APLICADA MANUALMENTE EM PANOS DE FACHADA COM PRESENÇA DE VÃOS, ESPESSURA MAIOR OU IGUAL A 50 MM. AF_06/2014</v>
          </cell>
          <cell r="C6521" t="str">
            <v>M2</v>
          </cell>
          <cell r="D6521">
            <v>62.85</v>
          </cell>
        </row>
        <row r="6522">
          <cell r="A6522">
            <v>87790</v>
          </cell>
          <cell r="B6522" t="str">
            <v>EMBOÇO OU MASSA ÚNICA EM ARGAMASSA TRAÇO 1:2:8, PREPARO MANUAL, APLICADA MANUALMENTE EM PANOS DE FACHADA COM PRESENÇA DE VÃOS, ESPESSURA MAIOR OU IGUAL A 50 MM. AF_06/2014</v>
          </cell>
          <cell r="C6522" t="str">
            <v>M2</v>
          </cell>
          <cell r="D6522">
            <v>67.2</v>
          </cell>
        </row>
        <row r="6523">
          <cell r="A6523">
            <v>87791</v>
          </cell>
          <cell r="B6523" t="str">
            <v>EMBOÇO OU MASSA ÚNICA EM ARGAMASSA INDUSTRIALIZADA, PREPARO MECÂNICO E APLICAÇÃO COM EQUIPAMENTO DE MISTURA E PROJEÇÃO DE 1,5 M3/H DE ARGAMASSA EM PANOS DE FACHADA COM PRESENÇA DE VÃOS, ESPESSURA MAIOR OU IGUAL A 50 MM. AF_06/2014</v>
          </cell>
          <cell r="C6523" t="str">
            <v>M2</v>
          </cell>
          <cell r="D6523">
            <v>89.49</v>
          </cell>
        </row>
        <row r="6524">
          <cell r="A6524">
            <v>87792</v>
          </cell>
          <cell r="B6524" t="str">
            <v>EMBOÇO OU MASSA ÚNICA EM ARGAMASSA TRAÇO 1:2:8, PREPARO MECÂNICO COM BETONEIRA 400 L, APLICADA MANUALMENTE EM PANOS CEGOS DE FACHADA (SEM PRESENÇA DE VÃOS), ESPESSURA DE 25 MM. AF_06/2014</v>
          </cell>
          <cell r="C6524" t="str">
            <v>M2</v>
          </cell>
          <cell r="D6524">
            <v>24.59</v>
          </cell>
        </row>
        <row r="6525">
          <cell r="A6525">
            <v>87794</v>
          </cell>
          <cell r="B6525" t="str">
            <v>EMBOÇO OU MASSA ÚNICA EM ARGAMASSA TRAÇO 1:2:8, PREPARO MANUAL, APLICADA MANUALMENTE EM PANOS CEGOS DE FACHADA (SEM PRESENÇA DE VÃOS), ESPESSURA DE 25 MM. AF_06/2014</v>
          </cell>
          <cell r="C6525" t="str">
            <v>M2</v>
          </cell>
          <cell r="D6525">
            <v>26.78</v>
          </cell>
        </row>
        <row r="6526">
          <cell r="A6526">
            <v>87795</v>
          </cell>
          <cell r="B6526" t="str">
            <v>EMBOÇO OU MASSA ÚNICA EM ARGAMASSA INDUSTRIALIZADA, PREPARO MECÂNICO E APLICAÇÃO COM EQUIPAMENTO DE MISTURA E PROJEÇÃO DE 1,5 M3/H DE ARGAMASSA EM PANOS CEGOS DE FACHADA (SEM PRESENÇA DE VÃOS), ESPESSURA DE 25 MM. AF_06/2014</v>
          </cell>
          <cell r="C6526" t="str">
            <v>M2</v>
          </cell>
          <cell r="D6526">
            <v>37.450000000000003</v>
          </cell>
        </row>
        <row r="6527">
          <cell r="A6527">
            <v>87797</v>
          </cell>
          <cell r="B6527" t="str">
            <v>EMBOÇO OU MASSA ÚNICA EM ARGAMASSA TRAÇO 1:2:8, PREPARO MECÂNICO COM BETONEIRA 400 L, APLICADA MANUALMENTE EM PANOS CEGOS DE FACHADA (SEM PRESENÇA DE VÃOS), ESPESSURA DE 35 MM. AF_06/2014</v>
          </cell>
          <cell r="C6527" t="str">
            <v>M2</v>
          </cell>
          <cell r="D6527">
            <v>30.53</v>
          </cell>
        </row>
        <row r="6528">
          <cell r="A6528">
            <v>87799</v>
          </cell>
          <cell r="B6528" t="str">
            <v>EMBOÇO OU MASSA ÚNICA EM ARGAMASSA TRAÇO 1:2:8, PREPARO MANUAL, APLICADA MANUALMENTE EM PANOS CEGOS DE FACHADA (SEM PRESENÇA DE VÃOS), ESPESSURA DE 35 MM. AF_06/2014</v>
          </cell>
          <cell r="C6528" t="str">
            <v>M2</v>
          </cell>
          <cell r="D6528">
            <v>33.47</v>
          </cell>
        </row>
        <row r="6529">
          <cell r="A6529">
            <v>87800</v>
          </cell>
          <cell r="B6529" t="str">
            <v>EMBOÇO OU MASSA ÚNICA EM ARGAMASSA INDUSTRIALIZADA, PREPARO MECÂNICO E APLICAÇÃO COM EQUIPAMENTO DE MISTURA E PROJEÇÃO DE 1,5 M3/H DE ARGAMASSA EM PANOS CEGOS DE FACHADA (SEM PRESENÇA DE VÃOS), ESPESSURA DE 35 MM. AF_06/2014</v>
          </cell>
          <cell r="C6529" t="str">
            <v>M2</v>
          </cell>
          <cell r="D6529">
            <v>49.13</v>
          </cell>
        </row>
        <row r="6530">
          <cell r="A6530">
            <v>87801</v>
          </cell>
          <cell r="B6530" t="str">
            <v>EMBOÇO OU MASSA ÚNICA EM ARGAMASSA TRAÇO 1:2:8, PREPARO MECÂNICO COM BETONEIRA 400 L, APLICADA MANUALMENTE EM PANOS CEGOS DE FACHADA (SEM PRESENÇA DE VÃOS), ESPESSURA DE 45 MM. AF_06/2014</v>
          </cell>
          <cell r="C6530" t="str">
            <v>M2</v>
          </cell>
          <cell r="D6530">
            <v>36.46</v>
          </cell>
        </row>
        <row r="6531">
          <cell r="A6531">
            <v>87803</v>
          </cell>
          <cell r="B6531" t="str">
            <v>EMBOÇO OU MASSA ÚNICA EM ARGAMASSA TRAÇO 1:2:8, PREPARO MANUAL, APLICADA MANUALMENTE EM PANOS CEGOS DE FACHADA (SEM PRESENÇA DE VÃOS), ESPESSURA DE 45 MM. AF_06/2014</v>
          </cell>
          <cell r="C6531" t="str">
            <v>M2</v>
          </cell>
          <cell r="D6531">
            <v>40.15</v>
          </cell>
        </row>
        <row r="6532">
          <cell r="A6532">
            <v>87804</v>
          </cell>
          <cell r="B6532" t="str">
            <v>EMBOÇO OU MASSA ÚNICA EM ARGAMASSA INDUSTRIALIZADA, PREPARO MECÂNICO E APLICAÇÃO COM EQUIPAMENTO DE MISTURA E PROJEÇÃO DE 1,5 M3/H DE ARGAMASSA EM PANOS CEGOS DE FACHADA (SEM PRESENÇA DE VÃOS), ESPESSURA DE 45 MM. AF_06/2014</v>
          </cell>
          <cell r="C6532" t="str">
            <v>M2</v>
          </cell>
          <cell r="D6532">
            <v>60.82</v>
          </cell>
        </row>
        <row r="6533">
          <cell r="A6533">
            <v>87805</v>
          </cell>
          <cell r="B6533" t="str">
            <v>EMBOÇO OU MASSA ÚNICA EM ARGAMASSA TRAÇO 1:2:8, PREPARO MECÂNICO COM BETONEIRA 400 L, APLICADA MANUALMENTE EM PANOS CEGOS DE FACHADA (SEM PRESENÇA DE VÃOS), ESPESSURA MAIOR OU IGUAL A 50 MM. AF_06/2014</v>
          </cell>
          <cell r="C6533" t="str">
            <v>M2</v>
          </cell>
          <cell r="D6533">
            <v>41.89</v>
          </cell>
        </row>
        <row r="6534">
          <cell r="A6534">
            <v>87807</v>
          </cell>
          <cell r="B6534" t="str">
            <v>EMBOÇO OU MASSA ÚNICA EM ARGAMASSA TRAÇO 1:2:8, PREPARO MANUAL, APLICADA MANUALMENTE EM PANOS CEGOS DE FACHADA (SEM PRESENÇA DE VÃOS), ESPESSURA MAIOR OU IGUAL A 50 MM. AF_06/2014</v>
          </cell>
          <cell r="C6534" t="str">
            <v>M2</v>
          </cell>
          <cell r="D6534">
            <v>45.95</v>
          </cell>
        </row>
        <row r="6535">
          <cell r="A6535">
            <v>87808</v>
          </cell>
          <cell r="B6535" t="str">
            <v>EMBOÇO OU MASSA ÚNICA EM ARGAMASSA INDUSTRIALIZADA, PREPARO MECÂNICO E APLICAÇÃO COM EQUIPAMENTO DE MISTURA E PROJEÇÃO DE 1,5 M3/H DE ARGAMASSA EM PANOS CEGOS DE FACHADA (SEM PRESENÇA DE VÃOS), ESPESSURA MAIOR OU IGUAL A 50 MM. AF_06/2014</v>
          </cell>
          <cell r="C6535" t="str">
            <v>M2</v>
          </cell>
          <cell r="D6535">
            <v>66.349999999999994</v>
          </cell>
        </row>
        <row r="6536">
          <cell r="A6536">
            <v>87809</v>
          </cell>
          <cell r="B6536" t="str">
            <v>EMBOÇO OU MASSA ÚNICA EM ARGAMASSA TRAÇO 1:2:8, PREPARO MECÂNICO COM BETONEIRA 400 L, APLICADA MANUALMENTE EM SUPERFÍCIES EXTERNAS DA SACADA, ESPESSURA DE 25 MM, SEM USO DE TELA METÁLICA DE REFORÇO CONTRA FISSURAÇÃO. AF_06/2014</v>
          </cell>
          <cell r="C6536" t="str">
            <v>M2</v>
          </cell>
          <cell r="D6536">
            <v>57.65</v>
          </cell>
        </row>
        <row r="6537">
          <cell r="A6537">
            <v>87811</v>
          </cell>
          <cell r="B6537" t="str">
            <v>EMBOÇO OU MASSA ÚNICA EM ARGAMASSA TRAÇO 1:2:8, PREPARO MANUAL, APLICADA MANUALMENTE EM SUPERFÍCIES EXTERNAS DA SACADA, ESPESSURA DE 25 MM, SEM USO DE TELA METÁLICA DE REFORÇO CONTRA FISSURAÇÃO. AF_06/2014</v>
          </cell>
          <cell r="C6537" t="str">
            <v>M2</v>
          </cell>
          <cell r="D6537">
            <v>59.84</v>
          </cell>
        </row>
        <row r="6538">
          <cell r="A6538">
            <v>87812</v>
          </cell>
          <cell r="B6538" t="str">
            <v>EMBOÇO OU MASSA ÚNICA EM ARGAMASSA INDUSTRIALIZADA, PREPARO MECÂNICO E APLICAÇÃO COM EQUIPAMENTO DE MISTURA E PROJEÇÃO DE 1,5 M3/H EM SUPERFÍCIES EXTERNAS DA SACADA, ESPESSURA 25 MM, SEM USO DE TELA METÁLICA. AF_06/2014</v>
          </cell>
          <cell r="C6538" t="str">
            <v>M2</v>
          </cell>
          <cell r="D6538">
            <v>70.2</v>
          </cell>
        </row>
        <row r="6539">
          <cell r="A6539">
            <v>87813</v>
          </cell>
          <cell r="B6539" t="str">
            <v>EMBOÇO OU MASSA ÚNICA EM ARGAMASSA TRAÇO 1:2:8, PREPARO MECÂNICO COM BETONEIRA 400 L, APLICADA MANUALMENTE EM SUPERFÍCIES EXTERNAS DA SACADA, ESPESSURA DE 35 MM, SEM USO DE TELA METÁLICA DE REFORÇO CONTRA FISSURAÇÃO. AF_06/2014</v>
          </cell>
          <cell r="C6539" t="str">
            <v>M2</v>
          </cell>
          <cell r="D6539">
            <v>63.59</v>
          </cell>
        </row>
        <row r="6540">
          <cell r="A6540">
            <v>87815</v>
          </cell>
          <cell r="B6540" t="str">
            <v>EMBOÇO OU MASSA ÚNICA EM ARGAMASSA TRAÇO 1:2:8, PREPARO MANUAL, APLICADA MANUALMENTE EM SUPERFÍCIES EXTERNAS DA SACADA, ESPESSURA DE 35 MM, SEM USO DE TELA METÁLICA DE REFORÇO CONTRA FISSURAÇÃO. AF_06/2014</v>
          </cell>
          <cell r="C6540" t="str">
            <v>M2</v>
          </cell>
          <cell r="D6540">
            <v>66.53</v>
          </cell>
        </row>
        <row r="6541">
          <cell r="A6541">
            <v>87816</v>
          </cell>
          <cell r="B6541" t="str">
            <v>EMBOÇO OU MASSA ÚNICA EM ARGAMASSA INDUSTRIALIZADA, PREPARO MECÂNICO E APLICAÇÃO COM EQUIPAMENTO DE MISTURA E PROJEÇÃO DE 1,5 M3/H EM SUPERFÍCIES EXTERNAS DA SACADA, ESPESSURA 35 MM, SEM USO DE TELA METÁLICA. AF_06/2014</v>
          </cell>
          <cell r="C6541" t="str">
            <v>M2</v>
          </cell>
          <cell r="D6541">
            <v>81.88</v>
          </cell>
        </row>
        <row r="6542">
          <cell r="A6542">
            <v>87817</v>
          </cell>
          <cell r="B6542" t="str">
            <v>EMBOÇO OU MASSA ÚNICA EM ARGAMASSA TRAÇO 1:2:8, PREPARO MECÂNICO COM BETONEIRA 400 L, APLICADA MANUALMENTE EM SUPERFÍCIES EXTERNAS DA SACADA, ESPESSURA DE 45 MM, SEM USO DE TELA METÁLICA DE REFORÇO CONTRA FISSURAÇÃO. AF_06/2014</v>
          </cell>
          <cell r="C6542" t="str">
            <v>M2</v>
          </cell>
          <cell r="D6542">
            <v>69.22</v>
          </cell>
        </row>
        <row r="6543">
          <cell r="A6543">
            <v>87819</v>
          </cell>
          <cell r="B6543" t="str">
            <v>EMBOÇO OU MASSA ÚNICA EM ARGAMASSA TRAÇO 1:2:8, PREPARO MANUAL, APLICADA MANUALMENTE EM SUPERFÍCIES EXTERNAS DA SACADA, ESPESSURA DE 45 MM, SEM USO DE TELA METÁLICA DE REFORÇO CONTRA FISSURAÇÃO. AF_06/2014</v>
          </cell>
          <cell r="C6543" t="str">
            <v>M2</v>
          </cell>
          <cell r="D6543">
            <v>72.91</v>
          </cell>
        </row>
        <row r="6544">
          <cell r="A6544">
            <v>87820</v>
          </cell>
          <cell r="B6544" t="str">
            <v>EMBOÇO OU MASSA ÚNICA EM ARGAMASSA INDUSTRIALIZADA, PREPARO MECÂNICO E APLICAÇÃO COM EQUIPAMENTO DE MISTURA E PROJEÇÃO DE 1,5 M3/H EM SUPERFÍCIES EXTERNAS DA SACADA, ESPESSURA 45 MM, SEM USO DE TELA METÁLICA. AF_06/2014</v>
          </cell>
          <cell r="C6544" t="str">
            <v>M2</v>
          </cell>
          <cell r="D6544">
            <v>93.57</v>
          </cell>
        </row>
        <row r="6545">
          <cell r="A6545">
            <v>87821</v>
          </cell>
          <cell r="B6545" t="str">
            <v>EMBOÇO OU MASSA ÚNICA EM ARGAMASSA TRAÇO 1:2:8, PREPARO MECÂNICO COM BETONEIRA 400 L, APLICADA MANUALMENTE EM SUPERFÍCIES EXTERNAS DA SACADA, ESPESSURA MAIOR OU IGUAL A 50 MM, SEM USO DE TELA METÁLICA DE REFORÇO CONTRA FISSURAÇÃO. AF_06/2014</v>
          </cell>
          <cell r="C6545" t="str">
            <v>M2</v>
          </cell>
          <cell r="D6545">
            <v>99.43</v>
          </cell>
        </row>
        <row r="6546">
          <cell r="A6546">
            <v>87823</v>
          </cell>
          <cell r="B6546" t="str">
            <v>EMBOÇO OU MASSA ÚNICA EM ARGAMASSA TRAÇO 1:2:8, PREPARO MANUAL, APLICADA MANUALMENTE EM SUPERFÍCIES EXTERNAS DA SACADA, ESPESSURA MAIOR OU IGUAL A 50 MM, SEM USO DE TELA METÁLICA DE REFORÇO CONTRA FISSURAÇÃO. AF_06/2014</v>
          </cell>
          <cell r="C6546" t="str">
            <v>M2</v>
          </cell>
          <cell r="D6546">
            <v>103.49</v>
          </cell>
        </row>
        <row r="6547">
          <cell r="A6547">
            <v>87824</v>
          </cell>
          <cell r="B6547" t="str">
            <v>EMBOÇO OU MASSA ÚNICA EM ARGAMASSA INDUSTRIALIZADA, PREPARO MECÂNICO E APLICAÇÃO COM EQUIPAMENTO DE MISTURA E PROJEÇÃO DE 1,5 M3/H EM SUPERFÍCIES EXTERNAS DA SACADA, ESPESSURA MAIOR OU IGUAL A 50 MM, SEM USO DE TELA METÁLICA. AF_06/2014</v>
          </cell>
          <cell r="C6547" t="str">
            <v>M2</v>
          </cell>
          <cell r="D6547">
            <v>123.59</v>
          </cell>
        </row>
        <row r="6548">
          <cell r="A6548">
            <v>87825</v>
          </cell>
          <cell r="B6548" t="str">
            <v>EMBOÇO OU MASSA ÚNICA EM ARGAMASSA TRAÇO 1:2:8, PREPARO MECÂNICO COM BETONEIRA 400 L, APLICADA MANUALMENTE NAS PAREDES INTERNAS DA SACADA, ESPESSURA DE 25 MM, SEM USO DE TELA METÁLICA DE REFORÇO CONTRA FISSURAÇÃO. AF_06/2014</v>
          </cell>
          <cell r="C6548" t="str">
            <v>M2</v>
          </cell>
          <cell r="D6548">
            <v>45.88</v>
          </cell>
        </row>
        <row r="6549">
          <cell r="A6549">
            <v>87827</v>
          </cell>
          <cell r="B6549" t="str">
            <v>EMBOÇO OU MASSA ÚNICA EM ARGAMASSA TRAÇO 1:2:8, PREPARO MANUAL, APLICADA MANUALMENTE NAS PAREDES INTERNAS DA SACADA, ESPESSURA DE 25 MM, SEM USO DE TELA METÁLICA DE REFORÇO CONTRA FISSURAÇÃO. AF_06/2014</v>
          </cell>
          <cell r="C6549" t="str">
            <v>M2</v>
          </cell>
          <cell r="D6549">
            <v>48.57</v>
          </cell>
        </row>
        <row r="6550">
          <cell r="A6550">
            <v>87828</v>
          </cell>
          <cell r="B6550" t="str">
            <v>EMBOÇO OU MASSA ÚNICA EM ARGAMASSA INDUSTRIALIZADA, PREPARO MECÂNICO E APLICAÇÃO COM EQUIPAMENTO DE MISTURA E PROJEÇÃO DE 1,5 M3/H NAS PAREDES INTERNAS DA SACADA, ESPESSURA 25 MM, SEM USO DE TELA METÁLICA. AF_06/2014</v>
          </cell>
          <cell r="C6550" t="str">
            <v>M2</v>
          </cell>
          <cell r="D6550">
            <v>62.53</v>
          </cell>
        </row>
        <row r="6551">
          <cell r="A6551">
            <v>87829</v>
          </cell>
          <cell r="B6551" t="str">
            <v>EMBOÇO OU MASSA ÚNICA EM ARGAMASSA TRAÇO 1:2:8, PREPARO MECÂNICO COM BETONEIRA 400 L, APLICADA MANUALMENTE NAS PAREDES INTERNAS DA SACADA, ESPESSURA DE 35 MM, SEM USO DE TELA METÁLICA DE REFORÇO CONTRA FISSURAÇÃO. AF_06/2014</v>
          </cell>
          <cell r="C6551" t="str">
            <v>M2</v>
          </cell>
          <cell r="D6551">
            <v>52.6</v>
          </cell>
        </row>
        <row r="6552">
          <cell r="A6552">
            <v>87831</v>
          </cell>
          <cell r="B6552" t="str">
            <v>EMBOÇO OU MASSA ÚNICA EM ARGAMASSA TRAÇO 1:2:8, PREPARO MANUAL, APLICADA MANUALMENTE NAS PAREDES INTERNAS DA SACADA, ESPESSURA DE 35 MM, SEM USO DE TELA METÁLICA DE REFORÇO CONTRA FISSURAÇÃO. AF_06/2014</v>
          </cell>
          <cell r="C6552" t="str">
            <v>M2</v>
          </cell>
          <cell r="D6552">
            <v>56.19</v>
          </cell>
        </row>
        <row r="6553">
          <cell r="A6553">
            <v>87832</v>
          </cell>
          <cell r="B6553" t="str">
            <v>EMBOÇO OU MASSA ÚNICA EM ARGAMASSA INDUSTRIALIZADA, PREPARO MECÂNICO E APLICAÇÃO COM EQUIPAMENTO DE MISTURA E PROJEÇÃO DE 1,5 M3/H DE ARGAMASSA NAS PAREDES INTERNAS DA SACADA, ESPESSURA 35 MM, SEM USO DE TELA METÁLICA. AF_06/2014</v>
          </cell>
          <cell r="C6553" t="str">
            <v>M2</v>
          </cell>
          <cell r="D6553">
            <v>76.239999999999995</v>
          </cell>
        </row>
        <row r="6554">
          <cell r="A6554">
            <v>87834</v>
          </cell>
          <cell r="B6554" t="str">
            <v>REVESTIMENTO DECORATIVO MONOCAMADA APLICADO MANUALMENTE EM PANOS CEGOS DA FACHADA DE UM EDIFÍCIO DE ESTRUTURA CONVENCIONAL, COM ACABAMENTO RASPADO. AF_06/2014</v>
          </cell>
          <cell r="C6554" t="str">
            <v>M2</v>
          </cell>
          <cell r="D6554">
            <v>127.09</v>
          </cell>
        </row>
        <row r="6555">
          <cell r="A6555">
            <v>87835</v>
          </cell>
          <cell r="B6555" t="str">
            <v>REVESTIMENTO DECORATIVO MONOCAMADA APLICADO MANUALMENTE EM PANOS CEGOS DA FACHADA DE UM EDIFÍCIO DE ALVENARIA ESTRUTURAL, COM ACABAMENTO RASPADO. AF_06/2014</v>
          </cell>
          <cell r="C6555" t="str">
            <v>M2</v>
          </cell>
          <cell r="D6555">
            <v>86.45</v>
          </cell>
        </row>
        <row r="6556">
          <cell r="A6556">
            <v>87836</v>
          </cell>
          <cell r="B6556" t="str">
            <v>REVESTIMENTO DECORATIVO MONOCAMADA APLICADO COM EQUIPAMENTO DE PROJEÇÃO EM PANOS CEGOS DA FACHADA DE UM EDIFÍCIO DE ESTRUTURA CONVENCIONAL, COM ACABAMENTO RASPADO. AF_06/2014</v>
          </cell>
          <cell r="C6556" t="str">
            <v>M2</v>
          </cell>
          <cell r="D6556">
            <v>121.45</v>
          </cell>
        </row>
        <row r="6557">
          <cell r="A6557">
            <v>87837</v>
          </cell>
          <cell r="B6557" t="str">
            <v>REVESTIMENTO DECORATIVO MONOCAMADA APLICADO COM EQUIPAMENTO DE PROJEÇÃO EM PANOS CEGOS DA FACHADA DE UM EDIFÍCIO DE ALVENARIA ESTRUTURAL, COM ACABAMENTO RASPADO. AF_06/2014</v>
          </cell>
          <cell r="C6557" t="str">
            <v>M2</v>
          </cell>
          <cell r="D6557">
            <v>81.53</v>
          </cell>
        </row>
        <row r="6558">
          <cell r="A6558">
            <v>87838</v>
          </cell>
          <cell r="B6558" t="str">
            <v>REVESTIMENTO DECORATIVO MONOCAMADA APLICADO MANUALMENTE EM PANOS DA FACHADA COM PRESENÇA DE VÃOS, DE UM EDIFÍCIO DE ESTRUTURA CONVENCIONAL E ACABAMENTO RASPADO. AF_06/2014</v>
          </cell>
          <cell r="C6558" t="str">
            <v>M2</v>
          </cell>
          <cell r="D6558">
            <v>133.13</v>
          </cell>
        </row>
        <row r="6559">
          <cell r="A6559">
            <v>87839</v>
          </cell>
          <cell r="B6559" t="str">
            <v>REVESTIMENTO DECORATIVO MONOCAMADA APLICADO MANUALMENTE EM PANOS DA FACHADA COM PRESENÇA DE VÃOS, DE UM EDIFÍCIO DE ALVENARIA ESTRUTURAL E ACABAMENTO RASPADO. AF_06/2014</v>
          </cell>
          <cell r="C6559" t="str">
            <v>M2</v>
          </cell>
          <cell r="D6559">
            <v>90.39</v>
          </cell>
        </row>
        <row r="6560">
          <cell r="A6560">
            <v>87840</v>
          </cell>
          <cell r="B6560" t="str">
            <v>REVESTIMENTO DECORATIVO MONOCAMADA APLICADO COM EQUIPAMENTO DE PROJEÇÃO EM PANOS DA FACHADA COM PRESENÇA DE VÃOS, DE UM EDIFÍCIO DE ESTRUTURA CONVENCIONAL E ACABAMENTO RASPADO. AF_06/2014</v>
          </cell>
          <cell r="C6560" t="str">
            <v>M2</v>
          </cell>
          <cell r="D6560">
            <v>126.24</v>
          </cell>
        </row>
        <row r="6561">
          <cell r="A6561">
            <v>87841</v>
          </cell>
          <cell r="B6561" t="str">
            <v>REVESTIMENTO DECORATIVO MONOCAMADA APLICADO COM EQUIPAMENTO DE PROJEÇÃO EM PANOS DA FACHADA COM PRESENÇA DE VÃOS, DE UM EDIFÍCIO DE ALVENARIA ESTRUTURAL E ACABAMENTO RASPADO. AF_06/2014</v>
          </cell>
          <cell r="C6561" t="str">
            <v>M2</v>
          </cell>
          <cell r="D6561">
            <v>84.21</v>
          </cell>
        </row>
        <row r="6562">
          <cell r="A6562">
            <v>87842</v>
          </cell>
          <cell r="B6562" t="str">
            <v>REVESTIMENTO DECORATIVO MONOCAMADA APLICADO MANUALMENTE EM SUPERFÍCIES EXTERNAS DA SACADA DE UM EDIFÍCIO DE ESTRUTURA CONVENCIONAL E ACABAMENTO RASPADO. AF_06/2014</v>
          </cell>
          <cell r="C6562" t="str">
            <v>M2</v>
          </cell>
          <cell r="D6562">
            <v>129.79</v>
          </cell>
        </row>
        <row r="6563">
          <cell r="A6563">
            <v>87843</v>
          </cell>
          <cell r="B6563" t="str">
            <v>REVESTIMENTO DECORATIVO MONOCAMADA APLICADO MANUALMENTE EM SUPERFÍCIES EXTERNAS DA SACADA DE UM EDIFÍCIO DE ALVENARIA ESTRUTURAL E ACABAMENTO RASPADO. AF_06/2014</v>
          </cell>
          <cell r="C6563" t="str">
            <v>M2</v>
          </cell>
          <cell r="D6563">
            <v>95.91</v>
          </cell>
        </row>
        <row r="6564">
          <cell r="A6564">
            <v>87844</v>
          </cell>
          <cell r="B6564" t="str">
            <v>REVESTIMENTO DECORATIVO MONOCAMADA APLICADO COM EQUIPAMENTO DE PROJEÇÃO EM SUPERFÍCIES EXTERNAS DA SACADA DE UM EDIFÍCIO DE ESTRUTURA CONVENCIONAL E ACABAMENTO RASPADO. AF_06/2014</v>
          </cell>
          <cell r="C6564" t="str">
            <v>M2</v>
          </cell>
          <cell r="D6564">
            <v>119.56</v>
          </cell>
        </row>
        <row r="6565">
          <cell r="A6565">
            <v>87845</v>
          </cell>
          <cell r="B6565" t="str">
            <v>REVESTIMENTO DECORATIVO MONOCAMADA APLICADO COM EQUIPAMENTO DE PROJEÇÃO EM SUPERFÍCIES EXTERNAS DA SACADA DE UM EDIFÍCIO DE ALVENARIA ESTRUTURAL E ACABAMENTO RASPADO. AF_06/2014</v>
          </cell>
          <cell r="C6565" t="str">
            <v>M2</v>
          </cell>
          <cell r="D6565">
            <v>86.41</v>
          </cell>
        </row>
        <row r="6566">
          <cell r="A6566">
            <v>87846</v>
          </cell>
          <cell r="B6566" t="str">
            <v>REVESTIMENTO DECORATIVO MONOCAMADA APLICADO MANUALMENTE EM PANOS CEGOS DA FACHADA DE UM EDIFÍCIO DE ESTRUTURA CONVENCIONAL, COM ACABAMENTO TRAVERTINO. AF_06/2014</v>
          </cell>
          <cell r="C6566" t="str">
            <v>M2</v>
          </cell>
          <cell r="D6566">
            <v>137.51</v>
          </cell>
        </row>
        <row r="6567">
          <cell r="A6567">
            <v>87847</v>
          </cell>
          <cell r="B6567" t="str">
            <v>REVESTIMENTO DECORATIVO MONOCAMADA APLICADO MANUALMENTE EM PANOS CEGOS DA FACHADA DE UM EDIFÍCIO DE ALVENARIA ESTRUTURAL, COM ACABAMENTO TRAVERTINO. AF_06/2014</v>
          </cell>
          <cell r="C6567" t="str">
            <v>M2</v>
          </cell>
          <cell r="D6567">
            <v>96.88</v>
          </cell>
        </row>
        <row r="6568">
          <cell r="A6568">
            <v>87848</v>
          </cell>
          <cell r="B6568" t="str">
            <v>REVESTIMENTO DECORATIVO MONOCAMADA APLICADO COM EQUIPAMENTO DE PROJEÇÃO EM PANOS CEGOS DA FACHADA DE UM EDIFÍCIO DE ESTRUTURA CONVENCIONAL, COM ACABAMENTO TRAVERTINO. AF_06/2014</v>
          </cell>
          <cell r="C6568" t="str">
            <v>M2</v>
          </cell>
          <cell r="D6568">
            <v>130.91999999999999</v>
          </cell>
        </row>
        <row r="6569">
          <cell r="A6569">
            <v>87849</v>
          </cell>
          <cell r="B6569" t="str">
            <v>REVESTIMENTO DECORATIVO MONOCAMADA APLICADO COM EQUIPAMENTO DE PROJEÇÃO EM PANOS CEGOS DA FACHADA DE UM EDIFÍCIO DE ALVENARIA ESTRUTURAL, COM ACABAMENTO TRAVERTINO. AF_06/2014</v>
          </cell>
          <cell r="C6569" t="str">
            <v>M2</v>
          </cell>
          <cell r="D6569">
            <v>91.01</v>
          </cell>
        </row>
        <row r="6570">
          <cell r="A6570">
            <v>87850</v>
          </cell>
          <cell r="B6570" t="str">
            <v>REVESTIMENTO DECORATIVO MONOCAMADA APLICADO MANUALMENTE EM PANOS DA FACHADA COM PRESENÇA DE VÃOS, DE UM EDIFÍCIO DE ESTRUTURA CONVENCIONAL E ACABAMENTO TRAVERTINO. AF_06/2014</v>
          </cell>
          <cell r="C6570" t="str">
            <v>M2</v>
          </cell>
          <cell r="D6570">
            <v>143.59</v>
          </cell>
        </row>
        <row r="6571">
          <cell r="A6571">
            <v>87851</v>
          </cell>
          <cell r="B6571" t="str">
            <v>REVESTIMENTO DECORATIVO MONOCAMADA APLICADO MANUALMENTE EM PANOS DA FACHADA COM PRESENÇA DE VÃOS, DE UM EDIFÍCIO DE ALVENARIA ESTRUTURAL E ACABAMENTO TRAVERTINO. AF_06/2014</v>
          </cell>
          <cell r="C6571" t="str">
            <v>M2</v>
          </cell>
          <cell r="D6571">
            <v>100.84</v>
          </cell>
        </row>
        <row r="6572">
          <cell r="A6572">
            <v>87852</v>
          </cell>
          <cell r="B6572" t="str">
            <v>REVESTIMENTO DECORATIVO MONOCAMADA APLICADO COM EQUIPAMENTO DE PROJEÇÃO EM PANOS DA FACHADA COM PRESENÇA DE VÃOS, DE UM EDIFÍCIO DE ESTRUTURA CONVENCIONAL E ACABAMENTO TRAVERTINO. AF_06/2014</v>
          </cell>
          <cell r="C6572" t="str">
            <v>M2</v>
          </cell>
          <cell r="D6572">
            <v>135.69</v>
          </cell>
        </row>
        <row r="6573">
          <cell r="A6573">
            <v>87853</v>
          </cell>
          <cell r="B6573" t="str">
            <v>REVESTIMENTO DECORATIVO MONOCAMADA APLICADO COM EQUIPAMENTO DE PROJEÇÃO EM PANOS DA FACHADA COM PRESENÇA DE VÃOS, DE UM EDIFÍCIO DE ALVENARIA ESTRUTURAL E ACABAMENTO TRAVERTINO. AF_06/2014</v>
          </cell>
          <cell r="C6573" t="str">
            <v>M2</v>
          </cell>
          <cell r="D6573">
            <v>93.66</v>
          </cell>
        </row>
        <row r="6574">
          <cell r="A6574">
            <v>87854</v>
          </cell>
          <cell r="B6574" t="str">
            <v>REVESTIMENTO DECORATIVO MONOCAMADA APLICADO MANUALMENTE EM SUPERFÍCIES EXTERNAS DA SACADA DE UM EDIFÍCIO DE ESTRUTURA CONVENCIONAL E ACABAMENTO TRAVERTINO. AF_06/2014</v>
          </cell>
          <cell r="C6574" t="str">
            <v>M2</v>
          </cell>
          <cell r="D6574">
            <v>140.22999999999999</v>
          </cell>
        </row>
        <row r="6575">
          <cell r="A6575">
            <v>87855</v>
          </cell>
          <cell r="B6575" t="str">
            <v>REVESTIMENTO DECORATIVO MONOCAMADA APLICADO MANUALMENTE EM SUPERFÍCIES EXTERNAS DA SACADA DE UM EDIFÍCIO DE ALVENARIA ESTRUTURAL E ACABAMENTO TRAVERTINO. AF_06/2014</v>
          </cell>
          <cell r="C6575" t="str">
            <v>M2</v>
          </cell>
          <cell r="D6575">
            <v>106.35</v>
          </cell>
        </row>
        <row r="6576">
          <cell r="A6576">
            <v>87856</v>
          </cell>
          <cell r="B6576" t="str">
            <v>REVESTIMENTO DECORATIVO MONOCAMADA APLICADO COM EQUIPAMENTO DE PROJEÇÃO EM SUPERFÍCIES EXTERNAS DA SACADA DE UM EDIFÍCIO DE ESTRUTURA CONVENCIONAL E ACABAMENTO TRAVERTINO. AF_06/2014</v>
          </cell>
          <cell r="C6576" t="str">
            <v>M2</v>
          </cell>
          <cell r="D6576">
            <v>129.03</v>
          </cell>
        </row>
        <row r="6577">
          <cell r="A6577">
            <v>87857</v>
          </cell>
          <cell r="B6577" t="str">
            <v>REVESTIMENTO DECORATIVO MONOCAMADA APLICADO COM EQUIPAMENTO DE PROJEÇÃO EM SUPERFÍCIES EXTERNAS DA SACADA DE UM EDIFÍCIO DE ALVENARIA ESTRUTURAL E ACABAMENTO TRAVERTINO. AF_06/2014</v>
          </cell>
          <cell r="C6577" t="str">
            <v>M2</v>
          </cell>
          <cell r="D6577">
            <v>95.87</v>
          </cell>
        </row>
        <row r="6578">
          <cell r="A6578">
            <v>87858</v>
          </cell>
          <cell r="B6578" t="str">
            <v>REVESTIMENTO DECORATIVO MONOCAMADA APLICADO MANUALMENTE NAS PAREDES INTERNAS DA SACADA COM ACABAMENTO RASPADO. AF_06/2014</v>
          </cell>
          <cell r="C6578" t="str">
            <v>M2</v>
          </cell>
          <cell r="D6578">
            <v>92.74</v>
          </cell>
        </row>
        <row r="6579">
          <cell r="A6579">
            <v>87859</v>
          </cell>
          <cell r="B6579" t="str">
            <v>REVESTIMENTO DECORATIVO MONOCAMADA APLICADO MANUALMENTE NAS PAREDES INTERNAS DA SACADA COM ACABAMENTO TRAVERTINO. AF_06/2014</v>
          </cell>
          <cell r="C6579" t="str">
            <v>M2</v>
          </cell>
          <cell r="D6579">
            <v>107.17</v>
          </cell>
        </row>
        <row r="6580">
          <cell r="A6580">
            <v>87871</v>
          </cell>
          <cell r="B6580" t="str">
            <v>CHAPISCO APLICADO SOMENTE EM ESTRUTURAS DE CONCRETO EM ALVENARIAS INTERNAS, COM DESEMPENADEIRA DENTADA. ARGAMASSA INDUSTRIALIZADA COM PREPARO MANUAL. AF_06/2014</v>
          </cell>
          <cell r="C6580" t="str">
            <v>M2</v>
          </cell>
          <cell r="D6580">
            <v>14.14</v>
          </cell>
        </row>
        <row r="6581">
          <cell r="A6581">
            <v>87872</v>
          </cell>
          <cell r="B6581" t="str">
            <v>CHAPISCO APLICADO SOMENTE EM ESTRUTURAS DE CONCRETO EM ALVENARIAS INTERNAS, COM DESEMPENADEIRA DENTADA.  ARGAMASSA INDUSTRIALIZADA COM PREPARO EM MISTURADOR 300 KG. AF_06/2014</v>
          </cell>
          <cell r="C6581" t="str">
            <v>M2</v>
          </cell>
          <cell r="D6581">
            <v>13.61</v>
          </cell>
        </row>
        <row r="6582">
          <cell r="A6582">
            <v>87873</v>
          </cell>
          <cell r="B6582" t="str">
            <v>CHAPISCO APLICADO EM ALVENARIAS E ESTRUTURAS DE CONCRETO INTERNAS, COM ROLO PARA TEXTURA ACRÍLICA.  ARGAMASSA TRAÇO 1:4 E EMULSÃO POLIMÉRICA (ADESIVO) COM PREPARO MANUAL. AF_06/2014</v>
          </cell>
          <cell r="C6582" t="str">
            <v>M2</v>
          </cell>
          <cell r="D6582">
            <v>3.6</v>
          </cell>
        </row>
        <row r="6583">
          <cell r="A6583">
            <v>87874</v>
          </cell>
          <cell r="B6583" t="str">
            <v>CHAPISCO APLICADO EM ALVENARIAS E ESTRUTURAS DE CONCRETO INTERNAS, COM ROLO PARA TEXTURA ACRÍLICA.  ARGAMASSA TRAÇO 1:4 E EMULSÃO POLIMÉRICA (ADESIVO) COM PREPARO EM BETONEIRA 400L. AF_06/2014</v>
          </cell>
          <cell r="C6583" t="str">
            <v>M2</v>
          </cell>
          <cell r="D6583">
            <v>3.5</v>
          </cell>
        </row>
        <row r="6584">
          <cell r="A6584">
            <v>87876</v>
          </cell>
          <cell r="B6584" t="str">
            <v>CHAPISCO APLICADO EM ALVENARIAS E ESTRUTURAS DE CONCRETO INTERNAS, COM ROLO PARA TEXTURA ACRÍLICA.  ARGAMASSA INDUSTRIALIZADA COM PREPARO MANUAL. AF_06/2014</v>
          </cell>
          <cell r="C6584" t="str">
            <v>M2</v>
          </cell>
          <cell r="D6584">
            <v>7.61</v>
          </cell>
        </row>
        <row r="6585">
          <cell r="A6585">
            <v>87877</v>
          </cell>
          <cell r="B6585" t="str">
            <v>CHAPISCO APLICADO EM ALVENARIAS E ESTRUTURAS DE CONCRETO INTERNAS, COM ROLO PARA TEXTURA ACRÍLICA.  ARGAMASSA INDUSTRIALIZADA COM PREPARO EM MISTURADOR 300 KG. AF_06/2014</v>
          </cell>
          <cell r="C6585" t="str">
            <v>M2</v>
          </cell>
          <cell r="D6585">
            <v>7.37</v>
          </cell>
        </row>
        <row r="6586">
          <cell r="A6586">
            <v>87878</v>
          </cell>
          <cell r="B6586" t="str">
            <v>CHAPISCO APLICADO EM ALVENARIAS E ESTRUTURAS DE CONCRETO INTERNAS, COM COLHER DE PEDREIRO.  ARGAMASSA TRAÇO 1:3 COM PREPARO MANUAL. AF_06/2014</v>
          </cell>
          <cell r="C6586" t="str">
            <v>M2</v>
          </cell>
          <cell r="D6586">
            <v>2.99</v>
          </cell>
        </row>
        <row r="6587">
          <cell r="A6587">
            <v>87879</v>
          </cell>
          <cell r="B6587" t="str">
            <v>CHAPISCO APLICADO EM ALVENARIAS E ESTRUTURAS DE CONCRETO INTERNAS, COM COLHER DE PEDREIRO.  ARGAMASSA TRAÇO 1:3 COM PREPARO EM BETONEIRA 400L. AF_06/2014</v>
          </cell>
          <cell r="C6587" t="str">
            <v>M2</v>
          </cell>
          <cell r="D6587">
            <v>2.65</v>
          </cell>
        </row>
        <row r="6588">
          <cell r="A6588">
            <v>87881</v>
          </cell>
          <cell r="B6588" t="str">
            <v>CHAPISCO APLICADO NO TETO, COM ROLO PARA TEXTURA ACRÍLICA. ARGAMASSA TRAÇO 1:4 E EMULSÃO POLIMÉRICA (ADESIVO) COM PREPARO MANUAL. AF_06/2014</v>
          </cell>
          <cell r="C6588" t="str">
            <v>M2</v>
          </cell>
          <cell r="D6588">
            <v>3.54</v>
          </cell>
        </row>
        <row r="6589">
          <cell r="A6589">
            <v>87882</v>
          </cell>
          <cell r="B6589" t="str">
            <v>CHAPISCO APLICADO NO TETO, COM ROLO PARA TEXTURA ACRÍLICA. ARGAMASSA TRAÇO 1:4 E EMULSÃO POLIMÉRICA (ADESIVO) COM PREPARO EM BETONEIRA 400L. AF_06/2014</v>
          </cell>
          <cell r="C6589" t="str">
            <v>M2</v>
          </cell>
          <cell r="D6589">
            <v>3.44</v>
          </cell>
        </row>
        <row r="6590">
          <cell r="A6590">
            <v>87884</v>
          </cell>
          <cell r="B6590" t="str">
            <v>CHAPISCO APLICADO NO TETO, COM ROLO PARA TEXTURA ACRÍLICA. ARGAMASSA INDUSTRIALIZADA COM PREPARO MANUAL. AF_06/2014</v>
          </cell>
          <cell r="C6590" t="str">
            <v>M2</v>
          </cell>
          <cell r="D6590">
            <v>7.55</v>
          </cell>
        </row>
        <row r="6591">
          <cell r="A6591">
            <v>87885</v>
          </cell>
          <cell r="B6591" t="str">
            <v>CHAPISCO APLICADO NO TETO, COM ROLO PARA TEXTURA ACRÍLICA. ARGAMASSA INDUSTRIALIZADA COM PREPARO EM MISTURADOR 300 KG. AF_06/2014</v>
          </cell>
          <cell r="C6591" t="str">
            <v>M2</v>
          </cell>
          <cell r="D6591">
            <v>7.31</v>
          </cell>
        </row>
        <row r="6592">
          <cell r="A6592">
            <v>87886</v>
          </cell>
          <cell r="B6592" t="str">
            <v>CHAPISCO APLICADO NO TETO, COM DESEMPENADEIRA DENTADA. ARGAMASSA INDUSTRIALIZADA COM PREPARO MANUAL. AF_06/2014</v>
          </cell>
          <cell r="C6592" t="str">
            <v>M2</v>
          </cell>
          <cell r="D6592">
            <v>18.57</v>
          </cell>
        </row>
        <row r="6593">
          <cell r="A6593">
            <v>87887</v>
          </cell>
          <cell r="B6593" t="str">
            <v>CHAPISCO APLICADO NO TETO, COM DESEMPENADEIRA DENTADA. ARGAMASSA INDUSTRIALIZADA COM PREPARO EM MISTURADOR 300 KG. AF_06/2014</v>
          </cell>
          <cell r="C6593" t="str">
            <v>M2</v>
          </cell>
          <cell r="D6593">
            <v>18.04</v>
          </cell>
        </row>
        <row r="6594">
          <cell r="A6594">
            <v>87888</v>
          </cell>
          <cell r="B6594" t="str">
            <v>CHAPISCO APLICADO EM ALVENARIA (SEM PRESENÇA DE VÃOS) E ESTRUTURAS DE CONCRETO DE FACHADA, COM ROLO PARA TEXTURA ACRÍLICA.  ARGAMASSA TRAÇO 1:4 E EMULSÃO POLIMÉRICA (ADESIVO) COM PREPARO MANUAL. AF_06/2014</v>
          </cell>
          <cell r="C6594" t="str">
            <v>M2</v>
          </cell>
          <cell r="D6594">
            <v>4.57</v>
          </cell>
        </row>
        <row r="6595">
          <cell r="A6595">
            <v>87889</v>
          </cell>
          <cell r="B6595" t="str">
            <v>CHAPISCO APLICADO EM ALVENARIA (SEM PRESENÇA DE VÃOS) E ESTRUTURAS DE CONCRETO DE FACHADA, COM ROLO PARA TEXTURA ACRÍLICA.  ARGAMASSA TRAÇO 1:4 E EMULSÃO POLIMÉRICA (ADESIVO) COM PREPARO EM BETONEIRA 400L. AF_06/2014</v>
          </cell>
          <cell r="C6595" t="str">
            <v>M2</v>
          </cell>
          <cell r="D6595">
            <v>4.47</v>
          </cell>
        </row>
        <row r="6596">
          <cell r="A6596">
            <v>87891</v>
          </cell>
          <cell r="B6596" t="str">
            <v>CHAPISCO APLICADO EM ALVENARIA (SEM PRESENÇA DE VÃOS) E ESTRUTURAS DE CONCRETO DE FACHADA, COM ROLO PARA TEXTURA ACRÍLICA.  ARGAMASSA INDUSTRIALIZADA COM PREPARO MANUAL. AF_06/2014</v>
          </cell>
          <cell r="C6596" t="str">
            <v>M2</v>
          </cell>
          <cell r="D6596">
            <v>8.58</v>
          </cell>
        </row>
        <row r="6597">
          <cell r="A6597">
            <v>87892</v>
          </cell>
          <cell r="B6597" t="str">
            <v>CHAPISCO APLICADO EM ALVENARIA (SEM PRESENÇA DE VÃOS) E ESTRUTURAS DE CONCRETO DE FACHADA, COM ROLO PARA TEXTURA ACRÍLICA.  ARGAMASSA INDUSTRIALIZADA COM PREPARO EM MISTURADOR 300 KG. AF_06/2014</v>
          </cell>
          <cell r="C6597" t="str">
            <v>M2</v>
          </cell>
          <cell r="D6597">
            <v>8.34</v>
          </cell>
        </row>
        <row r="6598">
          <cell r="A6598">
            <v>87893</v>
          </cell>
          <cell r="B6598" t="str">
            <v>CHAPISCO APLICADO EM ALVENARIA (SEM PRESENÇA DE VÃOS) E ESTRUTURAS DE CONCRETO DE FACHADA, COM COLHER DE PEDREIRO.  ARGAMASSA TRAÇO 1:3 COM PREPARO MANUAL. AF_06/2014</v>
          </cell>
          <cell r="C6598" t="str">
            <v>M2</v>
          </cell>
          <cell r="D6598">
            <v>4.66</v>
          </cell>
        </row>
        <row r="6599">
          <cell r="A6599">
            <v>87894</v>
          </cell>
          <cell r="B6599" t="str">
            <v>CHAPISCO APLICADO EM ALVENARIA (SEM PRESENÇA DE VÃOS) E ESTRUTURAS DE CONCRETO DE FACHADA, COM COLHER DE PEDREIRO.  ARGAMASSA TRAÇO 1:3 COM PREPARO EM BETONEIRA 400L. AF_06/2014</v>
          </cell>
          <cell r="C6599" t="str">
            <v>M2</v>
          </cell>
          <cell r="D6599">
            <v>4.32</v>
          </cell>
        </row>
        <row r="6600">
          <cell r="A6600">
            <v>87896</v>
          </cell>
          <cell r="B6600" t="str">
            <v>CHAPISCO APLICADO EM ALVENARIA (SEM PRESENÇA DE VÃOS) E ESTRUTURAS DE CONCRETO DE FACHADA, COM EQUIPAMENTO DE PROJEÇÃO.  ARGAMASSA TRAÇO 1:3 COM PREPARO MANUAL. AF_06/2014</v>
          </cell>
          <cell r="C6600" t="str">
            <v>M2</v>
          </cell>
          <cell r="D6600">
            <v>4.2</v>
          </cell>
        </row>
        <row r="6601">
          <cell r="A6601">
            <v>87897</v>
          </cell>
          <cell r="B6601" t="str">
            <v>CHAPISCO APLICADO EM ALVENARIA (SEM PRESENÇA DE VÃOS) E ESTRUTURAS DE CONCRETO DE FACHADA, COM EQUIPAMENTO DE PROJEÇÃO.  ARGAMASSA TRAÇO 1:3 COM PREPARO EM BETONEIRA 400 L. AF_06/2014</v>
          </cell>
          <cell r="C6601" t="str">
            <v>M2</v>
          </cell>
          <cell r="D6601">
            <v>3.86</v>
          </cell>
        </row>
        <row r="6602">
          <cell r="A6602">
            <v>87899</v>
          </cell>
          <cell r="B6602" t="str">
            <v>CHAPISCO APLICADO EM ALVENARIA (COM PRESENÇA DE VÃOS) E ESTRUTURAS DE CONCRETO DE FACHADA, COM ROLO PARA TEXTURA ACRÍLICA.  ARGAMASSA TRAÇO 1:4 E EMULSÃO POLIMÉRICA (ADESIVO) COM PREPARO MANUAL. AF_06/2014</v>
          </cell>
          <cell r="C6602" t="str">
            <v>M2</v>
          </cell>
          <cell r="D6602">
            <v>5.41</v>
          </cell>
        </row>
        <row r="6603">
          <cell r="A6603">
            <v>87900</v>
          </cell>
          <cell r="B6603" t="str">
            <v>CHAPISCO APLICADO EM ALVENARIA (COM PRESENÇA DE VÃOS) E ESTRUTURAS DE CONCRETO DE FACHADA, COM ROLO PARA TEXTURA ACRÍLICA.  ARGAMASSA TRAÇO 1:4 E EMULSÃO POLIMÉRICA (ADESIVO) COM PREPARO EM BETONEIRA 400L. AF_06/2014</v>
          </cell>
          <cell r="C6603" t="str">
            <v>M2</v>
          </cell>
          <cell r="D6603">
            <v>5.31</v>
          </cell>
        </row>
        <row r="6604">
          <cell r="A6604">
            <v>87902</v>
          </cell>
          <cell r="B6604" t="str">
            <v>CHAPISCO APLICADO EM ALVENARIA (COM PRESENÇA DE VÃOS) E ESTRUTURAS DE CONCRETO DE FACHADA, COM ROLO PARA TEXTURA ACRÍLICA.  ARGAMASSA INDUSTRIALIZADA COM PREPARO MANUAL. AF_06/2014</v>
          </cell>
          <cell r="C6604" t="str">
            <v>M2</v>
          </cell>
          <cell r="D6604">
            <v>9.42</v>
          </cell>
        </row>
        <row r="6605">
          <cell r="A6605">
            <v>87903</v>
          </cell>
          <cell r="B6605" t="str">
            <v>CHAPISCO APLICADO EM ALVENARIA (COM PRESENÇA DE VÃOS) E ESTRUTURAS DE CONCRETO DE FACHADA, COM ROLO PARA TEXTURA ACRÍLICA.  ARGAMASSA INDUSTRIALIZADA COM PREPARO EM MISTURADOR 300 KG. AF_06/2014</v>
          </cell>
          <cell r="C6605" t="str">
            <v>M2</v>
          </cell>
          <cell r="D6605">
            <v>9.18</v>
          </cell>
        </row>
        <row r="6606">
          <cell r="A6606">
            <v>87904</v>
          </cell>
          <cell r="B6606" t="str">
            <v>CHAPISCO APLICADO EM ALVENARIA (COM PRESENÇA DE VÃOS) E ESTRUTURAS DE CONCRETO DE FACHADA, COM COLHER DE PEDREIRO.  ARGAMASSA TRAÇO 1:3 COM PREPARO MANUAL. AF_06/2014</v>
          </cell>
          <cell r="C6606" t="str">
            <v>M2</v>
          </cell>
          <cell r="D6606">
            <v>6.05</v>
          </cell>
        </row>
        <row r="6607">
          <cell r="A6607">
            <v>87905</v>
          </cell>
          <cell r="B6607" t="str">
            <v>CHAPISCO APLICADO EM ALVENARIA (COM PRESENÇA DE VÃOS) E ESTRUTURAS DE CONCRETO DE FACHADA, COM COLHER DE PEDREIRO.  ARGAMASSA TRAÇO 1:3 COM PREPARO EM BETONEIRA 400L. AF_06/2014</v>
          </cell>
          <cell r="C6607" t="str">
            <v>M2</v>
          </cell>
          <cell r="D6607">
            <v>5.71</v>
          </cell>
        </row>
        <row r="6608">
          <cell r="A6608">
            <v>87907</v>
          </cell>
          <cell r="B6608" t="str">
            <v>CHAPISCO APLICADO EM ALVENARIA (COM PRESENÇA DE VÃOS) E ESTRUTURAS DE CONCRETO DE FACHADA, COM EQUIPAMENTO DE PROJEÇÃO.  ARGAMASSA TRAÇO 1:3 COM PREPARO MANUAL. AF_06/2014</v>
          </cell>
          <cell r="C6608" t="str">
            <v>M2</v>
          </cell>
          <cell r="D6608">
            <v>5.4</v>
          </cell>
        </row>
        <row r="6609">
          <cell r="A6609">
            <v>87908</v>
          </cell>
          <cell r="B6609" t="str">
            <v>CHAPISCO APLICADO EM ALVENARIA (COM PRESENÇA DE VÃOS) E ESTRUTURAS DE CONCRETO DE FACHADA, COM EQUIPAMENTO DE PROJEÇÃO.  ARGAMASSA TRAÇO 1:3 COM PREPARO EM BETONEIRA 400 L. AF_06/2014</v>
          </cell>
          <cell r="C6609" t="str">
            <v>M2</v>
          </cell>
          <cell r="D6609">
            <v>5.0599999999999996</v>
          </cell>
        </row>
        <row r="6610">
          <cell r="A6610">
            <v>87910</v>
          </cell>
          <cell r="B6610" t="str">
            <v>CHAPISCO APLICADO SOMENTE NA ESTRUTURA DE CONCRETO DA FACHADA, COM DESEMPENADEIRA DENTADA. ARGAMASSA INDUSTRIALIZADA COM PREPARO MANUAL. AF_06/2014</v>
          </cell>
          <cell r="C6610" t="str">
            <v>M2</v>
          </cell>
          <cell r="D6610">
            <v>18.5</v>
          </cell>
        </row>
        <row r="6611">
          <cell r="A6611">
            <v>87911</v>
          </cell>
          <cell r="B6611" t="str">
            <v>CHAPISCO APLICADO SOMENTE NA ESTRUTURA DE CONCRETO DA FACHADA, COM DESEMPENADEIRA DENTADA. ARGAMASSA INDUSTRIALIZADA COM PREPARO EM MISTURADOR 300 KG. AF_06/2014</v>
          </cell>
          <cell r="C6611" t="str">
            <v>M2</v>
          </cell>
          <cell r="D6611">
            <v>17.97</v>
          </cell>
        </row>
        <row r="6612">
          <cell r="A6612">
            <v>88036</v>
          </cell>
          <cell r="B6612" t="str">
            <v>TRANSPORTE HORIZONTAL, MASSA/GRANEL, JERICA 90L, 30M. AF_06/2014</v>
          </cell>
          <cell r="C6612" t="str">
            <v>M3</v>
          </cell>
          <cell r="D6612">
            <v>23.78</v>
          </cell>
        </row>
        <row r="6613">
          <cell r="A6613">
            <v>88037</v>
          </cell>
          <cell r="B6613" t="str">
            <v>TRANSPORTE HORIZONTAL, MASSA/GRANEL, JERICA 90L, 50M. AF_06/2014</v>
          </cell>
          <cell r="C6613" t="str">
            <v>M3</v>
          </cell>
          <cell r="D6613">
            <v>33.31</v>
          </cell>
        </row>
        <row r="6614">
          <cell r="A6614">
            <v>88038</v>
          </cell>
          <cell r="B6614" t="str">
            <v>TRANSPORTE HORIZONTAL, MASSA/GRANEL, JERICA 90L, 75M. AF_06/2014</v>
          </cell>
          <cell r="C6614" t="str">
            <v>M3</v>
          </cell>
          <cell r="D6614">
            <v>45.23</v>
          </cell>
        </row>
        <row r="6615">
          <cell r="A6615">
            <v>88039</v>
          </cell>
          <cell r="B6615" t="str">
            <v>TRANSPORTE HORIZONTAL, MASSA/GRANEL, JERICA 90L, 100M. AF_06/2014</v>
          </cell>
          <cell r="C6615" t="str">
            <v>M3</v>
          </cell>
          <cell r="D6615">
            <v>57.15</v>
          </cell>
        </row>
        <row r="6616">
          <cell r="A6616">
            <v>88040</v>
          </cell>
          <cell r="B6616" t="str">
            <v>TRANSPORTE HORIZONTAL, MASSA/GRANEL, MINICARREGADEIRA, 30M. AF_06/2014</v>
          </cell>
          <cell r="C6616" t="str">
            <v>M3</v>
          </cell>
          <cell r="D6616">
            <v>7.79</v>
          </cell>
        </row>
        <row r="6617">
          <cell r="A6617">
            <v>88041</v>
          </cell>
          <cell r="B6617" t="str">
            <v>TRANSPORTE HORIZONTAL, MASSA/GRANEL, MINICARREGADEIRA, 50M. AF_06/2014</v>
          </cell>
          <cell r="C6617" t="str">
            <v>M3</v>
          </cell>
          <cell r="D6617">
            <v>12.09</v>
          </cell>
        </row>
        <row r="6618">
          <cell r="A6618">
            <v>88042</v>
          </cell>
          <cell r="B6618" t="str">
            <v>TRANSPORTE HORIZONTAL, MASSA/GRANEL, MINICARREGADEIRA, 75M. AF_06/2014</v>
          </cell>
          <cell r="C6618" t="str">
            <v>M3</v>
          </cell>
          <cell r="D6618">
            <v>17.45</v>
          </cell>
        </row>
        <row r="6619">
          <cell r="A6619">
            <v>88043</v>
          </cell>
          <cell r="B6619" t="str">
            <v>TRANSPORTE HORIZONTAL, MASSA/GRANEL, MINICARREGADEIRA, 100M. AF_06/2014</v>
          </cell>
          <cell r="C6619" t="str">
            <v>M3</v>
          </cell>
          <cell r="D6619">
            <v>22.81</v>
          </cell>
        </row>
        <row r="6620">
          <cell r="A6620">
            <v>88044</v>
          </cell>
          <cell r="B6620" t="str">
            <v>TRANSPORTE HORIZONTAL, BLOCOS VAZADOS DE CONCRETO OU CERÂMICO 19X19X39 CM, MANUAL, 30M. AF_06/2014</v>
          </cell>
          <cell r="C6620" t="str">
            <v>UN</v>
          </cell>
          <cell r="D6620">
            <v>0.49</v>
          </cell>
        </row>
        <row r="6621">
          <cell r="A6621">
            <v>88045</v>
          </cell>
          <cell r="B6621" t="str">
            <v>TRANSPORTE HORIZONTAL, BLOCOS CERÂMICOS FURADOS NA HORIZONTAL 9X19X19 CM, MANUAL, 30M. AF_06/2014</v>
          </cell>
          <cell r="C6621" t="str">
            <v>UN</v>
          </cell>
          <cell r="D6621">
            <v>0.24</v>
          </cell>
        </row>
        <row r="6622">
          <cell r="A6622">
            <v>88046</v>
          </cell>
          <cell r="B6622" t="str">
            <v>TRANSPORTE HORIZONTAL, BLOCOS VAZADOS DE CONCRETO OU CERÂMICO 19X19X39 CM, CARRINHO PLATAFORMA, 30M. AF_06/2014</v>
          </cell>
          <cell r="C6622" t="str">
            <v>UN</v>
          </cell>
          <cell r="D6622">
            <v>0.21</v>
          </cell>
        </row>
        <row r="6623">
          <cell r="A6623">
            <v>88047</v>
          </cell>
          <cell r="B6623" t="str">
            <v>TRANSPORTE HORIZONTAL, BLOCOS CERÂMICOS FURADOS NA HORIZONTAL 9X19X19 CM, CARRINHO PLATAFORMA, 30M. AF_06/2014</v>
          </cell>
          <cell r="C6623" t="str">
            <v>UN</v>
          </cell>
          <cell r="D6623">
            <v>0.08</v>
          </cell>
        </row>
        <row r="6624">
          <cell r="A6624">
            <v>88048</v>
          </cell>
          <cell r="B6624" t="str">
            <v>TRANSPORTE HORIZONTAL, BLOCOS VAZADOS DE CONCRETO OU CERÂMICO 19X19X39 CM, CARRINHO PLATAFORMA, 50M. AF_06/2014</v>
          </cell>
          <cell r="C6624" t="str">
            <v>UN</v>
          </cell>
          <cell r="D6624">
            <v>0.28000000000000003</v>
          </cell>
        </row>
        <row r="6625">
          <cell r="A6625">
            <v>88049</v>
          </cell>
          <cell r="B6625" t="str">
            <v>TRANSPORTE HORIZONTAL, BLOCOS CERÂMICOS FURADOS NA HORIZONTAL 9X19X19 CM, CARRINHO PLATAFORMA, 50M. AF_06/2014</v>
          </cell>
          <cell r="C6625" t="str">
            <v>UN</v>
          </cell>
          <cell r="D6625">
            <v>0.09</v>
          </cell>
        </row>
        <row r="6626">
          <cell r="A6626">
            <v>88050</v>
          </cell>
          <cell r="B6626" t="str">
            <v>TRANSPORTE HORIZONTAL, BLOCOS VAZADOS DE CONCRETO OU CERÂMICO 19X19X39 CM, CARRINHO PLATAFORMA, 75M. AF_06/2014</v>
          </cell>
          <cell r="C6626" t="str">
            <v>UN</v>
          </cell>
          <cell r="D6626">
            <v>0.37</v>
          </cell>
        </row>
        <row r="6627">
          <cell r="A6627">
            <v>88051</v>
          </cell>
          <cell r="B6627" t="str">
            <v>TRANSPORTE HORIZONTAL, BLOCOS CERÂMICOS FURADOS NA HORIZONTAL 9X19X19 CM, CARRINHO PLATAFORMA, 75M. AF_06/2014</v>
          </cell>
          <cell r="C6627" t="str">
            <v>UN</v>
          </cell>
          <cell r="D6627">
            <v>0.11</v>
          </cell>
        </row>
        <row r="6628">
          <cell r="A6628">
            <v>88052</v>
          </cell>
          <cell r="B6628" t="str">
            <v>TRANSPORTE HORIZONTAL, BLOCOS VAZADOS DE CONCRETO OU CERÂMICO 19X19X39 CM, CARRINHO PLATAFORMA, 100M. AF_06/2014</v>
          </cell>
          <cell r="C6628" t="str">
            <v>UN</v>
          </cell>
          <cell r="D6628">
            <v>0.45</v>
          </cell>
        </row>
        <row r="6629">
          <cell r="A6629">
            <v>88053</v>
          </cell>
          <cell r="B6629" t="str">
            <v>TRANSPORTE HORIZONTAL, BLOCOS CERÂMICOS FURADOS NA HORIZONTAL 9X19X19 CM, CARRINHO PLATAFORMA, 100M. AF_06/2014</v>
          </cell>
          <cell r="C6629" t="str">
            <v>UN</v>
          </cell>
          <cell r="D6629">
            <v>0.13</v>
          </cell>
        </row>
        <row r="6630">
          <cell r="A6630">
            <v>88054</v>
          </cell>
          <cell r="B6630" t="str">
            <v>TRANSPORTE HORIZONTAL, BLOCOS VAZADOS DE CONCRETO OU CERÂMICO 19X19X39 CM, CARRINHO PARA MINI PÁLETES, 30M. AF_06/2014</v>
          </cell>
          <cell r="C6630" t="str">
            <v>UN</v>
          </cell>
          <cell r="D6630">
            <v>0.08</v>
          </cell>
        </row>
        <row r="6631">
          <cell r="A6631">
            <v>88055</v>
          </cell>
          <cell r="B6631" t="str">
            <v>TRANSPORTE HORIZONTAL, BLOCOS CERÂMICOS FURADOS NA HORIZONTAL 9X19X19 CM, CARRINHO PARA MINI PÁLETES, 30M. AF_06/2014</v>
          </cell>
          <cell r="C6631" t="str">
            <v>UN</v>
          </cell>
          <cell r="D6631">
            <v>0.02</v>
          </cell>
        </row>
        <row r="6632">
          <cell r="A6632">
            <v>88056</v>
          </cell>
          <cell r="B6632" t="str">
            <v>TRANSPORTE HORIZONTAL, BLOCOS VAZADOS DE CONCRETO OU CERÂMICO 19X19X39 CM, CARRINHO PARA MINI PÁLETES, 50M. AF_06/2014</v>
          </cell>
          <cell r="C6632" t="str">
            <v>UN</v>
          </cell>
          <cell r="D6632">
            <v>0.14000000000000001</v>
          </cell>
        </row>
        <row r="6633">
          <cell r="A6633">
            <v>88057</v>
          </cell>
          <cell r="B6633" t="str">
            <v>TRANSPORTE HORIZONTAL, BLOCOS CERÂMICOS FURADOS NA HORIZONTAL 9X19X19 CM, CARRINHO PARA MINI PÁLETES, 50M. AF_06/2014</v>
          </cell>
          <cell r="C6633" t="str">
            <v>UN</v>
          </cell>
          <cell r="D6633">
            <v>0.03</v>
          </cell>
        </row>
        <row r="6634">
          <cell r="A6634">
            <v>88058</v>
          </cell>
          <cell r="B6634" t="str">
            <v>TRANSPORTE HORIZONTAL, BLOCOS VAZADOS DE CONCRETO OU CERÂMICO 19X19X39 CM, CARRINHO PARA MINI PÁLETES, 75M. AF_06/2014</v>
          </cell>
          <cell r="C6634" t="str">
            <v>UN</v>
          </cell>
          <cell r="D6634">
            <v>0.21</v>
          </cell>
        </row>
        <row r="6635">
          <cell r="A6635">
            <v>88059</v>
          </cell>
          <cell r="B6635" t="str">
            <v>TRANSPORTE HORIZONTAL, BLOCOS CERÂMICOS FURADOS NA HORIZONTAL 9X19X19 CM, CARRINHO PARA MINI PÁLETES, 75M. AF_06/2014</v>
          </cell>
          <cell r="C6635" t="str">
            <v>UN</v>
          </cell>
          <cell r="D6635">
            <v>0.05</v>
          </cell>
        </row>
        <row r="6636">
          <cell r="A6636">
            <v>88060</v>
          </cell>
          <cell r="B6636" t="str">
            <v>TRANSPORTE HORIZONTAL, BLOCOS VAZADOS DE CONCRETO OU CERÂMICO 19X19X39 CM, CARRINHO PARA MINI PÁLETES, 100M. AF_06/2014</v>
          </cell>
          <cell r="C6636" t="str">
            <v>UN</v>
          </cell>
          <cell r="D6636">
            <v>0.28000000000000003</v>
          </cell>
        </row>
        <row r="6637">
          <cell r="A6637">
            <v>88061</v>
          </cell>
          <cell r="B6637" t="str">
            <v>TRANSPORTE HORIZONTAL, BLOCOS CERÂMICOS FURADOS NA HORIZONTAL 9X19X19 CM, CARRINHO PARA MINI PÁLETES, 100M. AF_06/2014</v>
          </cell>
          <cell r="C6637" t="str">
            <v>UN</v>
          </cell>
          <cell r="D6637">
            <v>7.0000000000000007E-2</v>
          </cell>
        </row>
        <row r="6638">
          <cell r="A6638">
            <v>88074</v>
          </cell>
          <cell r="B6638" t="str">
            <v>TRANSPORTE HORIZONTAL, PLACAS CERÂMICAS, MANUAL, 30M. AF_06/2014</v>
          </cell>
          <cell r="C6638" t="str">
            <v>M2</v>
          </cell>
          <cell r="D6638">
            <v>0.7</v>
          </cell>
        </row>
        <row r="6639">
          <cell r="A6639">
            <v>88075</v>
          </cell>
          <cell r="B6639" t="str">
            <v>TRANSPORTE HORIZONTAL, PLACAS CERÂMICAS, CARRINHO PLATAFORMA, 30M. AF_06/2014</v>
          </cell>
          <cell r="C6639" t="str">
            <v>M2</v>
          </cell>
          <cell r="D6639">
            <v>0.48</v>
          </cell>
        </row>
        <row r="6640">
          <cell r="A6640">
            <v>88076</v>
          </cell>
          <cell r="B6640" t="str">
            <v>TRANSPORTE HORIZONTAL, PLACAS CERÂMICAS, CARRINHO PLATAFORMA, 50M. AF_06/2014</v>
          </cell>
          <cell r="C6640" t="str">
            <v>M2</v>
          </cell>
          <cell r="D6640">
            <v>0.55000000000000004</v>
          </cell>
        </row>
        <row r="6641">
          <cell r="A6641">
            <v>88077</v>
          </cell>
          <cell r="B6641" t="str">
            <v>TRANSPORTE HORIZONTAL, PLACAS CERÂMICAS, CARRINHO PLATAFORMA, 75M. AF_06/2014</v>
          </cell>
          <cell r="C6641" t="str">
            <v>M2</v>
          </cell>
          <cell r="D6641">
            <v>0.64</v>
          </cell>
        </row>
        <row r="6642">
          <cell r="A6642">
            <v>88078</v>
          </cell>
          <cell r="B6642" t="str">
            <v>TRANSPORTE HORIZONTAL, PLACAS CERÂMICAS, CARRINHO PLATAFORMA, 100M. AF_06/2014</v>
          </cell>
          <cell r="C6642" t="str">
            <v>M2</v>
          </cell>
          <cell r="D6642">
            <v>0.73</v>
          </cell>
        </row>
        <row r="6643">
          <cell r="A6643">
            <v>88079</v>
          </cell>
          <cell r="B6643" t="str">
            <v>TRANSPORTE HORIZONTAL, PLACAS CERÂMICAS, CARRINHO PARA MINI PÁLETES, 30M. AF_06/2014</v>
          </cell>
          <cell r="C6643" t="str">
            <v>M2</v>
          </cell>
          <cell r="D6643">
            <v>0.12</v>
          </cell>
        </row>
        <row r="6644">
          <cell r="A6644">
            <v>88080</v>
          </cell>
          <cell r="B6644" t="str">
            <v>TRANSPORTE HORIZONTAL, PLACAS CERÂMICAS, CARRINHO PARA MINI PÁLETES, 50M. AF_06/2014</v>
          </cell>
          <cell r="C6644" t="str">
            <v>M2</v>
          </cell>
          <cell r="D6644">
            <v>0.2</v>
          </cell>
        </row>
        <row r="6645">
          <cell r="A6645">
            <v>88081</v>
          </cell>
          <cell r="B6645" t="str">
            <v>TRANSPORTE HORIZONTAL, PLACAS CERÂMICAS, CARRINHO PARA MINI PÁLETES, 75M. AF_06/2014</v>
          </cell>
          <cell r="C6645" t="str">
            <v>M2</v>
          </cell>
          <cell r="D6645">
            <v>0.3</v>
          </cell>
        </row>
        <row r="6646">
          <cell r="A6646">
            <v>88082</v>
          </cell>
          <cell r="B6646" t="str">
            <v>TRANSPORTE HORIZONTAL, PLACAS CERÂMICAS, CARRINHO PARA MINI PÁLETES, 100M. AF_06/2014</v>
          </cell>
          <cell r="C6646" t="str">
            <v>M2</v>
          </cell>
          <cell r="D6646">
            <v>0.41</v>
          </cell>
        </row>
        <row r="6647">
          <cell r="A6647">
            <v>88083</v>
          </cell>
          <cell r="B6647" t="str">
            <v>TRANSPORTE HORIZONTAL, PLACAS CERÂMICAS, MANIPULADOR TELESCÓPICO, 30M. AF_06/2014</v>
          </cell>
          <cell r="C6647" t="str">
            <v>M2</v>
          </cell>
          <cell r="D6647">
            <v>0.06</v>
          </cell>
        </row>
        <row r="6648">
          <cell r="A6648">
            <v>88084</v>
          </cell>
          <cell r="B6648" t="str">
            <v>TRANSPORTE HORIZONTAL, PLACAS CERÂMICAS, MANIPULADOR TELESCÓPICO, 50M. AF_06/2014</v>
          </cell>
          <cell r="C6648" t="str">
            <v>M2</v>
          </cell>
          <cell r="D6648">
            <v>0.09</v>
          </cell>
        </row>
        <row r="6649">
          <cell r="A6649">
            <v>88085</v>
          </cell>
          <cell r="B6649" t="str">
            <v>TRANSPORTE HORIZONTAL, PLACAS CERÂMICAS, MANIPULADOR TELESCÓPICO, 75M. AF_06/2014</v>
          </cell>
          <cell r="C6649" t="str">
            <v>M2</v>
          </cell>
          <cell r="D6649">
            <v>0.14000000000000001</v>
          </cell>
        </row>
        <row r="6650">
          <cell r="A6650">
            <v>88086</v>
          </cell>
          <cell r="B6650" t="str">
            <v>TRANSPORTE HORIZONTAL, PLACAS CERÂMICAS, MANIPULADOR TELESCÓPICO, 100M. AF_06/2014</v>
          </cell>
          <cell r="C6650" t="str">
            <v>M2</v>
          </cell>
          <cell r="D6650">
            <v>0.19</v>
          </cell>
        </row>
        <row r="6651">
          <cell r="A6651">
            <v>88087</v>
          </cell>
          <cell r="B6651" t="str">
            <v>TRANSPORTE HORIZONTAL, LATA DE 18 L, MANUAL, 30M. AF_06/2014</v>
          </cell>
          <cell r="C6651" t="str">
            <v>L</v>
          </cell>
          <cell r="D6651">
            <v>0.05</v>
          </cell>
        </row>
        <row r="6652">
          <cell r="A6652">
            <v>88099</v>
          </cell>
          <cell r="B6652" t="str">
            <v>TRANSPORTE VERTICAL, BLOCOS VAZADOS DE CONCRETO OU CERÂMICO 19X19X39 CM, MANUAL, 1 PAVIMENTO. AF_06/2014</v>
          </cell>
          <cell r="C6652" t="str">
            <v>UN</v>
          </cell>
          <cell r="D6652">
            <v>0.2</v>
          </cell>
        </row>
        <row r="6653">
          <cell r="A6653">
            <v>88100</v>
          </cell>
          <cell r="B6653" t="str">
            <v>TRANSPORTE VERTICAL, BLOCOS CERÂMICOS FURADOS NA HORIZONTAL 9X19X19 CM, MANUAL, 1 PAVIMENTO. AF_06/2014</v>
          </cell>
          <cell r="C6653" t="str">
            <v>UN</v>
          </cell>
          <cell r="D6653">
            <v>0.1</v>
          </cell>
        </row>
        <row r="6654">
          <cell r="A6654">
            <v>88101</v>
          </cell>
          <cell r="B6654" t="str">
            <v>TRANSPORTE VERTICAL, PLACAS CERÂMICAS, MANUAL, 1 PAVIMENTO. AF_06/2014</v>
          </cell>
          <cell r="C6654" t="str">
            <v>M2</v>
          </cell>
          <cell r="D6654">
            <v>0.31</v>
          </cell>
        </row>
        <row r="6655">
          <cell r="A6655">
            <v>88102</v>
          </cell>
          <cell r="B6655" t="str">
            <v>TRANSPORTE VERTICAL, LATA DE 18 L, MANUAL, 1 PAVIMENTO. AF_06/2014</v>
          </cell>
          <cell r="C6655" t="str">
            <v>L</v>
          </cell>
          <cell r="D6655">
            <v>0.02</v>
          </cell>
        </row>
        <row r="6656">
          <cell r="A6656">
            <v>88103</v>
          </cell>
          <cell r="B6656" t="str">
            <v>TRANSPORTE VERTICAL, LATA DE 10 L, MANUAL, 1 PAVIMENTO. AF_06/2014</v>
          </cell>
          <cell r="C6656" t="str">
            <v>L</v>
          </cell>
          <cell r="D6656">
            <v>0.04</v>
          </cell>
        </row>
        <row r="6657">
          <cell r="A6657">
            <v>88236</v>
          </cell>
          <cell r="B6657" t="str">
            <v>FERRAMENTAS (ENCARGOS COMPLEMENTARES) - HORISTA</v>
          </cell>
          <cell r="C6657" t="str">
            <v>H</v>
          </cell>
          <cell r="D6657">
            <v>0.42</v>
          </cell>
        </row>
        <row r="6658">
          <cell r="A6658">
            <v>88237</v>
          </cell>
          <cell r="B6658" t="str">
            <v>EPI (ENCARGOS COMPLEMENTARES) - HORISTA</v>
          </cell>
          <cell r="C6658" t="str">
            <v>H</v>
          </cell>
          <cell r="D6658">
            <v>0.94</v>
          </cell>
        </row>
        <row r="6659">
          <cell r="A6659">
            <v>88238</v>
          </cell>
          <cell r="B6659" t="str">
            <v>AJUDANTE DE ARMADOR COM ENCARGOS COMPLEMENTARES</v>
          </cell>
          <cell r="C6659" t="str">
            <v>H</v>
          </cell>
          <cell r="D6659">
            <v>13.73</v>
          </cell>
        </row>
        <row r="6660">
          <cell r="A6660">
            <v>88239</v>
          </cell>
          <cell r="B6660" t="str">
            <v>AJUDANTE DE CARPINTEIRO COM ENCARGOS COMPLEMENTARES</v>
          </cell>
          <cell r="C6660" t="str">
            <v>H</v>
          </cell>
          <cell r="D6660">
            <v>13.75</v>
          </cell>
        </row>
        <row r="6661">
          <cell r="A6661">
            <v>88240</v>
          </cell>
          <cell r="B6661" t="str">
            <v>AJUDANTE DE ESTRUTURA METÁLICA COM ENCARGOS COMPLEMENTARES</v>
          </cell>
          <cell r="C6661" t="str">
            <v>H</v>
          </cell>
          <cell r="D6661">
            <v>8.66</v>
          </cell>
        </row>
        <row r="6662">
          <cell r="A6662">
            <v>88241</v>
          </cell>
          <cell r="B6662" t="str">
            <v>AJUDANTE DE OPERAÇÃO EM GERAL COM ENCARGOS COMPLEMENTARES</v>
          </cell>
          <cell r="C6662" t="str">
            <v>H</v>
          </cell>
          <cell r="D6662">
            <v>14.44</v>
          </cell>
        </row>
        <row r="6663">
          <cell r="A6663">
            <v>88242</v>
          </cell>
          <cell r="B6663" t="str">
            <v>AJUDANTE DE PEDREIRO COM ENCARGOS COMPLEMENTARES</v>
          </cell>
          <cell r="C6663" t="str">
            <v>H</v>
          </cell>
          <cell r="D6663">
            <v>13.47</v>
          </cell>
        </row>
        <row r="6664">
          <cell r="A6664">
            <v>88243</v>
          </cell>
          <cell r="B6664" t="str">
            <v>AJUDANTE ESPECIALIZADO COM ENCARGOS COMPLEMENTARES</v>
          </cell>
          <cell r="C6664" t="str">
            <v>H</v>
          </cell>
          <cell r="D6664">
            <v>14.44</v>
          </cell>
        </row>
        <row r="6665">
          <cell r="A6665">
            <v>88245</v>
          </cell>
          <cell r="B6665" t="str">
            <v>ARMADOR COM ENCARGOS COMPLEMENTARES</v>
          </cell>
          <cell r="C6665" t="str">
            <v>H</v>
          </cell>
          <cell r="D6665">
            <v>16.8</v>
          </cell>
        </row>
        <row r="6666">
          <cell r="A6666">
            <v>88246</v>
          </cell>
          <cell r="B6666" t="str">
            <v>ASSENTADOR DE TUBOS COM ENCARGOS COMPLEMENTARES</v>
          </cell>
          <cell r="C6666" t="str">
            <v>H</v>
          </cell>
          <cell r="D6666">
            <v>20.48</v>
          </cell>
        </row>
        <row r="6667">
          <cell r="A6667">
            <v>88247</v>
          </cell>
          <cell r="B6667" t="str">
            <v>AUXILIAR DE ELETRICISTA COM ENCARGOS COMPLEMENTARES</v>
          </cell>
          <cell r="C6667" t="str">
            <v>H</v>
          </cell>
          <cell r="D6667">
            <v>14.23</v>
          </cell>
        </row>
        <row r="6668">
          <cell r="A6668">
            <v>88248</v>
          </cell>
          <cell r="B6668" t="str">
            <v>AUXILIAR DE ENCANADOR OU BOMBEIRO HIDRÁULICO COM ENCARGOS COMPLEMENTARES</v>
          </cell>
          <cell r="C6668" t="str">
            <v>H</v>
          </cell>
          <cell r="D6668">
            <v>14.08</v>
          </cell>
        </row>
        <row r="6669">
          <cell r="A6669">
            <v>88249</v>
          </cell>
          <cell r="B6669" t="str">
            <v>AUXILIAR DE LABORATÓRIO COM ENCARGOS COMPLEMENTARES</v>
          </cell>
          <cell r="C6669" t="str">
            <v>H</v>
          </cell>
          <cell r="D6669">
            <v>13.79</v>
          </cell>
        </row>
        <row r="6670">
          <cell r="A6670">
            <v>88250</v>
          </cell>
          <cell r="B6670" t="str">
            <v>AUXILIAR DE MECÂNICO COM ENCARGOS COMPLEMENTARES</v>
          </cell>
          <cell r="C6670" t="str">
            <v>H</v>
          </cell>
          <cell r="D6670">
            <v>11</v>
          </cell>
        </row>
        <row r="6671">
          <cell r="A6671">
            <v>88251</v>
          </cell>
          <cell r="B6671" t="str">
            <v>AUXILIAR DE SERRALHEIRO COM ENCARGOS COMPLEMENTARES</v>
          </cell>
          <cell r="C6671" t="str">
            <v>H</v>
          </cell>
          <cell r="D6671">
            <v>13.24</v>
          </cell>
        </row>
        <row r="6672">
          <cell r="A6672">
            <v>88252</v>
          </cell>
          <cell r="B6672" t="str">
            <v>AUXILIAR DE SERVIÇOS GERAIS COM ENCARGOS COMPLEMENTARES</v>
          </cell>
          <cell r="C6672" t="str">
            <v>H</v>
          </cell>
          <cell r="D6672">
            <v>12.68</v>
          </cell>
        </row>
        <row r="6673">
          <cell r="A6673">
            <v>88253</v>
          </cell>
          <cell r="B6673" t="str">
            <v>AUXILIAR DE TOPÓGRAFO COM ENCARGOS COMPLEMENTARES</v>
          </cell>
          <cell r="C6673" t="str">
            <v>H</v>
          </cell>
          <cell r="D6673">
            <v>13.71</v>
          </cell>
        </row>
        <row r="6674">
          <cell r="A6674">
            <v>88255</v>
          </cell>
          <cell r="B6674" t="str">
            <v>AUXILIAR TÉCNICO DE ENGENHARIA COM ENCARGOS COMPLEMENTARES</v>
          </cell>
          <cell r="C6674" t="str">
            <v>H</v>
          </cell>
          <cell r="D6674">
            <v>27.47</v>
          </cell>
        </row>
        <row r="6675">
          <cell r="A6675">
            <v>88256</v>
          </cell>
          <cell r="B6675" t="str">
            <v>AZULEJISTA OU LADRILHISTA COM ENCARGOS COMPLEMENTARES</v>
          </cell>
          <cell r="C6675" t="str">
            <v>H</v>
          </cell>
          <cell r="D6675">
            <v>15.71</v>
          </cell>
        </row>
        <row r="6676">
          <cell r="A6676">
            <v>88257</v>
          </cell>
          <cell r="B6676" t="str">
            <v>BLASTER, DINAMITADOR OU CABO DE FOGO COM ENCARGOS COMPLEMENTARES</v>
          </cell>
          <cell r="C6676" t="str">
            <v>H</v>
          </cell>
          <cell r="D6676">
            <v>19.010000000000002</v>
          </cell>
        </row>
        <row r="6677">
          <cell r="A6677">
            <v>88258</v>
          </cell>
          <cell r="B6677" t="str">
            <v>CADASTRISTA DE REDES DE AGUA E ESGOTO COM ENCARGOS COMPLEMENTARES</v>
          </cell>
          <cell r="C6677" t="str">
            <v>H</v>
          </cell>
          <cell r="D6677">
            <v>22.84</v>
          </cell>
        </row>
        <row r="6678">
          <cell r="A6678">
            <v>88259</v>
          </cell>
          <cell r="B6678" t="str">
            <v>CALAFETADOR/CALAFATE COM ENCARGOS COMPLEMENTARES</v>
          </cell>
          <cell r="C6678" t="str">
            <v>H</v>
          </cell>
          <cell r="D6678">
            <v>16.05</v>
          </cell>
        </row>
        <row r="6679">
          <cell r="A6679">
            <v>88260</v>
          </cell>
          <cell r="B6679" t="str">
            <v>CALCETEIRO COM ENCARGOS COMPLEMENTARES</v>
          </cell>
          <cell r="C6679" t="str">
            <v>H</v>
          </cell>
          <cell r="D6679">
            <v>17.22</v>
          </cell>
        </row>
        <row r="6680">
          <cell r="A6680">
            <v>88261</v>
          </cell>
          <cell r="B6680" t="str">
            <v>CARPINTEIRO DE ESQUADRIA COM ENCARGOS COMPLEMENTARES</v>
          </cell>
          <cell r="C6680" t="str">
            <v>H</v>
          </cell>
          <cell r="D6680">
            <v>16.64</v>
          </cell>
        </row>
        <row r="6681">
          <cell r="A6681">
            <v>88262</v>
          </cell>
          <cell r="B6681" t="str">
            <v>CARPINTEIRO DE FORMAS COM ENCARGOS COMPLEMENTARES</v>
          </cell>
          <cell r="C6681" t="str">
            <v>H</v>
          </cell>
          <cell r="D6681">
            <v>16.8</v>
          </cell>
        </row>
        <row r="6682">
          <cell r="A6682">
            <v>88263</v>
          </cell>
          <cell r="B6682" t="str">
            <v>CAVOUQUEIRO OU OPERADOR PERFURATRIZ/ROMPEDOR COM ENCARGOS COMPLEMENTARES</v>
          </cell>
          <cell r="C6682" t="str">
            <v>H</v>
          </cell>
          <cell r="D6682">
            <v>11.47</v>
          </cell>
        </row>
        <row r="6683">
          <cell r="A6683">
            <v>88264</v>
          </cell>
          <cell r="B6683" t="str">
            <v>ELETRICISTA COM ENCARGOS COMPLEMENTARES</v>
          </cell>
          <cell r="C6683" t="str">
            <v>H</v>
          </cell>
          <cell r="D6683">
            <v>17.48</v>
          </cell>
        </row>
        <row r="6684">
          <cell r="A6684">
            <v>88265</v>
          </cell>
          <cell r="B6684" t="str">
            <v>ELETRICISTA INDUSTRIAL COM ENCARGOS COMPLEMENTARES</v>
          </cell>
          <cell r="C6684" t="str">
            <v>H</v>
          </cell>
          <cell r="D6684">
            <v>21.21</v>
          </cell>
        </row>
        <row r="6685">
          <cell r="A6685">
            <v>88266</v>
          </cell>
          <cell r="B6685" t="str">
            <v>ELETROTÉCNICO COM ENCARGOS COMPLEMENTARES</v>
          </cell>
          <cell r="C6685" t="str">
            <v>H</v>
          </cell>
          <cell r="D6685">
            <v>24.31</v>
          </cell>
        </row>
        <row r="6686">
          <cell r="A6686">
            <v>88267</v>
          </cell>
          <cell r="B6686" t="str">
            <v>ENCANADOR OU BOMBEIRO HIDRÁULICO COM ENCARGOS COMPLEMENTARES</v>
          </cell>
          <cell r="C6686" t="str">
            <v>H</v>
          </cell>
          <cell r="D6686">
            <v>17.29</v>
          </cell>
        </row>
        <row r="6687">
          <cell r="A6687">
            <v>88268</v>
          </cell>
          <cell r="B6687" t="str">
            <v>ESTUCADOR COM ENCARGOS COMPLEMENTARES</v>
          </cell>
          <cell r="C6687" t="str">
            <v>H</v>
          </cell>
          <cell r="D6687">
            <v>15.33</v>
          </cell>
        </row>
        <row r="6688">
          <cell r="A6688">
            <v>88269</v>
          </cell>
          <cell r="B6688" t="str">
            <v>GESSEIRO COM ENCARGOS COMPLEMENTARES</v>
          </cell>
          <cell r="C6688" t="str">
            <v>H</v>
          </cell>
          <cell r="D6688">
            <v>15.33</v>
          </cell>
        </row>
        <row r="6689">
          <cell r="A6689">
            <v>88270</v>
          </cell>
          <cell r="B6689" t="str">
            <v>IMPERMEABILIZADOR COM ENCARGOS COMPLEMENTARES</v>
          </cell>
          <cell r="C6689" t="str">
            <v>H</v>
          </cell>
          <cell r="D6689">
            <v>17.52</v>
          </cell>
        </row>
        <row r="6690">
          <cell r="A6690">
            <v>88272</v>
          </cell>
          <cell r="B6690" t="str">
            <v>MACARIQUEIRO COM ENCARGOS COMPLEMENTARES</v>
          </cell>
          <cell r="C6690" t="str">
            <v>H</v>
          </cell>
          <cell r="D6690">
            <v>16.86</v>
          </cell>
        </row>
        <row r="6691">
          <cell r="A6691">
            <v>88273</v>
          </cell>
          <cell r="B6691" t="str">
            <v>MARCENEIRO COM ENCARGOS COMPLEMENTARES</v>
          </cell>
          <cell r="C6691" t="str">
            <v>H</v>
          </cell>
          <cell r="D6691">
            <v>15.58</v>
          </cell>
        </row>
        <row r="6692">
          <cell r="A6692">
            <v>88274</v>
          </cell>
          <cell r="B6692" t="str">
            <v>MARMORISTA/GRANITEIRO COM ENCARGOS COMPLEMENTARES</v>
          </cell>
          <cell r="C6692" t="str">
            <v>H</v>
          </cell>
          <cell r="D6692">
            <v>16.100000000000001</v>
          </cell>
        </row>
        <row r="6693">
          <cell r="A6693">
            <v>88275</v>
          </cell>
          <cell r="B6693" t="str">
            <v>MECÃNICO DE EQUIPAMENTOS PESADOS COM ENCARGOS COMPLEMENTARES</v>
          </cell>
          <cell r="C6693" t="str">
            <v>H</v>
          </cell>
          <cell r="D6693">
            <v>16.77</v>
          </cell>
        </row>
        <row r="6694">
          <cell r="A6694">
            <v>88277</v>
          </cell>
          <cell r="B6694" t="str">
            <v>MONTADOR (TUBO AÇO/EQUIPAMENTOS) COM ENCARGOS COMPLEMENTARES</v>
          </cell>
          <cell r="C6694" t="str">
            <v>H</v>
          </cell>
          <cell r="D6694">
            <v>20.48</v>
          </cell>
        </row>
        <row r="6695">
          <cell r="A6695">
            <v>88278</v>
          </cell>
          <cell r="B6695" t="str">
            <v>MONTADOR DE ESTRUTURA METÁLICA COM ENCARGOS COMPLEMENTARES</v>
          </cell>
          <cell r="C6695" t="str">
            <v>H</v>
          </cell>
          <cell r="D6695">
            <v>11.09</v>
          </cell>
        </row>
        <row r="6696">
          <cell r="A6696">
            <v>88279</v>
          </cell>
          <cell r="B6696" t="str">
            <v>MONTADOR ELETROMECÃNICO COM ENCARGOS COMPLEMENTARES</v>
          </cell>
          <cell r="C6696" t="str">
            <v>H</v>
          </cell>
          <cell r="D6696">
            <v>22.11</v>
          </cell>
        </row>
        <row r="6697">
          <cell r="A6697">
            <v>88281</v>
          </cell>
          <cell r="B6697" t="str">
            <v>MOTORISTA DE BASCULANTE COM ENCARGOS COMPLEMENTARES</v>
          </cell>
          <cell r="C6697" t="str">
            <v>H</v>
          </cell>
          <cell r="D6697">
            <v>13.5</v>
          </cell>
        </row>
        <row r="6698">
          <cell r="A6698">
            <v>88282</v>
          </cell>
          <cell r="B6698" t="str">
            <v>MOTORISTA DE CAMINHÃO COM ENCARGOS COMPLEMENTARES</v>
          </cell>
          <cell r="C6698" t="str">
            <v>H</v>
          </cell>
          <cell r="D6698">
            <v>13.5</v>
          </cell>
        </row>
        <row r="6699">
          <cell r="A6699">
            <v>88283</v>
          </cell>
          <cell r="B6699" t="str">
            <v>MOTORISTA DE CAMINHÃO E CARRETA COM ENCARGOS COMPLEMENTARES</v>
          </cell>
          <cell r="C6699" t="str">
            <v>H</v>
          </cell>
          <cell r="D6699">
            <v>13.5</v>
          </cell>
        </row>
        <row r="6700">
          <cell r="A6700">
            <v>88284</v>
          </cell>
          <cell r="B6700" t="str">
            <v>MOTORISTA DE VEIÍCULO LEVE COM ENCARGOS COMPLEMENTARES</v>
          </cell>
          <cell r="C6700" t="str">
            <v>H</v>
          </cell>
          <cell r="D6700">
            <v>12.7</v>
          </cell>
        </row>
        <row r="6701">
          <cell r="A6701">
            <v>88285</v>
          </cell>
          <cell r="B6701" t="str">
            <v>MOTORISTA DE VEÍCULO PESADO COM ENCARGOS COMPLEMENTARES</v>
          </cell>
          <cell r="C6701" t="str">
            <v>H</v>
          </cell>
          <cell r="D6701">
            <v>13.5</v>
          </cell>
        </row>
        <row r="6702">
          <cell r="A6702">
            <v>88286</v>
          </cell>
          <cell r="B6702" t="str">
            <v>MOTORISTA OPERADOR DE MUNCK COM ENCARGOS COMPLEMENTARES</v>
          </cell>
          <cell r="C6702" t="str">
            <v>H</v>
          </cell>
          <cell r="D6702">
            <v>14.58</v>
          </cell>
        </row>
        <row r="6703">
          <cell r="A6703">
            <v>88288</v>
          </cell>
          <cell r="B6703" t="str">
            <v>NIVELADOR COM ENCARGOS COMPLEMENTARES</v>
          </cell>
          <cell r="C6703" t="str">
            <v>H</v>
          </cell>
          <cell r="D6703">
            <v>14.45</v>
          </cell>
        </row>
        <row r="6704">
          <cell r="A6704">
            <v>88290</v>
          </cell>
          <cell r="B6704" t="str">
            <v>OPERADOR DE ACABADORA COM ENCARGOS COMPLEMENTARES</v>
          </cell>
          <cell r="C6704" t="str">
            <v>H</v>
          </cell>
          <cell r="D6704">
            <v>14.46</v>
          </cell>
        </row>
        <row r="6705">
          <cell r="A6705">
            <v>88291</v>
          </cell>
          <cell r="B6705" t="str">
            <v>OPERADOR DE BETONEIRA (CAMINHÃO) COM ENCARGOS COMPLEMENTARES</v>
          </cell>
          <cell r="C6705" t="str">
            <v>H</v>
          </cell>
          <cell r="D6705">
            <v>15.06</v>
          </cell>
        </row>
        <row r="6706">
          <cell r="A6706">
            <v>88292</v>
          </cell>
          <cell r="B6706" t="str">
            <v>OPERADOR DE COMPRESSOR OU COMPRESSORISTA COM ENCARGOS COMPLEMENTARES</v>
          </cell>
          <cell r="C6706" t="str">
            <v>H</v>
          </cell>
          <cell r="D6706">
            <v>10.74</v>
          </cell>
        </row>
        <row r="6707">
          <cell r="A6707">
            <v>88293</v>
          </cell>
          <cell r="B6707" t="str">
            <v>OPERADOR DE DEMARCADORA DE FAIXAS COM ENCARGOS COMPLEMENTARES</v>
          </cell>
          <cell r="C6707" t="str">
            <v>H</v>
          </cell>
          <cell r="D6707">
            <v>15.45</v>
          </cell>
        </row>
        <row r="6708">
          <cell r="A6708">
            <v>88294</v>
          </cell>
          <cell r="B6708" t="str">
            <v>OPERADOR DE ESCAVADEIRA COM ENCARGOS COMPLEMENTARES</v>
          </cell>
          <cell r="C6708" t="str">
            <v>H</v>
          </cell>
          <cell r="D6708">
            <v>16.38</v>
          </cell>
        </row>
        <row r="6709">
          <cell r="A6709">
            <v>88295</v>
          </cell>
          <cell r="B6709" t="str">
            <v>OPERADOR DE GUINCHO COM ENCARGOS COMPLEMENTARES</v>
          </cell>
          <cell r="C6709" t="str">
            <v>H</v>
          </cell>
          <cell r="D6709">
            <v>10.27</v>
          </cell>
        </row>
        <row r="6710">
          <cell r="A6710">
            <v>88296</v>
          </cell>
          <cell r="B6710" t="str">
            <v>OPERADOR DE GUINDASTE COM ENCARGOS COMPLEMENTARES</v>
          </cell>
          <cell r="C6710" t="str">
            <v>H</v>
          </cell>
          <cell r="D6710">
            <v>18.38</v>
          </cell>
        </row>
        <row r="6711">
          <cell r="A6711">
            <v>88297</v>
          </cell>
          <cell r="B6711" t="str">
            <v>OPERADOR DE MÁQUINAS E EQUIPAMENTOS COM ENCARGOS COMPLEMENTARES</v>
          </cell>
          <cell r="C6711" t="str">
            <v>H</v>
          </cell>
          <cell r="D6711">
            <v>14.38</v>
          </cell>
        </row>
        <row r="6712">
          <cell r="A6712">
            <v>88298</v>
          </cell>
          <cell r="B6712" t="str">
            <v>OPERADOR DE MARTELETE OU MARTELETEIRO COM ENCARGOS COMPLEMENTARES</v>
          </cell>
          <cell r="C6712" t="str">
            <v>H</v>
          </cell>
          <cell r="D6712">
            <v>10.27</v>
          </cell>
        </row>
        <row r="6713">
          <cell r="A6713">
            <v>88299</v>
          </cell>
          <cell r="B6713" t="str">
            <v>OPERADOR DE MOTO-ESCREIPER COM ENCARGOS COMPLEMENTARES</v>
          </cell>
          <cell r="C6713" t="str">
            <v>H</v>
          </cell>
          <cell r="D6713">
            <v>20.190000000000001</v>
          </cell>
        </row>
        <row r="6714">
          <cell r="A6714">
            <v>88300</v>
          </cell>
          <cell r="B6714" t="str">
            <v>OPERADOR DE MOTONIVELADORA COM ENCARGOS COMPLEMENTARES</v>
          </cell>
          <cell r="C6714" t="str">
            <v>H</v>
          </cell>
          <cell r="D6714">
            <v>20.190000000000001</v>
          </cell>
        </row>
        <row r="6715">
          <cell r="A6715">
            <v>88301</v>
          </cell>
          <cell r="B6715" t="str">
            <v>OPERADOR DE PÁ CARREGADEIRA COM ENCARGOS COMPLEMENTARES</v>
          </cell>
          <cell r="C6715" t="str">
            <v>H</v>
          </cell>
          <cell r="D6715">
            <v>15.59</v>
          </cell>
        </row>
        <row r="6716">
          <cell r="A6716">
            <v>88302</v>
          </cell>
          <cell r="B6716" t="str">
            <v>OPERADOR DE PAVIMENTADORA COM ENCARGOS COMPLEMENTARES</v>
          </cell>
          <cell r="C6716" t="str">
            <v>H</v>
          </cell>
          <cell r="D6716">
            <v>15.45</v>
          </cell>
        </row>
        <row r="6717">
          <cell r="A6717">
            <v>88303</v>
          </cell>
          <cell r="B6717" t="str">
            <v>OPERADOR DE ROLO COMPACTADOR COM ENCARGOS COMPLEMENTARES</v>
          </cell>
          <cell r="C6717" t="str">
            <v>H</v>
          </cell>
          <cell r="D6717">
            <v>13.99</v>
          </cell>
        </row>
        <row r="6718">
          <cell r="A6718">
            <v>88304</v>
          </cell>
          <cell r="B6718" t="str">
            <v>OPERADOR DE USINA DE ASFALTO, DE SOLOS OU DE CONCRETO COM ENCARGOS COMPLEMENTARES</v>
          </cell>
          <cell r="C6718" t="str">
            <v>H</v>
          </cell>
          <cell r="D6718">
            <v>14.46</v>
          </cell>
        </row>
        <row r="6719">
          <cell r="A6719">
            <v>88306</v>
          </cell>
          <cell r="B6719" t="str">
            <v>OPERADOR JATO DE AREIA OU JATISTA COM ENCARGOS COMPLEMENTARES</v>
          </cell>
          <cell r="C6719" t="str">
            <v>H</v>
          </cell>
          <cell r="D6719">
            <v>10.71</v>
          </cell>
        </row>
        <row r="6720">
          <cell r="A6720">
            <v>88307</v>
          </cell>
          <cell r="B6720" t="str">
            <v>OPERADOR PARA BATE ESTACAS COM ENCARGOS COMPLEMENTARES</v>
          </cell>
          <cell r="C6720" t="str">
            <v>H</v>
          </cell>
          <cell r="D6720">
            <v>11.9</v>
          </cell>
        </row>
        <row r="6721">
          <cell r="A6721">
            <v>88308</v>
          </cell>
          <cell r="B6721" t="str">
            <v>PASTILHEIRO COM ENCARGOS COMPLEMENTARES</v>
          </cell>
          <cell r="C6721" t="str">
            <v>H</v>
          </cell>
          <cell r="D6721">
            <v>19.37</v>
          </cell>
        </row>
        <row r="6722">
          <cell r="A6722">
            <v>88309</v>
          </cell>
          <cell r="B6722" t="str">
            <v>PEDREIRO COM ENCARGOS COMPLEMENTARES</v>
          </cell>
          <cell r="C6722" t="str">
            <v>H</v>
          </cell>
          <cell r="D6722">
            <v>16.89</v>
          </cell>
        </row>
        <row r="6723">
          <cell r="A6723">
            <v>88310</v>
          </cell>
          <cell r="B6723" t="str">
            <v>PINTOR COM ENCARGOS COMPLEMENTARES</v>
          </cell>
          <cell r="C6723" t="str">
            <v>H</v>
          </cell>
          <cell r="D6723">
            <v>16.829999999999998</v>
          </cell>
        </row>
        <row r="6724">
          <cell r="A6724">
            <v>88311</v>
          </cell>
          <cell r="B6724" t="str">
            <v>PINTOR DE LETREIROS COM ENCARGOS COMPLEMENTARES</v>
          </cell>
          <cell r="C6724" t="str">
            <v>H</v>
          </cell>
          <cell r="D6724">
            <v>17.52</v>
          </cell>
        </row>
        <row r="6725">
          <cell r="A6725">
            <v>88312</v>
          </cell>
          <cell r="B6725" t="str">
            <v>PINTOR PARA TINTA EPÓXI COM ENCARGOS COMPLEMENTARES</v>
          </cell>
          <cell r="C6725" t="str">
            <v>H</v>
          </cell>
          <cell r="D6725">
            <v>19.18</v>
          </cell>
        </row>
        <row r="6726">
          <cell r="A6726">
            <v>88313</v>
          </cell>
          <cell r="B6726" t="str">
            <v>POCEIRO COM ENCARGOS COMPLEMENTARES</v>
          </cell>
          <cell r="C6726" t="str">
            <v>H</v>
          </cell>
          <cell r="D6726">
            <v>17.7</v>
          </cell>
        </row>
        <row r="6727">
          <cell r="A6727">
            <v>88314</v>
          </cell>
          <cell r="B6727" t="str">
            <v>RASTELEIRO COM ENCARGOS COMPLEMENTARES</v>
          </cell>
          <cell r="C6727" t="str">
            <v>H</v>
          </cell>
          <cell r="D6727">
            <v>8.9</v>
          </cell>
        </row>
        <row r="6728">
          <cell r="A6728">
            <v>88315</v>
          </cell>
          <cell r="B6728" t="str">
            <v>SERRALHEIRO COM ENCARGOS COMPLEMENTARES</v>
          </cell>
          <cell r="C6728" t="str">
            <v>H</v>
          </cell>
          <cell r="D6728">
            <v>16.11</v>
          </cell>
        </row>
        <row r="6729">
          <cell r="A6729">
            <v>88316</v>
          </cell>
          <cell r="B6729" t="str">
            <v>SERVENTE COM ENCARGOS COMPLEMENTARES</v>
          </cell>
          <cell r="C6729" t="str">
            <v>H</v>
          </cell>
          <cell r="D6729">
            <v>13.71</v>
          </cell>
        </row>
        <row r="6730">
          <cell r="A6730">
            <v>88317</v>
          </cell>
          <cell r="B6730" t="str">
            <v>SOLDADOR COM ENCARGOS COMPLEMENTARES</v>
          </cell>
          <cell r="C6730" t="str">
            <v>H</v>
          </cell>
          <cell r="D6730">
            <v>16.8</v>
          </cell>
        </row>
        <row r="6731">
          <cell r="A6731">
            <v>88318</v>
          </cell>
          <cell r="B6731" t="str">
            <v>SOLDADOR A (PARA SOLDA A SER TESTADA COM RAIOS "X") COM ENCARGOS COMPLEMENTARES</v>
          </cell>
          <cell r="C6731" t="str">
            <v>H</v>
          </cell>
          <cell r="D6731">
            <v>17.93</v>
          </cell>
        </row>
        <row r="6732">
          <cell r="A6732">
            <v>88320</v>
          </cell>
          <cell r="B6732" t="str">
            <v>TAQUEADOR OU TAQUEIRO COM ENCARGOS COMPLEMENTARES</v>
          </cell>
          <cell r="C6732" t="str">
            <v>H</v>
          </cell>
          <cell r="D6732">
            <v>14.59</v>
          </cell>
        </row>
        <row r="6733">
          <cell r="A6733">
            <v>88321</v>
          </cell>
          <cell r="B6733" t="str">
            <v>TÉCNICO DE LABORATÓRIO COM ENCARGOS COMPLEMENTARES</v>
          </cell>
          <cell r="C6733" t="str">
            <v>H</v>
          </cell>
          <cell r="D6733">
            <v>24.66</v>
          </cell>
        </row>
        <row r="6734">
          <cell r="A6734">
            <v>88322</v>
          </cell>
          <cell r="B6734" t="str">
            <v>TÉCNICO DE SONDAGEM COM ENCARGOS COMPLEMENTARES</v>
          </cell>
          <cell r="C6734" t="str">
            <v>H</v>
          </cell>
          <cell r="D6734">
            <v>28.79</v>
          </cell>
        </row>
        <row r="6735">
          <cell r="A6735">
            <v>88323</v>
          </cell>
          <cell r="B6735" t="str">
            <v>TELHADISTA COM ENCARGOS COMPLEMENTARES</v>
          </cell>
          <cell r="C6735" t="str">
            <v>H</v>
          </cell>
          <cell r="D6735">
            <v>15.12</v>
          </cell>
        </row>
        <row r="6736">
          <cell r="A6736">
            <v>88324</v>
          </cell>
          <cell r="B6736" t="str">
            <v>TRATORISTA COM ENCARGOS COMPLEMENTARES</v>
          </cell>
          <cell r="C6736" t="str">
            <v>H</v>
          </cell>
          <cell r="D6736">
            <v>15.38</v>
          </cell>
        </row>
        <row r="6737">
          <cell r="A6737">
            <v>88325</v>
          </cell>
          <cell r="B6737" t="str">
            <v>VIDRACEIRO COM ENCARGOS COMPLEMENTARES</v>
          </cell>
          <cell r="C6737" t="str">
            <v>H</v>
          </cell>
          <cell r="D6737">
            <v>15.13</v>
          </cell>
        </row>
        <row r="6738">
          <cell r="A6738">
            <v>88326</v>
          </cell>
          <cell r="B6738" t="str">
            <v>VIGIA NOTURNO COM ENCARGOS COMPLEMENTARES</v>
          </cell>
          <cell r="C6738" t="str">
            <v>H</v>
          </cell>
          <cell r="D6738">
            <v>15.44</v>
          </cell>
        </row>
        <row r="6739">
          <cell r="A6739">
            <v>88377</v>
          </cell>
          <cell r="B6739" t="str">
            <v>OPERADOR DE BETONEIRA ESTACIONÁRIA/MISTURADOR COM ENCARGOS COMPLEMENTARES</v>
          </cell>
          <cell r="C6739" t="str">
            <v>H</v>
          </cell>
          <cell r="D6739">
            <v>15.17</v>
          </cell>
        </row>
        <row r="6740">
          <cell r="A6740">
            <v>88386</v>
          </cell>
          <cell r="B6740" t="str">
            <v>MISTURADOR DE ARGAMASSA, EIXO HORIZONTAL, CAPACIDADE DE MISTURA 300 KG, MOTOR ELÉTRICO POTÊNCIA 5 CV - CHP DIURNO. AF_06/2014</v>
          </cell>
          <cell r="C6740" t="str">
            <v>CHP</v>
          </cell>
          <cell r="D6740">
            <v>3.42</v>
          </cell>
        </row>
        <row r="6741">
          <cell r="A6741">
            <v>88387</v>
          </cell>
          <cell r="B6741" t="str">
            <v>MISTURADOR DE ARGAMASSA, EIXO HORIZONTAL, CAPACIDADE DE MISTURA 300 KG, MOTOR ELÉTRICO POTÊNCIA 5 CV - DEPRECIAÇÃO. AF_06/2014</v>
          </cell>
          <cell r="C6741" t="str">
            <v>H</v>
          </cell>
          <cell r="D6741">
            <v>0.6</v>
          </cell>
        </row>
        <row r="6742">
          <cell r="A6742">
            <v>88389</v>
          </cell>
          <cell r="B6742" t="str">
            <v>MISTURADOR DE ARGAMASSA, EIXO HORIZONTAL, CAPACIDADE DE MISTURA 300 KG, MOTOR ELÉTRICO POTÊNCIA 5 CV - JUROS. AF_06/2014</v>
          </cell>
          <cell r="C6742" t="str">
            <v>H</v>
          </cell>
          <cell r="D6742">
            <v>0.13</v>
          </cell>
        </row>
        <row r="6743">
          <cell r="A6743">
            <v>88390</v>
          </cell>
          <cell r="B6743" t="str">
            <v>MISTURADOR DE ARGAMASSA, EIXO HORIZONTAL, CAPACIDADE DE MISTURA 300 KG, MOTOR ELÉTRICO POTÊNCIA 5 CV - MANUTENÇÃO. AF_06/2014</v>
          </cell>
          <cell r="C6743" t="str">
            <v>H</v>
          </cell>
          <cell r="D6743">
            <v>0.75</v>
          </cell>
        </row>
        <row r="6744">
          <cell r="A6744">
            <v>88391</v>
          </cell>
          <cell r="B6744" t="str">
            <v>MISTURADOR DE ARGAMASSA, EIXO HORIZONTAL, CAPACIDADE DE MISTURA 300 KG, MOTOR ELÉTRICO POTÊNCIA 5 CV - MATERIAIS NA OPERAÇÃO. AF_06/2014</v>
          </cell>
          <cell r="C6744" t="str">
            <v>H</v>
          </cell>
          <cell r="D6744">
            <v>1.94</v>
          </cell>
        </row>
        <row r="6745">
          <cell r="A6745">
            <v>88392</v>
          </cell>
          <cell r="B6745" t="str">
            <v>MISTURADOR DE ARGAMASSA, EIXO HORIZONTAL, CAPACIDADE DE MISTURA 300 KG, MOTOR ELÉTRICO POTÊNCIA 5 CV - CHI DIURNO. AF_06/2014</v>
          </cell>
          <cell r="C6745" t="str">
            <v>CHI</v>
          </cell>
          <cell r="D6745">
            <v>0.73</v>
          </cell>
        </row>
        <row r="6746">
          <cell r="A6746">
            <v>88393</v>
          </cell>
          <cell r="B6746" t="str">
            <v>MISTURADOR DE ARGAMASSA, EIXO HORIZONTAL, CAPACIDADE DE MISTURA 600 KG, MOTOR ELÉTRICO POTÊNCIA 7,5 CV - CHP DIURNO. AF_06/2014</v>
          </cell>
          <cell r="C6746" t="str">
            <v>CHP</v>
          </cell>
          <cell r="D6746">
            <v>4.66</v>
          </cell>
        </row>
        <row r="6747">
          <cell r="A6747">
            <v>88394</v>
          </cell>
          <cell r="B6747" t="str">
            <v>MISTURADOR DE ARGAMASSA, EIXO HORIZONTAL, CAPACIDADE DE MISTURA 600 KG, MOTOR ELÉTRICO POTÊNCIA 7,5 CV - DEPRECIAÇÃO. AF_06/2014</v>
          </cell>
          <cell r="C6747" t="str">
            <v>H</v>
          </cell>
          <cell r="D6747">
            <v>0.71</v>
          </cell>
        </row>
        <row r="6748">
          <cell r="A6748">
            <v>88395</v>
          </cell>
          <cell r="B6748" t="str">
            <v>MISTURADOR DE ARGAMASSA, EIXO HORIZONTAL, CAPACIDADE DE MISTURA 600 KG, MOTOR ELÉTRICO POTÊNCIA 7,5 CV - JUROS. AF_06/2014</v>
          </cell>
          <cell r="C6748" t="str">
            <v>H</v>
          </cell>
          <cell r="D6748">
            <v>0.16</v>
          </cell>
        </row>
        <row r="6749">
          <cell r="A6749">
            <v>88396</v>
          </cell>
          <cell r="B6749" t="str">
            <v>MISTURADOR DE ARGAMASSA, EIXO HORIZONTAL, CAPACIDADE DE MISTURA 600 KG, MOTOR ELÉTRICO POTÊNCIA 7,5 CV - MANUTENÇÃO. AF_06/2014</v>
          </cell>
          <cell r="C6749" t="str">
            <v>H</v>
          </cell>
          <cell r="D6749">
            <v>0.89</v>
          </cell>
        </row>
        <row r="6750">
          <cell r="A6750">
            <v>88397</v>
          </cell>
          <cell r="B6750" t="str">
            <v>MISTURADOR DE ARGAMASSA, EIXO HORIZONTAL, CAPACIDADE DE MISTURA 600 KG, MOTOR ELÉTRICO POTÊNCIA 7,5 CV - MATERIAIS NA OPERAÇÃO. AF_06/2014</v>
          </cell>
          <cell r="C6750" t="str">
            <v>H</v>
          </cell>
          <cell r="D6750">
            <v>2.9</v>
          </cell>
        </row>
        <row r="6751">
          <cell r="A6751">
            <v>88398</v>
          </cell>
          <cell r="B6751" t="str">
            <v>MISTURADOR DE ARGAMASSA, EIXO HORIZONTAL, CAPACIDADE DE MISTURA 600 KG, MOTOR ELÉTRICO POTÊNCIA 7,5 CV - CHI DIURNO. AF_06/2014</v>
          </cell>
          <cell r="C6751" t="str">
            <v>CHI</v>
          </cell>
          <cell r="D6751">
            <v>0.87</v>
          </cell>
        </row>
        <row r="6752">
          <cell r="A6752">
            <v>88399</v>
          </cell>
          <cell r="B6752" t="str">
            <v>MISTURADOR DE ARGAMASSA, EIXO HORIZONTAL, CAPACIDADE DE MISTURA 160 KG, MOTOR ELÉTRICO POTÊNCIA 3 CV - CHP DIURNO. AF_06/2014</v>
          </cell>
          <cell r="C6752" t="str">
            <v>CHP</v>
          </cell>
          <cell r="D6752">
            <v>2.5499999999999998</v>
          </cell>
        </row>
        <row r="6753">
          <cell r="A6753">
            <v>88400</v>
          </cell>
          <cell r="B6753" t="str">
            <v>MISTURADOR DE ARGAMASSA, EIXO HORIZONTAL, CAPACIDADE DE MISTURA 160 KG, MOTOR ELÉTRICO POTÊNCIA 3 CV - DEPRECIAÇÃO. AF_06/2014</v>
          </cell>
          <cell r="C6753" t="str">
            <v>H</v>
          </cell>
          <cell r="D6753">
            <v>0.56000000000000005</v>
          </cell>
        </row>
        <row r="6754">
          <cell r="A6754">
            <v>88401</v>
          </cell>
          <cell r="B6754" t="str">
            <v>MISTURADOR DE ARGAMASSA, EIXO HORIZONTAL, CAPACIDADE DE MISTURA 160 KG, MOTOR ELÉTRICO POTÊNCIA 3 CV - JUROS. AF_06/2014</v>
          </cell>
          <cell r="C6754" t="str">
            <v>H</v>
          </cell>
          <cell r="D6754">
            <v>0.12</v>
          </cell>
        </row>
        <row r="6755">
          <cell r="A6755">
            <v>88402</v>
          </cell>
          <cell r="B6755" t="str">
            <v>MISTURADOR DE ARGAMASSA, EIXO HORIZONTAL, CAPACIDADE DE MISTURA 160 KG, MOTOR ELÉTRICO POTÊNCIA 3 CV - MANUTENÇÃO. AF_06/2014</v>
          </cell>
          <cell r="C6755" t="str">
            <v>H</v>
          </cell>
          <cell r="D6755">
            <v>0.71</v>
          </cell>
        </row>
        <row r="6756">
          <cell r="A6756">
            <v>88403</v>
          </cell>
          <cell r="B6756" t="str">
            <v>MISTURADOR DE ARGAMASSA, EIXO HORIZONTAL, CAPACIDADE DE MISTURA 160 KG, MOTOR ELÉTRICO POTÊNCIA 3 CV - MATERIAIS NA OPERAÇÃO. AF_06/2014</v>
          </cell>
          <cell r="C6756" t="str">
            <v>H</v>
          </cell>
          <cell r="D6756">
            <v>1.1599999999999999</v>
          </cell>
        </row>
        <row r="6757">
          <cell r="A6757">
            <v>88404</v>
          </cell>
          <cell r="B6757" t="str">
            <v>MISTURADOR DE ARGAMASSA, EIXO HORIZONTAL, CAPACIDADE DE MISTURA 160 KG, MOTOR ELÉTRICO POTÊNCIA 3 CV - CHI DIURNO. AF_06/2014</v>
          </cell>
          <cell r="C6757" t="str">
            <v>CHI</v>
          </cell>
          <cell r="D6757">
            <v>0.68</v>
          </cell>
        </row>
        <row r="6758">
          <cell r="A6758">
            <v>88411</v>
          </cell>
          <cell r="B6758" t="str">
            <v>APLICAÇÃO MANUAL DE FUNDO SELADOR ACRÍLICO EM PANOS COM PRESENÇA DE VÃOS DE EDIFÍCIOS DE MÚLTIPLOS PAVIMENTOS. AF_06/2014</v>
          </cell>
          <cell r="C6758" t="str">
            <v>M2</v>
          </cell>
          <cell r="D6758">
            <v>1.63</v>
          </cell>
        </row>
        <row r="6759">
          <cell r="A6759">
            <v>88412</v>
          </cell>
          <cell r="B6759" t="str">
            <v>APLICAÇÃO MANUAL DE FUNDO SELADOR ACRÍLICO EM PANOS CEGOS DE FACHADA (SEM PRESENÇA DE VÃOS) DE EDIFÍCIOS DE MÚLTIPLOS PAVIMENTOS. AF_06/2014</v>
          </cell>
          <cell r="C6759" t="str">
            <v>M2</v>
          </cell>
          <cell r="D6759">
            <v>1.18</v>
          </cell>
        </row>
        <row r="6760">
          <cell r="A6760">
            <v>88413</v>
          </cell>
          <cell r="B6760" t="str">
            <v>APLICAÇÃO MANUAL DE FUNDO SELADOR ACRÍLICO EM SUPERFÍCIES EXTERNAS DE SACADA DE EDIFÍCIOS DE MÚLTIPLOS PAVIMENTOS. AF_06/2014</v>
          </cell>
          <cell r="C6760" t="str">
            <v>M2</v>
          </cell>
          <cell r="D6760">
            <v>2.5299999999999998</v>
          </cell>
        </row>
        <row r="6761">
          <cell r="A6761">
            <v>88414</v>
          </cell>
          <cell r="B6761" t="str">
            <v>APLICAÇÃO MANUAL DE FUNDO SELADOR ACRÍLICO EM SUPERFÍCIES INTERNAS DA SACADA DE EDIFÍCIOS DE MÚLTIPLOS PAVIMENTOS. AF_06/2014</v>
          </cell>
          <cell r="C6761" t="str">
            <v>M2</v>
          </cell>
          <cell r="D6761">
            <v>2.83</v>
          </cell>
        </row>
        <row r="6762">
          <cell r="A6762">
            <v>88415</v>
          </cell>
          <cell r="B6762" t="str">
            <v>APLICAÇÃO MANUAL DE FUNDO SELADOR ACRÍLICO EM PAREDES EXTERNAS DE CASAS. AF_06/2014</v>
          </cell>
          <cell r="C6762" t="str">
            <v>M2</v>
          </cell>
          <cell r="D6762">
            <v>1.77</v>
          </cell>
        </row>
        <row r="6763">
          <cell r="A6763">
            <v>88416</v>
          </cell>
          <cell r="B6763" t="str">
            <v>APLICAÇÃO MANUAL DE PINTURA COM TINTA TEXTURIZADA ACRÍLICA EM PANOS COM PRESENÇA DE VÃOS DE EDIFÍCIOS DE MÚLTIPLOS PAVIMENTOS, UMA COR. AF_06/2014</v>
          </cell>
          <cell r="C6763" t="str">
            <v>M2</v>
          </cell>
          <cell r="D6763">
            <v>13.77</v>
          </cell>
        </row>
        <row r="6764">
          <cell r="A6764">
            <v>88417</v>
          </cell>
          <cell r="B6764" t="str">
            <v>APLICAÇÃO MANUAL DE PINTURA COM TINTA TEXTURIZADA ACRÍLICA EM PANOS CEGOS DE FACHADA (SEM PRESENÇA DE VÃOS) DE EDIFÍCIOS DE MÚLTIPLOS PAVIMENTOS, UMA COR. AF_06/2014</v>
          </cell>
          <cell r="C6764" t="str">
            <v>M2</v>
          </cell>
          <cell r="D6764">
            <v>12.16</v>
          </cell>
        </row>
        <row r="6765">
          <cell r="A6765">
            <v>88418</v>
          </cell>
          <cell r="B6765" t="str">
            <v>PROJETOR DE ARGAMASSA, CAPACIDADE DE PROJEÇÃO 1,5 M3/H, ALCANCE DE 30 ATÉ 60 M, MOTOR ELÉTRICO POTÊNCIA 7,5 HP - CHP DIURNO. AF_06/2014</v>
          </cell>
          <cell r="C6765" t="str">
            <v>CHP</v>
          </cell>
          <cell r="D6765">
            <v>11.51</v>
          </cell>
        </row>
        <row r="6766">
          <cell r="A6766">
            <v>88419</v>
          </cell>
          <cell r="B6766" t="str">
            <v>PROJETOR DE ARGAMASSA, CAPACIDADE DE PROJEÇÃO 1,5 M3/H, ALCANCE DE 30 ATÉ 60 M, MOTOR ELÉTRICO POTÊNCIA 7,5 HP - DEPRECIAÇÃO. AF_06/2014</v>
          </cell>
          <cell r="C6766" t="str">
            <v>H</v>
          </cell>
          <cell r="D6766">
            <v>3.69</v>
          </cell>
        </row>
        <row r="6767">
          <cell r="A6767">
            <v>88420</v>
          </cell>
          <cell r="B6767" t="str">
            <v>APLICAÇÃO MANUAL DE PINTURA COM TINTA TEXTURIZADA ACRÍLICA EM SUPERFÍCIES EXTERNAS DE SACADA DE EDIFÍCIOS DE MÚLTIPLOS PAVIMENTOS, UMA COR. AF_06/2014</v>
          </cell>
          <cell r="C6767" t="str">
            <v>M2</v>
          </cell>
          <cell r="D6767">
            <v>17</v>
          </cell>
        </row>
        <row r="6768">
          <cell r="A6768">
            <v>88421</v>
          </cell>
          <cell r="B6768" t="str">
            <v>APLICAÇÃO MANUAL DE PINTURA COM TINTA TEXTURIZADA ACRÍLICA EM SUPERFÍCIES INTERNAS DA SACADA DE EDIFÍCIOS DE MÚLTIPLOS PAVIMENTOS, UMA COR. AF_06/2014</v>
          </cell>
          <cell r="C6768" t="str">
            <v>M2</v>
          </cell>
          <cell r="D6768">
            <v>18.03</v>
          </cell>
        </row>
        <row r="6769">
          <cell r="A6769">
            <v>88422</v>
          </cell>
          <cell r="B6769" t="str">
            <v>PROJETOR DE ARGAMASSA, CAPACIDADE DE PROJEÇÃO 1,5 M3/H, ALCANCE DE 30 ATÉ 60 M, MOTOR ELÉTRICO POTÊNCIA 7,5 HP - JUROS. AF_06/2014</v>
          </cell>
          <cell r="C6769" t="str">
            <v>H</v>
          </cell>
          <cell r="D6769">
            <v>0.83</v>
          </cell>
        </row>
        <row r="6770">
          <cell r="A6770">
            <v>88423</v>
          </cell>
          <cell r="B6770" t="str">
            <v>APLICAÇÃO MANUAL DE PINTURA COM TINTA TEXTURIZADA ACRÍLICA EM PAREDES EXTERNAS DE CASAS, UMA COR. AF_06/2014</v>
          </cell>
          <cell r="C6770" t="str">
            <v>M2</v>
          </cell>
          <cell r="D6770">
            <v>14.27</v>
          </cell>
        </row>
        <row r="6771">
          <cell r="A6771">
            <v>88424</v>
          </cell>
          <cell r="B6771" t="str">
            <v>APLICAÇÃO MANUAL DE PINTURA COM TINTA TEXTURIZADA ACRÍLICA EM PANOS COM PRESENÇA DE VÃOS DE EDIFÍCIOS DE MÚLTIPLOS PAVIMENTOS, DUAS CORES. AF_06/2014</v>
          </cell>
          <cell r="C6771" t="str">
            <v>M2</v>
          </cell>
          <cell r="D6771">
            <v>15.97</v>
          </cell>
        </row>
        <row r="6772">
          <cell r="A6772">
            <v>88425</v>
          </cell>
          <cell r="B6772" t="str">
            <v>PROJETOR DE ARGAMASSA, CAPACIDADE DE PROJEÇÃO 1,5 M3/H, ALCANCE DE 30 ATÉ 60 M, MOTOR ELÉTRICO POTÊNCIA 7,5 HP - MANUTENÇÃO. AF_06/2014</v>
          </cell>
          <cell r="C6772" t="str">
            <v>H</v>
          </cell>
          <cell r="D6772">
            <v>4.04</v>
          </cell>
        </row>
        <row r="6773">
          <cell r="A6773">
            <v>88426</v>
          </cell>
          <cell r="B6773" t="str">
            <v>APLICAÇÃO MANUAL DE PINTURA COM TINTA TEXTURIZADA ACRÍLICA EM PANOS CEGOS DE FACHADA (SEM PRESENÇA DE VÃOS) DE EDIFÍCIOS DE MÚLTIPLOS PAVIMENTOS, DUAS CORES. AF_06/2014</v>
          </cell>
          <cell r="C6773" t="str">
            <v>M2</v>
          </cell>
          <cell r="D6773">
            <v>13.2</v>
          </cell>
        </row>
        <row r="6774">
          <cell r="A6774">
            <v>88427</v>
          </cell>
          <cell r="B6774" t="str">
            <v>PROJETOR DE ARGAMASSA, CAPACIDADE DE PROJEÇÃO 1,5 M3/H, ALCANCE DE 30 ATÉ 60 M, MOTOR ELÉTRICO POTÊNCIA 7,5 HP - MATERIAIS NA OPERAÇÃO. AF_06/2014</v>
          </cell>
          <cell r="C6774" t="str">
            <v>H</v>
          </cell>
          <cell r="D6774">
            <v>2.95</v>
          </cell>
        </row>
        <row r="6775">
          <cell r="A6775">
            <v>88428</v>
          </cell>
          <cell r="B6775" t="str">
            <v>APLICAÇÃO MANUAL DE PINTURA COM TINTA TEXTURIZADA ACRÍLICA EM SUPERFÍCIES EXTERNAS DE SACADA DE EDIFÍCIOS DE MÚLTIPLOS PAVIMENTOS, DUAS CORES. AF_06/2014</v>
          </cell>
          <cell r="C6775" t="str">
            <v>M2</v>
          </cell>
          <cell r="D6775">
            <v>21.54</v>
          </cell>
        </row>
        <row r="6776">
          <cell r="A6776">
            <v>88429</v>
          </cell>
          <cell r="B6776" t="str">
            <v>APLICAÇÃO MANUAL DE PINTURA COM TINTA TEXTURIZADA ACRÍLICA EM SUPERFÍCIES INTERNAS DA SACADA DE EDIFÍCIOS DE MÚLTIPLOS PAVIMENTOS, DUAS CORES. AF_06/2014</v>
          </cell>
          <cell r="C6776" t="str">
            <v>M2</v>
          </cell>
          <cell r="D6776">
            <v>23.32</v>
          </cell>
        </row>
        <row r="6777">
          <cell r="A6777">
            <v>88430</v>
          </cell>
          <cell r="B6777" t="str">
            <v>PROJETOR DE ARGAMASSA, CAPACIDADE DE PROJEÇÃO 1,5 M3/H, ALCANCE DE 30 ATÉ 60 M, MOTOR ELÉTRICO POTÊNCIA 7,5 HP - CHI DIURNO. AF_06/2014</v>
          </cell>
          <cell r="C6777" t="str">
            <v>CHI</v>
          </cell>
          <cell r="D6777">
            <v>4.5199999999999996</v>
          </cell>
        </row>
        <row r="6778">
          <cell r="A6778">
            <v>88431</v>
          </cell>
          <cell r="B6778" t="str">
            <v>APLICAÇÃO MANUAL DE PINTURA COM TINTA TEXTURIZADA ACRÍLICA EM PAREDES EXTERNAS DE CASAS, DUAS CORES. AF_06/2014</v>
          </cell>
          <cell r="C6778" t="str">
            <v>M2</v>
          </cell>
          <cell r="D6778">
            <v>16.84</v>
          </cell>
        </row>
        <row r="6779">
          <cell r="A6779">
            <v>88432</v>
          </cell>
          <cell r="B6779" t="str">
            <v>APLICAÇÃO MANUAL DE PINTURA COM TINTA TEXTURIZADA ACRÍLICA EM MOLDURAS DE EPS, PRÉ-FABRICADOS, OU OUTROS. AF_06/2014</v>
          </cell>
          <cell r="C6779" t="str">
            <v>M2</v>
          </cell>
          <cell r="D6779">
            <v>11.88</v>
          </cell>
        </row>
        <row r="6780">
          <cell r="A6780">
            <v>88433</v>
          </cell>
          <cell r="B6780" t="str">
            <v>PROJETOR DE ARGAMASSA, CAPACIDADE DE PROJEÇÃO 2 M3/H, ALCANCE ATÉ 50 M, MOTOR ELÉTRICO POTÊNCIA 7,5 HP - CHP DIURNO. AF_06/2014</v>
          </cell>
          <cell r="C6780" t="str">
            <v>CHP</v>
          </cell>
          <cell r="D6780">
            <v>14.29</v>
          </cell>
        </row>
        <row r="6781">
          <cell r="A6781">
            <v>88434</v>
          </cell>
          <cell r="B6781" t="str">
            <v>PROJETOR DE ARGAMASSA, CAPACIDADE DE PROJEÇÃO 2 M3/H, ALCANCE ATÉ 50 M, MOTOR ELÉTRICO POTÊNCIA 7,5 HP - DEPRECIAÇÃO. AF_06/2014</v>
          </cell>
          <cell r="C6781" t="str">
            <v>H</v>
          </cell>
          <cell r="D6781">
            <v>4.8899999999999997</v>
          </cell>
        </row>
        <row r="6782">
          <cell r="A6782">
            <v>88435</v>
          </cell>
          <cell r="B6782" t="str">
            <v>PROJETOR DE ARGAMASSA, CAPACIDADE DE PROJEÇÃO 2 M3/H, ALCANCE ATÉ 50 M, MOTOR ELÉTRICO POTÊNCIA 7,5 HP - JUROS. AF_06/2014</v>
          </cell>
          <cell r="C6782" t="str">
            <v>H</v>
          </cell>
          <cell r="D6782">
            <v>1.1000000000000001</v>
          </cell>
        </row>
        <row r="6783">
          <cell r="A6783">
            <v>88436</v>
          </cell>
          <cell r="B6783" t="str">
            <v>PROJETOR DE ARGAMASSA, CAPACIDADE DE PROJEÇÃO 2 M3/H, ALCANCE ATÉ 50 M, MOTOR ELÉTRICO POTÊNCIA 7,5 HP - MANUTENÇÃO. AF_06/2014</v>
          </cell>
          <cell r="C6783" t="str">
            <v>H</v>
          </cell>
          <cell r="D6783">
            <v>5.35</v>
          </cell>
        </row>
        <row r="6784">
          <cell r="A6784">
            <v>88437</v>
          </cell>
          <cell r="B6784" t="str">
            <v>PROJETOR DE ARGAMASSA, CAPACIDADE DE PROJEÇÃO 2 M3/H, ALCANCE ATÉ 50 M, MOTOR ELÉTRICO POTÊNCIA 7,5 HP - MATERIAIS NA OPERAÇÃO. AF_06/2014</v>
          </cell>
          <cell r="C6784" t="str">
            <v>H</v>
          </cell>
          <cell r="D6784">
            <v>2.95</v>
          </cell>
        </row>
        <row r="6785">
          <cell r="A6785">
            <v>88438</v>
          </cell>
          <cell r="B6785" t="str">
            <v>PROJETOR DE ARGAMASSA, CAPACIDADE DE PROJEÇÃO 2 M3/H, ALCANCE ATÉ 50 M, MOTOR ELÉTRICO POTÊNCIA 7,5 HP - CHI DIURNO. AF_06/2014</v>
          </cell>
          <cell r="C6785" t="str">
            <v>CHI</v>
          </cell>
          <cell r="D6785">
            <v>5.99</v>
          </cell>
        </row>
        <row r="6786">
          <cell r="A6786">
            <v>88441</v>
          </cell>
          <cell r="B6786" t="str">
            <v>JARDINEIRO COM ENCARGOS COMPLEMENTARES</v>
          </cell>
          <cell r="C6786" t="str">
            <v>H</v>
          </cell>
          <cell r="D6786">
            <v>13.76</v>
          </cell>
        </row>
        <row r="6787">
          <cell r="A6787">
            <v>88470</v>
          </cell>
          <cell r="B6787" t="str">
            <v>CONTRAPISO AUTONIVELANTE, APLICADO SOBRE LAJE, NÃO ADERIDO, ESPESSURA 3CM. AF_06/2014</v>
          </cell>
          <cell r="C6787" t="str">
            <v>M2</v>
          </cell>
          <cell r="D6787">
            <v>20.18</v>
          </cell>
        </row>
        <row r="6788">
          <cell r="A6788">
            <v>88471</v>
          </cell>
          <cell r="B6788" t="str">
            <v>CONTRAPISO AUTONIVELANTE, APLICADO SOBRE LAJE, NÃO ADERIDO, ESPESSURA 4CM. AF_06/2014</v>
          </cell>
          <cell r="C6788" t="str">
            <v>M2</v>
          </cell>
          <cell r="D6788">
            <v>24.93</v>
          </cell>
        </row>
        <row r="6789">
          <cell r="A6789">
            <v>88472</v>
          </cell>
          <cell r="B6789" t="str">
            <v>CONTRAPISO AUTONIVELANTE, APLICADO SOBRE LAJE, NÃO ADERIDO, ESPESSURA 5CM. AF_06/2014</v>
          </cell>
          <cell r="C6789" t="str">
            <v>M2</v>
          </cell>
          <cell r="D6789">
            <v>28.65</v>
          </cell>
        </row>
        <row r="6790">
          <cell r="A6790">
            <v>88476</v>
          </cell>
          <cell r="B6790" t="str">
            <v>CONTRAPISO AUTONIVELANTE, APLICADO SOBRE LAJE, ADERIDO, ESPESSURA 2CM. AF_06/2014</v>
          </cell>
          <cell r="C6790" t="str">
            <v>M2</v>
          </cell>
          <cell r="D6790">
            <v>16.260000000000002</v>
          </cell>
        </row>
        <row r="6791">
          <cell r="A6791">
            <v>88477</v>
          </cell>
          <cell r="B6791" t="str">
            <v>CONTRAPISO AUTONIVELANTE, APLICADO SOBRE LAJE, ADERIDO, ESPESSURA 3CM. AF_06/2014</v>
          </cell>
          <cell r="C6791" t="str">
            <v>M2</v>
          </cell>
          <cell r="D6791">
            <v>22.33</v>
          </cell>
        </row>
        <row r="6792">
          <cell r="A6792">
            <v>88478</v>
          </cell>
          <cell r="B6792" t="str">
            <v>CONTRAPISO AUTONIVELANTE, APLICADO SOBRE LAJE, ADERIDO, ESPESSURA 4CM. AF_06/2014</v>
          </cell>
          <cell r="C6792" t="str">
            <v>M2</v>
          </cell>
          <cell r="D6792">
            <v>27.26</v>
          </cell>
        </row>
        <row r="6793">
          <cell r="A6793">
            <v>88482</v>
          </cell>
          <cell r="B6793" t="str">
            <v>APLICAÇÃO DE FUNDO SELADOR LÁTEX PVA EM TETO, UMA DEMÃO. AF_06/2014</v>
          </cell>
          <cell r="C6793" t="str">
            <v>M2</v>
          </cell>
          <cell r="D6793">
            <v>2.06</v>
          </cell>
        </row>
        <row r="6794">
          <cell r="A6794">
            <v>88483</v>
          </cell>
          <cell r="B6794" t="str">
            <v>APLICAÇÃO DE FUNDO SELADOR LÁTEX PVA EM PAREDES, UMA DEMÃO. AF_06/2014</v>
          </cell>
          <cell r="C6794" t="str">
            <v>M2</v>
          </cell>
          <cell r="D6794">
            <v>1.87</v>
          </cell>
        </row>
        <row r="6795">
          <cell r="A6795">
            <v>88484</v>
          </cell>
          <cell r="B6795" t="str">
            <v>APLICAÇÃO DE FUNDO SELADOR ACRÍLICO EM TETO, UMA DEMÃO. AF_06/2014</v>
          </cell>
          <cell r="C6795" t="str">
            <v>M2</v>
          </cell>
          <cell r="D6795">
            <v>1.79</v>
          </cell>
        </row>
        <row r="6796">
          <cell r="A6796">
            <v>88485</v>
          </cell>
          <cell r="B6796" t="str">
            <v>APLICAÇÃO DE FUNDO SELADOR ACRÍLICO EM PAREDES, UMA DEMÃO. AF_06/2014</v>
          </cell>
          <cell r="C6796" t="str">
            <v>M2</v>
          </cell>
          <cell r="D6796">
            <v>1.52</v>
          </cell>
        </row>
        <row r="6797">
          <cell r="A6797">
            <v>88486</v>
          </cell>
          <cell r="B6797" t="str">
            <v>APLICAÇÃO MANUAL DE PINTURA COM TINTA LÁTEX PVA EM TETO, DUAS DEMÃOS. AF_06/2014</v>
          </cell>
          <cell r="C6797" t="str">
            <v>M2</v>
          </cell>
          <cell r="D6797">
            <v>8.83</v>
          </cell>
        </row>
        <row r="6798">
          <cell r="A6798">
            <v>88487</v>
          </cell>
          <cell r="B6798" t="str">
            <v>APLICAÇÃO MANUAL DE PINTURA COM TINTA LÁTEX PVA EM PAREDES, DUAS DEMÃOS. AF_06/2014</v>
          </cell>
          <cell r="C6798" t="str">
            <v>M2</v>
          </cell>
          <cell r="D6798">
            <v>7.95</v>
          </cell>
        </row>
        <row r="6799">
          <cell r="A6799">
            <v>88488</v>
          </cell>
          <cell r="B6799" t="str">
            <v>APLICAÇÃO MANUAL DE PINTURA COM TINTA LÁTEX ACRÍLICA EM TETO, DUAS DEMÃOS. AF_06/2014</v>
          </cell>
          <cell r="C6799" t="str">
            <v>M2</v>
          </cell>
          <cell r="D6799">
            <v>11.24</v>
          </cell>
        </row>
        <row r="6800">
          <cell r="A6800">
            <v>88489</v>
          </cell>
          <cell r="B6800" t="str">
            <v>APLICAÇÃO MANUAL DE PINTURA COM TINTA LÁTEX ACRÍLICA EM PAREDES, DUAS DEMÃOS. AF_06/2014</v>
          </cell>
          <cell r="C6800" t="str">
            <v>M2</v>
          </cell>
          <cell r="D6800">
            <v>10</v>
          </cell>
        </row>
        <row r="6801">
          <cell r="A6801">
            <v>88490</v>
          </cell>
          <cell r="B6801" t="str">
            <v>APLICAÇÃO MECÂNICA DE PINTURA COM TINTA LÁTEX PVA EM TETO, DUAS DEMÃOS. AF_06/2014</v>
          </cell>
          <cell r="C6801" t="str">
            <v>M2</v>
          </cell>
          <cell r="D6801">
            <v>6.69</v>
          </cell>
        </row>
        <row r="6802">
          <cell r="A6802">
            <v>88491</v>
          </cell>
          <cell r="B6802" t="str">
            <v>APLICAÇÃO MECÂNICA DE PINTURA COM TINTA LÁTEX PVA EM PAREDES, DUAS DEMÃOS. AF_06/2014</v>
          </cell>
          <cell r="C6802" t="str">
            <v>M2</v>
          </cell>
          <cell r="D6802">
            <v>6.47</v>
          </cell>
        </row>
        <row r="6803">
          <cell r="A6803">
            <v>88492</v>
          </cell>
          <cell r="B6803" t="str">
            <v>APLICAÇÃO MECÂNICA DE PINTURA COM TINTA LÁTEX ACRÍLICA EM TETO, DUAS DEMÃOS. AF_06/2014</v>
          </cell>
          <cell r="C6803" t="str">
            <v>M2</v>
          </cell>
          <cell r="D6803">
            <v>8.02</v>
          </cell>
        </row>
        <row r="6804">
          <cell r="A6804">
            <v>88493</v>
          </cell>
          <cell r="B6804" t="str">
            <v>APLICAÇÃO MECÂNICA DE PINTURA COM TINTA LÁTEX ACRÍLICA EM PAREDES, DUAS DEMÃOS. AF_06/2014</v>
          </cell>
          <cell r="C6804" t="str">
            <v>M2</v>
          </cell>
          <cell r="D6804">
            <v>7.7</v>
          </cell>
        </row>
        <row r="6805">
          <cell r="A6805">
            <v>88494</v>
          </cell>
          <cell r="B6805" t="str">
            <v>APLICAÇÃO E LIXAMENTO DE MASSA LÁTEX EM TETO, UMA DEMÃO. AF_06/2014</v>
          </cell>
          <cell r="C6805" t="str">
            <v>M2</v>
          </cell>
          <cell r="D6805">
            <v>13.25</v>
          </cell>
        </row>
        <row r="6806">
          <cell r="A6806">
            <v>88495</v>
          </cell>
          <cell r="B6806" t="str">
            <v>APLICAÇÃO E LIXAMENTO DE MASSA LÁTEX EM PAREDES, UMA DEMÃO. AF_06/2014</v>
          </cell>
          <cell r="C6806" t="str">
            <v>M2</v>
          </cell>
          <cell r="D6806">
            <v>7.34</v>
          </cell>
        </row>
        <row r="6807">
          <cell r="A6807">
            <v>88496</v>
          </cell>
          <cell r="B6807" t="str">
            <v>APLICAÇÃO E LIXAMENTO DE MASSA LÁTEX EM TETO, DUAS DEMÃOS. AF_06/2014</v>
          </cell>
          <cell r="C6807" t="str">
            <v>M2</v>
          </cell>
          <cell r="D6807">
            <v>18.02</v>
          </cell>
        </row>
        <row r="6808">
          <cell r="A6808">
            <v>88497</v>
          </cell>
          <cell r="B6808" t="str">
            <v>APLICAÇÃO E LIXAMENTO DE MASSA LÁTEX EM PAREDES, DUAS DEMÃOS. AF_06/2014</v>
          </cell>
          <cell r="C6808" t="str">
            <v>M2</v>
          </cell>
          <cell r="D6808">
            <v>10.15</v>
          </cell>
        </row>
        <row r="6809">
          <cell r="A6809">
            <v>88503</v>
          </cell>
          <cell r="B6809" t="str">
            <v>CAIXA D´ÁGUA EM POLIETILENO, 1000 LITROS, COM ACESSÓRIOS</v>
          </cell>
          <cell r="C6809" t="str">
            <v>UN</v>
          </cell>
          <cell r="D6809">
            <v>650.70000000000005</v>
          </cell>
        </row>
        <row r="6810">
          <cell r="A6810">
            <v>88504</v>
          </cell>
          <cell r="B6810" t="str">
            <v>CAIXA D´AGUA EM POLIETILENO, 500 LITROS, COM ACESSÓRIOS</v>
          </cell>
          <cell r="C6810" t="str">
            <v>UN</v>
          </cell>
          <cell r="D6810">
            <v>528.49</v>
          </cell>
        </row>
        <row r="6811">
          <cell r="A6811">
            <v>88543</v>
          </cell>
          <cell r="B6811" t="str">
            <v>ARMACAO SECUNDARIA OU REX COMPLETA PARA TRESLINHAS-FORNECIMENTO E INSTALACAO.</v>
          </cell>
          <cell r="C6811" t="str">
            <v>UN</v>
          </cell>
          <cell r="D6811">
            <v>120.68</v>
          </cell>
        </row>
        <row r="6812">
          <cell r="A6812">
            <v>88544</v>
          </cell>
          <cell r="B6812" t="str">
            <v>ARMACAO SECUNDARIA OU REX COMPLETA PARA DUAS LINHAS-FORNECIMENTO E INSTALACAO.</v>
          </cell>
          <cell r="C6812" t="str">
            <v>UN</v>
          </cell>
          <cell r="D6812">
            <v>75.83</v>
          </cell>
        </row>
        <row r="6813">
          <cell r="A6813">
            <v>88545</v>
          </cell>
          <cell r="B6813" t="str">
            <v>ARMACAO SECUNDARIA OU REX COMPLETA PARA QUATRO LINHAS-FORNECIMENTO E INSTALACAO.</v>
          </cell>
          <cell r="C6813" t="str">
            <v>UN</v>
          </cell>
          <cell r="D6813">
            <v>139.91</v>
          </cell>
        </row>
        <row r="6814">
          <cell r="A6814">
            <v>88547</v>
          </cell>
          <cell r="B6814" t="str">
            <v>CHAVE DE BOIA AUTOMÁTICA SUPERIOR 10A/250V - FORNECIMENTO E INSTALACAO</v>
          </cell>
          <cell r="C6814" t="str">
            <v>UN</v>
          </cell>
          <cell r="D6814">
            <v>72.400000000000006</v>
          </cell>
        </row>
        <row r="6815">
          <cell r="A6815">
            <v>88548</v>
          </cell>
          <cell r="B6815" t="str">
            <v>DRAGAGEM (C/ ESCAVADEIRA DRAG LINE DE ARRASTE 140HP)</v>
          </cell>
          <cell r="C6815" t="str">
            <v>M3</v>
          </cell>
          <cell r="D6815">
            <v>26.74</v>
          </cell>
        </row>
        <row r="6816">
          <cell r="A6816">
            <v>88549</v>
          </cell>
          <cell r="B6816" t="str">
            <v>FORNECIMENTO E ASSENTAMENTO DE BRITA 2-DRENOS E FILTROS   MM</v>
          </cell>
          <cell r="C6816" t="str">
            <v>M3</v>
          </cell>
          <cell r="D6816">
            <v>65.89</v>
          </cell>
        </row>
        <row r="6817">
          <cell r="A6817">
            <v>88569</v>
          </cell>
          <cell r="B6817" t="str">
            <v>ESPARGIDOR DE ASFALTO PRESSURIZADO COM TANQUE DE 2500 L, REBOCÁVEL COM MOTOR A GASOLINA POTÊNCIA 3,4 HP - DEPRECIAÇÃO. AF_07/2014</v>
          </cell>
          <cell r="C6817" t="str">
            <v>H</v>
          </cell>
          <cell r="D6817">
            <v>2.16</v>
          </cell>
        </row>
        <row r="6818">
          <cell r="A6818">
            <v>88570</v>
          </cell>
          <cell r="B6818" t="str">
            <v>ESPARGIDOR DE ASFALTO PRESSURIZADO COM TANQUE DE 2500 L, REBOCÁVEL COM MOTOR A GASOLINA POTÊNCIA 3,4 HP - JUROS. AF_07/2014</v>
          </cell>
          <cell r="C6818" t="str">
            <v>H</v>
          </cell>
          <cell r="D6818">
            <v>0.73</v>
          </cell>
        </row>
        <row r="6819">
          <cell r="A6819">
            <v>88571</v>
          </cell>
          <cell r="B6819" t="str">
            <v>SABONETEIRA DE SOBREPOR (FIXADA NA PAREDE), TIPO CONCHA, EM ACO INOXIDAVEL - FORNECIMENTO E INSTALACAO</v>
          </cell>
          <cell r="C6819" t="str">
            <v>UN</v>
          </cell>
          <cell r="D6819">
            <v>46.68</v>
          </cell>
        </row>
        <row r="6820">
          <cell r="A6820">
            <v>88597</v>
          </cell>
          <cell r="B6820" t="str">
            <v>DESENHISTA DETALHISTA COM ENCARGOS COMPLEMENTARES</v>
          </cell>
          <cell r="C6820" t="str">
            <v>H</v>
          </cell>
          <cell r="D6820">
            <v>21.61</v>
          </cell>
        </row>
        <row r="6821">
          <cell r="A6821">
            <v>88626</v>
          </cell>
          <cell r="B6821" t="str">
            <v>ARGAMASSA TRAÇO 1:0,5:4,5 (CIMENTO, CAL E AREIA MÉDIA), PREPARO MECÂNICO COM BETONEIRA 400 L. AF_08/2014</v>
          </cell>
          <cell r="C6821" t="str">
            <v>M3</v>
          </cell>
          <cell r="D6821">
            <v>326.81</v>
          </cell>
        </row>
        <row r="6822">
          <cell r="A6822">
            <v>88627</v>
          </cell>
          <cell r="B6822" t="str">
            <v>ARGAMASSA TRAÇO 1:0,5:4,5 (CIMENTO, CAL E AREIA MÉDIA) PARA ASSENTAMENTO DE ALVENARIA, PREPARO MANUAL. AF_08/2014</v>
          </cell>
          <cell r="C6822" t="str">
            <v>M3</v>
          </cell>
          <cell r="D6822">
            <v>385.67</v>
          </cell>
        </row>
        <row r="6823">
          <cell r="A6823">
            <v>88628</v>
          </cell>
          <cell r="B6823" t="str">
            <v>ARGAMASSA TRAÇO 1:3 (CIMENTO E AREIA MÉDIA), PREPARO MECÂNICO COM BETONEIRA 400 L. AF_08/2014</v>
          </cell>
          <cell r="C6823" t="str">
            <v>M3</v>
          </cell>
          <cell r="D6823">
            <v>338.73</v>
          </cell>
        </row>
        <row r="6824">
          <cell r="A6824">
            <v>88629</v>
          </cell>
          <cell r="B6824" t="str">
            <v>ARGAMASSA TRAÇO 1:3 (CIMENTO E AREIA MÉDIA), PREPARO MANUAL. AF_08/2014</v>
          </cell>
          <cell r="C6824" t="str">
            <v>M3</v>
          </cell>
          <cell r="D6824">
            <v>401.59</v>
          </cell>
        </row>
        <row r="6825">
          <cell r="A6825">
            <v>88630</v>
          </cell>
          <cell r="B6825" t="str">
            <v>ARGAMASSA TRAÇO 1:4 (CIMENTO E AREIA MÉDIA), PREPARO MECÂNICO COM BETONEIRA 400 L. AF_08/2014</v>
          </cell>
          <cell r="C6825" t="str">
            <v>M3</v>
          </cell>
          <cell r="D6825">
            <v>300.39</v>
          </cell>
        </row>
        <row r="6826">
          <cell r="A6826">
            <v>88631</v>
          </cell>
          <cell r="B6826" t="str">
            <v>ARGAMASSA TRAÇO 1:4 (CIMENTO E AREIA MÉDIA), PREPARO MANUAL. AF_08/2014</v>
          </cell>
          <cell r="C6826" t="str">
            <v>M3</v>
          </cell>
          <cell r="D6826">
            <v>365.52</v>
          </cell>
        </row>
        <row r="6827">
          <cell r="A6827">
            <v>88648</v>
          </cell>
          <cell r="B6827" t="str">
            <v>RODAPÉ CERÂMICO DE 7CM DE ALTURA COM PLACAS TIPO ESMALTADA EXTRA  DE DIMENSÕES 35X35CM. AF_06/2014</v>
          </cell>
          <cell r="C6827" t="str">
            <v>M</v>
          </cell>
          <cell r="D6827">
            <v>3.86</v>
          </cell>
        </row>
        <row r="6828">
          <cell r="A6828">
            <v>88649</v>
          </cell>
          <cell r="B6828" t="str">
            <v>RODAPÉ CERÂMICO DE 7CM DE ALTURA COM PLACAS TIPO ESMALTADA EXTRA DE DIMENSÕES 45X45CM. AF_06/2014</v>
          </cell>
          <cell r="C6828" t="str">
            <v>M</v>
          </cell>
          <cell r="D6828">
            <v>4.3099999999999996</v>
          </cell>
        </row>
        <row r="6829">
          <cell r="A6829">
            <v>88650</v>
          </cell>
          <cell r="B6829" t="str">
            <v>RODAPÉ CERÂMICO DE 7CM DE ALTURA COM PLACAS TIPO ESMALTADA EXTRA DE DIMENSÕES 60X60CM. AF_06/2014</v>
          </cell>
          <cell r="C6829" t="str">
            <v>M</v>
          </cell>
          <cell r="D6829">
            <v>7.86</v>
          </cell>
        </row>
        <row r="6830">
          <cell r="A6830">
            <v>88715</v>
          </cell>
          <cell r="B6830" t="str">
            <v>ARGAMASSA TRAÇO 1:2:9 (CIMENTO, CAL E AREIA MÉDIA) PARA EMBOÇO/MASSA ÚNICA/ASSENTAMENTO DE ALVENARIA DE VEDAÇÃO, PREPARO MECÂNICO COM BETONEIRA 400 L. AF_09/2014</v>
          </cell>
          <cell r="C6830" t="str">
            <v>M3</v>
          </cell>
          <cell r="D6830">
            <v>331.51</v>
          </cell>
        </row>
        <row r="6831">
          <cell r="A6831">
            <v>88786</v>
          </cell>
          <cell r="B6831" t="str">
            <v>REVESTIMENTO CERÂMICO PARA PAREDES EXTERNAS EM PASTILHAS DE PORCELANA 2,5 X 2,5 CM (PLACAS DE 30 X 30 CM), ALINHADAS A PRUMO, APLICADO EM PANOS COM VÃOS. AF_10/2014</v>
          </cell>
          <cell r="C6831" t="str">
            <v>M2</v>
          </cell>
          <cell r="D6831">
            <v>175.71</v>
          </cell>
        </row>
        <row r="6832">
          <cell r="A6832">
            <v>88787</v>
          </cell>
          <cell r="B6832" t="str">
            <v>REVESTIMENTO CERÂMICO PARA PAREDES EXTERNAS EM PASTILHAS DE PORCELANA 2,5 X 2,5 CM (PLACAS DE 30 X 30 CM), ALINHADAS A PRUMO, APLICADO EM PANOS SEM VÃOS. AF_10/2014</v>
          </cell>
          <cell r="C6832" t="str">
            <v>M2</v>
          </cell>
          <cell r="D6832">
            <v>162.21</v>
          </cell>
        </row>
        <row r="6833">
          <cell r="A6833">
            <v>88788</v>
          </cell>
          <cell r="B6833" t="str">
            <v>REVESTIMENTO CERÂMICO PARA PAREDES EXTERNAS EM PASTILHAS DE PORCELANA 2,5 X 2,5 CM (PLACAS DE 30 X 30 CM), ALINHADAS A PRUMO, APLICADO EM SUPERFÍCIES EXTERNAS DA SACADA. AF_10/2014</v>
          </cell>
          <cell r="C6833" t="str">
            <v>M2</v>
          </cell>
          <cell r="D6833">
            <v>170.16</v>
          </cell>
        </row>
        <row r="6834">
          <cell r="A6834">
            <v>88789</v>
          </cell>
          <cell r="B6834" t="str">
            <v>REVESTIMENTO CERÂMICO PARA PAREDES EXTERNAS EM PASTILHAS DE PORCELANA 2,5 X 2,5 CM (PLACAS DE 30 X 30 CM), ALINHADAS A PRUMO, APLICADO EM SUPERFÍCIES INTERNAS DA SACADA. AF_10/2014</v>
          </cell>
          <cell r="C6834" t="str">
            <v>M2</v>
          </cell>
          <cell r="D6834">
            <v>203.11</v>
          </cell>
        </row>
        <row r="6835">
          <cell r="A6835">
            <v>88826</v>
          </cell>
          <cell r="B6835" t="str">
            <v>BETONEIRA CAPACIDADE NOMINAL DE 400 L, CAPACIDADE DE MISTURA 280 L, MOTOR ELÉTRICO TRIFÁSICO POTÊNCIA DE 2 CV, SEM CARREGADOR - DEPRECIAÇÃO. AF_10/2014</v>
          </cell>
          <cell r="C6835" t="str">
            <v>H</v>
          </cell>
          <cell r="D6835">
            <v>0.22</v>
          </cell>
        </row>
        <row r="6836">
          <cell r="A6836">
            <v>88827</v>
          </cell>
          <cell r="B6836" t="str">
            <v>BETONEIRA CAPACIDADE NOMINAL DE 400 L, CAPACIDADE DE MISTURA 280 L, MOTOR ELÉTRICO TRIFÁSICO POTÊNCIA DE 2 CV, SEM CARREGADOR - JUROS. AF_10/2014</v>
          </cell>
          <cell r="C6836" t="str">
            <v>H</v>
          </cell>
          <cell r="D6836">
            <v>0.05</v>
          </cell>
        </row>
        <row r="6837">
          <cell r="A6837">
            <v>88828</v>
          </cell>
          <cell r="B6837" t="str">
            <v>BETONEIRA CAPACIDADE NOMINAL DE 400 L, CAPACIDADE DE MISTURA 280 L, MOTOR ELÉTRICO TRIFÁSICO POTÊNCIA DE 2 CV, SEM CARREGADOR - MANUTENÇÃO. AF_10/2014</v>
          </cell>
          <cell r="C6837" t="str">
            <v>H</v>
          </cell>
          <cell r="D6837">
            <v>0.21</v>
          </cell>
        </row>
        <row r="6838">
          <cell r="A6838">
            <v>88829</v>
          </cell>
          <cell r="B6838" t="str">
            <v>BETONEIRA CAPACIDADE NOMINAL DE 400 L, CAPACIDADE DE MISTURA 280 L, MOTOR ELÉTRICO TRIFÁSICO POTÊNCIA DE 2 CV, SEM CARREGADOR - MATERIAIS NA OPERAÇÃO. AF_10/2014</v>
          </cell>
          <cell r="C6838" t="str">
            <v>H</v>
          </cell>
          <cell r="D6838">
            <v>0.77</v>
          </cell>
        </row>
        <row r="6839">
          <cell r="A6839">
            <v>88830</v>
          </cell>
          <cell r="B6839" t="str">
            <v>BETONEIRA CAPACIDADE NOMINAL DE 400 L, CAPACIDADE DE MISTURA 280 L, MOTOR ELÉTRICO TRIFÁSICO POTÊNCIA DE 2 CV, SEM CARREGADOR - CHP DIURNO. AF_10/2014</v>
          </cell>
          <cell r="C6839" t="str">
            <v>CHP</v>
          </cell>
          <cell r="D6839">
            <v>1.25</v>
          </cell>
        </row>
        <row r="6840">
          <cell r="A6840">
            <v>88831</v>
          </cell>
          <cell r="B6840" t="str">
            <v>BETONEIRA CAPACIDADE NOMINAL DE 400 L, CAPACIDADE DE MISTURA 280 L, MOTOR ELÉTRICO TRIFÁSICO POTÊNCIA DE 2 CV, SEM CARREGADOR - CHI DIURNO. AF_10/2014</v>
          </cell>
          <cell r="C6840" t="str">
            <v>CHI</v>
          </cell>
          <cell r="D6840">
            <v>0.27</v>
          </cell>
        </row>
        <row r="6841">
          <cell r="A6841">
            <v>88832</v>
          </cell>
          <cell r="B6841" t="str">
            <v>ESCAVADEIRA HIDRÁULICA SOBRE ESTEIRAS, CAÇAMBA 0,80 M3, PESO OPERACIONAL 17,8 T, POTÊNCIA LÍQUIDA 110 HP - DEPRECIAÇÃO. AF_10/2014</v>
          </cell>
          <cell r="C6841" t="str">
            <v>H</v>
          </cell>
          <cell r="D6841">
            <v>22.44</v>
          </cell>
        </row>
        <row r="6842">
          <cell r="A6842">
            <v>88834</v>
          </cell>
          <cell r="B6842" t="str">
            <v>ESCAVADEIRA HIDRÁULICA SOBRE ESTEIRAS, CAÇAMBA 0,80 M3, PESO OPERACIONAL 17,8 T, POTÊNCIA LÍQUIDA 110 HP - JUROS. AF_10/2014</v>
          </cell>
          <cell r="C6842" t="str">
            <v>H</v>
          </cell>
          <cell r="D6842">
            <v>5.77</v>
          </cell>
        </row>
        <row r="6843">
          <cell r="A6843">
            <v>88835</v>
          </cell>
          <cell r="B6843" t="str">
            <v>ESCAVADEIRA HIDRÁULICA SOBRE ESTEIRAS, CAÇAMBA 0,80 M3, PESO OPERACIONAL 17,8 T, POTÊNCIA LÍQUIDA 110 HP - MANUTENÇÃO. AF_10/2014</v>
          </cell>
          <cell r="C6843" t="str">
            <v>H</v>
          </cell>
          <cell r="D6843">
            <v>28.05</v>
          </cell>
        </row>
        <row r="6844">
          <cell r="A6844">
            <v>88836</v>
          </cell>
          <cell r="B6844" t="str">
            <v>ESCAVADEIRA HIDRÁULICA SOBRE ESTEIRAS, CAÇAMBA 0,80 M3, PESO OPERACIONAL 17,8 T, POTÊNCIA LÍQUIDA 110 HP - MATERIAIS NA OPERAÇÃO. AF_10/2014</v>
          </cell>
          <cell r="C6844" t="str">
            <v>H</v>
          </cell>
          <cell r="D6844">
            <v>53.17</v>
          </cell>
        </row>
        <row r="6845">
          <cell r="A6845">
            <v>88839</v>
          </cell>
          <cell r="B6845" t="str">
            <v>TRATOR DE ESTEIRAS, POTÊNCIA 125 HP, PESO OPERACIONAL 12,9 T, COM LÂMINA 2,7 M3 - DEPRECIAÇÃO. AF_10/2014</v>
          </cell>
          <cell r="C6845" t="str">
            <v>H</v>
          </cell>
          <cell r="D6845">
            <v>16.32</v>
          </cell>
        </row>
        <row r="6846">
          <cell r="A6846">
            <v>88840</v>
          </cell>
          <cell r="B6846" t="str">
            <v>TRATOR DE ESTEIRAS, POTÊNCIA 125 HP, PESO OPERACIONAL 12,9 T, COM LÂMINA 2,7 M3 - JUROS. AF_10/2014</v>
          </cell>
          <cell r="C6846" t="str">
            <v>H</v>
          </cell>
          <cell r="D6846">
            <v>6.97</v>
          </cell>
        </row>
        <row r="6847">
          <cell r="A6847">
            <v>88841</v>
          </cell>
          <cell r="B6847" t="str">
            <v>TRATOR DE ESTEIRAS, POTÊNCIA 125 HP, PESO OPERACIONAL 12,9 T, COM LÂMINA 2,7 M3 - MANUTENÇÃO. AF_10/2014</v>
          </cell>
          <cell r="C6847" t="str">
            <v>H</v>
          </cell>
          <cell r="D6847">
            <v>29.17</v>
          </cell>
        </row>
        <row r="6848">
          <cell r="A6848">
            <v>88842</v>
          </cell>
          <cell r="B6848" t="str">
            <v>TRATOR DE ESTEIRAS, POTÊNCIA 125 HP, PESO OPERACIONAL 12,9 T, COM LÂMINA 2,7 M3 - MATERIAIS NA OPERAÇÃO. AF_10/2014</v>
          </cell>
          <cell r="C6848" t="str">
            <v>H</v>
          </cell>
          <cell r="D6848">
            <v>60.44</v>
          </cell>
        </row>
        <row r="6849">
          <cell r="A6849">
            <v>88843</v>
          </cell>
          <cell r="B6849" t="str">
            <v>TRATOR DE ESTEIRAS, POTÊNCIA 125 HP, PESO OPERACIONAL 12,9 T, COM LÂMINA 2,7 M3 - CHP DIURNO. AF_10/2014</v>
          </cell>
          <cell r="C6849" t="str">
            <v>CHP</v>
          </cell>
          <cell r="D6849">
            <v>128.28</v>
          </cell>
        </row>
        <row r="6850">
          <cell r="A6850">
            <v>88844</v>
          </cell>
          <cell r="B6850" t="str">
            <v>TRATOR DE ESTEIRAS, POTÊNCIA 125 HP, PESO OPERACIONAL 12,9 T, COM LÂMINA 2,7 M3 - CHI DIURNO. AF_10/2014</v>
          </cell>
          <cell r="C6850" t="str">
            <v>CHI</v>
          </cell>
          <cell r="D6850">
            <v>38.67</v>
          </cell>
        </row>
        <row r="6851">
          <cell r="A6851">
            <v>88847</v>
          </cell>
          <cell r="B6851" t="str">
            <v>USINA DE LAMA ASFÁLTICA, PROD 30 A 50 T/H, SILO DE AGREGADO 7 M3, RESERVATÓRIOS PARA EMULSÃO E ÁGUA DE 2,3 M3 CADA, MISTURADOR TIPO PUG MILL A SER MONTADO SOBRE CAMINHÃO - DEPRECIAÇÃO. AF_10/2014</v>
          </cell>
          <cell r="C6851" t="str">
            <v>H</v>
          </cell>
          <cell r="D6851">
            <v>12.78</v>
          </cell>
        </row>
        <row r="6852">
          <cell r="A6852">
            <v>88848</v>
          </cell>
          <cell r="B6852" t="str">
            <v>USINA DE LAMA ASFÁLTICA, PROD 30 A 50 T/H, SILO DE AGREGADO 7 M3, RESERVATÓRIOS PARA EMULSÃO E ÁGUA DE 2,3 M3 CADA, MISTURADOR TIPO PUG MILL A SER MONTADO SOBRE CAMINHÃO - JUROS. AF_10/2014</v>
          </cell>
          <cell r="C6852" t="str">
            <v>H</v>
          </cell>
          <cell r="D6852">
            <v>5.0999999999999996</v>
          </cell>
        </row>
        <row r="6853">
          <cell r="A6853">
            <v>88853</v>
          </cell>
          <cell r="B6853" t="str">
            <v>MOTOBOMBA CENTRÍFUGA, MOTOR A GASOLINA, POTÊNCIA 5,42 HP, BOCAIS 1 1/2" X 1", DIÂMETRO ROTOR 143 MM HM/Q = 6 MCA / 16,8 M3/H A 38 MCA / 6,6 M3/H - DEPRECIAÇÃO. AF_06/2014</v>
          </cell>
          <cell r="C6853" t="str">
            <v>H</v>
          </cell>
          <cell r="D6853">
            <v>0.13</v>
          </cell>
        </row>
        <row r="6854">
          <cell r="A6854">
            <v>88854</v>
          </cell>
          <cell r="B6854" t="str">
            <v>MOTOBOMBA CENTRÍFUGA, MOTOR A GASOLINA, POTÊNCIA 5,42 HP, BOCAIS 1 1/2" X 1", DIÂMETRO ROTOR 143 MM HM/Q = 6 MCA / 16,8 M3/H A 38 MCA / 6,6 M3/H - JUROS. AF_06/2014</v>
          </cell>
          <cell r="C6854" t="str">
            <v>H</v>
          </cell>
          <cell r="D6854">
            <v>0.02</v>
          </cell>
        </row>
        <row r="6855">
          <cell r="A6855">
            <v>88855</v>
          </cell>
          <cell r="B6855" t="str">
            <v>GRADE DE DISCO CONTROLE REMOTO REBOCÁVEL, COM 24 DISCOS 24 X 6 MM COM PNEUS PARA TRANSPORTE - DEPRECIAÇÃO. AF_06/2014</v>
          </cell>
          <cell r="C6855" t="str">
            <v>H</v>
          </cell>
          <cell r="D6855">
            <v>1.54</v>
          </cell>
        </row>
        <row r="6856">
          <cell r="A6856">
            <v>88856</v>
          </cell>
          <cell r="B6856" t="str">
            <v>GRADE DE DISCO CONTROLE REMOTO REBOCÁVEL, COM 24 DISCOS 24 X 6 MM COM PNEUS PARA TRANSPORTE - JUROS. AF_06/2014</v>
          </cell>
          <cell r="C6856" t="str">
            <v>H</v>
          </cell>
          <cell r="D6856">
            <v>0.41</v>
          </cell>
        </row>
        <row r="6857">
          <cell r="A6857">
            <v>88857</v>
          </cell>
          <cell r="B6857" t="str">
            <v>RETROESCAVADEIRA SOBRE RODAS COM CARREGADEIRA, TRAÇÃO 4X4, POTÊNCIA LÍQ. 88 HP, CAÇAMBA CARREG. CAP. MÍN. 1 M3, CAÇAMBA RETRO CAP. 0,26 M3, PESO OPERACIONAL MÍN. 6.674 KG, PROFUNDIDADE ESCAVAÇÃO MÁX. 4,37 M - DEPRECIAÇÃO. AF_06/2014</v>
          </cell>
          <cell r="C6857" t="str">
            <v>H</v>
          </cell>
          <cell r="D6857">
            <v>13.06</v>
          </cell>
        </row>
        <row r="6858">
          <cell r="A6858">
            <v>88858</v>
          </cell>
          <cell r="B6858" t="str">
            <v>RETROESCAVADEIRA SOBRE RODAS COM CARREGADEIRA, TRAÇÃO 4X4, POTÊNCIA LÍQ. 88 HP, CAÇAMBA CARREG. CAP. MÍN. 1 M3, CAÇAMBA RETRO CAP. 0,26 M3, PESO OPERACIONAL MÍN. 6.674 KG, PROFUNDIDADE ESCAVAÇÃO MÁX. 4,37 M - JUROS. AF_06/2014</v>
          </cell>
          <cell r="C6858" t="str">
            <v>H</v>
          </cell>
          <cell r="D6858">
            <v>3.35</v>
          </cell>
        </row>
        <row r="6859">
          <cell r="A6859">
            <v>88859</v>
          </cell>
          <cell r="B6859" t="str">
            <v>RETROESCAVADEIRA SOBRE RODAS COM CARREGADEIRA, TRAÇÃO 4X2, POTÊNCIA LÍQ. 79 HP, CAÇAMBA CARREG. CAP. MÍN. 1 M3, CAÇAMBA RETRO CAP. 0,20 M3, PESO OPERACIONAL MÍN. 6.570 KG, PROFUNDIDADE ESCAVAÇÃO MÁX. 4,37 M - DEPRECIAÇÃO. AF_06/2014</v>
          </cell>
          <cell r="C6859" t="str">
            <v>H</v>
          </cell>
          <cell r="D6859">
            <v>11.61</v>
          </cell>
        </row>
        <row r="6860">
          <cell r="A6860">
            <v>88860</v>
          </cell>
          <cell r="B6860" t="str">
            <v>RETROESCAVADEIRA SOBRE RODAS COM CARREGADEIRA, TRAÇÃO 4X2, POTÊNCIA LÍQ. 79 HP, CAÇAMBA CARREG. CAP. MÍN. 1 M3, CAÇAMBA RETRO CAP. 0,20 M3, PESO OPERACIONAL MÍN. 6.570 KG, PROFUNDIDADE ESCAVAÇÃO MÁX. 4,37 M - JUROS. AF_06/2014</v>
          </cell>
          <cell r="C6860" t="str">
            <v>H</v>
          </cell>
          <cell r="D6860">
            <v>2.98</v>
          </cell>
        </row>
        <row r="6861">
          <cell r="A6861">
            <v>88900</v>
          </cell>
          <cell r="B6861" t="str">
            <v>ESCAVADEIRA HIDRÁULICA SOBRE ESTEIRAS, CAÇAMBA 1,20 M3, PESO OPERACIONAL 21 T, POTÊNCIA BRUTA 155 HP - DEPRECIAÇÃO. AF_06/2014</v>
          </cell>
          <cell r="C6861" t="str">
            <v>H</v>
          </cell>
          <cell r="D6861">
            <v>26.16</v>
          </cell>
        </row>
        <row r="6862">
          <cell r="A6862">
            <v>88902</v>
          </cell>
          <cell r="B6862" t="str">
            <v>ESCAVADEIRA HIDRÁULICA SOBRE ESTEIRAS, CAÇAMBA 1,20 M3, PESO OPERACIONAL 21 T, POTÊNCIA BRUTA 155 HP - JUROS. AF_06/2014</v>
          </cell>
          <cell r="C6862" t="str">
            <v>H</v>
          </cell>
          <cell r="D6862">
            <v>6.72</v>
          </cell>
        </row>
        <row r="6863">
          <cell r="A6863">
            <v>88903</v>
          </cell>
          <cell r="B6863" t="str">
            <v>ESCAVADEIRA HIDRÁULICA SOBRE ESTEIRAS, CAÇAMBA 1,20 M3, PESO OPERACIONAL 21 T, POTÊNCIA BRUTA 155 HP - MANUTENÇÃO. AF_06/2014</v>
          </cell>
          <cell r="C6863" t="str">
            <v>H</v>
          </cell>
          <cell r="D6863">
            <v>32.700000000000003</v>
          </cell>
        </row>
        <row r="6864">
          <cell r="A6864">
            <v>88904</v>
          </cell>
          <cell r="B6864" t="str">
            <v>ESCAVADEIRA HIDRÁULICA SOBRE ESTEIRAS, CAÇAMBA 1,20 M3, PESO OPERACIONAL 21 T, POTÊNCIA BRUTA 155 HP - MATERIAIS NA OPERAÇÃO. AF_06/2014</v>
          </cell>
          <cell r="C6864" t="str">
            <v>H</v>
          </cell>
          <cell r="D6864">
            <v>74.91</v>
          </cell>
        </row>
        <row r="6865">
          <cell r="A6865">
            <v>88907</v>
          </cell>
          <cell r="B6865" t="str">
            <v>ESCAVADEIRA HIDRÁULICA SOBRE ESTEIRAS, CAÇAMBA 1,20 M3, PESO OPERACIONAL 21 T, POTÊNCIA BRUTA 155 HP - CHP DIURNO. AF_06/2014</v>
          </cell>
          <cell r="C6865" t="str">
            <v>CHP</v>
          </cell>
          <cell r="D6865">
            <v>156.87</v>
          </cell>
        </row>
        <row r="6866">
          <cell r="A6866">
            <v>88908</v>
          </cell>
          <cell r="B6866" t="str">
            <v>ESCAVADEIRA HIDRÁULICA SOBRE ESTEIRAS, CAÇAMBA 1,20 M3, PESO OPERACIONAL 21 T, POTÊNCIA BRUTA 155 HP - CHI DIURNO. AF_06/2014</v>
          </cell>
          <cell r="C6866" t="str">
            <v>CHI</v>
          </cell>
          <cell r="D6866">
            <v>49.26</v>
          </cell>
        </row>
        <row r="6867">
          <cell r="A6867">
            <v>89009</v>
          </cell>
          <cell r="B6867" t="str">
            <v>TRATOR DE ESTEIRAS, POTÊNCIA 150 HP, PESO OPERACIONAL 16,7 T, COM RODA MOTRIZ ELEVADA E LÂMINA 3,18 M3 - DEPRECIAÇÃO. AF_06/2014</v>
          </cell>
          <cell r="C6867" t="str">
            <v>H</v>
          </cell>
          <cell r="D6867">
            <v>20.21</v>
          </cell>
        </row>
        <row r="6868">
          <cell r="A6868">
            <v>89010</v>
          </cell>
          <cell r="B6868" t="str">
            <v>TRATOR DE ESTEIRAS, POTÊNCIA 150 HP, PESO OPERACIONAL 16,7 T, COM RODA MOTRIZ ELEVADA E LÂMINA 3,18 M3 - JUROS. AF_06/2014</v>
          </cell>
          <cell r="C6868" t="str">
            <v>H</v>
          </cell>
          <cell r="D6868">
            <v>8.64</v>
          </cell>
        </row>
        <row r="6869">
          <cell r="A6869">
            <v>89011</v>
          </cell>
          <cell r="B6869" t="str">
            <v>RETROESCAVADEIRA SOBRE RODAS COM CARREGADEIRA, TRAÇÃO 4X4, POTÊNCIA LÍQ. 72 HP, CAÇAMBA CARREG. CAP. MÍN. 0,79 M3, CAÇAMBA RETRO CAP. 0,18 M3, PESO OPERACIONAL MÍN. 7.140 KG, PROFUNDIDADE ESCAVAÇÃO MÁX. 4,50 M - DEPRECIAÇÃO. AF_06/2014</v>
          </cell>
          <cell r="C6869" t="str">
            <v>H</v>
          </cell>
          <cell r="D6869">
            <v>12.6</v>
          </cell>
        </row>
        <row r="6870">
          <cell r="A6870">
            <v>89012</v>
          </cell>
          <cell r="B6870" t="str">
            <v>RETROESCAVADEIRA SOBRE RODAS COM CARREGADEIRA, TRAÇÃO 4X4, POTÊNCIA LÍQ. 72 HP, CAÇAMBA CARREG. CAP. MÍN. 0,79 M3, CAÇAMBA RETRO CAP. 0,18 M3, PESO OPERACIONAL MÍN. 7.140 KG, PROFUNDIDADE ESCAVAÇÃO MÁX. 4,50 M - JUROS. AF_06/2014</v>
          </cell>
          <cell r="C6870" t="str">
            <v>H</v>
          </cell>
          <cell r="D6870">
            <v>3.24</v>
          </cell>
        </row>
        <row r="6871">
          <cell r="A6871">
            <v>89013</v>
          </cell>
          <cell r="B6871" t="str">
            <v>TRATOR DE ESTEIRAS, POTÊNCIA 347 HP, PESO OPERACIONAL 38,5 T, COM LÂMINA 8,70 M3 - DEPRECIAÇÃO. AF_06/2014</v>
          </cell>
          <cell r="C6871" t="str">
            <v>H</v>
          </cell>
          <cell r="D6871">
            <v>66.209999999999994</v>
          </cell>
        </row>
        <row r="6872">
          <cell r="A6872">
            <v>89014</v>
          </cell>
          <cell r="B6872" t="str">
            <v>TRATOR DE ESTEIRAS, POTÊNCIA 347 HP, PESO OPERACIONAL 38,5 T, COM LÂMINA 8,70 M3 - JUROS. AF_06/2014</v>
          </cell>
          <cell r="C6872" t="str">
            <v>H</v>
          </cell>
          <cell r="D6872">
            <v>28.31</v>
          </cell>
        </row>
        <row r="6873">
          <cell r="A6873">
            <v>89015</v>
          </cell>
          <cell r="B6873" t="str">
            <v>VASSOURA MECÂNICA REBOCÁVEL COM ESCOVA CILÍNDRICA, LARGURA ÚTIL DE VARRIMENTO DE 2,44 M - DEPRECIAÇÃO. AF_06/2014</v>
          </cell>
          <cell r="C6873" t="str">
            <v>H</v>
          </cell>
          <cell r="D6873">
            <v>1.77</v>
          </cell>
        </row>
        <row r="6874">
          <cell r="A6874">
            <v>89016</v>
          </cell>
          <cell r="B6874" t="str">
            <v>VASSOURA MECÂNICA REBOCÁVEL COM ESCOVA CILÍNDRICA, LARGURA ÚTIL DE VARRIMENTO DE 2,44 M - JUROS. AF_06/2014</v>
          </cell>
          <cell r="C6874" t="str">
            <v>H</v>
          </cell>
          <cell r="D6874">
            <v>0.45</v>
          </cell>
        </row>
        <row r="6875">
          <cell r="A6875">
            <v>89017</v>
          </cell>
          <cell r="B6875" t="str">
            <v>TRATOR DE ESTEIRAS, POTÊNCIA 170 HP, PESO OPERACIONAL 19 T, CAÇAMBA 5,2 M3 - DEPRECIAÇÃO. AF_06/2014</v>
          </cell>
          <cell r="C6875" t="str">
            <v>H</v>
          </cell>
          <cell r="D6875">
            <v>20.09</v>
          </cell>
        </row>
        <row r="6876">
          <cell r="A6876">
            <v>89018</v>
          </cell>
          <cell r="B6876" t="str">
            <v>TRATOR DE ESTEIRAS, POTÊNCIA 170 HP, PESO OPERACIONAL 19 T, CAÇAMBA 5,2 M3 - JUROS. AF_06/2014</v>
          </cell>
          <cell r="C6876" t="str">
            <v>H</v>
          </cell>
          <cell r="D6876">
            <v>8.59</v>
          </cell>
        </row>
        <row r="6877">
          <cell r="A6877">
            <v>89019</v>
          </cell>
          <cell r="B6877" t="str">
            <v>BOMBA SUBMERSÍVEL ELÉTRICA TRIFÁSICA, POTÊNCIA 2,96 HP, Ø ROTOR 144 MM SEMI-ABERTO, BOCAL DE SAÍDA Ø 2, HM/Q = 2 MCA / 38,8 M3/H A 28 MCA / 5 M3/H - DEPRECIAÇÃO. AF_06/2014</v>
          </cell>
          <cell r="C6877" t="str">
            <v>H</v>
          </cell>
          <cell r="D6877">
            <v>0.23</v>
          </cell>
        </row>
        <row r="6878">
          <cell r="A6878">
            <v>89020</v>
          </cell>
          <cell r="B6878" t="str">
            <v>BOMBA SUBMERSÍVEL ELÉTRICA TRIFÁSICA, POTÊNCIA 2,96 HP, Ø ROTOR 144 MM SEMI-ABERTO, BOCAL DE SAÍDA Ø 2, HM/Q = 2 MCA / 38,8 M3/H A 28 MCA / 5 M3/H - JUROS. AF_06/2014</v>
          </cell>
          <cell r="C6878" t="str">
            <v>H</v>
          </cell>
          <cell r="D6878">
            <v>0.05</v>
          </cell>
        </row>
        <row r="6879">
          <cell r="A6879">
            <v>89021</v>
          </cell>
          <cell r="B6879" t="str">
            <v>BOMBA SUBMERSÍVEL ELÉTRICA TRIFÁSICA, POTÊNCIA 2,96 HP, Ø ROTOR 144 MM SEMI-ABERTO, BOCAL DE SAÍDA Ø 2, HM/Q = 2 MCA / 38,8 M3/H A 28 MCA / 5 M3/H - CHP DIURNO. AF_06/2014</v>
          </cell>
          <cell r="C6879" t="str">
            <v>CHP</v>
          </cell>
          <cell r="D6879">
            <v>1.71</v>
          </cell>
        </row>
        <row r="6880">
          <cell r="A6880">
            <v>89022</v>
          </cell>
          <cell r="B6880" t="str">
            <v>BOMBA SUBMERSÍVEL ELÉTRICA TRIFÁSICA, POTÊNCIA 2,96 HP, Ø ROTOR 144 MM SEMI-ABERTO, BOCAL DE SAÍDA Ø 2, HM/Q = 2 MCA / 38,8 M3/H A 28 MCA / 5 M3/H - CHI DIURNO. AF_06/2014</v>
          </cell>
          <cell r="C6880" t="str">
            <v>CHI</v>
          </cell>
          <cell r="D6880">
            <v>0.28000000000000003</v>
          </cell>
        </row>
        <row r="6881">
          <cell r="A6881">
            <v>89023</v>
          </cell>
          <cell r="B6881" t="str">
            <v>TANQUE DE ASFALTO ESTACIONÁRIO COM MAÇARICO, CAPACIDADE 20.000 L - DEPRECIAÇÃO. AF_06/2014</v>
          </cell>
          <cell r="C6881" t="str">
            <v>H</v>
          </cell>
          <cell r="D6881">
            <v>1.82</v>
          </cell>
        </row>
        <row r="6882">
          <cell r="A6882">
            <v>89024</v>
          </cell>
          <cell r="B6882" t="str">
            <v>TANQUE DE ASFALTO ESTACIONÁRIO COM MAÇARICO, CAPACIDADE 20.000 L - JUROS. AF_06/2014</v>
          </cell>
          <cell r="C6882" t="str">
            <v>H</v>
          </cell>
          <cell r="D6882">
            <v>0.72</v>
          </cell>
        </row>
        <row r="6883">
          <cell r="A6883">
            <v>89025</v>
          </cell>
          <cell r="B6883" t="str">
            <v>TANQUE DE ASFALTO ESTACIONÁRIO COM MAÇARICO, CAPACIDADE 20.000 L - MANUTENÇÃO. AF_06/2014</v>
          </cell>
          <cell r="C6883" t="str">
            <v>H</v>
          </cell>
          <cell r="D6883">
            <v>3.41</v>
          </cell>
        </row>
        <row r="6884">
          <cell r="A6884">
            <v>89026</v>
          </cell>
          <cell r="B6884" t="str">
            <v>TANQUE DE ASFALTO ESTACIONÁRIO COM MAÇARICO, CAPACIDADE 20.000 L - MATERIAIS NA OPERAÇÃO. AF_06/2014</v>
          </cell>
          <cell r="C6884" t="str">
            <v>H</v>
          </cell>
          <cell r="D6884">
            <v>143.78</v>
          </cell>
        </row>
        <row r="6885">
          <cell r="A6885">
            <v>89027</v>
          </cell>
          <cell r="B6885" t="str">
            <v>TANQUE DE ASFALTO ESTACIONÁRIO COM MAÇARICO, CAPACIDADE 20.000 L - CHI DIURNO. AF_06/2014</v>
          </cell>
          <cell r="C6885" t="str">
            <v>CHI</v>
          </cell>
          <cell r="D6885">
            <v>2.54</v>
          </cell>
        </row>
        <row r="6886">
          <cell r="A6886">
            <v>89028</v>
          </cell>
          <cell r="B6886" t="str">
            <v>TANQUE DE ASFALTO ESTACIONÁRIO COM MAÇARICO, CAPACIDADE 20.000 L - CHP DIURNO. AF_06/2014</v>
          </cell>
          <cell r="C6886" t="str">
            <v>CHP</v>
          </cell>
          <cell r="D6886">
            <v>149.72999999999999</v>
          </cell>
        </row>
        <row r="6887">
          <cell r="A6887">
            <v>89029</v>
          </cell>
          <cell r="B6887" t="str">
            <v>TRATOR DE ESTEIRAS, POTÊNCIA 100 HP, PESO OPERACIONAL 9,4 T, COM LÂMINA 2,19 M3 - DEPRECIAÇÃO. AF_06/2014</v>
          </cell>
          <cell r="C6887" t="str">
            <v>H</v>
          </cell>
          <cell r="D6887">
            <v>15.59</v>
          </cell>
        </row>
        <row r="6888">
          <cell r="A6888">
            <v>89030</v>
          </cell>
          <cell r="B6888" t="str">
            <v>TRATOR DE ESTEIRAS, POTÊNCIA 100 HP, PESO OPERACIONAL 9,4 T, COM LÂMINA 2,19 M3 - JUROS. AF_06/2014</v>
          </cell>
          <cell r="C6888" t="str">
            <v>H</v>
          </cell>
          <cell r="D6888">
            <v>6.66</v>
          </cell>
        </row>
        <row r="6889">
          <cell r="A6889">
            <v>89031</v>
          </cell>
          <cell r="B6889" t="str">
            <v>TRATOR DE ESTEIRAS, POTÊNCIA 100 HP, PESO OPERACIONAL 9,4 T, COM LÂMINA 2,19 M3 - CHI DIURNO. AF_06/2014</v>
          </cell>
          <cell r="C6889" t="str">
            <v>CHI</v>
          </cell>
          <cell r="D6889">
            <v>37.630000000000003</v>
          </cell>
        </row>
        <row r="6890">
          <cell r="A6890">
            <v>89032</v>
          </cell>
          <cell r="B6890" t="str">
            <v>TRATOR DE ESTEIRAS, POTÊNCIA 100 HP, PESO OPERACIONAL 9,4 T, COM LÂMINA 2,19 M3 - CHP DIURNO. AF_06/2014</v>
          </cell>
          <cell r="C6890" t="str">
            <v>CHP</v>
          </cell>
          <cell r="D6890">
            <v>113.84</v>
          </cell>
        </row>
        <row r="6891">
          <cell r="A6891">
            <v>89033</v>
          </cell>
          <cell r="B6891" t="str">
            <v>TRATOR DE PNEUS, POTÊNCIA 85 CV, TRAÇÃO 4X4, PESO COM LASTRO DE 4.675 KG - DEPRECIAÇÃO. AF_06/2014</v>
          </cell>
          <cell r="C6891" t="str">
            <v>H</v>
          </cell>
          <cell r="D6891">
            <v>7.03</v>
          </cell>
        </row>
        <row r="6892">
          <cell r="A6892">
            <v>89034</v>
          </cell>
          <cell r="B6892" t="str">
            <v>TRATOR DE PNEUS, POTÊNCIA 85 CV, TRAÇÃO 4X4, PESO COM LASTRO DE 4.675 KG - JUROS. AF_06/2014</v>
          </cell>
          <cell r="C6892" t="str">
            <v>H</v>
          </cell>
          <cell r="D6892">
            <v>1.84</v>
          </cell>
        </row>
        <row r="6893">
          <cell r="A6893">
            <v>89035</v>
          </cell>
          <cell r="B6893" t="str">
            <v>TRATOR DE PNEUS, POTÊNCIA 85 CV, TRAÇÃO 4X4, PESO COM LASTRO DE 4.675 KG - CHP DIURNO. AF_06/2014</v>
          </cell>
          <cell r="C6893" t="str">
            <v>CHP</v>
          </cell>
          <cell r="D6893">
            <v>72.47</v>
          </cell>
        </row>
        <row r="6894">
          <cell r="A6894">
            <v>89036</v>
          </cell>
          <cell r="B6894" t="str">
            <v>TRATOR DE PNEUS, POTÊNCIA 85 CV, TRAÇÃO 4X4, PESO COM LASTRO DE 4.675 KG - CHI DIURNO. AF_06/2014</v>
          </cell>
          <cell r="C6894" t="str">
            <v>CHI</v>
          </cell>
          <cell r="D6894">
            <v>24.25</v>
          </cell>
        </row>
        <row r="6895">
          <cell r="A6895">
            <v>89043</v>
          </cell>
          <cell r="B6895" t="str">
            <v>(COMPOSIÇÃO REPRESENTATIVA) DO SERVIÇO DE ALVENARIA DE VEDAÇÃO DE BLOCOS VAZADOS DE CERÂMICA DE 9X19X19CM (ESPESSURA 9CM), PARA EDIFICAÇÃO HABITACIONAL MULTIFAMILIAR (PRÉDIO). AF_11/2014</v>
          </cell>
          <cell r="C6895" t="str">
            <v>M2</v>
          </cell>
          <cell r="D6895">
            <v>57.91</v>
          </cell>
        </row>
        <row r="6896">
          <cell r="A6896">
            <v>89044</v>
          </cell>
          <cell r="B6896" t="str">
            <v>(COMPOSIÇÃO REPRESENTATIVA) DO SERVIÇO DE ALVENARIA DE VEDAÇÃO DE BLOCOS VAZADOS DE CONCRETO DE 9X19X39CM (ESPESSURA 9CM), PARA EDIFICAÇÃO HABITACIONAL MULTIFAMILIAR (PRÉDIO). AF_11/2014</v>
          </cell>
          <cell r="C6896" t="str">
            <v>M2</v>
          </cell>
          <cell r="D6896">
            <v>45.65</v>
          </cell>
        </row>
        <row r="6897">
          <cell r="A6897">
            <v>89045</v>
          </cell>
          <cell r="B6897" t="str">
            <v>(COMPOSIÇÃO REPRESENTATIVA) DO SERVIÇO DE REVESTIMENTO CERÂMICO PARA AMBIENTES DE ÁREAS MOLHADAS, MEIA PAREDE OU PAREDE INTEIRA, COM PLACAS TIPO GRÊS OU SEMI-GRÊS, DIMENSÕES 20X20 CM, PARA EDIFICAÇÃO HABITACIONAL MULTIFAMILIAR (PRÉDIO). AF_11/2014</v>
          </cell>
          <cell r="C6897" t="str">
            <v>M2</v>
          </cell>
          <cell r="D6897">
            <v>53.29</v>
          </cell>
        </row>
        <row r="6898">
          <cell r="A6898">
            <v>89046</v>
          </cell>
          <cell r="B6898" t="str">
            <v>(COMPOSIÇÃO REPRESENTATIVA) DO SERVIÇO DE REVESTIMENTO CERÂMICO PARA PISO COM PLACAS TIPO GRÉS DE DIMENSÕES 35X35 CM, PARA EDIFICAÇÃO HABITACIONAL MULTIFAMILIAR (PRÉDIO). AF_11/2014</v>
          </cell>
          <cell r="C6898" t="str">
            <v>M2</v>
          </cell>
          <cell r="D6898">
            <v>27.83</v>
          </cell>
        </row>
        <row r="6899">
          <cell r="A6899">
            <v>89048</v>
          </cell>
          <cell r="B6899" t="str">
            <v>(COMPOSIÇÃO REPRESENTATIVA) DO SERVIÇO DE EMBOÇO/MASSA ÚNICA, TRAÇO 1:2:8, PREPARO MECÂNICO, COM BETONEIRA DE 400L, EM PAREDES DE AMBIENTES INTERNOS, COM EXECUÇÃO DE TALISCAS, PARA EDIFICAÇÃO HABITACIONAL MULTIFAMILIAR (PRÉDIO). AF_11/2014</v>
          </cell>
          <cell r="C6899" t="str">
            <v>M2</v>
          </cell>
          <cell r="D6899">
            <v>23.91</v>
          </cell>
        </row>
        <row r="6900">
          <cell r="A6900">
            <v>89049</v>
          </cell>
          <cell r="B6900" t="str">
            <v>(COMPOSIÇÃO REPRESENTATIVA) DO SERVIÇO DE APLICAÇÃO MANUAL DE GESSO DESEMPENADO (SEM TALISCAS) EM TETO, ESPESSURA 0,5 CM, PARA EDIFICAÇÃO HABITACIONAL MULTIFAMILIAR (PRÉDIO). AF_11/2014</v>
          </cell>
          <cell r="C6900" t="str">
            <v>M2</v>
          </cell>
          <cell r="D6900">
            <v>14.66</v>
          </cell>
        </row>
        <row r="6901">
          <cell r="A6901">
            <v>89128</v>
          </cell>
          <cell r="B6901" t="str">
            <v>PÁ CARREGADEIRA SOBRE RODAS, POTÊNCIA LÍQUIDA 128 HP, CAPACIDADE DA CAÇAMBA 1,7 A 2,8 M3, PESO OPERACIONAL 11632 KG - DEPRECIAÇÃO. AF_06/2014</v>
          </cell>
          <cell r="C6901" t="str">
            <v>H</v>
          </cell>
          <cell r="D6901">
            <v>13.72</v>
          </cell>
        </row>
        <row r="6902">
          <cell r="A6902">
            <v>89129</v>
          </cell>
          <cell r="B6902" t="str">
            <v>PÁ CARREGADEIRA SOBRE RODAS, POTÊNCIA LÍQUIDA 128 HP, CAPACIDADE DA CAÇAMBA 1,7 A 2,8 M3, PESO OPERACIONAL 11632 KG - JUROS. AF_06/2014</v>
          </cell>
          <cell r="C6902" t="str">
            <v>H</v>
          </cell>
          <cell r="D6902">
            <v>3.52</v>
          </cell>
        </row>
        <row r="6903">
          <cell r="A6903">
            <v>89130</v>
          </cell>
          <cell r="B6903" t="str">
            <v>PÁ CARREGADEIRA SOBRE RODAS, POTÊNCIA 197 HP, CAPACIDADE DA CAÇAMBA 2,5 A 3,5 M3, PESO OPERACIONAL 18338 KG - DEPRECIAÇÃO. AF_06/2014</v>
          </cell>
          <cell r="C6903" t="str">
            <v>H</v>
          </cell>
          <cell r="D6903">
            <v>19.02</v>
          </cell>
        </row>
        <row r="6904">
          <cell r="A6904">
            <v>89131</v>
          </cell>
          <cell r="B6904" t="str">
            <v>PÁ CARREGADEIRA SOBRE RODAS, POTÊNCIA 197 HP, CAPACIDADE DA CAÇAMBA 2,5 A 3,5 M3, PESO OPERACIONAL 18338 KG - JUROS. AF_06/2014</v>
          </cell>
          <cell r="C6904" t="str">
            <v>H</v>
          </cell>
          <cell r="D6904">
            <v>4.8899999999999997</v>
          </cell>
        </row>
        <row r="6905">
          <cell r="A6905">
            <v>89168</v>
          </cell>
          <cell r="B6905" t="str">
            <v>(COMPOSIÇÃO REPRESENTATIVA) DO SERVIÇO DE ALVENARIA DE VEDAÇÃO DE BLOCOS VAZADOS DE CERÂMICA DE 9X19X19CM (ESPESSURA 9CM), PARA EDIFICAÇÃO HABITACIONAL UNIFAMILIAR (CASA) E EDIFICAÇÃO PÚBLICA PADRÃO. AF_11/2014</v>
          </cell>
          <cell r="C6905" t="str">
            <v>M2</v>
          </cell>
          <cell r="D6905">
            <v>59.55</v>
          </cell>
        </row>
        <row r="6906">
          <cell r="A6906">
            <v>89169</v>
          </cell>
          <cell r="B6906" t="str">
            <v>(COMPOSIÇÃO REPRESENTATIVA) DO SERVIÇO DE ALVENARIA DE VEDAÇÃO DE BLOCOS VAZADOS DE CONCRETO DE 9X19X39CM (ESPESSURA 9CM), PARA EDIFICAÇÃO HABITACIONAL UNIFAMILIAR (CASA) E EDIFICAÇÃO PÚBLICA PADRÃO. AF_11/2014</v>
          </cell>
          <cell r="C6906" t="str">
            <v>M2</v>
          </cell>
          <cell r="D6906">
            <v>46.33</v>
          </cell>
        </row>
        <row r="6907">
          <cell r="A6907">
            <v>89170</v>
          </cell>
          <cell r="B6907" t="str">
            <v>(COMPOSIÇÃO REPRESENTATIVA) DO SERVIÇO DE REVESTIMENTO CERÂMICO PARA PAREDES INTERNAS, MEIA PAREDE, OU PAREDE INTEIRA, PLACAS GRÊS OU SEMI-GRÊS DE 20X20 CM, PARA EDIFICAÇÕES HABITACIONAIS UNIFAMILIAR (CASAS) E EDIFICAÇÕES PÚBLICAS PADRÃO. AF_11/2014</v>
          </cell>
          <cell r="C6907" t="str">
            <v>M2</v>
          </cell>
          <cell r="D6907">
            <v>52.01</v>
          </cell>
        </row>
        <row r="6908">
          <cell r="A6908">
            <v>89171</v>
          </cell>
          <cell r="B6908" t="str">
            <v>(COMPOSIÇÃO REPRESENTATIVA) DO SERVIÇO DE REVESTIMENTO CERÂMICO PARA PISO COM PLACAS TIPO GRÉS DE DIMENSÕES 35X35 CM, PARA EDIFICAÇÃO HABITACIONAL UNIFAMILIAR (CASA) E EDIFICAÇÃO PÚBLICA PADRÃO. AF_11/2014</v>
          </cell>
          <cell r="C6908" t="str">
            <v>M2</v>
          </cell>
          <cell r="D6908">
            <v>26.05</v>
          </cell>
        </row>
        <row r="6909">
          <cell r="A6909">
            <v>89173</v>
          </cell>
          <cell r="B6909" t="str">
            <v>(COMPOSIÇÃO REPRESENTATIVA) DO SERVIÇO DE EMBOÇO/MASSA ÚNICA, APLICADO MANUALMENTE, TRAÇO 1:2:8, EM BETONEIRA DE 400L, PAREDES INTERNAS, COM EXECUÇÃO DE TALISCAS, EDIFICAÇÃO HABITACIONAL UNIFAMILIAR (CASAS) E EDIFICAÇÃO PÚBLICA PADRÃO. AF_12/2014</v>
          </cell>
          <cell r="C6909" t="str">
            <v>M2</v>
          </cell>
          <cell r="D6909">
            <v>23.53</v>
          </cell>
        </row>
        <row r="6910">
          <cell r="A6910">
            <v>89176</v>
          </cell>
          <cell r="B6910" t="str">
            <v>TRANSPORTE HORIZONTAL, SACOS 50 KG, CARRINHO PLATAFORMA, 30M. AF_06/2014</v>
          </cell>
          <cell r="C6910" t="str">
            <v>T</v>
          </cell>
          <cell r="D6910">
            <v>6.85</v>
          </cell>
        </row>
        <row r="6911">
          <cell r="A6911">
            <v>89177</v>
          </cell>
          <cell r="B6911" t="str">
            <v>TRANSPORTE HORIZONTAL, SACOS 30 KG, CARRINHO PLATAFORMA, 30M. AF_06/2014</v>
          </cell>
          <cell r="C6911" t="str">
            <v>T</v>
          </cell>
          <cell r="D6911">
            <v>9.59</v>
          </cell>
        </row>
        <row r="6912">
          <cell r="A6912">
            <v>89178</v>
          </cell>
          <cell r="B6912" t="str">
            <v>TRANSPORTE HORIZONTAL, SACOS 20 KG, CARRINHO PLATAFORMA, 30M. AF_06/2014</v>
          </cell>
          <cell r="C6912" t="str">
            <v>T</v>
          </cell>
          <cell r="D6912">
            <v>10.96</v>
          </cell>
        </row>
        <row r="6913">
          <cell r="A6913">
            <v>89179</v>
          </cell>
          <cell r="B6913" t="str">
            <v>TRANSPORTE HORIZONTAL, SACOS 50 KG, CARRINHO PLATAFORMA, 50M. AF_06/2014</v>
          </cell>
          <cell r="C6913" t="str">
            <v>T</v>
          </cell>
          <cell r="D6913">
            <v>10.96</v>
          </cell>
        </row>
        <row r="6914">
          <cell r="A6914">
            <v>89180</v>
          </cell>
          <cell r="B6914" t="str">
            <v>TRANSPORTE HORIZONTAL, SACOS 30 KG, CARRINHO PLATAFORMA, 50M. AF_06/2014</v>
          </cell>
          <cell r="C6914" t="str">
            <v>T</v>
          </cell>
          <cell r="D6914">
            <v>12.33</v>
          </cell>
        </row>
        <row r="6915">
          <cell r="A6915">
            <v>89181</v>
          </cell>
          <cell r="B6915" t="str">
            <v>TRANSPORTE HORIZONTAL, SACOS 20 KG, CARRINHO PLATAFORMA, 50M. AF_06/2014</v>
          </cell>
          <cell r="C6915" t="str">
            <v>T</v>
          </cell>
          <cell r="D6915">
            <v>15.08</v>
          </cell>
        </row>
        <row r="6916">
          <cell r="A6916">
            <v>89182</v>
          </cell>
          <cell r="B6916" t="str">
            <v>TRANSPORTE HORIZONTAL, SACOS 50 KG, CARRINHO PLATAFORMA, 75M. AF_06/2014</v>
          </cell>
          <cell r="C6916" t="str">
            <v>T</v>
          </cell>
          <cell r="D6916">
            <v>15.08</v>
          </cell>
        </row>
        <row r="6917">
          <cell r="A6917">
            <v>89183</v>
          </cell>
          <cell r="B6917" t="str">
            <v>TRANSPORTE HORIZONTAL, SACOS 30 KG, CARRINHO PLATAFORMA, 75M. AF_06/2014</v>
          </cell>
          <cell r="C6917" t="str">
            <v>T</v>
          </cell>
          <cell r="D6917">
            <v>16.45</v>
          </cell>
        </row>
        <row r="6918">
          <cell r="A6918">
            <v>89184</v>
          </cell>
          <cell r="B6918" t="str">
            <v>TRANSPORTE HORIZONTAL, SACOS 20 KG, CARRINHO PLATAFORMA, 75M. AF_06/2014</v>
          </cell>
          <cell r="C6918" t="str">
            <v>T</v>
          </cell>
          <cell r="D6918">
            <v>19.190000000000001</v>
          </cell>
        </row>
        <row r="6919">
          <cell r="A6919">
            <v>89185</v>
          </cell>
          <cell r="B6919" t="str">
            <v>TRANSPORTE HORIZONTAL, SACOS 50 KG, CARRINHO PLATAFORMA, 100M. AF_06/2014</v>
          </cell>
          <cell r="C6919" t="str">
            <v>T</v>
          </cell>
          <cell r="D6919">
            <v>19.190000000000001</v>
          </cell>
        </row>
        <row r="6920">
          <cell r="A6920">
            <v>89186</v>
          </cell>
          <cell r="B6920" t="str">
            <v>TRANSPORTE HORIZONTAL, SACOS 30 KG, CARRINHO PLATAFORMA, 100M. AF_06/2014</v>
          </cell>
          <cell r="C6920" t="str">
            <v>T</v>
          </cell>
          <cell r="D6920">
            <v>20.56</v>
          </cell>
        </row>
        <row r="6921">
          <cell r="A6921">
            <v>89187</v>
          </cell>
          <cell r="B6921" t="str">
            <v>TRANSPORTE HORIZONTAL, SACOS 20 KG, CARRINHO PLATAFORMA, 100M. AF_06/2014</v>
          </cell>
          <cell r="C6921" t="str">
            <v>T</v>
          </cell>
          <cell r="D6921">
            <v>23.3</v>
          </cell>
        </row>
        <row r="6922">
          <cell r="A6922">
            <v>89188</v>
          </cell>
          <cell r="B6922" t="str">
            <v>TRANSPORTE HORIZONTAL, LATA DE 18 L, CARRINHO PLATAFORMA, 30M. AF_06/2014</v>
          </cell>
          <cell r="C6922" t="str">
            <v>18L</v>
          </cell>
          <cell r="D6922">
            <v>0.34</v>
          </cell>
        </row>
        <row r="6923">
          <cell r="A6923">
            <v>89189</v>
          </cell>
          <cell r="B6923" t="str">
            <v>TRANSPORTE HORIZONTAL, LATA DE 18 L, CARRINHO PLATAFORMA, 50M. AF_06/2014</v>
          </cell>
          <cell r="C6923" t="str">
            <v>18L</v>
          </cell>
          <cell r="D6923">
            <v>0.44</v>
          </cell>
        </row>
        <row r="6924">
          <cell r="A6924">
            <v>89190</v>
          </cell>
          <cell r="B6924" t="str">
            <v>TRANSPORTE HORIZONTAL, LATA DE 18 L, CARRINHO PLATAFORMA, 75M. AF_06/2014</v>
          </cell>
          <cell r="C6924" t="str">
            <v>18L</v>
          </cell>
          <cell r="D6924">
            <v>0.59</v>
          </cell>
        </row>
        <row r="6925">
          <cell r="A6925">
            <v>89191</v>
          </cell>
          <cell r="B6925" t="str">
            <v>TRANSPORTE HORIZONTAL, LATA DE 18 L, CARRINHO PLATAFORMA, 100M. AF_06/2014</v>
          </cell>
          <cell r="C6925" t="str">
            <v>18L</v>
          </cell>
          <cell r="D6925">
            <v>0.71</v>
          </cell>
        </row>
        <row r="6926">
          <cell r="A6926">
            <v>89192</v>
          </cell>
          <cell r="B6926" t="str">
            <v>TRANSPORTE HORIZONTAL, SACOS 50 KG, MANUAL, 30M. AF_06/2014</v>
          </cell>
          <cell r="C6926" t="str">
            <v>T</v>
          </cell>
          <cell r="D6926">
            <v>20.56</v>
          </cell>
        </row>
        <row r="6927">
          <cell r="A6927">
            <v>89193</v>
          </cell>
          <cell r="B6927" t="str">
            <v>TRANSPORTE HORIZONTAL, SACOS 30 KG, MANUAL, 30M. AF_06/2014</v>
          </cell>
          <cell r="C6927" t="str">
            <v>T</v>
          </cell>
          <cell r="D6927">
            <v>34.270000000000003</v>
          </cell>
        </row>
        <row r="6928">
          <cell r="A6928">
            <v>89194</v>
          </cell>
          <cell r="B6928" t="str">
            <v>TRANSPORTE HORIZONTAL, SACOS 20 KG, MANUAL, 30M. AF_06/2014</v>
          </cell>
          <cell r="C6928" t="str">
            <v>T</v>
          </cell>
          <cell r="D6928">
            <v>50.72</v>
          </cell>
        </row>
        <row r="6929">
          <cell r="A6929">
            <v>89195</v>
          </cell>
          <cell r="B6929" t="str">
            <v>TRANSPORTE VERTICAL, SACOS 50 KG, MANUAL, 1 PAVIMENTO. AF_06/2014</v>
          </cell>
          <cell r="C6929" t="str">
            <v>T</v>
          </cell>
          <cell r="D6929">
            <v>8.2200000000000006</v>
          </cell>
        </row>
        <row r="6930">
          <cell r="A6930">
            <v>89196</v>
          </cell>
          <cell r="B6930" t="str">
            <v>TRANSPORTE VERTICAL, SACOS 30 KG, MANUAL, 1 PAVIMENTO. AF_06/2014</v>
          </cell>
          <cell r="C6930" t="str">
            <v>T</v>
          </cell>
          <cell r="D6930">
            <v>13.71</v>
          </cell>
        </row>
        <row r="6931">
          <cell r="A6931">
            <v>89197</v>
          </cell>
          <cell r="B6931" t="str">
            <v>TRANSPORTE VERTICAL, SACOS 20 KG, MANUAL, 1 PAVIMENTO. AF_06/2014</v>
          </cell>
          <cell r="C6931" t="str">
            <v>T</v>
          </cell>
          <cell r="D6931">
            <v>20.56</v>
          </cell>
        </row>
        <row r="6932">
          <cell r="A6932">
            <v>89198</v>
          </cell>
          <cell r="B6932" t="str">
            <v>ESTACA PRÉ-MOLDADA DE CONCRETO, SEÇÃO QUADRADA, CAPACIDADE DE 25 TONELADAS, COMPRIMENTO TOTAL CRAVADO ATÉ 5M, BATE-ESTACAS POR GRAVIDADE SOBRE ROLOS (EXCLUSIVE MOBILIZAÇÃO E DESMOBILIZAÇÃO). AF_03/2016</v>
          </cell>
          <cell r="C6932" t="str">
            <v>M</v>
          </cell>
          <cell r="D6932">
            <v>58.74</v>
          </cell>
        </row>
        <row r="6933">
          <cell r="A6933">
            <v>89199</v>
          </cell>
          <cell r="B6933" t="str">
            <v>ESTACA PRÉ-MOLDADA DE CONCRETO, SEÇÃO QUADRADA, CAPACIDADE DE 50 TONELADAS, COMPRIMENTO TOTAL CRAVADO ATÉ 5M, BATE-ESTACAS POR GRAVIDADE SOBRE ROLOS (EXCLUSIVE MOBILIZAÇÃO E DESMOBILIZAÇÃO). AF_03/2016</v>
          </cell>
          <cell r="C6933" t="str">
            <v>M</v>
          </cell>
          <cell r="D6933">
            <v>76.959999999999994</v>
          </cell>
        </row>
        <row r="6934">
          <cell r="A6934">
            <v>89200</v>
          </cell>
          <cell r="B6934" t="str">
            <v>ESTACA PRÉ-MOLDADA DE CONCRETO CENTRIFUGADO, SEÇÃO CIRCULAR, CAPACIDADE DE 100 TONELADAS, COMPRIMENTO TOTAL CRAVADO ATÉ 5M, BATE-ESTACAS POR GRAVIDADE SOBRE ROLOS (EXCLUSIVE MOBILIZAÇÃO E DESMOBILIZAÇÃO). AF_03/2016</v>
          </cell>
          <cell r="C6934" t="str">
            <v>M</v>
          </cell>
          <cell r="D6934">
            <v>179.41</v>
          </cell>
        </row>
        <row r="6935">
          <cell r="A6935">
            <v>89201</v>
          </cell>
          <cell r="B6935" t="str">
            <v>ESTACA PRÉ-MOLDADA DE CONCRETO, SEÇÃO QUADRADA, CAPACIDADE DE 25 TONELADAS, COMPRIMENTO TOTAL CRAVADO ACIMA DE 5M ATÉ 12M, BATE-ESTACAS POR GRAVIDADE SOBRE ROLOS (EXCLUSIVE MOBILIZAÇÃO E DESMOBILIZAÇÃO). AF_03/2016</v>
          </cell>
          <cell r="C6935" t="str">
            <v>M</v>
          </cell>
          <cell r="D6935">
            <v>45.58</v>
          </cell>
        </row>
        <row r="6936">
          <cell r="A6936">
            <v>89202</v>
          </cell>
          <cell r="B6936" t="str">
            <v>ESTACA PRÉ-MOLDADA DE CONCRETO, SEÇÃO QUADRADA, CAPACIDADE DE 50 TONELADAS, COMPRIMENTO TOTAL CRAVADO ACIMA DE 5M ATÉ 12M, BATE-ESTACAS POR GRAVIDADE SOBRE ROLOS (EXCLUSIVE MOBILIZAÇÃO E DESMOBILIZAÇÃO). AF_03/2016</v>
          </cell>
          <cell r="C6936" t="str">
            <v>M</v>
          </cell>
          <cell r="D6936">
            <v>58.76</v>
          </cell>
        </row>
        <row r="6937">
          <cell r="A6937">
            <v>89203</v>
          </cell>
          <cell r="B6937" t="str">
            <v>ESTACA PRÉ-MOLDADA DE CONCRETO CENTRIFUGADO, SEÇÃO CIRCULAR, CAPACIDADE DE 100 TONELADAS, COMPRIMENTO TOTAL CRAVADO ACIMA DE 5M ATÉ 12M, BATE-ESTACAS POR GRAVIDADE SOBRE ROLOS (EXCLUSIVE MOBILIZAÇÃO E DESMOBILIZAÇÃO). AF_03/2016</v>
          </cell>
          <cell r="C6937" t="str">
            <v>M</v>
          </cell>
          <cell r="D6937">
            <v>135.97</v>
          </cell>
        </row>
        <row r="6938">
          <cell r="A6938">
            <v>89204</v>
          </cell>
          <cell r="B6938" t="str">
            <v>ESTACA PRÉ-MOLDADA DE CONCRETO, SEÇÃO QUADRADA, CAPACIDADE DE 25 TONELADAS COMPRIMENTO TOTAL CRAVADO ACIMA DE 12M, BATE-ESTACAS POR GRAVIDADE SOBRE ROLOS (EXCLUSIVE MOBILIZAÇÃO E DESMOBILIZAÇÃO). AF_03/2016</v>
          </cell>
          <cell r="C6938" t="str">
            <v>M</v>
          </cell>
          <cell r="D6938">
            <v>41</v>
          </cell>
        </row>
        <row r="6939">
          <cell r="A6939">
            <v>89205</v>
          </cell>
          <cell r="B6939" t="str">
            <v>ESTACA PRÉ-MOLDADA DE CONCRETO, SEÇÃO QUADRADA, CAPACIDADE DE 50 TONELADAS, COMPRIMENTO TOTAL CRAVADO ACIMA DE 12M, BATE-ESTACAS POR GRAVIDADE SOBRE ROLOS (EXCLUSIVE MOBILIZAÇÃO E DESMOBILIZAÇÃO). AF_03/2016</v>
          </cell>
          <cell r="C6939" t="str">
            <v>M</v>
          </cell>
          <cell r="D6939">
            <v>53.4</v>
          </cell>
        </row>
        <row r="6940">
          <cell r="A6940">
            <v>89206</v>
          </cell>
          <cell r="B6940" t="str">
            <v>ESTACA PRÉ-MOLDADA DE CONCRETO CENTRIFUGADO, SEÇÃO CIRCULAR, CAPACIDADE DE 100 TONELADAS, COMPRIMENTO TOTAL CRAVADO ACIMA DE 12M, BATE-ESTACAS POR GRAVIDADE SOBRE ROLOS (EXCLUSIVE MOBILIZAÇÃO E DESMOBILIZAÇÃO). AF_03/2016</v>
          </cell>
          <cell r="C6940" t="str">
            <v>M</v>
          </cell>
          <cell r="D6940">
            <v>125.82</v>
          </cell>
        </row>
        <row r="6941">
          <cell r="A6941">
            <v>89210</v>
          </cell>
          <cell r="B6941" t="str">
            <v>ROLO COMPACTADOR VIBRATÓRIO DE UM CILINDRO AÇO LISO, POTÊNCIA 80 HP, PESO OPERACIONAL MÁXIMO 8,1 T, IMPACTO DINÂMICO 16,15 / 9,5 T, LARGURA DE TRABALHO 1,68 M - DEPRECIAÇÃO. AF_06/2014</v>
          </cell>
          <cell r="C6941" t="str">
            <v>H</v>
          </cell>
          <cell r="D6941">
            <v>12.95</v>
          </cell>
        </row>
        <row r="6942">
          <cell r="A6942">
            <v>89211</v>
          </cell>
          <cell r="B6942" t="str">
            <v>ROLO COMPACTADOR VIBRATÓRIO DE UM CILINDRO AÇO LISO, POTÊNCIA 80 HP, PESO OPERACIONAL MÁXIMO 8,1 T, IMPACTO DINÂMICO 16,15 / 9,5 T, LARGURA DE TRABALHO 1,68 M - JUROS. AF_06/2014</v>
          </cell>
          <cell r="C6942" t="str">
            <v>H</v>
          </cell>
          <cell r="D6942">
            <v>3.4</v>
          </cell>
        </row>
        <row r="6943">
          <cell r="A6943">
            <v>89212</v>
          </cell>
          <cell r="B6943" t="str">
            <v>BATE-ESTACAS POR GRAVIDADE, POTÊNCIA DE 160 HP, PESO DO MARTELO ATÉ 3 TONELADAS - DEPRECIAÇÃO. AF_11/2014</v>
          </cell>
          <cell r="C6943" t="str">
            <v>H</v>
          </cell>
          <cell r="D6943">
            <v>13.04</v>
          </cell>
        </row>
        <row r="6944">
          <cell r="A6944">
            <v>89213</v>
          </cell>
          <cell r="B6944" t="str">
            <v>BATE-ESTACAS POR GRAVIDADE, POTÊNCIA DE 160 HP, PESO DO MARTELO ATÉ 3 TONELADAS - JUROS. AF_11/2014</v>
          </cell>
          <cell r="C6944" t="str">
            <v>H</v>
          </cell>
          <cell r="D6944">
            <v>3.91</v>
          </cell>
        </row>
        <row r="6945">
          <cell r="A6945">
            <v>89214</v>
          </cell>
          <cell r="B6945" t="str">
            <v>BATE-ESTACAS POR GRAVIDADE, POTÊNCIA DE 160 HP, PESO DO MARTELO ATÉ 3 TONELADAS - MANUTENÇÃO. AF_11/2014</v>
          </cell>
          <cell r="C6945" t="str">
            <v>H</v>
          </cell>
          <cell r="D6945">
            <v>12.24</v>
          </cell>
        </row>
        <row r="6946">
          <cell r="A6946">
            <v>89215</v>
          </cell>
          <cell r="B6946" t="str">
            <v>BATE-ESTACAS POR GRAVIDADE, POTÊNCIA DE 160 HP, PESO DO MARTELO ATÉ 3 TONELADAS - MATERIAIS NA OPERAÇÃO. AF_11/2014</v>
          </cell>
          <cell r="C6946" t="str">
            <v>H</v>
          </cell>
          <cell r="D6946">
            <v>77.36</v>
          </cell>
        </row>
        <row r="6947">
          <cell r="A6947">
            <v>89218</v>
          </cell>
          <cell r="B6947" t="str">
            <v>BATE-ESTACAS POR GRAVIDADE, POTÊNCIA DE 160 HP, PESO DO MARTELO ATÉ 3 TONELADAS - CHI DIURNO. AF_11/2014</v>
          </cell>
          <cell r="C6947" t="str">
            <v>CHI</v>
          </cell>
          <cell r="D6947">
            <v>40.75</v>
          </cell>
        </row>
        <row r="6948">
          <cell r="A6948">
            <v>89221</v>
          </cell>
          <cell r="B6948" t="str">
            <v>BETONEIRA CAPACIDADE NOMINAL DE 600 L, CAPACIDADE DE MISTURA 360 L, MOTOR ELÉTRICO TRIFÁSICO POTÊNCIA DE 4 CV, SEM CARREGADOR - DEPRECIAÇÃO. AF_11/2014</v>
          </cell>
          <cell r="C6948" t="str">
            <v>H</v>
          </cell>
          <cell r="D6948">
            <v>0.92</v>
          </cell>
        </row>
        <row r="6949">
          <cell r="A6949">
            <v>89222</v>
          </cell>
          <cell r="B6949" t="str">
            <v>BETONEIRA CAPACIDADE NOMINAL DE 600 L, CAPACIDADE DE MISTURA 360 L, MOTOR ELÉTRICO TRIFÁSICO POTÊNCIA DE 4 CV, SEM CARREGADOR - JUROS. AF_11/2014</v>
          </cell>
          <cell r="C6949" t="str">
            <v>H</v>
          </cell>
          <cell r="D6949">
            <v>0.2</v>
          </cell>
        </row>
        <row r="6950">
          <cell r="A6950">
            <v>89223</v>
          </cell>
          <cell r="B6950" t="str">
            <v>BETONEIRA CAPACIDADE NOMINAL DE 600 L, CAPACIDADE DE MISTURA 360 L, MOTOR ELÉTRICO TRIFÁSICO POTÊNCIA DE 4 CV, SEM CARREGADOR - MANUTENÇÃO. AF_11/2014</v>
          </cell>
          <cell r="C6950" t="str">
            <v>H</v>
          </cell>
          <cell r="D6950">
            <v>0.86</v>
          </cell>
        </row>
        <row r="6951">
          <cell r="A6951">
            <v>89224</v>
          </cell>
          <cell r="B6951" t="str">
            <v>BETONEIRA CAPACIDADE NOMINAL DE 600 L, CAPACIDADE DE MISTURA 360 L, MOTOR ELÉTRICO TRIFÁSICO POTÊNCIA DE 4 CV, SEM CARREGADOR - MATERIAIS NA OPERAÇÃO. AF_11/2014</v>
          </cell>
          <cell r="C6951" t="str">
            <v>H</v>
          </cell>
          <cell r="D6951">
            <v>1.55</v>
          </cell>
        </row>
        <row r="6952">
          <cell r="A6952">
            <v>89225</v>
          </cell>
          <cell r="B6952" t="str">
            <v>BETONEIRA CAPACIDADE NOMINAL DE 600 L, CAPACIDADE DE MISTURA 360 L, MOTOR ELÉTRICO TRIFÁSICO POTÊNCIA DE 4 CV, SEM CARREGADOR - CHP DIURNO. AF_11/2014</v>
          </cell>
          <cell r="C6952" t="str">
            <v>CHP</v>
          </cell>
          <cell r="D6952">
            <v>3.53</v>
          </cell>
        </row>
        <row r="6953">
          <cell r="A6953">
            <v>89226</v>
          </cell>
          <cell r="B6953" t="str">
            <v>BETONEIRA CAPACIDADE NOMINAL DE 600 L, CAPACIDADE DE MISTURA 360 L, MOTOR ELÉTRICO TRIFÁSICO POTÊNCIA DE 4 CV, SEM CARREGADOR - CHI DIURNO. AF_11/2014</v>
          </cell>
          <cell r="C6953" t="str">
            <v>CHI</v>
          </cell>
          <cell r="D6953">
            <v>1.1200000000000001</v>
          </cell>
        </row>
        <row r="6954">
          <cell r="A6954">
            <v>89228</v>
          </cell>
          <cell r="B6954" t="str">
            <v>MOTONIVELADORA POTÊNCIA BÁSICA LÍQUIDA (PRIMEIRA MARCHA) 125 HP, PESO BRUTO 13032 KG, LARGURA DA LÂMINA DE 3,7 M - DEPRECIAÇÃO. AF_06/2014</v>
          </cell>
          <cell r="C6954" t="str">
            <v>H</v>
          </cell>
          <cell r="D6954">
            <v>25.37</v>
          </cell>
        </row>
        <row r="6955">
          <cell r="A6955">
            <v>89229</v>
          </cell>
          <cell r="B6955" t="str">
            <v>MOTONIVELADORA POTÊNCIA BÁSICA LÍQUIDA (PRIMEIRA MARCHA) 125 HP, PESO BRUTO 13032 KG, LARGURA DA LÂMINA DE 3,7 M - JUROS. AF_06/2014</v>
          </cell>
          <cell r="C6955" t="str">
            <v>H</v>
          </cell>
          <cell r="D6955">
            <v>8.69</v>
          </cell>
        </row>
        <row r="6956">
          <cell r="A6956">
            <v>89230</v>
          </cell>
          <cell r="B6956" t="str">
            <v>FRESADORA DE ASFALTO A FRIO SOBRE RODAS, LARGURA FRESAGEM DE 1,0 M, POTÊNCIA 208 HP - DEPRECIAÇÃO. AF_11/2014</v>
          </cell>
          <cell r="C6956" t="str">
            <v>H</v>
          </cell>
          <cell r="D6956">
            <v>49.14</v>
          </cell>
        </row>
        <row r="6957">
          <cell r="A6957">
            <v>89231</v>
          </cell>
          <cell r="B6957" t="str">
            <v>FRESADORA DE ASFALTO A FRIO SOBRE RODAS, LARGURA FRESAGEM DE 1,0 M, POTÊNCIA 208 HP - JUROS. AF_11/2014</v>
          </cell>
          <cell r="C6957" t="str">
            <v>H</v>
          </cell>
          <cell r="D6957">
            <v>14.73</v>
          </cell>
        </row>
        <row r="6958">
          <cell r="A6958">
            <v>89232</v>
          </cell>
          <cell r="B6958" t="str">
            <v>FRESADORA DE ASFALTO A FRIO SOBRE RODAS, LARGURA FRESAGEM DE 1,0 M, POTÊNCIA 208 HP - MANUTENÇÃO. AF_11/2014</v>
          </cell>
          <cell r="C6958" t="str">
            <v>H</v>
          </cell>
          <cell r="D6958">
            <v>87.66</v>
          </cell>
        </row>
        <row r="6959">
          <cell r="A6959">
            <v>89233</v>
          </cell>
          <cell r="B6959" t="str">
            <v>FRESADORA DE ASFALTO A FRIO SOBRE RODAS, LARGURA FRESAGEM DE 1,0 M, POTÊNCIA 208 HP - MATERIAIS NA OPERAÇÃO. AF_11/2014</v>
          </cell>
          <cell r="C6959" t="str">
            <v>H</v>
          </cell>
          <cell r="D6959">
            <v>100.54</v>
          </cell>
        </row>
        <row r="6960">
          <cell r="A6960">
            <v>89234</v>
          </cell>
          <cell r="B6960" t="str">
            <v>FRESADORA DE ASFALTO A FRIO SOBRE RODAS, LARGURA FRESAGEM DE 1,0 M, POTÊNCIA 208 HP - CHP DIURNO. AF_11/2014</v>
          </cell>
          <cell r="C6960" t="str">
            <v>CHP</v>
          </cell>
          <cell r="D6960">
            <v>267.52</v>
          </cell>
        </row>
        <row r="6961">
          <cell r="A6961">
            <v>89235</v>
          </cell>
          <cell r="B6961" t="str">
            <v>FRESADORA DE ASFALTO A FRIO SOBRE RODAS, LARGURA FRESAGEM DE 1,0 M, POTÊNCIA 208 HP - CHI DIURNO. AF_11/2014</v>
          </cell>
          <cell r="C6961" t="str">
            <v>CHI</v>
          </cell>
          <cell r="D6961">
            <v>79.319999999999993</v>
          </cell>
        </row>
        <row r="6962">
          <cell r="A6962">
            <v>89236</v>
          </cell>
          <cell r="B6962" t="str">
            <v>FRESADORA DE ASFALTO A FRIO SOBRE RODAS, LARGURA FRESAGEM DE 2,0 M, POTÊNCIA 550 HP - DEPRECIAÇÃO. AF_11/2014</v>
          </cell>
          <cell r="C6962" t="str">
            <v>H</v>
          </cell>
          <cell r="D6962">
            <v>114.8</v>
          </cell>
        </row>
        <row r="6963">
          <cell r="A6963">
            <v>89237</v>
          </cell>
          <cell r="B6963" t="str">
            <v>FRESADORA DE ASFALTO A FRIO SOBRE RODAS, LARGURA FRESAGEM DE 2,0 M, POTÊNCIA 550 HP - JUROS. AF_11/2014</v>
          </cell>
          <cell r="C6963" t="str">
            <v>H</v>
          </cell>
          <cell r="D6963">
            <v>34.409999999999997</v>
          </cell>
        </row>
        <row r="6964">
          <cell r="A6964">
            <v>89238</v>
          </cell>
          <cell r="B6964" t="str">
            <v>FRESADORA DE ASFALTO A FRIO SOBRE RODAS, LARGURA FRESAGEM DE 2,0 M, POTÊNCIA 550 HP - MANUTENÇÃO. AF_11/2014</v>
          </cell>
          <cell r="C6964" t="str">
            <v>H</v>
          </cell>
          <cell r="D6964">
            <v>204.77</v>
          </cell>
        </row>
        <row r="6965">
          <cell r="A6965">
            <v>89239</v>
          </cell>
          <cell r="B6965" t="str">
            <v>FRESADORA DE ASFALTO A FRIO SOBRE RODAS, LARGURA FRESAGEM DE 2,0 M, POTÊNCIA 550 HP - MATERIAIS NA OPERAÇÃO. AF_11/2014</v>
          </cell>
          <cell r="C6965" t="str">
            <v>H</v>
          </cell>
          <cell r="D6965">
            <v>265.89</v>
          </cell>
        </row>
        <row r="6966">
          <cell r="A6966">
            <v>89240</v>
          </cell>
          <cell r="B6966" t="str">
            <v>VIBROACABADORA DE ASFALTO SOBRE ESTEIRAS, LARGURA DE PAVIMENTAÇÃO 1,90 M A 5,30 M, POTÊNCIA 105 HP CAPACIDADE 450 T/H - DEPRECIAÇÃO. AF_11/2014</v>
          </cell>
          <cell r="C6966" t="str">
            <v>H</v>
          </cell>
          <cell r="D6966">
            <v>35.229999999999997</v>
          </cell>
        </row>
        <row r="6967">
          <cell r="A6967">
            <v>89241</v>
          </cell>
          <cell r="B6967" t="str">
            <v>VIBROACABADORA DE ASFALTO SOBRE ESTEIRAS, LARGURA DE PAVIMENTAÇÃO 1,90 M A 5,30 M, POTÊNCIA 105 HP CAPACIDADE 450 T/H - JUROS. AF_11/2014</v>
          </cell>
          <cell r="C6967" t="str">
            <v>H</v>
          </cell>
          <cell r="D6967">
            <v>12.06</v>
          </cell>
        </row>
        <row r="6968">
          <cell r="A6968">
            <v>89242</v>
          </cell>
          <cell r="B6968" t="str">
            <v>FRESADORA DE ASFALTO A FRIO SOBRE RODAS, LARGURA FRESAGEM DE 2,0 M, POTÊNCIA 550 HP - CHP DIURNO. AF_11/2014</v>
          </cell>
          <cell r="C6968" t="str">
            <v>CHP</v>
          </cell>
          <cell r="D6968">
            <v>635.32000000000005</v>
          </cell>
        </row>
        <row r="6969">
          <cell r="A6969">
            <v>89243</v>
          </cell>
          <cell r="B6969" t="str">
            <v>FRESADORA DE ASFALTO A FRIO SOBRE RODAS, LARGURA FRESAGEM DE 2,0 M, POTÊNCIA 550 HP - CHI DIURNO. AF_11/2014</v>
          </cell>
          <cell r="C6969" t="str">
            <v>CHI</v>
          </cell>
          <cell r="D6969">
            <v>164.66</v>
          </cell>
        </row>
        <row r="6970">
          <cell r="A6970">
            <v>89246</v>
          </cell>
          <cell r="B6970" t="str">
            <v>RECICLADORA DE ASFALTO A FRIO SOBRE RODAS, LARGURA FRESAGEM DE 2,0 M, POTÊNCIA 422 HP - DEPRECIAÇÃO. AF_11/2014</v>
          </cell>
          <cell r="C6970" t="str">
            <v>H</v>
          </cell>
          <cell r="D6970">
            <v>99.75</v>
          </cell>
        </row>
        <row r="6971">
          <cell r="A6971">
            <v>89247</v>
          </cell>
          <cell r="B6971" t="str">
            <v>RECICLADORA DE ASFALTO A FRIO SOBRE RODAS, LARGURA FRESAGEM DE 2,0 M, POTÊNCIA 422 HP - JUROS. AF_11/2014</v>
          </cell>
          <cell r="C6971" t="str">
            <v>H</v>
          </cell>
          <cell r="D6971">
            <v>29.9</v>
          </cell>
        </row>
        <row r="6972">
          <cell r="A6972">
            <v>89248</v>
          </cell>
          <cell r="B6972" t="str">
            <v>RECICLADORA DE ASFALTO A FRIO SOBRE RODAS, LARGURA FRESAGEM DE 2,0 M, POTÊNCIA 422 HP - MANUTENÇÃO. AF_11/2014</v>
          </cell>
          <cell r="C6972" t="str">
            <v>H</v>
          </cell>
          <cell r="D6972">
            <v>177.93</v>
          </cell>
        </row>
        <row r="6973">
          <cell r="A6973">
            <v>89249</v>
          </cell>
          <cell r="B6973" t="str">
            <v>RECICLADORA DE ASFALTO A FRIO SOBRE RODAS, LARGURA FRESAGEM DE 2,0 M, POTÊNCIA 422 HP - MATERIAIS NA OPERAÇÃO. AF_11/2014</v>
          </cell>
          <cell r="C6973" t="str">
            <v>H</v>
          </cell>
          <cell r="D6973">
            <v>204.01</v>
          </cell>
        </row>
        <row r="6974">
          <cell r="A6974">
            <v>89250</v>
          </cell>
          <cell r="B6974" t="str">
            <v>RECICLADORA DE ASFALTO A FRIO SOBRE RODAS, LARGURA FRESAGEM DE 2,0 M, POTÊNCIA 422 HP - CHP DIURNO. AF_11/2014</v>
          </cell>
          <cell r="C6974" t="str">
            <v>CHP</v>
          </cell>
          <cell r="D6974">
            <v>527.04</v>
          </cell>
        </row>
        <row r="6975">
          <cell r="A6975">
            <v>89251</v>
          </cell>
          <cell r="B6975" t="str">
            <v>RECICLADORA DE ASFALTO A FRIO SOBRE RODAS, LARGURA FRESAGEM DE 2,0 M, POTÊNCIA 422 HP - CHI DIURNO. AF_11/2014</v>
          </cell>
          <cell r="C6975" t="str">
            <v>CHI</v>
          </cell>
          <cell r="D6975">
            <v>145.1</v>
          </cell>
        </row>
        <row r="6976">
          <cell r="A6976">
            <v>89253</v>
          </cell>
          <cell r="B6976" t="str">
            <v>VIBROACABADORA DE ASFALTO SOBRE ESTEIRAS, LARGURA DE PAVIMENTAÇÃO 2,13 M A 4,55 M, POTÊNCIA 100 HP, CAPACIDADE 400 T/H - DEPRECIAÇÃO. AF_11/2014</v>
          </cell>
          <cell r="C6976" t="str">
            <v>H</v>
          </cell>
          <cell r="D6976">
            <v>28.87</v>
          </cell>
        </row>
        <row r="6977">
          <cell r="A6977">
            <v>89254</v>
          </cell>
          <cell r="B6977" t="str">
            <v>VIBROACABADORA DE ASFALTO SOBRE ESTEIRAS, LARGURA DE PAVIMENTAÇÃO 2,13 M A 4,55 M, POTÊNCIA 100 HP, CAPACIDADE 400 T/H - JUROS. AF_11/2014</v>
          </cell>
          <cell r="C6977" t="str">
            <v>H</v>
          </cell>
          <cell r="D6977">
            <v>9.8800000000000008</v>
          </cell>
        </row>
        <row r="6978">
          <cell r="A6978">
            <v>89255</v>
          </cell>
          <cell r="B6978" t="str">
            <v>VIBROACABADORA DE ASFALTO SOBRE ESTEIRAS, LARGURA DE PAVIMENTAÇÃO 2,13 M A 4,55 M, POTÊNCIA 100 HP, CAPACIDADE 400 T/H - MANUTENÇÃO. AF_11/2014</v>
          </cell>
          <cell r="C6978" t="str">
            <v>H</v>
          </cell>
          <cell r="D6978">
            <v>46.41</v>
          </cell>
        </row>
        <row r="6979">
          <cell r="A6979">
            <v>89256</v>
          </cell>
          <cell r="B6979" t="str">
            <v>VIBROACABADORA DE ASFALTO SOBRE ESTEIRAS, LARGURA DE PAVIMENTAÇÃO 2,13 M A 4,55 M, POTÊNCIA 100 HP, CAPACIDADE 400 T/H - MATERIAIS NA OPERAÇÃO. AF_11/2014</v>
          </cell>
          <cell r="C6979" t="str">
            <v>H</v>
          </cell>
          <cell r="D6979">
            <v>48.34</v>
          </cell>
        </row>
        <row r="6980">
          <cell r="A6980">
            <v>89257</v>
          </cell>
          <cell r="B6980" t="str">
            <v>VIBROACABADORA DE ASFALTO SOBRE ESTEIRAS, LARGURA DE PAVIMENTAÇÃO 2,13 M A 4,55 M, POTÊNCIA 100 HP CAPACIDADE 400 T/H - CHP DIURNO. AF_11/2014</v>
          </cell>
          <cell r="C6980" t="str">
            <v>CHP</v>
          </cell>
          <cell r="D6980">
            <v>148.94999999999999</v>
          </cell>
        </row>
        <row r="6981">
          <cell r="A6981">
            <v>89258</v>
          </cell>
          <cell r="B6981" t="str">
            <v>VIBROACABADORA DE ASFALTO SOBRE ESTEIRAS, LARGURA DE PAVIMENTAÇÃO 2,13 M A 4,55 M, POTÊNCIA 100 HP, CAPACIDADE 400 T/H - CHI DIURNO. AF_11/2014</v>
          </cell>
          <cell r="C6981" t="str">
            <v>CHI</v>
          </cell>
          <cell r="D6981">
            <v>54.2</v>
          </cell>
        </row>
        <row r="6982">
          <cell r="A6982">
            <v>89259</v>
          </cell>
          <cell r="B6982" t="str">
            <v>GUINDAUTO HIDRÁULICO, CAPACIDADE MÁXIMA DE CARGA 6200 KG, MOMENTO MÁXIMO DE CARGA 11,7 TM, ALCANCE MÁXIMO HORIZONTAL 9,70 M, INCLUSIVE CAMINHÃO TOCO PBT 16.000 KG, POTÊNCIA DE 189 CV - DEPRECIAÇÃO. AF_06/2014</v>
          </cell>
          <cell r="C6982" t="str">
            <v>H</v>
          </cell>
          <cell r="D6982">
            <v>7.86</v>
          </cell>
        </row>
        <row r="6983">
          <cell r="A6983">
            <v>89260</v>
          </cell>
          <cell r="B6983" t="str">
            <v>GUINDAUTO HIDRÁULICO, CAPACIDADE MÁXIMA DE CARGA 6200 KG, MOMENTO MÁXIMO DE CARGA 11,7 TM, ALCANCE MÁXIMO HORIZONTAL 9,70 M, INCLUSIVE CAMINHÃO TOCO PBT 16.000 KG, POTÊNCIA DE 189 CV - JUROS. AF_06/2014</v>
          </cell>
          <cell r="C6983" t="str">
            <v>H</v>
          </cell>
          <cell r="D6983">
            <v>3.13</v>
          </cell>
        </row>
        <row r="6984">
          <cell r="A6984">
            <v>89262</v>
          </cell>
          <cell r="B6984" t="str">
            <v>GUINDAUTO HIDRÁULICO, CAPACIDADE MÁXIMA DE CARGA 6200 KG, MOMENTO MÁXIMO DE CARGA 11,7 TM, ALCANCE MÁXIMO HORIZONTAL 9,70 M, INCLUSIVE CAMINHÃO TOCO PBT 16.000 KG, POTÊNCIA DE 189 CV - MANUTENÇÃO. AF_06/2014</v>
          </cell>
          <cell r="C6984" t="str">
            <v>H</v>
          </cell>
          <cell r="D6984">
            <v>14.74</v>
          </cell>
        </row>
        <row r="6985">
          <cell r="A6985">
            <v>89263</v>
          </cell>
          <cell r="B6985" t="str">
            <v>DEMOLICAO DE ESTRUTURA METALICA SEM REMOCAO</v>
          </cell>
          <cell r="C6985" t="str">
            <v>M2</v>
          </cell>
          <cell r="D6985">
            <v>25.6</v>
          </cell>
        </row>
        <row r="6986">
          <cell r="A6986">
            <v>89264</v>
          </cell>
          <cell r="B6986" t="str">
            <v>CAMINHÃO TOCO, PBT 16.000 KG, CARGA ÚTIL MÁX. 10.685 KG, DIST. ENTRE EIXOS 4,8 M, POTÊNCIA 189 CV, INCLUSIVE CARROCERIA FIXA ABERTA DE MADEIRA P/ TRANSPORTE GERAL DE CARGA SECA, DIMEN. APROX. 2,5 X 7,00 X 0,50 M - DEPRECIAÇÃO. AF_06/2014</v>
          </cell>
          <cell r="C6986" t="str">
            <v>H</v>
          </cell>
          <cell r="D6986">
            <v>6.16</v>
          </cell>
        </row>
        <row r="6987">
          <cell r="A6987">
            <v>89265</v>
          </cell>
          <cell r="B6987" t="str">
            <v>CAMINHÃO TOCO, PBT 16.000 KG, CARGA ÚTIL MÁX. 10.685 KG, DIST. ENTRE EIXOS 4,8 M, POTÊNCIA 189 CV, INCLUSIVE CARROCERIA FIXA ABERTA DE MADEIRA P/ TRANSPORTE GERAL DE CARGA SECA, DIMEN. APROX. 2,5 X 7,00 X 0,50 M - JUROS. AF_06/2014</v>
          </cell>
          <cell r="C6987" t="str">
            <v>H</v>
          </cell>
          <cell r="D6987">
            <v>2.4500000000000002</v>
          </cell>
        </row>
        <row r="6988">
          <cell r="A6988">
            <v>89266</v>
          </cell>
          <cell r="B6988" t="str">
            <v>CAMINHÃO TOCO, PBT 16.000 KG, CARGA ÚTIL MÁX. 10.685 KG, DIST. ENTRE EIXOS 4,8 M, POTÊNCIA 189 CV, INCLUSIVE CARROCERIA FIXA ABERTA DE MADEIRA P/ TRANSPORTE GERAL DE CARGA SECA, DIMEN. APROX. 2,5 X 7,00 X 0,50 M - IMPOSTOS E SEGUROS. AF_06/2014</v>
          </cell>
          <cell r="C6988" t="str">
            <v>H</v>
          </cell>
          <cell r="D6988">
            <v>0.49</v>
          </cell>
        </row>
        <row r="6989">
          <cell r="A6989">
            <v>89267</v>
          </cell>
          <cell r="B6989" t="str">
            <v>GUINDASTE HIDRÁULICO AUTOPROPELIDO, COM LANÇA TELESCÓPICA 28,80 M, CAPACIDADE MÁXIMA 30 T, POTÊNCIA 97 KW, TRAÇÃO 4 X 4 - DEPRECIAÇÃO. AF_11/2014</v>
          </cell>
          <cell r="C6989" t="str">
            <v>H</v>
          </cell>
          <cell r="D6989">
            <v>22.7</v>
          </cell>
        </row>
        <row r="6990">
          <cell r="A6990">
            <v>89268</v>
          </cell>
          <cell r="B6990" t="str">
            <v>GUINDASTE HIDRÁULICO AUTOPROPELIDO, COM LANÇA TELESCÓPICA 28,80 M, CAPACIDADE MÁXIMA 30 T, POTÊNCIA 97 KW, TRAÇÃO 4 X 4 - JUROS. AF_11/2014</v>
          </cell>
          <cell r="C6990" t="str">
            <v>H</v>
          </cell>
          <cell r="D6990">
            <v>7.77</v>
          </cell>
        </row>
        <row r="6991">
          <cell r="A6991">
            <v>89269</v>
          </cell>
          <cell r="B6991" t="str">
            <v>GUINDASTE HIDRÁULICO AUTOPROPELIDO, COM LANÇA TELESCÓPICA 28,80 M, CAPACIDADE MÁXIMA 30 T, POTÊNCIA 97 KW, TRAÇÃO 4 X 4 - IMPOSTOS E SEGUROS. AF_11/2014</v>
          </cell>
          <cell r="C6991" t="str">
            <v>H</v>
          </cell>
          <cell r="D6991">
            <v>1.58</v>
          </cell>
        </row>
        <row r="6992">
          <cell r="A6992">
            <v>89270</v>
          </cell>
          <cell r="B6992" t="str">
            <v>GUINDASTE HIDRÁULICO AUTOPROPELIDO, COM LANÇA TELESCÓPICA 28,80 M, CAPACIDADE MÁXIMA 30 T, POTÊNCIA 97 KW, TRAÇÃO 4 X 4 - MANUTENÇÃO. AF_11/2014</v>
          </cell>
          <cell r="C6992" t="str">
            <v>H</v>
          </cell>
          <cell r="D6992">
            <v>36.5</v>
          </cell>
        </row>
        <row r="6993">
          <cell r="A6993">
            <v>89271</v>
          </cell>
          <cell r="B6993" t="str">
            <v>GUINDASTE HIDRÁULICO AUTOPROPELIDO, COM LANÇA TELESCÓPICA 28,80 M, CAPACIDADE MÁXIMA 30 T, POTÊNCIA 97 KW, TRAÇÃO 4 X 4 - MATERIAIS NA OPERAÇÃO. AF_11/2014</v>
          </cell>
          <cell r="C6993" t="str">
            <v>H</v>
          </cell>
          <cell r="D6993">
            <v>62.85</v>
          </cell>
        </row>
        <row r="6994">
          <cell r="A6994">
            <v>89272</v>
          </cell>
          <cell r="B6994" t="str">
            <v>GUINDASTE HIDRÁULICO AUTOPROPELIDO, COM LANÇA TELESCÓPICA 28,80 M, CAPACIDADE MÁXIMA 30 T, POTÊNCIA 97 KW, TRAÇÃO 4 X 4 - CHP DIURNO. AF_11/2014</v>
          </cell>
          <cell r="C6994" t="str">
            <v>CHP</v>
          </cell>
          <cell r="D6994">
            <v>149.78</v>
          </cell>
        </row>
        <row r="6995">
          <cell r="A6995">
            <v>89273</v>
          </cell>
          <cell r="B6995" t="str">
            <v>GUINDASTE HIDRÁULICO AUTOPROPELIDO, COM LANÇA TELESCÓPICA 28,80 M, CAPACIDADE MÁXIMA 30 T, POTÊNCIA 97 KW, TRAÇÃO 4 X 4 - CHI DIURNO. AF_11/2014</v>
          </cell>
          <cell r="C6995" t="str">
            <v>CHI</v>
          </cell>
          <cell r="D6995">
            <v>50.43</v>
          </cell>
        </row>
        <row r="6996">
          <cell r="A6996">
            <v>89274</v>
          </cell>
          <cell r="B6996" t="str">
            <v>BETONEIRA CAPACIDADE NOMINAL DE 600 L, CAPACIDADE DE MISTURA 440 L, MOTOR A DIESEL POTÊNCIA 10 HP, COM CARREGADOR - DEPRECIAÇÃO. AF_11/2014</v>
          </cell>
          <cell r="C6996" t="str">
            <v>H</v>
          </cell>
          <cell r="D6996">
            <v>1.1200000000000001</v>
          </cell>
        </row>
        <row r="6997">
          <cell r="A6997">
            <v>89275</v>
          </cell>
          <cell r="B6997" t="str">
            <v>BETONEIRA CAPACIDADE NOMINAL DE 600 L, CAPACIDADE DE MISTURA 440 L, MOTOR A DIESEL POTÊNCIA 10 HP, COM CARREGADOR - JUROS. AF_11/2014</v>
          </cell>
          <cell r="C6997" t="str">
            <v>H</v>
          </cell>
          <cell r="D6997">
            <v>0.25</v>
          </cell>
        </row>
        <row r="6998">
          <cell r="A6998">
            <v>89276</v>
          </cell>
          <cell r="B6998" t="str">
            <v>BETONEIRA CAPACIDADE NOMINAL DE 600 L, CAPACIDADE DE MISTURA 440 L, MOTOR A DIESEL POTÊNCIA 10 HP, COM CARREGADOR - MANUTENÇÃO. AF_11/2014</v>
          </cell>
          <cell r="C6998" t="str">
            <v>H</v>
          </cell>
          <cell r="D6998">
            <v>1.05</v>
          </cell>
        </row>
        <row r="6999">
          <cell r="A6999">
            <v>89277</v>
          </cell>
          <cell r="B6999" t="str">
            <v>BETONEIRA CAPACIDADE NOMINAL DE 600 L, CAPACIDADE DE MISTURA 440 L, MOTOR A DIESEL POTÊNCIA 10 HP, COM CARREGADOR - MATERIAIS NA OPERAÇÃO. AF_11/2014</v>
          </cell>
          <cell r="C6999" t="str">
            <v>H</v>
          </cell>
          <cell r="D6999">
            <v>4.82</v>
          </cell>
        </row>
        <row r="7000">
          <cell r="A7000">
            <v>89278</v>
          </cell>
          <cell r="B7000" t="str">
            <v>BETONEIRA CAPACIDADE NOMINAL DE 600 L, CAPACIDADE DE MISTURA 440 L, MOTOR A DIESEL POTÊNCIA 10 HP, COM CARREGADOR - CHP DIURNO. AF_11/2014</v>
          </cell>
          <cell r="C7000" t="str">
            <v>CHP</v>
          </cell>
          <cell r="D7000">
            <v>7.24</v>
          </cell>
        </row>
        <row r="7001">
          <cell r="A7001">
            <v>89279</v>
          </cell>
          <cell r="B7001" t="str">
            <v>BETONEIRA CAPACIDADE NOMINAL DE 600 L, CAPACIDADE DE MISTURA 440 L, MOTOR A DIESEL POTÊNCIA 10 HP, COM CARREGADOR - CHI DIURNO. AF_11/2014</v>
          </cell>
          <cell r="C7001" t="str">
            <v>CHI</v>
          </cell>
          <cell r="D7001">
            <v>1.37</v>
          </cell>
        </row>
        <row r="7002">
          <cell r="A7002">
            <v>89280</v>
          </cell>
          <cell r="B7002" t="str">
            <v>ROLO COMPACTADOR VIBRATÓRIO TANDEM AÇO LISO, POTÊNCIA 58 HP, PESO SEM/COM LASTRO 6,5 / 9,4 T, LARGURA DE TRABALHO 1,2 M - DEPRECIAÇÃO. AF_06/2014</v>
          </cell>
          <cell r="C7002" t="str">
            <v>H</v>
          </cell>
          <cell r="D7002">
            <v>15.91</v>
          </cell>
        </row>
        <row r="7003">
          <cell r="A7003">
            <v>89281</v>
          </cell>
          <cell r="B7003" t="str">
            <v>ROLO COMPACTADOR VIBRATÓRIO TANDEM AÇO LISO, POTÊNCIA 58 HP, PESO SEM/COM LASTRO 6,5 / 9,4 T, LARGURA DE TRABALHO 1,2 M - JUROS. AF_06/2014</v>
          </cell>
          <cell r="C7003" t="str">
            <v>H</v>
          </cell>
          <cell r="D7003">
            <v>4.18</v>
          </cell>
        </row>
        <row r="7004">
          <cell r="A7004">
            <v>89282</v>
          </cell>
          <cell r="B7004" t="str">
            <v>ALVENARIA ESTRUTURAL DE BLOCOS CERÂMICOS 14X19X39, (ESPESSURA DE 14 CM), PARA PAREDES COM ÁREA LÍQUIDA MENOR QUE 6M², SEM VÃOS, UTILIZANDO PALHETA E ARGAMASSA DE ASSENTAMENTO COM PREPARO EM BETONEIRA. AF_12/2014</v>
          </cell>
          <cell r="C7004" t="str">
            <v>M2</v>
          </cell>
          <cell r="D7004">
            <v>48.5</v>
          </cell>
        </row>
        <row r="7005">
          <cell r="A7005">
            <v>89283</v>
          </cell>
          <cell r="B7005" t="str">
            <v>ALVENARIA ESTRUTURAL DE BLOCOS CERÂMICOS 14X19X39, (ESPESSURA DE 14 CM), PARA PAREDES COM ÁREA LÍQUIDA MENOR QUE 6M², SEM VÃOS, UTILIZANDO PALHETA E ARGAMASSA DE ASSENTAMENTO COM PREPARO MANUAL. AF_12/2014</v>
          </cell>
          <cell r="C7005" t="str">
            <v>M2</v>
          </cell>
          <cell r="D7005">
            <v>50.17</v>
          </cell>
        </row>
        <row r="7006">
          <cell r="A7006">
            <v>89284</v>
          </cell>
          <cell r="B7006" t="str">
            <v>ALVENARIA ESTRUTURAL DE BLOCOS CERÂMICOS 14X19X39, (ESPESSURA DE 14 CM), PARA PAREDES COM ÁREA LÍQUIDA MAIOR OU IGUAL QUE 6M², SEM VÃOS, UTILIZANDO PALHETA E ARGAMASSA DE ASSENTAMENTO COM PREPARO EM BETONEIRA. AF_12/2014</v>
          </cell>
          <cell r="C7006" t="str">
            <v>M2</v>
          </cell>
          <cell r="D7006">
            <v>44.35</v>
          </cell>
        </row>
        <row r="7007">
          <cell r="A7007">
            <v>89285</v>
          </cell>
          <cell r="B7007" t="str">
            <v>ALVENARIA ESTRUTURAL DE BLOCOS CERÂMICOS 14X19X39, (ESPESSURA DE 14 CM), PARA PAREDES COM ÁREA LÍQUIDA MAIOR OU IGUAL QUE 6M², SEM VÃOS, UTILIZANDO PALHETA E ARGAMASSA DE ASSENTAMENTO COM PREPARO MANUAL. AF_12/2014</v>
          </cell>
          <cell r="C7007" t="str">
            <v>M2</v>
          </cell>
          <cell r="D7007">
            <v>46.02</v>
          </cell>
        </row>
        <row r="7008">
          <cell r="A7008">
            <v>89286</v>
          </cell>
          <cell r="B7008" t="str">
            <v>ALVENARIA ESTRUTURAL DE BLOCOS CERÂMICOS 14X19X39, (ESPESSURA DE 14 CM), PARA PAREDES COM ÁREA LÍQUIDA MENOR QUE 6M², COM VÃOS, UTILIZANDO PALHETA E ARGAMASSA DE ASSENTAMENTO COM PREPARO EM BETONEIRA. AF_12/2014</v>
          </cell>
          <cell r="C7008" t="str">
            <v>M2</v>
          </cell>
          <cell r="D7008">
            <v>52.37</v>
          </cell>
        </row>
        <row r="7009">
          <cell r="A7009">
            <v>89287</v>
          </cell>
          <cell r="B7009" t="str">
            <v>ALVENARIA ESTRUTURAL DE BLOCOS CERÂMICOS 14X19X39, (ESPESSURA DE 14 CM), PARA PAREDES COM ÁREA LÍQUIDA MENOR QUE 6M², COM VÃOS, UTILIZANDO PALHETA E ARGAMASSA DE ASSENTAMENTO COM PREPARO MANUAL. AF_12/2014</v>
          </cell>
          <cell r="C7009" t="str">
            <v>M2</v>
          </cell>
          <cell r="D7009">
            <v>54.04</v>
          </cell>
        </row>
        <row r="7010">
          <cell r="A7010">
            <v>89288</v>
          </cell>
          <cell r="B7010" t="str">
            <v>ALVENARIA ESTRUTURAL DE BLOCOS CERÂMICOS 14X19X39, (ESPESSURA DE 14 CM), PARA PAREDES COM ÁREA LÍQUIDA MAIOR OU IGUAL A 6M², COM VÃOS, UTILIZANDO PALHETA E ARGAMASSA DE ASSENTAMENTO COM PREPARO EM BETONEIRA. AF_12/2014</v>
          </cell>
          <cell r="C7010" t="str">
            <v>M2</v>
          </cell>
          <cell r="D7010">
            <v>46.73</v>
          </cell>
        </row>
        <row r="7011">
          <cell r="A7011">
            <v>89289</v>
          </cell>
          <cell r="B7011" t="str">
            <v>ALVENARIA ESTRUTURAL DE BLOCOS CERÂMICOS 14X19X39, (ESPESSURA DE 14 CM), PARA PAREDES COM ÁREA LÍQUIDA MAIOR OU IGUAL A 6M², COM VÃOS, UTILIZANDO PALHETA E ARGAMASSA DE ASSENTAMENTO COM PREPARO MANUAL. AF_12/2014</v>
          </cell>
          <cell r="C7011" t="str">
            <v>M2</v>
          </cell>
          <cell r="D7011">
            <v>48.4</v>
          </cell>
        </row>
        <row r="7012">
          <cell r="A7012">
            <v>89290</v>
          </cell>
          <cell r="B7012" t="str">
            <v>ALVENARIA ESTRUTURAL DE BLOCOS CERÂMICOS 14X19X29, (ESPESSURA DE 14 CM), PARA PAREDES COM ÁREA LÍQUIDA MENOR QUE 6M², SEM VÃOS, UTILIZANDO PALHETA E ARGAMASSA DE ASSENTAMENTO COM PREPARO EM BETONEIRA. AF_12/2014</v>
          </cell>
          <cell r="C7012" t="str">
            <v>M2</v>
          </cell>
          <cell r="D7012">
            <v>55.9</v>
          </cell>
        </row>
        <row r="7013">
          <cell r="A7013">
            <v>89291</v>
          </cell>
          <cell r="B7013" t="str">
            <v>ALVENARIA ESTRUTURAL DE BLOCOS CERÂMICOS 14X19X29, (ESPESSURA DE 14 CM), PARA PAREDES COM ÁREA LÍQUIDA MENOR QUE 6M², SEM VÃOS, UTILIZANDO PALHETA E ARGAMASSA DE ASSENTAMENTO COM PREPARO MANUAL. AF_12/2014</v>
          </cell>
          <cell r="C7013" t="str">
            <v>M2</v>
          </cell>
          <cell r="D7013">
            <v>57.76</v>
          </cell>
        </row>
        <row r="7014">
          <cell r="A7014">
            <v>89292</v>
          </cell>
          <cell r="B7014" t="str">
            <v>ALVENARIA ESTRUTURAL DE BLOCOS CERÂMICOS 14X19X29, (ESPESSURA DE 14 CM), PARA PAREDES COM ÁREA LÍQUIDA MAIOR OU IGUAL A 6M², SEM VÃOS, UTILIZANDO PALHETA E ARGAMASSA DE ASSENTAMENTO COM PREPARO EM BETONEIRA. AF_12/2014</v>
          </cell>
          <cell r="C7014" t="str">
            <v>M2</v>
          </cell>
          <cell r="D7014">
            <v>51.84</v>
          </cell>
        </row>
        <row r="7015">
          <cell r="A7015">
            <v>89293</v>
          </cell>
          <cell r="B7015" t="str">
            <v>ALVENARIA ESTRUTURAL DE BLOCOS CERÂMICOS 14X19X29, (ESPESSURA DE 14 CM), PARA PAREDES COM ÁREA LÍQUIDA MAIOR OU IGUAL A 6M2, SEM VÃOS, UTILIZANDO PALHETA E ARGAMASSA DE ASSENTAMENTO COM PREPARO MANUAL. AF_12/2014</v>
          </cell>
          <cell r="C7015" t="str">
            <v>M2</v>
          </cell>
          <cell r="D7015">
            <v>53.7</v>
          </cell>
        </row>
        <row r="7016">
          <cell r="A7016">
            <v>89294</v>
          </cell>
          <cell r="B7016" t="str">
            <v>ALVENARIA ESTRUTURAL DE BLOCOS CERÂMICOS 14X19X29, (ESPESSURA DE 14 CM), PARA PAREDES COM ÁREA LÍQUIDA MENOR QUE 6M², COM VÃOS, UTILIZANDO PALHETA E ARGAMASSA DE ASSENTAMENTO COM PREPARO EM BETONEIRA. AF_12/2014</v>
          </cell>
          <cell r="C7016" t="str">
            <v>M2</v>
          </cell>
          <cell r="D7016">
            <v>61.07</v>
          </cell>
        </row>
        <row r="7017">
          <cell r="A7017">
            <v>89295</v>
          </cell>
          <cell r="B7017" t="str">
            <v>ALVENARIA ESTRUTURAL DE BLOCOS CERÂMICOS 14X19X29, (ESPESSURA DE 14 CM), PARA PAREDES COM ÁREA LÍQUIDA MENOR QUE 6M², COM VÃOS, UTILIZANDO PALHETA E ARGAMASSA DE ASSENTAMENTO COM PREPARO MANUAL. AF_12/2014</v>
          </cell>
          <cell r="C7017" t="str">
            <v>M2</v>
          </cell>
          <cell r="D7017">
            <v>62.93</v>
          </cell>
        </row>
        <row r="7018">
          <cell r="A7018">
            <v>89296</v>
          </cell>
          <cell r="B7018" t="str">
            <v>ALVENARIA ESTRUTURAL DE BLOCOS CERÂMICOS 14X19X29, (ESPESSURA DE 14 CM), PARA PAREDES COM ÁREA LÍQUIDA MAIOR OU IGUAL A 6M², COM VÃOS, UTILIZANDO PALHETA E ARGAMASSA DE ASSENTAMENTO COM PREPARO EM BETONEIRA. AF_12/2014</v>
          </cell>
          <cell r="C7018" t="str">
            <v>M2</v>
          </cell>
          <cell r="D7018">
            <v>54.83</v>
          </cell>
        </row>
        <row r="7019">
          <cell r="A7019">
            <v>89297</v>
          </cell>
          <cell r="B7019" t="str">
            <v>ALVENARIA ESTRUTURAL DE BLOCOS CERÂMICOS 14X19X29, (ESPESSURA DE 14 CM), PARA PAREDES COM ÁREA LÍQUIDA MAIOR OU IGUAL A 6M², COM VÃOS, UTILIZANDO PALHETA E ARGAMASSA DE ASSENTAMENTO COM PREPARO MANUAL. AF_12/2014</v>
          </cell>
          <cell r="C7019" t="str">
            <v>M2</v>
          </cell>
          <cell r="D7019">
            <v>56.69</v>
          </cell>
        </row>
        <row r="7020">
          <cell r="A7020">
            <v>89298</v>
          </cell>
          <cell r="B7020" t="str">
            <v>ALVENARIA ESTRUTURAL DE BLOCOS CERÂMICOS 14X19X39, (ESPESSURA DE 14 CM), PARA PAREDES COM ÁREA LÍQUIDA MENOR QUE 6M², SEM VÃOS, UTILIZANDO COLHER DE PEDREIRO E ARGAMASSA DE ASSENTAMENTO COM PREPARO EM BETONEIRA. AF_12/2014</v>
          </cell>
          <cell r="C7020" t="str">
            <v>M2</v>
          </cell>
          <cell r="D7020">
            <v>56.86</v>
          </cell>
        </row>
        <row r="7021">
          <cell r="A7021">
            <v>89299</v>
          </cell>
          <cell r="B7021" t="str">
            <v>ALVENARIA ESTRUTURAL DE BLOCOS CERÂMICOS 14X19X39, (ESPESSURA DE 14 CM), PARA PAREDES COM ÁREA LÍQUIDA MENOR QUE 6M², SEM VÃOS, UTILIZANDO COLHER DE PEDREIRO E ARGAMASSA DE ASSENTAMENTO COM PREPARO MANUAL. AF_12/2014</v>
          </cell>
          <cell r="C7021" t="str">
            <v>M2</v>
          </cell>
          <cell r="D7021">
            <v>59.22</v>
          </cell>
        </row>
        <row r="7022">
          <cell r="A7022">
            <v>89300</v>
          </cell>
          <cell r="B7022" t="str">
            <v>ALVENARIA ESTRUTURAL DE BLOCOS CERÂMICOS 14X19X39, (ESPESSURA DE 14 CM), PARA PAREDES COM ÁREA LÍQUIDA MAIOR OU IGUAL A 6M², SEM VÃOS, UTILIZANDO COLHER DE PEDREIRO E ARGAMASSA DE ASSENTAMENTO COM PREPARO EM BETONEIRA. AF_12/2014</v>
          </cell>
          <cell r="C7022" t="str">
            <v>M2</v>
          </cell>
          <cell r="D7022">
            <v>52.71</v>
          </cell>
        </row>
        <row r="7023">
          <cell r="A7023">
            <v>89301</v>
          </cell>
          <cell r="B7023" t="str">
            <v>ALVENARIA ESTRUTURAL DE BLOCOS CERÂMICOS 14X19X39, (ESPESSURA DE 14 CM), PARA PAREDES COM ÁREA LÍQUIDA MAIOR OU IGUAL A 6M², SEM VÃOS, UTILIZANDO COLHER DE PEDREIRO E ARGAMASSA DE ASSENTAMENTO COM PREPARO MANUAL. AF_12/2014</v>
          </cell>
          <cell r="C7023" t="str">
            <v>M2</v>
          </cell>
          <cell r="D7023">
            <v>55.07</v>
          </cell>
        </row>
        <row r="7024">
          <cell r="A7024">
            <v>89302</v>
          </cell>
          <cell r="B7024" t="str">
            <v>ALVENARIA ESTRUTURAL DE BLOCOS CERÂMICOS 14X19X39, (ESPESSURA DE 14 CM), PARA PAREDES COM ÁREA LÍQUIDA MENOR QUE 6M², COM VÃOS, UTILIZANDO COLHER DE PEDREIRO E ARGAMASSA DE ASSENTAMENTO COM PREPARO EM BETONEIRA. AF_12/2014</v>
          </cell>
          <cell r="C7024" t="str">
            <v>M2</v>
          </cell>
          <cell r="D7024">
            <v>63.25</v>
          </cell>
        </row>
        <row r="7025">
          <cell r="A7025">
            <v>89303</v>
          </cell>
          <cell r="B7025" t="str">
            <v>ALVENARIA ESTRUTURAL DE BLOCOS CERÂMICOS 14X19X39, (ESPESSURA DE 14 CM), PARA PAREDES COM ÁREA LÍQUIDA MENOR QUE 6M², COM VÃOS, UTILIZANDO COLHER DE PEDREIRO E ARGAMASSA DE ASSENTAMENTO COM PREPARO MANUAL. AF_12/2014</v>
          </cell>
          <cell r="C7025" t="str">
            <v>M2</v>
          </cell>
          <cell r="D7025">
            <v>65.61</v>
          </cell>
        </row>
        <row r="7026">
          <cell r="A7026">
            <v>89304</v>
          </cell>
          <cell r="B7026" t="str">
            <v>ALVENARIA ESTRUTURAL DE BLOCOS CERÂMICOS 14X19X39, (ESPESSURA DE 14 CM), PARA PAREDES COM ÁREA LÍQUIDA MAIOR OU IGUAL A 6M², COM VÃOS, UTILIZANDO COLHER DE PEDREIRO E ARGAMASSA DE ASSENTAMENTO COM PREPARO EM BETONEIRA. AF_12/2014</v>
          </cell>
          <cell r="C7026" t="str">
            <v>M2</v>
          </cell>
          <cell r="D7026">
            <v>56.65</v>
          </cell>
        </row>
        <row r="7027">
          <cell r="A7027">
            <v>89305</v>
          </cell>
          <cell r="B7027" t="str">
            <v>ALVENARIA ESTRUTURAL DE BLOCOS CERÂMICOS 14X19X39, (ESPESSURA DE 14 CM), PARA PAREDES COM ÁREA LÍQUIDA MAIOR OU IGUAL A 6M², COM VÃOS, UTILIZANDO COLHER DE PEDREIRO E ARGAMASSA DE ASSENTAMENTO COM PREPARO MANUAL. AF_12/2014</v>
          </cell>
          <cell r="C7027" t="str">
            <v>M2</v>
          </cell>
          <cell r="D7027">
            <v>59.01</v>
          </cell>
        </row>
        <row r="7028">
          <cell r="A7028">
            <v>89306</v>
          </cell>
          <cell r="B7028" t="str">
            <v>ALVENARIA ESTRUTURAL DE BLOCOS CERÂMICOS 14X19X29, (ESPESSURA DE 14 CM), PARA PAREDES COM ÁREA LÍQUIDA MENOR QUE 6M², SEM VÃOS, UTILIZANDO COLHER DE PEDREIRO E ARGAMASSA DE ASSENTAMENTO COM PREPARO EM BETONEIRA. AF_12/2014</v>
          </cell>
          <cell r="C7028" t="str">
            <v>M2</v>
          </cell>
          <cell r="D7028">
            <v>64.44</v>
          </cell>
        </row>
        <row r="7029">
          <cell r="A7029">
            <v>89307</v>
          </cell>
          <cell r="B7029" t="str">
            <v>ALVENARIA ESTRUTURAL DE BLOCOS CERÂMICOS 14X19X29, (ESPESSURA DE 14 CM), PARA PAREDES COM ÁREA LÍQUIDA MENOR QUE 6M², SEM VÃOS, UTILIZANDO COLHER DE PEDREIRO E ARGAMASSA DE ASSENTAMENTO COM PREPARO MANUAL. AF_12/2014</v>
          </cell>
          <cell r="C7029" t="str">
            <v>M2</v>
          </cell>
          <cell r="D7029">
            <v>67.069999999999993</v>
          </cell>
        </row>
        <row r="7030">
          <cell r="A7030">
            <v>89308</v>
          </cell>
          <cell r="B7030" t="str">
            <v>ALVENARIA ESTRUTURAL DE BLOCOS CERÂMICOS 14X19X29, (ESPESSURA DE 14 CM), PARA PAREDES COM ÁREA LÍQUIDA MAIOR OU IGUAL A 6M², SEM VÃOS, UTILIZANDO COLHER DE PEDREIRO E ARGAMASSA DE ASSENTAMENTO COM PREPARO EM BETONEIRA. AF_12/2014</v>
          </cell>
          <cell r="C7030" t="str">
            <v>M2</v>
          </cell>
          <cell r="D7030">
            <v>60.37</v>
          </cell>
        </row>
        <row r="7031">
          <cell r="A7031">
            <v>89309</v>
          </cell>
          <cell r="B7031" t="str">
            <v>ALVENARIA ESTRUTURAL DE BLOCOS CERÂMICOS 14X19X29, (ESPESSURA DE 14 CM), PARA PAREDES COM ÁREA LÍQUIDA MAIOR OU IGUAL A 6M², SEM VÃOS, UTILIZANDO COLHER DE PEDREIRO E ARGAMASSA DE ASSENTAMENTO COM PREPARO MANUAL. AF_12/2014</v>
          </cell>
          <cell r="C7031" t="str">
            <v>M2</v>
          </cell>
          <cell r="D7031">
            <v>63</v>
          </cell>
        </row>
        <row r="7032">
          <cell r="A7032">
            <v>89310</v>
          </cell>
          <cell r="B7032" t="str">
            <v>ALVENARIA ESTRUTURAL DE BLOCOS CERÂMICOS 14X19X29, (ESPESSURA DE 14 CM), PARA PAREDES COM ÁREA LÍQUIDA MENOR QUE 6M², COM VÃOS, UTILIZANDO COLHER DE PEDREIRO E ARGAMASSA DE ASSENTAMENTO COM PREPARO EM BETONEIRA. AF_12/2014</v>
          </cell>
          <cell r="C7032" t="str">
            <v>M2</v>
          </cell>
          <cell r="D7032">
            <v>72.05</v>
          </cell>
        </row>
        <row r="7033">
          <cell r="A7033">
            <v>89311</v>
          </cell>
          <cell r="B7033" t="str">
            <v>ALVENARIA ESTRUTURAL DE BLOCOS CERÂMICOS 14X19X29, (ESPESSURA DE 14 CM), PARA PAREDES COM ÁREA LÍQUIDA MENOR QUE 6M², COM VÃOS, UTILIZANDO COLHER DE PEDREIRO E ARGAMASSA DE ASSENTAMENTO COM PREPARO MANUAL. AF_12/2014</v>
          </cell>
          <cell r="C7033" t="str">
            <v>M2</v>
          </cell>
          <cell r="D7033">
            <v>74.680000000000007</v>
          </cell>
        </row>
        <row r="7034">
          <cell r="A7034">
            <v>89312</v>
          </cell>
          <cell r="B7034" t="str">
            <v>ALVENARIA ESTRUTURAL DE BLOCOS CERÂMICOS 14X19X29, (ESPESSURA DE 14 CM), PARA PAREDES COM ÁREA LÍQUIDA MAIOR OU IGUAL A 6M², COM VÃOS, UTILIZANDO COLHER DE PEDREIRO E ARGAMASSA DE ASSENTAMENTO COM PREPARO EM BETONEIRA. AF_12/2014</v>
          </cell>
          <cell r="C7034" t="str">
            <v>M2</v>
          </cell>
          <cell r="D7034">
            <v>64.930000000000007</v>
          </cell>
        </row>
        <row r="7035">
          <cell r="A7035">
            <v>89313</v>
          </cell>
          <cell r="B7035" t="str">
            <v>ALVENARIA ESTRUTURAL DE BLOCOS CERÂMICOS 14X19X29, (ESPESSURA DE 14 CM), PARA PAREDES COM ÁREA LÍQUIDA MAIOR OU IGUAL A 6M², COM VÃOS, UTILIZANDO COLHER DE PEDREIRO E ARGAMASSA DE ASSENTAMENTO COM PREPARO MANUAL. AF_12/2014</v>
          </cell>
          <cell r="C7035" t="str">
            <v>M2</v>
          </cell>
          <cell r="D7035">
            <v>67.56</v>
          </cell>
        </row>
        <row r="7036">
          <cell r="A7036">
            <v>89349</v>
          </cell>
          <cell r="B7036" t="str">
            <v>REGISTRO DE PRESSÃO BRUTO, LATÃO, ROSCÁVEL, 1/2", FORNECIDO E INSTALADO EM RAMAL DE ÁGUA. AF_12/2014</v>
          </cell>
          <cell r="C7036" t="str">
            <v>UN</v>
          </cell>
          <cell r="D7036">
            <v>17.100000000000001</v>
          </cell>
        </row>
        <row r="7037">
          <cell r="A7037">
            <v>89351</v>
          </cell>
          <cell r="B7037" t="str">
            <v>REGISTRO DE PRESSÃO BRUTO, ROSCÁVEL, 3/4", FORNECIDO E INSTALADO EM RAMAL DE ÁGUA. AF_12/2014</v>
          </cell>
          <cell r="C7037" t="str">
            <v>UN</v>
          </cell>
          <cell r="D7037">
            <v>19.18</v>
          </cell>
        </row>
        <row r="7038">
          <cell r="A7038">
            <v>89352</v>
          </cell>
          <cell r="B7038" t="str">
            <v>REGISTRO DE GAVETA BRUTO, LATÃO, ROSCÁVEL, 1/2", FORNECIDO E INSTALADO EM RAMAL DE ÁGUA. AF_12/2014</v>
          </cell>
          <cell r="C7038" t="str">
            <v>UN</v>
          </cell>
          <cell r="D7038">
            <v>21.5</v>
          </cell>
        </row>
        <row r="7039">
          <cell r="A7039">
            <v>89353</v>
          </cell>
          <cell r="B7039" t="str">
            <v>REGISTRO DE GAVETA BRUTO, LATÃO, ROSCÁVEL, 3/4", FORNECIDO E INSTALADO EM RAMAL DE ÁGUA. AF_12/2014</v>
          </cell>
          <cell r="C7039" t="str">
            <v>UN</v>
          </cell>
          <cell r="D7039">
            <v>22.33</v>
          </cell>
        </row>
        <row r="7040">
          <cell r="A7040">
            <v>89354</v>
          </cell>
          <cell r="B7040" t="str">
            <v>MISTURADOR MONOCOMANDO PARA CHUVEIRO, BASE BRUTA E ACABAMENTO CROMADO, FORNECIDO E INSTALADO EM RAMAL DE ÁGUA. AF_12/2014</v>
          </cell>
          <cell r="C7040" t="str">
            <v>UN</v>
          </cell>
          <cell r="D7040">
            <v>258.2</v>
          </cell>
        </row>
        <row r="7041">
          <cell r="A7041">
            <v>89355</v>
          </cell>
          <cell r="B7041" t="str">
            <v>TUBO, PVC, SOLDÁVEL, DN 20MM, INSTALADO EM RAMAL OU SUB-RAMAL DE ÁGUA - FORNECIMENTO E INSTALAÇÃO. AF_12/2014</v>
          </cell>
          <cell r="C7041" t="str">
            <v>M</v>
          </cell>
          <cell r="D7041">
            <v>12.62</v>
          </cell>
        </row>
        <row r="7042">
          <cell r="A7042">
            <v>89356</v>
          </cell>
          <cell r="B7042" t="str">
            <v>TUBO, PVC, SOLDÁVEL, DN 25MM, INSTALADO EM RAMAL OU SUB-RAMAL DE ÁGUA - FORNECIMENTO E INSTALAÇÃO. AF_12/2014</v>
          </cell>
          <cell r="C7042" t="str">
            <v>M</v>
          </cell>
          <cell r="D7042">
            <v>15.03</v>
          </cell>
        </row>
        <row r="7043">
          <cell r="A7043">
            <v>89357</v>
          </cell>
          <cell r="B7043" t="str">
            <v>TUBO, PVC, SOLDÁVEL, DN 32MM, INSTALADO EM RAMAL OU SUB-RAMAL DE ÁGUA - FORNECIMENTO E INSTALAÇÃO. AF_12/2014</v>
          </cell>
          <cell r="C7043" t="str">
            <v>M</v>
          </cell>
          <cell r="D7043">
            <v>21.04</v>
          </cell>
        </row>
        <row r="7044">
          <cell r="A7044">
            <v>89358</v>
          </cell>
          <cell r="B7044" t="str">
            <v>JOELHO 90 GRAUS, PVC, SOLDÁVEL, DN 20MM, INSTALADO EM RAMAL OU SUB-RAMAL DE ÁGUA - FORNECIMENTO E INSTALAÇÃO. AF_12/2014</v>
          </cell>
          <cell r="C7044" t="str">
            <v>UN</v>
          </cell>
          <cell r="D7044">
            <v>4.97</v>
          </cell>
        </row>
        <row r="7045">
          <cell r="A7045">
            <v>89359</v>
          </cell>
          <cell r="B7045" t="str">
            <v>JOELHO 45 GRAUS, PVC, SOLDÁVEL, DN 20MM, INSTALADO EM RAMAL OU SUB-RAMAL DE ÁGUA - FORNECIMENTO E INSTALAÇÃO. AF_12/2014</v>
          </cell>
          <cell r="C7045" t="str">
            <v>UN</v>
          </cell>
          <cell r="D7045">
            <v>5.16</v>
          </cell>
        </row>
        <row r="7046">
          <cell r="A7046">
            <v>89360</v>
          </cell>
          <cell r="B7046" t="str">
            <v>CURVA 90 GRAUS, PVC, SOLDÁVEL, DN 20MM, INSTALADO EM RAMAL OU SUB-RAMAL DE ÁGUA - FORNECIMENTO E INSTALAÇÃO. AF_12/2014</v>
          </cell>
          <cell r="C7046" t="str">
            <v>UN</v>
          </cell>
          <cell r="D7046">
            <v>6.19</v>
          </cell>
        </row>
        <row r="7047">
          <cell r="A7047">
            <v>89361</v>
          </cell>
          <cell r="B7047" t="str">
            <v>CURVA 45 GRAUS, PVC, SOLDÁVEL, DN 20MM, INSTALADO EM RAMAL OU SUB-RAMAL DE ÁGUA - FORNECIMENTO E INSTALAÇÃO. AF_12/2014</v>
          </cell>
          <cell r="C7047" t="str">
            <v>UN</v>
          </cell>
          <cell r="D7047">
            <v>6.11</v>
          </cell>
        </row>
        <row r="7048">
          <cell r="A7048">
            <v>89362</v>
          </cell>
          <cell r="B7048" t="str">
            <v>JOELHO 90 GRAUS, PVC, SOLDÁVEL, DN 25MM, INSTALADO EM RAMAL OU SUB-RAMAL DE ÁGUA - FORNECIMENTO E INSTALAÇÃO. AF_12/2014</v>
          </cell>
          <cell r="C7048" t="str">
            <v>UN</v>
          </cell>
          <cell r="D7048">
            <v>5.94</v>
          </cell>
        </row>
        <row r="7049">
          <cell r="A7049">
            <v>89363</v>
          </cell>
          <cell r="B7049" t="str">
            <v>JOELHO 45 GRAUS, PVC, SOLDÁVEL, DN 25MM, INSTALADO EM RAMAL OU SUB-RAMAL DE ÁGUA - FORNECIMENTO E INSTALAÇÃO. AF_12/2014</v>
          </cell>
          <cell r="C7049" t="str">
            <v>UN</v>
          </cell>
          <cell r="D7049">
            <v>6.37</v>
          </cell>
        </row>
        <row r="7050">
          <cell r="A7050">
            <v>89364</v>
          </cell>
          <cell r="B7050" t="str">
            <v>CURVA 90 GRAUS, PVC, SOLDÁVEL, DN 25MM, INSTALADO EM RAMAL OU SUB-RAMAL DE ÁGUA - FORNECIMENTO E INSTALAÇÃO. AF_12/2014</v>
          </cell>
          <cell r="C7050" t="str">
            <v>UN</v>
          </cell>
          <cell r="D7050">
            <v>7.68</v>
          </cell>
        </row>
        <row r="7051">
          <cell r="A7051">
            <v>89365</v>
          </cell>
          <cell r="B7051" t="str">
            <v>CURVA 45 GRAUS, PVC, SOLDÁVEL, DN 25MM, INSTALADO EM RAMAL OU SUB-RAMAL DE ÁGUA - FORNECIMENTO E INSTALAÇÃO. AF_12/2014</v>
          </cell>
          <cell r="C7051" t="str">
            <v>UN</v>
          </cell>
          <cell r="D7051">
            <v>7.22</v>
          </cell>
        </row>
        <row r="7052">
          <cell r="A7052">
            <v>89366</v>
          </cell>
          <cell r="B7052" t="str">
            <v>JOELHO 90 GRAUS COM BUCHA DE LATÃO, PVC, SOLDÁVEL, DN 25MM, X 3/4 INSTALADO EM RAMAL OU SUB-RAMAL DE ÁGUA - FORNECIMENTO E INSTALAÇÃO. AF_12/2014</v>
          </cell>
          <cell r="C7052" t="str">
            <v>UN</v>
          </cell>
          <cell r="D7052">
            <v>10.39</v>
          </cell>
        </row>
        <row r="7053">
          <cell r="A7053">
            <v>89367</v>
          </cell>
          <cell r="B7053" t="str">
            <v>JOELHO 90 GRAUS, PVC, SOLDÁVEL, DN 32MM, INSTALADO EM RAMAL OU SUB-RAMAL DE ÁGUA - FORNECIMENTO E INSTALAÇÃO. AF_12/2014</v>
          </cell>
          <cell r="C7053" t="str">
            <v>UN</v>
          </cell>
          <cell r="D7053">
            <v>7.95</v>
          </cell>
        </row>
        <row r="7054">
          <cell r="A7054">
            <v>89368</v>
          </cell>
          <cell r="B7054" t="str">
            <v>JOELHO 45 GRAUS, PVC, SOLDÁVEL, DN 32MM, INSTALADO EM RAMAL OU SUB-RAMAL DE ÁGUA - FORNECIMENTO E INSTALAÇÃO. AF_12/2014</v>
          </cell>
          <cell r="C7054" t="str">
            <v>UN</v>
          </cell>
          <cell r="D7054">
            <v>9.14</v>
          </cell>
        </row>
        <row r="7055">
          <cell r="A7055">
            <v>89369</v>
          </cell>
          <cell r="B7055" t="str">
            <v>CURVA 90 GRAUS, PVC, SOLDÁVEL, DN 32MM, INSTALADO EM RAMAL OU SUB-RAMAL DE ÁGUA - FORNECIMENTO E INSTALAÇÃO. AF_12/2014</v>
          </cell>
          <cell r="C7055" t="str">
            <v>UN</v>
          </cell>
          <cell r="D7055">
            <v>11.16</v>
          </cell>
        </row>
        <row r="7056">
          <cell r="A7056">
            <v>89370</v>
          </cell>
          <cell r="B7056" t="str">
            <v>CURVA 45 GRAUS, PVC, SOLDÁVEL, DN 32MM, INSTALADO EM RAMAL OU SUB-RAMAL DE ÁGUA - FORNECIMENTO E INSTALAÇÃO. AF_12/2014</v>
          </cell>
          <cell r="C7056" t="str">
            <v>UN</v>
          </cell>
          <cell r="D7056">
            <v>9.5</v>
          </cell>
        </row>
        <row r="7057">
          <cell r="A7057">
            <v>89371</v>
          </cell>
          <cell r="B7057" t="str">
            <v>LUVA, PVC, SOLDÁVEL, DN 20MM, INSTALADO EM RAMAL OU SUB-RAMAL DE ÁGUA - FORNECIMENTO E INSTALAÇÃO. AF_12/2014</v>
          </cell>
          <cell r="C7057" t="str">
            <v>UN</v>
          </cell>
          <cell r="D7057">
            <v>3.79</v>
          </cell>
        </row>
        <row r="7058">
          <cell r="A7058">
            <v>89372</v>
          </cell>
          <cell r="B7058" t="str">
            <v>LUVA DE CORRER, PVC, SOLDÁVEL, DN 20MM, INSTALADO EM RAMAL OU SUB-RAMAL DE ÁGUA - FORNECIMENTO E INSTALAÇÃO. AF_12/2014</v>
          </cell>
          <cell r="C7058" t="str">
            <v>UN</v>
          </cell>
          <cell r="D7058">
            <v>9.69</v>
          </cell>
        </row>
        <row r="7059">
          <cell r="A7059">
            <v>89373</v>
          </cell>
          <cell r="B7059" t="str">
            <v>LUVA DE REDUÇÃO, PVC, SOLDÁVEL, DN 25MM X 20MM, INSTALADO EM RAMAL OU SUB-RAMAL DE ÁGUA - FORNECIMENTO E INSTALAÇÃO. AF_12/2014</v>
          </cell>
          <cell r="C7059" t="str">
            <v>UN</v>
          </cell>
          <cell r="D7059">
            <v>4.2</v>
          </cell>
        </row>
        <row r="7060">
          <cell r="A7060">
            <v>89374</v>
          </cell>
          <cell r="B7060" t="str">
            <v>LUVA COM BUCHA DE LATÃO, PVC, SOLDÁVEL, DN 20MM X 1/2, INSTALADO EM RAMAL OU SUB-RAMAL DE ÁGUA - FORNECIMENTO E INSTALAÇÃO. AF_12/2014</v>
          </cell>
          <cell r="C7060" t="str">
            <v>UN</v>
          </cell>
          <cell r="D7060">
            <v>7.18</v>
          </cell>
        </row>
        <row r="7061">
          <cell r="A7061">
            <v>89375</v>
          </cell>
          <cell r="B7061" t="str">
            <v>UNIÃO, PVC, SOLDÁVEL, DN 20MM, INSTALADO EM RAMAL OU SUB-RAMAL DE ÁGUA - FORNECIMENTO E INSTALAÇÃO. AF_12/2014</v>
          </cell>
          <cell r="C7061" t="str">
            <v>UN</v>
          </cell>
          <cell r="D7061">
            <v>9.3000000000000007</v>
          </cell>
        </row>
        <row r="7062">
          <cell r="A7062">
            <v>89376</v>
          </cell>
          <cell r="B7062" t="str">
            <v>ADAPTADOR CURTO COM BOLSA E ROSCA PARA REGISTRO, PVC, SOLDÁVEL, DN 20MM X 1/2, INSTALADO EM RAMAL OU SUB-RAMAL DE ÁGUA - FORNECIMENTO E INSTALAÇÃO. AF_12/2014</v>
          </cell>
          <cell r="C7062" t="str">
            <v>UN</v>
          </cell>
          <cell r="D7062">
            <v>4</v>
          </cell>
        </row>
        <row r="7063">
          <cell r="A7063">
            <v>89377</v>
          </cell>
          <cell r="B7063" t="str">
            <v>CURVA DE TRANSPOSIÇÃO, PVC, SOLDÁVEL, DN 20MM, INSTALADO EM RAMAL OU SUB-RAMAL DE ÁGUA - FORNECIMENTO E INSTALAÇÃO. AF_12/2014</v>
          </cell>
          <cell r="C7063" t="str">
            <v>UN</v>
          </cell>
          <cell r="D7063">
            <v>5.71</v>
          </cell>
        </row>
        <row r="7064">
          <cell r="A7064">
            <v>89378</v>
          </cell>
          <cell r="B7064" t="str">
            <v>LUVA, PVC, SOLDÁVEL, DN 25MM, INSTALADO EM RAMAL OU SUB-RAMAL DE ÁGUA - FORNECIMENTO E INSTALAÇÃO. AF_12/2014</v>
          </cell>
          <cell r="C7064" t="str">
            <v>UN</v>
          </cell>
          <cell r="D7064">
            <v>4.42</v>
          </cell>
        </row>
        <row r="7065">
          <cell r="A7065">
            <v>89379</v>
          </cell>
          <cell r="B7065" t="str">
            <v>LUVA DE CORRER, PVC, SOLDÁVEL, DN 25MM, INSTALADO EM RAMAL OU SUB-RAMAL DE ÁGUA - FORNECIMENTO E INSTALAÇÃO. AF_12/2014</v>
          </cell>
          <cell r="C7065" t="str">
            <v>UN</v>
          </cell>
          <cell r="D7065">
            <v>12.89</v>
          </cell>
        </row>
        <row r="7066">
          <cell r="A7066">
            <v>89380</v>
          </cell>
          <cell r="B7066" t="str">
            <v>LUVA DE REDUÇÃO, PVC, SOLDÁVEL, DN 32MM X 25MM, INSTALADO EM RAMAL OU SUB-RAMAL DE ÁGUA - FORNECIMENTO E INSTALAÇÃO. AF_12/2014</v>
          </cell>
          <cell r="C7066" t="str">
            <v>UN</v>
          </cell>
          <cell r="D7066">
            <v>6.12</v>
          </cell>
        </row>
        <row r="7067">
          <cell r="A7067">
            <v>89381</v>
          </cell>
          <cell r="B7067" t="str">
            <v>LUVA COM BUCHA DE LATÃO, PVC, SOLDÁVEL, DN 25MM X 3/4, INSTALADO EM RAMAL OU SUB-RAMAL DE ÁGUA - FORNECIMENTO E INSTALAÇÃO. AF_12/2014</v>
          </cell>
          <cell r="C7067" t="str">
            <v>UN</v>
          </cell>
          <cell r="D7067">
            <v>9.06</v>
          </cell>
        </row>
        <row r="7068">
          <cell r="A7068">
            <v>89382</v>
          </cell>
          <cell r="B7068" t="str">
            <v>UNIÃO, PVC, SOLDÁVEL, DN 25MM, INSTALADO EM RAMAL OU SUB-RAMAL DE ÁGUA - FORNECIMENTO E INSTALAÇÃO. AF_12/2014</v>
          </cell>
          <cell r="C7068" t="str">
            <v>UN</v>
          </cell>
          <cell r="D7068">
            <v>10.96</v>
          </cell>
        </row>
        <row r="7069">
          <cell r="A7069">
            <v>89383</v>
          </cell>
          <cell r="B7069" t="str">
            <v>ADAPTADOR CURTO COM BOLSA E ROSCA PARA REGISTRO, PVC, SOLDÁVEL, DN 25MM X 3/4, INSTALADO EM RAMAL OU SUB-RAMAL DE ÁGUA - FORNECIMENTO E INSTALAÇÃO. AF_12/2014</v>
          </cell>
          <cell r="C7069" t="str">
            <v>UN</v>
          </cell>
          <cell r="D7069">
            <v>4.66</v>
          </cell>
        </row>
        <row r="7070">
          <cell r="A7070">
            <v>89384</v>
          </cell>
          <cell r="B7070" t="str">
            <v>CURVA DE TRANSPOSIÇÃO, PVC, SOLDÁVEL, DN 25MM, INSTALADO EM RAMAL OU SUB-RAMAL DE ÁGUA   FORNECIMENTO E INSTALAÇÃO. AF_12/2014</v>
          </cell>
          <cell r="C7070" t="str">
            <v>UN</v>
          </cell>
          <cell r="D7070">
            <v>7.83</v>
          </cell>
        </row>
        <row r="7071">
          <cell r="A7071">
            <v>89385</v>
          </cell>
          <cell r="B7071" t="str">
            <v>LUVA SOLDÁVEL E COM ROSCA, PVC, SOLDÁVEL, DN 25MM X 3/4, INSTALADO EM RAMAL OU SUB-RAMAL DE ÁGUA - FORNECIMENTO E INSTALAÇÃO. AF_12/2014</v>
          </cell>
          <cell r="C7071" t="str">
            <v>UN</v>
          </cell>
          <cell r="D7071">
            <v>4.91</v>
          </cell>
        </row>
        <row r="7072">
          <cell r="A7072">
            <v>89386</v>
          </cell>
          <cell r="B7072" t="str">
            <v>LUVA, PVC, SOLDÁVEL, DN 32MM, INSTALADO EM RAMAL OU SUB-RAMAL DE ÁGUA - FORNECIMENTO E INSTALAÇÃO. AF_12/2014</v>
          </cell>
          <cell r="C7072" t="str">
            <v>UN</v>
          </cell>
          <cell r="D7072">
            <v>5.92</v>
          </cell>
        </row>
        <row r="7073">
          <cell r="A7073">
            <v>89387</v>
          </cell>
          <cell r="B7073" t="str">
            <v>LUVA DE CORRER, PVC, SOLDÁVEL, DN 32MM, INSTALADO EM RAMAL OU SUB-RAMAL DE ÁGUA   FORNECIMENTO E INSTALAÇÃO. AF_12/2014</v>
          </cell>
          <cell r="C7073" t="str">
            <v>UN</v>
          </cell>
          <cell r="D7073">
            <v>20.05</v>
          </cell>
        </row>
        <row r="7074">
          <cell r="A7074">
            <v>89388</v>
          </cell>
          <cell r="B7074" t="str">
            <v>LUVA DE REDUÇÃO, PVC, SOLDÁVEL, DN 40MM X 32MM, INSTALADO EM RAMAL OU SUB-RAMAL DE ÁGUA - FORNECIMENTO E INSTALAÇÃO. AF_12/2014</v>
          </cell>
          <cell r="C7074" t="str">
            <v>UN</v>
          </cell>
          <cell r="D7074">
            <v>7.48</v>
          </cell>
        </row>
        <row r="7075">
          <cell r="A7075">
            <v>89389</v>
          </cell>
          <cell r="B7075" t="str">
            <v>LUVA SOLDÁVEL E COM ROSCA, PVC, SOLDÁVEL, DN 32MM X 1, INSTALADO EM RAMAL OU SUB-RAMAL DE ÁGUA - FORNECIMENTO E INSTALAÇÃO. AF_12/2014</v>
          </cell>
          <cell r="C7075" t="str">
            <v>UN</v>
          </cell>
          <cell r="D7075">
            <v>8.15</v>
          </cell>
        </row>
        <row r="7076">
          <cell r="A7076">
            <v>89390</v>
          </cell>
          <cell r="B7076" t="str">
            <v>UNIÃO, PVC, SOLDÁVEL, DN 32MM, INSTALADO EM RAMAL OU SUB-RAMAL DE ÁGUA - FORNECIMENTO E INSTALAÇÃO. AF_12/2014</v>
          </cell>
          <cell r="C7076" t="str">
            <v>UN</v>
          </cell>
          <cell r="D7076">
            <v>16.71</v>
          </cell>
        </row>
        <row r="7077">
          <cell r="A7077">
            <v>89391</v>
          </cell>
          <cell r="B7077" t="str">
            <v>ADAPTADOR CURTO COM BOLSA E ROSCA PARA REGISTRO, PVC, SOLDÁVEL, DN 32MM X 1, INSTALADO EM RAMAL OU SUB-RAMAL DE ÁGUA - FORNECIMENTO E INSTALAÇÃO. AF_12/2014</v>
          </cell>
          <cell r="C7077" t="str">
            <v>UN</v>
          </cell>
          <cell r="D7077">
            <v>6.31</v>
          </cell>
        </row>
        <row r="7078">
          <cell r="A7078">
            <v>89392</v>
          </cell>
          <cell r="B7078" t="str">
            <v>CURVA DE TRANSPOSIÇÃO, PVC, SOLDÁVEL, DN 32MM, INSTALADO EM RAMAL OU SUB-RAMAL DE ÁGUA   FORNECIMENTO E INSTALAÇÃO. AF_12/2014</v>
          </cell>
          <cell r="C7078" t="str">
            <v>UN</v>
          </cell>
          <cell r="D7078">
            <v>15.06</v>
          </cell>
        </row>
        <row r="7079">
          <cell r="A7079">
            <v>89393</v>
          </cell>
          <cell r="B7079" t="str">
            <v>TE, PVC, SOLDÁVEL, DN 20MM, INSTALADO EM RAMAL OU SUB-RAMAL DE ÁGUA - FORNECIMENTO E INSTALAÇÃO. AF_12/2014</v>
          </cell>
          <cell r="C7079" t="str">
            <v>UN</v>
          </cell>
          <cell r="D7079">
            <v>6.89</v>
          </cell>
        </row>
        <row r="7080">
          <cell r="A7080">
            <v>89394</v>
          </cell>
          <cell r="B7080" t="str">
            <v>TÊ COM BUCHA DE LATÃO NA BOLSA CENTRAL, PVC, SOLDÁVEL, DN 20MM X 1/2, INSTALADO EM RAMAL OU SUB-RAMAL DE ÁGUA - FORNECIMENTO E INSTALAÇÃO. AF_12/2014</v>
          </cell>
          <cell r="C7080" t="str">
            <v>UN</v>
          </cell>
          <cell r="D7080">
            <v>12.56</v>
          </cell>
        </row>
        <row r="7081">
          <cell r="A7081">
            <v>89395</v>
          </cell>
          <cell r="B7081" t="str">
            <v>TE, PVC, SOLDÁVEL, DN 25MM, INSTALADO EM RAMAL OU SUB-RAMAL DE ÁGUA - FORNECIMENTO E INSTALAÇÃO. AF_12/2014</v>
          </cell>
          <cell r="C7081" t="str">
            <v>UN</v>
          </cell>
          <cell r="D7081">
            <v>8.25</v>
          </cell>
        </row>
        <row r="7082">
          <cell r="A7082">
            <v>89396</v>
          </cell>
          <cell r="B7082" t="str">
            <v>TÊ COM BUCHA DE LATÃO NA BOLSA CENTRAL, PVC, SOLDÁVEL, DN 25MM X 1/2, INSTALADO EM RAMAL OU SUB-RAMAL DE ÁGUA - FORNECIMENTO E INSTALAÇÃO. AF_12/2014</v>
          </cell>
          <cell r="C7082" t="str">
            <v>UN</v>
          </cell>
          <cell r="D7082">
            <v>14.25</v>
          </cell>
        </row>
        <row r="7083">
          <cell r="A7083">
            <v>89397</v>
          </cell>
          <cell r="B7083" t="str">
            <v>TÊ DE REDUÇÃO, PVC, SOLDÁVEL, DN 25MM X 20MM, INSTALADO EM RAMAL OU SUB-RAMAL DE ÁGUA - FORNECIMENTO E INSTALAÇÃO. AF_12/2014</v>
          </cell>
          <cell r="C7083" t="str">
            <v>UN</v>
          </cell>
          <cell r="D7083">
            <v>9.51</v>
          </cell>
        </row>
        <row r="7084">
          <cell r="A7084">
            <v>89398</v>
          </cell>
          <cell r="B7084" t="str">
            <v>TE, PVC, SOLDÁVEL, DN 32MM, INSTALADO EM RAMAL OU SUB-RAMAL DE ÁGUA - FORNECIMENTO E INSTALAÇÃO. AF_12/2014</v>
          </cell>
          <cell r="C7084" t="str">
            <v>UN</v>
          </cell>
          <cell r="D7084">
            <v>11.16</v>
          </cell>
        </row>
        <row r="7085">
          <cell r="A7085">
            <v>89399</v>
          </cell>
          <cell r="B7085" t="str">
            <v>TÊ COM BUCHA DE LATÃO NA BOLSA CENTRAL, PVC, SOLDÁVEL, DN 32MM X 3/4, INSTALADO EM RAMAL OU SUB-RAMAL DE ÁGUA - FORNECIMENTO E INSTALAÇÃO. AF_12/2014</v>
          </cell>
          <cell r="C7085" t="str">
            <v>UN</v>
          </cell>
          <cell r="D7085">
            <v>20.78</v>
          </cell>
        </row>
        <row r="7086">
          <cell r="A7086">
            <v>89400</v>
          </cell>
          <cell r="B7086" t="str">
            <v>TÊ DE REDUÇÃO, PVC, SOLDÁVEL, DN 32MM X 25MM, INSTALADO EM RAMAL OU SUB-RAMAL DE ÁGUA - FORNECIMENTO E INSTALAÇÃO. AF_12/2014</v>
          </cell>
          <cell r="C7086" t="str">
            <v>UN</v>
          </cell>
          <cell r="D7086">
            <v>13.13</v>
          </cell>
        </row>
        <row r="7087">
          <cell r="A7087">
            <v>89401</v>
          </cell>
          <cell r="B7087" t="str">
            <v>TUBO, PVC, SOLDÁVEL, DN 20MM, INSTALADO EM RAMAL DE DISTRIBUIÇÃO DE ÁGUA - FORNECIMENTO E INSTALAÇÃO. AF_12/2014</v>
          </cell>
          <cell r="C7087" t="str">
            <v>M</v>
          </cell>
          <cell r="D7087">
            <v>5.54</v>
          </cell>
        </row>
        <row r="7088">
          <cell r="A7088">
            <v>89402</v>
          </cell>
          <cell r="B7088" t="str">
            <v>TUBO, PVC, SOLDÁVEL, DN 25MM, INSTALADO EM RAMAL DE DISTRIBUIÇÃO DE ÁGUA - FORNECIMENTO E INSTALAÇÃO. AF_12/2014</v>
          </cell>
          <cell r="C7088" t="str">
            <v>M</v>
          </cell>
          <cell r="D7088">
            <v>6.87</v>
          </cell>
        </row>
        <row r="7089">
          <cell r="A7089">
            <v>89403</v>
          </cell>
          <cell r="B7089" t="str">
            <v>TUBO, PVC, SOLDÁVEL, DN 32MM, INSTALADO EM RAMAL DE DISTRIBUIÇÃO DE ÁGUA - FORNECIMENTO E INSTALAÇÃO. AF_12/2014</v>
          </cell>
          <cell r="C7089" t="str">
            <v>M</v>
          </cell>
          <cell r="D7089">
            <v>11.28</v>
          </cell>
        </row>
        <row r="7090">
          <cell r="A7090">
            <v>89404</v>
          </cell>
          <cell r="B7090" t="str">
            <v>JOELHO 90 GRAUS, PVC, SOLDÁVEL, DN 20MM, INSTALADO EM RAMAL DE DISTRIBUIÇÃO DE ÁGUA - FORNECIMENTO E INSTALAÇÃO. AF_12/2014</v>
          </cell>
          <cell r="C7090" t="str">
            <v>UN</v>
          </cell>
          <cell r="D7090">
            <v>3.31</v>
          </cell>
        </row>
        <row r="7091">
          <cell r="A7091">
            <v>89405</v>
          </cell>
          <cell r="B7091" t="str">
            <v>JOELHO 45 GRAUS, PVC, SOLDÁVEL, DN 20MM, INSTALADO EM RAMAL DE DISTRIBUIÇÃO DE ÁGUA - FORNECIMENTO E INSTALAÇÃO. AF_12/2014</v>
          </cell>
          <cell r="C7091" t="str">
            <v>UN</v>
          </cell>
          <cell r="D7091">
            <v>3.5</v>
          </cell>
        </row>
        <row r="7092">
          <cell r="A7092">
            <v>89406</v>
          </cell>
          <cell r="B7092" t="str">
            <v>CURVA 90 GRAUS, PVC, SOLDÁVEL, DN 20MM, INSTALADO EM RAMAL DE DISTRIBUIÇÃO DE ÁGUA - FORNECIMENTO E INSTALAÇÃO. AF_12/2014</v>
          </cell>
          <cell r="C7092" t="str">
            <v>UN</v>
          </cell>
          <cell r="D7092">
            <v>4.53</v>
          </cell>
        </row>
        <row r="7093">
          <cell r="A7093">
            <v>89407</v>
          </cell>
          <cell r="B7093" t="str">
            <v>CURVA 45 GRAUS, PVC, SOLDÁVEL, DN 20MM, INSTALADO EM RAMAL DE DISTRIBUIÇÃO DE ÁGUA - FORNECIMENTO E INSTALAÇÃO. AF_12/2014</v>
          </cell>
          <cell r="C7093" t="str">
            <v>UN</v>
          </cell>
          <cell r="D7093">
            <v>4.45</v>
          </cell>
        </row>
        <row r="7094">
          <cell r="A7094">
            <v>89408</v>
          </cell>
          <cell r="B7094" t="str">
            <v>JOELHO 90 GRAUS, PVC, SOLDÁVEL, DN 25MM, INSTALADO EM RAMAL DE DISTRIBUIÇÃO DE ÁGUA - FORNECIMENTO E INSTALAÇÃO. AF_12/2014</v>
          </cell>
          <cell r="C7094" t="str">
            <v>UN</v>
          </cell>
          <cell r="D7094">
            <v>4.0199999999999996</v>
          </cell>
        </row>
        <row r="7095">
          <cell r="A7095">
            <v>89409</v>
          </cell>
          <cell r="B7095" t="str">
            <v>JOELHO 45 GRAUS, PVC, SOLDÁVEL, DN 25MM, INSTALADO EM RAMAL DE DISTRIBUIÇÃO DE ÁGUA - FORNECIMENTO E INSTALAÇÃO. AF_12/2014</v>
          </cell>
          <cell r="C7095" t="str">
            <v>UN</v>
          </cell>
          <cell r="D7095">
            <v>4.45</v>
          </cell>
        </row>
        <row r="7096">
          <cell r="A7096">
            <v>89410</v>
          </cell>
          <cell r="B7096" t="str">
            <v>CURVA 90 GRAUS, PVC, SOLDÁVEL, DN 25MM, INSTALADO EM RAMAL DE DISTRIBUIÇÃO DE ÁGUA - FORNECIMENTO E INSTALAÇÃO. AF_12/2014</v>
          </cell>
          <cell r="C7096" t="str">
            <v>UN</v>
          </cell>
          <cell r="D7096">
            <v>5.76</v>
          </cell>
        </row>
        <row r="7097">
          <cell r="A7097">
            <v>89411</v>
          </cell>
          <cell r="B7097" t="str">
            <v>CURVA 45 GRAUS, PVC, SOLDÁVEL, DN 25MM, INSTALADO EM RAMAL DE DISTRIBUIÇÃO DE ÁGUA - FORNECIMENTO E INSTALAÇÃO. AF_12/2014</v>
          </cell>
          <cell r="C7097" t="str">
            <v>UN</v>
          </cell>
          <cell r="D7097">
            <v>5.3</v>
          </cell>
        </row>
        <row r="7098">
          <cell r="A7098">
            <v>89412</v>
          </cell>
          <cell r="B7098" t="str">
            <v>JOELHO 90 GRAUS, PVC, SOLDÁVEL, DN 25MM, X 3/4 INSTALADO EM RAMAL DE DISTRIBUIÇÃO DE ÁGUA - FORNECIMENTO E INSTALAÇÃO. AF_12/2014</v>
          </cell>
          <cell r="C7098" t="str">
            <v>UN</v>
          </cell>
          <cell r="D7098">
            <v>5.59</v>
          </cell>
        </row>
        <row r="7099">
          <cell r="A7099">
            <v>89413</v>
          </cell>
          <cell r="B7099" t="str">
            <v>JOELHO 90 GRAUS, PVC, SOLDÁVEL, DN 32MM, INSTALADO EM RAMAL DE DISTRIBUIÇÃO DE ÁGUA - FORNECIMENTO E INSTALAÇÃO. AF_12/2014</v>
          </cell>
          <cell r="C7099" t="str">
            <v>UN</v>
          </cell>
          <cell r="D7099">
            <v>5.65</v>
          </cell>
        </row>
        <row r="7100">
          <cell r="A7100">
            <v>89414</v>
          </cell>
          <cell r="B7100" t="str">
            <v>JOELHO 45 GRAUS, PVC, SOLDÁVEL, DN 32MM, INSTALADO EM RAMAL DE DISTRIBUIÇÃO DE ÁGUA - FORNECIMENTO E INSTALAÇÃO. AF_12/2014</v>
          </cell>
          <cell r="C7100" t="str">
            <v>UN</v>
          </cell>
          <cell r="D7100">
            <v>6.84</v>
          </cell>
        </row>
        <row r="7101">
          <cell r="A7101">
            <v>89415</v>
          </cell>
          <cell r="B7101" t="str">
            <v>CURVA 90 GRAUS, PVC, SOLDÁVEL, DN 32MM, INSTALADO EM RAMAL DE DISTRIBUIÇÃO DE ÁGUA - FORNECIMENTO E INSTALAÇÃO. AF_12/2014</v>
          </cell>
          <cell r="C7101" t="str">
            <v>UN</v>
          </cell>
          <cell r="D7101">
            <v>8.86</v>
          </cell>
        </row>
        <row r="7102">
          <cell r="A7102">
            <v>89416</v>
          </cell>
          <cell r="B7102" t="str">
            <v>CURVA 45 GRAUS, PVC, SOLDÁVEL, DN 32MM, INSTALADO EM RAMAL DE DISTRIBUIÇÃO DE ÁGUA - FORNECIMENTO E INSTALAÇÃO. AF_12/2014</v>
          </cell>
          <cell r="C7102" t="str">
            <v>UN</v>
          </cell>
          <cell r="D7102">
            <v>7.2</v>
          </cell>
        </row>
        <row r="7103">
          <cell r="A7103">
            <v>89417</v>
          </cell>
          <cell r="B7103" t="str">
            <v>LUVA, PVC, SOLDÁVEL, DN 20MM, INSTALADO EM RAMAL DE DISTRIBUIÇÃO DE ÁGUA - FORNECIMENTO E INSTALAÇÃO. AF_12/2014</v>
          </cell>
          <cell r="C7103" t="str">
            <v>UN</v>
          </cell>
          <cell r="D7103">
            <v>2.69</v>
          </cell>
        </row>
        <row r="7104">
          <cell r="A7104">
            <v>89418</v>
          </cell>
          <cell r="B7104" t="str">
            <v>LUVA DE CORRER, PVC, SOLDÁVEL, DN 20MM, INSTALADO EM RAMAL DE DISTRIBUIÇÃO DE ÁGUA - FORNECIMENTO E INSTALAÇÃO. AF_12/2014</v>
          </cell>
          <cell r="C7104" t="str">
            <v>UN</v>
          </cell>
          <cell r="D7104">
            <v>8.59</v>
          </cell>
        </row>
        <row r="7105">
          <cell r="A7105">
            <v>89419</v>
          </cell>
          <cell r="B7105" t="str">
            <v>LUVA DE REDUÇÃO, PVC, SOLDÁVEL, DN 25MM X 20MM, INSTALADO EM RAMAL DE DISTRIBUIÇÃO DE ÁGUA - FORNECIMENTO E INSTALAÇÃO. AF_12/2014</v>
          </cell>
          <cell r="C7105" t="str">
            <v>UN</v>
          </cell>
          <cell r="D7105">
            <v>3.1</v>
          </cell>
        </row>
        <row r="7106">
          <cell r="A7106">
            <v>89420</v>
          </cell>
          <cell r="B7106" t="str">
            <v>LUVA COM BUCHA DE LATÃO, PVC, SOLDÁVEL, DN 20MM X 1/2, INSTALADO EM RAMAL DE DISTRIBUIÇÃO DE ÁGUA - FORNECIMENTO E INSTALAÇÃO. AF_12/2014</v>
          </cell>
          <cell r="C7106" t="str">
            <v>UN</v>
          </cell>
          <cell r="D7106">
            <v>6.08</v>
          </cell>
        </row>
        <row r="7107">
          <cell r="A7107">
            <v>89421</v>
          </cell>
          <cell r="B7107" t="str">
            <v>UNIÃO, PVC, SOLDÁVEL, DN 20MM, INSTALADO EM RAMAL DE DISTRIBUIÇÃO DE ÁGUA - FORNECIMENTO E INSTALAÇÃO. AF_12/2014</v>
          </cell>
          <cell r="C7107" t="str">
            <v>UN</v>
          </cell>
          <cell r="D7107">
            <v>8.1999999999999993</v>
          </cell>
        </row>
        <row r="7108">
          <cell r="A7108">
            <v>89422</v>
          </cell>
          <cell r="B7108" t="str">
            <v>ADAPTADOR CURTO COM BOLSA E ROSCA PARA REGISTRO, PVC, SOLDÁVEL, DN 20MM X 1/2, INSTALADO EM RAMAL DE DISTRIBUIÇÃO DE ÁGUA - FORNECIMENTO E INSTALAÇÃO. AF_12/2014</v>
          </cell>
          <cell r="C7108" t="str">
            <v>UN</v>
          </cell>
          <cell r="D7108">
            <v>2.9</v>
          </cell>
        </row>
        <row r="7109">
          <cell r="A7109">
            <v>89423</v>
          </cell>
          <cell r="B7109" t="str">
            <v>CURVA DE TRANSPOSIÇÃO, PVC, SOLDÁVEL, DN 20MM, INSTALADO EM RAMAL DE DISTRIBUIÇÃO DE ÁGUA   FORNECIMENTO E INSTALAÇÃO. AF_12/2014</v>
          </cell>
          <cell r="C7109" t="str">
            <v>UN</v>
          </cell>
          <cell r="D7109">
            <v>4.97</v>
          </cell>
        </row>
        <row r="7110">
          <cell r="A7110">
            <v>89424</v>
          </cell>
          <cell r="B7110" t="str">
            <v>LUVA, PVC, SOLDÁVEL, DN 25MM, INSTALADO EM RAMAL DE DISTRIBUIÇÃO DE ÁGUA - FORNECIMENTO E INSTALAÇÃO. AF_12/2014</v>
          </cell>
          <cell r="C7110" t="str">
            <v>UN</v>
          </cell>
          <cell r="D7110">
            <v>3.14</v>
          </cell>
        </row>
        <row r="7111">
          <cell r="A7111">
            <v>89425</v>
          </cell>
          <cell r="B7111" t="str">
            <v>LUVA DE CORRER, PVC, SOLDÁVEL, DN 25MM, INSTALADO EM RAMAL DE DISTRIBUIÇÃO DE ÁGUA - FORNECIMENTO E INSTALAÇÃO. AF_12/2014</v>
          </cell>
          <cell r="C7111" t="str">
            <v>UN</v>
          </cell>
          <cell r="D7111">
            <v>11.61</v>
          </cell>
        </row>
        <row r="7112">
          <cell r="A7112">
            <v>89426</v>
          </cell>
          <cell r="B7112" t="str">
            <v>LUVA DE REDUÇÃO, PVC, SOLDÁVEL, DN 32MM X 25MM, INSTALADO EM RAMAL DE DISTRIBUIÇÃO DE ÁGUA - FORNECIMENTO E INSTALAÇÃO. AF_12/2014</v>
          </cell>
          <cell r="C7112" t="str">
            <v>UN</v>
          </cell>
          <cell r="D7112">
            <v>4.84</v>
          </cell>
        </row>
        <row r="7113">
          <cell r="A7113">
            <v>89427</v>
          </cell>
          <cell r="B7113" t="str">
            <v>LUVA COM BUCHA DE LATÃO, PVC, SOLDÁVEL, DN 25MM X 3/4, INSTALADO EM RAMAL DE DISTRIBUIÇÃO DE ÁGUA - FORNECIMENTO E INSTALAÇÃO. AF_12/2014</v>
          </cell>
          <cell r="C7113" t="str">
            <v>UN</v>
          </cell>
          <cell r="D7113">
            <v>7.78</v>
          </cell>
        </row>
        <row r="7114">
          <cell r="A7114">
            <v>89428</v>
          </cell>
          <cell r="B7114" t="str">
            <v>UNIÃO, PVC, SOLDÁVEL, DN 25MM, INSTALADO EM RAMAL DE DISTRIBUIÇÃO DE ÁGUA - FORNECIMENTO E INSTALAÇÃO. AF_12/2014</v>
          </cell>
          <cell r="C7114" t="str">
            <v>UN</v>
          </cell>
          <cell r="D7114">
            <v>9.68</v>
          </cell>
        </row>
        <row r="7115">
          <cell r="A7115">
            <v>89429</v>
          </cell>
          <cell r="B7115" t="str">
            <v>ADAPTADOR CURTO COM BOLSA E ROSCA PARA REGISTRO, PVC, SOLDÁVEL, DN 25MM X 3/4, INSTALADO EM RAMAL DE DISTRIBUIÇÃO DE ÁGUA - FORNECIMENTO E INSTALAÇÃO. AF_12/2014</v>
          </cell>
          <cell r="C7115" t="str">
            <v>UN</v>
          </cell>
          <cell r="D7115">
            <v>3.38</v>
          </cell>
        </row>
        <row r="7116">
          <cell r="A7116">
            <v>89430</v>
          </cell>
          <cell r="B7116" t="str">
            <v>CURVA DE TRANSPOSIÇÃO, PVC, SOLDÁVEL, DN 25MM, INSTALADO EM RAMAL DE DISTRIBUIÇÃO DE ÁGUA   FORNECIMENTO E INSTALAÇÃO. AF_12/2014</v>
          </cell>
          <cell r="C7116" t="str">
            <v>UN</v>
          </cell>
          <cell r="D7116">
            <v>6.55</v>
          </cell>
        </row>
        <row r="7117">
          <cell r="A7117">
            <v>89431</v>
          </cell>
          <cell r="B7117" t="str">
            <v>LUVA, PVC, SOLDÁVEL, DN 32MM, INSTALADO EM RAMAL DE DISTRIBUIÇÃO DE ÁGUA - FORNECIMENTO E INSTALAÇÃO. AF_12/2014</v>
          </cell>
          <cell r="C7117" t="str">
            <v>UN</v>
          </cell>
          <cell r="D7117">
            <v>4.37</v>
          </cell>
        </row>
        <row r="7118">
          <cell r="A7118">
            <v>89432</v>
          </cell>
          <cell r="B7118" t="str">
            <v>LUVA DE CORRER, PVC, SOLDÁVEL, DN 32MM, INSTALADO EM RAMAL DE DISTRIBUIÇÃO DE ÁGUA   FORNECIMENTO E INSTALAÇÃO. AF_12/2014</v>
          </cell>
          <cell r="C7118" t="str">
            <v>UN</v>
          </cell>
          <cell r="D7118">
            <v>18.5</v>
          </cell>
        </row>
        <row r="7119">
          <cell r="A7119">
            <v>89433</v>
          </cell>
          <cell r="B7119" t="str">
            <v>LUVA DE REDUÇÃO, PVC, SOLDÁVEL, DN 40MM X 32MM, INSTALADO EM RAMAL DE DISTRIBUIÇÃO DE ÁGUA - FORNECIMENTO E INSTALAÇÃO. AF_12/2014</v>
          </cell>
          <cell r="C7119" t="str">
            <v>UN</v>
          </cell>
          <cell r="D7119">
            <v>5.93</v>
          </cell>
        </row>
        <row r="7120">
          <cell r="A7120">
            <v>89434</v>
          </cell>
          <cell r="B7120" t="str">
            <v>LUVA SOLDÁVEL E COM ROSCA, PVC, SOLDÁVEL, DN 32MM X 1, INSTALADO EM RAMAL DE DISTRIBUIÇÃO DE ÁGUA - FORNECIMENTO E INSTALAÇÃO. AF_12/2014</v>
          </cell>
          <cell r="C7120" t="str">
            <v>UN</v>
          </cell>
          <cell r="D7120">
            <v>6.6</v>
          </cell>
        </row>
        <row r="7121">
          <cell r="A7121">
            <v>89435</v>
          </cell>
          <cell r="B7121" t="str">
            <v>UNIÃO, PVC, SOLDÁVEL, DN 32MM, INSTALADO EM RAMAL DE DISTRIBUIÇÃO DE ÁGUA - FORNECIMENTO E INSTALAÇÃO. AF_12/2014</v>
          </cell>
          <cell r="C7121" t="str">
            <v>UN</v>
          </cell>
          <cell r="D7121">
            <v>15.16</v>
          </cell>
        </row>
        <row r="7122">
          <cell r="A7122">
            <v>89436</v>
          </cell>
          <cell r="B7122" t="str">
            <v>ADAPTADOR CURTO COM BOLSA E ROSCA PARA REGISTRO, PVC, SOLDÁVEL, DN 32MM X 1, INSTALADO EM RAMAL DE DISTRIBUIÇÃO DE ÁGUA - FORNECIMENTO E INSTALAÇÃO. AF_12/2014</v>
          </cell>
          <cell r="C7122" t="str">
            <v>UN</v>
          </cell>
          <cell r="D7122">
            <v>4.76</v>
          </cell>
        </row>
        <row r="7123">
          <cell r="A7123">
            <v>89437</v>
          </cell>
          <cell r="B7123" t="str">
            <v>CURVA DE TRANSPOSIÇÃO, PVC, SOLDÁVEL, DN 32MM, INSTALADO EM RAMAL DE DISTRIBUIÇÃO DE ÁGUA   FORNECIMENTO E INSTALAÇÃO. AF_12/2014</v>
          </cell>
          <cell r="C7123" t="str">
            <v>UN</v>
          </cell>
          <cell r="D7123">
            <v>13.51</v>
          </cell>
        </row>
        <row r="7124">
          <cell r="A7124">
            <v>89438</v>
          </cell>
          <cell r="B7124" t="str">
            <v>TE, PVC, SOLDÁVEL, DN 20MM, INSTALADO EM RAMAL DE DISTRIBUIÇÃO DE ÁGUA - FORNECIMENTO E INSTALAÇÃO. AF_12/2014</v>
          </cell>
          <cell r="C7124" t="str">
            <v>UN</v>
          </cell>
          <cell r="D7124">
            <v>4.6900000000000004</v>
          </cell>
        </row>
        <row r="7125">
          <cell r="A7125">
            <v>89439</v>
          </cell>
          <cell r="B7125" t="str">
            <v>TÊ SOLDÁVEL E COM ROSCA NA BOLSA CENTRAL, PVC, SOLDÁVEL, DN 20MM X 1/2, INSTALADO EM RAMAL DE DISTRIBUIÇÃO DE ÁGUA - FORNECIMENTO E INSTALAÇÃO. AF_12/2014</v>
          </cell>
          <cell r="C7125" t="str">
            <v>UN</v>
          </cell>
          <cell r="D7125">
            <v>5.72</v>
          </cell>
        </row>
        <row r="7126">
          <cell r="A7126">
            <v>89440</v>
          </cell>
          <cell r="B7126" t="str">
            <v>TE, PVC, SOLDÁVEL, DN 25MM, INSTALADO EM RAMAL DE DISTRIBUIÇÃO DE ÁGUA - FORNECIMENTO E INSTALAÇÃO. AF_12/2014</v>
          </cell>
          <cell r="C7126" t="str">
            <v>UN</v>
          </cell>
          <cell r="D7126">
            <v>5.69</v>
          </cell>
        </row>
        <row r="7127">
          <cell r="A7127">
            <v>89441</v>
          </cell>
          <cell r="B7127" t="str">
            <v>TÊ COM BUCHA DE LATÃO NA BOLSA CENTRAL, PVC, SOLDÁVEL, DN 25MM X 1/2, INSTALADO EM RAMAL DE DISTRIBUIÇÃO DE ÁGUA - FORNECIMENTO E INSTALAÇÃO. AF_12/2014</v>
          </cell>
          <cell r="C7127" t="str">
            <v>UN</v>
          </cell>
          <cell r="D7127">
            <v>11.69</v>
          </cell>
        </row>
        <row r="7128">
          <cell r="A7128">
            <v>89442</v>
          </cell>
          <cell r="B7128" t="str">
            <v>TÊ DE REDUÇÃO, PVC, SOLDÁVEL, DN 25MM X 20MM, INSTALADO EM RAMAL DE DISTRIBUIÇÃO DE ÁGUA - FORNECIMENTO E INSTALAÇÃO. AF_12/2014</v>
          </cell>
          <cell r="C7128" t="str">
            <v>UN</v>
          </cell>
          <cell r="D7128">
            <v>6.95</v>
          </cell>
        </row>
        <row r="7129">
          <cell r="A7129">
            <v>89443</v>
          </cell>
          <cell r="B7129" t="str">
            <v>TE, PVC, SOLDÁVEL, DN 32MM, INSTALADO EM RAMAL DE DISTRIBUIÇÃO DE ÁGUA - FORNECIMENTO E INSTALAÇÃO. AF_12/2014</v>
          </cell>
          <cell r="C7129" t="str">
            <v>UN</v>
          </cell>
          <cell r="D7129">
            <v>8.1199999999999992</v>
          </cell>
        </row>
        <row r="7130">
          <cell r="A7130">
            <v>89444</v>
          </cell>
          <cell r="B7130" t="str">
            <v>TÊ COM BUCHA DE LATÃO NA BOLSA CENTRAL, PVC, SOLDÁVEL, DN 32MM X 3/4, INSTALADO EM RAMAL DE DISTRIBUIÇÃO DE ÁGUA - FORNECIMENTO E INSTALAÇÃO. AF_12/2014</v>
          </cell>
          <cell r="C7130" t="str">
            <v>UN</v>
          </cell>
          <cell r="D7130">
            <v>17.739999999999998</v>
          </cell>
        </row>
        <row r="7131">
          <cell r="A7131">
            <v>89445</v>
          </cell>
          <cell r="B7131" t="str">
            <v>TÊ DE REDUÇÃO, PVC, SOLDÁVEL, DN 32MM X 25MM, INSTALADO EM RAMAL DE DISTRIBUIÇÃO DE ÁGUA - FORNECIMENTO E INSTALAÇÃO. AF_12/2014</v>
          </cell>
          <cell r="C7131" t="str">
            <v>UN</v>
          </cell>
          <cell r="D7131">
            <v>10.09</v>
          </cell>
        </row>
        <row r="7132">
          <cell r="A7132">
            <v>89446</v>
          </cell>
          <cell r="B7132" t="str">
            <v>TUBO, PVC, SOLDÁVEL, DN 25MM, INSTALADO EM PRUMADA DE ÁGUA - FORNECIMENTO E INSTALAÇÃO. AF_12/2014</v>
          </cell>
          <cell r="C7132" t="str">
            <v>M</v>
          </cell>
          <cell r="D7132">
            <v>3.77</v>
          </cell>
        </row>
        <row r="7133">
          <cell r="A7133">
            <v>89447</v>
          </cell>
          <cell r="B7133" t="str">
            <v>TUBO, PVC, SOLDÁVEL, DN 32MM, INSTALADO EM PRUMADA DE ÁGUA - FORNECIMENTO E INSTALAÇÃO. AF_12/2014</v>
          </cell>
          <cell r="C7133" t="str">
            <v>M</v>
          </cell>
          <cell r="D7133">
            <v>7.65</v>
          </cell>
        </row>
        <row r="7134">
          <cell r="A7134">
            <v>89448</v>
          </cell>
          <cell r="B7134" t="str">
            <v>TUBO, PVC, SOLDÁVEL, DN 40MM, INSTALADO EM PRUMADA DE ÁGUA - FORNECIMENTO E INSTALAÇÃO. AF_12/2014</v>
          </cell>
          <cell r="C7134" t="str">
            <v>M</v>
          </cell>
          <cell r="D7134">
            <v>11.02</v>
          </cell>
        </row>
        <row r="7135">
          <cell r="A7135">
            <v>89449</v>
          </cell>
          <cell r="B7135" t="str">
            <v>TUBO, PVC, SOLDÁVEL, DN 50MM, INSTALADO EM PRUMADA DE ÁGUA - FORNECIMENTO E INSTALAÇÃO. AF_12/2014</v>
          </cell>
          <cell r="C7135" t="str">
            <v>M</v>
          </cell>
          <cell r="D7135">
            <v>13.64</v>
          </cell>
        </row>
        <row r="7136">
          <cell r="A7136">
            <v>89450</v>
          </cell>
          <cell r="B7136" t="str">
            <v>TUBO, PVC, SOLDÁVEL, DN 60MM, INSTALADO EM PRUMADA DE ÁGUA - FORNECIMENTO E INSTALAÇÃO. AF_12/2014</v>
          </cell>
          <cell r="C7136" t="str">
            <v>M</v>
          </cell>
          <cell r="D7136">
            <v>20.9</v>
          </cell>
        </row>
        <row r="7137">
          <cell r="A7137">
            <v>89451</v>
          </cell>
          <cell r="B7137" t="str">
            <v>TUBO, PVC, SOLDÁVEL, DN 75MM, INSTALADO EM PRUMADA DE ÁGUA - FORNECIMENTO E INSTALAÇÃO. AF_12/2014</v>
          </cell>
          <cell r="C7137" t="str">
            <v>M</v>
          </cell>
          <cell r="D7137">
            <v>29.17</v>
          </cell>
        </row>
        <row r="7138">
          <cell r="A7138">
            <v>89452</v>
          </cell>
          <cell r="B7138" t="str">
            <v>TUBO, PVC, SOLDÁVEL, DN 85MM, INSTALADO EM PRUMADA DE ÁGUA - FORNECIMENTO E INSTALAÇÃO. AF_12/2014</v>
          </cell>
          <cell r="C7138" t="str">
            <v>M</v>
          </cell>
          <cell r="D7138">
            <v>36.58</v>
          </cell>
        </row>
        <row r="7139">
          <cell r="A7139">
            <v>89453</v>
          </cell>
          <cell r="B7139" t="str">
            <v>ALVENARIA DE BLOCOS DE CONCRETO ESTRUTURAL 14X19X39 CM, (ESPESSURA 14 CM), FBK = 4,5 MPA, PARA PAREDES COM ÁREA LÍQUIDA MENOR QUE 6M², SEM VÃOS, UTILIZANDO PALHETA. AF_12/2014</v>
          </cell>
          <cell r="C7139" t="str">
            <v>M2</v>
          </cell>
          <cell r="D7139">
            <v>53.51</v>
          </cell>
        </row>
        <row r="7140">
          <cell r="A7140">
            <v>89454</v>
          </cell>
          <cell r="B7140" t="str">
            <v>ALVENARIA DE BLOCOS DE CONCRETO ESTRUTURAL 14X19X39 CM, (ESPESSURA 14 CM), FBK = 4,5 MPA, PARA PAREDES COM ÁREA LÍQUIDA MAIOR OU IGUAL A 6M², SEM VÃOS, UTILIZANDO PALHETA. AF_12/2014</v>
          </cell>
          <cell r="C7140" t="str">
            <v>M2</v>
          </cell>
          <cell r="D7140">
            <v>50.92</v>
          </cell>
        </row>
        <row r="7141">
          <cell r="A7141">
            <v>89455</v>
          </cell>
          <cell r="B7141" t="str">
            <v>ALVENARIA DE BLOCOS DE CONCRETO ESTRUTURAL 14X19X39 CM, (ESPESSURA 14 CM) FBK = 14,0 MPA, PARA PAREDES COM ÁREA LÍQUIDA MENOR QUE 6M², SEM VÃOS, UTILIZANDO PALHETA. AF_12/2014</v>
          </cell>
          <cell r="C7141" t="str">
            <v>M2</v>
          </cell>
          <cell r="D7141">
            <v>66.08</v>
          </cell>
        </row>
        <row r="7142">
          <cell r="A7142">
            <v>89456</v>
          </cell>
          <cell r="B7142" t="str">
            <v>ALVENARIA DE BLOCOS DE CONCRETO ESTRUTURAL 14X19X39 CM, (ESPESSURA 14 CM) FBK = 14,0 MPA, PARA PAREDES COM ÁREA LÍQUIDA MAIOR OU IGUAL A 6M², SEM VÃOS, UTILIZANDO PALHETA. AF_12/2014</v>
          </cell>
          <cell r="C7142" t="str">
            <v>M2</v>
          </cell>
          <cell r="D7142">
            <v>62.99</v>
          </cell>
        </row>
        <row r="7143">
          <cell r="A7143">
            <v>89457</v>
          </cell>
          <cell r="B7143" t="str">
            <v>ALVENARIA DE BLOCOS DE CONCRETO ESTRUTURAL 14X19X39 CM, (ESPESSURA 14 CM), FBK = 4,5 MPA, PARA PAREDES COM ÁREA LÍQUIDA MENOR QUE 6M², COM VÃOS, UTILIZANDO PALHETA. AF_12/2014</v>
          </cell>
          <cell r="C7143" t="str">
            <v>M2</v>
          </cell>
          <cell r="D7143">
            <v>56.82</v>
          </cell>
        </row>
        <row r="7144">
          <cell r="A7144">
            <v>89458</v>
          </cell>
          <cell r="B7144" t="str">
            <v>ALVENARIA DE BLOCOS DE CONCRETO ESTRUTURAL 14X19X39 CM, (ESPESSURA 14 CM), FBK = 4,5 MPA, PARA PAREDES COM ÁREA LÍQUIDA MAIOR OU IGUAL A 6M², COM VÃOS, UTILIZANDO PALHETA. AF_12/2014</v>
          </cell>
          <cell r="C7144" t="str">
            <v>M2</v>
          </cell>
          <cell r="D7144">
            <v>52.77</v>
          </cell>
        </row>
        <row r="7145">
          <cell r="A7145">
            <v>89459</v>
          </cell>
          <cell r="B7145" t="str">
            <v>ALVENARIA DE BLOCOS DE CONCRETO ESTRUTURAL 14X19X39 CM, (ESPESSURA 14 CM) FBK = 14,0 MPA, PARA PAREDES COM ÁREA LÍQUIDA MENOR QUE 6M², COM VÃOS, UTILIZANDO PALHETA. AF_12/2014</v>
          </cell>
          <cell r="C7145" t="str">
            <v>M2</v>
          </cell>
          <cell r="D7145">
            <v>70.73</v>
          </cell>
        </row>
        <row r="7146">
          <cell r="A7146">
            <v>89460</v>
          </cell>
          <cell r="B7146" t="str">
            <v>ALVENARIA DE BLOCOS DE CONCRETO ESTRUTURAL 14X19X39 CM, (ESPESSURA 14 CM) FBK = 14,0 MPA, PARA PAREDES COM ÁREA LÍQUIDA MAIOR OU IGUAL A 6M², COM VÃOS, UTILIZANDO PALHETA. AF_12/2014</v>
          </cell>
          <cell r="C7146" t="str">
            <v>M2</v>
          </cell>
          <cell r="D7146">
            <v>65.790000000000006</v>
          </cell>
        </row>
        <row r="7147">
          <cell r="A7147">
            <v>89462</v>
          </cell>
          <cell r="B7147" t="str">
            <v>ALVENARIA DE BLOCOS DE CONCRETO ESTRUTURAL 14X19X29 CM, (ESPESSURA 14 CM), FBK = 4,5 MPA, PARA PAREDES COM ÁREA LÍQUIDA MENOR QUE 6M², SEM VÃOS, UTILIZANDO PALHETA. AF_12/2014</v>
          </cell>
          <cell r="C7147" t="str">
            <v>M2</v>
          </cell>
          <cell r="D7147">
            <v>61.61</v>
          </cell>
        </row>
        <row r="7148">
          <cell r="A7148">
            <v>89463</v>
          </cell>
          <cell r="B7148" t="str">
            <v>ALVENARIA DE BLOCOS DE CONCRETO ESTRUTURAL 14X19X29 CM, (ESPESSURA 14 CM), FBK = 4,5 MPA, PARA PAREDES COM ÁREA LÍQUIDA MAIOR OU IGUAL A 6M², SEM VÃOS, UTILIZANDO PALHETA. AF_12/2014</v>
          </cell>
          <cell r="C7148" t="str">
            <v>M2</v>
          </cell>
          <cell r="D7148">
            <v>59.27</v>
          </cell>
        </row>
        <row r="7149">
          <cell r="A7149">
            <v>89464</v>
          </cell>
          <cell r="B7149" t="str">
            <v>ALVENARIA DE BLOCOS DE CONCRETO ESTRUTURAL 14X19X29 CM, (ESPESSURA 14 CM) FBK = 14,0 MPA, PARA PAREDES COM ÁREA LÍQUIDA MENOR QUE 6M², SEM VÃOS, UTILIZANDO PALHETA. AF_12/2014</v>
          </cell>
          <cell r="C7149" t="str">
            <v>M2</v>
          </cell>
          <cell r="D7149">
            <v>82.29</v>
          </cell>
        </row>
        <row r="7150">
          <cell r="A7150">
            <v>89465</v>
          </cell>
          <cell r="B7150" t="str">
            <v>ALVENARIA DE BLOCOS DE CONCRETO ESTRUTURAL 14X19X29 CM, (ESPESSURA 14 CM) FBK = 14,0 MPA, PARA PAREDES COM ÁREA LÍQUIDA MAIOR OU IGUAL A 6M², SEM VÃOS, UTILIZANDO PALHETA. AF_12/2014</v>
          </cell>
          <cell r="C7150" t="str">
            <v>M2</v>
          </cell>
          <cell r="D7150">
            <v>79.540000000000006</v>
          </cell>
        </row>
        <row r="7151">
          <cell r="A7151">
            <v>89466</v>
          </cell>
          <cell r="B7151" t="str">
            <v>ALVENARIA DE BLOCOS DE CONCRETO ESTRUTURAL 14X19X29 CM, (ESPESSURA 14 CM), FBK = 4,5 MPA, PARA PAREDES COM ÁREA LÍQUIDA MENOR QUE 6M², COM VÃOS, UTILIZANDO PALHETA. AF_12/2014</v>
          </cell>
          <cell r="C7151" t="str">
            <v>M2</v>
          </cell>
          <cell r="D7151">
            <v>65.06</v>
          </cell>
        </row>
        <row r="7152">
          <cell r="A7152">
            <v>89467</v>
          </cell>
          <cell r="B7152" t="str">
            <v>ALVENARIA DE BLOCOS DE CONCRETO ESTRUTURAL 14X19X29 CM, (ESPESSURA 14 CM), FBK = 4,5 MPA, PARA PAREDES COM ÁREA LÍQUIDA MAIOR OU IGUAL A 6M², COM VÃOS, UTILIZANDO PALHETA. AF_12/2014</v>
          </cell>
          <cell r="C7152" t="str">
            <v>M2</v>
          </cell>
          <cell r="D7152">
            <v>61.1</v>
          </cell>
        </row>
        <row r="7153">
          <cell r="A7153">
            <v>89468</v>
          </cell>
          <cell r="B7153" t="str">
            <v>ALVENARIA DE BLOCOS DE CONCRETO ESTRUTURAL 14X19X29 CM, (ESPESSURA 14 CM) FBK = 14,0 MPA, PARA PAREDES COM ÁREA LÍQUIDA MENOR QUE 6M², COM VÃOS, UTILIZANDO PALHETA. AF_12/2014</v>
          </cell>
          <cell r="C7153" t="str">
            <v>M2</v>
          </cell>
          <cell r="D7153">
            <v>86.56</v>
          </cell>
        </row>
        <row r="7154">
          <cell r="A7154">
            <v>89469</v>
          </cell>
          <cell r="B7154" t="str">
            <v>ALVENARIA DE BLOCOS DE CONCRETO ESTRUTURAL 14X19X29 CM, (ESPESSURA 14 CM) FBK = 14,0 MPA, PARA PAREDES COM ÁREA LÍQUIDA MAIOR OU IGUAL A 6M², COM VÃOS, UTILIZANDO PALHETA. AF_12/2014</v>
          </cell>
          <cell r="C7154" t="str">
            <v>M2</v>
          </cell>
          <cell r="D7154">
            <v>81.790000000000006</v>
          </cell>
        </row>
        <row r="7155">
          <cell r="A7155">
            <v>89470</v>
          </cell>
          <cell r="B7155" t="str">
            <v>ALVENARIA DE BLOCOS DE CONCRETO ESTRUTURAL 14X19X39 CM, (ESPESSURA 14 CM), FBK = 4,5 MPA, PARA PAREDES COM ÁREA LÍQUIDA MENOR QUE 6M², SEM VÃOS, UTILIZANDO COLHER DE PEDREIRO. AF_12/2014</v>
          </cell>
          <cell r="C7155" t="str">
            <v>M2</v>
          </cell>
          <cell r="D7155">
            <v>63.58</v>
          </cell>
        </row>
        <row r="7156">
          <cell r="A7156">
            <v>89471</v>
          </cell>
          <cell r="B7156" t="str">
            <v>ALVENARIA DE BLOCOS DE CONCRETO ESTRUTURAL 14X19X39 CM, (ESPESSURA 14 CM), FBK = 4,5 MPA, PARA PAREDES COM ÁREA LÍQUIDA MAIOR OU IGUAL A 6M², SEM VÃOS, UTILIZANDO COLHER DE PEDREIRO. AF_12/2014</v>
          </cell>
          <cell r="C7156" t="str">
            <v>M2</v>
          </cell>
          <cell r="D7156">
            <v>61</v>
          </cell>
        </row>
        <row r="7157">
          <cell r="A7157">
            <v>89472</v>
          </cell>
          <cell r="B7157" t="str">
            <v>ALVENARIA DE BLOCOS DE CONCRETO ESTRUTURAL 14X19X39 CM, (ESPESSURA 14 CM) FBK = 14,0 MPA, PARA PAREDES COM ÁREA LÍQUIDA MENOR QUE 6M², SEM VÃOS, UTILIZANDO COLHER DE PEDREIRO. AF_12/2014</v>
          </cell>
          <cell r="C7157" t="str">
            <v>M2</v>
          </cell>
          <cell r="D7157">
            <v>75.959999999999994</v>
          </cell>
        </row>
        <row r="7158">
          <cell r="A7158">
            <v>89473</v>
          </cell>
          <cell r="B7158" t="str">
            <v>ALVENARIA DE BLOCOS DE CONCRETO ESTRUTURAL 14X19X39 CM, (ESPESSURA 14 CM) FBK = 14,0 MPA, PARA PAREDES COM ÁREA LÍQUIDA MAIOR OU IGUAL A 6M², SEM VÃOS, UTILIZANDO COLHER DE PEDREIRO. AF_12/2014</v>
          </cell>
          <cell r="C7158" t="str">
            <v>M2</v>
          </cell>
          <cell r="D7158">
            <v>73.040000000000006</v>
          </cell>
        </row>
        <row r="7159">
          <cell r="A7159">
            <v>89474</v>
          </cell>
          <cell r="B7159" t="str">
            <v>ALVENARIA DE BLOCOS DE CONCRETO ESTRUTURAL 14X19X39 CM, (ESPESSURA 14 CM), FBK = 4,5 MPA, PARA PAREDES COM ÁREA LÍQUIDA MENOR QUE 6M², COM VÃOS, UTILIZANDO COLHER DE PEDREIRO. AF_12/2014</v>
          </cell>
          <cell r="C7159" t="str">
            <v>M2</v>
          </cell>
          <cell r="D7159">
            <v>69.680000000000007</v>
          </cell>
        </row>
        <row r="7160">
          <cell r="A7160">
            <v>89475</v>
          </cell>
          <cell r="B7160" t="str">
            <v>ALVENARIA DE BLOCOS DE CONCRETO ESTRUTURAL 14X19X39 CM, (ESPESSURA 14 CM), FBK = 4,5 MPA, PARA PAREDES COM ÁREA LÍQUIDA MAIOR OU IGUAL A 6M², COM VÃOS, UTILIZANDO COLHER DE PEDREIRO. AF_12/2014</v>
          </cell>
          <cell r="C7160" t="str">
            <v>M2</v>
          </cell>
          <cell r="D7160">
            <v>64.38</v>
          </cell>
        </row>
        <row r="7161">
          <cell r="A7161">
            <v>89476</v>
          </cell>
          <cell r="B7161" t="str">
            <v>ALVENARIA DE BLOCOS DE CONCRETO ESTRUTURAL 14X19X39 CM, (ESPESSURA 14 CM) FBK = 14,0 MPA, PARA PAREDES COM ÁREA LÍQUIDA MENOR QUE 6M², COM VÃOS, UTILIZANDO COLHER DE PEDREIRO. AF_12/2014</v>
          </cell>
          <cell r="C7161" t="str">
            <v>M2</v>
          </cell>
          <cell r="D7161">
            <v>83.57</v>
          </cell>
        </row>
        <row r="7162">
          <cell r="A7162">
            <v>89477</v>
          </cell>
          <cell r="B7162" t="str">
            <v>ALVENARIA DE BLOCOS DE CONCRETO ESTRUTURAL 14X19X39 CM, (ESPESSURA 14 CM) FBK = 14,0 MPA, PARA PAREDES COM ÁREA LÍQUIDA MAIOR OU IGUAL A 6M², COM VÃOS, UTILIZANDO COLHER DE PEDREIRO. AF_12/2014</v>
          </cell>
          <cell r="C7162" t="str">
            <v>M2</v>
          </cell>
          <cell r="D7162">
            <v>77.53</v>
          </cell>
        </row>
        <row r="7163">
          <cell r="A7163">
            <v>89478</v>
          </cell>
          <cell r="B7163" t="str">
            <v>ALVENARIA DE BLOCOS DE CONCRETO ESTRUTURAL 14X19X29 CM, (ESPESSURA 14 CM), FBK = 4,5 MPA, PARA PAREDES COM ÁREA LÍQUIDA MENOR QUE 6M², SEM VÃOS, UTILIZANDO COLHER DE PEDREIRO. AF_12/2014</v>
          </cell>
          <cell r="C7163" t="str">
            <v>M2</v>
          </cell>
          <cell r="D7163">
            <v>71.89</v>
          </cell>
        </row>
        <row r="7164">
          <cell r="A7164">
            <v>89479</v>
          </cell>
          <cell r="B7164" t="str">
            <v>ALVENARIA DE BLOCOS DE CONCRETO ESTRUTURAL 14X19X29 CM, (ESPESSURA 14 CM), FBK = 4,5 MPA, PARA PAREDES COM ÁREA LÍQUIDA MAIOR OU IGUAL A 6M², SEM VÃOS, UTILIZANDO COLHER DE PEDREIRO. AF_12/2014</v>
          </cell>
          <cell r="C7164" t="str">
            <v>M2</v>
          </cell>
          <cell r="D7164">
            <v>69.55</v>
          </cell>
        </row>
        <row r="7165">
          <cell r="A7165">
            <v>89480</v>
          </cell>
          <cell r="B7165" t="str">
            <v>ALVENARIA DE BLOCOS DE CONCRETO ESTRUTURAL 14X19X29 CM, (ESPESSURA 14 CM) FBK = 14,0 MPA, PARA PAREDES COM ÁREA LÍQUIDA MENOR QUE 6M², SEM VÃOS, UTILIZANDO COLHER DE PEDREIRO. AF_12/2014</v>
          </cell>
          <cell r="C7165" t="str">
            <v>M2</v>
          </cell>
          <cell r="D7165">
            <v>92.36</v>
          </cell>
        </row>
        <row r="7166">
          <cell r="A7166">
            <v>89481</v>
          </cell>
          <cell r="B7166" t="str">
            <v>JOELHO 90 GRAUS, PVC, SOLDÁVEL, DN 25MM, INSTALADO EM PRUMADA DE ÁGUA - FORNECIMENTO E INSTALAÇÃO. AF_12/2014</v>
          </cell>
          <cell r="C7166" t="str">
            <v>UN</v>
          </cell>
          <cell r="D7166">
            <v>3.05</v>
          </cell>
        </row>
        <row r="7167">
          <cell r="A7167">
            <v>89482</v>
          </cell>
          <cell r="B7167" t="str">
            <v>CAIXA SIFONADA, PVC, DN 100 X 100 X 50 MM, FORNECIDA E INSTALADA EM RAMAIS DE ENCAMINHAMENTO DE ÁGUA PLUVIAL. AF_12/2014</v>
          </cell>
          <cell r="C7167" t="str">
            <v>UN</v>
          </cell>
          <cell r="D7167">
            <v>16.46</v>
          </cell>
        </row>
        <row r="7168">
          <cell r="A7168">
            <v>89483</v>
          </cell>
          <cell r="B7168" t="str">
            <v>ALVENARIA DE BLOCOS DE CONCRETO ESTRUTURAL 14X19X29 CM, (ESPESSURA 14 CM) FBK = 14,0 MPA, PARA PAREDES COM ÁREA LÍQUIDA MAIOR OU IGUAL A 6M², SEM VÃOS, UTILIZANDO COLHER DE PEDREIRO. AF_12/2014</v>
          </cell>
          <cell r="C7168" t="str">
            <v>M2</v>
          </cell>
          <cell r="D7168">
            <v>89.77</v>
          </cell>
        </row>
        <row r="7169">
          <cell r="A7169">
            <v>89484</v>
          </cell>
          <cell r="B7169" t="str">
            <v>ALVENARIA DE BLOCOS DE CONCRETO ESTRUTURAL 14X19X29 CM, (ESPESSURA 14 CM), FBK = 4,5 MPA, PARA PAREDES COM ÁREA LÍQUIDA MENOR QUE 6M², COM VÃOS, UTILIZANDO COLHER DE PEDREIRO. AF_12/2014</v>
          </cell>
          <cell r="C7169" t="str">
            <v>M2</v>
          </cell>
          <cell r="D7169">
            <v>78.11</v>
          </cell>
        </row>
        <row r="7170">
          <cell r="A7170">
            <v>89485</v>
          </cell>
          <cell r="B7170" t="str">
            <v>JOELHO 45 GRAUS, PVC, SOLDÁVEL, DN 25MM, INSTALADO EM PRUMADA DE ÁGUA - FORNECIMENTO E INSTALAÇÃO. AF_12/2014</v>
          </cell>
          <cell r="C7170" t="str">
            <v>UN</v>
          </cell>
          <cell r="D7170">
            <v>3.48</v>
          </cell>
        </row>
        <row r="7171">
          <cell r="A7171">
            <v>89486</v>
          </cell>
          <cell r="B7171" t="str">
            <v>ALVENARIA DE BLOCOS DE CONCRETO ESTRUTURAL 14X19X29 CM, (ESPESSURA 14 CM), FBK = 4,5 MPA, PARA PAREDES COM ÁREA LÍQUIDA MAIOR OU IGUAL A 6M², COM VÃOS, UTILIZANDO COLHER DE PEDREIRO. AF_12/2014</v>
          </cell>
          <cell r="C7171" t="str">
            <v>M2</v>
          </cell>
          <cell r="D7171">
            <v>73.069999999999993</v>
          </cell>
        </row>
        <row r="7172">
          <cell r="A7172">
            <v>89487</v>
          </cell>
          <cell r="B7172" t="str">
            <v>ALVENARIA DE BLOCOS DE CONCRETO ESTRUTURAL 14X19X29 CM, (ESPESSURA 14 CM) FBK = 14,0 MPA, PARA PAREDES COM ÁREA LÍQUIDA MENOR QUE 6M², COM VÃOS, UTILIZANDO COLHER DE PEDREIRO. AF_12/2014</v>
          </cell>
          <cell r="C7172" t="str">
            <v>M2</v>
          </cell>
          <cell r="D7172">
            <v>99.58</v>
          </cell>
        </row>
        <row r="7173">
          <cell r="A7173">
            <v>89488</v>
          </cell>
          <cell r="B7173" t="str">
            <v>ALVENARIA DE BLOCOS DE CONCRETO ESTRUTURAL 14X19X29 CM, (ESPESSURA 14 CM) FBK = 14,0 MPA, PARA PAREDES COM ÁREA LÍQUIDA MAIOR OU IGUAL A 6M², COM VÃOS, UTILIZANDO COLHER DE PEDREIRO. AF_12/2014</v>
          </cell>
          <cell r="C7173" t="str">
            <v>M2</v>
          </cell>
          <cell r="D7173">
            <v>93.72</v>
          </cell>
        </row>
        <row r="7174">
          <cell r="A7174">
            <v>89489</v>
          </cell>
          <cell r="B7174" t="str">
            <v>CURVA 90 GRAUS, PVC, SOLDÁVEL, DN 25MM, INSTALADO EM PRUMADA DE ÁGUA - FORNECIMENTO E INSTALAÇÃO. AF_12/2014</v>
          </cell>
          <cell r="C7174" t="str">
            <v>UN</v>
          </cell>
          <cell r="D7174">
            <v>4.79</v>
          </cell>
        </row>
        <row r="7175">
          <cell r="A7175">
            <v>89490</v>
          </cell>
          <cell r="B7175" t="str">
            <v>CURVA 45 GRAUS, PVC, SOLDÁVEL, DN 25MM, INSTALADO EM PRUMADA DE ÁGUA - FORNECIMENTO E INSTALAÇÃO. AF_12/2014</v>
          </cell>
          <cell r="C7175" t="str">
            <v>UN</v>
          </cell>
          <cell r="D7175">
            <v>4.33</v>
          </cell>
        </row>
        <row r="7176">
          <cell r="A7176">
            <v>89491</v>
          </cell>
          <cell r="B7176" t="str">
            <v>CAIXA SIFONADA, PVC, DN 150 X 185 X 75 MM, FORNECIDA E INSTALADA EM RAMAIS DE ENCAMINHAMENTO DE ÁGUA PLUVIAL. AF_12/2014</v>
          </cell>
          <cell r="C7176" t="str">
            <v>UN</v>
          </cell>
          <cell r="D7176">
            <v>39.79</v>
          </cell>
        </row>
        <row r="7177">
          <cell r="A7177">
            <v>89492</v>
          </cell>
          <cell r="B7177" t="str">
            <v>JOELHO 90 GRAUS, PVC, SOLDÁVEL, DN 32MM, INSTALADO EM PRUMADA DE ÁGUA - FORNECIMENTO E INSTALAÇÃO. AF_12/2014</v>
          </cell>
          <cell r="C7177" t="str">
            <v>UN</v>
          </cell>
          <cell r="D7177">
            <v>4.55</v>
          </cell>
        </row>
        <row r="7178">
          <cell r="A7178">
            <v>89493</v>
          </cell>
          <cell r="B7178" t="str">
            <v>JOELHO 45 GRAUS, PVC, SOLDÁVEL, DN 32MM, INSTALADO EM PRUMADA DE ÁGUA - FORNECIMENTO E INSTALAÇÃO. AF_12/2014</v>
          </cell>
          <cell r="C7178" t="str">
            <v>UN</v>
          </cell>
          <cell r="D7178">
            <v>5.74</v>
          </cell>
        </row>
        <row r="7179">
          <cell r="A7179">
            <v>89494</v>
          </cell>
          <cell r="B7179" t="str">
            <v>CURVA 90 GRAUS, PVC, SOLDÁVEL, DN 32MM, INSTALADO EM PRUMADA DE ÁGUA - FORNECIMENTO E INSTALAÇÃO. AF_12/2014</v>
          </cell>
          <cell r="C7179" t="str">
            <v>UN</v>
          </cell>
          <cell r="D7179">
            <v>7.76</v>
          </cell>
        </row>
        <row r="7180">
          <cell r="A7180">
            <v>89495</v>
          </cell>
          <cell r="B7180" t="str">
            <v>RALO SIFONADO, PVC, DN 100 X 40 MM, JUNTA SOLDÁVEL, FORNECIDO E INSTALADO EM RAMAIS DE ENCAMINHAMENTO DE ÁGUA PLUVIAL. AF_12/2014</v>
          </cell>
          <cell r="C7180" t="str">
            <v>UN</v>
          </cell>
          <cell r="D7180">
            <v>6.41</v>
          </cell>
        </row>
        <row r="7181">
          <cell r="A7181">
            <v>89496</v>
          </cell>
          <cell r="B7181" t="str">
            <v>CURVA 45 GRAUS, PVC, SOLDÁVEL, DN 32MM, INSTALADO EM PRUMADA DE ÁGUA - FORNECIMENTO E INSTALAÇÃO. AF_12/2014</v>
          </cell>
          <cell r="C7181" t="str">
            <v>UN</v>
          </cell>
          <cell r="D7181">
            <v>6.1</v>
          </cell>
        </row>
        <row r="7182">
          <cell r="A7182">
            <v>89497</v>
          </cell>
          <cell r="B7182" t="str">
            <v>JOELHO 90 GRAUS, PVC, SOLDÁVEL, DN 40MM, INSTALADO EM PRUMADA DE ÁGUA - FORNECIMENTO E INSTALAÇÃO. AF_12/2014</v>
          </cell>
          <cell r="C7182" t="str">
            <v>UN</v>
          </cell>
          <cell r="D7182">
            <v>7.36</v>
          </cell>
        </row>
        <row r="7183">
          <cell r="A7183">
            <v>89498</v>
          </cell>
          <cell r="B7183" t="str">
            <v>JOELHO 45 GRAUS, PVC, SOLDÁVEL, DN 40MM, INSTALADO EM PRUMADA DE ÁGUA - FORNECIMENTO E INSTALAÇÃO. AF_12/2014</v>
          </cell>
          <cell r="C7183" t="str">
            <v>UN</v>
          </cell>
          <cell r="D7183">
            <v>7.69</v>
          </cell>
        </row>
        <row r="7184">
          <cell r="A7184">
            <v>89499</v>
          </cell>
          <cell r="B7184" t="str">
            <v>CURVA 90 GRAUS, PVC, SOLDÁVEL, DN 40MM, INSTALADO EM PRUMADA DE ÁGUA - FORNECIMENTO E INSTALAÇÃO. AF_12/2014</v>
          </cell>
          <cell r="C7184" t="str">
            <v>UN</v>
          </cell>
          <cell r="D7184">
            <v>12.29</v>
          </cell>
        </row>
        <row r="7185">
          <cell r="A7185">
            <v>89500</v>
          </cell>
          <cell r="B7185" t="str">
            <v>CURVA 45 GRAUS, PVC, SOLDÁVEL, DN 40MM, INSTALADO EM PRUMADA DE ÁGUA - FORNECIMENTO E INSTALAÇÃO. AF_12/2014</v>
          </cell>
          <cell r="C7185" t="str">
            <v>UN</v>
          </cell>
          <cell r="D7185">
            <v>7.66</v>
          </cell>
        </row>
        <row r="7186">
          <cell r="A7186">
            <v>89501</v>
          </cell>
          <cell r="B7186" t="str">
            <v>JOELHO 90 GRAUS, PVC, SOLDÁVEL, DN 50MM, INSTALADO EM PRUMADA DE ÁGUA - FORNECIMENTO E INSTALAÇÃO. AF_12/2014</v>
          </cell>
          <cell r="C7186" t="str">
            <v>UN</v>
          </cell>
          <cell r="D7186">
            <v>8.94</v>
          </cell>
        </row>
        <row r="7187">
          <cell r="A7187">
            <v>89502</v>
          </cell>
          <cell r="B7187" t="str">
            <v>JOELHO 45 GRAUS, PVC, SOLDÁVEL, DN 50MM, INSTALADO EM PRUMADA DE ÁGUA - FORNECIMENTO E INSTALAÇÃO. AF_12/2014</v>
          </cell>
          <cell r="C7187" t="str">
            <v>UN</v>
          </cell>
          <cell r="D7187">
            <v>9.82</v>
          </cell>
        </row>
        <row r="7188">
          <cell r="A7188">
            <v>89503</v>
          </cell>
          <cell r="B7188" t="str">
            <v>CURVA 90 GRAUS, PVC, SOLDÁVEL, DN 50MM, INSTALADO EM PRUMADA DE ÁGUA - FORNECIMENTO E INSTALAÇÃO. AF_12/2014</v>
          </cell>
          <cell r="C7188" t="str">
            <v>UN</v>
          </cell>
          <cell r="D7188">
            <v>14.35</v>
          </cell>
        </row>
        <row r="7189">
          <cell r="A7189">
            <v>89504</v>
          </cell>
          <cell r="B7189" t="str">
            <v>CURVA 45 GRAUS, PVC, SOLDÁVEL, DN 50MM, INSTALADO EM PRUMADA DE ÁGUA - FORNECIMENTO E INSTALAÇÃO. AF_12/2014</v>
          </cell>
          <cell r="C7189" t="str">
            <v>UN</v>
          </cell>
          <cell r="D7189">
            <v>12.9</v>
          </cell>
        </row>
        <row r="7190">
          <cell r="A7190">
            <v>89505</v>
          </cell>
          <cell r="B7190" t="str">
            <v>JOELHO 90 GRAUS, PVC, SOLDÁVEL, DN 60MM, INSTALADO EM PRUMADA DE ÁGUA - FORNECIMENTO E INSTALAÇÃO. AF_12/2014</v>
          </cell>
          <cell r="C7190" t="str">
            <v>UN</v>
          </cell>
          <cell r="D7190">
            <v>23.95</v>
          </cell>
        </row>
        <row r="7191">
          <cell r="A7191">
            <v>89506</v>
          </cell>
          <cell r="B7191" t="str">
            <v>JOELHO 45 GRAUS, PVC, SOLDÁVEL, DN 60MM, INSTALADO EM PRUMADA DE ÁGUA - FORNECIMENTO E INSTALAÇÃO. AF_12/2014</v>
          </cell>
          <cell r="C7191" t="str">
            <v>UN</v>
          </cell>
          <cell r="D7191">
            <v>23.33</v>
          </cell>
        </row>
        <row r="7192">
          <cell r="A7192">
            <v>89507</v>
          </cell>
          <cell r="B7192" t="str">
            <v>CURVA 90 GRAUS, PVC, SOLDÁVEL, DN 60MM, INSTALADO EM PRUMADA DE ÁGUA - FORNECIMENTO E INSTALAÇÃO. AF_12/2014</v>
          </cell>
          <cell r="C7192" t="str">
            <v>UN</v>
          </cell>
          <cell r="D7192">
            <v>27.71</v>
          </cell>
        </row>
        <row r="7193">
          <cell r="A7193">
            <v>89508</v>
          </cell>
          <cell r="B7193" t="str">
            <v>TUBO PVC, SÉRIE R, ÁGUA PLUVIAL, DN 40 MM, FORNECIDO E INSTALADO EM RAMAL DE ENCAMINHAMENTO. AF_12/2014</v>
          </cell>
          <cell r="C7193" t="str">
            <v>M</v>
          </cell>
          <cell r="D7193">
            <v>10.82</v>
          </cell>
        </row>
        <row r="7194">
          <cell r="A7194">
            <v>89509</v>
          </cell>
          <cell r="B7194" t="str">
            <v>TUBO PVC, SÉRIE R, ÁGUA PLUVIAL, DN 50 MM, FORNECIDO E INSTALADO EM RAMAL DE ENCAMINHAMENTO. AF_12/2014</v>
          </cell>
          <cell r="C7194" t="str">
            <v>M</v>
          </cell>
          <cell r="D7194">
            <v>14.91</v>
          </cell>
        </row>
        <row r="7195">
          <cell r="A7195">
            <v>89510</v>
          </cell>
          <cell r="B7195" t="str">
            <v>CURVA 45 GRAUS, PVC, SOLDÁVEL, DN 60MM, INSTALADO EM PRUMADA DE ÁGUA - FORNECIMENTO E INSTALAÇÃO. AF_12/2014</v>
          </cell>
          <cell r="C7195" t="str">
            <v>UN</v>
          </cell>
          <cell r="D7195">
            <v>19.559999999999999</v>
          </cell>
        </row>
        <row r="7196">
          <cell r="A7196">
            <v>89511</v>
          </cell>
          <cell r="B7196" t="str">
            <v>TUBO PVC, SÉRIE R, ÁGUA PLUVIAL, DN 75 MM, FORNECIDO E INSTALADO EM RAMAL DE ENCAMINHAMENTO. AF_12/2014</v>
          </cell>
          <cell r="C7196" t="str">
            <v>M</v>
          </cell>
          <cell r="D7196">
            <v>22.31</v>
          </cell>
        </row>
        <row r="7197">
          <cell r="A7197">
            <v>89512</v>
          </cell>
          <cell r="B7197" t="str">
            <v>TUBO PVC, SÉRIE R, ÁGUA PLUVIAL, DN 100 MM, FORNECIDO E INSTALADO EM RAMAL DE ENCAMINHAMENTO. AF_12/2014</v>
          </cell>
          <cell r="C7197" t="str">
            <v>M</v>
          </cell>
          <cell r="D7197">
            <v>34.06</v>
          </cell>
        </row>
        <row r="7198">
          <cell r="A7198">
            <v>89513</v>
          </cell>
          <cell r="B7198" t="str">
            <v>JOELHO 90 GRAUS, PVC, SOLDÁVEL, DN 75MM, INSTALADO EM PRUMADA DE ÁGUA - FORNECIMENTO E INSTALAÇÃO. AF_12/2014</v>
          </cell>
          <cell r="C7198" t="str">
            <v>UN</v>
          </cell>
          <cell r="D7198">
            <v>64.72</v>
          </cell>
        </row>
        <row r="7199">
          <cell r="A7199">
            <v>89514</v>
          </cell>
          <cell r="B7199" t="str">
            <v>JOELHO 90 GRAUS, PVC, SERIE R, ÁGUA PLUVIAL, DN 40 MM, JUNTA SOLDÁVEL, FORNECIDO E INSTALADO EM RAMAL DE ENCAMINHAMENTO. AF_12/2014</v>
          </cell>
          <cell r="C7199" t="str">
            <v>UN</v>
          </cell>
          <cell r="D7199">
            <v>5.57</v>
          </cell>
        </row>
        <row r="7200">
          <cell r="A7200">
            <v>89515</v>
          </cell>
          <cell r="B7200" t="str">
            <v>JOELHO 45 GRAUS, PVC, SOLDÁVEL, DN 75MM, INSTALADO EM PRUMADA DE ÁGUA - FORNECIMENTO E INSTALAÇÃO. AF_12/2014</v>
          </cell>
          <cell r="C7200" t="str">
            <v>UN</v>
          </cell>
          <cell r="D7200">
            <v>50.07</v>
          </cell>
        </row>
        <row r="7201">
          <cell r="A7201">
            <v>89516</v>
          </cell>
          <cell r="B7201" t="str">
            <v>JOELHO 45 GRAUS, PVC, SERIE R, ÁGUA PLUVIAL, DN 40 MM, JUNTA SOLDÁVEL, FORNECIDO E INSTALADO EM RAMAL DE ENCAMINHAMENTO. AF_12/2014</v>
          </cell>
          <cell r="C7201" t="str">
            <v>UN</v>
          </cell>
          <cell r="D7201">
            <v>5.3</v>
          </cell>
        </row>
        <row r="7202">
          <cell r="A7202">
            <v>89517</v>
          </cell>
          <cell r="B7202" t="str">
            <v>CURVA 90 GRAUS, PVC, SOLDÁVEL, DN 75MM, INSTALADO EM PRUMADA DE ÁGUA - FORNECIMENTO E INSTALAÇÃO. AF_12/2014</v>
          </cell>
          <cell r="C7202" t="str">
            <v>UN</v>
          </cell>
          <cell r="D7202">
            <v>45.77</v>
          </cell>
        </row>
        <row r="7203">
          <cell r="A7203">
            <v>89518</v>
          </cell>
          <cell r="B7203" t="str">
            <v>JOELHO 90 GRAUS, PVC, SERIE R, ÁGUA PLUVIAL, DN 50 MM, JUNTA ELÁSTICA, FORNECIDO E INSTALADO EM RAMAL DE ENCAMINHAMENTO. AF_12/2014</v>
          </cell>
          <cell r="C7203" t="str">
            <v>UN</v>
          </cell>
          <cell r="D7203">
            <v>7.98</v>
          </cell>
        </row>
        <row r="7204">
          <cell r="A7204">
            <v>89519</v>
          </cell>
          <cell r="B7204" t="str">
            <v>CURVA 45 GRAUS, PVC, SOLDÁVEL, DN 75MM, INSTALADO EM PRUMADA DE ÁGUA - FORNECIMENTO E INSTALAÇÃO. AF_12/2014</v>
          </cell>
          <cell r="C7204" t="str">
            <v>UN</v>
          </cell>
          <cell r="D7204">
            <v>35.700000000000003</v>
          </cell>
        </row>
        <row r="7205">
          <cell r="A7205">
            <v>89520</v>
          </cell>
          <cell r="B7205" t="str">
            <v>JOELHO 45 GRAUS, PVC, SERIE R, ÁGUA PLUVIAL, DN 50 MM, JUNTA ELÁSTICA, FORNECIDO E INSTALADO EM RAMAL DE ENCAMINHAMENTO. AF_12/2014</v>
          </cell>
          <cell r="C7205" t="str">
            <v>UN</v>
          </cell>
          <cell r="D7205">
            <v>7.39</v>
          </cell>
        </row>
        <row r="7206">
          <cell r="A7206">
            <v>89521</v>
          </cell>
          <cell r="B7206" t="str">
            <v>JOELHO 90 GRAUS, PVC, SOLDÁVEL, DN 85MM, INSTALADO EM PRUMADA DE ÁGUA - FORNECIMENTO E INSTALAÇÃO. AF_12/2014</v>
          </cell>
          <cell r="C7206" t="str">
            <v>UN</v>
          </cell>
          <cell r="D7206">
            <v>73.069999999999993</v>
          </cell>
        </row>
        <row r="7207">
          <cell r="A7207">
            <v>89522</v>
          </cell>
          <cell r="B7207" t="str">
            <v>JOELHO 90 GRAUS, PVC, SERIE R, ÁGUA PLUVIAL, DN 75 MM, JUNTA ELÁSTICA, FORNECIDO E INSTALADO EM RAMAL DE ENCAMINHAMENTO. AF_12/2014</v>
          </cell>
          <cell r="C7207" t="str">
            <v>UN</v>
          </cell>
          <cell r="D7207">
            <v>16.43</v>
          </cell>
        </row>
        <row r="7208">
          <cell r="A7208">
            <v>89523</v>
          </cell>
          <cell r="B7208" t="str">
            <v>JOELHO 45 GRAUS, PVC, SOLDÁVEL, DN 85MM, INSTALADO EM PRUMADA DE ÁGUA - FORNECIMENTO E INSTALAÇÃO. AF_12/2014</v>
          </cell>
          <cell r="C7208" t="str">
            <v>UN</v>
          </cell>
          <cell r="D7208">
            <v>56.78</v>
          </cell>
        </row>
        <row r="7209">
          <cell r="A7209">
            <v>89524</v>
          </cell>
          <cell r="B7209" t="str">
            <v>JOELHO 45 GRAUS, PVC, SERIE R, ÁGUA PLUVIAL, DN 75 MM, JUNTA ELÁSTICA, FORNECIDO E INSTALADO EM RAMAL DE ENCAMINHAMENTO. AF_12/2014</v>
          </cell>
          <cell r="C7209" t="str">
            <v>UN</v>
          </cell>
          <cell r="D7209">
            <v>16.05</v>
          </cell>
        </row>
        <row r="7210">
          <cell r="A7210">
            <v>89525</v>
          </cell>
          <cell r="B7210" t="str">
            <v>CURVA 90 GRAUS, PVC, SOLDÁVEL, DN 85MM, INSTALADO EM PRUMADA DE ÁGUA - FORNECIMENTO E INSTALAÇÃO. AF_12/2014</v>
          </cell>
          <cell r="C7210" t="str">
            <v>UN</v>
          </cell>
          <cell r="D7210">
            <v>54.41</v>
          </cell>
        </row>
        <row r="7211">
          <cell r="A7211">
            <v>89526</v>
          </cell>
          <cell r="B7211" t="str">
            <v>CURVA 87 GRAUS E 30 MINUTOS, PVC, SERIE R, ÁGUA PLUVIAL, DN 75 MM, JUNTA ELÁSTICA, FORNECIDO E INSTALADO EM RAMAL DE ENCAMINHAMENTO. AF_12/2014</v>
          </cell>
          <cell r="C7211" t="str">
            <v>UN</v>
          </cell>
          <cell r="D7211">
            <v>22.59</v>
          </cell>
        </row>
        <row r="7212">
          <cell r="A7212">
            <v>89527</v>
          </cell>
          <cell r="B7212" t="str">
            <v>CURVA 45 GRAUS, PVC, SOLDÁVEL, DN 85MM, INSTALADO EM PRUMADA DE ÁGUA - FORNECIMENTO E INSTALAÇÃO. AF_12/2014</v>
          </cell>
          <cell r="C7212" t="str">
            <v>UN</v>
          </cell>
          <cell r="D7212">
            <v>42.16</v>
          </cell>
        </row>
        <row r="7213">
          <cell r="A7213">
            <v>89528</v>
          </cell>
          <cell r="B7213" t="str">
            <v>LUVA, PVC, SOLDÁVEL, DN 25MM, INSTALADO EM PRUMADA DE ÁGUA - FORNECIMENTO E INSTALAÇÃO. AF_12/2014</v>
          </cell>
          <cell r="C7213" t="str">
            <v>UN</v>
          </cell>
          <cell r="D7213">
            <v>2.4900000000000002</v>
          </cell>
        </row>
        <row r="7214">
          <cell r="A7214">
            <v>89529</v>
          </cell>
          <cell r="B7214" t="str">
            <v>JOELHO 90 GRAUS, PVC, SERIE R, ÁGUA PLUVIAL, DN 100 MM, JUNTA ELÁSTICA, FORNECIDO E INSTALADO EM RAMAL DE ENCAMINHAMENTO. AF_12/2014</v>
          </cell>
          <cell r="C7214" t="str">
            <v>UN</v>
          </cell>
          <cell r="D7214">
            <v>25.31</v>
          </cell>
        </row>
        <row r="7215">
          <cell r="A7215">
            <v>89530</v>
          </cell>
          <cell r="B7215" t="str">
            <v>LUVA DE CORRER, PVC, SOLDÁVEL, DN 25MM, INSTALADO EM PRUMADA DE ÁGUA - FORNECIMENTO E INSTALAÇÃO. AF_12/2014</v>
          </cell>
          <cell r="C7215" t="str">
            <v>UN</v>
          </cell>
          <cell r="D7215">
            <v>10.96</v>
          </cell>
        </row>
        <row r="7216">
          <cell r="A7216">
            <v>89531</v>
          </cell>
          <cell r="B7216" t="str">
            <v>JOELHO 45 GRAUS, PVC, SERIE R, ÁGUA PLUVIAL, DN 100 MM, JUNTA ELÁSTICA, FORNECIDO E INSTALADO EM RAMAL DE ENCAMINHAMENTO. AF_12/2014</v>
          </cell>
          <cell r="C7216" t="str">
            <v>UN</v>
          </cell>
          <cell r="D7216">
            <v>21.75</v>
          </cell>
        </row>
        <row r="7217">
          <cell r="A7217">
            <v>89532</v>
          </cell>
          <cell r="B7217" t="str">
            <v>LUVA DE REDUÇÃO, PVC, SOLDÁVEL, DN 32MM X 25MM, INSTALADO EM PRUMADA DE ÁGUA - FORNECIMENTO E INSTALAÇÃO. AF_12/2014</v>
          </cell>
          <cell r="C7217" t="str">
            <v>UN</v>
          </cell>
          <cell r="D7217">
            <v>4.1900000000000004</v>
          </cell>
        </row>
        <row r="7218">
          <cell r="A7218">
            <v>89533</v>
          </cell>
          <cell r="B7218" t="str">
            <v>JOELHO 45 GRAUS PARA PÉ DE COLUNA, PVC, SERIE R, ÁGUA PLUVIAL, DN 100 MM, JUNTA ELÁSTICA, FORNECIDO E INSTALADO EM RAMAL DE ENCAMINHAMENTO. AF_12/2014</v>
          </cell>
          <cell r="C7218" t="str">
            <v>UN</v>
          </cell>
          <cell r="D7218">
            <v>21.75</v>
          </cell>
        </row>
        <row r="7219">
          <cell r="A7219">
            <v>89534</v>
          </cell>
          <cell r="B7219" t="str">
            <v>LUVA SOLDÁVEL E COM ROSCA, PVC, SOLDÁVEL, DN 25MM X 3/4, INSTALADO EM PRUMADA DE ÁGUA - FORNECIMENTO E INSTALAÇÃO. AF_12/2014</v>
          </cell>
          <cell r="C7219" t="str">
            <v>UN</v>
          </cell>
          <cell r="D7219">
            <v>2.98</v>
          </cell>
        </row>
        <row r="7220">
          <cell r="A7220">
            <v>89535</v>
          </cell>
          <cell r="B7220" t="str">
            <v>CURVA 87 GRAUS E 30 MINUTOS, PVC, SERIE R, ÁGUA PLUVIAL, DN 100 MM, JUNTA ELÁSTICA, FORNECIDO E INSTALADO EM RAMAL DE ENCAMINHAMENTO. AF_12/2014</v>
          </cell>
          <cell r="C7220" t="str">
            <v>UN</v>
          </cell>
          <cell r="D7220">
            <v>36.93</v>
          </cell>
        </row>
        <row r="7221">
          <cell r="A7221">
            <v>89536</v>
          </cell>
          <cell r="B7221" t="str">
            <v>UNIÃO, PVC, SOLDÁVEL, DN 25MM, INSTALADO EM PRUMADA DE ÁGUA - FORNECIMENTO E INSTALAÇÃO. AF_12/2014</v>
          </cell>
          <cell r="C7221" t="str">
            <v>UN</v>
          </cell>
          <cell r="D7221">
            <v>9.0299999999999994</v>
          </cell>
        </row>
        <row r="7222">
          <cell r="A7222">
            <v>89538</v>
          </cell>
          <cell r="B7222" t="str">
            <v>ADAPTADOR CURTO COM BOLSA E ROSCA PARA REGISTRO, PVC, SOLDÁVEL, DN 25MM X 3/4, INSTALADO EM PRUMADA DE ÁGUA - FORNECIMENTO E INSTALAÇÃO. AF_12/2014</v>
          </cell>
          <cell r="C7222" t="str">
            <v>UN</v>
          </cell>
          <cell r="D7222">
            <v>2.73</v>
          </cell>
        </row>
        <row r="7223">
          <cell r="A7223">
            <v>89540</v>
          </cell>
          <cell r="B7223" t="str">
            <v>CURVA DE TRANSPOSIÇÃO, PVC, SOLDÁVEL, DN 25MM, INSTALADO EM PRUMADA DE ÁGUA  - FORNECIMENTO E INSTALAÇÃO. AF_12/2014</v>
          </cell>
          <cell r="C7223" t="str">
            <v>UN</v>
          </cell>
          <cell r="D7223">
            <v>5.9</v>
          </cell>
        </row>
        <row r="7224">
          <cell r="A7224">
            <v>89541</v>
          </cell>
          <cell r="B7224" t="str">
            <v>LUVA, PVC, SOLDÁVEL, DN 32MM, INSTALADO EM PRUMADA DE ÁGUA - FORNECIMENTO E INSTALAÇÃO. AF_12/2014</v>
          </cell>
          <cell r="C7224" t="str">
            <v>UN</v>
          </cell>
          <cell r="D7224">
            <v>3.65</v>
          </cell>
        </row>
        <row r="7225">
          <cell r="A7225">
            <v>89542</v>
          </cell>
          <cell r="B7225" t="str">
            <v>LUVA DE CORRER, PVC, SOLDÁVEL, DN 32MM, INSTALADO EM PRUMADA DE ÁGUA - FORNECIMENTO E INSTALAÇÃO. AF_12/2014</v>
          </cell>
          <cell r="C7225" t="str">
            <v>UN</v>
          </cell>
          <cell r="D7225">
            <v>17.78</v>
          </cell>
        </row>
        <row r="7226">
          <cell r="A7226">
            <v>89544</v>
          </cell>
          <cell r="B7226" t="str">
            <v>LUVA SIMPLES, PVC, SERIE R, ÁGUA PLUVIAL, DN 40 MM, JUNTA SOLDÁVEL, FORNECIDO E INSTALADO EM RAMAL DE ENCAMINHAMENTO. AF_12/2014</v>
          </cell>
          <cell r="C7226" t="str">
            <v>UN</v>
          </cell>
          <cell r="D7226">
            <v>5.26</v>
          </cell>
        </row>
        <row r="7227">
          <cell r="A7227">
            <v>89545</v>
          </cell>
          <cell r="B7227" t="str">
            <v>LUVA SIMPLES, PVC, SERIE R, ÁGUA PLUVIAL, DN 50 MM, JUNTA ELÁSTICA, FORNECIDO E INSTALADO EM RAMAL DE ENCAMINHAMENTO. AF_12/2014</v>
          </cell>
          <cell r="C7227" t="str">
            <v>UN</v>
          </cell>
          <cell r="D7227">
            <v>7.38</v>
          </cell>
        </row>
        <row r="7228">
          <cell r="A7228">
            <v>89546</v>
          </cell>
          <cell r="B7228" t="str">
            <v>BUCHA DE REDUÇÃO LONGA, PVC, SERIE R, ÁGUA PLUVIAL, DN 50 X 40 MM, JUNTA ELÁSTICA, FORNECIDO E INSTALADO EM RAMAL DE ENCAMINHAMENTO. AF_12/2014</v>
          </cell>
          <cell r="C7228" t="str">
            <v>UN</v>
          </cell>
          <cell r="D7228">
            <v>5.74</v>
          </cell>
        </row>
        <row r="7229">
          <cell r="A7229">
            <v>89547</v>
          </cell>
          <cell r="B7229" t="str">
            <v>LUVA SIMPLES, PVC, SERIE R, ÁGUA PLUVIAL, DN 75 MM, JUNTA ELÁSTICA, FORNECIDO E INSTALADO EM RAMAL DE ENCAMINHAMENTO. AF_12/2014</v>
          </cell>
          <cell r="C7229" t="str">
            <v>UN</v>
          </cell>
          <cell r="D7229">
            <v>11.02</v>
          </cell>
        </row>
        <row r="7230">
          <cell r="A7230">
            <v>89548</v>
          </cell>
          <cell r="B7230" t="str">
            <v>LUVA DE CORRER, PVC, SERIE R, ÁGUA PLUVIAL, DN 75 MM, JUNTA ELÁSTICA, FORNECIDO E INSTALADO EM RAMAL DE ENCAMINHAMENTO. AF_12/2014</v>
          </cell>
          <cell r="C7230" t="str">
            <v>UN</v>
          </cell>
          <cell r="D7230">
            <v>12.2</v>
          </cell>
        </row>
        <row r="7231">
          <cell r="A7231">
            <v>89549</v>
          </cell>
          <cell r="B7231" t="str">
            <v>REDUÇÃO EXCÊNTRICA, PVC, SERIE R, ÁGUA PLUVIAL, DN 75 X 50 MM, JUNTA ELÁSTICA, FORNECIDO E INSTALADO EM RAMAL DE ENCAMINHAMENTO. AF_12/2014</v>
          </cell>
          <cell r="C7231" t="str">
            <v>UN</v>
          </cell>
          <cell r="D7231">
            <v>9.1999999999999993</v>
          </cell>
        </row>
        <row r="7232">
          <cell r="A7232">
            <v>89550</v>
          </cell>
          <cell r="B7232" t="str">
            <v>TÊ DE INSPEÇÃO, PVC, SERIE R, ÁGUA PLUVIAL, DN 75 MM, JUNTA ELÁSTICA, FORNECIDO E INSTALADO EM RAMAL DE ENCAMINHAMENTO. AF_12/2014</v>
          </cell>
          <cell r="C7232" t="str">
            <v>UN</v>
          </cell>
          <cell r="D7232">
            <v>24.51</v>
          </cell>
        </row>
        <row r="7233">
          <cell r="A7233">
            <v>89551</v>
          </cell>
          <cell r="B7233" t="str">
            <v>LUVA SOLDÁVEL E COM ROSCA, PVC, SOLDÁVEL, DN 32MM X 1, INSTALADO EM PRUMADA DE ÁGUA - FORNECIMENTO E INSTALAÇÃO. AF_12/2014</v>
          </cell>
          <cell r="C7233" t="str">
            <v>UN</v>
          </cell>
          <cell r="D7233">
            <v>5.88</v>
          </cell>
        </row>
        <row r="7234">
          <cell r="A7234">
            <v>89552</v>
          </cell>
          <cell r="B7234" t="str">
            <v>UNIÃO, PVC, SOLDÁVEL, DN 32MM, INSTALADO EM PRUMADA DE ÁGUA - FORNECIMENTO E INSTALAÇÃO. AF_12/2014</v>
          </cell>
          <cell r="C7234" t="str">
            <v>UN</v>
          </cell>
          <cell r="D7234">
            <v>14.44</v>
          </cell>
        </row>
        <row r="7235">
          <cell r="A7235">
            <v>89553</v>
          </cell>
          <cell r="B7235" t="str">
            <v>ADAPTADOR CURTO COM BOLSA E ROSCA PARA REGISTRO, PVC, SOLDÁVEL, DN 32MM X 1, INSTALADO EM PRUMADA DE ÁGUA - FORNECIMENTO E INSTALAÇÃO. AF_12/2014</v>
          </cell>
          <cell r="C7235" t="str">
            <v>UN</v>
          </cell>
          <cell r="D7235">
            <v>4.04</v>
          </cell>
        </row>
        <row r="7236">
          <cell r="A7236">
            <v>89554</v>
          </cell>
          <cell r="B7236" t="str">
            <v>LUVA SIMPLES, PVC, SERIE R, ÁGUA PLUVIAL, DN 100 MM, JUNTA ELÁSTICA, FORNECIDO E INSTALADO EM RAMAL DE ENCAMINHAMENTO. AF_12/2014</v>
          </cell>
          <cell r="C7236" t="str">
            <v>UN</v>
          </cell>
          <cell r="D7236">
            <v>13.64</v>
          </cell>
        </row>
        <row r="7237">
          <cell r="A7237">
            <v>89555</v>
          </cell>
          <cell r="B7237" t="str">
            <v>CURVA DE TRANSPOSIÇÃO, PVC, SOLDÁVEL, DN 32MM, INSTALADO EM PRUMADA DE ÁGUA   FORNECIMENTO E INSTALAÇÃO. AF_12/2014</v>
          </cell>
          <cell r="C7237" t="str">
            <v>UN</v>
          </cell>
          <cell r="D7237">
            <v>12.79</v>
          </cell>
        </row>
        <row r="7238">
          <cell r="A7238">
            <v>89556</v>
          </cell>
          <cell r="B7238" t="str">
            <v>LUVA DE CORRER, PVC, SERIE R, ÁGUA PLUVIAL, DN 100 MM, JUNTA ELÁSTICA, FORNECIDO E INSTALADO EM RAMAL DE ENCAMINHAMENTO. AF_12/2014</v>
          </cell>
          <cell r="C7238" t="str">
            <v>UN</v>
          </cell>
          <cell r="D7238">
            <v>19.38</v>
          </cell>
        </row>
        <row r="7239">
          <cell r="A7239">
            <v>89557</v>
          </cell>
          <cell r="B7239" t="str">
            <v>REDUÇÃO EXCÊNTRICA, PVC, SERIE R, ÁGUA PLUVIAL, DN 100 X 75 MM, JUNTA ELÁSTICA, FORNECIDO E INSTALADO EM RAMAL DE ENCAMINHAMENTO. AF_12/2014</v>
          </cell>
          <cell r="C7239" t="str">
            <v>UN</v>
          </cell>
          <cell r="D7239">
            <v>15.67</v>
          </cell>
        </row>
        <row r="7240">
          <cell r="A7240">
            <v>89558</v>
          </cell>
          <cell r="B7240" t="str">
            <v>LUVA, PVC, SOLDÁVEL, DN 40MM, INSTALADO EM PRUMADA DE ÁGUA - FORNECIMENTO E INSTALAÇÃO. AF_12/2014</v>
          </cell>
          <cell r="C7240" t="str">
            <v>UN</v>
          </cell>
          <cell r="D7240">
            <v>5.81</v>
          </cell>
        </row>
        <row r="7241">
          <cell r="A7241">
            <v>89559</v>
          </cell>
          <cell r="B7241" t="str">
            <v>TÊ DE INSPEÇÃO, PVC, SERIE R, ÁGUA PLUVIAL, DN 100 MM, JUNTA ELÁSTICA, FORNECIDO E INSTALADO EM RAMAL DE ENCAMINHAMENTO. AF_12/2014</v>
          </cell>
          <cell r="C7241" t="str">
            <v>UN</v>
          </cell>
          <cell r="D7241">
            <v>32.880000000000003</v>
          </cell>
        </row>
        <row r="7242">
          <cell r="A7242">
            <v>89561</v>
          </cell>
          <cell r="B7242" t="str">
            <v>JUNÇÃO SIMPLES, PVC, SERIE R, ÁGUA PLUVIAL, DN 40 MM, JUNTA SOLDÁVEL, FORNECIDO E INSTALADO EM RAMAL DE ENCAMINHAMENTO. AF_12/2014</v>
          </cell>
          <cell r="C7242" t="str">
            <v>UN</v>
          </cell>
          <cell r="D7242">
            <v>9.32</v>
          </cell>
        </row>
        <row r="7243">
          <cell r="A7243">
            <v>89562</v>
          </cell>
          <cell r="B7243" t="str">
            <v>LUVA DE REDUÇÃO, PVC, SOLDÁVEL, DN 40MM X 32MM, INSTALADO EM PRUMADA DE ÁGUA - FORNECIMENTO E INSTALAÇÃO. AF_12/2014</v>
          </cell>
          <cell r="C7243" t="str">
            <v>UN</v>
          </cell>
          <cell r="D7243">
            <v>5.8</v>
          </cell>
        </row>
        <row r="7244">
          <cell r="A7244">
            <v>89563</v>
          </cell>
          <cell r="B7244" t="str">
            <v>JUNÇÃO SIMPLES, PVC, SERIE R, ÁGUA PLUVIAL, DN 50 MM, JUNTA ELÁSTICA, FORNECIDO E INSTALADO EM RAMAL DE ENCAMINHAMENTO. AF_12/2014</v>
          </cell>
          <cell r="C7244" t="str">
            <v>UN</v>
          </cell>
          <cell r="D7244">
            <v>13.79</v>
          </cell>
        </row>
        <row r="7245">
          <cell r="A7245">
            <v>89564</v>
          </cell>
          <cell r="B7245" t="str">
            <v>LUVA COM ROSCA, PVC, SOLDÁVEL, DN 40MM X 1.1/4, INSTALADO EM PRUMADA DE ÁGUA - FORNECIMENTO E INSTALAÇÃO. AF_12/2014</v>
          </cell>
          <cell r="C7245" t="str">
            <v>UN</v>
          </cell>
          <cell r="D7245">
            <v>10.52</v>
          </cell>
        </row>
        <row r="7246">
          <cell r="A7246">
            <v>89565</v>
          </cell>
          <cell r="B7246" t="str">
            <v>JUNÇÃO SIMPLES, PVC, SERIE R, ÁGUA PLUVIAL, DN 75 X 75 MM, JUNTA ELÁSTICA, FORNECIDO E INSTALADO EM RAMAL DE ENCAMINHAMENTO. AF_12/2014</v>
          </cell>
          <cell r="C7246" t="str">
            <v>UN</v>
          </cell>
          <cell r="D7246">
            <v>30</v>
          </cell>
        </row>
        <row r="7247">
          <cell r="A7247">
            <v>89566</v>
          </cell>
          <cell r="B7247" t="str">
            <v>TÊ, PVC, SERIE R, ÁGUA PLUVIAL, DN 75 MM, JUNTA ELÁSTICA, FORNECIDO E INSTALADO EM RAMAL DE ENCAMINHAMENTO. AF_12/2014</v>
          </cell>
          <cell r="C7247" t="str">
            <v>UN</v>
          </cell>
          <cell r="D7247">
            <v>25.29</v>
          </cell>
        </row>
        <row r="7248">
          <cell r="A7248">
            <v>89567</v>
          </cell>
          <cell r="B7248" t="str">
            <v>JUNÇÃO SIMPLES, PVC, SERIE R, ÁGUA PLUVIAL, DN 100 X 100 MM, JUNTA ELÁSTICA, FORNECIDO E INSTALADO EM RAMAL DE ENCAMINHAMENTO. AF_12/2014</v>
          </cell>
          <cell r="C7248" t="str">
            <v>UN</v>
          </cell>
          <cell r="D7248">
            <v>44.66</v>
          </cell>
        </row>
        <row r="7249">
          <cell r="A7249">
            <v>89568</v>
          </cell>
          <cell r="B7249" t="str">
            <v>UNIÃO, PVC, SOLDÁVEL, DN 40MM, INSTALADO EM PRUMADA DE ÁGUA - FORNECIMENTO E INSTALAÇÃO. AF_12/2014</v>
          </cell>
          <cell r="C7249" t="str">
            <v>UN</v>
          </cell>
          <cell r="D7249">
            <v>26.55</v>
          </cell>
        </row>
        <row r="7250">
          <cell r="A7250">
            <v>89569</v>
          </cell>
          <cell r="B7250" t="str">
            <v>JUNÇÃO SIMPLES, PVC, SERIE R, ÁGUA PLUVIAL, DN 100 X 75 MM, JUNTA ELÁSTICA, FORNECIDO E INSTALADO EM RAMAL DE ENCAMINHAMENTO. AF_12/2014</v>
          </cell>
          <cell r="C7250" t="str">
            <v>UN</v>
          </cell>
          <cell r="D7250">
            <v>43.23</v>
          </cell>
        </row>
        <row r="7251">
          <cell r="A7251">
            <v>89570</v>
          </cell>
          <cell r="B7251" t="str">
            <v>ADAPTADOR CURTO COM BOLSA E ROSCA PARA REGISTRO, PVC, SOLDÁVEL, DN 40MM X 1.1/2, INSTALADO EM PRUMADA DE ÁGUA - FORNECIMENTO E INSTALAÇÃO. AF_12/2014</v>
          </cell>
          <cell r="C7251" t="str">
            <v>UN</v>
          </cell>
          <cell r="D7251">
            <v>6.93</v>
          </cell>
        </row>
        <row r="7252">
          <cell r="A7252">
            <v>89571</v>
          </cell>
          <cell r="B7252" t="str">
            <v>TÊ, PVC, SERIE R, ÁGUA PLUVIAL, DN 100 X 100 MM, JUNTA ELÁSTICA, FORNECIDO E INSTALADO EM RAMAL DE ENCAMINHAMENTO. AF_12/2014</v>
          </cell>
          <cell r="C7252" t="str">
            <v>UN</v>
          </cell>
          <cell r="D7252">
            <v>39.92</v>
          </cell>
        </row>
        <row r="7253">
          <cell r="A7253">
            <v>89572</v>
          </cell>
          <cell r="B7253" t="str">
            <v>ADAPTADOR CURTO COM BOLSA E ROSCA PARA REGISTRO, PVC, SOLDÁVEL, DN 40MM X 1.1/4, INSTALADO EM PRUMADA DE ÁGUA - FORNECIMENTO E INSTALAÇÃO. AF_12/2014</v>
          </cell>
          <cell r="C7253" t="str">
            <v>UN</v>
          </cell>
          <cell r="D7253">
            <v>5.99</v>
          </cell>
        </row>
        <row r="7254">
          <cell r="A7254">
            <v>89573</v>
          </cell>
          <cell r="B7254" t="str">
            <v>TÊ, PVC, SERIE R, ÁGUA PLUVIAL, DN 100 X 75 MM, JUNTA ELÁSTICA, FORNECIDO E INSTALADO EM RAMAL DE ENCAMINHAMENTO. AF_12/2014</v>
          </cell>
          <cell r="C7254" t="str">
            <v>UN</v>
          </cell>
          <cell r="D7254">
            <v>31.9</v>
          </cell>
        </row>
        <row r="7255">
          <cell r="A7255">
            <v>89574</v>
          </cell>
          <cell r="B7255" t="str">
            <v>JUNÇÃO DUPLA, PVC, SERIE R, ÁGUA PLUVIAL, DN 100 X 100 X 100 MM, JUNTA ELÁSTICA, FORNECIDO E INSTALADO EM RAMAL DE ENCAMINHAMENTO. AF_12/2014</v>
          </cell>
          <cell r="C7255" t="str">
            <v>UN</v>
          </cell>
          <cell r="D7255">
            <v>57.83</v>
          </cell>
        </row>
        <row r="7256">
          <cell r="A7256">
            <v>89575</v>
          </cell>
          <cell r="B7256" t="str">
            <v>LUVA, PVC, SOLDÁVEL, DN 50MM, INSTALADO EM PRUMADA DE ÁGUA - FORNECIMENTO E INSTALAÇÃO. AF_12/2014</v>
          </cell>
          <cell r="C7256" t="str">
            <v>UN</v>
          </cell>
          <cell r="D7256">
            <v>7.3</v>
          </cell>
        </row>
        <row r="7257">
          <cell r="A7257">
            <v>89576</v>
          </cell>
          <cell r="B7257" t="str">
            <v>TUBO PVC, SÉRIE R, ÁGUA PLUVIAL, DN 75 MM, FORNECIDO E INSTALADO EM CONDUTORES VERTICAIS DE ÁGUAS PLUVIAIS. AF_12/2014</v>
          </cell>
          <cell r="C7257" t="str">
            <v>M</v>
          </cell>
          <cell r="D7257">
            <v>11.42</v>
          </cell>
        </row>
        <row r="7258">
          <cell r="A7258">
            <v>89577</v>
          </cell>
          <cell r="B7258" t="str">
            <v>LUVA DE CORRER, PVC, SOLDÁVEL, DN 50MM, INSTALADO EM PRUMADA DE ÁGUA - FORNECIMENTO E INSTALAÇÃO. AF_12/2014</v>
          </cell>
          <cell r="C7258" t="str">
            <v>UN</v>
          </cell>
          <cell r="D7258">
            <v>24.66</v>
          </cell>
        </row>
        <row r="7259">
          <cell r="A7259">
            <v>89578</v>
          </cell>
          <cell r="B7259" t="str">
            <v>TUBO PVC, SÉRIE R, ÁGUA PLUVIAL, DN 100 MM, FORNECIDO E INSTALADO EM CONDUTORES VERTICAIS DE ÁGUAS PLUVIAIS. AF_12/2014</v>
          </cell>
          <cell r="C7259" t="str">
            <v>M</v>
          </cell>
          <cell r="D7259">
            <v>19.23</v>
          </cell>
        </row>
        <row r="7260">
          <cell r="A7260">
            <v>89579</v>
          </cell>
          <cell r="B7260" t="str">
            <v>LUVA DE REDUÇÃO, PVC, SOLDÁVEL, DN 50MM X 25MM, INSTALADO EM PRUMADA DE ÁGUA   FORNECIMENTO E INSTALAÇÃO. AF_12/2014</v>
          </cell>
          <cell r="C7260" t="str">
            <v>UN</v>
          </cell>
          <cell r="D7260">
            <v>7.2</v>
          </cell>
        </row>
        <row r="7261">
          <cell r="A7261">
            <v>89580</v>
          </cell>
          <cell r="B7261" t="str">
            <v>TUBO PVC, SÉRIE R, ÁGUA PLUVIAL, DN 150 MM, FORNECIDO E INSTALADO EM CONDUTORES VERTICAIS DE ÁGUAS PLUVIAIS. AF_12/2014</v>
          </cell>
          <cell r="C7261" t="str">
            <v>M</v>
          </cell>
          <cell r="D7261">
            <v>37.86</v>
          </cell>
        </row>
        <row r="7262">
          <cell r="A7262">
            <v>89581</v>
          </cell>
          <cell r="B7262" t="str">
            <v>JOELHO 90 GRAUS, PVC, SERIE R, ÁGUA PLUVIAL, DN 75 MM, JUNTA ELÁSTICA, FORNECIDO E INSTALADO EM CONDUTORES VERTICAIS DE ÁGUAS PLUVIAIS. AF_12/2014</v>
          </cell>
          <cell r="C7262" t="str">
            <v>UN</v>
          </cell>
          <cell r="D7262">
            <v>15.18</v>
          </cell>
        </row>
        <row r="7263">
          <cell r="A7263">
            <v>89582</v>
          </cell>
          <cell r="B7263" t="str">
            <v>JOELHO 45 GRAUS, PVC, SERIE R, ÁGUA PLUVIAL, DN 75 MM, JUNTA ELÁSTICA, FORNECIDO E INSTALADO EM CONDUTORES VERTICAIS DE ÁGUAS PLUVIAIS. AF_12/2014</v>
          </cell>
          <cell r="C7263" t="str">
            <v>UN</v>
          </cell>
          <cell r="D7263">
            <v>14.8</v>
          </cell>
        </row>
        <row r="7264">
          <cell r="A7264">
            <v>89583</v>
          </cell>
          <cell r="B7264" t="str">
            <v>CURVA 87 GRAUS E 30 MINUTOS, PVC, SERIE R, ÁGUA PLUVIAL, DN 75 MM, JUNTA ELÁSTICA, FORNECIDO E INSTALADO EM CONDUTORES VERTICAIS DE ÁGUAS PLUVIAIS. AF_12/2014</v>
          </cell>
          <cell r="C7264" t="str">
            <v>UN</v>
          </cell>
          <cell r="D7264">
            <v>21.34</v>
          </cell>
        </row>
        <row r="7265">
          <cell r="A7265">
            <v>89584</v>
          </cell>
          <cell r="B7265" t="str">
            <v>JOELHO 90 GRAUS, PVC, SERIE R, ÁGUA PLUVIAL, DN 100 MM, JUNTA ELÁSTICA, FORNECIDO E INSTALADO EM CONDUTORES VERTICAIS DE ÁGUAS PLUVIAIS. AF_12/2014</v>
          </cell>
          <cell r="C7265" t="str">
            <v>UN</v>
          </cell>
          <cell r="D7265">
            <v>24.04</v>
          </cell>
        </row>
        <row r="7266">
          <cell r="A7266">
            <v>89585</v>
          </cell>
          <cell r="B7266" t="str">
            <v>JOELHO 45 GRAUS, PVC, SERIE R, ÁGUA PLUVIAL, DN 100 MM, JUNTA ELÁSTICA, FORNECIDO E INSTALADO EM CONDUTORES VERTICAIS DE ÁGUAS PLUVIAIS. AF_12/2014</v>
          </cell>
          <cell r="C7266" t="str">
            <v>UN</v>
          </cell>
          <cell r="D7266">
            <v>20.48</v>
          </cell>
        </row>
        <row r="7267">
          <cell r="A7267">
            <v>89586</v>
          </cell>
          <cell r="B7267" t="str">
            <v>JOELHO 45 GRAUS PARA PÉ DE COLUNA, PVC, SERIE R, ÁGUA PLUVIAL, DN 100 MM, JUNTA ELÁSTICA, FORNECIDO E INSTALADO EM CONDUTORES VERTICAIS DE ÁGUAS PLUVIAIS. AF_12/2014</v>
          </cell>
          <cell r="C7267" t="str">
            <v>UN</v>
          </cell>
          <cell r="D7267">
            <v>20.48</v>
          </cell>
        </row>
        <row r="7268">
          <cell r="A7268">
            <v>89587</v>
          </cell>
          <cell r="B7268" t="str">
            <v>CURVA 87 GRAUS E 30 MINUTOS, PVC, SERIE R, ÁGUA PLUVIAL, DN 100 MM, JUNTA ELÁSTICA, FORNECIDO E INSTALADO EM CONDUTORES VERTICAIS DE ÁGUAS PLUVIAIS. AF_12/2014</v>
          </cell>
          <cell r="C7268" t="str">
            <v>UN</v>
          </cell>
          <cell r="D7268">
            <v>35.659999999999997</v>
          </cell>
        </row>
        <row r="7269">
          <cell r="A7269">
            <v>89590</v>
          </cell>
          <cell r="B7269" t="str">
            <v>JOELHO 90 GRAUS, PVC, SERIE R, ÁGUA PLUVIAL, DN 150 MM, JUNTA ELÁSTICA, FORNECIDO E INSTALADO EM CONDUTORES VERTICAIS DE ÁGUAS PLUVIAIS. AF_12/2014</v>
          </cell>
          <cell r="C7269" t="str">
            <v>UN</v>
          </cell>
          <cell r="D7269">
            <v>74.41</v>
          </cell>
        </row>
        <row r="7270">
          <cell r="A7270">
            <v>89591</v>
          </cell>
          <cell r="B7270" t="str">
            <v>JOELHO 45 GRAUS, PVC, SERIE R, ÁGUA PLUVIAL, DN 150 MM, JUNTA ELÁSTICA, FORNECIDO E INSTALADO EM CONDUTORES VERTICAIS DE ÁGUAS PLUVIAIS. AF_12/2014</v>
          </cell>
          <cell r="C7270" t="str">
            <v>UN</v>
          </cell>
          <cell r="D7270">
            <v>61.14</v>
          </cell>
        </row>
        <row r="7271">
          <cell r="A7271">
            <v>89592</v>
          </cell>
          <cell r="B7271" t="str">
            <v>CURVA 87 GRAUS E 30 MINUTOS, PVC, SERIE R, ÁGUA PLUVIAL, DN 150 MM, JUNTA ELÁSTICA, FORNECIDO E INSTALADO EM CONDUTORES VERTICAIS DE ÁGUAS PLUVIAIS. AF_12/2014</v>
          </cell>
          <cell r="C7271" t="str">
            <v>UN</v>
          </cell>
          <cell r="D7271">
            <v>229.64</v>
          </cell>
        </row>
        <row r="7272">
          <cell r="A7272">
            <v>89593</v>
          </cell>
          <cell r="B7272" t="str">
            <v>LUVA COM ROSCA, PVC, SOLDÁVEL, DN 50MM X 1.1/2, INSTALADO EM PRUMADA DE ÁGUA - FORNECIMENTO E INSTALAÇÃO. AF_12/2014</v>
          </cell>
          <cell r="C7272" t="str">
            <v>UN</v>
          </cell>
          <cell r="D7272">
            <v>17.28</v>
          </cell>
        </row>
        <row r="7273">
          <cell r="A7273">
            <v>89594</v>
          </cell>
          <cell r="B7273" t="str">
            <v>UNIÃO, PVC, SOLDÁVEL, DN 50MM, INSTALADO EM PRUMADA DE ÁGUA - FORNECIMENTO E INSTALAÇÃO. AF_12/2014</v>
          </cell>
          <cell r="C7273" t="str">
            <v>UN</v>
          </cell>
          <cell r="D7273">
            <v>31.69</v>
          </cell>
        </row>
        <row r="7274">
          <cell r="A7274">
            <v>89595</v>
          </cell>
          <cell r="B7274" t="str">
            <v>ADAPTADOR CURTO COM BOLSA E ROSCA PARA REGISTRO, PVC, SOLDÁVEL, DN 50MM X 1.1/4, INSTALADO EM PRUMADA DE ÁGUA - FORNECIMENTO E INSTALAÇÃO. AF_12/2014</v>
          </cell>
          <cell r="C7274" t="str">
            <v>UN</v>
          </cell>
          <cell r="D7274">
            <v>10.85</v>
          </cell>
        </row>
        <row r="7275">
          <cell r="A7275">
            <v>89596</v>
          </cell>
          <cell r="B7275" t="str">
            <v>ADAPTADOR CURTO COM BOLSA E ROSCA PARA REGISTRO, PVC, SOLDÁVEL, DN 50MM X 1.1/2, INSTALADO EM PRUMADA DE ÁGUA - FORNECIMENTO E INSTALAÇÃO. AF_12/2014</v>
          </cell>
          <cell r="C7275" t="str">
            <v>UN</v>
          </cell>
          <cell r="D7275">
            <v>7.68</v>
          </cell>
        </row>
        <row r="7276">
          <cell r="A7276">
            <v>89597</v>
          </cell>
          <cell r="B7276" t="str">
            <v>LUVA, PVC, SOLDÁVEL, DN 60MM, INSTALADO EM PRUMADA DE ÁGUA - FORNECIMENTO E INSTALAÇÃO. AF_12/2014</v>
          </cell>
          <cell r="C7276" t="str">
            <v>UN</v>
          </cell>
          <cell r="D7276">
            <v>14.1</v>
          </cell>
        </row>
        <row r="7277">
          <cell r="A7277">
            <v>89598</v>
          </cell>
          <cell r="B7277" t="str">
            <v>LUVA DE CORRER, PVC, SOLDÁVEL, DN 60MM, INSTALADO EM PRUMADA DE ÁGUA   FORNECIMENTO E INSTALAÇÃO. AF_12/2014</v>
          </cell>
          <cell r="C7277" t="str">
            <v>UN</v>
          </cell>
          <cell r="D7277">
            <v>32.54</v>
          </cell>
        </row>
        <row r="7278">
          <cell r="A7278">
            <v>89599</v>
          </cell>
          <cell r="B7278" t="str">
            <v>LUVA SIMPLES, PVC, SERIE R, ÁGUA PLUVIAL, DN 75 MM, JUNTA ELÁSTICA, FORNECIDO E INSTALADO EM CONDUTORES VERTICAIS DE ÁGUAS PLUVIAIS. AF_12/2014</v>
          </cell>
          <cell r="C7278" t="str">
            <v>UN</v>
          </cell>
          <cell r="D7278">
            <v>10.08</v>
          </cell>
        </row>
        <row r="7279">
          <cell r="A7279">
            <v>89600</v>
          </cell>
          <cell r="B7279" t="str">
            <v>LUVA DE CORRER, PVC, SERIE R, ÁGUA PLUVIAL, DN 75 MM, JUNTA ELÁSTICA, FORNECIDO E INSTALADO EM CONDUTORES VERTICAIS DE ÁGUAS PLUVIAIS. AF_12/2014</v>
          </cell>
          <cell r="C7279" t="str">
            <v>UN</v>
          </cell>
          <cell r="D7279">
            <v>11.26</v>
          </cell>
        </row>
        <row r="7280">
          <cell r="A7280">
            <v>89605</v>
          </cell>
          <cell r="B7280" t="str">
            <v>LUVA DE REDUÇÃO, PVC, SOLDÁVEL, DN 60MM X 50MM, INSTALADO EM PRUMADA DE ÁGUA - FORNECIMENTO E INSTALAÇÃO. AF_12/2014</v>
          </cell>
          <cell r="C7280" t="str">
            <v>UN</v>
          </cell>
          <cell r="D7280">
            <v>12.68</v>
          </cell>
        </row>
        <row r="7281">
          <cell r="A7281">
            <v>89609</v>
          </cell>
          <cell r="B7281" t="str">
            <v>UNIÃO, PVC, SOLDÁVEL, DN 60MM, INSTALADO EM PRUMADA DE ÁGUA - FORNECIMENTO E INSTALAÇÃO. AF_12/2014</v>
          </cell>
          <cell r="C7281" t="str">
            <v>UN</v>
          </cell>
          <cell r="D7281">
            <v>69.12</v>
          </cell>
        </row>
        <row r="7282">
          <cell r="A7282">
            <v>89610</v>
          </cell>
          <cell r="B7282" t="str">
            <v>ADAPTADOR CURTO COM BOLSA E ROSCA PARA REGISTRO, PVC, SOLDÁVEL, DN 60MM X 2, INSTALADO EM PRUMADA DE ÁGUA - FORNECIMENTO E INSTALAÇÃO. AF_12/2014</v>
          </cell>
          <cell r="C7282" t="str">
            <v>UN</v>
          </cell>
          <cell r="D7282">
            <v>14.44</v>
          </cell>
        </row>
        <row r="7283">
          <cell r="A7283">
            <v>89611</v>
          </cell>
          <cell r="B7283" t="str">
            <v>LUVA, PVC, SOLDÁVEL, DN 75MM, INSTALADO EM PRUMADA DE ÁGUA - FORNECIMENTO E INSTALAÇÃO. AF_12/2014</v>
          </cell>
          <cell r="C7283" t="str">
            <v>UN</v>
          </cell>
          <cell r="D7283">
            <v>20.84</v>
          </cell>
        </row>
        <row r="7284">
          <cell r="A7284">
            <v>89612</v>
          </cell>
          <cell r="B7284" t="str">
            <v>UNIÃO, PVC, SOLDÁVEL, DN 75MM, INSTALADO EM PRUMADA DE ÁGUA - FORNECIMENTO E INSTALAÇÃO. AF_12/2014</v>
          </cell>
          <cell r="C7284" t="str">
            <v>UN</v>
          </cell>
          <cell r="D7284">
            <v>140.5</v>
          </cell>
        </row>
        <row r="7285">
          <cell r="A7285">
            <v>89613</v>
          </cell>
          <cell r="B7285" t="str">
            <v>ADAPTADOR CURTO COM BOLSA E ROSCA PARA REGISTRO, PVC, SOLDÁVEL, DN 75MM X 2.1/2, INSTALADO EM PRUMADA DE ÁGUA - FORNECIMENTO E INSTALAÇÃO. AF_12/2014</v>
          </cell>
          <cell r="C7285" t="str">
            <v>UN</v>
          </cell>
          <cell r="D7285">
            <v>23.52</v>
          </cell>
        </row>
        <row r="7286">
          <cell r="A7286">
            <v>89614</v>
          </cell>
          <cell r="B7286" t="str">
            <v>LUVA, PVC, SOLDÁVEL, DN 85MM, INSTALADO EM PRUMADA DE ÁGUA - FORNECIMENTO E INSTALAÇÃO. AF_12/2014</v>
          </cell>
          <cell r="C7286" t="str">
            <v>UN</v>
          </cell>
          <cell r="D7286">
            <v>39.409999999999997</v>
          </cell>
        </row>
        <row r="7287">
          <cell r="A7287">
            <v>89615</v>
          </cell>
          <cell r="B7287" t="str">
            <v>UNIÃO, PVC, SOLDÁVEL, DN 85MM, INSTALADO EM PRUMADA DE ÁGUA - FORNECIMENTO E INSTALAÇÃO. AF_12/2014</v>
          </cell>
          <cell r="C7287" t="str">
            <v>UN</v>
          </cell>
          <cell r="D7287">
            <v>206.16</v>
          </cell>
        </row>
        <row r="7288">
          <cell r="A7288">
            <v>89616</v>
          </cell>
          <cell r="B7288" t="str">
            <v>ADAPTADOR CURTO COM BOLSA E ROSCA PARA REGISTRO, PVC, SOLDÁVEL, DN 85MM X 3, INSTALADO EM PRUMADA DE ÁGUA - FORNECIMENTO E INSTALAÇÃO. AF_12/2014</v>
          </cell>
          <cell r="C7288" t="str">
            <v>UN</v>
          </cell>
          <cell r="D7288">
            <v>32.799999999999997</v>
          </cell>
        </row>
        <row r="7289">
          <cell r="A7289">
            <v>89617</v>
          </cell>
          <cell r="B7289" t="str">
            <v>TE, PVC, SOLDÁVEL, DN 25MM, INSTALADO EM PRUMADA DE ÁGUA - FORNECIMENTO E INSTALAÇÃO. AF_12/2014</v>
          </cell>
          <cell r="C7289" t="str">
            <v>UN</v>
          </cell>
          <cell r="D7289">
            <v>4.41</v>
          </cell>
        </row>
        <row r="7290">
          <cell r="A7290">
            <v>89618</v>
          </cell>
          <cell r="B7290" t="str">
            <v>TÊ COM BUCHA DE LATÃO NA BOLSA CENTRAL, PVC, SOLDÁVEL, DN 25MM X 1/2, INSTALADO EM PRUMADA DE ÁGUA - FORNECIMENTO E INSTALAÇÃO. AF_12/2014</v>
          </cell>
          <cell r="C7290" t="str">
            <v>UN</v>
          </cell>
          <cell r="D7290">
            <v>10.41</v>
          </cell>
        </row>
        <row r="7291">
          <cell r="A7291">
            <v>89619</v>
          </cell>
          <cell r="B7291" t="str">
            <v>TÊ DE REDUÇÃO, PVC, SOLDÁVEL, DN 25MM X 20MM, INSTALADO EM PRUMADA DE ÁGUA - FORNECIMENTO E INSTALAÇÃO. AF_12/2014</v>
          </cell>
          <cell r="C7291" t="str">
            <v>UN</v>
          </cell>
          <cell r="D7291">
            <v>5.67</v>
          </cell>
        </row>
        <row r="7292">
          <cell r="A7292">
            <v>89620</v>
          </cell>
          <cell r="B7292" t="str">
            <v>TE, PVC, SOLDÁVEL, DN 32MM, INSTALADO EM PRUMADA DE ÁGUA - FORNECIMENTO E INSTALAÇÃO. AF_12/2014</v>
          </cell>
          <cell r="C7292" t="str">
            <v>UN</v>
          </cell>
          <cell r="D7292">
            <v>6.66</v>
          </cell>
        </row>
        <row r="7293">
          <cell r="A7293">
            <v>89621</v>
          </cell>
          <cell r="B7293" t="str">
            <v>TÊ COM BUCHA DE LATÃO NA BOLSA CENTRAL, PVC, SOLDÁVEL, DN 32MM X 3/4, INSTALADO EM PRUMADA DE ÁGUA - FORNECIMENTO E INSTALAÇÃO. AF_12/2014</v>
          </cell>
          <cell r="C7293" t="str">
            <v>UN</v>
          </cell>
          <cell r="D7293">
            <v>16.28</v>
          </cell>
        </row>
        <row r="7294">
          <cell r="A7294">
            <v>89622</v>
          </cell>
          <cell r="B7294" t="str">
            <v>TÊ DE REDUÇÃO, PVC, SOLDÁVEL, DN 32MM X 25MM, INSTALADO EM PRUMADA DE ÁGUA - FORNECIMENTO E INSTALAÇÃO. AF_12/2014</v>
          </cell>
          <cell r="C7294" t="str">
            <v>UN</v>
          </cell>
          <cell r="D7294">
            <v>8.6300000000000008</v>
          </cell>
        </row>
        <row r="7295">
          <cell r="A7295">
            <v>89623</v>
          </cell>
          <cell r="B7295" t="str">
            <v>TE, PVC, SOLDÁVEL, DN 40MM, INSTALADO EM PRUMADA DE ÁGUA - FORNECIMENTO E INSTALAÇÃO. AF_12/2014</v>
          </cell>
          <cell r="C7295" t="str">
            <v>UN</v>
          </cell>
          <cell r="D7295">
            <v>11.29</v>
          </cell>
        </row>
        <row r="7296">
          <cell r="A7296">
            <v>89624</v>
          </cell>
          <cell r="B7296" t="str">
            <v>TÊ DE REDUÇÃO, PVC, SOLDÁVEL, DN 40MM X 32MM, INSTALADO EM PRUMADA DE ÁGUA - FORNECIMENTO E INSTALAÇÃO. AF_12/2014</v>
          </cell>
          <cell r="C7296" t="str">
            <v>UN</v>
          </cell>
          <cell r="D7296">
            <v>11.18</v>
          </cell>
        </row>
        <row r="7297">
          <cell r="A7297">
            <v>89625</v>
          </cell>
          <cell r="B7297" t="str">
            <v>TE, PVC, SOLDÁVEL, DN 50MM, INSTALADO EM PRUMADA DE ÁGUA - FORNECIMENTO E INSTALAÇÃO. AF_12/2014</v>
          </cell>
          <cell r="C7297" t="str">
            <v>UN</v>
          </cell>
          <cell r="D7297">
            <v>13.68</v>
          </cell>
        </row>
        <row r="7298">
          <cell r="A7298">
            <v>89626</v>
          </cell>
          <cell r="B7298" t="str">
            <v>TÊ DE REDUÇÃO, PVC, SOLDÁVEL, DN 50MM X 40MM, INSTALADO EM PRUMADA DE ÁGUA - FORNECIMENTO E INSTALAÇÃO. AF_12/2014</v>
          </cell>
          <cell r="C7298" t="str">
            <v>UN</v>
          </cell>
          <cell r="D7298">
            <v>17.05</v>
          </cell>
        </row>
        <row r="7299">
          <cell r="A7299">
            <v>89627</v>
          </cell>
          <cell r="B7299" t="str">
            <v>TÊ DE REDUÇÃO, PVC, SOLDÁVEL, DN 50MM X 25MM, INSTALADO EM PRUMADA DE ÁGUA - FORNECIMENTO E INSTALAÇÃO. AF_12/2014</v>
          </cell>
          <cell r="C7299" t="str">
            <v>UN</v>
          </cell>
          <cell r="D7299">
            <v>13.46</v>
          </cell>
        </row>
        <row r="7300">
          <cell r="A7300">
            <v>89628</v>
          </cell>
          <cell r="B7300" t="str">
            <v>TE, PVC, SOLDÁVEL, DN 60MM, INSTALADO EM PRUMADA DE ÁGUA - FORNECIMENTO E INSTALAÇÃO. AF_12/2014</v>
          </cell>
          <cell r="C7300" t="str">
            <v>UN</v>
          </cell>
          <cell r="D7300">
            <v>27.85</v>
          </cell>
        </row>
        <row r="7301">
          <cell r="A7301">
            <v>89629</v>
          </cell>
          <cell r="B7301" t="str">
            <v>TE, PVC, SOLDÁVEL, DN 75MM, INSTALADO EM PRUMADA DE ÁGUA - FORNECIMENTO E INSTALAÇÃO. AF_12/2014</v>
          </cell>
          <cell r="C7301" t="str">
            <v>UN</v>
          </cell>
          <cell r="D7301">
            <v>49.04</v>
          </cell>
        </row>
        <row r="7302">
          <cell r="A7302">
            <v>89630</v>
          </cell>
          <cell r="B7302" t="str">
            <v>TE DE REDUÇÃO, PVC, SOLDÁVEL, DN 75MM X 50MM, INSTALADO EM PRUMADA DE ÁGUA - FORNECIMENTO E INSTALAÇÃO. AF_12/2014</v>
          </cell>
          <cell r="C7302" t="str">
            <v>UN</v>
          </cell>
          <cell r="D7302">
            <v>42.3</v>
          </cell>
        </row>
        <row r="7303">
          <cell r="A7303">
            <v>89631</v>
          </cell>
          <cell r="B7303" t="str">
            <v>TE, PVC, SOLDÁVEL, DN 85MM, INSTALADO EM PRUMADA DE ÁGUA - FORNECIMENTO E INSTALAÇÃO. AF_12/2014</v>
          </cell>
          <cell r="C7303" t="str">
            <v>UN</v>
          </cell>
          <cell r="D7303">
            <v>71.67</v>
          </cell>
        </row>
        <row r="7304">
          <cell r="A7304">
            <v>89632</v>
          </cell>
          <cell r="B7304" t="str">
            <v>TE DE REDUÇÃO, PVC, SOLDÁVEL, DN 85MM X 60MM, INSTALADO EM PRUMADA DE ÁGUA - FORNECIMENTO E INSTALAÇÃO. AF_12/2014</v>
          </cell>
          <cell r="C7304" t="str">
            <v>UN</v>
          </cell>
          <cell r="D7304">
            <v>61.66</v>
          </cell>
        </row>
        <row r="7305">
          <cell r="A7305">
            <v>89633</v>
          </cell>
          <cell r="B7305" t="str">
            <v>TUBO, CPVC, SOLDÁVEL, DN 15MM, INSTALADO EM RAMAL OU SUB-RAMAL DE ÁGUA - FORNECIMENTO E INSTALAÇÃO. AF_12/2014</v>
          </cell>
          <cell r="C7305" t="str">
            <v>M</v>
          </cell>
          <cell r="D7305">
            <v>15.45</v>
          </cell>
        </row>
        <row r="7306">
          <cell r="A7306">
            <v>89634</v>
          </cell>
          <cell r="B7306" t="str">
            <v>TUBO, CPVC, SOLDÁVEL, DN 22MM, INSTALADO EM RAMAL OU SUB-RAMAL DE ÁGUA - FORNECIMENTO E INSTALAÇÃO. AF_12/2014</v>
          </cell>
          <cell r="C7306" t="str">
            <v>M</v>
          </cell>
          <cell r="D7306">
            <v>23.13</v>
          </cell>
        </row>
        <row r="7307">
          <cell r="A7307">
            <v>89635</v>
          </cell>
          <cell r="B7307" t="str">
            <v>TUBO, CPVC, SOLDÁVEL, DN 28MM, INSTALADO EM RAMAL OU SUB-RAMAL DE ÁGUA - FORNECIMENTO E INSTALAÇÃO. AF_12/2014</v>
          </cell>
          <cell r="C7307" t="str">
            <v>M</v>
          </cell>
          <cell r="D7307">
            <v>32.61</v>
          </cell>
        </row>
        <row r="7308">
          <cell r="A7308">
            <v>89636</v>
          </cell>
          <cell r="B7308" t="str">
            <v>TUBO, CPVC, SOLDÁVEL, DN 35MM, INSTALADO EM RAMAL OU SUB-RAMAL DE ÁGUA  FORNECIMENTO E INSTALAÇÃO. AF_12/2014</v>
          </cell>
          <cell r="C7308" t="str">
            <v>M</v>
          </cell>
          <cell r="D7308">
            <v>39.619999999999997</v>
          </cell>
        </row>
        <row r="7309">
          <cell r="A7309">
            <v>89637</v>
          </cell>
          <cell r="B7309" t="str">
            <v>JOELHO 90 GRAUS, CPVC, SOLDÁVEL, DN 15MM, INSTALADO EM RAMAL OU SUB-RAMAL DE ÁGUA - FORNECIMENTO E INSTALAÇÃO. AF_12/2014</v>
          </cell>
          <cell r="C7309" t="str">
            <v>UN</v>
          </cell>
          <cell r="D7309">
            <v>6.59</v>
          </cell>
        </row>
        <row r="7310">
          <cell r="A7310">
            <v>89638</v>
          </cell>
          <cell r="B7310" t="str">
            <v>JOELHO 45 GRAUS, CPVC, SOLDÁVEL, DN 15MM, INSTALADO EM RAMAL OU SUB-RAMAL DE ÁGUA - FORNECIMENTO E INSTALAÇÃO. AF_12/2014</v>
          </cell>
          <cell r="C7310" t="str">
            <v>UN</v>
          </cell>
          <cell r="D7310">
            <v>7.4</v>
          </cell>
        </row>
        <row r="7311">
          <cell r="A7311">
            <v>89639</v>
          </cell>
          <cell r="B7311" t="str">
            <v>CURVA 90 GRAUS, CPVC, SOLDÁVEL, DN 15MM, INSTALADO EM RAMAL OU SUB-RAMAL DE ÁGUA - FORNECIMENTO E INSTALAÇÃO. AF_12/2014</v>
          </cell>
          <cell r="C7311" t="str">
            <v>UN</v>
          </cell>
          <cell r="D7311">
            <v>7.72</v>
          </cell>
        </row>
        <row r="7312">
          <cell r="A7312">
            <v>89641</v>
          </cell>
          <cell r="B7312" t="str">
            <v>JOELHO 90 GRAUS, CPVC, SOLDÁVEL, DN 22MM, INSTALADO EM RAMAL OU SUB-RAMAL DE ÁGUA - FORNECIMENTO E INSTALAÇÃO. AF_12/2014</v>
          </cell>
          <cell r="C7312" t="str">
            <v>UN</v>
          </cell>
          <cell r="D7312">
            <v>9.3000000000000007</v>
          </cell>
        </row>
        <row r="7313">
          <cell r="A7313">
            <v>89642</v>
          </cell>
          <cell r="B7313" t="str">
            <v>JOELHO 45 GRAUS, CPVC, SOLDÁVEL, DN 22MM, INSTALADO EM RAMAL OU SUB-RAMAL DE ÁGUA - FORNECIMENTO E INSTALAÇÃO. AF_12/2014</v>
          </cell>
          <cell r="C7313" t="str">
            <v>UN</v>
          </cell>
          <cell r="D7313">
            <v>10.87</v>
          </cell>
        </row>
        <row r="7314">
          <cell r="A7314">
            <v>89643</v>
          </cell>
          <cell r="B7314" t="str">
            <v>CURVA 90 GRAUS, CPVC, SOLDÁVEL, DN 22MM, INSTALADO EM RAMAL OU SUB-RAMAL DE ÁGUA - FORNECIMENTO E INSTALAÇÃO. AF_12/2014</v>
          </cell>
          <cell r="C7314" t="str">
            <v>UN</v>
          </cell>
          <cell r="D7314">
            <v>11.39</v>
          </cell>
        </row>
        <row r="7315">
          <cell r="A7315">
            <v>89645</v>
          </cell>
          <cell r="B7315" t="str">
            <v>JOELHO DE TRANSIÇÃO, 90 GRAUS, CPVC, SOLDÁVEL, DN 22MM X 3/4", INSTALADO EM RAMAL OU SUB-RAMAL DE ÁGUA - FORNECIMENTO E INSTALAÇÃO. AF_12/2014</v>
          </cell>
          <cell r="C7315" t="str">
            <v>UN</v>
          </cell>
          <cell r="D7315">
            <v>21.24</v>
          </cell>
        </row>
        <row r="7316">
          <cell r="A7316">
            <v>89646</v>
          </cell>
          <cell r="B7316" t="str">
            <v>JOELHO 90 GRAUS, CPVC, SOLDÁVEL, DN 28MM, INSTALADO EM RAMAL OU SUB-RAMAL DE ÁGUA - FORNECIMENTO E INSTALAÇÃO. AF_12/2014</v>
          </cell>
          <cell r="C7316" t="str">
            <v>UN</v>
          </cell>
          <cell r="D7316">
            <v>14.81</v>
          </cell>
        </row>
        <row r="7317">
          <cell r="A7317">
            <v>89647</v>
          </cell>
          <cell r="B7317" t="str">
            <v>JOELHO 45 GRAUS, CPVC, SOLDÁVEL, DN 28MM, INSTALADO EM RAMAL OU SUB-RAMAL DE ÁGUA  FORNECIMENTO E INSTALAÇÃO. AF_12/2014</v>
          </cell>
          <cell r="C7317" t="str">
            <v>UN</v>
          </cell>
          <cell r="D7317">
            <v>14.45</v>
          </cell>
        </row>
        <row r="7318">
          <cell r="A7318">
            <v>89648</v>
          </cell>
          <cell r="B7318" t="str">
            <v>CURVA 90 GRAUS, CPVC, SOLDÁVEL, DN 28MM, INSTALADO EM RAMAL OU SUB-RAMAL DE ÁGUA  FORNECIMENTO E INSTALAÇÃO. AF_12/2014</v>
          </cell>
          <cell r="C7318" t="str">
            <v>UN</v>
          </cell>
          <cell r="D7318">
            <v>16.13</v>
          </cell>
        </row>
        <row r="7319">
          <cell r="A7319">
            <v>89649</v>
          </cell>
          <cell r="B7319" t="str">
            <v>JOELHO 90 GRAUS, CPVC, SOLDÁVEL, DN 35MM, INSTALADO EM RAMAL OU SUB-RAMAL DE ÁGUA  FORNECIMENTO E INSTALAÇÃO. AF_12/2014</v>
          </cell>
          <cell r="C7319" t="str">
            <v>UN</v>
          </cell>
          <cell r="D7319">
            <v>22.19</v>
          </cell>
        </row>
        <row r="7320">
          <cell r="A7320">
            <v>89650</v>
          </cell>
          <cell r="B7320" t="str">
            <v>JOELHO 45 GRAUS, CPVC, SOLDÁVEL, DN 35MM, INSTALADO EM RAMAL OU SUB-RAMAL DE ÁGUA  FORNECIMENTO E INSTALAÇÃO. AF_12/2014</v>
          </cell>
          <cell r="C7320" t="str">
            <v>UN</v>
          </cell>
          <cell r="D7320">
            <v>22.19</v>
          </cell>
        </row>
        <row r="7321">
          <cell r="A7321">
            <v>89651</v>
          </cell>
          <cell r="B7321" t="str">
            <v>LUVA, CPVC, SOLDÁVEL, DN 15MM, INSTALADO EM RAMAL OU SUB-RAMAL DE ÁGUA - FORNECIMENTO E INSTALAÇÃO. AF_12/2014</v>
          </cell>
          <cell r="C7321" t="str">
            <v>UN</v>
          </cell>
          <cell r="D7321">
            <v>4.4400000000000004</v>
          </cell>
        </row>
        <row r="7322">
          <cell r="A7322">
            <v>89652</v>
          </cell>
          <cell r="B7322" t="str">
            <v>LUVA DE CORRER, CPVC, SOLDÁVEL, DN 15MM, INSTALADO EM RAMAL OU SUB-RAMAL DE ÁGUA  FORNECIMENTO E INSTALAÇÃO. AF_12/2014</v>
          </cell>
          <cell r="C7322" t="str">
            <v>UN</v>
          </cell>
          <cell r="D7322">
            <v>8.01</v>
          </cell>
        </row>
        <row r="7323">
          <cell r="A7323">
            <v>89653</v>
          </cell>
          <cell r="B7323" t="str">
            <v>LUVA DE TRANSIÇÃO, CPVC, SOLDÁVEL, DN15MM X 1/2", INSTALADO EM RAMAL OU SUB-RAMAL DE ÁGUA - FORNECIMENTO E INSTALAÇÃO. AF_12/2014</v>
          </cell>
          <cell r="C7323" t="str">
            <v>UN</v>
          </cell>
          <cell r="D7323">
            <v>13.51</v>
          </cell>
        </row>
        <row r="7324">
          <cell r="A7324">
            <v>89654</v>
          </cell>
          <cell r="B7324" t="str">
            <v>UNIÃO, CPVC, SOLDÁVEL, DN15MM, INSTALADO EM RAMAL OU SUB-RAMAL DE ÁGUA  FORNECIMENTO E INSTALAÇÃO. AF_12/2014</v>
          </cell>
          <cell r="C7324" t="str">
            <v>UN</v>
          </cell>
          <cell r="D7324">
            <v>13.14</v>
          </cell>
        </row>
        <row r="7325">
          <cell r="A7325">
            <v>89655</v>
          </cell>
          <cell r="B7325" t="str">
            <v>CONECTOR, CPVC, SOLDÁVEL, DN 15MM X 1/2, INSTALADO EM RAMAL OU SUB-RAMAL DE ÁGUA  FORNECIMENTO E INSTALAÇÃO. AF_12/2014</v>
          </cell>
          <cell r="C7325" t="str">
            <v>UN</v>
          </cell>
          <cell r="D7325">
            <v>19.86</v>
          </cell>
        </row>
        <row r="7326">
          <cell r="A7326">
            <v>89656</v>
          </cell>
          <cell r="B7326" t="str">
            <v>ADAPTADOR, CPVC, SOLDÁVEL, DN15MM, INSTALADO EM RAMAL OU SUB-RAMAL DE ÁGUA  FORNECIMENTO E INSTALAÇÃO. AF_12/2014</v>
          </cell>
          <cell r="C7326" t="str">
            <v>UN</v>
          </cell>
          <cell r="D7326">
            <v>8.58</v>
          </cell>
        </row>
        <row r="7327">
          <cell r="A7327">
            <v>89657</v>
          </cell>
          <cell r="B7327" t="str">
            <v>CURVA DE TRANSPOSIÇÃO, CPVC, SOLDÁVEL, DN15MM, INSTALADO EM RAMAL OU SUB-RAMAL DE ÁGUA  FORNECIMENTO E INSTALAÇÃO. AF_12/2014</v>
          </cell>
          <cell r="C7327" t="str">
            <v>UN</v>
          </cell>
          <cell r="D7327">
            <v>8.76</v>
          </cell>
        </row>
        <row r="7328">
          <cell r="A7328">
            <v>89658</v>
          </cell>
          <cell r="B7328" t="str">
            <v>LUVA, CPVC, SOLDÁVEL, DN 22MM, INSTALADO EM RAMAL OU SUB-RAMAL DE ÁGUA  FORNECIMENTO E INSTALAÇÃO. AF_12/2014</v>
          </cell>
          <cell r="C7328" t="str">
            <v>UN</v>
          </cell>
          <cell r="D7328">
            <v>6.1</v>
          </cell>
        </row>
        <row r="7329">
          <cell r="A7329">
            <v>89659</v>
          </cell>
          <cell r="B7329" t="str">
            <v>LUVA DE CORRER, CPVC, SOLDÁVEL, DN 22MM, INSTALADO EM RAMAL OU SUB-RAMAL DE ÁGUA  FORNECIMENTO E INSTALAÇÃO. AF_12/2014</v>
          </cell>
          <cell r="C7329" t="str">
            <v>UN</v>
          </cell>
          <cell r="D7329">
            <v>11.57</v>
          </cell>
        </row>
        <row r="7330">
          <cell r="A7330">
            <v>89660</v>
          </cell>
          <cell r="B7330" t="str">
            <v>LUVA DE TRANSIÇÃO, CPVC, SOLDÁVEL, DN22MM X 25MM, INSTALADO EM RAMAL OU SUB-RAMAL DE ÁGUA - FORNECIMENTO E INSTALAÇÃO. AF_12/2014</v>
          </cell>
          <cell r="C7330" t="str">
            <v>UN</v>
          </cell>
          <cell r="D7330">
            <v>5.63</v>
          </cell>
        </row>
        <row r="7331">
          <cell r="A7331">
            <v>89661</v>
          </cell>
          <cell r="B7331" t="str">
            <v>UNIÃO, CPVC, SOLDÁVEL, DN22MM, INSTALADO EM RAMAL OU SUB-RAMAL DE ÁGUA  FORNECIMENTO E INSTALAÇÃO. AF_12/2014</v>
          </cell>
          <cell r="C7331" t="str">
            <v>UN</v>
          </cell>
          <cell r="D7331">
            <v>15.73</v>
          </cell>
        </row>
        <row r="7332">
          <cell r="A7332">
            <v>89662</v>
          </cell>
          <cell r="B7332" t="str">
            <v>CONECTOR, CPVC, SOLDÁVEL, DN 22MM X 1/2, INSTALADO EM RAMAL OU SUB-RAMAL DE ÁGUA  FORNECIMENTO E INSTALAÇÃO. AF_12/2014</v>
          </cell>
          <cell r="C7332" t="str">
            <v>UN</v>
          </cell>
          <cell r="D7332">
            <v>24.64</v>
          </cell>
        </row>
        <row r="7333">
          <cell r="A7333">
            <v>89663</v>
          </cell>
          <cell r="B7333" t="str">
            <v>ADAPTADOR, CPVC, SOLDÁVEL, DN22MM, INSTALADO EM RAMAL OU SUB-RAMAL DE ÁGUA  FORNECIMENTO E INSTALAÇÃO. AF_12/2014</v>
          </cell>
          <cell r="C7333" t="str">
            <v>UN</v>
          </cell>
          <cell r="D7333">
            <v>9.7200000000000006</v>
          </cell>
        </row>
        <row r="7334">
          <cell r="A7334">
            <v>89664</v>
          </cell>
          <cell r="B7334" t="str">
            <v>CURVA DE TRANSPOSIÇÃO, CPVC, SOLDÁVEL, DN22MM, INSTALADO EM RAMAL OU SUB-RAMAL DE ÁGUA  FORNECIMENTO E INSTALAÇÃO. AF_12/2014</v>
          </cell>
          <cell r="C7334" t="str">
            <v>UN</v>
          </cell>
          <cell r="D7334">
            <v>11.57</v>
          </cell>
        </row>
        <row r="7335">
          <cell r="A7335">
            <v>89665</v>
          </cell>
          <cell r="B7335" t="str">
            <v>REDUÇÃO EXCÊNTRICA, PVC, SERIE R, ÁGUA PLUVIAL, DN 75 X 50 MM, JUNTA ELÁSTICA, FORNECIDO E INSTALADO EM CONDUTORES VERTICAIS DE ÁGUAS PLUVIAIS. AF_12/2014</v>
          </cell>
          <cell r="C7335" t="str">
            <v>UN</v>
          </cell>
          <cell r="D7335">
            <v>8.26</v>
          </cell>
        </row>
        <row r="7336">
          <cell r="A7336">
            <v>89666</v>
          </cell>
          <cell r="B7336" t="str">
            <v>BUCHA DE REDUÇÃO, CPVC, SOLDÁVEL, DN22MM X 15MM, INSTALADO EM RAMAL OU SUB-RAMAL DE ÁGUA  FORNECIMENTO E INSTALAÇÃO. AF_12/2014</v>
          </cell>
          <cell r="C7336" t="str">
            <v>UN</v>
          </cell>
          <cell r="D7336">
            <v>4.8099999999999996</v>
          </cell>
        </row>
        <row r="7337">
          <cell r="A7337">
            <v>89667</v>
          </cell>
          <cell r="B7337" t="str">
            <v>TÊ DE INSPEÇÃO, PVC, SERIE R, ÁGUA PLUVIAL, DN 75 MM, JUNTA ELÁSTICA, FORNECIDO E INSTALADO EM CONDUTORES VERTICAIS DE ÁGUAS PLUVIAIS. AF_12/2014</v>
          </cell>
          <cell r="C7337" t="str">
            <v>UN</v>
          </cell>
          <cell r="D7337">
            <v>23.57</v>
          </cell>
        </row>
        <row r="7338">
          <cell r="A7338">
            <v>89668</v>
          </cell>
          <cell r="B7338" t="str">
            <v>CONECTOR, CPVC, SOLDÁVEL, DN22MM X 3/4", INSTALADO EM RAMAL OU SUB-RAMAL DE ÁGUA - FORNECIMENTO E INSTALAÇÃO. AF_12/2014</v>
          </cell>
          <cell r="C7338" t="str">
            <v>UN</v>
          </cell>
          <cell r="D7338">
            <v>23.33</v>
          </cell>
        </row>
        <row r="7339">
          <cell r="A7339">
            <v>89669</v>
          </cell>
          <cell r="B7339" t="str">
            <v>LUVA SIMPLES, PVC, SERIE R, ÁGUA PLUVIAL, DN 100 MM, JUNTA ELÁSTICA, FORNECIDO E INSTALADO EM CONDUTORES VERTICAIS DE ÁGUAS PLUVIAIS. AF_12/2014</v>
          </cell>
          <cell r="C7339" t="str">
            <v>UN</v>
          </cell>
          <cell r="D7339">
            <v>12.86</v>
          </cell>
        </row>
        <row r="7340">
          <cell r="A7340">
            <v>89670</v>
          </cell>
          <cell r="B7340" t="str">
            <v>LUVA, CPVC, SOLDÁVEL, DN 28MM, INSTALADO EM RAMAL OU SUB-RAMAL DE ÁGUA  FORNECIMENTO E INSTALAÇÃO. AF_12/2014</v>
          </cell>
          <cell r="C7340" t="str">
            <v>UN</v>
          </cell>
          <cell r="D7340">
            <v>9.2200000000000006</v>
          </cell>
        </row>
        <row r="7341">
          <cell r="A7341">
            <v>89671</v>
          </cell>
          <cell r="B7341" t="str">
            <v>LUVA DE CORRER, PVC, SERIE R, ÁGUA PLUVIAL, DN 100 MM, JUNTA ELÁSTICA, FORNECIDO E INSTALADO EM CONDUTORES VERTICAIS DE ÁGUAS PLUVIAIS. AF_12/2014</v>
          </cell>
          <cell r="C7341" t="str">
            <v>UN</v>
          </cell>
          <cell r="D7341">
            <v>18.600000000000001</v>
          </cell>
        </row>
        <row r="7342">
          <cell r="A7342">
            <v>89672</v>
          </cell>
          <cell r="B7342" t="str">
            <v>LUVA DE CORRER, CPVC, SOLDÁVEL, DN 28MM, INSTALADO EM RAMAL OU SUB-RAMAL DE ÁGUA  FORNECIMENTO E INSTALAÇÃO. AF_12/2014</v>
          </cell>
          <cell r="C7342" t="str">
            <v>UN</v>
          </cell>
          <cell r="D7342">
            <v>15.49</v>
          </cell>
        </row>
        <row r="7343">
          <cell r="A7343">
            <v>89673</v>
          </cell>
          <cell r="B7343" t="str">
            <v>REDUÇÃO EXCÊNTRICA, PVC, SERIE R, ÁGUA PLUVIAL, DN 100 X 75 MM, JUNTA ELÁSTICA, FORNECIDO E INSTALADO EM CONDUTORES VERTICAIS DE ÁGUAS PLUVIAIS. AF_12/2014</v>
          </cell>
          <cell r="C7343" t="str">
            <v>UN</v>
          </cell>
          <cell r="D7343">
            <v>14.89</v>
          </cell>
        </row>
        <row r="7344">
          <cell r="A7344">
            <v>89674</v>
          </cell>
          <cell r="B7344" t="str">
            <v>UNIÃO, CPVC, SOLDÁVEL, DN28MM, INSTALADO EM RAMAL OU SUB-RAMAL DE ÁGUA  FORNECIMENTO E INSTALAÇÃO. AF_12/2014</v>
          </cell>
          <cell r="C7344" t="str">
            <v>UN</v>
          </cell>
          <cell r="D7344">
            <v>23.47</v>
          </cell>
        </row>
        <row r="7345">
          <cell r="A7345">
            <v>89675</v>
          </cell>
          <cell r="B7345" t="str">
            <v>TÊ DE INSPEÇÃO, PVC, SERIE R, ÁGUA PLUVIAL, DN 100 MM, JUNTA ELÁSTICA, FORNECIDO E INSTALADO EM CONDUTORES VERTICAIS DE ÁGUAS PLUVIAIS. AF_12/2014</v>
          </cell>
          <cell r="C7345" t="str">
            <v>UN</v>
          </cell>
          <cell r="D7345">
            <v>32.1</v>
          </cell>
        </row>
        <row r="7346">
          <cell r="A7346">
            <v>89676</v>
          </cell>
          <cell r="B7346" t="str">
            <v>CONECTOR, CPVC, SOLDÁVEL, DN 28MM X 1, INSTALADO EM RAMAL OU SUB-RAMAL DE ÁGUA  FORNECIMENTO E INSTALAÇÃO. AF_12/2014</v>
          </cell>
          <cell r="C7346" t="str">
            <v>UN</v>
          </cell>
          <cell r="D7346">
            <v>36.5</v>
          </cell>
        </row>
        <row r="7347">
          <cell r="A7347">
            <v>89677</v>
          </cell>
          <cell r="B7347" t="str">
            <v>LUVA SIMPLES, PVC, SERIE R, ÁGUA PLUVIAL, DN 150 MM, JUNTA ELÁSTICA, FORNECIDO E INSTALADO EM CONDUTORES VERTICAIS DE ÁGUAS PLUVIAIS. AF_12/2014</v>
          </cell>
          <cell r="C7347" t="str">
            <v>UN</v>
          </cell>
          <cell r="D7347">
            <v>37.76</v>
          </cell>
        </row>
        <row r="7348">
          <cell r="A7348">
            <v>89678</v>
          </cell>
          <cell r="B7348" t="str">
            <v>BUCHA DE REDUÇÃO, CPVC, SOLDÁVEL, DN28MM X 22MM, INSTALADO EM RAMAL OU SUB-RAMAL DE ÁGUA  FORNECIMENTO E INSTALAÇÃO. AF_12/2014</v>
          </cell>
          <cell r="C7348" t="str">
            <v>UN</v>
          </cell>
          <cell r="D7348">
            <v>6.44</v>
          </cell>
        </row>
        <row r="7349">
          <cell r="A7349">
            <v>89679</v>
          </cell>
          <cell r="B7349" t="str">
            <v>LUVA DE CORRER, PVC, SERIE R, ÁGUA PLUVIAL, DN 150 MM, JUNTA ELÁSTICA, FORNECIDO E INSTALADO EM CONDUTORES VERTICAIS DE ÁGUAS PLUVIAIS. AF_12/2014</v>
          </cell>
          <cell r="C7349" t="str">
            <v>UN</v>
          </cell>
          <cell r="D7349">
            <v>60.61</v>
          </cell>
        </row>
        <row r="7350">
          <cell r="A7350">
            <v>89680</v>
          </cell>
          <cell r="B7350" t="str">
            <v>LUVA, CPVC, SOLDÁVEL, DN 35MM, INSTALADO EM RAMAL OU SUB-RAMAL DE ÁGUA  FORNECIMENTO E INSTALAÇÃO. AF_12/2014</v>
          </cell>
          <cell r="C7350" t="str">
            <v>UN</v>
          </cell>
          <cell r="D7350">
            <v>14.87</v>
          </cell>
        </row>
        <row r="7351">
          <cell r="A7351">
            <v>89681</v>
          </cell>
          <cell r="B7351" t="str">
            <v>REDUÇÃO EXCÊNTRICA, PVC, SERIE R, ÁGUA PLUVIAL, DN 150 X 100 MM, JUNTA ELÁSTICA, FORNECIDO E INSTALADO EM CONDUTORES VERTICAIS DE ÁGUAS PLUVIAIS. AF_12/2014</v>
          </cell>
          <cell r="C7351" t="str">
            <v>UN</v>
          </cell>
          <cell r="D7351">
            <v>41.74</v>
          </cell>
        </row>
        <row r="7352">
          <cell r="A7352">
            <v>89682</v>
          </cell>
          <cell r="B7352" t="str">
            <v>LUVA DE CORRER, CPVC, SOLDÁVEL, DN 35MM, INSTALADO EM RAMAL OU SUB-RAMAL DE ÁGUA  FORNECIMENTO E INSTALAÇÃO. AF_12/2014</v>
          </cell>
          <cell r="C7352" t="str">
            <v>UN</v>
          </cell>
          <cell r="D7352">
            <v>24.23</v>
          </cell>
        </row>
        <row r="7353">
          <cell r="A7353">
            <v>89684</v>
          </cell>
          <cell r="B7353" t="str">
            <v>UNIÃO, CPVC, SOLDÁVEL, DN35MM, INSTALADO EM RAMAL OU SUB-RAMAL DE ÁGUA  FORNECIMENTO E INSTALAÇÃO. AF_12/2014</v>
          </cell>
          <cell r="C7353" t="str">
            <v>UN</v>
          </cell>
          <cell r="D7353">
            <v>34.270000000000003</v>
          </cell>
        </row>
        <row r="7354">
          <cell r="A7354">
            <v>89685</v>
          </cell>
          <cell r="B7354" t="str">
            <v>JUNÇÃO SIMPLES, PVC, SERIE R, ÁGUA PLUVIAL, DN 75 X 75 MM, JUNTA ELÁSTICA, FORNECIDO E INSTALADO EM CONDUTORES VERTICAIS DE ÁGUAS PLUVIAIS. AF_12/2014</v>
          </cell>
          <cell r="C7354" t="str">
            <v>UN</v>
          </cell>
          <cell r="D7354">
            <v>28.27</v>
          </cell>
        </row>
        <row r="7355">
          <cell r="A7355">
            <v>89686</v>
          </cell>
          <cell r="B7355" t="str">
            <v>CONECTOR, CPVC, SOLDÁVEL, DN 35MM X 1 1/4, INSTALADO EM RAMAL OU SUB-RAMAL DE ÁGUA  FORNECIMENTO E INSTALAÇÃO. AF_12/2014</v>
          </cell>
          <cell r="C7355" t="str">
            <v>UN</v>
          </cell>
          <cell r="D7355">
            <v>133.59</v>
          </cell>
        </row>
        <row r="7356">
          <cell r="A7356">
            <v>89687</v>
          </cell>
          <cell r="B7356" t="str">
            <v>TÊ, PVC, SERIE R, ÁGUA PLUVIAL, DN 75 X 75 MM, JUNTA ELÁSTICA, FORNECIDO E INSTALADO EM CONDUTORES VERTICAIS DE ÁGUAS PLUVIAIS. AF_12/2014</v>
          </cell>
          <cell r="C7356" t="str">
            <v>UN</v>
          </cell>
          <cell r="D7356">
            <v>23.56</v>
          </cell>
        </row>
        <row r="7357">
          <cell r="A7357">
            <v>89689</v>
          </cell>
          <cell r="B7357" t="str">
            <v>BUCHA DE REDUÇÃO, CPVC, SOLDÁVEL, DN35MM X 28MM, INSTALADO EM RAMAL OU SUB-RAMAL DE ÁGUA  FORNECIMENTO E INSTALAÇÃO. AF_12/2014</v>
          </cell>
          <cell r="C7357" t="str">
            <v>UN</v>
          </cell>
          <cell r="D7357">
            <v>26.25</v>
          </cell>
        </row>
        <row r="7358">
          <cell r="A7358">
            <v>89690</v>
          </cell>
          <cell r="B7358" t="str">
            <v>JUNÇÃO SIMPLES, PVC, SERIE R, ÁGUA PLUVIAL, DN 100 X 100 MM, JUNTA ELÁSTICA, FORNECIDO E INSTALADO EM CONDUTORES VERTICAIS DE ÁGUAS PLUVIAIS. AF_12/2014</v>
          </cell>
          <cell r="C7358" t="str">
            <v>UN</v>
          </cell>
          <cell r="D7358">
            <v>42.94</v>
          </cell>
        </row>
        <row r="7359">
          <cell r="A7359">
            <v>89691</v>
          </cell>
          <cell r="B7359" t="str">
            <v>TE, CPVC, SOLDÁVEL, DN 15MM, INSTALADO EM RAMAL OU SUB-RAMAL DE ÁGUA - FORNECIMENTO E INSTALAÇÃO. AF_12/2014</v>
          </cell>
          <cell r="C7359" t="str">
            <v>UN</v>
          </cell>
          <cell r="D7359">
            <v>8.39</v>
          </cell>
        </row>
        <row r="7360">
          <cell r="A7360">
            <v>89692</v>
          </cell>
          <cell r="B7360" t="str">
            <v>JUNÇÃO SIMPLES, PVC, SERIE R, ÁGUA PLUVIAL, DN 100 X 75 MM, JUNTA ELÁSTICA, FORNECIDO E INSTALADO EM CONDUTORES VERTICAIS DE ÁGUAS PLUVIAIS. AF_12/2014</v>
          </cell>
          <cell r="C7360" t="str">
            <v>UN</v>
          </cell>
          <cell r="D7360">
            <v>41.51</v>
          </cell>
        </row>
        <row r="7361">
          <cell r="A7361">
            <v>89693</v>
          </cell>
          <cell r="B7361" t="str">
            <v>TÊ, PVC, SERIE R, ÁGUA PLUVIAL, DN 100 X 100 MM, JUNTA ELÁSTICA, FORNECIDO E INSTALADO EM CONDUTORES VERTICAIS DE ÁGUAS PLUVIAIS. AF_12/2014</v>
          </cell>
          <cell r="C7361" t="str">
            <v>UN</v>
          </cell>
          <cell r="D7361">
            <v>38.200000000000003</v>
          </cell>
        </row>
        <row r="7362">
          <cell r="A7362">
            <v>89694</v>
          </cell>
          <cell r="B7362" t="str">
            <v>TE DE TRANSIÇÃO, CPVC, SOLDÁVEL, DN 15MM X 1/2, INSTALADO EM RAMAL OU SUB-RAMAL DE ÁGUA  FORNECIMENTO E INSTALAÇÃO. AF_12/2014</v>
          </cell>
          <cell r="C7362" t="str">
            <v>UN</v>
          </cell>
          <cell r="D7362">
            <v>14.52</v>
          </cell>
        </row>
        <row r="7363">
          <cell r="A7363">
            <v>89695</v>
          </cell>
          <cell r="B7363" t="str">
            <v>TÊ MISTURADOR, CPVC, SOLDÁVEL, DN15MM, INSTALADO EM RAMAL OU SUB-RAMAL DE ÁGUA  FORNECIMENTO E INSTALAÇÃO. AF_12/2014</v>
          </cell>
          <cell r="C7363" t="str">
            <v>UN</v>
          </cell>
          <cell r="D7363">
            <v>13.37</v>
          </cell>
        </row>
        <row r="7364">
          <cell r="A7364">
            <v>89696</v>
          </cell>
          <cell r="B7364" t="str">
            <v>TÊ, PVC, SERIE R, ÁGUA PLUVIAL, DN 100 X 75 MM, JUNTA ELÁSTICA, FORNECIDO E INSTALADO EM CONDUTORES VERTICAIS DE ÁGUAS PLUVIAIS. AF_12/2014</v>
          </cell>
          <cell r="C7364" t="str">
            <v>UN</v>
          </cell>
          <cell r="D7364">
            <v>30.18</v>
          </cell>
        </row>
        <row r="7365">
          <cell r="A7365">
            <v>89697</v>
          </cell>
          <cell r="B7365" t="str">
            <v>TE, CPVC, SOLDÁVEL, DN 22MM, INSTALADO EM RAMAL OU SUB-RAMAL DE ÁGUA - FORNECIMENTO E INSTALAÇÃO. AF_12/2014</v>
          </cell>
          <cell r="C7365" t="str">
            <v>UN</v>
          </cell>
          <cell r="D7365">
            <v>10.53</v>
          </cell>
        </row>
        <row r="7366">
          <cell r="A7366">
            <v>89698</v>
          </cell>
          <cell r="B7366" t="str">
            <v>JUNÇÃO SIMPLES, PVC, SERIE R, ÁGUA PLUVIAL, DN 150 X 150 MM, JUNTA ELÁSTICA, FORNECIDO E INSTALADO EM CONDUTORES VERTICAIS DE ÁGUAS PLUVIAIS. AF_12/2014</v>
          </cell>
          <cell r="C7366" t="str">
            <v>UN</v>
          </cell>
          <cell r="D7366">
            <v>119.79</v>
          </cell>
        </row>
        <row r="7367">
          <cell r="A7367">
            <v>89699</v>
          </cell>
          <cell r="B7367" t="str">
            <v>JUNÇÃO SIMPLES, PVC, SERIE R, ÁGUA PLUVIAL, DN 150 X 100 MM, JUNTA ELÁSTICA, FORNECIDO E INSTALADO EM CONDUTORES VERTICAIS DE ÁGUAS PLUVIAIS. AF_12/2014</v>
          </cell>
          <cell r="C7367" t="str">
            <v>UN</v>
          </cell>
          <cell r="D7367">
            <v>96.81</v>
          </cell>
        </row>
        <row r="7368">
          <cell r="A7368">
            <v>89700</v>
          </cell>
          <cell r="B7368" t="str">
            <v>TE DE TRANSIÇÃO, CPVC, SOLDÁVEL, DN 22MM X 1/2, INSTALADO EM RAMAL OU SUB-RAMAL DE ÁGUA  FORNECIMENTO E INSTALAÇÃO. AF_12/2014</v>
          </cell>
          <cell r="C7368" t="str">
            <v>UN</v>
          </cell>
          <cell r="D7368">
            <v>15.78</v>
          </cell>
        </row>
        <row r="7369">
          <cell r="A7369">
            <v>89701</v>
          </cell>
          <cell r="B7369" t="str">
            <v>TÊ, PVC, SERIE R, ÁGUA PLUVIAL, DN 150 X 150 MM, JUNTA ELÁSTICA, FORNECIDO E INSTALADO EM CONDUTORES VERTICAIS DE ÁGUAS PLUVIAIS. AF_12/2014</v>
          </cell>
          <cell r="C7369" t="str">
            <v>UN</v>
          </cell>
          <cell r="D7369">
            <v>85.56</v>
          </cell>
        </row>
        <row r="7370">
          <cell r="A7370">
            <v>89702</v>
          </cell>
          <cell r="B7370" t="str">
            <v>TÊ MISTURADOR, CPVC, SOLDÁVEL, DN22MM, INSTALADO EM RAMAL OU SUB-RAMAL DE ÁGUA  FORNECIMENTO E INSTALAÇÃO. AF_12/2014</v>
          </cell>
          <cell r="C7370" t="str">
            <v>UN</v>
          </cell>
          <cell r="D7370">
            <v>15.78</v>
          </cell>
        </row>
        <row r="7371">
          <cell r="A7371">
            <v>89703</v>
          </cell>
          <cell r="B7371" t="str">
            <v>TE MISTURADOR DE TRANSIÇÃO, CPVC, SOLDÁVEL, DN 22MM X 3/4", INSTALADO EM RAMAL OU SUB-RAMAL DE ÁGUA - FORNECIMENTO E INSTALAÇÃO. AF_12/2014</v>
          </cell>
          <cell r="C7371" t="str">
            <v>UN</v>
          </cell>
          <cell r="D7371">
            <v>37.08</v>
          </cell>
        </row>
        <row r="7372">
          <cell r="A7372">
            <v>89704</v>
          </cell>
          <cell r="B7372" t="str">
            <v>TÊ, PVC, SERIE R, ÁGUA PLUVIAL, DN 150 X 100 MM, JUNTA ELÁSTICA, FORNECIDO E INSTALADO EM CONDUTORES VERTICAIS DE ÁGUAS PLUVIAIS. AF_12/2014</v>
          </cell>
          <cell r="C7372" t="str">
            <v>UN</v>
          </cell>
          <cell r="D7372">
            <v>68.72</v>
          </cell>
        </row>
        <row r="7373">
          <cell r="A7373">
            <v>89705</v>
          </cell>
          <cell r="B7373" t="str">
            <v>TÊ, CPVC, SOLDÁVEL, DN28MM, INSTALADO EM RAMAL OU SUB-RAMAL DE ÁGUA   FORNECIMENTO E INSTALAÇÃO. AF_12/2014</v>
          </cell>
          <cell r="C7373" t="str">
            <v>UN</v>
          </cell>
          <cell r="D7373">
            <v>17.38</v>
          </cell>
        </row>
        <row r="7374">
          <cell r="A7374">
            <v>89706</v>
          </cell>
          <cell r="B7374" t="str">
            <v>TÊ, CPVC, SOLDÁVEL, DN35MM, INSTALADO EM RAMAL OU SUB-RAMAL DE ÁGUA  FORNECIMENTO E INSTALAÇÃO. AF_12/2014</v>
          </cell>
          <cell r="C7374" t="str">
            <v>UN</v>
          </cell>
          <cell r="D7374">
            <v>39.869999999999997</v>
          </cell>
        </row>
        <row r="7375">
          <cell r="A7375">
            <v>89707</v>
          </cell>
          <cell r="B7375" t="str">
            <v>CAIXA SIFONADA, PVC, DN 100 X 100 X 50 MM, JUNTA ELÁSTICA, FORNECIDA E INSTALADA EM RAMAL DE DESCARGA OU EM RAMAL DE ESGOTO SANITÁRIO. AF_12/2014</v>
          </cell>
          <cell r="C7375" t="str">
            <v>UN</v>
          </cell>
          <cell r="D7375">
            <v>20.23</v>
          </cell>
        </row>
        <row r="7376">
          <cell r="A7376">
            <v>89708</v>
          </cell>
          <cell r="B7376" t="str">
            <v>CAIXA SIFONADA, PVC, DN 150 X 185 X 75 MM, JUNTA ELÁSTICA, FORNECIDA E INSTALADA EM RAMAL DE DESCARGA OU EM RAMAL DE ESGOTO SANITÁRIO. AF_12/2014</v>
          </cell>
          <cell r="C7376" t="str">
            <v>UN</v>
          </cell>
          <cell r="D7376">
            <v>44.93</v>
          </cell>
        </row>
        <row r="7377">
          <cell r="A7377">
            <v>89709</v>
          </cell>
          <cell r="B7377" t="str">
            <v>RALO SIFONADO, PVC, DN 100 X 40 MM, JUNTA SOLDÁVEL, FORNECIDO E INSTALADO EM RAMAL DE DESCARGA OU EM RAMAL DE ESGOTO SANITÁRIO. AF_12/2014</v>
          </cell>
          <cell r="C7377" t="str">
            <v>UN</v>
          </cell>
          <cell r="D7377">
            <v>7.52</v>
          </cell>
        </row>
        <row r="7378">
          <cell r="A7378">
            <v>89710</v>
          </cell>
          <cell r="B7378" t="str">
            <v>RALO SECO, PVC, DN 100 X 40 MM, JUNTA SOLDÁVEL, FORNECIDO E INSTALADO EM RAMAL DE DESCARGA OU EM RAMAL DE ESGOTO SANITÁRIO. AF_12/2014</v>
          </cell>
          <cell r="C7378" t="str">
            <v>UN</v>
          </cell>
          <cell r="D7378">
            <v>7.38</v>
          </cell>
        </row>
        <row r="7379">
          <cell r="A7379">
            <v>89711</v>
          </cell>
          <cell r="B7379" t="str">
            <v>TUBO PVC, SERIE NORMAL, ESGOTO PREDIAL, DN 40 MM, FORNECIDO E INSTALADO EM RAMAL DE DESCARGA OU RAMAL DE ESGOTO SANITÁRIO. AF_12/2014</v>
          </cell>
          <cell r="C7379" t="str">
            <v>M</v>
          </cell>
          <cell r="D7379">
            <v>12.45</v>
          </cell>
        </row>
        <row r="7380">
          <cell r="A7380">
            <v>89712</v>
          </cell>
          <cell r="B7380" t="str">
            <v>TUBO PVC, SERIE NORMAL, ESGOTO PREDIAL, DN 50 MM, FORNECIDO E INSTALADO EM RAMAL DE DESCARGA OU RAMAL DE ESGOTO SANITÁRIO. AF_12/2014</v>
          </cell>
          <cell r="C7380" t="str">
            <v>M</v>
          </cell>
          <cell r="D7380">
            <v>18.21</v>
          </cell>
        </row>
        <row r="7381">
          <cell r="A7381">
            <v>89713</v>
          </cell>
          <cell r="B7381" t="str">
            <v>TUBO PVC, SERIE NORMAL, ESGOTO PREDIAL, DN 75 MM, FORNECIDO E INSTALADO EM RAMAL DE DESCARGA OU RAMAL DE ESGOTO SANITÁRIO. AF_12/2014</v>
          </cell>
          <cell r="C7381" t="str">
            <v>M</v>
          </cell>
          <cell r="D7381">
            <v>27.21</v>
          </cell>
        </row>
        <row r="7382">
          <cell r="A7382">
            <v>89714</v>
          </cell>
          <cell r="B7382" t="str">
            <v>TUBO PVC, SERIE NORMAL, ESGOTO PREDIAL, DN 100 MM, FORNECIDO E INSTALADO EM RAMAL DE DESCARGA OU RAMAL DE ESGOTO SANITÁRIO. AF_12/2014</v>
          </cell>
          <cell r="C7382" t="str">
            <v>M</v>
          </cell>
          <cell r="D7382">
            <v>35.200000000000003</v>
          </cell>
        </row>
        <row r="7383">
          <cell r="A7383">
            <v>89715</v>
          </cell>
          <cell r="B7383" t="str">
            <v>TUBO, CPVC, SOLDÁVEL, DN 22MM, INSTALADO EM RAMAL DE DISTRIBUIÇÃO DE ÁGUA   FORNECIMENTO E INSTALAÇÃO. AF_12/2014</v>
          </cell>
          <cell r="C7383" t="str">
            <v>UN</v>
          </cell>
          <cell r="D7383">
            <v>15.73</v>
          </cell>
        </row>
        <row r="7384">
          <cell r="A7384">
            <v>89716</v>
          </cell>
          <cell r="B7384" t="str">
            <v>TUBO, CPVC, SOLDÁVEL, DN 22MM, INSTALADO EM RAMAL DE DISTRIBUIÇÃO DE ÁGUA - FORNECIMENTO E INSTALAÇÃO. AF_12/2014</v>
          </cell>
          <cell r="C7384" t="str">
            <v>M</v>
          </cell>
          <cell r="D7384">
            <v>15.73</v>
          </cell>
        </row>
        <row r="7385">
          <cell r="A7385">
            <v>89717</v>
          </cell>
          <cell r="B7385" t="str">
            <v>TUBO, CPVC, SOLDÁVEL, DN 28MM, INSTALADO EM RAMAL DE DISTRIBUIÇÃO DE ÁGUA - FORNECIMENTO E INSTALAÇÃO. AF_12/2014</v>
          </cell>
          <cell r="C7385" t="str">
            <v>M</v>
          </cell>
          <cell r="D7385">
            <v>23.88</v>
          </cell>
        </row>
        <row r="7386">
          <cell r="A7386">
            <v>89718</v>
          </cell>
          <cell r="B7386" t="str">
            <v>TUBO, CPVC, SOLDÁVEL, DN 35MM, INSTALADO EM RAMAL DE DISTRIBUIÇÃO DE ÁGUA   FORNECIMENTO E INSTALAÇÃO. AF_12/2014</v>
          </cell>
          <cell r="C7386" t="str">
            <v>M</v>
          </cell>
          <cell r="D7386">
            <v>29.35</v>
          </cell>
        </row>
        <row r="7387">
          <cell r="A7387">
            <v>89719</v>
          </cell>
          <cell r="B7387" t="str">
            <v>JOELHO 90 GRAUS, CPVC, SOLDÁVEL, DN 22MM, INSTALADO EM RAMAL DE DISTRIBUIÇÃO DE ÁGUA   FORNECIMENTO E INSTALAÇÃO. AF_12/2014</v>
          </cell>
          <cell r="C7387" t="str">
            <v>UN</v>
          </cell>
          <cell r="D7387">
            <v>7.54</v>
          </cell>
        </row>
        <row r="7388">
          <cell r="A7388">
            <v>89720</v>
          </cell>
          <cell r="B7388" t="str">
            <v>JOELHO 45 GRAUS, CPVC, SOLDÁVEL, DN 22MM, INSTALADO EM RAMAL DE DISTRIBUIÇÃO DE ÁGUA   FORNECIMENTO E INSTALAÇÃO. AF_12/2014</v>
          </cell>
          <cell r="C7388" t="str">
            <v>UN</v>
          </cell>
          <cell r="D7388">
            <v>9.11</v>
          </cell>
        </row>
        <row r="7389">
          <cell r="A7389">
            <v>89721</v>
          </cell>
          <cell r="B7389" t="str">
            <v>CURVA 90 GRAUS, CPVC, SOLDÁVEL, DN 22MM, INSTALADO EM RAMAL DE DISTRIBUIÇÃO DE ÁGUA - FORNECIMENTO E INSTALAÇÃO. AF_12/2014</v>
          </cell>
          <cell r="C7389" t="str">
            <v>UN</v>
          </cell>
          <cell r="D7389">
            <v>9.6300000000000008</v>
          </cell>
        </row>
        <row r="7390">
          <cell r="A7390">
            <v>89723</v>
          </cell>
          <cell r="B7390" t="str">
            <v>JOELHO 90 GRAUS, CPVC, SOLDÁVEL, DN 28MM, INSTALADO EM RAMAL DE DISTRIBUIÇÃO DE ÁGUA   FORNECIMENTO E INSTALAÇÃO. AF_12/2014</v>
          </cell>
          <cell r="C7390" t="str">
            <v>UN</v>
          </cell>
          <cell r="D7390">
            <v>12.76</v>
          </cell>
        </row>
        <row r="7391">
          <cell r="A7391">
            <v>89724</v>
          </cell>
          <cell r="B7391" t="str">
            <v>JOELHO 90 GRAUS, PVC, SERIE NORMAL, ESGOTO PREDIAL, DN 40 MM, JUNTA SOLDÁVEL, FORNECIDO E INSTALADO EM RAMAL DE DESCARGA OU RAMAL DE ESGOTO SANITÁRIO. AF_12/2014</v>
          </cell>
          <cell r="C7391" t="str">
            <v>UN</v>
          </cell>
          <cell r="D7391">
            <v>5.27</v>
          </cell>
        </row>
        <row r="7392">
          <cell r="A7392">
            <v>89725</v>
          </cell>
          <cell r="B7392" t="str">
            <v>JOELHO 45 GRAUS, CPVC, SOLDÁVEL, DN 28MM, INSTALADO EM RAMAL DE DISTRIBUIÇÃO DE ÁGUA   FORNECIMENTO E INSTALAÇÃO. AF_12/2014</v>
          </cell>
          <cell r="C7392" t="str">
            <v>UN</v>
          </cell>
          <cell r="D7392">
            <v>12.4</v>
          </cell>
        </row>
        <row r="7393">
          <cell r="A7393">
            <v>89726</v>
          </cell>
          <cell r="B7393" t="str">
            <v>JOELHO 45 GRAUS, PVC, SERIE NORMAL, ESGOTO PREDIAL, DN 40 MM, JUNTA SOLDÁVEL, FORNECIDO E INSTALADO EM RAMAL DE DESCARGA OU RAMAL DE ESGOTO SANITÁRIO. AF_12/2014</v>
          </cell>
          <cell r="C7393" t="str">
            <v>UN</v>
          </cell>
          <cell r="D7393">
            <v>5.98</v>
          </cell>
        </row>
        <row r="7394">
          <cell r="A7394">
            <v>89727</v>
          </cell>
          <cell r="B7394" t="str">
            <v>CURVA 90 GRAUS, CPVC, SOLDÁVEL, DN 28MM, INSTALADO EM RAMAL DE DISTRIBUIÇÃO DE ÁGUA   FORNECIMENTO E INSTALAÇÃO. AF_12/2014</v>
          </cell>
          <cell r="C7394" t="str">
            <v>UN</v>
          </cell>
          <cell r="D7394">
            <v>14.08</v>
          </cell>
        </row>
        <row r="7395">
          <cell r="A7395">
            <v>89728</v>
          </cell>
          <cell r="B7395" t="str">
            <v>CURVA CURTA 90 GRAUS, PVC, SERIE NORMAL, ESGOTO PREDIAL, DN 40 MM, JUNTA SOLDÁVEL, FORNECIDO E INSTALADO EM RAMAL DE DESCARGA OU RAMAL DE ESGOTO SANITÁRIO. AF_12/2014</v>
          </cell>
          <cell r="C7395" t="str">
            <v>UN</v>
          </cell>
          <cell r="D7395">
            <v>7.39</v>
          </cell>
        </row>
        <row r="7396">
          <cell r="A7396">
            <v>89729</v>
          </cell>
          <cell r="B7396" t="str">
            <v>JOELHO 90 GRAUS, CPVC, SOLDÁVEL, DN 35MM, INSTALADO EM RAMAL DE DISTRIBUIÇÃO DE ÁGUA   FORNECIMENTO E INSTALAÇÃO. AF_12/2014</v>
          </cell>
          <cell r="C7396" t="str">
            <v>UN</v>
          </cell>
          <cell r="D7396">
            <v>19.78</v>
          </cell>
        </row>
        <row r="7397">
          <cell r="A7397">
            <v>89730</v>
          </cell>
          <cell r="B7397" t="str">
            <v>CURVA LONGA 90 GRAUS, PVC, SERIE NORMAL, ESGOTO PREDIAL, DN 40 MM, JUNTA SOLDÁVEL, FORNECIDO E INSTALADO EM RAMAL DE DESCARGA OU RAMAL DE ESGOTO SANITÁRIO. AF_12/2014</v>
          </cell>
          <cell r="C7397" t="str">
            <v>UN</v>
          </cell>
          <cell r="D7397">
            <v>7.5</v>
          </cell>
        </row>
        <row r="7398">
          <cell r="A7398">
            <v>89731</v>
          </cell>
          <cell r="B7398" t="str">
            <v>JOELHO 90 GRAUS, PVC, SERIE NORMAL, ESGOTO PREDIAL, DN 50 MM, JUNTA ELÁSTICA, FORNECIDO E INSTALADO EM RAMAL DE DESCARGA OU RAMAL DE ESGOTO SANITÁRIO. AF_12/2014</v>
          </cell>
          <cell r="C7398" t="str">
            <v>UN</v>
          </cell>
          <cell r="D7398">
            <v>7.2</v>
          </cell>
        </row>
        <row r="7399">
          <cell r="A7399">
            <v>89732</v>
          </cell>
          <cell r="B7399" t="str">
            <v>JOELHO 45 GRAUS, PVC, SERIE NORMAL, ESGOTO PREDIAL, DN 50 MM, JUNTA ELÁSTICA, FORNECIDO E INSTALADO EM RAMAL DE DESCARGA OU RAMAL DE ESGOTO SANITÁRIO. AF_12/2014</v>
          </cell>
          <cell r="C7399" t="str">
            <v>UN</v>
          </cell>
          <cell r="D7399">
            <v>7.71</v>
          </cell>
        </row>
        <row r="7400">
          <cell r="A7400">
            <v>89733</v>
          </cell>
          <cell r="B7400" t="str">
            <v>CURVA CURTA 90 GRAUS, PVC, SERIE NORMAL, ESGOTO PREDIAL, DN 50 MM, JUNTA ELÁSTICA, FORNECIDO E INSTALADO EM RAMAL DE DESCARGA OU RAMAL DE ESGOTO SANITÁRIO. AF_12/2014</v>
          </cell>
          <cell r="C7400" t="str">
            <v>UN</v>
          </cell>
          <cell r="D7400">
            <v>12.83</v>
          </cell>
        </row>
        <row r="7401">
          <cell r="A7401">
            <v>89734</v>
          </cell>
          <cell r="B7401" t="str">
            <v>JOELHO 45 GRAUS, CPVC, SOLDÁVEL, DN 35MM, INSTALADO EM RAMAL DE DISTRIBUIÇÃO DE ÁGUA   FORNECIMENTO E INSTALAÇÃO. AF_12/2014</v>
          </cell>
          <cell r="C7401" t="str">
            <v>UN</v>
          </cell>
          <cell r="D7401">
            <v>19.78</v>
          </cell>
        </row>
        <row r="7402">
          <cell r="A7402">
            <v>89735</v>
          </cell>
          <cell r="B7402" t="str">
            <v>CURVA LONGA 90 GRAUS, PVC, SERIE NORMAL, ESGOTO PREDIAL, DN 50 MM, JUNTA ELÁSTICA, FORNECIDO E INSTALADO EM RAMAL DE DESCARGA OU RAMAL DE ESGOTO SANITÁRIO. AF_12/2014</v>
          </cell>
          <cell r="C7402" t="str">
            <v>UN</v>
          </cell>
          <cell r="D7402">
            <v>12.72</v>
          </cell>
        </row>
        <row r="7403">
          <cell r="A7403">
            <v>89736</v>
          </cell>
          <cell r="B7403" t="str">
            <v>LUVA, CPVC, SOLDÁVEL, DN 22MM, INSTALADO EM RAMAL DE DISTRIBUIÇÃO DE ÁGUA   FORNECIMENTO E INSTALAÇÃO. AF_12/2014</v>
          </cell>
          <cell r="C7403" t="str">
            <v>UN</v>
          </cell>
          <cell r="D7403">
            <v>4.9400000000000004</v>
          </cell>
        </row>
        <row r="7404">
          <cell r="A7404">
            <v>89737</v>
          </cell>
          <cell r="B7404" t="str">
            <v>JOELHO 90 GRAUS, PVC, SERIE NORMAL, ESGOTO PREDIAL, DN 75 MM, JUNTA ELÁSTICA, FORNECIDO E INSTALADO EM RAMAL DE DESCARGA OU RAMAL DE ESGOTO SANITÁRIO. AF_12/2014</v>
          </cell>
          <cell r="C7404" t="str">
            <v>UN</v>
          </cell>
          <cell r="D7404">
            <v>12.32</v>
          </cell>
        </row>
        <row r="7405">
          <cell r="A7405">
            <v>89738</v>
          </cell>
          <cell r="B7405" t="str">
            <v>LUVA DE CORRER, CPVC, SOLDÁVEL, DN 22MM, INSTALADO EM RAMAL DE DISTRIBUIÇÃO DE ÁGUA   FORNECIMENTO E INSTALAÇÃO. AF_12/2014</v>
          </cell>
          <cell r="C7405" t="str">
            <v>UN</v>
          </cell>
          <cell r="D7405">
            <v>10.41</v>
          </cell>
        </row>
        <row r="7406">
          <cell r="A7406">
            <v>89739</v>
          </cell>
          <cell r="B7406" t="str">
            <v>JOELHO 45 GRAUS, PVC, SERIE NORMAL, ESGOTO PREDIAL, DN 75 MM, JUNTA ELÁSTICA, FORNECIDO E INSTALADO EM RAMAL DE DESCARGA OU RAMAL DE ESGOTO SANITÁRIO. AF_12/2014</v>
          </cell>
          <cell r="C7406" t="str">
            <v>UN</v>
          </cell>
          <cell r="D7406">
            <v>13.06</v>
          </cell>
        </row>
        <row r="7407">
          <cell r="A7407">
            <v>89740</v>
          </cell>
          <cell r="B7407" t="str">
            <v>LUVA DE TRANSIÇÃO, CPVC, SOLDÁVEL, DN 22MM X 25MM, INSTALADO EM RAMAL DE DISTRIBUIÇÃO DE ÁGUA   FORNECIMENTO E INSTALAÇÃO. AF_12/2014</v>
          </cell>
          <cell r="C7407" t="str">
            <v>UN</v>
          </cell>
          <cell r="D7407">
            <v>4.47</v>
          </cell>
        </row>
        <row r="7408">
          <cell r="A7408">
            <v>89741</v>
          </cell>
          <cell r="B7408" t="str">
            <v>UNIÃO, CPVC, SOLDÁVEL, DN 22MM, INSTALADO EM RAMAL DE DISTRIBUIÇÃO DE ÁGUA   FORNECIMENTO E INSTALAÇÃO. AF_12/2014</v>
          </cell>
          <cell r="C7408" t="str">
            <v>UN</v>
          </cell>
          <cell r="D7408">
            <v>14.57</v>
          </cell>
        </row>
        <row r="7409">
          <cell r="A7409">
            <v>89742</v>
          </cell>
          <cell r="B7409" t="str">
            <v>CURVA CURTA 90 GRAUS, PVC, SERIE NORMAL, ESGOTO PREDIAL, DN 75 MM, JUNTA ELÁSTICA, FORNECIDO E INSTALADO EM RAMAL DE DESCARGA OU RAMAL DE ESGOTO SANITÁRIO. AF_12/2014</v>
          </cell>
          <cell r="C7409" t="str">
            <v>UN</v>
          </cell>
          <cell r="D7409">
            <v>22.78</v>
          </cell>
        </row>
        <row r="7410">
          <cell r="A7410">
            <v>89743</v>
          </cell>
          <cell r="B7410" t="str">
            <v>CURVA LONGA 90 GRAUS, PVC, SERIE NORMAL, ESGOTO PREDIAL, DN 75 MM, JUNTA ELÁSTICA, FORNECIDO E INSTALADO EM RAMAL DE DESCARGA OU RAMAL DE ESGOTO SANITÁRIO. AF_12/2014</v>
          </cell>
          <cell r="C7410" t="str">
            <v>UN</v>
          </cell>
          <cell r="D7410">
            <v>30.53</v>
          </cell>
        </row>
        <row r="7411">
          <cell r="A7411">
            <v>89744</v>
          </cell>
          <cell r="B7411" t="str">
            <v>JOELHO 90 GRAUS, PVC, SERIE NORMAL, ESGOTO PREDIAL, DN 100 MM, JUNTA ELÁSTICA, FORNECIDO E INSTALADO EM RAMAL DE DESCARGA OU RAMAL DE ESGOTO SANITÁRIO. AF_12/2014</v>
          </cell>
          <cell r="C7411" t="str">
            <v>UN</v>
          </cell>
          <cell r="D7411">
            <v>16.239999999999998</v>
          </cell>
        </row>
        <row r="7412">
          <cell r="A7412">
            <v>89745</v>
          </cell>
          <cell r="B7412" t="str">
            <v>CONECTOR, CPVC, SOLDÁVEL, DN 22MM X 1/2 , INSTALADO EM RAMAL DE DISTRIBUIÇÃO DE ÁGUA   FORNECIMENTO E INSTALAÇÃO. AF_12/2014</v>
          </cell>
          <cell r="C7412" t="str">
            <v>UN</v>
          </cell>
          <cell r="D7412">
            <v>23.48</v>
          </cell>
        </row>
        <row r="7413">
          <cell r="A7413">
            <v>89746</v>
          </cell>
          <cell r="B7413" t="str">
            <v>JOELHO 45 GRAUS, PVC, SERIE NORMAL, ESGOTO PREDIAL, DN 100 MM, JUNTA ELÁSTICA, FORNECIDO E INSTALADO EM RAMAL DE DESCARGA OU RAMAL DE ESGOTO SANITÁRIO. AF_12/2014</v>
          </cell>
          <cell r="C7413" t="str">
            <v>UN</v>
          </cell>
          <cell r="D7413">
            <v>16.3</v>
          </cell>
        </row>
        <row r="7414">
          <cell r="A7414">
            <v>89747</v>
          </cell>
          <cell r="B7414" t="str">
            <v>ADAPTADOR, CPVC, SOLDÁVEL, DN 22MM, INSTALADO EM RAMAL DE DISTRIBUIÇÃO DE ÁGUA   FORNECIMENTO E INSTALAÇÃO. AF_12/2014</v>
          </cell>
          <cell r="C7414" t="str">
            <v>UN</v>
          </cell>
          <cell r="D7414">
            <v>8.56</v>
          </cell>
        </row>
        <row r="7415">
          <cell r="A7415">
            <v>89748</v>
          </cell>
          <cell r="B7415" t="str">
            <v>CURVA CURTA 90 GRAUS, PVC, SERIE NORMAL, ESGOTO PREDIAL, DN 100 MM, JUNTA ELÁSTICA, FORNECIDO E INSTALADO EM RAMAL DE DESCARGA OU RAMAL DE ESGOTO SANITÁRIO. AF_12/2014</v>
          </cell>
          <cell r="C7415" t="str">
            <v>UN</v>
          </cell>
          <cell r="D7415">
            <v>26.25</v>
          </cell>
        </row>
        <row r="7416">
          <cell r="A7416">
            <v>89749</v>
          </cell>
          <cell r="B7416" t="str">
            <v>CURVA DE TRANSPOSIÇÃO, CPVC, SOLDÁVEL, DN 22MM, INSTALADO EM RAMAL DE DISTRIBUIÇÃO DE ÁGUA   FORNECIMENTO E INSTALAÇÃO. AF_12/2014</v>
          </cell>
          <cell r="C7416" t="str">
            <v>UN</v>
          </cell>
          <cell r="D7416">
            <v>10.41</v>
          </cell>
        </row>
        <row r="7417">
          <cell r="A7417">
            <v>89750</v>
          </cell>
          <cell r="B7417" t="str">
            <v>CURVA LONGA 90 GRAUS, PVC, SERIE NORMAL, ESGOTO PREDIAL, DN 100 MM, JUNTA ELÁSTICA, FORNECIDO E INSTALADO EM RAMAL DE DESCARGA OU RAMAL DE ESGOTO SANITÁRIO. AF_12/2014</v>
          </cell>
          <cell r="C7417" t="str">
            <v>UN</v>
          </cell>
          <cell r="D7417">
            <v>46.59</v>
          </cell>
        </row>
        <row r="7418">
          <cell r="A7418">
            <v>89751</v>
          </cell>
          <cell r="B7418" t="str">
            <v>BUCHA DE REDUÇÃO, CPVC, SOLDÁVEL, DN 22MM X 15MM, INSTALADO EM RAMAL DE DISTRIBUIÇÃO DE ÁGUA   FORNECIMENTO E INSTALAÇÃO. AF_12/2014</v>
          </cell>
          <cell r="C7418" t="str">
            <v>UN</v>
          </cell>
          <cell r="D7418">
            <v>3.65</v>
          </cell>
        </row>
        <row r="7419">
          <cell r="A7419">
            <v>89752</v>
          </cell>
          <cell r="B7419" t="str">
            <v>LUVA SIMPLES, PVC, SERIE NORMAL, ESGOTO PREDIAL, DN 40 MM, JUNTA SOLDÁVEL, FORNECIDO E INSTALADO EM RAMAL DE DESCARGA OU RAMAL DE ESGOTO SANITÁRIO. AF_12/2014</v>
          </cell>
          <cell r="C7419" t="str">
            <v>UN</v>
          </cell>
          <cell r="D7419">
            <v>4.2</v>
          </cell>
        </row>
        <row r="7420">
          <cell r="A7420">
            <v>89753</v>
          </cell>
          <cell r="B7420" t="str">
            <v>LUVA SIMPLES, PVC, SERIE NORMAL, ESGOTO PREDIAL, DN 50 MM, JUNTA ELÁSTICA, FORNECIDO E INSTALADO EM RAMAL DE DESCARGA OU RAMAL DE ESGOTO SANITÁRIO. AF_12/2014</v>
          </cell>
          <cell r="C7420" t="str">
            <v>UN</v>
          </cell>
          <cell r="D7420">
            <v>6.18</v>
          </cell>
        </row>
        <row r="7421">
          <cell r="A7421">
            <v>89754</v>
          </cell>
          <cell r="B7421" t="str">
            <v>LUVA DE CORRER, PVC, SERIE NORMAL, ESGOTO PREDIAL, DN 50 MM, JUNTA ELÁSTICA, FORNECIDO E INSTALADO EM RAMAL DE DESCARGA OU RAMAL DE ESGOTO SANITÁRIO. AF_12/2014</v>
          </cell>
          <cell r="C7421" t="str">
            <v>UN</v>
          </cell>
          <cell r="D7421">
            <v>10.97</v>
          </cell>
        </row>
        <row r="7422">
          <cell r="A7422">
            <v>89755</v>
          </cell>
          <cell r="B7422" t="str">
            <v>LUVA, CPVC, SOLDÁVEL, DN 28MM, INSTALADO EM RAMAL DE DISTRIBUIÇÃO DE ÁGUA   FORNECIMENTO E INSTALAÇÃO. AF_12/2014</v>
          </cell>
          <cell r="C7422" t="str">
            <v>UN</v>
          </cell>
          <cell r="D7422">
            <v>7.87</v>
          </cell>
        </row>
        <row r="7423">
          <cell r="A7423">
            <v>89756</v>
          </cell>
          <cell r="B7423" t="str">
            <v>LUVA DE CORRER, CPVC, SOLDÁVEL, DN 28MM, INSTALADO EM RAMAL DE DISTRIBUIÇÃO DE ÁGUA   FORNECIMENTO E INSTALAÇÃO. AF_12/2014</v>
          </cell>
          <cell r="C7423" t="str">
            <v>UN</v>
          </cell>
          <cell r="D7423">
            <v>14.14</v>
          </cell>
        </row>
        <row r="7424">
          <cell r="A7424">
            <v>89757</v>
          </cell>
          <cell r="B7424" t="str">
            <v>UNIÃO, CPVC, SOLDÁVEL, DN 28MM, INSTALADO EM RAMAL DE DISTRIBUIÇÃO DE ÁGUA   FORNECIMENTO E INSTALAÇÃO. AF_12/2014</v>
          </cell>
          <cell r="C7424" t="str">
            <v>UN</v>
          </cell>
          <cell r="D7424">
            <v>22.12</v>
          </cell>
        </row>
        <row r="7425">
          <cell r="A7425">
            <v>89758</v>
          </cell>
          <cell r="B7425" t="str">
            <v>CONECTOR, CPVC, SOLDÁVEL, DN 28MM X 1 , INSTALADO EM RAMAL DE DISTRIBUIÇÃO DE ÁGUA   FORNECIMENTO E INSTALAÇÃO. AF_12/2014</v>
          </cell>
          <cell r="C7425" t="str">
            <v>UN</v>
          </cell>
          <cell r="D7425">
            <v>35.15</v>
          </cell>
        </row>
        <row r="7426">
          <cell r="A7426">
            <v>89759</v>
          </cell>
          <cell r="B7426" t="str">
            <v>BUCHA DE REDUÇÃO, CPVC, SOLDÁVEL, DN 28MM X 22MM, INSTALADO EM RAMAL DE DISTRIBUIÇÃO DE ÁGUA - FORNECIMENTO E INSTALAÇÃO. AF_12/2014</v>
          </cell>
          <cell r="C7426" t="str">
            <v>UN</v>
          </cell>
          <cell r="D7426">
            <v>5.09</v>
          </cell>
        </row>
        <row r="7427">
          <cell r="A7427">
            <v>89760</v>
          </cell>
          <cell r="B7427" t="str">
            <v>LUVA, CPVC, SOLDÁVEL, DN 35MM, INSTALADO EM RAMAL DE DISTRIBUIÇÃO DE ÁGUA - FORNECIMENTO E INSTALAÇÃO. AF_12/2014</v>
          </cell>
          <cell r="C7427" t="str">
            <v>UN</v>
          </cell>
          <cell r="D7427">
            <v>13.28</v>
          </cell>
        </row>
        <row r="7428">
          <cell r="A7428">
            <v>89761</v>
          </cell>
          <cell r="B7428" t="str">
            <v>LUVA DE CORRER, CPVC, SOLDÁVEL, DN 35MM, INSTALADO EM RAMAL DE DISTRIBUIÇÃO DE ÁGUA - FORNECIMENTO E INSTALAÇÃO. AF_12/2014</v>
          </cell>
          <cell r="C7428" t="str">
            <v>UN</v>
          </cell>
          <cell r="D7428">
            <v>22.64</v>
          </cell>
        </row>
        <row r="7429">
          <cell r="A7429">
            <v>89762</v>
          </cell>
          <cell r="B7429" t="str">
            <v>UNIÃO, CPVC, SOLDÁVEL, DN35MM, INSTALADO EM RAMAL DE DISTRIBUIÇÃO DE ÁGUA - FORNECIMENTO E INSTALAÇÃO. AF_12/2014</v>
          </cell>
          <cell r="C7429" t="str">
            <v>UN</v>
          </cell>
          <cell r="D7429">
            <v>32.68</v>
          </cell>
        </row>
        <row r="7430">
          <cell r="A7430">
            <v>89763</v>
          </cell>
          <cell r="B7430" t="str">
            <v>CONECTOR, CPVC, SOLDÁVEL, DN 35MM X 1 1/4 , INSTALADO EM RAMAL DE DISTRIBUIÇÃO DE ÁGUA - FORNECIMENTO E INSTALAÇÃO. AF_12/2014</v>
          </cell>
          <cell r="C7430" t="str">
            <v>UN</v>
          </cell>
          <cell r="D7430">
            <v>132</v>
          </cell>
        </row>
        <row r="7431">
          <cell r="A7431">
            <v>89764</v>
          </cell>
          <cell r="B7431" t="str">
            <v>BUCHA DE REDUÇÃO, CPVC, SOLDÁVEL, DN35MM X 28MM, INSTALADO EM RAMAL DE DISTRIBUIÇÃO DE ÁGUA - FORNECIMENTO E INSTALAÇÃO. AF_12/2014</v>
          </cell>
          <cell r="C7431" t="str">
            <v>UN</v>
          </cell>
          <cell r="D7431">
            <v>24.66</v>
          </cell>
        </row>
        <row r="7432">
          <cell r="A7432">
            <v>89765</v>
          </cell>
          <cell r="B7432" t="str">
            <v>TE, CPVC, SOLDÁVEL, DN 22MM, INSTALADO EM RAMAL DE DISTRIBUIÇÃO DE ÁGUA - FORNECIMENTO E INSTALAÇÃO. AF_12/2014</v>
          </cell>
          <cell r="C7432" t="str">
            <v>UN</v>
          </cell>
          <cell r="D7432">
            <v>9.61</v>
          </cell>
        </row>
        <row r="7433">
          <cell r="A7433">
            <v>89766</v>
          </cell>
          <cell r="B7433" t="str">
            <v>TE DE TRANSIÇÃO, CPVC, SOLDÁVEL, DN 22MM X 1/2 , INSTALADO EM RAMAL DE DISTRIBUIÇÃO DE ÁGUA   FORNECIMENTO E INSTALAÇÃO. AF_12/2014</v>
          </cell>
          <cell r="C7433" t="str">
            <v>UN</v>
          </cell>
          <cell r="D7433">
            <v>14.86</v>
          </cell>
        </row>
        <row r="7434">
          <cell r="A7434">
            <v>89767</v>
          </cell>
          <cell r="B7434" t="str">
            <v>TÊ MISTURADOR, CPVC, SOLDÁVEL, DN 22MM, INSTALADO EM RAMAL DE DISTRIBUIÇÃO DE ÁGUA - FORNECIMENTO E INSTALAÇÃO. AF_12/2014</v>
          </cell>
          <cell r="C7434" t="str">
            <v>UN</v>
          </cell>
          <cell r="D7434">
            <v>14.86</v>
          </cell>
        </row>
        <row r="7435">
          <cell r="A7435">
            <v>89768</v>
          </cell>
          <cell r="B7435" t="str">
            <v>TÊ, CPVC, SOLDÁVEL, DN 28MM, INSTALADO EM RAMAL DE DISTRIBUIÇÃO DE ÁGUA - FORNECIMENTO E INSTALAÇÃO. AF_12/2014</v>
          </cell>
          <cell r="C7435" t="str">
            <v>UN</v>
          </cell>
          <cell r="D7435">
            <v>14.65</v>
          </cell>
        </row>
        <row r="7436">
          <cell r="A7436">
            <v>89769</v>
          </cell>
          <cell r="B7436" t="str">
            <v>TÊ, CPVC, SOLDÁVEL, DN35MM, INSTALADO EM RAMAL DE DISTRIBUIÇÃO DE ÁGUA - FORNECIMENTO E INSTALAÇÃO. AF_12/2014</v>
          </cell>
          <cell r="C7436" t="str">
            <v>UN</v>
          </cell>
          <cell r="D7436">
            <v>36.64</v>
          </cell>
        </row>
        <row r="7437">
          <cell r="A7437">
            <v>89770</v>
          </cell>
          <cell r="B7437" t="str">
            <v>TUBO, CPVC, SOLDÁVEL, DN 35MM, INSTALADO EM PRUMADA DE ÁGUA  FORNECIMENTO E INSTALAÇÃO. AF_12/2014</v>
          </cell>
          <cell r="C7437" t="str">
            <v>M</v>
          </cell>
          <cell r="D7437">
            <v>25.5</v>
          </cell>
        </row>
        <row r="7438">
          <cell r="A7438">
            <v>89771</v>
          </cell>
          <cell r="B7438" t="str">
            <v>TUBO, CPVC, SOLDÁVEL, DN 42MM, INSTALADO EM PRUMADA DE ÁGUA  FORNECIMENTO E INSTALAÇÃO. AF_12/2014</v>
          </cell>
          <cell r="C7438" t="str">
            <v>M</v>
          </cell>
          <cell r="D7438">
            <v>34.840000000000003</v>
          </cell>
        </row>
        <row r="7439">
          <cell r="A7439">
            <v>89772</v>
          </cell>
          <cell r="B7439" t="str">
            <v>TUBO, CPVC, SOLDÁVEL, DN 54MM, INSTALADO EM PRUMADA DE ÁGUA  FORNECIMENTO E INSTALAÇÃO. AF_12/2014</v>
          </cell>
          <cell r="C7439" t="str">
            <v>M</v>
          </cell>
          <cell r="D7439">
            <v>52.89</v>
          </cell>
        </row>
        <row r="7440">
          <cell r="A7440">
            <v>89773</v>
          </cell>
          <cell r="B7440" t="str">
            <v>TUBO, CPVC, SOLDÁVEL, DN 73MM, INSTALADO EM PRUMADA DE ÁGUA  FORNECIMENTO E INSTALAÇÃO. AF_12/2014</v>
          </cell>
          <cell r="C7440" t="str">
            <v>M</v>
          </cell>
          <cell r="D7440">
            <v>81.040000000000006</v>
          </cell>
        </row>
        <row r="7441">
          <cell r="A7441">
            <v>89774</v>
          </cell>
          <cell r="B7441" t="str">
            <v>LUVA SIMPLES, PVC, SERIE NORMAL, ESGOTO PREDIAL, DN 75 MM, JUNTA ELÁSTICA, FORNECIDO E INSTALADO EM RAMAL DE DESCARGA OU RAMAL DE ESGOTO SANITÁRIO. AF_12/2014</v>
          </cell>
          <cell r="C7441" t="str">
            <v>UN</v>
          </cell>
          <cell r="D7441">
            <v>10.29</v>
          </cell>
        </row>
        <row r="7442">
          <cell r="A7442">
            <v>89775</v>
          </cell>
          <cell r="B7442" t="str">
            <v>TUBO, CPVC, SOLDÁVEL, DN 89MM, INSTALADO EM PRUMADA DE ÁGUA  FORNECIMENTO E INSTALAÇÃO. AF_12/2014</v>
          </cell>
          <cell r="C7442" t="str">
            <v>M</v>
          </cell>
          <cell r="D7442">
            <v>127.93</v>
          </cell>
        </row>
        <row r="7443">
          <cell r="A7443">
            <v>89776</v>
          </cell>
          <cell r="B7443" t="str">
            <v>LUVA DE CORRER, PVC, SERIE NORMAL, ESGOTO PREDIAL, DN 75 MM, JUNTA ELÁSTICA, FORNECIDO E INSTALADO EM RAMAL DE DESCARGA OU RAMAL DE ESGOTO SANITÁRIO. AF_12/2014</v>
          </cell>
          <cell r="C7443" t="str">
            <v>UN</v>
          </cell>
          <cell r="D7443">
            <v>13.66</v>
          </cell>
        </row>
        <row r="7444">
          <cell r="A7444">
            <v>89777</v>
          </cell>
          <cell r="B7444" t="str">
            <v>JOELHO 90 GRAUS, CPVC, SOLDÁVEL, DN 35MM, INSTALADO EM PRUMADA DE ÁGUA  FORNECIMENTO E INSTALAÇÃO. AF_12/2014</v>
          </cell>
          <cell r="C7444" t="str">
            <v>UN</v>
          </cell>
          <cell r="D7444">
            <v>18.68</v>
          </cell>
        </row>
        <row r="7445">
          <cell r="A7445">
            <v>89778</v>
          </cell>
          <cell r="B7445" t="str">
            <v>LUVA SIMPLES, PVC, SERIE NORMAL, ESGOTO PREDIAL, DN 100 MM, JUNTA ELÁSTICA, FORNECIDO E INSTALADO EM RAMAL DE DESCARGA OU RAMAL DE ESGOTO SANITÁRIO. AF_12/2014</v>
          </cell>
          <cell r="C7445" t="str">
            <v>UN</v>
          </cell>
          <cell r="D7445">
            <v>12.9</v>
          </cell>
        </row>
        <row r="7446">
          <cell r="A7446">
            <v>89779</v>
          </cell>
          <cell r="B7446" t="str">
            <v>LUVA DE CORRER, PVC, SERIE NORMAL, ESGOTO PREDIAL, DN 100 MM, JUNTA ELÁSTICA, FORNECIDO E INSTALADO EM RAMAL DE DESCARGA OU RAMAL DE ESGOTO SANITÁRIO. AF_12/2014</v>
          </cell>
          <cell r="C7446" t="str">
            <v>UN</v>
          </cell>
          <cell r="D7446">
            <v>19.64</v>
          </cell>
        </row>
        <row r="7447">
          <cell r="A7447">
            <v>89780</v>
          </cell>
          <cell r="B7447" t="str">
            <v>JOELHO 45 GRAUS, CPVC, SOLDÁVEL, DN 35MM, INSTALADO EM PRUMADA DE ÁGUA - FORNECIMENTO E INSTALAÇÃO. AF_12/2014</v>
          </cell>
          <cell r="C7447" t="str">
            <v>UN</v>
          </cell>
          <cell r="D7447">
            <v>18.68</v>
          </cell>
        </row>
        <row r="7448">
          <cell r="A7448">
            <v>89781</v>
          </cell>
          <cell r="B7448" t="str">
            <v>JOELHO 90 GRAUS, CPVC, SOLDÁVEL, DN 42MM, INSTALADO EM PRUMADA DE ÁGUA  FORNECIMENTO E INSTALAÇÃO. AF_12/2014</v>
          </cell>
          <cell r="C7448" t="str">
            <v>UN</v>
          </cell>
          <cell r="D7448">
            <v>28.23</v>
          </cell>
        </row>
        <row r="7449">
          <cell r="A7449">
            <v>89782</v>
          </cell>
          <cell r="B7449" t="str">
            <v>TE, PVC, SERIE NORMAL, ESGOTO PREDIAL, DN 40 X 40 MM, JUNTA SOLDÁVEL, FORNECIDO E INSTALADO EM RAMAL DE DESCARGA OU RAMAL DE ESGOTO SANITÁRIO. AF_12/2014</v>
          </cell>
          <cell r="C7449" t="str">
            <v>UN</v>
          </cell>
          <cell r="D7449">
            <v>7.67</v>
          </cell>
        </row>
        <row r="7450">
          <cell r="A7450">
            <v>89783</v>
          </cell>
          <cell r="B7450" t="str">
            <v>JUNÇÃO SIMPLES, PVC, SERIE NORMAL, ESGOTO PREDIAL, DN 40 MM, JUNTA SOLDÁVEL, FORNECIDO E INSTALADO EM RAMAL DE DESCARGA OU RAMAL DE ESGOTO SANITÁRIO. AF_12/2014</v>
          </cell>
          <cell r="C7450" t="str">
            <v>UN</v>
          </cell>
          <cell r="D7450">
            <v>8.0299999999999994</v>
          </cell>
        </row>
        <row r="7451">
          <cell r="A7451">
            <v>89784</v>
          </cell>
          <cell r="B7451" t="str">
            <v>TE, PVC, SERIE NORMAL, ESGOTO PREDIAL, DN 50 X 50 MM, JUNTA ELÁSTICA, FORNECIDO E INSTALADO EM RAMAL DE DESCARGA OU RAMAL DE ESGOTO SANITÁRIO. AF_12/2014</v>
          </cell>
          <cell r="C7451" t="str">
            <v>UN</v>
          </cell>
          <cell r="D7451">
            <v>12.97</v>
          </cell>
        </row>
        <row r="7452">
          <cell r="A7452">
            <v>89785</v>
          </cell>
          <cell r="B7452" t="str">
            <v>JUNÇÃO SIMPLES, PVC, SERIE NORMAL, ESGOTO PREDIAL, DN 50 X 50 MM, JUNTA ELÁSTICA, FORNECIDO E INSTALADO EM RAMAL DE DESCARGA OU RAMAL DE ESGOTO SANITÁRIO. AF_12/2014</v>
          </cell>
          <cell r="C7452" t="str">
            <v>UN</v>
          </cell>
          <cell r="D7452">
            <v>13.75</v>
          </cell>
        </row>
        <row r="7453">
          <cell r="A7453">
            <v>89786</v>
          </cell>
          <cell r="B7453" t="str">
            <v>TE, PVC, SERIE NORMAL, ESGOTO PREDIAL, DN 75 X 75 MM, JUNTA ELÁSTICA, FORNECIDO E INSTALADO EM RAMAL DE DESCARGA OU RAMAL DE ESGOTO SANITÁRIO. AF_12/2014</v>
          </cell>
          <cell r="C7453" t="str">
            <v>UN</v>
          </cell>
          <cell r="D7453">
            <v>21.39</v>
          </cell>
        </row>
        <row r="7454">
          <cell r="A7454">
            <v>89787</v>
          </cell>
          <cell r="B7454" t="str">
            <v>JOELHO 45 GRAUS, CPVC, SOLDÁVEL, DN 42MM, INSTALADO EM PRUMADA DE ÁGUA  FORNECIMENTO E INSTALAÇÃO. AF_12/2014</v>
          </cell>
          <cell r="C7454" t="str">
            <v>UN</v>
          </cell>
          <cell r="D7454">
            <v>28.23</v>
          </cell>
        </row>
        <row r="7455">
          <cell r="A7455">
            <v>89788</v>
          </cell>
          <cell r="B7455" t="str">
            <v>JOELHO 90 GRAUS, CPVC, SOLDÁVEL, DN 54MM, INSTALADO EM PRUMADA DE ÁGUA  FORNECIMENTO E INSTALAÇÃO. AF_12/2014</v>
          </cell>
          <cell r="C7455" t="str">
            <v>UN</v>
          </cell>
          <cell r="D7455">
            <v>56.36</v>
          </cell>
        </row>
        <row r="7456">
          <cell r="A7456">
            <v>89789</v>
          </cell>
          <cell r="B7456" t="str">
            <v>JOELHO 45 GRAUS, CPVC, SOLDÁVEL, DN 54MM, INSTALADO EM PRUMADA DE ÁGUA  FORNECIMENTO E INSTALAÇÃO. AF_12/2014</v>
          </cell>
          <cell r="C7456" t="str">
            <v>UN</v>
          </cell>
          <cell r="D7456">
            <v>57.28</v>
          </cell>
        </row>
        <row r="7457">
          <cell r="A7457">
            <v>89790</v>
          </cell>
          <cell r="B7457" t="str">
            <v>JOELHO 90 GRAUS, CPVC, SOLDÁVEL, DN 73MM, INSTALADO EM PRUMADA DE ÁGUA  FORNECIMENTO E INSTALAÇÃO. AF_12/2014</v>
          </cell>
          <cell r="C7457" t="str">
            <v>UN</v>
          </cell>
          <cell r="D7457">
            <v>141.68</v>
          </cell>
        </row>
        <row r="7458">
          <cell r="A7458">
            <v>89791</v>
          </cell>
          <cell r="B7458" t="str">
            <v>JOELHO 45 GRAUS, CPVC, SOLDÁVEL, DN 73MM, INSTALADO EM PRUMADA DE ÁGUA  FORNECIMENTO E INSTALAÇÃO. AF_12/2014</v>
          </cell>
          <cell r="C7458" t="str">
            <v>UN</v>
          </cell>
          <cell r="D7458">
            <v>145.08000000000001</v>
          </cell>
        </row>
        <row r="7459">
          <cell r="A7459">
            <v>89792</v>
          </cell>
          <cell r="B7459" t="str">
            <v>JOELHO 90 GRAUS, CPVC, SOLDÁVEL, DN 89MM, INSTALADO EM PRUMADA DE ÁGUA  FORNECIMENTO E INSTALAÇÃO. AF_12/2014</v>
          </cell>
          <cell r="C7459" t="str">
            <v>UN</v>
          </cell>
          <cell r="D7459">
            <v>165.94</v>
          </cell>
        </row>
        <row r="7460">
          <cell r="A7460">
            <v>89793</v>
          </cell>
          <cell r="B7460" t="str">
            <v>JOELHO 45 GRAUS, CPVC, SOLDÁVEL, DN 89MM, INSTALADO EM PRUMADA DE ÁGUA  FORNECIMENTO E INSTALAÇÃO. AF_12/2014</v>
          </cell>
          <cell r="C7460" t="str">
            <v>UN</v>
          </cell>
          <cell r="D7460">
            <v>170.5</v>
          </cell>
        </row>
        <row r="7461">
          <cell r="A7461">
            <v>89794</v>
          </cell>
          <cell r="B7461" t="str">
            <v>LUVA, CPVC, SOLDÁVEL, DN 35MM, INSTALADO EM PRUMADA DE ÁGUA  FORNECIMENTO E INSTALAÇÃO. AF_12/2014</v>
          </cell>
          <cell r="C7461" t="str">
            <v>UN</v>
          </cell>
          <cell r="D7461">
            <v>12.55</v>
          </cell>
        </row>
        <row r="7462">
          <cell r="A7462">
            <v>89795</v>
          </cell>
          <cell r="B7462" t="str">
            <v>JUNÇÃO SIMPLES, PVC, SERIE NORMAL, ESGOTO PREDIAL, DN 75 X 75 MM, JUNTA ELÁSTICA, FORNECIDO E INSTALADO EM RAMAL DE DESCARGA OU RAMAL DE ESGOTO SANITÁRIO. AF_12/2014</v>
          </cell>
          <cell r="C7462" t="str">
            <v>UN</v>
          </cell>
          <cell r="D7462">
            <v>22.49</v>
          </cell>
        </row>
        <row r="7463">
          <cell r="A7463">
            <v>89796</v>
          </cell>
          <cell r="B7463" t="str">
            <v>TE, PVC, SERIE NORMAL, ESGOTO PREDIAL, DN 100 X 100 MM, JUNTA ELÁSTICA, FORNECIDO E INSTALADO EM RAMAL DE DESCARGA OU RAMAL DE ESGOTO SANITÁRIO. AF_12/2014</v>
          </cell>
          <cell r="C7463" t="str">
            <v>UN</v>
          </cell>
          <cell r="D7463">
            <v>26.55</v>
          </cell>
        </row>
        <row r="7464">
          <cell r="A7464">
            <v>89797</v>
          </cell>
          <cell r="B7464" t="str">
            <v>JUNÇÃO SIMPLES, PVC, SERIE NORMAL, ESGOTO PREDIAL, DN 100 X 100 MM, JUNTA ELÁSTICA, FORNECIDO E INSTALADO EM RAMAL DE DESCARGA OU RAMAL DE ESGOTO SANITÁRIO. AF_12/2014</v>
          </cell>
          <cell r="C7464" t="str">
            <v>UN</v>
          </cell>
          <cell r="D7464">
            <v>30.69</v>
          </cell>
        </row>
        <row r="7465">
          <cell r="A7465">
            <v>89798</v>
          </cell>
          <cell r="B7465" t="str">
            <v>TUBO PVC, SERIE NORMAL, ESGOTO PREDIAL, DN 50 MM, FORNECIDO E INSTALADO EM PRUMADA DE ESGOTO SANITÁRIO OU VENTILAÇÃO. AF_12/2014</v>
          </cell>
          <cell r="C7465" t="str">
            <v>M</v>
          </cell>
          <cell r="D7465">
            <v>6.9</v>
          </cell>
        </row>
        <row r="7466">
          <cell r="A7466">
            <v>89799</v>
          </cell>
          <cell r="B7466" t="str">
            <v>TUBO PVC, SERIE NORMAL, ESGOTO PREDIAL, DN 75 MM, FORNECIDO E INSTALADO EM PRUMADA DE ESGOTO SANITÁRIO OU VENTILAÇÃO. AF_12/2014</v>
          </cell>
          <cell r="C7466" t="str">
            <v>M</v>
          </cell>
          <cell r="D7466">
            <v>11.09</v>
          </cell>
        </row>
        <row r="7467">
          <cell r="A7467">
            <v>89800</v>
          </cell>
          <cell r="B7467" t="str">
            <v>TUBO PVC, SERIE NORMAL, ESGOTO PREDIAL, DN 100 MM, FORNECIDO E INSTALADO EM PRUMADA DE ESGOTO SANITÁRIO OU VENTILAÇÃO. AF_12/2014</v>
          </cell>
          <cell r="C7467" t="str">
            <v>M</v>
          </cell>
          <cell r="D7467">
            <v>14.02</v>
          </cell>
        </row>
        <row r="7468">
          <cell r="A7468">
            <v>89801</v>
          </cell>
          <cell r="B7468" t="str">
            <v>JOELHO 90 GRAUS, PVC, SERIE NORMAL, ESGOTO PREDIAL, DN 50 MM, JUNTA ELÁSTICA, FORNECIDO E INSTALADO EM PRUMADA DE ESGOTO SANITÁRIO OU VENTILAÇÃO. AF_12/2014</v>
          </cell>
          <cell r="C7468" t="str">
            <v>UN</v>
          </cell>
          <cell r="D7468">
            <v>4.38</v>
          </cell>
        </row>
        <row r="7469">
          <cell r="A7469">
            <v>89802</v>
          </cell>
          <cell r="B7469" t="str">
            <v>JOELHO 45 GRAUS, PVC, SERIE NORMAL, ESGOTO PREDIAL, DN 50 MM, JUNTA ELÁSTICA, FORNECIDO E INSTALADO EM PRUMADA DE ESGOTO SANITÁRIO OU VENTILAÇÃO. AF_12/2014</v>
          </cell>
          <cell r="C7469" t="str">
            <v>UN</v>
          </cell>
          <cell r="D7469">
            <v>4.8899999999999997</v>
          </cell>
        </row>
        <row r="7470">
          <cell r="A7470">
            <v>89803</v>
          </cell>
          <cell r="B7470" t="str">
            <v>CURVA CURTA 90 GRAUS, PVC, SERIE NORMAL, ESGOTO PREDIAL, DN 50 MM, JUNTA ELÁSTICA, FORNECIDO E INSTALADO EM PRUMADA DE ESGOTO SANITÁRIO OU VENTILAÇÃO. AF_12/2014</v>
          </cell>
          <cell r="C7470" t="str">
            <v>UN</v>
          </cell>
          <cell r="D7470">
            <v>10.01</v>
          </cell>
        </row>
        <row r="7471">
          <cell r="A7471">
            <v>89804</v>
          </cell>
          <cell r="B7471" t="str">
            <v>CURVA LONGA 90 GRAUS, PVC, SERIE NORMAL, ESGOTO PREDIAL, DN 50 MM, JUNTA ELÁSTICA, FORNECIDO E INSTALADO EM PRUMADA DE ESGOTO SANITÁRIO OU VENTILAÇÃO. AF_12/2014</v>
          </cell>
          <cell r="C7471" t="str">
            <v>UN</v>
          </cell>
          <cell r="D7471">
            <v>9.9</v>
          </cell>
        </row>
        <row r="7472">
          <cell r="A7472">
            <v>89805</v>
          </cell>
          <cell r="B7472" t="str">
            <v>JOELHO 90 GRAUS, PVC, SERIE NORMAL, ESGOTO PREDIAL, DN 75 MM, JUNTA ELÁSTICA, FORNECIDO E INSTALADO EM PRUMADA DE ESGOTO SANITÁRIO OU VENTILAÇÃO. AF_12/2014</v>
          </cell>
          <cell r="C7472" t="str">
            <v>UN</v>
          </cell>
          <cell r="D7472">
            <v>8.8699999999999992</v>
          </cell>
        </row>
        <row r="7473">
          <cell r="A7473">
            <v>89806</v>
          </cell>
          <cell r="B7473" t="str">
            <v>JOELHO 45 GRAUS, PVC, SERIE NORMAL, ESGOTO PREDIAL, DN 75 MM, JUNTA ELÁSTICA, FORNECIDO E INSTALADO EM PRUMADA DE ESGOTO SANITÁRIO OU VENTILAÇÃO. AF_12/2014</v>
          </cell>
          <cell r="C7473" t="str">
            <v>UN</v>
          </cell>
          <cell r="D7473">
            <v>9.61</v>
          </cell>
        </row>
        <row r="7474">
          <cell r="A7474">
            <v>89807</v>
          </cell>
          <cell r="B7474" t="str">
            <v>CURVA CURTA 90 GRAUS, PVC, SERIE NORMAL, ESGOTO PREDIAL, DN 75 MM, JUNTA ELÁSTICA, FORNECIDO E INSTALADO EM PRUMADA DE ESGOTO SANITÁRIO OU VENTILAÇÃO. AF_12/2014</v>
          </cell>
          <cell r="C7474" t="str">
            <v>UN</v>
          </cell>
          <cell r="D7474">
            <v>19.329999999999998</v>
          </cell>
        </row>
        <row r="7475">
          <cell r="A7475">
            <v>89808</v>
          </cell>
          <cell r="B7475" t="str">
            <v>CURVA LONGA 90 GRAUS, PVC, SERIE NORMAL, ESGOTO PREDIAL, DN 75 MM, JUNTA ELÁSTICA, FORNECIDO E INSTALADO EM PRUMADA DE ESGOTO SANITÁRIO OU VENTILAÇÃO. AF_12/2014</v>
          </cell>
          <cell r="C7475" t="str">
            <v>UN</v>
          </cell>
          <cell r="D7475">
            <v>27.08</v>
          </cell>
        </row>
        <row r="7476">
          <cell r="A7476">
            <v>89809</v>
          </cell>
          <cell r="B7476" t="str">
            <v>JOELHO 90 GRAUS, PVC, SERIE NORMAL, ESGOTO PREDIAL, DN 100 MM, JUNTA ELÁSTICA, FORNECIDO E INSTALADO EM PRUMADA DE ESGOTO SANITÁRIO OU VENTILAÇÃO. AF_12/2014</v>
          </cell>
          <cell r="C7476" t="str">
            <v>UN</v>
          </cell>
          <cell r="D7476">
            <v>12.15</v>
          </cell>
        </row>
        <row r="7477">
          <cell r="A7477">
            <v>89810</v>
          </cell>
          <cell r="B7477" t="str">
            <v>JOELHO 45 GRAUS, PVC, SERIE NORMAL, ESGOTO PREDIAL, DN 100 MM, JUNTA ELÁSTICA, FORNECIDO E INSTALADO EM PRUMADA DE ESGOTO SANITÁRIO OU VENTILAÇÃO. AF_12/2014</v>
          </cell>
          <cell r="C7477" t="str">
            <v>UN</v>
          </cell>
          <cell r="D7477">
            <v>12.21</v>
          </cell>
        </row>
        <row r="7478">
          <cell r="A7478">
            <v>89811</v>
          </cell>
          <cell r="B7478" t="str">
            <v>CURVA CURTA 90 GRAUS, PVC, SERIE NORMAL, ESGOTO PREDIAL, DN 100 MM, JUNTA ELÁSTICA, FORNECIDO E INSTALADO EM PRUMADA DE ESGOTO SANITÁRIO OU VENTILAÇÃO. AF_12/2014</v>
          </cell>
          <cell r="C7478" t="str">
            <v>UN</v>
          </cell>
          <cell r="D7478">
            <v>22.16</v>
          </cell>
        </row>
        <row r="7479">
          <cell r="A7479">
            <v>89812</v>
          </cell>
          <cell r="B7479" t="str">
            <v>CURVA LONGA 90 GRAUS, PVC, SERIE NORMAL, ESGOTO PREDIAL, DN 100 MM, JUNTA ELÁSTICA, FORNECIDO E INSTALADO EM PRUMADA DE ESGOTO SANITÁRIO OU VENTILAÇÃO. AF_12/2014</v>
          </cell>
          <cell r="C7479" t="str">
            <v>UN</v>
          </cell>
          <cell r="D7479">
            <v>42.5</v>
          </cell>
        </row>
        <row r="7480">
          <cell r="A7480">
            <v>89813</v>
          </cell>
          <cell r="B7480" t="str">
            <v>LUVA SIMPLES, PVC, SERIE NORMAL, ESGOTO PREDIAL, DN 50 MM, JUNTA ELÁSTICA, FORNECIDO E INSTALADO EM PRUMADA DE ESGOTO SANITÁRIO OU VENTILAÇÃO. AF_12/2014</v>
          </cell>
          <cell r="C7480" t="str">
            <v>UN</v>
          </cell>
          <cell r="D7480">
            <v>4.6100000000000003</v>
          </cell>
        </row>
        <row r="7481">
          <cell r="A7481">
            <v>89814</v>
          </cell>
          <cell r="B7481" t="str">
            <v>LUVA DE CORRER, PVC, SERIE NORMAL, ESGOTO PREDIAL, DN 50 MM, JUNTA ELÁSTICA, FORNECIDO E INSTALADO EM PRUMADA DE ESGOTO SANITÁRIO OU VENTILAÇÃO. AF_12/2014</v>
          </cell>
          <cell r="C7481" t="str">
            <v>UN</v>
          </cell>
          <cell r="D7481">
            <v>9.4</v>
          </cell>
        </row>
        <row r="7482">
          <cell r="A7482">
            <v>89815</v>
          </cell>
          <cell r="B7482" t="str">
            <v>LUVA DE CORRER, CPVC, SOLDÁVEL, DN 35MM, INSTALADO EM PRUMADA DE ÁGUA  FORNECIMENTO E INSTALAÇÃO. AF_12/2014</v>
          </cell>
          <cell r="C7482" t="str">
            <v>UN</v>
          </cell>
          <cell r="D7482">
            <v>21.91</v>
          </cell>
        </row>
        <row r="7483">
          <cell r="A7483">
            <v>89816</v>
          </cell>
          <cell r="B7483" t="str">
            <v>UNIÃO, CPVC, SOLDÁVEL, DN35MM, INSTALADO EM PRUMADA DE ÁGUA  FORNECIMENTO E INSTALAÇÃO. AF_12/2014</v>
          </cell>
          <cell r="C7483" t="str">
            <v>UN</v>
          </cell>
          <cell r="D7483">
            <v>31.95</v>
          </cell>
        </row>
        <row r="7484">
          <cell r="A7484">
            <v>89817</v>
          </cell>
          <cell r="B7484" t="str">
            <v>LUVA SIMPLES, PVC, SERIE NORMAL, ESGOTO PREDIAL, DN 75 MM, JUNTA ELÁSTICA, FORNECIDO E INSTALADO EM PRUMADA DE ESGOTO SANITÁRIO OU VENTILAÇÃO. AF_12/2014</v>
          </cell>
          <cell r="C7484" t="str">
            <v>UN</v>
          </cell>
          <cell r="D7484">
            <v>8.09</v>
          </cell>
        </row>
        <row r="7485">
          <cell r="A7485">
            <v>89818</v>
          </cell>
          <cell r="B7485" t="str">
            <v>CONECTOR, CPVC, SOLDÁVEL, DN 35MM X 1 1/4, INSTALADO EM PRUMADA DE ÁGUA  FORNECIMENTO E INSTALAÇÃO. AF_12/2014</v>
          </cell>
          <cell r="C7485" t="str">
            <v>UN</v>
          </cell>
          <cell r="D7485">
            <v>131.27000000000001</v>
          </cell>
        </row>
        <row r="7486">
          <cell r="A7486">
            <v>89819</v>
          </cell>
          <cell r="B7486" t="str">
            <v>LUVA DE CORRER, PVC, SERIE NORMAL, ESGOTO PREDIAL, DN 75 MM, JUNTA ELÁSTICA, FORNECIDO E INSTALADO EM PRUMADA DE ESGOTO SANITÁRIO OU VENTILAÇÃO. AF_12/2014</v>
          </cell>
          <cell r="C7486" t="str">
            <v>UN</v>
          </cell>
          <cell r="D7486">
            <v>11.46</v>
          </cell>
        </row>
        <row r="7487">
          <cell r="A7487">
            <v>89820</v>
          </cell>
          <cell r="B7487" t="str">
            <v>BUCHA DE REDUÇÃO, CPVC, SOLDÁVEL, DN35MM X 28MM, INSTALADO EM PRUMADA DE ÁGUA  FORNECIMENTO E INSTALAÇÃO. AF_12/2014</v>
          </cell>
          <cell r="C7487" t="str">
            <v>UN</v>
          </cell>
          <cell r="D7487">
            <v>23.93</v>
          </cell>
        </row>
        <row r="7488">
          <cell r="A7488">
            <v>89821</v>
          </cell>
          <cell r="B7488" t="str">
            <v>LUVA SIMPLES, PVC, SERIE NORMAL, ESGOTO PREDIAL, DN 100 MM, JUNTA ELÁSTICA, FORNECIDO E INSTALADO EM PRUMADA DE ESGOTO SANITÁRIO OU VENTILAÇÃO. AF_12/2014</v>
          </cell>
          <cell r="C7488" t="str">
            <v>UN</v>
          </cell>
          <cell r="D7488">
            <v>10.08</v>
          </cell>
        </row>
        <row r="7489">
          <cell r="A7489">
            <v>89822</v>
          </cell>
          <cell r="B7489" t="str">
            <v>LUVA, CPVC, SOLDÁVEL, DN 42MM, INSTALADO EM PRUMADA DE ÁGUA  FORNECIMENTO E INSTALAÇÃO. AF_12/2014</v>
          </cell>
          <cell r="C7489" t="str">
            <v>UN</v>
          </cell>
          <cell r="D7489">
            <v>16.64</v>
          </cell>
        </row>
        <row r="7490">
          <cell r="A7490">
            <v>89823</v>
          </cell>
          <cell r="B7490" t="str">
            <v>LUVA DE CORRER, PVC, SERIE NORMAL, ESGOTO PREDIAL, DN 100 MM, JUNTA ELÁSTICA, FORNECIDO E INSTALADO EM PRUMADA DE ESGOTO SANITÁRIO OU VENTILAÇÃO. AF_12/2014</v>
          </cell>
          <cell r="C7490" t="str">
            <v>UN</v>
          </cell>
          <cell r="D7490">
            <v>16.82</v>
          </cell>
        </row>
        <row r="7491">
          <cell r="A7491">
            <v>89824</v>
          </cell>
          <cell r="B7491" t="str">
            <v>LUVA DE CORRER, CPVC, SOLDÁVEL, DN 42MM, INSTALADO EM PRUMADA DE ÁGUA  FORNECIMENTO E INSTALAÇÃO. AF_12/2014</v>
          </cell>
          <cell r="C7491" t="str">
            <v>UN</v>
          </cell>
          <cell r="D7491">
            <v>29.98</v>
          </cell>
        </row>
        <row r="7492">
          <cell r="A7492">
            <v>89825</v>
          </cell>
          <cell r="B7492" t="str">
            <v>TE, PVC, SERIE NORMAL, ESGOTO PREDIAL, DN 50 X 50 MM, JUNTA ELÁSTICA, FORNECIDO E INSTALADO EM PRUMADA DE ESGOTO SANITÁRIO OU VENTILAÇÃO. AF_12/2014</v>
          </cell>
          <cell r="C7492" t="str">
            <v>UN</v>
          </cell>
          <cell r="D7492">
            <v>9.52</v>
          </cell>
        </row>
        <row r="7493">
          <cell r="A7493">
            <v>89826</v>
          </cell>
          <cell r="B7493" t="str">
            <v>LUVA DE TRANSIÇÃO, CPVC, SOLDÁVEL, DN42MM X 1.1/2, INSTALADO EM PRUMADA DE ÁGUA  FORNECIMENTO E INSTALAÇÃO. AF_12/2014</v>
          </cell>
          <cell r="C7493" t="str">
            <v>UN</v>
          </cell>
          <cell r="D7493">
            <v>133.84</v>
          </cell>
        </row>
        <row r="7494">
          <cell r="A7494">
            <v>89827</v>
          </cell>
          <cell r="B7494" t="str">
            <v>JUNÇÃO SIMPLES, PVC, SERIE NORMAL, ESGOTO PREDIAL, DN 50 X 50 MM, JUNTA ELÁSTICA, FORNECIDO E INSTALADO EM PRUMADA DE ESGOTO SANITÁRIO OU VENTILAÇÃO. AF_12/2014</v>
          </cell>
          <cell r="C7494" t="str">
            <v>UN</v>
          </cell>
          <cell r="D7494">
            <v>10.3</v>
          </cell>
        </row>
        <row r="7495">
          <cell r="A7495">
            <v>89828</v>
          </cell>
          <cell r="B7495" t="str">
            <v>UNIÃO, CPVC, SOLDÁVEL, DN42MM, INSTALADO EM PRUMADA DE ÁGUA  FORNECIMENTO E INSTALAÇÃO. AF_12/2014</v>
          </cell>
          <cell r="C7495" t="str">
            <v>UN</v>
          </cell>
          <cell r="D7495">
            <v>46.44</v>
          </cell>
        </row>
        <row r="7496">
          <cell r="A7496">
            <v>89829</v>
          </cell>
          <cell r="B7496" t="str">
            <v>TE, PVC, SERIE NORMAL, ESGOTO PREDIAL, DN 75 X 75 MM, JUNTA ELÁSTICA, FORNECIDO E INSTALADO EM PRUMADA DE ESGOTO SANITÁRIO OU VENTILAÇÃO. AF_12/2014</v>
          </cell>
          <cell r="C7496" t="str">
            <v>UN</v>
          </cell>
          <cell r="D7496">
            <v>16.989999999999998</v>
          </cell>
        </row>
        <row r="7497">
          <cell r="A7497">
            <v>89830</v>
          </cell>
          <cell r="B7497" t="str">
            <v>JUNÇÃO SIMPLES, PVC, SERIE NORMAL, ESGOTO PREDIAL, DN 75 X 75 MM, JUNTA ELÁSTICA, FORNECIDO E INSTALADO EM PRUMADA DE ESGOTO SANITÁRIO OU VENTILAÇÃO. AF_12/2014</v>
          </cell>
          <cell r="C7497" t="str">
            <v>UN</v>
          </cell>
          <cell r="D7497">
            <v>18.09</v>
          </cell>
        </row>
        <row r="7498">
          <cell r="A7498">
            <v>89831</v>
          </cell>
          <cell r="B7498" t="str">
            <v>CONECTOR, CPVC, SOLDÁVEL, DN 42MM X 1.1/2, INSTALADO EM PRUMADA DE ÁGUA  FORNECIMENTO E INSTALAÇÃO. AF_12/2014</v>
          </cell>
          <cell r="C7498" t="str">
            <v>UN</v>
          </cell>
          <cell r="D7498">
            <v>160.32</v>
          </cell>
        </row>
        <row r="7499">
          <cell r="A7499">
            <v>89832</v>
          </cell>
          <cell r="B7499" t="str">
            <v>BUCHA DE REDUÇÃO, CPVC, SOLDÁVEL, DN 42MM X 22MM, INSTALADO EM RAMAL DE DISTRIBUIÇÃO DE ÁGUA - FORNECIMENTO E INSTALAÇÃO. AF_12/2014</v>
          </cell>
          <cell r="C7499" t="str">
            <v>UN</v>
          </cell>
          <cell r="D7499">
            <v>31.5</v>
          </cell>
        </row>
        <row r="7500">
          <cell r="A7500">
            <v>89833</v>
          </cell>
          <cell r="B7500" t="str">
            <v>TE, PVC, SERIE NORMAL, ESGOTO PREDIAL, DN 100 X 100 MM, JUNTA ELÁSTICA, FORNECIDO E INSTALADO EM PRUMADA DE ESGOTO SANITÁRIO OU VENTILAÇÃO. AF_12/2014</v>
          </cell>
          <cell r="C7500" t="str">
            <v>UN</v>
          </cell>
          <cell r="D7500">
            <v>21.22</v>
          </cell>
        </row>
        <row r="7501">
          <cell r="A7501">
            <v>89834</v>
          </cell>
          <cell r="B7501" t="str">
            <v>JUNÇÃO SIMPLES, PVC, SERIE NORMAL, ESGOTO PREDIAL, DN 100 X 100 MM, JUNTA ELÁSTICA, FORNECIDO E INSTALADO EM PRUMADA DE ESGOTO SANITÁRIO OU VENTILAÇÃO. AF_12/2014</v>
          </cell>
          <cell r="C7501" t="str">
            <v>UN</v>
          </cell>
          <cell r="D7501">
            <v>25.36</v>
          </cell>
        </row>
        <row r="7502">
          <cell r="A7502">
            <v>89835</v>
          </cell>
          <cell r="B7502" t="str">
            <v>LUVA, CPVC, SOLDÁVEL, DN 54MM, INSTALADO EM PRUMADA DE ÁGUA  FORNECIMENTO E INSTALAÇÃO. AF_12/2014</v>
          </cell>
          <cell r="C7502" t="str">
            <v>UN</v>
          </cell>
          <cell r="D7502">
            <v>30.65</v>
          </cell>
        </row>
        <row r="7503">
          <cell r="A7503">
            <v>89836</v>
          </cell>
          <cell r="B7503" t="str">
            <v>LUVA DE TRANSIÇÃO, CPVC, SOLDÁVEL, DN 54MM X 2, INSTALADO EM PRUMADA DE ÁGUA  FORNECIMENTO E INSTALAÇÃO. AF_12/2014</v>
          </cell>
          <cell r="C7503" t="str">
            <v>UN</v>
          </cell>
          <cell r="D7503">
            <v>216.79</v>
          </cell>
        </row>
        <row r="7504">
          <cell r="A7504">
            <v>89837</v>
          </cell>
          <cell r="B7504" t="str">
            <v>UNIÃO, CPVC, SOLDÁVEL, DN 54MM, INSTALADO EM PRUMADA DE ÁGUA  FORNECIMENTO E INSTALAÇÃO. AF_12/2014</v>
          </cell>
          <cell r="C7504" t="str">
            <v>UN</v>
          </cell>
          <cell r="D7504">
            <v>107.03</v>
          </cell>
        </row>
        <row r="7505">
          <cell r="A7505">
            <v>89838</v>
          </cell>
          <cell r="B7505" t="str">
            <v>LUVA, CPVC, SOLDÁVEL, DN 73MM, INSTALADO EM PRUMADA DE ÁGUA  FORNECIMENTO E INSTALAÇÃO. AF_12/2014</v>
          </cell>
          <cell r="C7505" t="str">
            <v>UN</v>
          </cell>
          <cell r="D7505">
            <v>116.67</v>
          </cell>
        </row>
        <row r="7506">
          <cell r="A7506">
            <v>89839</v>
          </cell>
          <cell r="B7506" t="str">
            <v>UNIÃO, CPVC, SOLDÁVEL, DN 73MM, INSTALADO EM PRUMADA DE ÁGUA  FORNECIMENTO E INSTALAÇÃO. AF_12/2014</v>
          </cell>
          <cell r="C7506" t="str">
            <v>UN</v>
          </cell>
          <cell r="D7506">
            <v>155.08000000000001</v>
          </cell>
        </row>
        <row r="7507">
          <cell r="A7507">
            <v>89840</v>
          </cell>
          <cell r="B7507" t="str">
            <v>LUVA, CPVC, SOLDÁVEL, DN 89MM, INSTALADO EM PRUMADA DE ÁGUA  FORNECIMENTO E INSTALAÇÃO. AF_12/2014</v>
          </cell>
          <cell r="C7507" t="str">
            <v>UN</v>
          </cell>
          <cell r="D7507">
            <v>133.38</v>
          </cell>
        </row>
        <row r="7508">
          <cell r="A7508">
            <v>89841</v>
          </cell>
          <cell r="B7508" t="str">
            <v>UNIÃO, CPVC, SOLDÁVEL, DN 89MM, INSTALADO EM PRUMADA DE ÁGUA  FORNECIMENTO E INSTALAÇÃO. AF_12/2014</v>
          </cell>
          <cell r="C7508" t="str">
            <v>UN</v>
          </cell>
          <cell r="D7508">
            <v>227.74</v>
          </cell>
        </row>
        <row r="7509">
          <cell r="A7509">
            <v>89842</v>
          </cell>
          <cell r="B7509" t="str">
            <v>TÊ, CPVC, SOLDÁVEL, DN 35MM, INSTALADO EM PRUMADA DE ÁGUA  FORNECIMENTO E INSTALAÇÃO. AF_12/2014</v>
          </cell>
          <cell r="C7509" t="str">
            <v>UN</v>
          </cell>
          <cell r="D7509">
            <v>35.200000000000003</v>
          </cell>
        </row>
        <row r="7510">
          <cell r="A7510">
            <v>89843</v>
          </cell>
          <cell r="B7510" t="str">
            <v>BATE-ESTACAS POR GRAVIDADE, POTÊNCIA DE 160 HP, PESO DO MARTELO ATÉ 3 TONELADAS - CHP DIURNO. AF_11/2014</v>
          </cell>
          <cell r="C7510" t="str">
            <v>CHP</v>
          </cell>
          <cell r="D7510">
            <v>130.35</v>
          </cell>
        </row>
        <row r="7511">
          <cell r="A7511">
            <v>89844</v>
          </cell>
          <cell r="B7511" t="str">
            <v>TE, CPVC, SOLDÁVEL, DN  42MM, INSTALADO EM PRUMADA DE ÁGUA  FORNECIMENTO E INSTALAÇÃO. AF_12/2014</v>
          </cell>
          <cell r="C7511" t="str">
            <v>UN</v>
          </cell>
          <cell r="D7511">
            <v>45.02</v>
          </cell>
        </row>
        <row r="7512">
          <cell r="A7512">
            <v>89845</v>
          </cell>
          <cell r="B7512" t="str">
            <v>TÊ, CPVC, SOLDÁVEL, DN 54 MM, INSTALADO EM PRUMADA DE ÁGUA  FORNECIMENTO E INSTALAÇÃO. AF_12/2014</v>
          </cell>
          <cell r="C7512" t="str">
            <v>UN</v>
          </cell>
          <cell r="D7512">
            <v>70.650000000000006</v>
          </cell>
        </row>
        <row r="7513">
          <cell r="A7513">
            <v>89846</v>
          </cell>
          <cell r="B7513" t="str">
            <v>TÊ, CPVC, SOLDÁVEL, DN 73MM, INSTALADO EM PRUMADA DE ÁGUA  FORNECIMENTO E INSTALAÇÃO. AF_12/2014</v>
          </cell>
          <cell r="C7513" t="str">
            <v>UN</v>
          </cell>
          <cell r="D7513">
            <v>161.66999999999999</v>
          </cell>
        </row>
        <row r="7514">
          <cell r="A7514">
            <v>89847</v>
          </cell>
          <cell r="B7514" t="str">
            <v>TÊ, CPVC, SOLDÁVEL, DN 89MM, INSTALADO EM PRUMADA DE ÁGUA  FORNECIMENTO E INSTALAÇÃO. AF_12/2014</v>
          </cell>
          <cell r="C7514" t="str">
            <v>UN</v>
          </cell>
          <cell r="D7514">
            <v>197.93</v>
          </cell>
        </row>
        <row r="7515">
          <cell r="A7515">
            <v>89848</v>
          </cell>
          <cell r="B7515" t="str">
            <v>TUBO PVC, SERIE NORMAL, ESGOTO PREDIAL, DN 100 MM, FORNECIDO E INSTALADO EM SUBCOLETOR AÉREO DE ESGOTO SANITÁRIO. AF_12/2014</v>
          </cell>
          <cell r="C7515" t="str">
            <v>M</v>
          </cell>
          <cell r="D7515">
            <v>17.77</v>
          </cell>
        </row>
        <row r="7516">
          <cell r="A7516">
            <v>89849</v>
          </cell>
          <cell r="B7516" t="str">
            <v>TUBO PVC, SERIE NORMAL, ESGOTO PREDIAL, DN 150 MM, FORNECIDO E INSTALADO EM SUBCOLETOR AÉREO DE ESGOTO SANITÁRIO. AF_12/2014</v>
          </cell>
          <cell r="C7516" t="str">
            <v>M</v>
          </cell>
          <cell r="D7516">
            <v>31.86</v>
          </cell>
        </row>
        <row r="7517">
          <cell r="A7517">
            <v>89850</v>
          </cell>
          <cell r="B7517" t="str">
            <v>JOELHO 90 GRAUS, PVC, SERIE NORMAL, ESGOTO PREDIAL, DN 100 MM, JUNTA ELÁSTICA, FORNECIDO E INSTALADO EM SUBCOLETOR AÉREO DE ESGOTO SANITÁRIO. AF_12/2014</v>
          </cell>
          <cell r="C7517" t="str">
            <v>UN</v>
          </cell>
          <cell r="D7517">
            <v>15.91</v>
          </cell>
        </row>
        <row r="7518">
          <cell r="A7518">
            <v>89851</v>
          </cell>
          <cell r="B7518" t="str">
            <v>JOELHO 45 GRAUS, PVC, SERIE NORMAL, ESGOTO PREDIAL, DN 100 MM, JUNTA ELÁSTICA, FORNECIDO E INSTALADO EM SUBCOLETOR AÉREO DE ESGOTO SANITÁRIO. AF_12/2014</v>
          </cell>
          <cell r="C7518" t="str">
            <v>UN</v>
          </cell>
          <cell r="D7518">
            <v>15.97</v>
          </cell>
        </row>
        <row r="7519">
          <cell r="A7519">
            <v>89852</v>
          </cell>
          <cell r="B7519" t="str">
            <v>CURVA CURTA 90 GRAUS, PVC, SERIE NORMAL, ESGOTO PREDIAL, DN 100 MM, JUNTA ELÁSTICA, FORNECIDO E INSTALADO EM SUBCOLETOR AÉREO DE ESGOTO SANITÁRIO. AF_12/2014</v>
          </cell>
          <cell r="C7519" t="str">
            <v>UN</v>
          </cell>
          <cell r="D7519">
            <v>25.92</v>
          </cell>
        </row>
        <row r="7520">
          <cell r="A7520">
            <v>89853</v>
          </cell>
          <cell r="B7520" t="str">
            <v>CURVA LONGA 90 GRAUS, PVC, SERIE NORMAL, ESGOTO PREDIAL, DN 100 MM, JUNTA ELÁSTICA, FORNECIDO E INSTALADO EM SUBCOLETOR AÉREO DE ESGOTO SANITÁRIO. AF_12/2014</v>
          </cell>
          <cell r="C7520" t="str">
            <v>UN</v>
          </cell>
          <cell r="D7520">
            <v>46.26</v>
          </cell>
        </row>
        <row r="7521">
          <cell r="A7521">
            <v>89854</v>
          </cell>
          <cell r="B7521" t="str">
            <v>JOELHO 90 GRAUS, PVC, SERIE NORMAL, ESGOTO PREDIAL, DN 150 MM, JUNTA ELÁSTICA, FORNECIDO E INSTALADO EM SUBCOLETOR AÉREO DE ESGOTO SANITÁRIO. AF_12/2014</v>
          </cell>
          <cell r="C7521" t="str">
            <v>UN</v>
          </cell>
          <cell r="D7521">
            <v>46.88</v>
          </cell>
        </row>
        <row r="7522">
          <cell r="A7522">
            <v>89855</v>
          </cell>
          <cell r="B7522" t="str">
            <v>JOELHO 45 GRAUS, PVC, SERIE NORMAL, ESGOTO PREDIAL, DN 150 MM, JUNTA ELÁSTICA, FORNECIDO E INSTALADO EM SUBCOLETOR AÉREO DE ESGOTO SANITÁRIO. AF_12/2014</v>
          </cell>
          <cell r="C7522" t="str">
            <v>UN</v>
          </cell>
          <cell r="D7522">
            <v>50</v>
          </cell>
        </row>
        <row r="7523">
          <cell r="A7523">
            <v>89856</v>
          </cell>
          <cell r="B7523" t="str">
            <v>LUVA SIMPLES, PVC, SERIE NORMAL, ESGOTO PREDIAL, DN 100 MM, JUNTA ELÁSTICA, FORNECIDO E INSTALADO EM SUBCOLETOR AÉREO DE ESGOTO SANITÁRIO. AF_12/2014</v>
          </cell>
          <cell r="C7523" t="str">
            <v>UN</v>
          </cell>
          <cell r="D7523">
            <v>12.59</v>
          </cell>
        </row>
        <row r="7524">
          <cell r="A7524">
            <v>89857</v>
          </cell>
          <cell r="B7524" t="str">
            <v>LUVA DE CORRER, PVC, SERIE NORMAL, ESGOTO PREDIAL, DN 100 MM, JUNTA ELÁSTICA, FORNECIDO E INSTALADO EM SUBCOLETOR AÉREO DE ESGOTO SANITÁRIO. AF_12/2014</v>
          </cell>
          <cell r="C7524" t="str">
            <v>UN</v>
          </cell>
          <cell r="D7524">
            <v>19.329999999999998</v>
          </cell>
        </row>
        <row r="7525">
          <cell r="A7525">
            <v>89859</v>
          </cell>
          <cell r="B7525" t="str">
            <v>LUVA DE CORRER, PVC, SERIE NORMAL, ESGOTO PREDIAL, DN 150 MM, JUNTA ELÁSTICA, FORNECIDO E INSTALADO EM SUBCOLETOR AÉREO DE ESGOTO SANITÁRIO. AF_12/2014</v>
          </cell>
          <cell r="C7525" t="str">
            <v>UN</v>
          </cell>
          <cell r="D7525">
            <v>42.79</v>
          </cell>
        </row>
        <row r="7526">
          <cell r="A7526">
            <v>89860</v>
          </cell>
          <cell r="B7526" t="str">
            <v>TE, PVC, SERIE NORMAL, ESGOTO PREDIAL, DN 100 X 100 MM, JUNTA ELÁSTICA, FORNECIDO E INSTALADO EM SUBCOLETOR AÉREO DE ESGOTO SANITÁRIO. AF_12/2014</v>
          </cell>
          <cell r="C7526" t="str">
            <v>UN</v>
          </cell>
          <cell r="D7526">
            <v>26.24</v>
          </cell>
        </row>
        <row r="7527">
          <cell r="A7527">
            <v>89861</v>
          </cell>
          <cell r="B7527" t="str">
            <v>JUNÇÃO SIMPLES, PVC, SERIE NORMAL, ESGOTO PREDIAL, DN 100 X 100 MM, JUNTA ELÁSTICA, FORNECIDO E INSTALADO EM SUBCOLETOR AÉREO DE ESGOTO SANITÁRIO. AF_12/2014</v>
          </cell>
          <cell r="C7527" t="str">
            <v>UN</v>
          </cell>
          <cell r="D7527">
            <v>30.38</v>
          </cell>
        </row>
        <row r="7528">
          <cell r="A7528">
            <v>89862</v>
          </cell>
          <cell r="B7528" t="str">
            <v>TE, PVC, SERIE NORMAL, ESGOTO PREDIAL, DN 150 X 150 MM, JUNTA ELÁSTICA, FORNECIDO E INSTALADO EM SUBCOLETOR AÉREO DE ESGOTO SANITÁRIO. AF_12/2014</v>
          </cell>
          <cell r="C7528" t="str">
            <v>UN</v>
          </cell>
          <cell r="D7528">
            <v>76.430000000000007</v>
          </cell>
        </row>
        <row r="7529">
          <cell r="A7529">
            <v>89863</v>
          </cell>
          <cell r="B7529" t="str">
            <v>JUNÇÃO SIMPLES, PVC, SERIE NORMAL, ESGOTO PREDIAL, DN 150 X 150 MM, JUNTA ELÁSTICA, FORNECIDO E INSTALADO EM SUBCOLETOR AÉREO DE ESGOTO SANITÁRIO. AF_12/2014</v>
          </cell>
          <cell r="C7529" t="str">
            <v>UN</v>
          </cell>
          <cell r="D7529">
            <v>124.23</v>
          </cell>
        </row>
        <row r="7530">
          <cell r="A7530">
            <v>89865</v>
          </cell>
          <cell r="B7530" t="str">
            <v>TUBO, PVC, SOLDÁVEL, DN 25MM, INSTALADO EM DRENO DE AR-CONDICIONADO - FORNECIMENTO E INSTALAÇÃO. AF_12/2014</v>
          </cell>
          <cell r="C7530" t="str">
            <v>M</v>
          </cell>
          <cell r="D7530">
            <v>9.2899999999999991</v>
          </cell>
        </row>
        <row r="7531">
          <cell r="A7531">
            <v>89866</v>
          </cell>
          <cell r="B7531" t="str">
            <v>JOELHO 90 GRAUS, PVC, SOLDÁVEL, DN 25MM, INSTALADO EM DRENO DE AR-CONDICIONADO - FORNECIMENTO E INSTALAÇÃO. AF_12/2014</v>
          </cell>
          <cell r="C7531" t="str">
            <v>UN</v>
          </cell>
          <cell r="D7531">
            <v>3.4</v>
          </cell>
        </row>
        <row r="7532">
          <cell r="A7532">
            <v>89867</v>
          </cell>
          <cell r="B7532" t="str">
            <v>JOELHO 45 GRAUS, PVC, SOLDÁVEL, DN 25MM, INSTALADO EM DRENO DE AR-CONDICIONADO - FORNECIMENTO E INSTALAÇÃO. AF_12/2014</v>
          </cell>
          <cell r="C7532" t="str">
            <v>UN</v>
          </cell>
          <cell r="D7532">
            <v>3.83</v>
          </cell>
        </row>
        <row r="7533">
          <cell r="A7533">
            <v>89868</v>
          </cell>
          <cell r="B7533" t="str">
            <v>LUVA, PVC, SOLDÁVEL, DN 25MM, INSTALADO EM DRENO DE AR-CONDICIONADO - FORNECIMENTO E INSTALAÇÃO. AF_12/2014</v>
          </cell>
          <cell r="C7533" t="str">
            <v>UN</v>
          </cell>
          <cell r="D7533">
            <v>2.52</v>
          </cell>
        </row>
        <row r="7534">
          <cell r="A7534">
            <v>89869</v>
          </cell>
          <cell r="B7534" t="str">
            <v>TE, PVC, SOLDÁVEL, DN 25MM, INSTALADO EM DRENO DE AR-CONDICIONADO - FORNECIMENTO E INSTALAÇÃO. AF_12/2014</v>
          </cell>
          <cell r="C7534" t="str">
            <v>UN</v>
          </cell>
          <cell r="D7534">
            <v>5.31</v>
          </cell>
        </row>
        <row r="7535">
          <cell r="A7535">
            <v>89870</v>
          </cell>
          <cell r="B7535" t="str">
            <v>CAMINHÃO BASCULANTE 14 M3, COM CAVALO MECÂNICO DE CAPACIDADE MÁXIMA DE TRAÇÃO COMBINADO DE 36000 KG, POTÊNCIA 286 CV, INCLUSIVE SEMIREBOQUE COM CAÇAMBA METÁLICA - DEPRECIAÇÃO. AF_12/2014</v>
          </cell>
          <cell r="C7535" t="str">
            <v>H</v>
          </cell>
          <cell r="D7535">
            <v>15.65</v>
          </cell>
        </row>
        <row r="7536">
          <cell r="A7536">
            <v>89871</v>
          </cell>
          <cell r="B7536" t="str">
            <v>CAMINHÃO BASCULANTE 14 M3, COM CAVALO MECÂNICO DE CAPACIDADE MÁXIMA DE TRAÇÃO COMBINADO DE 36000 KG, POTÊNCIA 286 CV, INCLUSIVE SEMIREBOQUE COM CAÇAMBA METÁLICA - JUROS. AF_12/2014</v>
          </cell>
          <cell r="C7536" t="str">
            <v>H</v>
          </cell>
          <cell r="D7536">
            <v>5.47</v>
          </cell>
        </row>
        <row r="7537">
          <cell r="A7537">
            <v>89872</v>
          </cell>
          <cell r="B7537" t="str">
            <v>CAMINHÃO BASCULANTE 14 M3, COM CAVALO MECÂNICO DE CAPACIDADE MÁXIMA DE TRAÇÃO COMBINADO DE 36000 KG, POTÊNCIA 286 CV, INCLUSIVE SEMIREBOQUE COM CAÇAMBA METÁLICA - IMPOSTOS E SEGUROS. AF_12/2014</v>
          </cell>
          <cell r="C7537" t="str">
            <v>H</v>
          </cell>
          <cell r="D7537">
            <v>1.1200000000000001</v>
          </cell>
        </row>
        <row r="7538">
          <cell r="A7538">
            <v>89873</v>
          </cell>
          <cell r="B7538" t="str">
            <v>CAMINHÃO BASCULANTE 14 M3, COM CAVALO MECÂNICO DE CAPACIDADE MÁXIMA DE TRAÇÃO COMBINADO DE 36000 KG, POTÊNCIA 286 CV, INCLUSIVE SEMIREBOQUE COM CAÇAMBA METÁLICA - MANUTENÇÃO. AF_12/2014</v>
          </cell>
          <cell r="C7538" t="str">
            <v>H</v>
          </cell>
          <cell r="D7538">
            <v>29.35</v>
          </cell>
        </row>
        <row r="7539">
          <cell r="A7539">
            <v>89874</v>
          </cell>
          <cell r="B7539" t="str">
            <v>CAMINHÃO BASCULANTE 14 M3, COM CAVALO MECÂNICO DE CAPACIDADE MÁXIMA DE TRAÇÃO COMBINADO DE 36000 KG, POTÊNCIA 286 CV, INCLUSIVE SEMIREBOQUE COM CAÇAMBA METÁLICA - MATERIAIS NA OPERAÇÃO. AF_12/2014</v>
          </cell>
          <cell r="C7539" t="str">
            <v>H</v>
          </cell>
          <cell r="D7539">
            <v>136.4</v>
          </cell>
        </row>
        <row r="7540">
          <cell r="A7540">
            <v>89876</v>
          </cell>
          <cell r="B7540" t="str">
            <v>CAMINHÃO BASCULANTE 14 M3, COM CAVALO MECÂNICO DE CAPACIDADE MÁXIMA DE TRAÇÃO COMBINADO DE 36000 KG, POTÊNCIA 286 CV, INCLUSIVE SEMIREBOQUE COM CAÇAMBA METÁLICA - CHP DIURNO. AF_12/2014</v>
          </cell>
          <cell r="C7540" t="str">
            <v>CHP</v>
          </cell>
          <cell r="D7540">
            <v>201.49</v>
          </cell>
        </row>
        <row r="7541">
          <cell r="A7541">
            <v>89877</v>
          </cell>
          <cell r="B7541" t="str">
            <v>CAMINHÃO BASCULANTE 14 M3, COM CAVALO MECÂNICO DE CAPACIDADE MÁXIMA DE TRAÇÃO COMBINADO DE 36000 KG, POTÊNCIA 286 CV, INCLUSIVE SEMIREBOQUE COM CAÇAMBA METÁLICA - CHI DIURNO. AF_12/2014</v>
          </cell>
          <cell r="C7541" t="str">
            <v>CHI</v>
          </cell>
          <cell r="D7541">
            <v>35.74</v>
          </cell>
        </row>
        <row r="7542">
          <cell r="A7542">
            <v>89878</v>
          </cell>
          <cell r="B7542" t="str">
            <v>CAMINHÃO BASCULANTE 18 M3, COM CAVALO MECÂNICO DE CAPACIDADE MÁXIMA DE TRAÇÃO COMBINADO DE 45000 KG, POTÊNCIA 330 CV, INCLUSIVE SEMIREBOQUE COM CAÇAMBA METÁLICA - DEPRECIAÇÃO. AF_12/2014</v>
          </cell>
          <cell r="C7542" t="str">
            <v>H</v>
          </cell>
          <cell r="D7542">
            <v>16.489999999999998</v>
          </cell>
        </row>
        <row r="7543">
          <cell r="A7543">
            <v>89879</v>
          </cell>
          <cell r="B7543" t="str">
            <v>CAMINHÃO BASCULANTE 18 M3, COM CAVALO MECÂNICO DE CAPACIDADE MÁXIMA DE TRAÇÃO COMBINADO DE 45000 KG, POTÊNCIA 330 CV, INCLUSIVE SEMIREBOQUE COM CAÇAMBA METÁLICA - JUROS. AF_12/2014</v>
          </cell>
          <cell r="C7543" t="str">
            <v>H</v>
          </cell>
          <cell r="D7543">
            <v>5.77</v>
          </cell>
        </row>
        <row r="7544">
          <cell r="A7544">
            <v>89880</v>
          </cell>
          <cell r="B7544" t="str">
            <v>CAMINHÃO BASCULANTE 18 M3, COM CAVALO MECÂNICO DE CAPACIDADE MÁXIMA DE TRAÇÃO COMBINADO DE 45000 KG, POTÊNCIA 330 CV, INCLUSIVE SEMIREBOQUE COM CAÇAMBA METÁLICA - IMPOSTOS E SEGUROS. AF_12/2014</v>
          </cell>
          <cell r="C7544" t="str">
            <v>H</v>
          </cell>
          <cell r="D7544">
            <v>1.19</v>
          </cell>
        </row>
        <row r="7545">
          <cell r="A7545">
            <v>89881</v>
          </cell>
          <cell r="B7545" t="str">
            <v>CAMINHÃO BASCULANTE 18 M3, COM CAVALO MECÂNICO DE CAPACIDADE MÁXIMA DE TRAÇÃO COMBINADO DE 45000 KG, POTÊNCIA 330 CV, INCLUSIVE SEMIREBOQUE COM CAÇAMBA METÁLICA - MANUTENÇÃO. AF_12/2014</v>
          </cell>
          <cell r="C7545" t="str">
            <v>H</v>
          </cell>
          <cell r="D7545">
            <v>30.94</v>
          </cell>
        </row>
        <row r="7546">
          <cell r="A7546">
            <v>89882</v>
          </cell>
          <cell r="B7546" t="str">
            <v>CAMINHÃO BASCULANTE 18 M3, COM CAVALO MECÂNICO DE CAPACIDADE MÁXIMA DE TRAÇÃO COMBINADO DE 45000 KG, POTÊNCIA 330 CV, INCLUSIVE SEMIREBOQUE COM CAÇAMBA METÁLICA - MATERIAIS NA OPERAÇÃO. AF_12/2014</v>
          </cell>
          <cell r="C7546" t="str">
            <v>H</v>
          </cell>
          <cell r="D7546">
            <v>157.38999999999999</v>
          </cell>
        </row>
        <row r="7547">
          <cell r="A7547">
            <v>89883</v>
          </cell>
          <cell r="B7547" t="str">
            <v>CAMINHÃO BASCULANTE 18 M3, COM CAVALO MECÂNICO DE CAPACIDADE MÁXIMA DE TRAÇÃO COMBINADO DE 45000 KG, POTÊNCIA 330 CV, INCLUSIVE SEMIREBOQUE COM CAÇAMBA METÁLICA - CHP DIURNO. AF_12/2014</v>
          </cell>
          <cell r="C7547" t="str">
            <v>CHP</v>
          </cell>
          <cell r="D7547">
            <v>225.28</v>
          </cell>
        </row>
        <row r="7548">
          <cell r="A7548">
            <v>89884</v>
          </cell>
          <cell r="B7548" t="str">
            <v>CAMINHÃO BASCULANTE 18 M3, COM CAVALO MECÂNICO DE CAPACIDADE MÁXIMA DE TRAÇÃO COMBINADO DE 45000 KG, POTÊNCIA 330 CV, INCLUSIVE SEMIREBOQUE COM CAÇAMBA METÁLICA - CHI DIURNO. AF_12/2014</v>
          </cell>
          <cell r="C7548" t="str">
            <v>CHI</v>
          </cell>
          <cell r="D7548">
            <v>36.950000000000003</v>
          </cell>
        </row>
        <row r="7549">
          <cell r="A7549">
            <v>89885</v>
          </cell>
          <cell r="B7549" t="str">
            <v>ESCAVAÇÃO VERTICAL A CÉU ABERTO, INCLUINDO CARGA, DESCARGA E TRANSPORTE, EM SOLO DE 1ª CATEGORIA COM ESCAVADEIRA HIDRÁULICA (CAÇAMBA: 0,8 M³ / 111 HP), FROTA DE 3 CAMINHÕES BASCULANTES DE 14 M³, DMT DE 0,2 KM E VELOCIDADE MÉDIA 4 KM/H. AF_12/2013</v>
          </cell>
          <cell r="C7549" t="str">
            <v>M3</v>
          </cell>
          <cell r="D7549">
            <v>7.17</v>
          </cell>
        </row>
        <row r="7550">
          <cell r="A7550">
            <v>89886</v>
          </cell>
          <cell r="B7550" t="str">
            <v>ESCAVAÇÃO VERTICAL A CÉU ABERTO, INCLUINDO CARGA, DESCARGA E TRANSPORTE, EM SOLO DE 1ª CATEGORIA COM ESCAVADEIRA HIDRÁULICA (CAÇAMBA: 0,8 M³ / 111 HP), FROTA DE 3 CAMINHÕES BASCULANTES DE 14 M³, DMT DE 0,3 KM E VELOCIDADE MÉDIA 5,9 KM/H. AF_12/2013</v>
          </cell>
          <cell r="C7550" t="str">
            <v>M3</v>
          </cell>
          <cell r="D7550">
            <v>7.2</v>
          </cell>
        </row>
        <row r="7551">
          <cell r="A7551">
            <v>89887</v>
          </cell>
          <cell r="B7551" t="str">
            <v>ESCAVAÇÃO VERTICAL A CÉU ABERTO, INCLUINDO CARGA, DESCARGA E TRANSPORTE, EM SOLO DE 1ª CATEGORIA COM ESCAVADEIRA HIDRÁULICA (CAÇAMBA: 0,8 M³ / 111 HP), FROTA DE 3 CAMINHÕES BASCULANTES DE 14 M³, DMT DE 0,6 KM E VELOCIDADE MÉDIA 10 KM/H. AF_12/2013</v>
          </cell>
          <cell r="C7551" t="str">
            <v>M3</v>
          </cell>
          <cell r="D7551">
            <v>7.47</v>
          </cell>
        </row>
        <row r="7552">
          <cell r="A7552">
            <v>89888</v>
          </cell>
          <cell r="B7552" t="str">
            <v>ESCAVAÇÃO VERTICAL A CÉU ABERTO, INCLUINDO CARGA, DESCARGA E TRANSPORTE, EM SOLO DE 1ª CATEGORIA COM ESCAVADEIRA HIDRÁULICA (CAÇAMBA: 0,8 M³ / 111 HP), FROTA DE 3 CAMINHÕES BASCULANTES DE 14 M³, DMT DE 0,8 KM E VELOCIDADE MÉDIA 14 KM/H. AF_12/2013</v>
          </cell>
          <cell r="C7552" t="str">
            <v>M3</v>
          </cell>
          <cell r="D7552">
            <v>7.39</v>
          </cell>
        </row>
        <row r="7553">
          <cell r="A7553">
            <v>89889</v>
          </cell>
          <cell r="B7553" t="str">
            <v>ESCAVAÇÃO VERTICAL A CÉU ABERTO, INCLUINDO CARGA, DESCARGA E TRANSPORTE, EM SOLO DE 1ª CATEGORIA COM ESCAVADEIRA HIDRÁULICA (CAÇAMBA: 0,8 M³ / 111 HP), FROTA DE 3 CAMINHÕES BASCULANTES DE 14 M³, DMT DE 1 KM E VELOCIDADE MÉDIA 15 KM/H. AF_12/2013</v>
          </cell>
          <cell r="C7553" t="str">
            <v>M3</v>
          </cell>
          <cell r="D7553">
            <v>7.66</v>
          </cell>
        </row>
        <row r="7554">
          <cell r="A7554">
            <v>89890</v>
          </cell>
          <cell r="B7554" t="str">
            <v>ESCAVAÇÃO VERTICAL A CÉU ABERTO, INCLUINDO CARGA, DESCARGA E TRANSPORTE, EM SOLO DE 1ª CATEGORIA COM ESCAVADEIRA HIDRÁULICA (CAÇAMBA: 0,8 M³ / 111 HP), FROTA DE 4 CAMINHÕES BASCULANTES DE 14 M³, DMT DE 1,5 KM E VELOCIDADE MÉDIA 18 KM/H. AF_12/2013</v>
          </cell>
          <cell r="C7554" t="str">
            <v>M3</v>
          </cell>
          <cell r="D7554">
            <v>10.72</v>
          </cell>
        </row>
        <row r="7555">
          <cell r="A7555">
            <v>89891</v>
          </cell>
          <cell r="B7555" t="str">
            <v>ESCAVAÇÃO VERTICAL A CÉU ABERTO, INCLUINDO CARGA, DESCARGA E TRANSPORTE, EM SOLO DE 1ª CATEGORIA COM ESCAVADEIRA HIDRÁULICA (CAÇAMBA: 0,8 M³ / 111 HP), FROTA DE 4 CAMINHÕES BASCULANTES DE 14 M³, DMT DE 2 KM E VELOCIDADE MÉDIA 22 KM/H. AF_12/2013</v>
          </cell>
          <cell r="C7555" t="str">
            <v>M3</v>
          </cell>
          <cell r="D7555">
            <v>10.95</v>
          </cell>
        </row>
        <row r="7556">
          <cell r="A7556">
            <v>89892</v>
          </cell>
          <cell r="B7556" t="str">
            <v>ESCAVAÇÃO VERTICAL A CÉU ABERTO, INCLUINDO CARGA, DESCARGA E TRANSPORTE, EM SOLO DE 1ª CATEGORIA COM ESCAVADEIRA HIDRÁULICA (CAÇAMBA: 0,8 M³ / 111 HP), FROTA DE 4 CAMINHÕES BASCULANTES DE 14 M³, DMT DE 2 KM E VELOCIDADE MÉDIA 35 KM/H. AF_12/2013</v>
          </cell>
          <cell r="C7556" t="str">
            <v>M3</v>
          </cell>
          <cell r="D7556">
            <v>9.93</v>
          </cell>
        </row>
        <row r="7557">
          <cell r="A7557">
            <v>89893</v>
          </cell>
          <cell r="B7557" t="str">
            <v>ESCAVAÇÃO VERTICAL A CÉU ABERTO, INCLUINDO CARGA, DESCARGA E TRANSPORTE, EM SOLO DE 1ª CATEGORIA COM ESCAVADEIRA HIDRÁULICA (CAÇAMBA: 0,8 M³ / 111 HP), FROTA DE 5 CAMINHÕES BASCULANTES DE 14 M³, DMT DE 3 KM E VELOCIDADE MÉDIA 20 KM/H. AF_12/2013</v>
          </cell>
          <cell r="C7557" t="str">
            <v>M3</v>
          </cell>
          <cell r="D7557">
            <v>13.19</v>
          </cell>
        </row>
        <row r="7558">
          <cell r="A7558">
            <v>89894</v>
          </cell>
          <cell r="B7558" t="str">
            <v>ESCAVAÇÃO VERTICAL A CÉU ABERTO, INCLUINDO CARGA, DESCARGA E TRANSPORTE, EM SOLO DE 1ª CATEGORIA COM ESCAVADEIRA HIDRÁULICA (CAÇAMBA: 0,8 M³ / 111 HP), FROTA DE 6 CAMINHÕES BASCULANTES DE 14 M³, DMT DE 4 KM E VELOCIDADE MÉDIA 22 KM/H. AF_12/2013</v>
          </cell>
          <cell r="C7558" t="str">
            <v>M3</v>
          </cell>
          <cell r="D7558">
            <v>14.65</v>
          </cell>
        </row>
        <row r="7559">
          <cell r="A7559">
            <v>89895</v>
          </cell>
          <cell r="B7559" t="str">
            <v>ESCAVAÇÃO VERTICAL A CÉU ABERTO, INCLUINDO CARGA, DESCARGA E TRANSPORTE, EM SOLO DE 1ª CATEGORIA COM ESCAVADEIRA HIDRÁULICA (CAÇAMBA: 0,8 M³ / 111 HP), FROTA DE 7 CAMINHÕES BASCULANTES DE 14 M³, DMT DE 6 KM E VELOCIDADE MÉDIA 22 KM/H. AF_12/2013</v>
          </cell>
          <cell r="C7559" t="str">
            <v>M3</v>
          </cell>
          <cell r="D7559">
            <v>17.850000000000001</v>
          </cell>
        </row>
        <row r="7560">
          <cell r="A7560">
            <v>89903</v>
          </cell>
          <cell r="B7560" t="str">
            <v>ESCAVAÇÃO VERTICAL A CÉU ABERTO, INCLUINDO CARGA, DESCARGA E TRANSPORTE, EM SOLO DE 1ª CATEGORIA COM ESCAVADEIRA HIDRÁULICA (CAÇAMBA: 0,8 M³ / 111 HP), FROTA DE 2 CAMINHÕES BASCULANTES DE 18 M³, DMT DE 0,2 KM E VELOCIDADE MÉDIA 4 KM/H. AF_12/2013</v>
          </cell>
          <cell r="C7560" t="str">
            <v>M3</v>
          </cell>
          <cell r="D7560">
            <v>6.41</v>
          </cell>
        </row>
        <row r="7561">
          <cell r="A7561">
            <v>89904</v>
          </cell>
          <cell r="B7561" t="str">
            <v>ESCAVAÇÃO VERTICAL A CÉU ABERTO, INCLUINDO CARGA, DESCARGA E TRANSPORTE, EM SOLO DE 1ª CATEGORIA COM ESCAVADEIRA HIDRÁULICA (CAÇAMBA: 0,8 M³ / 111 HP), FROTA DE 2 CAMINHÕES BASCULANTES DE 18 M³, DMT DE 0,3 KM E VELOCIDADE MÉDIA 5,9KM/H. AF_12/2013</v>
          </cell>
          <cell r="C7561" t="str">
            <v>M3</v>
          </cell>
          <cell r="D7561">
            <v>6.44</v>
          </cell>
        </row>
        <row r="7562">
          <cell r="A7562">
            <v>89905</v>
          </cell>
          <cell r="B7562" t="str">
            <v>ESCAVAÇÃO VERTICAL A CÉU ABERTO, INCLUINDO CARGA, DESCARGA E TRANSPORTE, EM SOLO DE 1ª CATEGORIA COM ESCAVADEIRA HIDRÁULICA (CAÇAMBA: 0,8 M³ / 111 HP), FROTA DE 2 CAMINHÕES BASCULANTES DE 18 M³, DMT DE 0,6 KM E VELOCIDADE MÉDIA 10 KM/H. AF_12/2013</v>
          </cell>
          <cell r="C7562" t="str">
            <v>M3</v>
          </cell>
          <cell r="D7562">
            <v>6.66</v>
          </cell>
        </row>
        <row r="7563">
          <cell r="A7563">
            <v>89906</v>
          </cell>
          <cell r="B7563" t="str">
            <v>ESCAVAÇÃO VERTICAL A CÉU ABERTO, INCLUINDO CARGA, DESCARGA E TRANSPORTE, EM SOLO DE 1ª CATEGORIA COM ESCAVADEIRA HIDRÁULICA (CAÇAMBA: 0,8 M³ / 111 HP), FROTA DE 2 CAMINHÕES BASCULANTES DE 18 M³, DMT DE 0,8 KM E VELOCIDADE MÉDIA 14 KM/H. AF_12/2013</v>
          </cell>
          <cell r="C7563" t="str">
            <v>M3</v>
          </cell>
          <cell r="D7563">
            <v>6.59</v>
          </cell>
        </row>
        <row r="7564">
          <cell r="A7564">
            <v>89907</v>
          </cell>
          <cell r="B7564" t="str">
            <v>ESCAVAÇÃO VERTICAL A CÉU ABERTO, INCLUINDO CARGA, DESCARGA E TRANSPORTE, EM SOLO DE 1ª CATEGORIA COM ESCAVADEIRA HIDRÁULICA (CAÇAMBA: 0,8 M³ / 111 HP), FROTA DE 3 CAMINHÕES BASCULANTES DE 18 M³, DMT DE 1 KM E VELOCIDADE MÉDIA 15 KM/H. AF_12/2013</v>
          </cell>
          <cell r="C7564" t="str">
            <v>M3</v>
          </cell>
          <cell r="D7564">
            <v>7.35</v>
          </cell>
        </row>
        <row r="7565">
          <cell r="A7565">
            <v>89908</v>
          </cell>
          <cell r="B7565" t="str">
            <v>ESCAVAÇÃO VERTICAL A CÉU ABERTO, INCLUINDO CARGA, DESCARGA E TRANSPORTE, EM SOLO DE 1ª CATEGORIA COM ESCAVADEIRA HIDRÁULICA (CAÇAMBA: 0,8 M³ / 111 HP), FROTA DE 4 CAMINHÕES BASCULANTES DE 18 M³, DMT DE 1,5 KM E VELOCIDADE MÉDIA 18 KM/H. AF_12/2013</v>
          </cell>
          <cell r="C7565" t="str">
            <v>M3</v>
          </cell>
          <cell r="D7565">
            <v>10.08</v>
          </cell>
        </row>
        <row r="7566">
          <cell r="A7566">
            <v>89909</v>
          </cell>
          <cell r="B7566" t="str">
            <v>ESCAVAÇÃO VERTICAL A CÉU ABERTO, INCLUINDO CARGA, DESCARGA E TRANSPORTE, EM SOLO DE 1ª CATEGORIA COM ESCAVADEIRA HIDRÁULICA (CAÇAMBA: 0,8 M³ / 111 HP), FROTA DE 4 CAMINHÕES BASCULANTES DE 18 M³, DMT DE 2 KM E VELOCIDADE MÉDIA 22 KM/H. AF_12/2013</v>
          </cell>
          <cell r="C7566" t="str">
            <v>M3</v>
          </cell>
          <cell r="D7566">
            <v>10.27</v>
          </cell>
        </row>
        <row r="7567">
          <cell r="A7567">
            <v>89910</v>
          </cell>
          <cell r="B7567" t="str">
            <v>ESCAVAÇÃO VERTICAL A CÉU ABERTO, INCLUINDO CARGA, DESCARGA E TRANSPORTE, EM SOLO DE 1ª CATEGORIA COM ESCAVADEIRA HIDRÁULICA (CAÇAMBA: 0,8 M³ / 111 HP), FROTA DE 3 CAMINHÕES BASCULANTES DE 18 M³, DMT DE 2 KM E VELOCIDADE MÉDIA 35 KM/H. AF_12/2013</v>
          </cell>
          <cell r="C7567" t="str">
            <v>M3</v>
          </cell>
          <cell r="D7567">
            <v>8.92</v>
          </cell>
        </row>
        <row r="7568">
          <cell r="A7568">
            <v>89911</v>
          </cell>
          <cell r="B7568" t="str">
            <v>ESCAVAÇÃO VERTICAL A CÉU ABERTO, INCLUINDO CARGA, DESCARGA E TRANSPORTE, EM SOLO DE 1ª CATEGORIA COM ESCAVADEIRA HIDRÁULICA (CAÇAMBA: 0,8 M³ / 111 HP), FROTA DE 5 CAMINHÕES BASCULANTES DE 18 M³, DMT DE 3 KM E VELOCIDADE MÉDIA 20 KM/H. AF_12/2013</v>
          </cell>
          <cell r="C7568" t="str">
            <v>M3</v>
          </cell>
          <cell r="D7568">
            <v>12.31</v>
          </cell>
        </row>
        <row r="7569">
          <cell r="A7569">
            <v>89912</v>
          </cell>
          <cell r="B7569" t="str">
            <v>ESCAVAÇÃO VERTICAL A CÉU ABERTO, INCLUINDO CARGA, DESCARGA E TRANSPORTE, EM SOLO DE 1ª CATEGORIA COM ESCAVADEIRA HIDRÁULICA (CAÇAMBA: 0,8 M³ / 111 HP), FROTA DE 5 CAMINHÕES BASCULANTES DE 18 M³, DMT DE 4 KM E VELOCIDADE MÉDIA 22 KM/H. AF_12/2013</v>
          </cell>
          <cell r="C7569" t="str">
            <v>M3</v>
          </cell>
          <cell r="D7569">
            <v>13.17</v>
          </cell>
        </row>
        <row r="7570">
          <cell r="A7570">
            <v>89913</v>
          </cell>
          <cell r="B7570" t="str">
            <v>ESCAVAÇÃO VERTICAL A CÉU ABERTO, INCLUINDO CARGA, DESCARGA E TRANSPORTE, EM SOLO DE 1ª CATEGORIA COM ESCAVADEIRA HIDRÁULICA (CAÇAMBA: 0,8 M³ / 111 HP), FROTA DE 6 CAMINHÕES BASCULANTES DE 18 M³, DMT DE 6 KM E VELOCIDADE MÉDIA 22 KM/H. AF_12/2013</v>
          </cell>
          <cell r="C7570" t="str">
            <v>M3</v>
          </cell>
          <cell r="D7570">
            <v>16.03</v>
          </cell>
        </row>
        <row r="7571">
          <cell r="A7571">
            <v>89921</v>
          </cell>
          <cell r="B7571" t="str">
            <v>ESCAVAÇÃO VERTICAL A CÉU ABERTO, INCLUINDO CARGA, DESCARGA E TRANSPORTE, EM SOLO DE 1ª CATEGORIA COM ESCAVADEIRA HIDRÁULICA (CAÇAMBA: 1,2 M³ / 155 HP), FROTA DE 3 CAMINHÕES BASCULANTES DE 14 M³, DMT DE 0,2 KM E VELOCIDADE MÉDIA 4 KM/H. AF_12/2013</v>
          </cell>
          <cell r="C7571" t="str">
            <v>M3</v>
          </cell>
          <cell r="D7571">
            <v>5.88</v>
          </cell>
        </row>
        <row r="7572">
          <cell r="A7572">
            <v>89922</v>
          </cell>
          <cell r="B7572" t="str">
            <v>ESCAVAÇÃO VERTICAL A CÉU ABERTO, INCLUINDO CARGA, DESCARGA E TRANSPORTE, EM SOLO DE 1ª CATEGORIA COM ESCAVADEIRA HIDRÁULICA (CAÇAMBA: 1,2 M³ / 155 HP), FROTA DE 3 CAMINHÕES BASCULANTES DE 14 M³, DMT DE 0,3 KM E VELOCIDADE MÉDIA 5,9 KM/H. AF_12/2013</v>
          </cell>
          <cell r="C7572" t="str">
            <v>M3</v>
          </cell>
          <cell r="D7572">
            <v>5.92</v>
          </cell>
        </row>
        <row r="7573">
          <cell r="A7573">
            <v>89923</v>
          </cell>
          <cell r="B7573" t="str">
            <v>ESCAVAÇÃO VERTICAL A CÉU ABERTO, INCLUINDO CARGA, DESCARGA E TRANSPORTE, EM SOLO DE 1ª CATEGORIA COM ESCAVADEIRA HIDRÁULICA (CAÇAMBA: 1,2 M³ / 155 HP), FROTA DE 3 CAMINHÕES BASCULANTES DE 14 M³, DMT DE 0,6 KM E VELOCIDADE MÉDIA 10 KM/H. AF_12/2013</v>
          </cell>
          <cell r="C7573" t="str">
            <v>M3</v>
          </cell>
          <cell r="D7573">
            <v>6.19</v>
          </cell>
        </row>
        <row r="7574">
          <cell r="A7574">
            <v>89924</v>
          </cell>
          <cell r="B7574" t="str">
            <v>ESCAVAÇÃO VERTICAL A CÉU ABERTO, INCLUINDO CARGA, DESCARGA E TRANSPORTE, EM SOLO DE 1ª CATEGORIA COM ESCAVADEIRA HIDRÁULICA (CAÇAMBA: 1,2 M³ / 155 HP), FROTA DE 3 CAMINHÕES BASCULANTES DE 14 M³, DMT DE 0,8 KM E VELOCIDADE MÉDIA 14 KM/H. AF_12/2013</v>
          </cell>
          <cell r="C7574" t="str">
            <v>M3</v>
          </cell>
          <cell r="D7574">
            <v>6.1</v>
          </cell>
        </row>
        <row r="7575">
          <cell r="A7575">
            <v>89925</v>
          </cell>
          <cell r="B7575" t="str">
            <v>ESCAVAÇÃO VERTICAL A CÉU ABERTO, INCLUINDO CARGA, DESCARGA E TRANSPORTE, EM SOLO DE 1ª CATEGORIA COM ESCAVADEIRA HIDRÁULICA (CAÇAMBA: 1,2 M³ / 155 HP), FROTA DE 3 CAMINHÕES BASCULANTES DE 14 M³, DMT DE 1 KM E VELOCIDADE MÉDIA 15 KM/H. AF_12/2013</v>
          </cell>
          <cell r="C7575" t="str">
            <v>M3</v>
          </cell>
          <cell r="D7575">
            <v>6.38</v>
          </cell>
        </row>
        <row r="7576">
          <cell r="A7576">
            <v>89926</v>
          </cell>
          <cell r="B7576" t="str">
            <v>ESCAVAÇÃO VERTICAL A CÉU ABERTO, INCLUINDO CARGA, DESCARGA E TRANSPORTE, EM SOLO DE 1ª CATEGORIA COM ESCAVADEIRA HIDRÁULICA (CAÇAMBA: 1,2 M³ / 155 HP), FROTA DE 5 CAMINHÕES BASCULANTES DE 14 M³, DMT DE 1,5 KM E VELOCIDADE MÉDIA 18 KM/H. AF_12/2013</v>
          </cell>
          <cell r="C7576" t="str">
            <v>M3</v>
          </cell>
          <cell r="D7576">
            <v>9.64</v>
          </cell>
        </row>
        <row r="7577">
          <cell r="A7577">
            <v>89927</v>
          </cell>
          <cell r="B7577" t="str">
            <v>ESCAVAÇÃO VERTICAL A CÉU ABERTO, INCLUINDO CARGA, DESCARGA E TRANSPORTE, EM SOLO DE 1ª CATEGORIA COM ESCAVADEIRA HIDRÁULICA (CAÇAMBA: 1,2 M³ / 155 HP), FROTA DE 5 CAMINHÕES BASCULANTES DE 14 M³, DMT DE 2 KM E VELOCIDADE MÉDIA 22 KM/H. AF_12/2013</v>
          </cell>
          <cell r="C7577" t="str">
            <v>M3</v>
          </cell>
          <cell r="D7577">
            <v>9.8699999999999992</v>
          </cell>
        </row>
        <row r="7578">
          <cell r="A7578">
            <v>89928</v>
          </cell>
          <cell r="B7578" t="str">
            <v>ESCAVAÇÃO VERTICAL A CÉU ABERTO, INCLUINDO CARGA, DESCARGA E TRANSPORTE, EM SOLO DE 1ª CATEGORIA COM ESCAVADEIRA HIDRÁULICA (CAÇAMBA: 1,2 M³ / 155 HP), FROTA DE 5 CAMINHÕES BASCULANTES DE 14 M³, DMT DE 2 KM E VELOCIDADE MÉDIA 35 KM/H. AF_12/2013</v>
          </cell>
          <cell r="C7578" t="str">
            <v>M3</v>
          </cell>
          <cell r="D7578">
            <v>8.89</v>
          </cell>
        </row>
        <row r="7579">
          <cell r="A7579">
            <v>89929</v>
          </cell>
          <cell r="B7579" t="str">
            <v>ESCAVAÇÃO VERTICAL A CÉU ABERTO, INCLUINDO CARGA, DESCARGA E TRANSPORTE, EM SOLO DE 1ª CATEGORIA COM ESCAVADEIRA HIDRÁULICA (CAÇAMBA: 1,2 M³ / 155 HP), FROTA DE 7 CAMINHÕES BASCULANTES DE 14 M³, DMT DE 3 KM E VELOCIDADE MÉDIA 20 KM/H. AF_12/2013</v>
          </cell>
          <cell r="C7579" t="str">
            <v>M3</v>
          </cell>
          <cell r="D7579">
            <v>12.37</v>
          </cell>
        </row>
        <row r="7580">
          <cell r="A7580">
            <v>89930</v>
          </cell>
          <cell r="B7580" t="str">
            <v>ESCAVAÇÃO VERTICAL A CÉU ABERTO, INCLUINDO CARGA, DESCARGA E TRANSPORTE, EM SOLO DE 1ª CATEGORIA COM ESCAVADEIRA HIDRÁULICA (CAÇAMBA: 1,2 M³ / 155 HP), FROTA DE 7 CAMINHÕES BASCULANTES DE 14 M³, DMT DE 4 KM E VELOCIDADE MÉDIA 22 KM/H. AF_12/2013</v>
          </cell>
          <cell r="C7580" t="str">
            <v>M3</v>
          </cell>
          <cell r="D7580">
            <v>13.29</v>
          </cell>
        </row>
        <row r="7581">
          <cell r="A7581">
            <v>89931</v>
          </cell>
          <cell r="B7581" t="str">
            <v>ESCAVAÇÃO VERTICAL A CÉU ABERTO, INCLUINDO CARGA, DESCARGA E TRANSPORTE, EM SOLO DE 1ª CATEGORIA COM ESCAVADEIRA HIDRÁULICA (CAÇAMBA: 1,2 M³ / 155 HP), FROTA DE 9 CAMINHÕES BASCULANTES DE 14 M³, DMT DE 6 KM E VELOCIDADE MÉDIA 22 KM/H. AF_12/2013</v>
          </cell>
          <cell r="C7581" t="str">
            <v>M3</v>
          </cell>
          <cell r="D7581">
            <v>16.72</v>
          </cell>
        </row>
        <row r="7582">
          <cell r="A7582">
            <v>89939</v>
          </cell>
          <cell r="B7582" t="str">
            <v>ESCAVAÇÃO VERTICAL A CÉU ABERTO, INCLUINDO CARGA, DESCARGA E TRANSPORTE, EM SOLO DE 1ª CATEGORIA COM ESCAVADEIRA HIDRÁULICA (CAÇAMBA: 1,2 M³ / 155 HP), FROTA DE 3 CAMINHÕES BASCULANTES DE 18 M³, DMT DE 0,2 KM E VELOCIDADE MÉDIA 4 KM/H. AF_12/2013</v>
          </cell>
          <cell r="C7582" t="str">
            <v>M3</v>
          </cell>
          <cell r="D7582">
            <v>5.54</v>
          </cell>
        </row>
        <row r="7583">
          <cell r="A7583">
            <v>89940</v>
          </cell>
          <cell r="B7583" t="str">
            <v>ESCAVAÇÃO VERTICAL A CÉU ABERTO, INCLUINDO CARGA, DESCARGA E TRANSPORTE, EM SOLO DE 1ª CATEGORIA COM ESCAVADEIRA HIDRÁULICA (CAÇAMBA: 1,2 M³ / 155 HP), FROTA DE 3 CAMINHÕES BASCULANTES DE 18 M³, DMT DE 0,3 KM E VELOCIDADE MÉDIA 5,9 KM/H. AF_12/2013</v>
          </cell>
          <cell r="C7583" t="str">
            <v>M3</v>
          </cell>
          <cell r="D7583">
            <v>5.55</v>
          </cell>
        </row>
        <row r="7584">
          <cell r="A7584">
            <v>89941</v>
          </cell>
          <cell r="B7584" t="str">
            <v>ESCAVAÇÃO VERTICAL A CÉU ABERTO, INCLUINDO CARGA, DESCARGA E TRANSPORTE, EM SOLO DE 1ª CATEGORIA COM ESCAVADEIRA HIDRÁULICA (CAÇAMBA: 1,2 M³ / 155 HP), FROTA DE 3 CAMINHÕES BASCULANTES DE 18 M³, DMT DE 0,6 KM E VELOCIDADE MÉDIA 10 KM/H. AF_12/2013</v>
          </cell>
          <cell r="C7584" t="str">
            <v>M3</v>
          </cell>
          <cell r="D7584">
            <v>5.79</v>
          </cell>
        </row>
        <row r="7585">
          <cell r="A7585">
            <v>89942</v>
          </cell>
          <cell r="B7585" t="str">
            <v>ESCAVAÇÃO VERTICAL A CÉU ABERTO, INCLUINDO CARGA, DESCARGA E TRANSPORTE, EM SOLO DE 1ª CATEGORIA COM ESCAVADEIRA HIDRÁULICA (CAÇAMBA: 1,2 M³ / 155 HP), FROTA DE 3 CAMINHÕES BASCULANTES DE 18 M³, DMT DE 0,8 KM E VELOCIDADE MÉDIA 14 KM/H. AF_12/2013</v>
          </cell>
          <cell r="C7585" t="str">
            <v>M3</v>
          </cell>
          <cell r="D7585">
            <v>5.72</v>
          </cell>
        </row>
        <row r="7586">
          <cell r="A7586">
            <v>89943</v>
          </cell>
          <cell r="B7586" t="str">
            <v>ESCAVAÇÃO VERTICAL A CÉU ABERTO, INCLUINDO CARGA, DESCARGA E TRANSPORTE, EM SOLO DE 1ª CATEGORIA COM ESCAVADEIRA HIDRÁULICA (CAÇAMBA: 1,2 M³ / 155 HP), FROTA DE 3 CAMINHÕES BASCULANTES DE 18 M³, DMT DE 1 KM E VELOCIDADE MÉDIA 15 KM/H. AF_12/2013</v>
          </cell>
          <cell r="C7586" t="str">
            <v>M3</v>
          </cell>
          <cell r="D7586">
            <v>5.97</v>
          </cell>
        </row>
        <row r="7587">
          <cell r="A7587">
            <v>89944</v>
          </cell>
          <cell r="B7587" t="str">
            <v>ESCAVAÇÃO VERTICAL A CÉU ABERTO, INCLUINDO CARGA, DESCARGA E TRANSPORTE, EM SOLO DE 1ª CATEGORIA COM ESCAVADEIRA HIDRÁULICA (CAÇAMBA: 1,2 M³ / 155 HP), FROTA DE 5 CAMINHÕES BASCULANTES DE 18 M³, DMT DE 1,5 KM E VELOCIDADE MÉDIA 18 KM/H. AF_12/2013</v>
          </cell>
          <cell r="C7587" t="str">
            <v>M3</v>
          </cell>
          <cell r="D7587">
            <v>8.89</v>
          </cell>
        </row>
        <row r="7588">
          <cell r="A7588">
            <v>89945</v>
          </cell>
          <cell r="B7588" t="str">
            <v>ESCAVAÇÃO VERTICAL A CÉU ABERTO, INCLUINDO CARGA, DESCARGA E TRANSPORTE, EM SOLO DE 1ª CATEGORIA COM ESCAVADEIRA HIDRÁULICA (CAÇAMBA: 1,2 M³ / 155 HP), FROTA DE 5 CAMINHÕES BASCULANTES DE 18 M³, DMT DE 2 KM E VELOCIDADE MÉDIA 22 KM/H. AF_12/2013</v>
          </cell>
          <cell r="C7588" t="str">
            <v>M3</v>
          </cell>
          <cell r="D7588">
            <v>9.1</v>
          </cell>
        </row>
        <row r="7589">
          <cell r="A7589">
            <v>89946</v>
          </cell>
          <cell r="B7589" t="str">
            <v>ESCAVAÇÃO VERTICAL A CÉU ABERTO, INCLUINDO CARGA, DESCARGA E TRANSPORTE, EM SOLO DE 1ª CATEGORIA COM ESCAVADEIRA HIDRÁULICA (CAÇAMBA: 1,2 M³ / 155 HP), FROTA DE 4 CAMINHÕES BASCULANTES DE 18 M³, DMT DE 2 KM E VELOCIDADE MÉDIA 35 KM/H. AF_12/2013</v>
          </cell>
          <cell r="C7589" t="str">
            <v>M3</v>
          </cell>
          <cell r="D7589">
            <v>7.88</v>
          </cell>
        </row>
        <row r="7590">
          <cell r="A7590">
            <v>89947</v>
          </cell>
          <cell r="B7590" t="str">
            <v>ESCAVAÇÃO VERTICAL A CÉU ABERTO, INCLUINDO CARGA, DESCARGA E TRANSPORTE, EM SOLO DE 1ª CATEGORIA COM ESCAVADEIRA HIDRÁULICA (CAÇAMBA: 1,2 M³ / 155 HP), FROTA DE 6 CAMINHÕES BASCULANTES DE 18 M³, DMT DE 3 KM E VELOCIDADE MÉDIA 20 KM/H. AF_12/2013</v>
          </cell>
          <cell r="C7590" t="str">
            <v>M3</v>
          </cell>
          <cell r="D7590">
            <v>10.98</v>
          </cell>
        </row>
        <row r="7591">
          <cell r="A7591">
            <v>89948</v>
          </cell>
          <cell r="B7591" t="str">
            <v>ESCAVAÇÃO VERTICAL A CÉU ABERTO, INCLUINDO CARGA, DESCARGA E TRANSPORTE, EM SOLO DE 1ª CATEGORIA COM ESCAVADEIRA HIDRÁULICA (CAÇAMBA: 1,2 M³ / 155 HP), FROTA DE 7 CAMINHÕES BASCULANTES DE 18 M³, DMT DE 4 KM E VELOCIDADE MÉDIA 22 KM/H. AF_12/2013</v>
          </cell>
          <cell r="C7591" t="str">
            <v>M3</v>
          </cell>
          <cell r="D7591">
            <v>12.16</v>
          </cell>
        </row>
        <row r="7592">
          <cell r="A7592">
            <v>89949</v>
          </cell>
          <cell r="B7592" t="str">
            <v>ESCAVAÇÃO VERTICAL A CÉU ABERTO, INCLUINDO CARGA, DESCARGA E TRANSPORTE, EM SOLO DE 1ª CATEGORIA COM ESCAVADEIRA HIDRÁULICA (CAÇAMBA: 1,2 M³ / 155 HP), FROTA DE 8 CAMINHÕES BASCULANTES DE 18 M³, DMT DE 6 KM E VELOCIDADE MÉDIA 22 KM/H. AF_12/2013</v>
          </cell>
          <cell r="C7592" t="str">
            <v>M3</v>
          </cell>
          <cell r="D7592">
            <v>14.87</v>
          </cell>
        </row>
        <row r="7593">
          <cell r="A7593">
            <v>89957</v>
          </cell>
          <cell r="B7593" t="str">
            <v>PONTO DE CONSUMO TERMINAL DE ÁGUA FRIA (SUBRAMAL) COM TUBULAÇÃO DE PVC, DN 25 MM, INSTALADO EM RAMAL DE ÁGUA, INCLUSOS RASGO E CHUMBAMENTO EM ALVENARIA. AF_12/2014</v>
          </cell>
          <cell r="C7593" t="str">
            <v>UN</v>
          </cell>
          <cell r="D7593">
            <v>94.27</v>
          </cell>
        </row>
        <row r="7594">
          <cell r="A7594">
            <v>89959</v>
          </cell>
          <cell r="B7594" t="str">
            <v>PONTO DE CONSUMO TERMINAL DE ÁGUA QUENTE (SUBRAMAL) COM TUBULAÇÃO DE CPVC, DN 22 MM, INSTALADO EM RAMAL DE ÁGUA, INCLUSOS RASGO E CHUMBAMENTO EM ALVENARIA. AF_12/2014</v>
          </cell>
          <cell r="C7594" t="str">
            <v>UN</v>
          </cell>
          <cell r="D7594">
            <v>155.96</v>
          </cell>
        </row>
        <row r="7595">
          <cell r="A7595">
            <v>89969</v>
          </cell>
          <cell r="B7595" t="str">
            <v>KIT DE REGISTRO DE PRESSÃO BRUTO DE LATÃO ½", INCLUSIVE CONEXÕES,  ROSCÁVEL, INSTALADO EM RAMAL DE ÁGUA FRIA - FORNECIMENTO E INSTALAÇÃO. AF_12/2014</v>
          </cell>
          <cell r="C7595" t="str">
            <v>UN</v>
          </cell>
          <cell r="D7595">
            <v>27.18</v>
          </cell>
        </row>
        <row r="7596">
          <cell r="A7596">
            <v>89970</v>
          </cell>
          <cell r="B7596" t="str">
            <v>KIT DE REGISTRO DE PRESSÃO BRUTO DE LATÃO ¾", INCLUSIVE CONEXÕES, ROSCÁVEL, INSTALADO EM RAMAL DE ÁGUA FRIA - FORNECIMENTO E INSTALAÇÃO. AF_12/2014</v>
          </cell>
          <cell r="C7596" t="str">
            <v>UN</v>
          </cell>
          <cell r="D7596">
            <v>28.75</v>
          </cell>
        </row>
        <row r="7597">
          <cell r="A7597">
            <v>89971</v>
          </cell>
          <cell r="B7597" t="str">
            <v>KIT DE REGISTRO DE GAVETA BRUTO DE LATÃO ½", INCLUSIVE CONEXÕES, ROSCÁVEL, INSTALADO EM RAMAL DE ÁGUA FRIA - FORNECIMENTO E INSTALAÇÃO. AF_12/2014</v>
          </cell>
          <cell r="C7597" t="str">
            <v>UN</v>
          </cell>
          <cell r="D7597">
            <v>29.5</v>
          </cell>
        </row>
        <row r="7598">
          <cell r="A7598">
            <v>89972</v>
          </cell>
          <cell r="B7598" t="str">
            <v>KIT DE REGISTRO DE GAVETA BRUTO DE LATÃO ¾", INCLUSIVE CONEXÕES, ROSCÁVEL, INSTALADO EM RAMAL DE ÁGUA FRIA - FORNECIMENTO E INSTALAÇÃO. AF_12/2014</v>
          </cell>
          <cell r="C7598" t="str">
            <v>UN</v>
          </cell>
          <cell r="D7598">
            <v>31.65</v>
          </cell>
        </row>
        <row r="7599">
          <cell r="A7599">
            <v>89973</v>
          </cell>
          <cell r="B7599" t="str">
            <v>KIT DE MISTURADOR BASE BRUTA DE LATÃO ¾" MONOCOMANDO PARA CHUVEIRO, INCLUSIVE CONEXÕES, INSTALADO EM RAMAL DE ÁGUA - FORNECIMENTO E INSTALAÇÃO. AF_12/2014</v>
          </cell>
          <cell r="C7599" t="str">
            <v>UN</v>
          </cell>
          <cell r="D7599">
            <v>410.62</v>
          </cell>
        </row>
        <row r="7600">
          <cell r="A7600">
            <v>89974</v>
          </cell>
          <cell r="B7600" t="str">
            <v>KIT DE TÊ MISTURADOR EM CPVC ¾" COM DUPLO COMANDO PARA CHUVEIRO, INCLUSIVE CONEXÕES, INSTALADO EM RAMAL DE ÁGUA - FORNECIMENTO E INSTALAÇÃO. AF_12/2014</v>
          </cell>
          <cell r="C7600" t="str">
            <v>UN</v>
          </cell>
          <cell r="D7600">
            <v>204.53</v>
          </cell>
        </row>
        <row r="7601">
          <cell r="A7601">
            <v>89977</v>
          </cell>
          <cell r="B7601" t="str">
            <v>(COMPOSIÇÃO REPRESENTATIVA) DO SERVIÇO DE ALVENARIA DE VEDAÇÃO DE BLOCOS VAZADOS DE CERÂMICA DE 14X9X19CM (ESPESSURA 14CM, BLOCO DEITADO), PARA EDIFICAÇÃO HABITACIONAL UNIFAMILIAR (CASA) E EDIFICAÇÃO PÚBLICA PADRÃO. AF_12/2014</v>
          </cell>
          <cell r="C7601" t="str">
            <v>M2</v>
          </cell>
          <cell r="D7601">
            <v>100.08</v>
          </cell>
        </row>
        <row r="7602">
          <cell r="A7602">
            <v>89978</v>
          </cell>
          <cell r="B7602" t="str">
            <v>(COMPOSIÇÃO REPRESENTATIVA) DO SERVIÇO DE ALVENARIA DE VEDAÇÃO DE BLOCOS VAZADOS DE CONCRETO DE 14X19X39CM (ESPESSURA 14CM), PARA EDIFICAÇÃO HABITACIONAL UNIFAMILIAR (CASA) E EDIFICAÇÃO PÚBLICA PADRÃO. AF_12/2014</v>
          </cell>
          <cell r="C7602" t="str">
            <v>M2</v>
          </cell>
          <cell r="D7602">
            <v>58.35</v>
          </cell>
        </row>
        <row r="7603">
          <cell r="A7603">
            <v>89979</v>
          </cell>
          <cell r="B7603" t="str">
            <v>LUVA COM BUCHA DE LATÃO, PVC, SOLDÁVEL, DN 32MM X 1 , INSTALADO EM RAMAL OU SUB-RAMAL DE ÁGUA   FORNECIMENTO E INSTALAÇÃO. AF_12/2014</v>
          </cell>
          <cell r="C7603" t="str">
            <v>UN</v>
          </cell>
          <cell r="D7603">
            <v>16.739999999999998</v>
          </cell>
        </row>
        <row r="7604">
          <cell r="A7604">
            <v>89980</v>
          </cell>
          <cell r="B7604" t="str">
            <v>LUVA COM BUCHA DE LATÃO, PVC, SOLDÁVEL, DN 25MM X 3/4, INSTALADO EM PRUMADA DE ÁGUA - FORNECIMENTO E INSTALAÇÃO. AF_12/2014</v>
          </cell>
          <cell r="C7604" t="str">
            <v>UN</v>
          </cell>
          <cell r="D7604">
            <v>7.13</v>
          </cell>
        </row>
        <row r="7605">
          <cell r="A7605">
            <v>89981</v>
          </cell>
          <cell r="B7605" t="str">
            <v>LUVA SOLDÁVEL E COM BUCHA DE LATÃO, PVC, SOLDÁVEL, DN 32MM X 1 , INSTALADO EM PRUMADA DE ÁGUA   FORNECIMENTO E INSTALAÇÃO. AF_12/2014</v>
          </cell>
          <cell r="C7605" t="str">
            <v>UN</v>
          </cell>
          <cell r="D7605">
            <v>14.47</v>
          </cell>
        </row>
        <row r="7606">
          <cell r="A7606">
            <v>89984</v>
          </cell>
          <cell r="B7606" t="str">
            <v>REGISTRO DE PRESSÃO BRUTO, LATÃO, ROSCÁVEL, 1/2", COM ACABAMENTO E CANOPLA CROMADOS. FORNECIDO E INSTALADO EM RAMAL DE ÁGUA. AF_12/2014</v>
          </cell>
          <cell r="C7606" t="str">
            <v>UN</v>
          </cell>
          <cell r="D7606">
            <v>44.03</v>
          </cell>
        </row>
        <row r="7607">
          <cell r="A7607">
            <v>89985</v>
          </cell>
          <cell r="B7607" t="str">
            <v>REGISTRO DE PRESSÃO BRUTO, LATÃO, ROSCÁVEL, 3/4", COM ACABAMENTO E CANOPLA CROMADOS. FORNECIDO E INSTALADO EM RAMAL DE ÁGUA. AF_12/2014</v>
          </cell>
          <cell r="C7607" t="str">
            <v>UN</v>
          </cell>
          <cell r="D7607">
            <v>45.23</v>
          </cell>
        </row>
        <row r="7608">
          <cell r="A7608">
            <v>89986</v>
          </cell>
          <cell r="B7608" t="str">
            <v>REGISTRO DE GAVETA BRUTO, LATÃO, ROSCÁVEL, 1/2", COM ACABAMENTO E CANOPLA CROMADOS. FORNECIDO E INSTALADO EM RAMAL DE ÁGUA. AF_12/2014</v>
          </cell>
          <cell r="C7608" t="str">
            <v>UN</v>
          </cell>
          <cell r="D7608">
            <v>43.02</v>
          </cell>
        </row>
        <row r="7609">
          <cell r="A7609">
            <v>89987</v>
          </cell>
          <cell r="B7609" t="str">
            <v>REGISTRO DE GAVETA BRUTO, LATÃO, ROSCÁVEL, 3/4", COM ACABAMENTO E CANOPLA CROMADOS. FORNECIDO E INSTALADO EM RAMAL DE ÁGUA. AF_12/2014</v>
          </cell>
          <cell r="C7609" t="str">
            <v>UN</v>
          </cell>
          <cell r="D7609">
            <v>47.44</v>
          </cell>
        </row>
        <row r="7610">
          <cell r="A7610">
            <v>89993</v>
          </cell>
          <cell r="B7610" t="str">
            <v>GRAUTEAMENTO VERTICAL EM ALVENARIA ESTRUTURAL. AF_01/2015</v>
          </cell>
          <cell r="C7610" t="str">
            <v>M3</v>
          </cell>
          <cell r="D7610">
            <v>571.74</v>
          </cell>
        </row>
        <row r="7611">
          <cell r="A7611">
            <v>89994</v>
          </cell>
          <cell r="B7611" t="str">
            <v>GRAUTEAMENTO DE CINTA INTERMEDIÁRIA OU DE CONTRAVERGA EM ALVENARIA ESTRUTURAL. AF_01/2015</v>
          </cell>
          <cell r="C7611" t="str">
            <v>M3</v>
          </cell>
          <cell r="D7611">
            <v>482.19</v>
          </cell>
        </row>
        <row r="7612">
          <cell r="A7612">
            <v>89995</v>
          </cell>
          <cell r="B7612" t="str">
            <v>GRAUTEAMENTO DE CINTA SUPERIOR OU DE VERGA EM ALVENARIA ESTRUTURAL. AF_01/2015</v>
          </cell>
          <cell r="C7612" t="str">
            <v>M3</v>
          </cell>
          <cell r="D7612">
            <v>548.84</v>
          </cell>
        </row>
        <row r="7613">
          <cell r="A7613">
            <v>89996</v>
          </cell>
          <cell r="B7613" t="str">
            <v>ARMAÇÃO VERTICAL DE ALVENARIA ESTRUTURAL; DIÂMETRO DE 10,0 MM. AF_01/2015</v>
          </cell>
          <cell r="C7613" t="str">
            <v>KG</v>
          </cell>
          <cell r="D7613">
            <v>5.53</v>
          </cell>
        </row>
        <row r="7614">
          <cell r="A7614">
            <v>89997</v>
          </cell>
          <cell r="B7614" t="str">
            <v>ARMAÇÃO VERTICAL DE ALVENARIA ESTRUTURAL; DIÂMETRO DE 12,5 MM. AF_01/2015</v>
          </cell>
          <cell r="C7614" t="str">
            <v>KG</v>
          </cell>
          <cell r="D7614">
            <v>4.76</v>
          </cell>
        </row>
        <row r="7615">
          <cell r="A7615">
            <v>89998</v>
          </cell>
          <cell r="B7615" t="str">
            <v>ARMAÇÃO DE CINTA DE ALVENARIA ESTRUTURAL; DIÂMETRO DE 10,0 MM. AF_01/2015</v>
          </cell>
          <cell r="C7615" t="str">
            <v>KG</v>
          </cell>
          <cell r="D7615">
            <v>5.18</v>
          </cell>
        </row>
        <row r="7616">
          <cell r="A7616">
            <v>89999</v>
          </cell>
          <cell r="B7616" t="str">
            <v>ARMAÇÃO DE VERGA E CONTRAVERGA DE ALVENARIA ESTRUTURAL; DIÂMETRO DE 8,0 MM. AF_01/2015</v>
          </cell>
          <cell r="C7616" t="str">
            <v>KG</v>
          </cell>
          <cell r="D7616">
            <v>8.59</v>
          </cell>
        </row>
        <row r="7617">
          <cell r="A7617">
            <v>90000</v>
          </cell>
          <cell r="B7617" t="str">
            <v>ARMAÇÃO DE VERGA E CONTRAVERGA DE ALVENARIA ESTRUTURAL; DIÂMETRO DE 10,0 MM. AF_01/2015</v>
          </cell>
          <cell r="C7617" t="str">
            <v>KG</v>
          </cell>
          <cell r="D7617">
            <v>6.46</v>
          </cell>
        </row>
        <row r="7618">
          <cell r="A7618">
            <v>90082</v>
          </cell>
          <cell r="B7618" t="str">
            <v>ESCAVAÇÃO MECANIZADA DE VALA COM PROF. ATÉ 1,5 M (MÉDIA ENTRE MONTANTE E JUSANTE/UMA COMPOSIÇÃO POR TRECHO), COM ESCAVADEIRA HIDRÁULICA (0,8 M3/111 HP), LARG. DE 1,5 M A 2,5 M, EM SOLO DE 1A CATEGORIA, EM LOCAIS COM ALTO NÍVEL DE INTERFERÊNCIA. AF_01/2015</v>
          </cell>
          <cell r="C7618" t="str">
            <v>M3</v>
          </cell>
          <cell r="D7618">
            <v>11.51</v>
          </cell>
        </row>
        <row r="7619">
          <cell r="A7619">
            <v>90084</v>
          </cell>
          <cell r="B7619"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619" t="str">
            <v>M3</v>
          </cell>
          <cell r="D7619">
            <v>10.119999999999999</v>
          </cell>
        </row>
        <row r="7620">
          <cell r="A7620">
            <v>90085</v>
          </cell>
          <cell r="B7620"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620" t="str">
            <v>M3</v>
          </cell>
          <cell r="D7620">
            <v>7.27</v>
          </cell>
        </row>
        <row r="7621">
          <cell r="A7621">
            <v>90086</v>
          </cell>
          <cell r="B7621"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621" t="str">
            <v>M3</v>
          </cell>
          <cell r="D7621">
            <v>7.81</v>
          </cell>
        </row>
        <row r="7622">
          <cell r="A7622">
            <v>90087</v>
          </cell>
          <cell r="B7622" t="str">
            <v>ESCAVAÇÃO MECANIZADA DE VALA COM PROF. DE 3,0 M ATÉ 4,5 M(MÉDIA ENTRE MONTANTE E JUSANTE/UMA COMPOSIÇÃO POR TRECHO), COM ESCAVADEIRA HIDRÁULICA (1,2 M3/155 HP), LARG. DE 1,5 M A 2,5 M, EM SOLO DE 1A CATEGORIA, EM LOCAIS COM ALTO NÍVEL DE INTERFERÊNCIA. AF_01/2015</v>
          </cell>
          <cell r="C7622" t="str">
            <v>M3</v>
          </cell>
          <cell r="D7622">
            <v>4.5999999999999996</v>
          </cell>
        </row>
        <row r="7623">
          <cell r="A7623">
            <v>90088</v>
          </cell>
          <cell r="B7623"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623" t="str">
            <v>M3</v>
          </cell>
          <cell r="D7623">
            <v>5.33</v>
          </cell>
        </row>
        <row r="7624">
          <cell r="A7624">
            <v>90090</v>
          </cell>
          <cell r="B7624"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624" t="str">
            <v>M3</v>
          </cell>
          <cell r="D7624">
            <v>3.77</v>
          </cell>
        </row>
        <row r="7625">
          <cell r="A7625">
            <v>90091</v>
          </cell>
          <cell r="B7625" t="str">
            <v>ESCAVAÇÃO MECANIZADA DE VALA COM PROF. ATÉ 1,5 M(MÉDIA ENTRE MONTANTE E JUSANTE/UMA COMPOSIÇÃO POR TRECHO), COM ESCAVADEIRA HIDRÁULICA (0,8 M3/111 HP), LARG. DE 1,5M A 2,5 M, EM SOLO DE 1A CATEGORIA, LOCAIS COM BAIXO NÍVEL DE INTERFERÊNCIA. AF_01/2015</v>
          </cell>
          <cell r="C7625" t="str">
            <v>M3</v>
          </cell>
          <cell r="D7625">
            <v>4.9400000000000004</v>
          </cell>
        </row>
        <row r="7626">
          <cell r="A7626">
            <v>90092</v>
          </cell>
          <cell r="B7626"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626" t="str">
            <v>M3</v>
          </cell>
          <cell r="D7626">
            <v>4.38</v>
          </cell>
        </row>
        <row r="7627">
          <cell r="A7627">
            <v>90093</v>
          </cell>
          <cell r="B7627"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627" t="str">
            <v>M3</v>
          </cell>
          <cell r="D7627">
            <v>3.07</v>
          </cell>
        </row>
        <row r="7628">
          <cell r="A7628">
            <v>90094</v>
          </cell>
          <cell r="B7628"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628" t="str">
            <v>M3</v>
          </cell>
          <cell r="D7628">
            <v>3.27</v>
          </cell>
        </row>
        <row r="7629">
          <cell r="A7629">
            <v>90095</v>
          </cell>
          <cell r="B7629"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629" t="str">
            <v>M3</v>
          </cell>
          <cell r="D7629">
            <v>1.99</v>
          </cell>
        </row>
        <row r="7630">
          <cell r="A7630">
            <v>90096</v>
          </cell>
          <cell r="B7630"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630" t="str">
            <v>M3</v>
          </cell>
          <cell r="D7630">
            <v>2.25</v>
          </cell>
        </row>
        <row r="7631">
          <cell r="A7631">
            <v>90098</v>
          </cell>
          <cell r="B7631"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631" t="str">
            <v>M3</v>
          </cell>
          <cell r="D7631">
            <v>1.53</v>
          </cell>
        </row>
        <row r="7632">
          <cell r="A7632">
            <v>90099</v>
          </cell>
          <cell r="B7632" t="str">
            <v>ESCAVAÇÃO MECANIZADA DE VALA COM PROF. ATÉ 1,5 M (MÉDIA ENTRE MONTANTE E JUSANTE/UMA COMPOSIÇÃO POR TRECHO), COM RETROESCAVADEIRA (0,26 M3/88 HP), LARG. MENOR QUE 0,8 M, EM SOLO DE 1A CATEGORIA, EM LOCAIS COM ALTO NÍVEL DE INTERFERÊNCIA. AF_01/2015</v>
          </cell>
          <cell r="C7632" t="str">
            <v>M3</v>
          </cell>
          <cell r="D7632">
            <v>14.76</v>
          </cell>
        </row>
        <row r="7633">
          <cell r="A7633">
            <v>90100</v>
          </cell>
          <cell r="B7633" t="str">
            <v>ESCAVAÇÃO MECANIZADA DE VALA COM PROF. ATÉ 1,5 M (MÉDIA ENTRE MONTANTE E JUSANTE/UMA COMPOSIÇÃO POR TRECHO), COM RETROESCAVADEIRA (0,26 M3/88 HP), LARG. DE 0,8 M A 1,5 M, EM SOLO DE 1A CATEGORIA, EM LOCAIS COM ALTO NÍVEL DE INTERFERÊNCIA. AF_01/2015</v>
          </cell>
          <cell r="C7633" t="str">
            <v>M3</v>
          </cell>
          <cell r="D7633">
            <v>12.58</v>
          </cell>
        </row>
        <row r="7634">
          <cell r="A7634">
            <v>90101</v>
          </cell>
          <cell r="B7634" t="str">
            <v>ESCAVAÇÃO MECANIZADA DE VALA COM PROF. MAIOR QUE 1,5 M ATÉ 3,0 M (MÉDIA ENTRE MONTANTE E JUSANTE/UMA COMPOSIÇÃO POR TRECHO), COM RETROESCAVADEIRA (0,26 M3/88 HP), LARG. MENOR QUE 0,8 M, EM SOLO DE 1A CATEGORIA, EM LOCAIS COM ALTO NÍVEL DE INTERFERÊNCIA.AF_01/2015</v>
          </cell>
          <cell r="C7634" t="str">
            <v>M3</v>
          </cell>
          <cell r="D7634">
            <v>12.43</v>
          </cell>
        </row>
        <row r="7635">
          <cell r="A7635">
            <v>90102</v>
          </cell>
          <cell r="B7635"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635" t="str">
            <v>M3</v>
          </cell>
          <cell r="D7635">
            <v>11.41</v>
          </cell>
        </row>
        <row r="7636">
          <cell r="A7636">
            <v>90105</v>
          </cell>
          <cell r="B7636"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636" t="str">
            <v>M3</v>
          </cell>
          <cell r="D7636">
            <v>11.25</v>
          </cell>
        </row>
        <row r="7637">
          <cell r="A7637">
            <v>90106</v>
          </cell>
          <cell r="B7637"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637" t="str">
            <v>M3</v>
          </cell>
          <cell r="D7637">
            <v>9.6300000000000008</v>
          </cell>
        </row>
        <row r="7638">
          <cell r="A7638">
            <v>90107</v>
          </cell>
          <cell r="B7638"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638" t="str">
            <v>M3</v>
          </cell>
          <cell r="D7638">
            <v>9.5</v>
          </cell>
        </row>
        <row r="7639">
          <cell r="A7639">
            <v>90108</v>
          </cell>
          <cell r="B7639"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639" t="str">
            <v>M3</v>
          </cell>
          <cell r="D7639">
            <v>8.64</v>
          </cell>
        </row>
        <row r="7640">
          <cell r="A7640">
            <v>90112</v>
          </cell>
          <cell r="B7640" t="str">
            <v>ALVENARIA DE VEDAÇÃO DE BLOCOS CERÂMICOS FURADOS NA VERTICAL DE 14X19X39CM (ESPESSURA 14CM) DE PAREDES COM ÁREA LÍQUIDA MENOR QUE 6M2 COM VÃOS E ARGAMASSA DE ASSENTAMENTO COM PREPARO MANUAL. AF_06/2014</v>
          </cell>
          <cell r="C7640" t="str">
            <v>M2</v>
          </cell>
          <cell r="D7640">
            <v>57.73</v>
          </cell>
        </row>
        <row r="7641">
          <cell r="A7641">
            <v>90278</v>
          </cell>
          <cell r="B7641" t="str">
            <v>GRAUTE FGK=15 MPA; TRAÇO 1:0,04:2,0:2,4 (CIMENTO/ CAL/ AREIA GROSSA/ BRITA 0) - PREPARO MECÂNICO COM BETONEIRA 400 L. AF_02/2015</v>
          </cell>
          <cell r="C7641" t="str">
            <v>M3</v>
          </cell>
          <cell r="D7641">
            <v>278.11</v>
          </cell>
        </row>
        <row r="7642">
          <cell r="A7642">
            <v>90279</v>
          </cell>
          <cell r="B7642" t="str">
            <v>GRAUTE FGK=20 MPA; TRAÇO 1:0,04:1,6:1,9 (CIMENTO/ CAL/ AREIA GROSSA/ BRITA 0) - PREPARO MECÂNICO COM BETONEIRA 400 L. AF_02/2015</v>
          </cell>
          <cell r="C7642" t="str">
            <v>M3</v>
          </cell>
          <cell r="D7642">
            <v>296.26</v>
          </cell>
        </row>
        <row r="7643">
          <cell r="A7643">
            <v>90280</v>
          </cell>
          <cell r="B7643" t="str">
            <v>GRAUTE FGK=25 MPA; TRAÇO 1:0,02:1,2:1,5 (CIMENTO/ CAL/ AREIA GROSSA/ BRITA 0) - PREPARO MECÂNICO COM BETONEIRA 400 L. AF_02/2015</v>
          </cell>
          <cell r="C7643" t="str">
            <v>M3</v>
          </cell>
          <cell r="D7643">
            <v>331.62</v>
          </cell>
        </row>
        <row r="7644">
          <cell r="A7644">
            <v>90281</v>
          </cell>
          <cell r="B7644" t="str">
            <v>GRAUTE FGK=30 MPA; TRAÇO 1:0,02:0,8:1,1 (CIMENTO/ CAL/ AREIA GROSSA/ BRITA 0) - PREPARO MECÂNICO COM BETONEIRA 400 L. AF_02/2015</v>
          </cell>
          <cell r="C7644" t="str">
            <v>M3</v>
          </cell>
          <cell r="D7644">
            <v>380.19</v>
          </cell>
        </row>
        <row r="7645">
          <cell r="A7645">
            <v>90282</v>
          </cell>
          <cell r="B7645" t="str">
            <v>GRAUTE FGK=15 MPA; TRAÇO 1:2,0:2,4 (CIMENTO/ AREIA GROSSA/ BRITA 0/ ADITIVO) - PREPARO MECÂNICO COM BETONEIRA 400 L. AF_02/2015</v>
          </cell>
          <cell r="C7645" t="str">
            <v>M3</v>
          </cell>
          <cell r="D7645">
            <v>283.19</v>
          </cell>
        </row>
        <row r="7646">
          <cell r="A7646">
            <v>90283</v>
          </cell>
          <cell r="B7646" t="str">
            <v>GRAUTE FGK=20 MPA; TRAÇO 1:1,6:1,9 (CIMENTO/ AREIA GROSSA/ BRITA 0/ ADITIVO) - PREPARO MECÂNICO COM BETONEIRA 400 L. AF_02/2015</v>
          </cell>
          <cell r="C7646" t="str">
            <v>M3</v>
          </cell>
          <cell r="D7646">
            <v>302.68</v>
          </cell>
        </row>
        <row r="7647">
          <cell r="A7647">
            <v>90284</v>
          </cell>
          <cell r="B7647" t="str">
            <v>GRAUTE FGK=25 MPA; TRAÇO 1:1,2:1,5 (CIMENTO/ AREIA GROSSA/ BRITA 0/ ADITIVO) - PREPARO MECÂNICO COM BETONEIRA 400 L. AF_02/2015</v>
          </cell>
          <cell r="C7647" t="str">
            <v>M3</v>
          </cell>
          <cell r="D7647">
            <v>339.1</v>
          </cell>
        </row>
        <row r="7648">
          <cell r="A7648">
            <v>90285</v>
          </cell>
          <cell r="B7648" t="str">
            <v>GRAUTE FGK=30 MPA; TRAÇO 1:0,8:1,1 (CIMENTO/ AREIA GROSSA/ BRITA 0/ ADITIVO) - PREPARO MECÂNICO COM BETONEIRA 400 L. AF_02/2015</v>
          </cell>
          <cell r="C7648" t="str">
            <v>M3</v>
          </cell>
          <cell r="D7648">
            <v>390.66</v>
          </cell>
        </row>
        <row r="7649">
          <cell r="A7649">
            <v>90371</v>
          </cell>
          <cell r="B7649" t="str">
            <v>REGISTRO DE ESFERA, PVC, ROSCÁVEL, 3/4", FORNECIDO E INSTALADO EM RAMAL DE ÁGUA. AF_03/2015</v>
          </cell>
          <cell r="C7649" t="str">
            <v>UN</v>
          </cell>
          <cell r="D7649">
            <v>23.12</v>
          </cell>
        </row>
        <row r="7650">
          <cell r="A7650">
            <v>90373</v>
          </cell>
          <cell r="B7650" t="str">
            <v>JOELHO 90 GRAUS COM BUCHA DE LATÃO, PVC, SOLDÁVEL, DN 25MM, X 1/2 INSTALADO EM RAMAL OU SUB-RAMAL DE ÁGUA - FORNECIMENTO E INSTALAÇÃO. AF_12/2014</v>
          </cell>
          <cell r="C7650" t="str">
            <v>UN</v>
          </cell>
          <cell r="D7650">
            <v>9.59</v>
          </cell>
        </row>
        <row r="7651">
          <cell r="A7651">
            <v>90374</v>
          </cell>
          <cell r="B7651" t="str">
            <v>TÊ COM BUCHA DE LATÃO NA BOLSA CENTRAL, PVC, SOLDÁVEL, DN 25MM X 3/4, INSTALADO EM RAMAL OU SUB-RAMAL DE ÁGUA - FORNECIMENTO E INSTALAÇÃO. AF_03/2015</v>
          </cell>
          <cell r="C7651" t="str">
            <v>UN</v>
          </cell>
          <cell r="D7651">
            <v>14.46</v>
          </cell>
        </row>
        <row r="7652">
          <cell r="A7652">
            <v>90375</v>
          </cell>
          <cell r="B7652" t="str">
            <v>BUCHA DE REDUÇÃO, PVC, SOLDÁVEL, DN 40MM X 32MM, INSTALADO EM RAMAL OU SUB-RAMAL DE ÁGUA - FORNECIMENTO E INSTALAÇÃO. AF_03/2015</v>
          </cell>
          <cell r="C7652" t="str">
            <v>UN</v>
          </cell>
          <cell r="D7652">
            <v>6.29</v>
          </cell>
        </row>
        <row r="7653">
          <cell r="A7653">
            <v>90406</v>
          </cell>
          <cell r="B7653" t="str">
            <v>MASSA ÚNICA, PARA RECEBIMENTO DE PINTURA, EM ARGAMASSA TRAÇO 1:2:8, PREPARO MECÂNICO COM BETONEIRA 400L, APLICADA MANUALMENTE EM TETO, ESPESSURA DE 20MM, COM EXECUÇÃO DE TALISCAS. AF_03/2015</v>
          </cell>
          <cell r="C7653" t="str">
            <v>M2</v>
          </cell>
          <cell r="D7653">
            <v>30.43</v>
          </cell>
        </row>
        <row r="7654">
          <cell r="A7654">
            <v>90407</v>
          </cell>
          <cell r="B7654" t="str">
            <v>MASSA ÚNICA, PARA RECEBIMENTO DE PINTURA, EM ARGAMASSA TRAÇO 1:2:8, PREPARO MANUAL, APLICADA MANUALMENTE EM TETO, ESPESSURA DE 20MM, COM EXECUÇÃO DE TALISCAS. AF_03/2015</v>
          </cell>
          <cell r="C7654" t="str">
            <v>M2</v>
          </cell>
          <cell r="D7654">
            <v>33.24</v>
          </cell>
        </row>
        <row r="7655">
          <cell r="A7655">
            <v>90408</v>
          </cell>
          <cell r="B7655" t="str">
            <v>MASSA ÚNICA, PARA RECEBIMENTO DE PINTURA, EM ARGAMASSA TRAÇO 1:2:8, PREPARO MECÂNICO COM BETONEIRA 400L, APLICADA MANUALMENTE EM TETO, ESPESSURA DE 10MM, COM EXECUÇÃO DE TALISCAS. AF_03/2015</v>
          </cell>
          <cell r="C7655" t="str">
            <v>M2</v>
          </cell>
          <cell r="D7655">
            <v>21.9</v>
          </cell>
        </row>
        <row r="7656">
          <cell r="A7656">
            <v>90409</v>
          </cell>
          <cell r="B7656" t="str">
            <v>MASSA ÚNICA, PARA RECEBIMENTO DE PINTURA, EM ARGAMASSA TRAÇO 1:2:8, PREPARO MANUAL, APLICADA MANUALMENTE EM TETO, ESPESSURA DE 10MM, COM EXECUÇÃO DE TALISCAS. AF_03/2015</v>
          </cell>
          <cell r="C7656" t="str">
            <v>M2</v>
          </cell>
          <cell r="D7656">
            <v>23.5</v>
          </cell>
        </row>
        <row r="7657">
          <cell r="A7657">
            <v>90436</v>
          </cell>
          <cell r="B7657" t="str">
            <v>FURO EM ALVENARIA PARA DIÂMETROS MENORES OU IGUAIS A 40 MM. AF_05/2015</v>
          </cell>
          <cell r="C7657" t="str">
            <v>UN</v>
          </cell>
          <cell r="D7657">
            <v>9.6199999999999992</v>
          </cell>
        </row>
        <row r="7658">
          <cell r="A7658">
            <v>90437</v>
          </cell>
          <cell r="B7658" t="str">
            <v>FURO EM ALVENARIA PARA DIÂMETROS MAIORES QUE 40 MM E MENORES OU IGUAIS A 75 MM. AF_05/2015</v>
          </cell>
          <cell r="C7658" t="str">
            <v>UN</v>
          </cell>
          <cell r="D7658">
            <v>23.37</v>
          </cell>
        </row>
        <row r="7659">
          <cell r="A7659">
            <v>90438</v>
          </cell>
          <cell r="B7659" t="str">
            <v>FURO EM ALVENARIA PARA DIÂMETROS MAIORES QUE 75 MM. AF_05/2015</v>
          </cell>
          <cell r="C7659" t="str">
            <v>UN</v>
          </cell>
          <cell r="D7659">
            <v>33.5</v>
          </cell>
        </row>
        <row r="7660">
          <cell r="A7660">
            <v>90439</v>
          </cell>
          <cell r="B7660" t="str">
            <v>FURO EM CONCRETO PARA DIÂMETROS MENORES OU IGUAIS A 40 MM. AF_05/2015</v>
          </cell>
          <cell r="C7660" t="str">
            <v>UN</v>
          </cell>
          <cell r="D7660">
            <v>37.1</v>
          </cell>
        </row>
        <row r="7661">
          <cell r="A7661">
            <v>90440</v>
          </cell>
          <cell r="B7661" t="str">
            <v>FURO EM CONCRETO PARA DIÂMETROS MAIORES QUE 40 MM E MENORES OU IGUAIS A 75 MM. AF_05/2015</v>
          </cell>
          <cell r="C7661" t="str">
            <v>UN</v>
          </cell>
          <cell r="D7661">
            <v>59.43</v>
          </cell>
        </row>
        <row r="7662">
          <cell r="A7662">
            <v>90441</v>
          </cell>
          <cell r="B7662" t="str">
            <v>FURO EM CONCRETO PARA DIÂMETROS MAIORES QUE 75 MM. AF_05/2015</v>
          </cell>
          <cell r="C7662" t="str">
            <v>UN</v>
          </cell>
          <cell r="D7662">
            <v>75.92</v>
          </cell>
        </row>
        <row r="7663">
          <cell r="A7663">
            <v>90443</v>
          </cell>
          <cell r="B7663" t="str">
            <v>RASGO EM ALVENARIA PARA RAMAIS/ DISTRIBUIÇÃO COM DIAMETROS MENORES OU IGUAIS A 40 MM. AF_05/2015</v>
          </cell>
          <cell r="C7663" t="str">
            <v>M</v>
          </cell>
          <cell r="D7663">
            <v>8.74</v>
          </cell>
        </row>
        <row r="7664">
          <cell r="A7664">
            <v>90444</v>
          </cell>
          <cell r="B7664" t="str">
            <v>RASGO EM CONTRAPISO PARA RAMAIS/ DISTRIBUIÇÃO COM DIÂMETROS MENORES OU IGUAIS A 40 MM. AF_05/2015</v>
          </cell>
          <cell r="C7664" t="str">
            <v>M</v>
          </cell>
          <cell r="D7664">
            <v>15.92</v>
          </cell>
        </row>
        <row r="7665">
          <cell r="A7665">
            <v>90445</v>
          </cell>
          <cell r="B7665" t="str">
            <v>RASGO EM CONTRAPISO PARA RAMAIS/ DISTRIBUIÇÃO COM DIÂMETROS MAIORES QUE 40 MM E MENORES OU IGUAIS A 75 MM. AF_05/2015</v>
          </cell>
          <cell r="C7665" t="str">
            <v>M</v>
          </cell>
          <cell r="D7665">
            <v>16.989999999999998</v>
          </cell>
        </row>
        <row r="7666">
          <cell r="A7666">
            <v>90446</v>
          </cell>
          <cell r="B7666" t="str">
            <v>RASGO EM CONTRAPISO PARA RAMAIS/ DISTRIBUIÇÃO COM DIÂMETROS MAIORES QUE 75 MM. AF_05/2015</v>
          </cell>
          <cell r="C7666" t="str">
            <v>M</v>
          </cell>
          <cell r="D7666">
            <v>18.46</v>
          </cell>
        </row>
        <row r="7667">
          <cell r="A7667">
            <v>90447</v>
          </cell>
          <cell r="B7667" t="str">
            <v>RASGO EM ALVENARIA PARA ELETRODUTOS COM DIAMETROS MENORES OU IGUAIS A 40 MM. AF_05/2015</v>
          </cell>
          <cell r="C7667" t="str">
            <v>M</v>
          </cell>
          <cell r="D7667">
            <v>4.25</v>
          </cell>
        </row>
        <row r="7668">
          <cell r="A7668">
            <v>90451</v>
          </cell>
          <cell r="B7668" t="str">
            <v>PASSANTE TIPO PEÇA EM POLIESTIRENO PARA ABERTURA PARA PASSAGEM DE 1 TUBO, FIXADO EM LAJE. AF_05/2015</v>
          </cell>
          <cell r="C7668" t="str">
            <v>UN</v>
          </cell>
          <cell r="D7668">
            <v>3.05</v>
          </cell>
        </row>
        <row r="7669">
          <cell r="A7669">
            <v>90452</v>
          </cell>
          <cell r="B7669" t="str">
            <v>PASSANTE TIPO PEÇA EM POLIESTIRENO PARA ABERTURA PARA PASSAGEM DE MAIS DE 1 TUBO, FIXADO EM LAJE. AF_05/2015</v>
          </cell>
          <cell r="C7669" t="str">
            <v>UN</v>
          </cell>
          <cell r="D7669">
            <v>14.64</v>
          </cell>
        </row>
        <row r="7670">
          <cell r="A7670">
            <v>90453</v>
          </cell>
          <cell r="B7670" t="str">
            <v>PASSANTE TIPO TUBO DE DIÂMETRO MENOR OU IGUAL A 40 MM, FIXADO EM LAJE. AF_05/2015</v>
          </cell>
          <cell r="C7670" t="str">
            <v>UN</v>
          </cell>
          <cell r="D7670">
            <v>1.72</v>
          </cell>
        </row>
        <row r="7671">
          <cell r="A7671">
            <v>90454</v>
          </cell>
          <cell r="B7671" t="str">
            <v>PASSANTE TIPO TUBO DE DIÂMETRO MAIORES QUE 40 MM E MENORES OU IGUAIS A 75 MM, FIXADO EM LAJE. AF_05/2015</v>
          </cell>
          <cell r="C7671" t="str">
            <v>UN</v>
          </cell>
          <cell r="D7671">
            <v>2.95</v>
          </cell>
        </row>
        <row r="7672">
          <cell r="A7672">
            <v>90455</v>
          </cell>
          <cell r="B7672" t="str">
            <v>PASSANTE TIPO TUBO DE DIÂMETRO MAIOR QUE 75 MM, FIXADO EM LAJE. AF_05/2015</v>
          </cell>
          <cell r="C7672" t="str">
            <v>UN</v>
          </cell>
          <cell r="D7672">
            <v>3.99</v>
          </cell>
        </row>
        <row r="7673">
          <cell r="A7673">
            <v>90456</v>
          </cell>
          <cell r="B7673" t="str">
            <v>QUEBRA EM ALVENARIA PARA INSTALAÇÃO DE CAIXA DE TOMADA (4X4 OU 4X2). AF_05/2015</v>
          </cell>
          <cell r="C7673" t="str">
            <v>UN</v>
          </cell>
          <cell r="D7673">
            <v>2.8</v>
          </cell>
        </row>
        <row r="7674">
          <cell r="A7674">
            <v>90457</v>
          </cell>
          <cell r="B7674" t="str">
            <v>QUEBRA EM ALVENARIA PARA INSTALAÇÃO DE QUADRO DISTRIBUIÇÃO PEQUENO (19X25 CM). AF_05/2015</v>
          </cell>
          <cell r="C7674" t="str">
            <v>UN</v>
          </cell>
          <cell r="D7674">
            <v>6.39</v>
          </cell>
        </row>
        <row r="7675">
          <cell r="A7675">
            <v>90458</v>
          </cell>
          <cell r="B7675" t="str">
            <v>QUEBRA EM ALVENARIA PARA INSTALAÇÃO DE QUADRO DISTRIBUIÇÃO GRANDE (76X40 CM). AF_05/2015</v>
          </cell>
          <cell r="C7675" t="str">
            <v>UN</v>
          </cell>
          <cell r="D7675">
            <v>18.16</v>
          </cell>
        </row>
        <row r="7676">
          <cell r="A7676">
            <v>90459</v>
          </cell>
          <cell r="B7676" t="str">
            <v>QUEBRA EM ALVENARIA PARA INSTALAÇÃO DE ABRIGO PARA MANGUEIRAS (90X60 CM). AF_05/2015</v>
          </cell>
          <cell r="C7676" t="str">
            <v>UN</v>
          </cell>
          <cell r="D7676">
            <v>25.61</v>
          </cell>
        </row>
        <row r="7677">
          <cell r="A7677">
            <v>90460</v>
          </cell>
          <cell r="B7677" t="str">
            <v>PERFILADO DE SEÇÃO 38X76 MM PARA SUPORTE DE ATÉ 3 TUBOS HORIZONTAIS. AF_05/2015</v>
          </cell>
          <cell r="C7677" t="str">
            <v>M</v>
          </cell>
          <cell r="D7677">
            <v>19.64</v>
          </cell>
        </row>
        <row r="7678">
          <cell r="A7678">
            <v>90461</v>
          </cell>
          <cell r="B7678" t="str">
            <v>PERFILADO DE SEÇÃO 38X76 MM PARA SUPORTE DE MAIS DE 3 TUBOS HORIZONTAIS. AF_05/2015</v>
          </cell>
          <cell r="C7678" t="str">
            <v>M</v>
          </cell>
          <cell r="D7678">
            <v>10.76</v>
          </cell>
        </row>
        <row r="7679">
          <cell r="A7679">
            <v>90462</v>
          </cell>
          <cell r="B7679" t="str">
            <v>PERFILADO DE SEÇÃO 38X38 MM PARA SUPORTE DE ATÉ 3 TUBOS VERTICAIS. AF_05/2015</v>
          </cell>
          <cell r="C7679" t="str">
            <v>M</v>
          </cell>
          <cell r="D7679">
            <v>2.4500000000000002</v>
          </cell>
        </row>
        <row r="7680">
          <cell r="A7680">
            <v>90463</v>
          </cell>
          <cell r="B7680" t="str">
            <v>PERFILADO DE SEÇÃO 38X38 MM PARA SUPORTE DE MAIS DE 3 TUBOS VERTICAIS. AF_05/2015</v>
          </cell>
          <cell r="C7680" t="str">
            <v>M</v>
          </cell>
          <cell r="D7680">
            <v>1.96</v>
          </cell>
        </row>
        <row r="7681">
          <cell r="A7681">
            <v>90466</v>
          </cell>
          <cell r="B7681" t="str">
            <v>CHUMBAMENTO LINEAR EM ALVENARIA PARA RAMAIS/DISTRIBUIÇÃO COM DIÂMETROS MENORES OU IGUAIS A 40 MM. AF_05/2015</v>
          </cell>
          <cell r="C7681" t="str">
            <v>M</v>
          </cell>
          <cell r="D7681">
            <v>8.73</v>
          </cell>
        </row>
        <row r="7682">
          <cell r="A7682">
            <v>90467</v>
          </cell>
          <cell r="B7682" t="str">
            <v>CHUMBAMENTO LINEAR EM ALVENARIA PARA RAMAIS/DISTRIBUIÇÃO COM DIÂMETROS MAIORES QUE 40 MM E MENORES OU IGUAIS A 75 MM. AF_05/2015</v>
          </cell>
          <cell r="C7682" t="str">
            <v>M</v>
          </cell>
          <cell r="D7682">
            <v>13.8</v>
          </cell>
        </row>
        <row r="7683">
          <cell r="A7683">
            <v>90468</v>
          </cell>
          <cell r="B7683" t="str">
            <v>CHUMBAMENTO LINEAR EM CONTRAPISO PARA RAMAIS/DISTRIBUIÇÃO COM DIÂMETROS MENORES OU IGUAIS A 40 MM. AF_05/2015</v>
          </cell>
          <cell r="C7683" t="str">
            <v>M</v>
          </cell>
          <cell r="D7683">
            <v>3.82</v>
          </cell>
        </row>
        <row r="7684">
          <cell r="A7684">
            <v>90469</v>
          </cell>
          <cell r="B7684" t="str">
            <v>CHUMBAMENTO LINEAR EM CONTRAPISO PARA RAMAIS/DISTRIBUIÇÃO COM DIÂMETROS MAIORES QUE 40 MM E MENORES OU IGUAIS A 75 MM. AF_05/2015</v>
          </cell>
          <cell r="C7684" t="str">
            <v>M</v>
          </cell>
          <cell r="D7684">
            <v>6.13</v>
          </cell>
        </row>
        <row r="7685">
          <cell r="A7685">
            <v>90470</v>
          </cell>
          <cell r="B7685" t="str">
            <v>CHUMBAMENTO LINEAR EM CONTRAPISO PARA RAMAIS/DISTRIBUIÇÃO COM DIÂMETROS MAIORES QUE 75 MM. AF_05/2015</v>
          </cell>
          <cell r="C7685" t="str">
            <v>M</v>
          </cell>
          <cell r="D7685">
            <v>8.44</v>
          </cell>
        </row>
        <row r="7686">
          <cell r="A7686">
            <v>90582</v>
          </cell>
          <cell r="B7686" t="str">
            <v>VIBRADOR DE IMERSÃO, DIÂMETRO DE PONTEIRA 45MM, MOTOR ELÉTRICO TRIFÁSICO POTÊNCIA DE 2 CV - DEPRECIAÇÃO. AF_06/2015</v>
          </cell>
          <cell r="C7686" t="str">
            <v>H</v>
          </cell>
          <cell r="D7686">
            <v>0.28000000000000003</v>
          </cell>
        </row>
        <row r="7687">
          <cell r="A7687">
            <v>90583</v>
          </cell>
          <cell r="B7687" t="str">
            <v>VIBRADOR DE IMERSÃO, DIÂMETRO DE PONTEIRA 45MM, MOTOR ELÉTRICO TRIFÁSICO POTÊNCIA DE 2 CV - JUROS. AF_06/2015</v>
          </cell>
          <cell r="C7687" t="str">
            <v>H</v>
          </cell>
          <cell r="D7687">
            <v>0.06</v>
          </cell>
        </row>
        <row r="7688">
          <cell r="A7688">
            <v>90584</v>
          </cell>
          <cell r="B7688" t="str">
            <v>VIBRADOR DE IMERSÃO, DIÂMETRO DE PONTEIRA 45MM, MOTOR ELÉTRICO TRIFÁSICO POTÊNCIA DE 2 CV - MANUTENÇÃO. AF_06/2015</v>
          </cell>
          <cell r="C7688" t="str">
            <v>H</v>
          </cell>
          <cell r="D7688">
            <v>0.21</v>
          </cell>
        </row>
        <row r="7689">
          <cell r="A7689">
            <v>90585</v>
          </cell>
          <cell r="B7689" t="str">
            <v>VIBRADOR DE IMERSÃO, DIÂMETRO DE PONTEIRA 45MM, MOTOR ELÉTRICO TRIFÁSICO POTÊNCIA DE 2 CV - MATERIAIS NA OPERAÇÃO. AF_06/2015</v>
          </cell>
          <cell r="C7689" t="str">
            <v>H</v>
          </cell>
          <cell r="D7689">
            <v>0.77</v>
          </cell>
        </row>
        <row r="7690">
          <cell r="A7690">
            <v>90586</v>
          </cell>
          <cell r="B7690" t="str">
            <v>VIBRADOR DE IMERSÃO, DIÂMETRO DE PONTEIRA 45MM, MOTOR ELÉTRICO TRIFÁSICO POTÊNCIA DE 2 CV - CHP DIURNO. AF_06/2015</v>
          </cell>
          <cell r="C7690" t="str">
            <v>CHP</v>
          </cell>
          <cell r="D7690">
            <v>1.32</v>
          </cell>
        </row>
        <row r="7691">
          <cell r="A7691">
            <v>90587</v>
          </cell>
          <cell r="B7691" t="str">
            <v>VIBRADOR DE IMERSÃO, DIÂMETRO DE PONTEIRA 45MM, MOTOR ELÉTRICO TRIFÁSICO POTÊNCIA DE 2 CV - CHI DIURNO. AF_06/2015</v>
          </cell>
          <cell r="C7691" t="str">
            <v>CHI</v>
          </cell>
          <cell r="D7691">
            <v>0.34</v>
          </cell>
        </row>
        <row r="7692">
          <cell r="A7692">
            <v>90621</v>
          </cell>
          <cell r="B7692" t="str">
            <v>PERFURATRIZ MANUAL, TORQUE MÁXIMO 83 N.M, POTÊNCIA 5 CV, COM DIÂMETRO MÁXIMO 4" - DEPRECIAÇÃO. AF_06/2015</v>
          </cell>
          <cell r="C7692" t="str">
            <v>H</v>
          </cell>
          <cell r="D7692">
            <v>1.59</v>
          </cell>
        </row>
        <row r="7693">
          <cell r="A7693">
            <v>90622</v>
          </cell>
          <cell r="B7693" t="str">
            <v>PERFURATRIZ MANUAL, TORQUE MÁXIMO 83 N.M, POTÊNCIA 5 CV, COM DIÂMETRO MÁXIMO 4" - JUROS. AF_06/2015</v>
          </cell>
          <cell r="C7693" t="str">
            <v>H</v>
          </cell>
          <cell r="D7693">
            <v>0.35</v>
          </cell>
        </row>
        <row r="7694">
          <cell r="A7694">
            <v>90623</v>
          </cell>
          <cell r="B7694" t="str">
            <v>PERFURATRIZ MANUAL, TORQUE MÁXIMO 83 N.M, POTÊNCIA 5 CV, COM DIÂMETRO MÁXIMO 4" - MANUTENÇÃO. AF_06/2015</v>
          </cell>
          <cell r="C7694" t="str">
            <v>H</v>
          </cell>
          <cell r="D7694">
            <v>1.99</v>
          </cell>
        </row>
        <row r="7695">
          <cell r="A7695">
            <v>90624</v>
          </cell>
          <cell r="B7695" t="str">
            <v>PERFURATRIZ MANUAL, TORQUE MÁXIMO 83 N.M, POTÊNCIA 5 CV, COM DIÂMETRO MÁXIMO 4" - MATERIAIS NA OPERAÇÃO. AF_06/2015</v>
          </cell>
          <cell r="C7695" t="str">
            <v>H</v>
          </cell>
          <cell r="D7695">
            <v>1.94</v>
          </cell>
        </row>
        <row r="7696">
          <cell r="A7696">
            <v>90625</v>
          </cell>
          <cell r="B7696" t="str">
            <v>PERFURATRIZ MANUAL, TORQUE MÁXIMO 83 N.M, POTÊNCIA 5 CV, COM DIÂMETRO MÁXIMO 4" - CHP DIURNO. AF_06/2015</v>
          </cell>
          <cell r="C7696" t="str">
            <v>CHP</v>
          </cell>
          <cell r="D7696">
            <v>5.87</v>
          </cell>
        </row>
        <row r="7697">
          <cell r="A7697">
            <v>90626</v>
          </cell>
          <cell r="B7697" t="str">
            <v>PERFURATRIZ MANUAL, TORQUE MÁXIMO 83 N.M, POTÊNCIA 5 CV, COM DIÂMETRO MÁXIMO 4" - CHI DIURNO. AF_06/2015</v>
          </cell>
          <cell r="C7697" t="str">
            <v>CHI</v>
          </cell>
          <cell r="D7697">
            <v>1.94</v>
          </cell>
        </row>
        <row r="7698">
          <cell r="A7698">
            <v>90627</v>
          </cell>
          <cell r="B7698" t="str">
            <v>PERFURATRIZ SOBRE ESTEIRA, TORQUE MÁXIMO 600 KGF, PESO MÉDIO 1000 KG, POTÊNCIA 20 HP, DIÂMETRO MÁXIMO 10" - DEPRECIAÇÃO. AF_06/2015</v>
          </cell>
          <cell r="C7698" t="str">
            <v>H</v>
          </cell>
          <cell r="D7698">
            <v>23.94</v>
          </cell>
        </row>
        <row r="7699">
          <cell r="A7699">
            <v>90628</v>
          </cell>
          <cell r="B7699" t="str">
            <v>PERFURATRIZ SOBRE ESTEIRA, TORQUE MÁXIMO 600 KGF, PESO MÉDIO 1000 KG, POTÊNCIA 20 HP, DIÂMETRO MÁXIMO 10" - JUROS. AF_06/2015</v>
          </cell>
          <cell r="C7699" t="str">
            <v>H</v>
          </cell>
          <cell r="D7699">
            <v>6.28</v>
          </cell>
        </row>
        <row r="7700">
          <cell r="A7700">
            <v>90629</v>
          </cell>
          <cell r="B7700" t="str">
            <v>PERFURATRIZ SOBRE ESTEIRA, TORQUE MÁXIMO 600 KGF, PESO MÉDIO 1000 KG, POTÊNCIA 20 HP, DIÂMETRO MÁXIMO 10" - MANUTENÇÃO. AF_06/2015</v>
          </cell>
          <cell r="C7700" t="str">
            <v>H</v>
          </cell>
          <cell r="D7700">
            <v>29.95</v>
          </cell>
        </row>
        <row r="7701">
          <cell r="A7701">
            <v>90630</v>
          </cell>
          <cell r="B7701" t="str">
            <v>PERFURATRIZ SOBRE ESTEIRA, TORQUE MÁXIMO 600 KGF, PESO MÉDIO 1000 KG, POTÊNCIA 20 HP, DIÂMETRO MÁXIMO 10" - MATERIAIS NA OPERAÇÃO. AF_06/2015</v>
          </cell>
          <cell r="C7701" t="str">
            <v>H</v>
          </cell>
          <cell r="D7701">
            <v>7.86</v>
          </cell>
        </row>
        <row r="7702">
          <cell r="A7702">
            <v>90631</v>
          </cell>
          <cell r="B7702" t="str">
            <v>PERFURATRIZ SOBRE ESTEIRA, TORQUE MÁXIMO 600 KGF, PESO MÉDIO 1000 KG, POTÊNCIA 20 HP, DIÂMETRO MÁXIMO 10" - CHP DIURNO. AF_06/2015</v>
          </cell>
          <cell r="C7702" t="str">
            <v>CHP</v>
          </cell>
          <cell r="D7702">
            <v>82.41</v>
          </cell>
        </row>
        <row r="7703">
          <cell r="A7703">
            <v>90632</v>
          </cell>
          <cell r="B7703" t="str">
            <v>PERFURATRIZ SOBRE ESTEIRA, TORQUE MÁXIMO 600 KGF, PESO MÉDIO 1000 KG, POTÊNCIA 20 HP, DIÂMETRO MÁXIMO 10" - CHI DIURNO. AF_06/2015</v>
          </cell>
          <cell r="C7703" t="str">
            <v>CHI</v>
          </cell>
          <cell r="D7703">
            <v>44.6</v>
          </cell>
        </row>
        <row r="7704">
          <cell r="A7704">
            <v>90633</v>
          </cell>
          <cell r="B7704" t="str">
            <v>MISTURADOR DUPLO HORIZONTAL DE ALTA TURBULÊNCIA, CAPACIDADE / VOLUME 2 X 500 LITROS, MOTORES ELÉTRICOS MÍNIMO 5 CV CADA, PARA NATA CIMENTO, ARGAMASSA E OUTROS - DEPRECIAÇÃO. AF_06/2015</v>
          </cell>
          <cell r="C7704" t="str">
            <v>H</v>
          </cell>
          <cell r="D7704">
            <v>2.84</v>
          </cell>
        </row>
        <row r="7705">
          <cell r="A7705">
            <v>90634</v>
          </cell>
          <cell r="B7705" t="str">
            <v>MISTURADOR DUPLO HORIZONTAL DE ALTA TURBULÊNCIA, CAPACIDADE / VOLUME 2 X 500 LITROS, MOTORES ELÉTRICOS MÍNIMO 5 CV CADA, PARA NATA CIMENTO, ARGAMASSA E OUTROS - JUROS. AF_06/2015</v>
          </cell>
          <cell r="C7705" t="str">
            <v>H</v>
          </cell>
          <cell r="D7705">
            <v>0.63</v>
          </cell>
        </row>
        <row r="7706">
          <cell r="A7706">
            <v>90635</v>
          </cell>
          <cell r="B7706" t="str">
            <v>MISTURADOR DUPLO HORIZONTAL DE ALTA TURBULÊNCIA, CAPACIDADE / VOLUME 2 X 500 LITROS, MOTORES ELÉTRICOS MÍNIMO 5 CV CADA, PARA NATA CIMENTO, ARGAMASSA E OUTROS - MANUTENÇÃO. AF_06/2015</v>
          </cell>
          <cell r="C7706" t="str">
            <v>H</v>
          </cell>
          <cell r="D7706">
            <v>3.1</v>
          </cell>
        </row>
        <row r="7707">
          <cell r="A7707">
            <v>90636</v>
          </cell>
          <cell r="B7707" t="str">
            <v>MISTURADOR DUPLO HORIZONTAL DE ALTA TURBULÊNCIA, CAPACIDADE / VOLUME 2 X 500 LITROS, MOTORES ELÉTRICOS MÍNIMO 5 CV CADA, PARA NATA CIMENTO, ARGAMASSA E OUTROS - MATERIAIS NA OPERAÇÃO. AF_06/2015</v>
          </cell>
          <cell r="C7707" t="str">
            <v>H</v>
          </cell>
          <cell r="D7707">
            <v>3.88</v>
          </cell>
        </row>
        <row r="7708">
          <cell r="A7708">
            <v>90637</v>
          </cell>
          <cell r="B7708" t="str">
            <v>MISTURADOR DUPLO HORIZONTAL DE ALTA TURBULÊNCIA, CAPACIDADE / VOLUME 2 X 500 LITROS, MOTORES ELÉTRICOS MÍNIMO 5 CV CADA, PARA NATA CIMENTO, ARGAMASSA E OUTROS - CHP DIURNO. AF_06/2015</v>
          </cell>
          <cell r="C7708" t="str">
            <v>CHP</v>
          </cell>
          <cell r="D7708">
            <v>10.45</v>
          </cell>
        </row>
        <row r="7709">
          <cell r="A7709">
            <v>90638</v>
          </cell>
          <cell r="B7709" t="str">
            <v>MISTURADOR DUPLO HORIZONTAL DE ALTA TURBULÊNCIA, CAPACIDADE / VOLUME 2 X 500 LITROS, MOTORES ELÉTRICOS MÍNIMO 5 CV CADA, PARA NATA CIMENTO, ARGAMASSA E OUTROS - CHI DIURNO. AF_06/2015</v>
          </cell>
          <cell r="C7709" t="str">
            <v>CHI</v>
          </cell>
          <cell r="D7709">
            <v>3.47</v>
          </cell>
        </row>
        <row r="7710">
          <cell r="A7710">
            <v>90639</v>
          </cell>
          <cell r="B7710" t="str">
            <v>BOMBA TRIPLEX, PARA INJEÇÃO DE NATA DE CIMENTO, VAZÃO MÁXIMA DE 100 LITROS/MINUTO, PRESSÃO MÁXIMA DE 70 BAR - DEPRECIAÇÃO. AF_06/2015</v>
          </cell>
          <cell r="C7710" t="str">
            <v>H</v>
          </cell>
          <cell r="D7710">
            <v>4.24</v>
          </cell>
        </row>
        <row r="7711">
          <cell r="A7711">
            <v>90640</v>
          </cell>
          <cell r="B7711" t="str">
            <v>BOMBA TRIPLEX, PARA INJEÇÃO DE NATA DE CIMENTO, VAZÃO MÁXIMA DE 100 LITROS/MINUTO, PRESSÃO MÁXIMA DE 70 BAR - JUROS. AF_06/2015</v>
          </cell>
          <cell r="C7711" t="str">
            <v>H</v>
          </cell>
          <cell r="D7711">
            <v>0.95</v>
          </cell>
        </row>
        <row r="7712">
          <cell r="A7712">
            <v>90641</v>
          </cell>
          <cell r="B7712" t="str">
            <v>BOMBA TRIPLEX, PARA INJEÇÃO DE NATA DE CIMENTO, VAZÃO MÁXIMA DE 100 LITROS/MINUTO, PRESSÃO MÁXIMA DE 70 BAR - MANUTENÇÃO. AF_06/2015</v>
          </cell>
          <cell r="C7712" t="str">
            <v>H</v>
          </cell>
          <cell r="D7712">
            <v>4.6399999999999997</v>
          </cell>
        </row>
        <row r="7713">
          <cell r="A7713">
            <v>90642</v>
          </cell>
          <cell r="B7713" t="str">
            <v>BOMBA TRIPLEX, PARA INJEÇÃO DE NATA DE CIMENTO, VAZÃO MÁXIMA DE 100 LITROS/MINUTO, PRESSÃO MÁXIMA DE 70 BAR - MATERIAIS NA OPERAÇÃO. AF_06/2015</v>
          </cell>
          <cell r="C7713" t="str">
            <v>H</v>
          </cell>
          <cell r="D7713">
            <v>5.25</v>
          </cell>
        </row>
        <row r="7714">
          <cell r="A7714">
            <v>90643</v>
          </cell>
          <cell r="B7714" t="str">
            <v>BOMBA TRIPLEX, PARA INJEÇÃO DE NATA DE CIMENTO, VAZÃO MÁXIMA DE 100 LITROS/MINUTO, PRESSÃO MÁXIMA DE 70 BAR - CHP DIURNO. AF_06/2015</v>
          </cell>
          <cell r="C7714" t="str">
            <v>CHP</v>
          </cell>
          <cell r="D7714">
            <v>15.08</v>
          </cell>
        </row>
        <row r="7715">
          <cell r="A7715">
            <v>90644</v>
          </cell>
          <cell r="B7715" t="str">
            <v>BOMBA TRIPLEX, PARA INJEÇÃO DE NATA DE CIMENTO, VAZÃO MÁXIMA DE 100 LITROS/MINUTO, PRESSÃO MÁXIMA DE 70 BAR - CHI DIURNO. AF_06/2015</v>
          </cell>
          <cell r="C7715" t="str">
            <v>CHI</v>
          </cell>
          <cell r="D7715">
            <v>5.19</v>
          </cell>
        </row>
        <row r="7716">
          <cell r="A7716">
            <v>90646</v>
          </cell>
          <cell r="B7716" t="str">
            <v>BOMBA CENTRÍFUGA MONOESTÁGIO COM MOTOR ELÉTRICO MONOFÁSICO, POTÊNCIA 15 HP, DIÂMETRO DO ROTOR 173 MM, HM/Q = 30 MCA / 90 M3/H A 45 MCA / 55 M3/H - DEPRECIAÇÃO. AF_06/2015</v>
          </cell>
          <cell r="C7716" t="str">
            <v>H</v>
          </cell>
          <cell r="D7716">
            <v>0.46</v>
          </cell>
        </row>
        <row r="7717">
          <cell r="A7717">
            <v>90647</v>
          </cell>
          <cell r="B7717" t="str">
            <v>BOMBA CENTRÍFUGA MONOESTÁGIO COM MOTOR ELÉTRICO MONOFÁSICO, POTÊNCIA 15 HP, DIÂMETRO DO ROTOR 173 MM, HM/Q = 30 MCA / 90 M3/H A 45 MCA / 55 M3/H - JUROS. AF_06/2015</v>
          </cell>
          <cell r="C7717" t="str">
            <v>H</v>
          </cell>
          <cell r="D7717">
            <v>0.1</v>
          </cell>
        </row>
        <row r="7718">
          <cell r="A7718">
            <v>90648</v>
          </cell>
          <cell r="B7718" t="str">
            <v>BOMBA CENTRÍFUGA MONOESTÁGIO COM MOTOR ELÉTRICO MONOFÁSICO, POTÊNCIA 15 HP, DIÂMETRO DO ROTOR 173 MM, HM/Q = 30 MCA / 90 M3/H A 45 MCA / 55 M3/H - MANUTENÇÃO. AF_06/2015</v>
          </cell>
          <cell r="C7718" t="str">
            <v>H</v>
          </cell>
          <cell r="D7718">
            <v>0.5</v>
          </cell>
        </row>
        <row r="7719">
          <cell r="A7719">
            <v>90649</v>
          </cell>
          <cell r="B7719" t="str">
            <v>BOMBA CENTRÍFUGA MONOESTÁGIO COM MOTOR ELÉTRICO MONOFÁSICO, POTÊNCIA 15 HP, DIÂMETRO DO ROTOR 173 MM, HM/Q = 30 MCA / 90 M3/H A 45 MCA / 55 M3/H - MATERIAIS NA OPERAÇÃO. AF_06/2015</v>
          </cell>
          <cell r="C7719" t="str">
            <v>H</v>
          </cell>
          <cell r="D7719">
            <v>5.99</v>
          </cell>
        </row>
        <row r="7720">
          <cell r="A7720">
            <v>90650</v>
          </cell>
          <cell r="B7720" t="str">
            <v>BOMBA CENTRÍFUGA MONOESTÁGIO COM MOTOR ELÉTRICO MONOFÁSICO, POTÊNCIA 15 HP, DIÂMETRO DO ROTOR 173 MM, HM/Q = 30 MCA / 90 M3/H A 45 MCA / 55 M3/H - CHP DIURNO. AF_06/2015</v>
          </cell>
          <cell r="C7720" t="str">
            <v>CHP</v>
          </cell>
          <cell r="D7720">
            <v>7.05</v>
          </cell>
        </row>
        <row r="7721">
          <cell r="A7721">
            <v>90651</v>
          </cell>
          <cell r="B7721" t="str">
            <v>BOMBA CENTRÍFUGA MONOESTÁGIO COM MOTOR ELÉTRICO MONOFÁSICO, POTÊNCIA 15 HP, DIÂMETRO DO ROTOR 173 MM, HM/Q = 30 MCA / 90 M3/H A 45 MCA / 55 M3/H - CHI DIURNO. AF_06/2015</v>
          </cell>
          <cell r="C7721" t="str">
            <v>CHI</v>
          </cell>
          <cell r="D7721">
            <v>0.56000000000000005</v>
          </cell>
        </row>
        <row r="7722">
          <cell r="A7722">
            <v>90652</v>
          </cell>
          <cell r="B7722" t="str">
            <v>BOMBA DE PROJEÇÃO DE CONCRETO SECO, POTÊNCIA 10 CV, VAZÃO 3 M3/H - DEPRECIAÇÃO. AF_06/2015</v>
          </cell>
          <cell r="C7722" t="str">
            <v>H</v>
          </cell>
          <cell r="D7722">
            <v>2.76</v>
          </cell>
        </row>
        <row r="7723">
          <cell r="A7723">
            <v>90653</v>
          </cell>
          <cell r="B7723" t="str">
            <v>BOMBA DE PROJEÇÃO DE CONCRETO SECO, POTÊNCIA 10 CV, VAZÃO 3 M3/H - JUROS. AF_06/2015</v>
          </cell>
          <cell r="C7723" t="str">
            <v>H</v>
          </cell>
          <cell r="D7723">
            <v>0.62</v>
          </cell>
        </row>
        <row r="7724">
          <cell r="A7724">
            <v>90654</v>
          </cell>
          <cell r="B7724" t="str">
            <v>BOMBA DE PROJEÇÃO DE CONCRETO SECO, POTÊNCIA 10 CV, VAZÃO 3 M3/H - MANUTENÇÃO. AF_06/2015</v>
          </cell>
          <cell r="C7724" t="str">
            <v>H</v>
          </cell>
          <cell r="D7724">
            <v>3.02</v>
          </cell>
        </row>
        <row r="7725">
          <cell r="A7725">
            <v>90655</v>
          </cell>
          <cell r="B7725" t="str">
            <v>BOMBA DE PROJEÇÃO DE CONCRETO SECO, POTÊNCIA 10 CV, VAZÃO 3 M3/H - MATERIAIS NA OPERAÇÃO. AF_06/2015</v>
          </cell>
          <cell r="C7725" t="str">
            <v>H</v>
          </cell>
          <cell r="D7725">
            <v>3.94</v>
          </cell>
        </row>
        <row r="7726">
          <cell r="A7726">
            <v>90656</v>
          </cell>
          <cell r="B7726" t="str">
            <v>BOMBA DE PROJEÇÃO DE CONCRETO SECO, POTÊNCIA 10 CV, VAZÃO 3 M3/H - CHP DIURNO. AF_06/2015</v>
          </cell>
          <cell r="C7726" t="str">
            <v>CHP</v>
          </cell>
          <cell r="D7726">
            <v>10.34</v>
          </cell>
        </row>
        <row r="7727">
          <cell r="A7727">
            <v>90657</v>
          </cell>
          <cell r="B7727" t="str">
            <v>BOMBA DE PROJEÇÃO DE CONCRETO SECO, POTÊNCIA 10 CV, VAZÃO 3 M3/H - CHI DIURNO. AF_06/2015</v>
          </cell>
          <cell r="C7727" t="str">
            <v>CHI</v>
          </cell>
          <cell r="D7727">
            <v>3.38</v>
          </cell>
        </row>
        <row r="7728">
          <cell r="A7728">
            <v>90658</v>
          </cell>
          <cell r="B7728" t="str">
            <v>BOMBA DE PROJEÇÃO DE CONCRETO SECO, POTÊNCIA 10 CV, VAZÃO 6 M3/H - DEPRECIAÇÃO. AF_06/2015</v>
          </cell>
          <cell r="C7728" t="str">
            <v>H</v>
          </cell>
          <cell r="D7728">
            <v>2.96</v>
          </cell>
        </row>
        <row r="7729">
          <cell r="A7729">
            <v>90659</v>
          </cell>
          <cell r="B7729" t="str">
            <v>BOMBA DE PROJEÇÃO DE CONCRETO SECO, POTÊNCIA 10 CV, VAZÃO 6 M3/H - JUROS. AF_06/2015</v>
          </cell>
          <cell r="C7729" t="str">
            <v>H</v>
          </cell>
          <cell r="D7729">
            <v>0.66</v>
          </cell>
        </row>
        <row r="7730">
          <cell r="A7730">
            <v>90660</v>
          </cell>
          <cell r="B7730" t="str">
            <v>BOMBA DE PROJEÇÃO DE CONCRETO SECO, POTÊNCIA 10 CV, VAZÃO 6 M3/H - MANUTENÇÃO. AF_06/2015</v>
          </cell>
          <cell r="C7730" t="str">
            <v>H</v>
          </cell>
          <cell r="D7730">
            <v>3.23</v>
          </cell>
        </row>
        <row r="7731">
          <cell r="A7731">
            <v>90661</v>
          </cell>
          <cell r="B7731" t="str">
            <v>BOMBA DE PROJEÇÃO DE CONCRETO SECO, POTÊNCIA 10 CV, VAZÃO 6 M3/H - MATERIAIS NA OPERAÇÃO. AF_06/2015</v>
          </cell>
          <cell r="C7731" t="str">
            <v>H</v>
          </cell>
          <cell r="D7731">
            <v>3.94</v>
          </cell>
        </row>
        <row r="7732">
          <cell r="A7732">
            <v>90662</v>
          </cell>
          <cell r="B7732" t="str">
            <v>BOMBA DE PROJEÇÃO DE CONCRETO SECO, POTÊNCIA 10 CV, VAZÃO 6 M3/H - CHP DIURNO. AF_06/2015</v>
          </cell>
          <cell r="C7732" t="str">
            <v>CHP</v>
          </cell>
          <cell r="D7732">
            <v>10.79</v>
          </cell>
        </row>
        <row r="7733">
          <cell r="A7733">
            <v>90663</v>
          </cell>
          <cell r="B7733" t="str">
            <v>BOMBA DE PROJEÇÃO DE CONCRETO SECO, POTÊNCIA 10 CV, VAZÃO 6 M3/H - CHI DIURNO. AF_06/2015</v>
          </cell>
          <cell r="C7733" t="str">
            <v>CHI</v>
          </cell>
          <cell r="D7733">
            <v>3.62</v>
          </cell>
        </row>
        <row r="7734">
          <cell r="A7734">
            <v>90664</v>
          </cell>
          <cell r="B7734" t="str">
            <v>PROJETOR PNEUMÁTICO DE ARGAMASSA PARA CHAPISCO E REBOCO COM RECIPIENTE ACOPLADO, TIPO CANEQUINHA, COM COMPRESSOR DE AR REBOCÁVEL VAZÃO 89 PCM E MOTOR DIESEL DE 20 CV - DEPRECIAÇÃO. AF_06/2015</v>
          </cell>
          <cell r="C7734" t="str">
            <v>H</v>
          </cell>
          <cell r="D7734">
            <v>3.1</v>
          </cell>
        </row>
        <row r="7735">
          <cell r="A7735">
            <v>90665</v>
          </cell>
          <cell r="B7735" t="str">
            <v>PROJETOR PNEUMÁTICO DE ARGAMASSA PARA CHAPISCO E REBOCO COM RECIPIENTE ACOPLADO, TIPO CANEQUINHA, COM COMPRESSOR DE AR REBOCÁVEL VAZÃO 89 PCM E MOTOR DIESEL DE 20 CV - JUROS. AF_06/2015</v>
          </cell>
          <cell r="C7735" t="str">
            <v>H</v>
          </cell>
          <cell r="D7735">
            <v>0.69</v>
          </cell>
        </row>
        <row r="7736">
          <cell r="A7736">
            <v>90666</v>
          </cell>
          <cell r="B7736" t="str">
            <v>PROJETOR PNEUMÁTICO DE ARGAMASSA PARA CHAPISCO E REBOCO COM RECIPIENTE ACOPLADO, TIPO CANEQUINHA, COM COMPRESSOR DE AR REBOCÁVEL VAZÃO 89 PCM E MOTOR DIESEL DE 20 CV - MANUTENÇÃO. AF_06/2015</v>
          </cell>
          <cell r="C7736" t="str">
            <v>H</v>
          </cell>
          <cell r="D7736">
            <v>3.4</v>
          </cell>
        </row>
        <row r="7737">
          <cell r="A7737">
            <v>90667</v>
          </cell>
          <cell r="B7737" t="str">
            <v>PROJETOR PNEUMÁTICO DE ARGAMASSA PARA CHAPISCO E REBOCO COM RECIPIENTE ACOPLADO, TIPO CANEQUINHA, COM COMPRESSOR DE AR REBOCÁVEL VAZÃO 89 PCM E MOTOR DIESEL DE 20 CV - MATERIAIS NA OPERAÇÃO. AF_06/2015</v>
          </cell>
          <cell r="C7737" t="str">
            <v>H</v>
          </cell>
          <cell r="D7737">
            <v>9.5399999999999991</v>
          </cell>
        </row>
        <row r="7738">
          <cell r="A7738">
            <v>90668</v>
          </cell>
          <cell r="B7738" t="str">
            <v>PROJETOR PNEUMÁTICO DE ARGAMASSA PARA CHAPISCO E REBOCO COM RECIPIENTE ACOPLADO, TIPO CANEQUINHA, COM COMPRESSOR DE AR REBOCÁVEL VAZÃO 89 PCM E MOTOR DIESEL DE 20 CV - CHP DIURNO. AF_06/2015</v>
          </cell>
          <cell r="C7738" t="str">
            <v>CHP</v>
          </cell>
          <cell r="D7738">
            <v>16.73</v>
          </cell>
        </row>
        <row r="7739">
          <cell r="A7739">
            <v>90669</v>
          </cell>
          <cell r="B7739" t="str">
            <v>PROJETOR PNEUMÁTICO DE ARGAMASSA PARA CHAPISCO E REBOCO COM RECIPIENTE ACOPLADO, TIPO CANEQUINHA, COM COMPRESSOR DE AR REBOCÁVEL VAZÃO 89 PCM E MOTOR DIESEL DE 20 CV - CHI DIURNO. AF_06/2015</v>
          </cell>
          <cell r="C7739" t="str">
            <v>CHI</v>
          </cell>
          <cell r="D7739">
            <v>3.79</v>
          </cell>
        </row>
        <row r="7740">
          <cell r="A7740">
            <v>90670</v>
          </cell>
          <cell r="B7740" t="str">
            <v>PERFURATRIZ COM TORRE METÁLICA PARA EXECUÇÃO DE ESTACA HÉLICE CONTÍNUA, PROFUNDIDADE MÁXIMA DE 30 M, DIÂMETRO MÁXIMO DE 800 MM, POTÊNCIA INSTALADA DE 268 HP, MESA ROTATIVA COM TORQUE MÁXIMO DE 170 KNM - DEPRECIAÇÃO. AF_06/2015</v>
          </cell>
          <cell r="C7740" t="str">
            <v>H</v>
          </cell>
          <cell r="D7740">
            <v>109.86</v>
          </cell>
        </row>
        <row r="7741">
          <cell r="A7741">
            <v>90671</v>
          </cell>
          <cell r="B7741" t="str">
            <v>PERFURATRIZ COM TORRE METÁLICA PARA EXECUÇÃO DE ESTACA HÉLICE CONTÍNUA, PROFUNDIDADE MÁXIMA DE 30 M, DIÂMETRO MÁXIMO DE 800 MM, POTÊNCIA INSTALADA DE 268 HP, MESA ROTATIVA COM TORQUE MÁXIMO DE 170 KNM - JUROS. AF_06/2015</v>
          </cell>
          <cell r="C7741" t="str">
            <v>H</v>
          </cell>
          <cell r="D7741">
            <v>28.85</v>
          </cell>
        </row>
        <row r="7742">
          <cell r="A7742">
            <v>90672</v>
          </cell>
          <cell r="B7742" t="str">
            <v>PERFURATRIZ COM TORRE METÁLICA PARA EXECUÇÃO DE ESTACA HÉLICE CONTÍNUA, PROFUNDIDADE MÁXIMA DE 30 M, DIÂMETRO MÁXIMO DE 800 MM, POTÊNCIA INSTALADA DE 268 HP, MESA ROTATIVA COM TORQUE MÁXIMO DE 170 KNM - MANUTENÇÃO. AF_06/2015</v>
          </cell>
          <cell r="C7742" t="str">
            <v>H</v>
          </cell>
          <cell r="D7742">
            <v>137.47999999999999</v>
          </cell>
        </row>
        <row r="7743">
          <cell r="A7743">
            <v>90673</v>
          </cell>
          <cell r="B7743" t="str">
            <v>PERFURATRIZ COM TORRE METÁLICA PARA EXECUÇÃO DE ESTACA HÉLICE CONTÍNUA, PROFUNDIDADE MÁXIMA DE 30 M, DIÂMETRO MÁXIMO DE 800 MM, POTÊNCIA INSTALADA DE 268 HP, MESA ROTATIVA COM TORQUE MÁXIMO DE 170 KNM - MATERIAIS NA OPERAÇÃO. AF_06/2015</v>
          </cell>
          <cell r="C7743" t="str">
            <v>H</v>
          </cell>
          <cell r="D7743">
            <v>129.56</v>
          </cell>
        </row>
        <row r="7744">
          <cell r="A7744">
            <v>90674</v>
          </cell>
          <cell r="B7744" t="str">
            <v>PERFURATRIZ COM TORRE METÁLICA PARA EXECUÇÃO DE ESTACA HÉLICE CONTÍNUA, PROFUNDIDADE MÁXIMA DE 30 M, DIÂMETRO MÁXIMO DE 800 MM, POTÊNCIA INSTALADA DE 268 HP, MESA ROTATIVA COM TORQUE MÁXIMO DE 170 KNM - CHP DIURNO. AF_06/2015</v>
          </cell>
          <cell r="C7744" t="str">
            <v>CHP</v>
          </cell>
          <cell r="D7744">
            <v>420.13</v>
          </cell>
        </row>
        <row r="7745">
          <cell r="A7745">
            <v>90675</v>
          </cell>
          <cell r="B7745" t="str">
            <v>PERFURATRIZ COM TORRE METÁLICA PARA EXECUÇÃO DE ESTACA HÉLICE CONTÍNUA, PROFUNDIDADE MÁXIMA DE 30 M, DIÂMETRO MÁXIMO DE 800 MM, POTÊNCIA INSTALADA DE 268 HP, MESA ROTATIVA COM TORQUE MÁXIMO DE 170 KNM - CHI DIURNO. AF_06/2015</v>
          </cell>
          <cell r="C7745" t="str">
            <v>CHI</v>
          </cell>
          <cell r="D7745">
            <v>153.09</v>
          </cell>
        </row>
        <row r="7746">
          <cell r="A7746">
            <v>90676</v>
          </cell>
          <cell r="B7746" t="str">
            <v>PERFURATRIZ HIDRÁULICA SOBRE CAMINHÃO COM TRADO CURTO ACOPLADO, PROFUNDIDADE MÁXIMA DE 20 M, DIÂMETRO MÁXIMO DE 1500 MM, POTÊNCIA INSTALADA DE 137 HP, MESA ROTATIVA COM TORQUE MÁXIMO DE 30 KNM - DEPRECIAÇÃO. AF_06/2015</v>
          </cell>
          <cell r="C7746" t="str">
            <v>H</v>
          </cell>
          <cell r="D7746">
            <v>54.69</v>
          </cell>
        </row>
        <row r="7747">
          <cell r="A7747">
            <v>90677</v>
          </cell>
          <cell r="B7747" t="str">
            <v>PERFURATRIZ HIDRÁULICA SOBRE CAMINHÃO COM TRADO CURTO ACOPLADO, PROFUNDIDADE MÁXIMA DE 20 M, DIÂMETRO MÁXIMO DE 1500 MM, POTÊNCIA INSTALADA DE 137 HP, MESA ROTATIVA COM TORQUE MÁXIMO DE 30 KNM - JUROS. AF_06/2015</v>
          </cell>
          <cell r="C7747" t="str">
            <v>H</v>
          </cell>
          <cell r="D7747">
            <v>14.36</v>
          </cell>
        </row>
        <row r="7748">
          <cell r="A7748">
            <v>90678</v>
          </cell>
          <cell r="B7748" t="str">
            <v>PERFURATRIZ HIDRÁULICA SOBRE CAMINHÃO COM TRADO CURTO ACOPLADO, PROFUNDIDADE MÁXIMA DE 20 M, DIÂMETRO MÁXIMO DE 1500 MM, POTÊNCIA INSTALADA DE 137 HP, MESA ROTATIVA COM TORQUE MÁXIMO DE 30 KNM - MANUTENÇÃO. AF_06/2015</v>
          </cell>
          <cell r="C7748" t="str">
            <v>H</v>
          </cell>
          <cell r="D7748">
            <v>68.45</v>
          </cell>
        </row>
        <row r="7749">
          <cell r="A7749">
            <v>90679</v>
          </cell>
          <cell r="B7749" t="str">
            <v>PERFURATRIZ HIDRÁULICA SOBRE CAMINHÃO COM TRADO CURTO ACOPLADO, PROFUNDIDADE MÁXIMA DE 20 M, DIÂMETRO MÁXIMO DE 1500 MM, POTÊNCIA INSTALADA DE 137 HP, MESA ROTATIVA COM TORQUE MÁXIMO DE 30 KNM - MATERIAIS NA OPERAÇÃO. AF_06/2015</v>
          </cell>
          <cell r="C7749" t="str">
            <v>H</v>
          </cell>
          <cell r="D7749">
            <v>66.239999999999995</v>
          </cell>
        </row>
        <row r="7750">
          <cell r="A7750">
            <v>90680</v>
          </cell>
          <cell r="B7750" t="str">
            <v>PERFURATRIZ HIDRÁULICA SOBRE CAMINHÃO COM TRADO CURTO ACOPLADO, PROFUNDIDADE MÁXIMA DE 20 M, DIÂMETRO MÁXIMO DE 1500 MM, POTÊNCIA INSTALADA DE 137 HP, MESA ROTATIVA COM TORQUE MÁXIMO DE 30 KNM - CHP DIURNO. AF_06/2015</v>
          </cell>
          <cell r="C7750" t="str">
            <v>CHP</v>
          </cell>
          <cell r="D7750">
            <v>221.09</v>
          </cell>
        </row>
        <row r="7751">
          <cell r="A7751">
            <v>90681</v>
          </cell>
          <cell r="B7751" t="str">
            <v>PERFURATRIZ HIDRÁULICA SOBRE CAMINHÃO COM TRADO CURTO ACOPLADO, PROFUNDIDADE MÁXIMA DE 20 M, DIÂMETRO MÁXIMO DE 1500 MM, POTÊNCIA INSTALADA DE 137 HP, MESA ROTATIVA COM TORQUE MÁXIMO DE 30 KNM - CHI DIURNO. AF_06/2015</v>
          </cell>
          <cell r="C7751" t="str">
            <v>CHI</v>
          </cell>
          <cell r="D7751">
            <v>86.4</v>
          </cell>
        </row>
        <row r="7752">
          <cell r="A7752">
            <v>90682</v>
          </cell>
          <cell r="B7752" t="str">
            <v>MANIPULADOR TELESCÓPICO, POTÊNCIA DE 85 HP, CAPACIDADE DE CARGA DE 3.500 KG, ALTURA MÁXIMA DE ELEVAÇÃO DE 12,3 M - DEPRECIAÇÃO. AF_06/2015</v>
          </cell>
          <cell r="C7752" t="str">
            <v>H</v>
          </cell>
          <cell r="D7752">
            <v>24.32</v>
          </cell>
        </row>
        <row r="7753">
          <cell r="A7753">
            <v>90683</v>
          </cell>
          <cell r="B7753" t="str">
            <v>MANIPULADOR TELESCÓPICO, POTÊNCIA DE 85 HP, CAPACIDADE DE CARGA DE 3.500 KG, ALTURA MÁXIMA DE ELEVAÇÃO DE 12,3 M - JUROS. AF_06/2015</v>
          </cell>
          <cell r="C7753" t="str">
            <v>H</v>
          </cell>
          <cell r="D7753">
            <v>5.47</v>
          </cell>
        </row>
        <row r="7754">
          <cell r="A7754">
            <v>90684</v>
          </cell>
          <cell r="B7754" t="str">
            <v>MANIPULADOR TELESCÓPICO, POTÊNCIA DE 85 HP, CAPACIDADE DE CARGA DE 3.500 KG, ALTURA MÁXIMA DE ELEVAÇÃO DE 12,3 M - MANUTENÇÃO. AF_06/2015</v>
          </cell>
          <cell r="C7754" t="str">
            <v>H</v>
          </cell>
          <cell r="D7754">
            <v>26.6</v>
          </cell>
        </row>
        <row r="7755">
          <cell r="A7755">
            <v>90685</v>
          </cell>
          <cell r="B7755" t="str">
            <v>MANIPULADOR TELESCÓPICO, POTÊNCIA DE 85 HP, CAPACIDADE DE CARGA DE 3.500 KG, ALTURA MÁXIMA DE ELEVAÇÃO DE 12,3 M - MATERIAIS NA OPERAÇÃO. AF_06/2015</v>
          </cell>
          <cell r="C7755" t="str">
            <v>H</v>
          </cell>
          <cell r="D7755">
            <v>41.07</v>
          </cell>
        </row>
        <row r="7756">
          <cell r="A7756">
            <v>90686</v>
          </cell>
          <cell r="B7756" t="str">
            <v>MANIPULADOR TELESCÓPICO, POTÊNCIA DE 85 HP, CAPACIDADE DE CARGA DE 3.500 KG, ALTURA MÁXIMA DE ELEVAÇÃO DE 12,3 M - CHP DIURNO. AF_06/2015</v>
          </cell>
          <cell r="C7756" t="str">
            <v>CHP</v>
          </cell>
          <cell r="D7756">
            <v>113.05</v>
          </cell>
        </row>
        <row r="7757">
          <cell r="A7757">
            <v>90687</v>
          </cell>
          <cell r="B7757" t="str">
            <v>MANIPULADOR TELESCÓPICO, POTÊNCIA DE 85 HP, CAPACIDADE DE CARGA DE 3.500 KG, ALTURA MÁXIMA DE ELEVAÇÃO DE 12,3 M - CHI DIURNO. AF_06/2015</v>
          </cell>
          <cell r="C7757" t="str">
            <v>CHI</v>
          </cell>
          <cell r="D7757">
            <v>45.38</v>
          </cell>
        </row>
        <row r="7758">
          <cell r="A7758">
            <v>90688</v>
          </cell>
          <cell r="B7758" t="str">
            <v>MINICARREGADEIRA SOBRE RODAS, POTÊNCIA LÍQUIDA DE 47 HP, CAPACIDADE NOMINAL DE OPERAÇÃO DE 646 KG - DEPRECIAÇÃO. AF_06/2015</v>
          </cell>
          <cell r="C7758" t="str">
            <v>H</v>
          </cell>
          <cell r="D7758">
            <v>10.8</v>
          </cell>
        </row>
        <row r="7759">
          <cell r="A7759">
            <v>90689</v>
          </cell>
          <cell r="B7759" t="str">
            <v>MINICARREGADEIRA SOBRE RODAS, POTÊNCIA LÍQUIDA DE 47 HP, CAPACIDADE NOMINAL DE OPERAÇÃO DE 646 KG - JUROS. AF_06/2015</v>
          </cell>
          <cell r="C7759" t="str">
            <v>H</v>
          </cell>
          <cell r="D7759">
            <v>2.0699999999999998</v>
          </cell>
        </row>
        <row r="7760">
          <cell r="A7760">
            <v>90690</v>
          </cell>
          <cell r="B7760" t="str">
            <v>MINICARREGADEIRA SOBRE RODAS, POTÊNCIA LÍQUIDA DE 47 HP, CAPACIDADE NOMINAL DE OPERAÇÃO DE 646 KG - MANUTENÇÃO. AF_06/2015</v>
          </cell>
          <cell r="C7760" t="str">
            <v>H</v>
          </cell>
          <cell r="D7760">
            <v>13.5</v>
          </cell>
        </row>
        <row r="7761">
          <cell r="A7761">
            <v>90691</v>
          </cell>
          <cell r="B7761" t="str">
            <v>MINICARREGADEIRA SOBRE RODAS, POTÊNCIA LÍQUIDA DE 47 HP, CAPACIDADE NOMINAL DE OPERAÇÃO DE 646 KG - MATERIAIS NA OPERAÇÃO. AF_06/2015</v>
          </cell>
          <cell r="C7761" t="str">
            <v>H</v>
          </cell>
          <cell r="D7761">
            <v>22.71</v>
          </cell>
        </row>
        <row r="7762">
          <cell r="A7762">
            <v>90692</v>
          </cell>
          <cell r="B7762" t="str">
            <v>MINICARREGADEIRA SOBRE RODAS, POTÊNCIA LÍQUIDA DE 47 HP, CAPACIDADE NOMINAL DE OPERAÇÃO DE 646 KG - CHP DIURNO. AF_06/2015</v>
          </cell>
          <cell r="C7762" t="str">
            <v>CHP</v>
          </cell>
          <cell r="D7762">
            <v>64.67</v>
          </cell>
        </row>
        <row r="7763">
          <cell r="A7763">
            <v>90693</v>
          </cell>
          <cell r="B7763" t="str">
            <v>MINICARREGADEIRA SOBRE RODAS, POTÊNCIA LÍQUIDA DE 47 HP, CAPACIDADE NOMINAL DE OPERAÇÃO DE 646 KG - CHI DIURNO. AF_06/2015</v>
          </cell>
          <cell r="C7763" t="str">
            <v>CHI</v>
          </cell>
          <cell r="D7763">
            <v>28.46</v>
          </cell>
        </row>
        <row r="7764">
          <cell r="A7764">
            <v>90694</v>
          </cell>
          <cell r="B7764" t="str">
            <v>TUBO DE PVC PARA REDE COLETORA DE ESGOTO DE PAREDE MACIÇA, DN 100 MM, JUNTA ELÁSTICA, INSTALADO EM LOCAL COM NÍVEL BAIXO DE INTERFERÊNCIAS - FORNECIMENTO E ASSENTAMENTO. AF_06/2015</v>
          </cell>
          <cell r="C7764" t="str">
            <v>M</v>
          </cell>
          <cell r="D7764">
            <v>19.25</v>
          </cell>
        </row>
        <row r="7765">
          <cell r="A7765">
            <v>90695</v>
          </cell>
          <cell r="B7765" t="str">
            <v>TUBO DE PVC PARA REDE COLETORA DE ESGOTO DE PAREDE MACIÇA, DN 150 MM, JUNTA ELÁSTICA, INSTALADO EM LOCAL COM NÍVEL BAIXO DE INTERFERÊNCIAS - FORNECIMENTO E ASSENTAMENTO. AF_06/2015</v>
          </cell>
          <cell r="C7765" t="str">
            <v>M</v>
          </cell>
          <cell r="D7765">
            <v>39.380000000000003</v>
          </cell>
        </row>
        <row r="7766">
          <cell r="A7766">
            <v>90696</v>
          </cell>
          <cell r="B7766" t="str">
            <v>TUBO DE PVC PARA REDE COLETORA DE ESGOTO DE PAREDE MACIÇA, DN 200 MM, JUNTA ELÁSTICA, INSTALADO EM LOCAL COM NÍVEL BAIXO DE INTERFERÊNCIAS - FORNECIMENTO E ASSENTAMENTO. AF_06/2015</v>
          </cell>
          <cell r="C7766" t="str">
            <v>M</v>
          </cell>
          <cell r="D7766">
            <v>60.45</v>
          </cell>
        </row>
        <row r="7767">
          <cell r="A7767">
            <v>90697</v>
          </cell>
          <cell r="B7767" t="str">
            <v>TUBO DE PVC PARA REDE COLETORA DE ESGOTO DE PAREDE MACIÇA, DN 250 MM, JUNTA ELÁSTICA, INSTALADO EM LOCAL COM NÍVEL BAIXO DE INTERFERÊNCIAS - FORNECIMENTO E ASSENTAMENTO. AF_06/2015</v>
          </cell>
          <cell r="C7767" t="str">
            <v>M</v>
          </cell>
          <cell r="D7767">
            <v>100.77</v>
          </cell>
        </row>
        <row r="7768">
          <cell r="A7768">
            <v>90698</v>
          </cell>
          <cell r="B7768" t="str">
            <v>TUBO DE PVC PARA REDE COLETORA DE ESGOTO DE PAREDE MACIÇA, DN 300 MM, JUNTA ELÁSTICA, INSTALADO EM LOCAL COM NÍVEL BAIXO DE INTERFERÊNCIAS - FORNECIMENTO E ASSENTAMENTO. AF_06/2015</v>
          </cell>
          <cell r="C7768" t="str">
            <v>M</v>
          </cell>
          <cell r="D7768">
            <v>161.5</v>
          </cell>
        </row>
        <row r="7769">
          <cell r="A7769">
            <v>90699</v>
          </cell>
          <cell r="B7769" t="str">
            <v>TUBO DE PVC PARA REDE COLETORA DE ESGOTO DE PAREDE MACIÇA, DN 350 MM, JUNTA ELÁSTICA, INSTALADO EM LOCAL COM NÍVEL BAIXO DE INTERFERÊNCIAS - FORNECIMENTO E ASSENTAMENTO. AF_06/2015</v>
          </cell>
          <cell r="C7769" t="str">
            <v>M</v>
          </cell>
          <cell r="D7769">
            <v>199.75</v>
          </cell>
        </row>
        <row r="7770">
          <cell r="A7770">
            <v>90700</v>
          </cell>
          <cell r="B7770" t="str">
            <v>TUBO DE PVC PARA REDE COLETORA DE ESGOTO DE PAREDE MACIÇA, DN 400 MM, JUNTA ELÁSTICA, INSTALADO EM LOCAL COM NÍVEL BAIXO DE INTERFERÊNCIAS - FORNECIMENTO E ASSENTAMENTO. AF_06/2015</v>
          </cell>
          <cell r="C7770" t="str">
            <v>M</v>
          </cell>
          <cell r="D7770">
            <v>264.20999999999998</v>
          </cell>
        </row>
        <row r="7771">
          <cell r="A7771">
            <v>90701</v>
          </cell>
          <cell r="B7771" t="str">
            <v>TUBO DE PVC CORRUGADO DE DUPLA PAREDE PARA REDE COLETORA DE ESGOTO, DN 150 MM, JUNTA ELÁSTICA, INSTALADO EM LOCAL COM NÍVEL BAIXO DE INTERFERÊNCIAS - FORNECIMENTO E ASSENTAMENTO. AF_06/2015</v>
          </cell>
          <cell r="C7771" t="str">
            <v>M</v>
          </cell>
          <cell r="D7771">
            <v>37.74</v>
          </cell>
        </row>
        <row r="7772">
          <cell r="A7772">
            <v>90702</v>
          </cell>
          <cell r="B7772" t="str">
            <v>TUBO DE PVC CORRUGADO DE DUPLA PAREDE PARA REDE COLETORA DE ESGOTO, DN 200 MM, JUNTA ELÁSTICA, INSTALADO EM LOCAL COM NÍVEL BAIXO DE INTERFERÊNCIAS - FORNECIMENTO E ASSENTAMENTO. AF_06/2015</v>
          </cell>
          <cell r="C7772" t="str">
            <v>M</v>
          </cell>
          <cell r="D7772">
            <v>56.7</v>
          </cell>
        </row>
        <row r="7773">
          <cell r="A7773">
            <v>90703</v>
          </cell>
          <cell r="B7773" t="str">
            <v>TUBO DE PVC CORRUGADO DE DUPLA PAREDE PARA REDE COLETORA DE ESGOTO, DN 250 MM, JUNTA ELÁSTICA, INSTALADO EM LOCAL COM NÍVEL BAIXO DE INTERFERÊNCIAS - FORNECIMENTO E ASSENTAMENTO. AF_06/2015</v>
          </cell>
          <cell r="C7773" t="str">
            <v>M</v>
          </cell>
          <cell r="D7773">
            <v>93.07</v>
          </cell>
        </row>
        <row r="7774">
          <cell r="A7774">
            <v>90704</v>
          </cell>
          <cell r="B7774" t="str">
            <v>TUBO DE PVC CORRUGADO DE DUPLA PAREDE PARA REDE COLETORA DE ESGOTO, DN 300 MM, JUNTA ELÁSTICA, INSTALADO EM LOCAL COM NÍVEL BAIXO DE INTERFERÊNCIAS - FORNECIMENTO E ASSENTAMENTO. AF_06/2015</v>
          </cell>
          <cell r="C7774" t="str">
            <v>M</v>
          </cell>
          <cell r="D7774">
            <v>145.21</v>
          </cell>
        </row>
        <row r="7775">
          <cell r="A7775">
            <v>90705</v>
          </cell>
          <cell r="B7775" t="str">
            <v>TUBO DE PVC CORRUGADO DE DUPLA PAREDE PARA REDE COLETORA DE ESGOTO, DN 350 MM, JUNTA ELÁSTICA, INSTALADO EM LOCAL COM NÍVEL BAIXO DE INTERFERÊNCIAS - FORNECIMENTO E ASSENTAMENTO. AF_06/2015</v>
          </cell>
          <cell r="C7775" t="str">
            <v>M</v>
          </cell>
          <cell r="D7775">
            <v>212.5</v>
          </cell>
        </row>
        <row r="7776">
          <cell r="A7776">
            <v>90706</v>
          </cell>
          <cell r="B7776" t="str">
            <v>TUBO DE PVC CORRUGADO DE DUPLA PAREDE PARA REDE COLETORA DE ESGOTO, DN 400 MM, JUNTA ELÁSTICA, INSTALADO EM LOCAL COM NÍVEL BAIXO DE INTERFERÊNCIAS - FORNECIMENTO E ASSENTAMENTO. AF_06/2015</v>
          </cell>
          <cell r="C7776" t="str">
            <v>M</v>
          </cell>
          <cell r="D7776">
            <v>258.38</v>
          </cell>
        </row>
        <row r="7777">
          <cell r="A7777">
            <v>90708</v>
          </cell>
          <cell r="B7777" t="str">
            <v>TUBO DE PEAD CORRUGADO DE DUPLA PAREDE PARA REDE COLETORA DE ESGOTO, DN 600 MM, JUNTA ELÁSTICA INTEGRADA, INSTALADO EM LOCAL COM NÍVEL BAIXO DE INTERFERÊNCIAS - FORNECIMENTO E ASSENTAMENTO. AF_06/2015</v>
          </cell>
          <cell r="C7777" t="str">
            <v>M</v>
          </cell>
          <cell r="D7777">
            <v>413.45</v>
          </cell>
        </row>
        <row r="7778">
          <cell r="A7778">
            <v>90709</v>
          </cell>
          <cell r="B7778" t="str">
            <v>TUBO DE PVC PARA REDE COLETORA DE ESGOTO DE PAREDE MACIÇA, DN 100 MM, JUNTA ELÁSTICA, INSTALADO EM LOCAL COM NÍVEL ALTO DE INTERFERÊNCIAS - FORNECIMENTO E ASSENTAMENTO. AF_06/2015</v>
          </cell>
          <cell r="C7778" t="str">
            <v>M</v>
          </cell>
          <cell r="D7778">
            <v>20.87</v>
          </cell>
        </row>
        <row r="7779">
          <cell r="A7779">
            <v>90710</v>
          </cell>
          <cell r="B7779" t="str">
            <v>TUBO DE PVC PARA REDE COLETORA DE ESGOTO DE PAREDE MACIÇA, DN 150 MM, JUNTA ELÁSTICA, INSTALADO EM LOCAL COM NÍVEL ALTO DE INTERFERÊNCIAS - FORNECIMENTO E ASSENTAMENTO. AF_06/2015</v>
          </cell>
          <cell r="C7779" t="str">
            <v>M</v>
          </cell>
          <cell r="D7779">
            <v>41.01</v>
          </cell>
        </row>
        <row r="7780">
          <cell r="A7780">
            <v>90711</v>
          </cell>
          <cell r="B7780" t="str">
            <v>TUBO DE PVC PARA REDE COLETORA DE ESGOTO DE PAREDE MACIÇA, DN 200 MM, JUNTA ELÁSTICA, INSTALADO EM LOCAL COM NÍVEL ALTO DE INTERFERÊNCIAS - FORNECIMENTO E ASSENTAMENTO. AF_06/2015</v>
          </cell>
          <cell r="C7780" t="str">
            <v>M</v>
          </cell>
          <cell r="D7780">
            <v>62.07</v>
          </cell>
        </row>
        <row r="7781">
          <cell r="A7781">
            <v>90712</v>
          </cell>
          <cell r="B7781" t="str">
            <v>TUBO DE PVC PARA REDE COLETORA DE ESGOTO DE PAREDE MACIÇA, DN 250 MM, JUNTA ELÁSTICA, INSTALADO EM LOCAL COM NÍVEL ALTO DE INTERFERÊNCIAS - FORNECIMENTO E ASSENTAMENTO. AF_06/2015</v>
          </cell>
          <cell r="C7781" t="str">
            <v>M</v>
          </cell>
          <cell r="D7781">
            <v>102.39</v>
          </cell>
        </row>
        <row r="7782">
          <cell r="A7782">
            <v>90713</v>
          </cell>
          <cell r="B7782" t="str">
            <v>TUBO DE PVC PARA REDE COLETORA DE ESGOTO DE PAREDE MACIÇA, DN 300 MM, JUNTA ELÁSTICA, INSTALADO EM LOCAL COM NÍVEL ALTO DE INTERFERÊNCIAS - FORNECIMENTO E ASSENTAMENTO. AF_06/2015</v>
          </cell>
          <cell r="C7782" t="str">
            <v>M</v>
          </cell>
          <cell r="D7782">
            <v>163.12</v>
          </cell>
        </row>
        <row r="7783">
          <cell r="A7783">
            <v>90714</v>
          </cell>
          <cell r="B7783" t="str">
            <v>TUBO DE PVC PARA REDE COLETORA DE ESGOTO DE PAREDE MACIÇA, DN 350 MM, JUNTA ELÁSTICA, INSTALADO EM LOCAL COM NÍVEL ALTO DE INTERFERÊNCIAS - FORNECIMENTO E ASSENTAMENTO. AF_06/2015</v>
          </cell>
          <cell r="C7783" t="str">
            <v>M</v>
          </cell>
          <cell r="D7783">
            <v>201.37</v>
          </cell>
        </row>
        <row r="7784">
          <cell r="A7784">
            <v>90715</v>
          </cell>
          <cell r="B7784" t="str">
            <v>TUBO DE PVC PARA REDE COLETORA DE ESGOTO DE PAREDE MACIÇA, DN 400 MM, JUNTA ELÁSTICA, INSTALADO EM LOCAL COM NÍVEL ALTO DE INTERFERÊNCIAS - FORNECIMENTO E ASSENTAMENTO. AF_06/2015</v>
          </cell>
          <cell r="C7784" t="str">
            <v>M</v>
          </cell>
          <cell r="D7784">
            <v>267.57</v>
          </cell>
        </row>
        <row r="7785">
          <cell r="A7785">
            <v>90716</v>
          </cell>
          <cell r="B7785" t="str">
            <v>TUBO DE PVC CORRUGADO DE DUPLA PAREDE PARA REDE COLETORA DE ESGOTO, DN 150 MM, JUNTA ELÁSTICA, INSTALADO EM LOCAL COM NÍVEL ALTO DE INTERFERÊNCIAS - FORNECIMENTO E ASSENTAMENTO. AF_06/2015</v>
          </cell>
          <cell r="C7785" t="str">
            <v>M</v>
          </cell>
          <cell r="D7785">
            <v>39.36</v>
          </cell>
        </row>
        <row r="7786">
          <cell r="A7786">
            <v>90717</v>
          </cell>
          <cell r="B7786" t="str">
            <v>TUBO DE PVC CORRUGADO DE DUPLA PAREDE PARA REDE COLETORA DE ESGOTO, DN 200 MM, JUNTA ELÁSTICA, INSTALADO EM LOCAL COM NÍVEL ALTO DE INTERFERÊNCIAS - FORNECIMENTO E ASSENTAMENTO. AF_06/2015</v>
          </cell>
          <cell r="C7786" t="str">
            <v>M</v>
          </cell>
          <cell r="D7786">
            <v>58.32</v>
          </cell>
        </row>
        <row r="7787">
          <cell r="A7787">
            <v>90718</v>
          </cell>
          <cell r="B7787" t="str">
            <v>TUBO DE PVC CORRUGADO DE DUPLA PAREDE PARA REDE COLETORA DE ESGOTO, DN 250 MM, JUNTA ELÁSTICA, INSTALADO EM LOCAL COM NÍVEL ALTO DE INTERFERÊNCIAS - FORNECIMENTO E ASSENTAMENTO. AF_06/2015</v>
          </cell>
          <cell r="C7787" t="str">
            <v>M</v>
          </cell>
          <cell r="D7787">
            <v>94.69</v>
          </cell>
        </row>
        <row r="7788">
          <cell r="A7788">
            <v>90719</v>
          </cell>
          <cell r="B7788" t="str">
            <v>TUBO DE PVC CORRUGADO DE DUPLA PAREDE PARA REDE COLETORA DE ESGOTO, DN 300 MM, JUNTA ELÁSTICA, INSTALADO EM LOCAL COM NÍVEL ALTO DE INTERFERÊNCIAS - FORNECIMENTO E ASSENTAMENTO. AF_06/2015</v>
          </cell>
          <cell r="C7788" t="str">
            <v>M</v>
          </cell>
          <cell r="D7788">
            <v>146.83000000000001</v>
          </cell>
        </row>
        <row r="7789">
          <cell r="A7789">
            <v>90720</v>
          </cell>
          <cell r="B7789" t="str">
            <v>TUBO DE PVC CORRUGADO DE DUPLA PAREDE PARA REDE COLETORA DE ESGOTO, DN 350 MM, JUNTA ELÁSTICA, INSTALADO EM LOCAL COM NÍVEL ALTO DE INTERFERÊNCIAS - FORNECIMENTO E ASSENTAMENTO. AF_06/2015</v>
          </cell>
          <cell r="C7789" t="str">
            <v>M</v>
          </cell>
          <cell r="D7789">
            <v>214.12</v>
          </cell>
        </row>
        <row r="7790">
          <cell r="A7790">
            <v>90721</v>
          </cell>
          <cell r="B7790" t="str">
            <v>TUBO DE PVC CORRUGADO DE DUPLA PAREDE PARA REDE COLETORA DE ESGOTO, DN 400 MM, EM JUNTA ELÁSTICA, INSTALADO EM LOCAL COM NÍVEL ALTO DE INTERFERÊNCIAS - FORNECIMENTO E ASSENTAMENTO. AF_06/2015</v>
          </cell>
          <cell r="C7790" t="str">
            <v>M</v>
          </cell>
          <cell r="D7790">
            <v>261.75</v>
          </cell>
        </row>
        <row r="7791">
          <cell r="A7791">
            <v>90723</v>
          </cell>
          <cell r="B7791" t="str">
            <v>TUBO DE PEAD CORRUGADO DE DUPLA PAREDE PARA REDE COLETORA DE ESGOTO, DN 600 MM, JUNTA ELÁSTICA INTEGRADA, INSTALADO EM LOCAL COM NÍVEL ALTO DE INTERFERÊNCIAS - FORNECIMENTO E ASSENTAMENTO. AF_06/2015</v>
          </cell>
          <cell r="C7791" t="str">
            <v>M</v>
          </cell>
          <cell r="D7791">
            <v>415.56</v>
          </cell>
        </row>
        <row r="7792">
          <cell r="A7792">
            <v>90724</v>
          </cell>
          <cell r="B7792" t="str">
            <v>JUNTA ARGAMASSADA ENTRE TUBO DN 100 MM E O POÇO DE VISITA/ CAIXA DE CONCRETO OU ALVENARIA EM REDES DE ESGOTO. AF_06/2015</v>
          </cell>
          <cell r="C7792" t="str">
            <v>UN</v>
          </cell>
          <cell r="D7792">
            <v>18.86</v>
          </cell>
        </row>
        <row r="7793">
          <cell r="A7793">
            <v>90725</v>
          </cell>
          <cell r="B7793" t="str">
            <v>JUNTA ARGAMASSADA ENTRE TUBO DN 150 MM E O POÇO DE VISITA/ CAIXA DE CONCRETO OU ALVENARIA EM REDES DE ESGOTO. AF_06/2015</v>
          </cell>
          <cell r="C7793" t="str">
            <v>UN</v>
          </cell>
          <cell r="D7793">
            <v>23.29</v>
          </cell>
        </row>
        <row r="7794">
          <cell r="A7794">
            <v>90726</v>
          </cell>
          <cell r="B7794" t="str">
            <v>JUNTA ARGAMASSADA ENTRE TUBO DN 200 MM E O POÇO/ CAIXA DE CONCRETO OU ALVENARIA EM REDES DE ESGOTO. AF_06/2015</v>
          </cell>
          <cell r="C7794" t="str">
            <v>UN</v>
          </cell>
          <cell r="D7794">
            <v>27.72</v>
          </cell>
        </row>
        <row r="7795">
          <cell r="A7795">
            <v>90727</v>
          </cell>
          <cell r="B7795" t="str">
            <v>JUNTA ARGAMASSADA ENTRE TUBO DN 250 MM E O POÇO DE VISITA/ CAIXA DE CONCRETO OU ALVENARIA EM REDES DE ESGOTO. AF_06/2015</v>
          </cell>
          <cell r="C7795" t="str">
            <v>UN</v>
          </cell>
          <cell r="D7795">
            <v>32.15</v>
          </cell>
        </row>
        <row r="7796">
          <cell r="A7796">
            <v>90728</v>
          </cell>
          <cell r="B7796" t="str">
            <v>JUNTA ARGAMASSADA ENTRE TUBO DN 300 MM E O POÇO DE VISITA/ CAIXA DE CONCRETO OU ALVENARIA EM REDES DE ESGOTO. AF_06/2015</v>
          </cell>
          <cell r="C7796" t="str">
            <v>UN</v>
          </cell>
          <cell r="D7796">
            <v>36.58</v>
          </cell>
        </row>
        <row r="7797">
          <cell r="A7797">
            <v>90729</v>
          </cell>
          <cell r="B7797" t="str">
            <v>JUNTA ARGAMASSADA ENTRE TUBO DN 350 MM E O POÇO DE VISITA/ CAIXA DE CONCRETO OU ALVENARIA EM REDES DE ESGOTO. AF_06/2015</v>
          </cell>
          <cell r="C7797" t="str">
            <v>UN</v>
          </cell>
          <cell r="D7797">
            <v>41</v>
          </cell>
        </row>
        <row r="7798">
          <cell r="A7798">
            <v>90730</v>
          </cell>
          <cell r="B7798" t="str">
            <v>JUNTA ARGAMASSADA ENTRE TUBO DN 400 MM E O POÇO DE VISITA/ CAIXA DE CONCRETO OU ALVENARIA EM REDES DE ESGOTO. AF_06/2015</v>
          </cell>
          <cell r="C7798" t="str">
            <v>UN</v>
          </cell>
          <cell r="D7798">
            <v>45.47</v>
          </cell>
        </row>
        <row r="7799">
          <cell r="A7799">
            <v>90731</v>
          </cell>
          <cell r="B7799" t="str">
            <v>JUNTA ARGAMASSADA ENTRE TUBO DN 450 MM E O POÇO DE VISITA/ CAIXA DE CONCRETO OU ALVENARIA EM REDES DE ESGOTO. AF_06/2015</v>
          </cell>
          <cell r="C7799" t="str">
            <v>UN</v>
          </cell>
          <cell r="D7799">
            <v>49.91</v>
          </cell>
        </row>
        <row r="7800">
          <cell r="A7800">
            <v>90732</v>
          </cell>
          <cell r="B7800" t="str">
            <v>JUNTA ARGAMASSADA ENTRE TUBO DN 600 MM E O POÇO DE VISITA/ CAIXA DE CONCRETO OU ALVENARIA EM REDES DE ESGOTO. AF_06/2015</v>
          </cell>
          <cell r="C7800" t="str">
            <v>UN</v>
          </cell>
          <cell r="D7800">
            <v>63.18</v>
          </cell>
        </row>
        <row r="7801">
          <cell r="A7801">
            <v>90733</v>
          </cell>
          <cell r="B7801" t="str">
            <v>ASSENTAMENTO DE TUBO DE PVC PARA REDE COLETORA DE ESGOTO DE PAREDE MACIÇA, DN 100 MM, JUNTA ELÁSTICA, INSTALADO EM LOCAL COM NÍVEL BAIXO DE INTERFERÊNCIAS (NÃO INCLUI FORNECIMENTO). AF_06/2015</v>
          </cell>
          <cell r="C7801" t="str">
            <v>M</v>
          </cell>
          <cell r="D7801">
            <v>2.04</v>
          </cell>
        </row>
        <row r="7802">
          <cell r="A7802">
            <v>90734</v>
          </cell>
          <cell r="B7802" t="str">
            <v>ASSENTAMENTO DE TUBO DE PVC PARA REDE COLETORA DE ESGOTO DE PAREDE MACIÇA, DN 150 MM, JUNTA ELÁSTICA, INSTALADO EM LOCAL COM NÍVEL BAIXO DE INTERFERÊNCIAS (NÃO INCLUI FORNECIMENTO). AF_06/2015</v>
          </cell>
          <cell r="C7802" t="str">
            <v>M</v>
          </cell>
          <cell r="D7802">
            <v>2.4900000000000002</v>
          </cell>
        </row>
        <row r="7803">
          <cell r="A7803">
            <v>90735</v>
          </cell>
          <cell r="B7803" t="str">
            <v>ASSENTAMENTO DE TUBO DE PVC PARA REDE COLETORA DE ESGOTO DE PAREDE MACIÇA, DN 200 MM, JUNTA ELÁSTICA, INSTALADO EM LOCAL COM NÍVEL BAIXO DE INTERFERÊNCIAS (NÃO INCLUI FORNECIMENTO). AF_06/2015</v>
          </cell>
          <cell r="C7803" t="str">
            <v>M</v>
          </cell>
          <cell r="D7803">
            <v>2.95</v>
          </cell>
        </row>
        <row r="7804">
          <cell r="A7804">
            <v>90736</v>
          </cell>
          <cell r="B7804" t="str">
            <v>ASSENTAMENTO DE TUBO DE PVC PARA REDE COLETORA DE ESGOTO DE PAREDE MACIÇA, DN 250 MM, JUNTA ELÁSTICA, INSTALADO EM LOCAL COM NÍVEL BAIXO DE INTERFERÊNCIAS (NÃO INCLUI FORNECIMENTO). AF_06/2015</v>
          </cell>
          <cell r="C7804" t="str">
            <v>M</v>
          </cell>
          <cell r="D7804">
            <v>3.41</v>
          </cell>
        </row>
        <row r="7805">
          <cell r="A7805">
            <v>90737</v>
          </cell>
          <cell r="B7805" t="str">
            <v>ASSENTAMENTO DE TUBO DE PVC PARA REDE COLETORA DE ESGOTO DE PAREDE MACIÇA, DN 300 MM, JUNTA ELÁSTICA, INSTALADO EM LOCAL COM NÍVEL BAIXO DE INTERFERÊNCIAS (NÃO INCLUI FORNECIMENTO). AF_06/2015</v>
          </cell>
          <cell r="C7805" t="str">
            <v>M</v>
          </cell>
          <cell r="D7805">
            <v>3.87</v>
          </cell>
        </row>
        <row r="7806">
          <cell r="A7806">
            <v>90738</v>
          </cell>
          <cell r="B7806" t="str">
            <v>ASSENTAMENTO DE TUBO DE PVC PARA REDE COLETORA DE ESGOTO DE PAREDE MACIÇA, DN 350 MM, JUNTA ELÁSTICA, INSTALADO EM LOCAL COM NÍVEL BAIXO DE INTERFERÊNCIAS (NÃO INCLUI FORNECIMENTO). AF_06/2015</v>
          </cell>
          <cell r="C7806" t="str">
            <v>M</v>
          </cell>
          <cell r="D7806">
            <v>4.32</v>
          </cell>
        </row>
        <row r="7807">
          <cell r="A7807">
            <v>90739</v>
          </cell>
          <cell r="B7807" t="str">
            <v>ASSENTAMENTO DE TUBO DE PVC PARA REDE COLETORA DE ESGOTO DE PAREDE MACIÇA, DN 400 MM, JUNTA ELÁSTICA, INSTALADO EM LOCAL COM NÍVEL BAIXO DE INTERFERÊNCIAS (NÃO INCLUI FORNECIMENTO). AF_06/2015</v>
          </cell>
          <cell r="C7807" t="str">
            <v>M</v>
          </cell>
          <cell r="D7807">
            <v>9.94</v>
          </cell>
        </row>
        <row r="7808">
          <cell r="A7808">
            <v>90740</v>
          </cell>
          <cell r="B7808" t="str">
            <v>ASSENTAMENTO DE TUBO DE PVC CORRUGADO DE DUPLA PAREDE PARA REDE COLETORA DE ESGOTO, DN 150 MM, JUNTA ELÁSTICA, INSTALADO EM LOCAL COM NÍVEL BAIXO DE INTERFERÊNCIAS (NÃO INCLUI FORNECIMENTO). AF_06/2015</v>
          </cell>
          <cell r="C7808" t="str">
            <v>M</v>
          </cell>
          <cell r="D7808">
            <v>4.5599999999999996</v>
          </cell>
        </row>
        <row r="7809">
          <cell r="A7809">
            <v>90741</v>
          </cell>
          <cell r="B7809" t="str">
            <v>ASSENTAMENTO DE TUBO DE PVC CORRUGADO DE DUPLA PAREDE PARA REDE COLETORA DE ESGOTO, DN 200 MM, JUNTA ELÁSTICA, INSTALADO EM LOCAL COM NÍVEL BAIXO DE INTERFERÊNCIAS (NÃO INCLUI FORNECIMENTO). AF_06/2015</v>
          </cell>
          <cell r="C7809" t="str">
            <v>M</v>
          </cell>
          <cell r="D7809">
            <v>5.01</v>
          </cell>
        </row>
        <row r="7810">
          <cell r="A7810">
            <v>90742</v>
          </cell>
          <cell r="B7810" t="str">
            <v>ASSENTAMENTO DE TUBO DE PVC CORRUGADO DE DUPLA PAREDE PARA REDE COLETORA DE ESGOTO, DN 250 MM, JUNTA ELÁSTICA, INSTALADO EM LOCAL COM NÍVEL BAIXO DE INTERFERÊNCIAS (NÃO INCLUI FORNECIMENTO). AF_06/2015</v>
          </cell>
          <cell r="C7810" t="str">
            <v>M</v>
          </cell>
          <cell r="D7810">
            <v>5.47</v>
          </cell>
        </row>
        <row r="7811">
          <cell r="A7811">
            <v>90743</v>
          </cell>
          <cell r="B7811" t="str">
            <v>ASSENTAMENTO DE TUBO DE PVC CORRUGADO DE DUPLA PAREDE PARA REDE COLETORA DE ESGOTO, DN 300 MM, JUNTA ELÁSTICA, INSTALADO EM LOCAL COM NÍVEL BAIXO DE INTERFERÊNCIAS (NÃO INCLUI FORNECIMENTO). AF_06/2015</v>
          </cell>
          <cell r="C7811" t="str">
            <v>M</v>
          </cell>
          <cell r="D7811">
            <v>5.92</v>
          </cell>
        </row>
        <row r="7812">
          <cell r="A7812">
            <v>90744</v>
          </cell>
          <cell r="B7812" t="str">
            <v>ASSENTAMENTO DE TUBO DE PVC CORRUGADO DE DUPLA PAREDE PARA REDE COLETORA DE ESGOTO, DN 350 MM, JUNTA ELÁSTICA, INSTALADO EM LOCAL COM NÍVEL BAIXO DE INTERFERÊNCIAS (NÃO INCLUI FORNECIMENTO). AF_06/2015</v>
          </cell>
          <cell r="C7812" t="str">
            <v>M</v>
          </cell>
          <cell r="D7812">
            <v>6.38</v>
          </cell>
        </row>
        <row r="7813">
          <cell r="A7813">
            <v>90745</v>
          </cell>
          <cell r="B7813" t="str">
            <v>ASSENTAMENTO DE TUBO DE PVC CORRUGADO DE DUPLA PAREDE PARA REDE COLETORA DE ESGOTO, DN 400 MM, JUNTA ELÁSTICA, INSTALADO EM LOCAL COM NÍVEL BAIXO DE INTERFERÊNCIAS (NÃO INCLUI FORNECIMENTO). AF_06/2015</v>
          </cell>
          <cell r="C7813" t="str">
            <v>M</v>
          </cell>
          <cell r="D7813">
            <v>14.23</v>
          </cell>
        </row>
        <row r="7814">
          <cell r="A7814">
            <v>90746</v>
          </cell>
          <cell r="B7814" t="str">
            <v>ASSENTAMENTO DE TUBO DE PEAD CORRUGADO DE DUPLA PAREDE PARA REDE COLETORA DE ESGOTO, DN 450 MM, JUNTA ELÁSTICA INTEGRADA, INSTALADO EM LOCAL COM NÍVEL BAIXO DE INTERFERÊNCIAS (NÃO INCLUI FORNECIMENTO). AF_06/2015</v>
          </cell>
          <cell r="C7814" t="str">
            <v>M</v>
          </cell>
          <cell r="D7814">
            <v>2.77</v>
          </cell>
        </row>
        <row r="7815">
          <cell r="A7815">
            <v>90747</v>
          </cell>
          <cell r="B7815" t="str">
            <v>ASSENTAMENTO DE TUBO DE PEAD CORRUGADO DE DUPLA PAREDE PARA REDE COLETORA DE ESGOTO, DN 600 MM, JUNTA ELÁSTICA INTEGRADA, INSTALADO EM LOCAL COM NÍVEL BAIXO DE INTERFERÊNCIAS (NÃO INCLUI FORNECIMENTO). AF_06/2015</v>
          </cell>
          <cell r="C7815" t="str">
            <v>M</v>
          </cell>
          <cell r="D7815">
            <v>11.08</v>
          </cell>
        </row>
        <row r="7816">
          <cell r="A7816">
            <v>90748</v>
          </cell>
          <cell r="B7816" t="str">
            <v>ASSENTAMENTO DE TUBO DE PVC PARA REDE COLETORA DE ESGOTO DE PAREDE MACIÇA, DN 100 MM, JUNTA ELÁSTICA, INSTALADO EM LOCAL COM NÍVEL ALTO DE INTERFERÊNCIAS (NÃO INCLUI FORNECIMENTO). AF_06/2015</v>
          </cell>
          <cell r="C7816" t="str">
            <v>M</v>
          </cell>
          <cell r="D7816">
            <v>3.66</v>
          </cell>
        </row>
        <row r="7817">
          <cell r="A7817">
            <v>90749</v>
          </cell>
          <cell r="B7817" t="str">
            <v>ASSENTAMENTO DE TUBO DE PVC PARA REDE COLETORA DE ESGOTO DE PAREDE MACIÇA, DN 150 MM, JUNTA ELÁSTICA, INSTALADO EM LOCAL COM NÍVEL ALTO DE INTERFERÊNCIAS (NÃO INCLUI FORNECIMENTO). AF_06/2015</v>
          </cell>
          <cell r="C7817" t="str">
            <v>M</v>
          </cell>
          <cell r="D7817">
            <v>4.12</v>
          </cell>
        </row>
        <row r="7818">
          <cell r="A7818">
            <v>90750</v>
          </cell>
          <cell r="B7818" t="str">
            <v>ASSENTAMENTO DE TUBO DE PVC PARA REDE COLETORA DE ESGOTO DE PAREDE MACIÇA, DN 200 MM, JUNTA ELÁSTICA, INSTALADO EM LOCAL COM NÍVEL ALTO DE INTERFERÊNCIAS (NÃO INCLUI FORNECIMENTO). AF_06/2015</v>
          </cell>
          <cell r="C7818" t="str">
            <v>M</v>
          </cell>
          <cell r="D7818">
            <v>4.57</v>
          </cell>
        </row>
        <row r="7819">
          <cell r="A7819">
            <v>90751</v>
          </cell>
          <cell r="B7819" t="str">
            <v>ASSENTAMENTO DE TUBO DE PVC PARA REDE COLETORA DE ESGOTO DE PAREDE MACIÇA, DN 250 MM, JUNTA ELÁSTICA, INSTALADO EM LOCAL COM NÍVEL ALTO DE INTERFERÊNCIAS (NÃO INCLUI FORNECIMENTO). AF_06/2015</v>
          </cell>
          <cell r="C7819" t="str">
            <v>M</v>
          </cell>
          <cell r="D7819">
            <v>5.03</v>
          </cell>
        </row>
        <row r="7820">
          <cell r="A7820">
            <v>90752</v>
          </cell>
          <cell r="B7820" t="str">
            <v>ASSENTAMENTO DE TUBO DE PVC PARA REDE COLETORA DE ESGOTO DE PAREDE MACIÇA, DN 300 MM, JUNTA ELÁSTICA, INSTALADO EM LOCAL COM NÍVEL ALTO DE INTERFERÊNCIAS (NÃO INCLUI FORNECIMENTO). AF_06/2015</v>
          </cell>
          <cell r="C7820" t="str">
            <v>M</v>
          </cell>
          <cell r="D7820">
            <v>5.49</v>
          </cell>
        </row>
        <row r="7821">
          <cell r="A7821">
            <v>90753</v>
          </cell>
          <cell r="B7821" t="str">
            <v>ASSENTAMENTO DE TUBO DE PVC PARA REDE COLETORA DE ESGOTO DE PAREDE MACIÇA, DN 350 MM, JUNTA ELÁSTICA, INSTALADO EM LOCAL COM NÍVEL ALTO DE INTERFERÊNCIAS (NÃO INCLUI FORNECIMENTO). AF_06/2015</v>
          </cell>
          <cell r="C7821" t="str">
            <v>M</v>
          </cell>
          <cell r="D7821">
            <v>5.94</v>
          </cell>
        </row>
        <row r="7822">
          <cell r="A7822">
            <v>90754</v>
          </cell>
          <cell r="B7822" t="str">
            <v>ASSENTAMENTO DE TUBO DE PVC PARA REDE COLETORA DE ESGOTO DE PAREDE MACIÇA, DN 400 MM, JUNTA ELÁSTICA, INSTALADO EM LOCAL COM NÍVEL ALTO DE INTERFERÊNCIAS (NÃO INCLUI FORNECIMENTO). AF_06/2015</v>
          </cell>
          <cell r="C7822" t="str">
            <v>M</v>
          </cell>
          <cell r="D7822">
            <v>13.3</v>
          </cell>
        </row>
        <row r="7823">
          <cell r="A7823">
            <v>90755</v>
          </cell>
          <cell r="B7823" t="str">
            <v>ASSENTAMENTO DE TUBO DE PVC CORRUGADO DE DUPLA PAREDE PARA REDE COLETORA DE ESGOTO, DN 150 MM, JUNTA ELÁSTICA, INSTALADO EM LOCAL COM NÍVEL ALTO DE INTERFERÊNCIAS (NÃO INCLUI FORNECIMENTO). AF_06/2015</v>
          </cell>
          <cell r="C7823" t="str">
            <v>M</v>
          </cell>
          <cell r="D7823">
            <v>6.18</v>
          </cell>
        </row>
        <row r="7824">
          <cell r="A7824">
            <v>90756</v>
          </cell>
          <cell r="B7824" t="str">
            <v>ASSENTAMENTO DE TUBO DE PVC CORRUGADO DE DUPLA PAREDE PARA REDE COLETORA DE ESGOTO, DN 200 MM, JUNTA ELÁSTICA, INSTALADO EM LOCAL COM NÍVEL ALTO DE INTERFERÊNCIAS (NÃO INCLUI FORNECIMENTO). AF_06/2015</v>
          </cell>
          <cell r="C7824" t="str">
            <v>M</v>
          </cell>
          <cell r="D7824">
            <v>6.63</v>
          </cell>
        </row>
        <row r="7825">
          <cell r="A7825">
            <v>90757</v>
          </cell>
          <cell r="B7825" t="str">
            <v>ASSENTAMENTO DE TUBO DE PVC CORRUGADO DE DUPLA PAREDE PARA REDE COLETORA DE ESGOTO, DN 250 MM, JUNTA ELÁSTICA, INSTALADO EM LOCAL COM NÍVEL ALTO DE INTERFERÊNCIAS (NÃO INCLUI FORNECIMENTO). AF_06/2015</v>
          </cell>
          <cell r="C7825" t="str">
            <v>M</v>
          </cell>
          <cell r="D7825">
            <v>7.09</v>
          </cell>
        </row>
        <row r="7826">
          <cell r="A7826">
            <v>90758</v>
          </cell>
          <cell r="B7826" t="str">
            <v>ASSENTAMENTO DE TUBO DE PVC CORRUGADO DE DUPLA PAREDE PARA REDE COLETORA DE ESGOTO, DN 300 MM, JUNTA ELÁSTICA, INSTALADO EM LOCAL COM NÍVEL ALTO DE INTERFERÊNCIAS (NÃO INCLUI FORNECIMENTO). AF_06/2015</v>
          </cell>
          <cell r="C7826" t="str">
            <v>M</v>
          </cell>
          <cell r="D7826">
            <v>7.54</v>
          </cell>
        </row>
        <row r="7827">
          <cell r="A7827">
            <v>90759</v>
          </cell>
          <cell r="B7827" t="str">
            <v>ASSENTAMENTO DE TUBO DE PVC CORRUGADO DE DUPLA PAREDE PARA REDE COLETORA DE ESGOTO, DN 350 MM, JUNTA ELÁSTICA, INSTALADO EM LOCAL COM NÍVEL ALTO DE INTERFERÊNCIAS (NÃO INCLUI FORNECIMENTO). AF_06/2015</v>
          </cell>
          <cell r="C7827" t="str">
            <v>M</v>
          </cell>
          <cell r="D7827">
            <v>8</v>
          </cell>
        </row>
        <row r="7828">
          <cell r="A7828">
            <v>90760</v>
          </cell>
          <cell r="B7828" t="str">
            <v>ASSENTAMENTO DE TUBO DE PVC CORRUGADO DE DUPLA PAREDE PARA REDE COLETORA DE ESGOTO, DN 400 MM, EM JUNTA ELÁSTICA, INSTALADO EM LOCAL COM NÍVEL ALTO DE INTERFERÊNCIAS (NÃO INCLUI FORNECIMENTO). AF_06/2015</v>
          </cell>
          <cell r="C7828" t="str">
            <v>M</v>
          </cell>
          <cell r="D7828">
            <v>17.600000000000001</v>
          </cell>
        </row>
        <row r="7829">
          <cell r="A7829">
            <v>90761</v>
          </cell>
          <cell r="B7829" t="str">
            <v>ASSENTAMENTO DE TUBO DE PEAD CORRUGADO DE DUPLA PAREDE PARA REDE COLETORA DE ESGOTO, DN 450 MM, JUNTA ELÁSTICA INTEGRADA, INSTALADO EM LOCAL COM NÍVEL ALTO DE INTERFERÊNCIAS (NÃO INCLUI FORNECIMENTO). AF_06/2015</v>
          </cell>
          <cell r="C7829" t="str">
            <v>M</v>
          </cell>
          <cell r="D7829">
            <v>3.39</v>
          </cell>
        </row>
        <row r="7830">
          <cell r="A7830">
            <v>90762</v>
          </cell>
          <cell r="B7830" t="str">
            <v>ASSENTAMENTO DE TUBO DE PEAD CORRUGADO DE DUPLA PAREDE PARA REDE COLETORA DE ESGOTO, DN 600 MM, JUNTA ELÁSTICA INTEGRADA, INSTALADO EM LOCAL COM NÍVEL ALTO DE INTERFERÊNCIAS (NÃO INCLUI FORNECIMENTO). AF_06/2015</v>
          </cell>
          <cell r="C7830" t="str">
            <v>M</v>
          </cell>
          <cell r="D7830">
            <v>13.19</v>
          </cell>
        </row>
        <row r="7831">
          <cell r="A7831">
            <v>90766</v>
          </cell>
          <cell r="B7831" t="str">
            <v>ALMOXARIFE COM ENCARGOS COMPLEMENTARES</v>
          </cell>
          <cell r="C7831" t="str">
            <v>H</v>
          </cell>
          <cell r="D7831">
            <v>15.41</v>
          </cell>
        </row>
        <row r="7832">
          <cell r="A7832">
            <v>90767</v>
          </cell>
          <cell r="B7832" t="str">
            <v>APONTADOR OU APROPRIADOR COM ENCARGOS COMPLEMENTARES</v>
          </cell>
          <cell r="C7832" t="str">
            <v>H</v>
          </cell>
          <cell r="D7832">
            <v>14.88</v>
          </cell>
        </row>
        <row r="7833">
          <cell r="A7833">
            <v>90768</v>
          </cell>
          <cell r="B7833" t="str">
            <v>ARQUITETO DE OBRA JUNIOR COM ENCARGOS COMPLEMENTARES</v>
          </cell>
          <cell r="C7833" t="str">
            <v>H</v>
          </cell>
          <cell r="D7833">
            <v>67.66</v>
          </cell>
        </row>
        <row r="7834">
          <cell r="A7834">
            <v>90769</v>
          </cell>
          <cell r="B7834" t="str">
            <v>ARQUITETO DE OBRA PLENO COM ENCARGOS COMPLEMENTARES</v>
          </cell>
          <cell r="C7834" t="str">
            <v>H</v>
          </cell>
          <cell r="D7834">
            <v>77.59</v>
          </cell>
        </row>
        <row r="7835">
          <cell r="A7835">
            <v>90770</v>
          </cell>
          <cell r="B7835" t="str">
            <v>ARQUITETO DE OBRA SENIOR COM ENCARGOS COMPLEMENTARES</v>
          </cell>
          <cell r="C7835" t="str">
            <v>H</v>
          </cell>
          <cell r="D7835">
            <v>91.84</v>
          </cell>
        </row>
        <row r="7836">
          <cell r="A7836">
            <v>90771</v>
          </cell>
          <cell r="B7836" t="str">
            <v>AUXILIAR DE DESENHISTA COM ENCARGOS COMPLEMENTARES</v>
          </cell>
          <cell r="C7836" t="str">
            <v>H</v>
          </cell>
          <cell r="D7836">
            <v>18.13</v>
          </cell>
        </row>
        <row r="7837">
          <cell r="A7837">
            <v>90772</v>
          </cell>
          <cell r="B7837" t="str">
            <v>AUXILIAR DE ESCRITORIO COM ENCARGOS COMPLEMENTARES</v>
          </cell>
          <cell r="C7837" t="str">
            <v>H</v>
          </cell>
          <cell r="D7837">
            <v>15.72</v>
          </cell>
        </row>
        <row r="7838">
          <cell r="A7838">
            <v>90773</v>
          </cell>
          <cell r="B7838" t="str">
            <v>DESENHISTA COPISTA COM ENCARGOS COMPLEMENTARES</v>
          </cell>
          <cell r="C7838" t="str">
            <v>H</v>
          </cell>
          <cell r="D7838">
            <v>18.32</v>
          </cell>
        </row>
        <row r="7839">
          <cell r="A7839">
            <v>90775</v>
          </cell>
          <cell r="B7839" t="str">
            <v>DESENHISTA PROJETISTA COM ENCARGOS COMPLEMENTARES</v>
          </cell>
          <cell r="C7839" t="str">
            <v>H</v>
          </cell>
          <cell r="D7839">
            <v>28</v>
          </cell>
        </row>
        <row r="7840">
          <cell r="A7840">
            <v>90776</v>
          </cell>
          <cell r="B7840" t="str">
            <v>ENCARREGADO GERAL COM ENCARGOS COMPLEMENTARES</v>
          </cell>
          <cell r="C7840" t="str">
            <v>H</v>
          </cell>
          <cell r="D7840">
            <v>19.78</v>
          </cell>
        </row>
        <row r="7841">
          <cell r="A7841">
            <v>90777</v>
          </cell>
          <cell r="B7841" t="str">
            <v>ENGENHEIRO CIVIL DE OBRA JUNIOR COM ENCARGOS COMPLEMENTARES</v>
          </cell>
          <cell r="C7841" t="str">
            <v>H</v>
          </cell>
          <cell r="D7841">
            <v>71.95</v>
          </cell>
        </row>
        <row r="7842">
          <cell r="A7842">
            <v>90778</v>
          </cell>
          <cell r="B7842" t="str">
            <v>ENGENHEIRO CIVIL DE OBRA PLENO COM ENCARGOS COMPLEMENTARES</v>
          </cell>
          <cell r="C7842" t="str">
            <v>H</v>
          </cell>
          <cell r="D7842">
            <v>90.49</v>
          </cell>
        </row>
        <row r="7843">
          <cell r="A7843">
            <v>90779</v>
          </cell>
          <cell r="B7843" t="str">
            <v>ENGENHEIRO CIVIL DE OBRA SENIOR COM ENCARGOS COMPLEMENTARES</v>
          </cell>
          <cell r="C7843" t="str">
            <v>H</v>
          </cell>
          <cell r="D7843">
            <v>118.76</v>
          </cell>
        </row>
        <row r="7844">
          <cell r="A7844">
            <v>90780</v>
          </cell>
          <cell r="B7844" t="str">
            <v>MESTRE DE OBRAS COM ENCARGOS COMPLEMENTARES</v>
          </cell>
          <cell r="C7844" t="str">
            <v>H</v>
          </cell>
          <cell r="D7844">
            <v>28.09</v>
          </cell>
        </row>
        <row r="7845">
          <cell r="A7845">
            <v>90781</v>
          </cell>
          <cell r="B7845" t="str">
            <v>TOPOGRAFO COM ENCARGOS COMPLEMENTARES</v>
          </cell>
          <cell r="C7845" t="str">
            <v>H</v>
          </cell>
          <cell r="D7845">
            <v>15.45</v>
          </cell>
        </row>
        <row r="7846">
          <cell r="A7846">
            <v>90800</v>
          </cell>
          <cell r="B7846" t="str">
            <v>ADUELA / MARCO / BATENTE PARA PORTA DE 60X210CM, PADRÃO MÉDIO - FORNECIMENTO E MONTAGEM. AF_08/2015</v>
          </cell>
          <cell r="C7846" t="str">
            <v>UN</v>
          </cell>
          <cell r="D7846">
            <v>147.13</v>
          </cell>
        </row>
        <row r="7847">
          <cell r="A7847">
            <v>90801</v>
          </cell>
          <cell r="B7847" t="str">
            <v>ADUELA / MARCO / BATENTE PARA PORTA DE 70X210CM, PADRÃO MÉDIO - FORNECIMENTO E MONTAGEM. AF_08/2015</v>
          </cell>
          <cell r="C7847" t="str">
            <v>UN</v>
          </cell>
          <cell r="D7847">
            <v>153.08000000000001</v>
          </cell>
        </row>
        <row r="7848">
          <cell r="A7848">
            <v>90802</v>
          </cell>
          <cell r="B7848" t="str">
            <v>ADUELA / MARCO / BATENTE PARA PORTA DE 80X210CM, PADRÃO MÉDIO - FORNECIMENTO E MONTAGEM. AF_08/2015</v>
          </cell>
          <cell r="C7848" t="str">
            <v>UN</v>
          </cell>
          <cell r="D7848">
            <v>159.04</v>
          </cell>
        </row>
        <row r="7849">
          <cell r="A7849">
            <v>90803</v>
          </cell>
          <cell r="B7849" t="str">
            <v>ADUELA / MARCO / BATENTE PARA PORTA DE 90X210CM, PADRÃO MÉDIO - FORNECIMENTO E MONTAGEM. AF_08/2015</v>
          </cell>
          <cell r="C7849" t="str">
            <v>UN</v>
          </cell>
          <cell r="D7849">
            <v>164.99</v>
          </cell>
        </row>
        <row r="7850">
          <cell r="A7850">
            <v>90804</v>
          </cell>
          <cell r="B7850" t="str">
            <v>ADUELA / MARCO / BATENTE PARA PORTA DE 60X210CM, FIXAÇÃO COM ARGAMASSA, PADRÃO MÉDIO - FORNECIMENTO E INSTALAÇÃO. AF_08/2015_P</v>
          </cell>
          <cell r="C7850" t="str">
            <v>UN</v>
          </cell>
          <cell r="D7850">
            <v>199.8</v>
          </cell>
        </row>
        <row r="7851">
          <cell r="A7851">
            <v>90805</v>
          </cell>
          <cell r="B7851" t="str">
            <v>ADUELA / MARCO / BATENTE PARA PORTA DE 60X210CM, FIXAÇÃO COM ARGAMASSA - SOMENTE INSTALAÇÃO. AF_08/2015_P</v>
          </cell>
          <cell r="C7851" t="str">
            <v>UN</v>
          </cell>
          <cell r="D7851">
            <v>52.67</v>
          </cell>
        </row>
        <row r="7852">
          <cell r="A7852">
            <v>90806</v>
          </cell>
          <cell r="B7852" t="str">
            <v>ADUELA / MARCO / BATENTE PARA PORTA DE 70X210CM, FIXAÇÃO COM ARGAMASSA, PADRÃO MÉDIO - FORNECIMENTO E INSTALAÇÃO. AF_08/2015_P</v>
          </cell>
          <cell r="C7852" t="str">
            <v>UN</v>
          </cell>
          <cell r="D7852">
            <v>210.12</v>
          </cell>
        </row>
        <row r="7853">
          <cell r="A7853">
            <v>90807</v>
          </cell>
          <cell r="B7853" t="str">
            <v>ADUELA / MARCO / BATENTE PARA PORTA DE 70X210CM, FIXAÇÃO COM ARGAMASSA - SOMENTE INSTALAÇÃO. AF_08/2015_P</v>
          </cell>
          <cell r="C7853" t="str">
            <v>UN</v>
          </cell>
          <cell r="D7853">
            <v>57.04</v>
          </cell>
        </row>
        <row r="7854">
          <cell r="A7854">
            <v>90808</v>
          </cell>
          <cell r="B7854" t="str">
            <v>ESTACA HÉLICE CONTÍNUA, DIÂMETRO DE 30 CM, COMPRIMENTO TOTAL ATÉ 15 M, PERFURATRIZ COM TORQUE DE 170 KN.M (EXCLUSIVE MOBILIZAÇÃO E DESMOBILIZAÇÃO). AF_02/2015</v>
          </cell>
          <cell r="C7854" t="str">
            <v>M</v>
          </cell>
          <cell r="D7854">
            <v>65.040000000000006</v>
          </cell>
        </row>
        <row r="7855">
          <cell r="A7855">
            <v>90809</v>
          </cell>
          <cell r="B7855" t="str">
            <v>ESTACA HÉLICE CONTÍNUA, DIÂMETRO DE 30 CM, COMPRIMENTO TOTAL ACIMA DE 15 M ATÉ 20 M, PERFURATRIZ COM TORQUE DE 170 KN.M (EXCLUSIVE MOBILIZAÇÃO E DESMOBILIZAÇÃO). AF_02/2015</v>
          </cell>
          <cell r="C7855" t="str">
            <v>M</v>
          </cell>
          <cell r="D7855">
            <v>62.91</v>
          </cell>
        </row>
        <row r="7856">
          <cell r="A7856">
            <v>90810</v>
          </cell>
          <cell r="B7856" t="str">
            <v>ESTACA HÉLICE CONTÍNUA, DIÂMETRO DE 50 CM, COMPRIMENTO TOTAL ATÉ 15 M, PERFURATRIZ COM TORQUE DE 170 KN.M (EXCLUSIVE MOBILIZAÇÃO E DESMOBILIZAÇÃO). AF_02/2015</v>
          </cell>
          <cell r="C7856" t="str">
            <v>M</v>
          </cell>
          <cell r="D7856">
            <v>140.56</v>
          </cell>
        </row>
        <row r="7857">
          <cell r="A7857">
            <v>90811</v>
          </cell>
          <cell r="B7857" t="str">
            <v>ESTACA HÉLICE CONTÍNUA, DIÂMETRO DE 50 CM, COMPRIMENTO TOTAL ACIMA DE 15 M ATÉ 30 M, PERFURATRIZ COM TORQUE DE 170 KN.M (EXCLUSIVE MOBILIZAÇÃO E DESMOBILIZAÇÃO). AF_02/2015</v>
          </cell>
          <cell r="C7857" t="str">
            <v>M</v>
          </cell>
          <cell r="D7857">
            <v>134.12</v>
          </cell>
        </row>
        <row r="7858">
          <cell r="A7858">
            <v>90812</v>
          </cell>
          <cell r="B7858" t="str">
            <v>ESTACA HÉLICE CONTÍNUA, DIÂMETRO DE 70 CM, COMPRIMENTO TOTAL ATÉ 15 M, PERFURATRIZ COM TORQUE DE 170 KN.M (EXCLUSIVE MOBILIZAÇÃO E DESMOBILIZAÇÃO). AF_02/2015</v>
          </cell>
          <cell r="C7858" t="str">
            <v>M</v>
          </cell>
          <cell r="D7858">
            <v>242.69</v>
          </cell>
        </row>
        <row r="7859">
          <cell r="A7859">
            <v>90813</v>
          </cell>
          <cell r="B7859" t="str">
            <v>ESTACA HÉLICE CONTÍNUA, DIÂMETRO DE 70 CM, COMPRIMENTO TOTAL ACIMA DE 15 M ATÉ 30 M, PERFURATRIZ COM TORQUE DE 170 KN.M (EXCLUSIVE MOBILIZAÇÃO E DESMOBILIZAÇÃO). AF_02/2015</v>
          </cell>
          <cell r="C7859" t="str">
            <v>M</v>
          </cell>
          <cell r="D7859">
            <v>233.81</v>
          </cell>
        </row>
        <row r="7860">
          <cell r="A7860">
            <v>90814</v>
          </cell>
          <cell r="B7860" t="str">
            <v>ESTACA HÉLICE CONTÍNUA, DIÂMETRO DE 80 CM, COMPRIMENTO TOTAL ATÉ 30 M, PERFURATRIZ COM TORQUE DE 170 KN.M (EXCLUSIVE MOBILIZAÇÃO E DESMOBILIZAÇÃO). AF_02/2015</v>
          </cell>
          <cell r="C7860" t="str">
            <v>M</v>
          </cell>
          <cell r="D7860">
            <v>294.97000000000003</v>
          </cell>
        </row>
        <row r="7861">
          <cell r="A7861">
            <v>90815</v>
          </cell>
          <cell r="B7861" t="str">
            <v>ESTACA HÉLICE CONTÍNUA, DIÂMETRO DE 90 CM, COMPRIMENTO TOTAL ATÉ 30 M, PERFURATRIZ COM TORQUE DE 263 KN.M (EXCLUSIVE MOBILIZAÇÃO E DESMOBILIZAÇÃO). AF_02/2015</v>
          </cell>
          <cell r="C7861" t="str">
            <v>M</v>
          </cell>
          <cell r="D7861">
            <v>358.52</v>
          </cell>
        </row>
        <row r="7862">
          <cell r="A7862">
            <v>90816</v>
          </cell>
          <cell r="B7862" t="str">
            <v>ADUELA / MARCO / BATENTE PARA PORTA DE 80X210CM, FIXAÇÃO COM ARGAMASSA, PADRÃO MÉDIO - FORNECIMENTO E INSTALAÇÃO. AF_08/2015_P</v>
          </cell>
          <cell r="C7862" t="str">
            <v>UN</v>
          </cell>
          <cell r="D7862">
            <v>220.43</v>
          </cell>
        </row>
        <row r="7863">
          <cell r="A7863">
            <v>90817</v>
          </cell>
          <cell r="B7863" t="str">
            <v>ADUELA / MARCO / BATENTE PARA PORTA DE 80X210CM, FIXAÇÃO COM ARGAMASSA - SOMENTE INSTALAÇÃO. AF_08/2015_P</v>
          </cell>
          <cell r="C7863" t="str">
            <v>UN</v>
          </cell>
          <cell r="D7863">
            <v>61.39</v>
          </cell>
        </row>
        <row r="7864">
          <cell r="A7864">
            <v>90818</v>
          </cell>
          <cell r="B7864" t="str">
            <v>ADUELA / MARCO / BATENTE PARA PORTA DE 90X210CM, FIXAÇÃO COM ARGAMASSA, PADRÃO MÉDIO - FORNECIMENTO E INSTALAÇÃO. AF_08/2015_P</v>
          </cell>
          <cell r="C7864" t="str">
            <v>UN</v>
          </cell>
          <cell r="D7864">
            <v>230.79</v>
          </cell>
        </row>
        <row r="7865">
          <cell r="A7865">
            <v>90819</v>
          </cell>
          <cell r="B7865" t="str">
            <v>ADUELA / MARCO / BATENTE PARA PORTA DE 90X210CM, FIXAÇÃO COM ARGAMASSA - SOMENTE INSTALAÇÃO. AF_08/2015_P</v>
          </cell>
          <cell r="C7865" t="str">
            <v>UN</v>
          </cell>
          <cell r="D7865">
            <v>65.8</v>
          </cell>
        </row>
        <row r="7866">
          <cell r="A7866">
            <v>90820</v>
          </cell>
          <cell r="B7866" t="str">
            <v>PORTA DE MADEIRA PARA PINTURA, SEMI-OCA (LEVE OU MÉDIA), 60X210CM, ESPESSURA DE 3,5CM, INCLUSO DOBRADIÇAS - FORNECIMENTO E INSTALAÇÃO. AF_08/2015</v>
          </cell>
          <cell r="C7866" t="str">
            <v>UN</v>
          </cell>
          <cell r="D7866">
            <v>278</v>
          </cell>
        </row>
        <row r="7867">
          <cell r="A7867">
            <v>90821</v>
          </cell>
          <cell r="B7867" t="str">
            <v>PORTA DE MADEIRA PARA PINTURA, SEMI-OCA (LEVE OU MÉDIA), 70X210CM, ESPESSURA DE 3,5CM, INCLUSO DOBRADIÇAS - FORNECIMENTO E INSTALAÇÃO. AF_08/2015</v>
          </cell>
          <cell r="C7867" t="str">
            <v>UN</v>
          </cell>
          <cell r="D7867">
            <v>305.45999999999998</v>
          </cell>
        </row>
        <row r="7868">
          <cell r="A7868">
            <v>90822</v>
          </cell>
          <cell r="B7868" t="str">
            <v>PORTA DE MADEIRA PARA PINTURA, SEMI-OCA (LEVE OU MÉDIA), 80X210CM, ESPESSURA DE 3,5CM, INCLUSO DOBRADIÇAS - FORNECIMENTO E INSTALAÇÃO. AF_08/2015</v>
          </cell>
          <cell r="C7868" t="str">
            <v>UN</v>
          </cell>
          <cell r="D7868">
            <v>300.49</v>
          </cell>
        </row>
        <row r="7869">
          <cell r="A7869">
            <v>90823</v>
          </cell>
          <cell r="B7869" t="str">
            <v>PORTA DE MADEIRA PARA PINTURA, SEMI-OCA (LEVE OU MÉDIA), 90X210CM, ESPESSURA DE 3,5CM, INCLUSO DOBRADIÇAS - FORNECIMENTO E INSTALAÇÃO. AF_08/2015</v>
          </cell>
          <cell r="C7869" t="str">
            <v>UN</v>
          </cell>
          <cell r="D7869">
            <v>317.54000000000002</v>
          </cell>
        </row>
        <row r="7870">
          <cell r="A7870">
            <v>90826</v>
          </cell>
          <cell r="B7870" t="str">
            <v>ALIZAR / GUARNIÇÃO DE 5X1,5CM PARA PORTA DE 60X210CM FIXADO COM PREGOS, PADRÃO MÉDIO - FORNECIMENTO E INSTALAÇÃO. AF_08/2015</v>
          </cell>
          <cell r="C7870" t="str">
            <v>UN</v>
          </cell>
          <cell r="D7870">
            <v>22.23</v>
          </cell>
        </row>
        <row r="7871">
          <cell r="A7871">
            <v>90827</v>
          </cell>
          <cell r="B7871" t="str">
            <v>ALIZAR / GUARNIÇÃO DE 5X1,5CM PARA PORTA DE 70X210CM FIXADO COM PREGOS, PADRÃO MÉDIO - FORNECIMENTO E INSTALAÇÃO. AF_08/2015</v>
          </cell>
          <cell r="C7871" t="str">
            <v>UN</v>
          </cell>
          <cell r="D7871">
            <v>23.39</v>
          </cell>
        </row>
        <row r="7872">
          <cell r="A7872">
            <v>90828</v>
          </cell>
          <cell r="B7872" t="str">
            <v>ALIZAR / GUARNIÇÃO DE 5X1,5CM PARA PORTA DE 80X210CM FIXADO COM PREGOS, PADRÃO MÉDIO - FORNECIMENTO E INSTALAÇÃO. AF_08/2015</v>
          </cell>
          <cell r="C7872" t="str">
            <v>UN</v>
          </cell>
          <cell r="D7872">
            <v>24.55</v>
          </cell>
        </row>
        <row r="7873">
          <cell r="A7873">
            <v>90829</v>
          </cell>
          <cell r="B7873" t="str">
            <v>ALIZAR / GUARNIÇÃO DE 5X1,5CM PARA PORTA DE 90X210CM FIXADO COM PREGOS, PADRÃO MÉDIO - FORNECIMENTO E INSTALAÇÃO. AF_08/2015</v>
          </cell>
          <cell r="C7873" t="str">
            <v>UN</v>
          </cell>
          <cell r="D7873">
            <v>25.74</v>
          </cell>
        </row>
        <row r="7874">
          <cell r="A7874">
            <v>90830</v>
          </cell>
          <cell r="B7874" t="str">
            <v>FECHADURA DE EMBUTIR COM CILINDRO, EXTERNA, COMPLETA, ACABAMENTO PADRÃO MÉDIO, INCLUSO EXECUÇÃO DE FURO - FORNECIMENTO E INSTALAÇÃO. AF_08/2015</v>
          </cell>
          <cell r="C7874" t="str">
            <v>UN</v>
          </cell>
          <cell r="D7874">
            <v>86.35</v>
          </cell>
        </row>
        <row r="7875">
          <cell r="A7875">
            <v>90831</v>
          </cell>
          <cell r="B7875" t="str">
            <v>FECHADURA DE EMBUTIR PARA PORTA DE BANHEIRO, COMPLETA, ACABAMENTO PADRÃO MÉDIO, INCLUSO EXECUÇÃO DE FURO - FORNECIMENTO E INSTALAÇÃO. AF_08/2015</v>
          </cell>
          <cell r="C7875" t="str">
            <v>UN</v>
          </cell>
          <cell r="D7875">
            <v>67.7</v>
          </cell>
        </row>
        <row r="7876">
          <cell r="A7876">
            <v>90838</v>
          </cell>
          <cell r="B7876" t="str">
            <v>PORTA CORTA-FOGO 90X210X4CM - FORNECIMENTO E INSTALAÇÃO. AF_08/2015</v>
          </cell>
          <cell r="C7876" t="str">
            <v>UN</v>
          </cell>
          <cell r="D7876">
            <v>852.42</v>
          </cell>
        </row>
        <row r="7877">
          <cell r="A7877">
            <v>90841</v>
          </cell>
          <cell r="B7877" t="str">
            <v>KIT DE PORTA DE MADEIRA PARA PINTURA, SEMI-OCA (LEVE OU MÉDIA), PADRÃO MÉDIO, 60X210CM, ESPESSURA DE 3,5CM, ITENS INCLUSOS: DOBRADIÇAS, MONTAGEM E INSTALAÇÃO DO BATENTE, FECHADURA COM EXECUÇÃO DO FURO - FORNECIMENTO E INSTALAÇÃO. AF_08/2015</v>
          </cell>
          <cell r="C7877" t="str">
            <v>UN</v>
          </cell>
          <cell r="D7877">
            <v>589.96</v>
          </cell>
        </row>
        <row r="7878">
          <cell r="A7878">
            <v>90842</v>
          </cell>
          <cell r="B7878" t="str">
            <v>KIT DE PORTA DE MADEIRA PARA PINTURA, SEMI-OCA (LEVE OU MÉDIA), PADRÃO MÉDIO, 70X210CM, ESPESSURA DE 3,5CM, ITENS INCLUSOS: DOBRADIÇAS, MONTAGEM E INSTALAÇÃO DO BATENTE, FECHADURA COM EXECUÇÃO DO FURO - FORNECIMENTO E INSTALAÇÃO. AF_08/2015</v>
          </cell>
          <cell r="C7878" t="str">
            <v>UN</v>
          </cell>
          <cell r="D7878">
            <v>636.16</v>
          </cell>
        </row>
        <row r="7879">
          <cell r="A7879">
            <v>90843</v>
          </cell>
          <cell r="B7879" t="str">
            <v>KIT DE PORTA DE MADEIRA PARA PINTURA, SEMI-OCA (LEVE OU MÉDIA), PADRÃO MÉDIO, 80X210CM, ESPESSURA DE 3,5CM, ITENS INCLUSOS: DOBRADIÇAS, MONTAGEM E INSTALAÇÃO DO BATENTE, FECHADURA COM EXECUÇÃO DO FURO - FORNECIMENTO E INSTALAÇÃO. AF_08/2015</v>
          </cell>
          <cell r="C7879" t="str">
            <v>UN</v>
          </cell>
          <cell r="D7879">
            <v>656.37</v>
          </cell>
        </row>
        <row r="7880">
          <cell r="A7880">
            <v>90844</v>
          </cell>
          <cell r="B7880" t="str">
            <v>KIT DE PORTA DE MADEIRA PARA PINTURA, SEMI-OCA (LEVE OU MÉDIA), PADRÃO MÉDIO, 90X210CM, ESPESSURA DE 3,5CM, ITENS INCLUSOS: DOBRADIÇAS, MONTAGEM E INSTALAÇÃO DO BATENTE, FECHADURA COM EXECUÇÃO DO FURO - FORNECIMENTO E INSTALAÇÃO. AF_08/2015</v>
          </cell>
          <cell r="C7880" t="str">
            <v>UN</v>
          </cell>
          <cell r="D7880">
            <v>686.16</v>
          </cell>
        </row>
        <row r="7881">
          <cell r="A7881">
            <v>90847</v>
          </cell>
          <cell r="B7881" t="str">
            <v>KIT DE PORTA DE MADEIRA PARA PINTURA, SEMI-OCA (LEVE OU MÉDIA), PADRÃO MÉDIO, 60X210CM, ESPESSURA DE 3,5CM, ITENS INCLUSOS: DOBRADIÇAS, MONTAGEM E INSTALAÇÃO DO BATENTE, SEM FECHADURA - FORNECIMENTO E INSTALAÇÃO. AF_08/2015</v>
          </cell>
          <cell r="C7881" t="str">
            <v>UN</v>
          </cell>
          <cell r="D7881">
            <v>522.26</v>
          </cell>
        </row>
        <row r="7882">
          <cell r="A7882">
            <v>90848</v>
          </cell>
          <cell r="B7882" t="str">
            <v>KIT DE PORTA DE MADEIRA PARA PINTURA, SEMI-OCA (LEVE OU MÉDIA), PADRÃO MÉDIO, 70X210CM, ESPESSURA DE 3,5CM, ITENS INCLUSOS: DOBRADIÇAS, MONTAGEM E INSTALAÇÃO DO BATENTE, SEM FECHADURA - FORNECIMENTO E INSTALAÇÃO. AF_08/2015</v>
          </cell>
          <cell r="C7882" t="str">
            <v>UN</v>
          </cell>
          <cell r="D7882">
            <v>562.36</v>
          </cell>
        </row>
        <row r="7883">
          <cell r="A7883">
            <v>90849</v>
          </cell>
          <cell r="B7883" t="str">
            <v>KIT DE PORTA DE MADEIRA PARA PINTURA, SEMI-OCA (LEVE OU MÉDIA), PADRÃO MÉDIO, 80X210CM, ESPESSURA DE 3,5CM, ITENS INCLUSOS: DOBRADIÇAS, MONTAGEM E INSTALAÇÃO DO BATENTE, SEM FECHADURA - FORNECIMENTO E INSTALAÇÃO. AF_08/2015</v>
          </cell>
          <cell r="C7883" t="str">
            <v>UN</v>
          </cell>
          <cell r="D7883">
            <v>570.02</v>
          </cell>
        </row>
        <row r="7884">
          <cell r="A7884">
            <v>90850</v>
          </cell>
          <cell r="B7884" t="str">
            <v>KIT DE PORTA DE MADEIRA PARA PINTURA, SEMI-OCA (LEVE OU MÉDIA), PADRÃO MÉDIO, 90X210CM, ESPESSURA DE 3,5CM, ITENS INCLUSOS: DOBRADIÇAS, MONTAGEM E INSTALAÇÃO DO BATENTE, SEM FECHADURA - FORNECIMENTO E INSTALAÇÃO. AF_08/2015</v>
          </cell>
          <cell r="C7884" t="str">
            <v>UN</v>
          </cell>
          <cell r="D7884">
            <v>599.80999999999995</v>
          </cell>
        </row>
        <row r="7885">
          <cell r="A7885">
            <v>90853</v>
          </cell>
          <cell r="B7885" t="str">
            <v>CONCRETAGEM DE LAJES EM EDIFICAÇÕES UNIFAMILIARES FEITAS COM SISTEMA DE FÔRMAS MANUSEÁVEIS COM CONCRETO USINADO BOMBEÁVEL, FCK 20 MPA, LANÇADO COM BOMBA LANÇA - LANÇAMENTO, ADENSAMENTO E ACABAMENTO. AF_06/2015</v>
          </cell>
          <cell r="C7885" t="str">
            <v>M3</v>
          </cell>
          <cell r="D7885">
            <v>409.27</v>
          </cell>
        </row>
        <row r="7886">
          <cell r="A7886">
            <v>90854</v>
          </cell>
          <cell r="B7886" t="str">
            <v>CONCRETAGEM DE PAREDES EM EDIFICAÇÕES UNIFAMILIARES FEITAS COM SISTEMA DE FÔRMAS MANUSEÁVEIS COM CONCRETO USINADO BOMBEÁVEL, FCK 20 MPA, LANÇADO COM BOMBA LANÇA - LANÇAMENTO, ADENSAMENTO E ACABAMENTO. AF_06/2015</v>
          </cell>
          <cell r="C7886" t="str">
            <v>M3</v>
          </cell>
          <cell r="D7886">
            <v>396.91</v>
          </cell>
        </row>
        <row r="7887">
          <cell r="A7887">
            <v>90855</v>
          </cell>
          <cell r="B7887" t="str">
            <v>CONCRETAGEM DE PLATIBANDA EM EDIFICAÇÕES UNIFAMILIARES FEITAS COM SISTEMA DE FÔRMAS MANUSEÁVEIS COM CONCRETO USINADO BOMBEÁVEL, FCK 20 MPA, LANÇADO COM BOMBA LANÇA - LANÇAMENTO, ADENSAMENTO E ACABAMENTO. AF_06/2015</v>
          </cell>
          <cell r="C7887" t="str">
            <v>M3</v>
          </cell>
          <cell r="D7887">
            <v>433.26</v>
          </cell>
        </row>
        <row r="7888">
          <cell r="A7888">
            <v>90856</v>
          </cell>
          <cell r="B7888" t="str">
            <v>CONCRETAGEM DE LAJES EM EDIFICAÇÕES MULTIFAMILIARES FEITAS COM SISTEMA DE FÔRMAS MANUSEÁVEIS COM CONCRETO USINADO BOMBEÁVEL, FCK 20 MPA, LANÇADO COM BOMBA LANÇA - LANÇAMENTO, ADENSAMENTO E ACABAMENTO. AF_06/2015</v>
          </cell>
          <cell r="C7888" t="str">
            <v>M3</v>
          </cell>
          <cell r="D7888">
            <v>412.35</v>
          </cell>
        </row>
        <row r="7889">
          <cell r="A7889">
            <v>90857</v>
          </cell>
          <cell r="B7889" t="str">
            <v>CONCRETAGEM DE PAREDES EM EDIFICAÇÕES MULTIFAMILIARES FEITAS COM SISTEMA DE FÔRMAS MANUSEÁVEIS COM CONCRETO USINADO BOMBEÁVEL, FCK 20 MPA, LANÇADO COM BOMBA LANÇA - LANÇAMENTO, ADENSAMENTO E ACABAMENTO. AF_06/2015</v>
          </cell>
          <cell r="C7889" t="str">
            <v>M3</v>
          </cell>
          <cell r="D7889">
            <v>398.94</v>
          </cell>
        </row>
        <row r="7890">
          <cell r="A7890">
            <v>90858</v>
          </cell>
          <cell r="B7890" t="str">
            <v>CONCRETAGEM DE PLATIBANDA EM EDIFICAÇÕES MULTIFAMILIARES FEITAS COM SISTEMA DE FÔRMAS MANUSEÁVEIS COM CONCRETO USINADO BOMBEÁVEL, FCK 20 MPA, LANÇADO COM BOMBA LANÇA - LANÇAMENTO, ADENSAMENTO E ACABAMENTO. AF_06/2015</v>
          </cell>
          <cell r="C7890" t="str">
            <v>M3</v>
          </cell>
          <cell r="D7890">
            <v>447.35</v>
          </cell>
        </row>
        <row r="7891">
          <cell r="A7891">
            <v>90859</v>
          </cell>
          <cell r="B7891" t="str">
            <v>CONCRETAGEM DE PLATIBANDA EM EDIFICAÇÕES UNIFAMILIARES FEITAS COM SISTEMA DE FÔRMAS MANUSEÁVEIS COM CONCRETO USINADO AUTOADENSÁVEL, FCK 20 MPA, LANÇADO COM BOMBA LANÇA - LANÇAMENTO E ACABAMENTO. AF_06/2015</v>
          </cell>
          <cell r="C7891" t="str">
            <v>M3</v>
          </cell>
          <cell r="D7891">
            <v>390.45</v>
          </cell>
        </row>
        <row r="7892">
          <cell r="A7892">
            <v>90860</v>
          </cell>
          <cell r="B7892" t="str">
            <v>CONCRETAGEM DE PLATIBANDA EM EDIFICAÇÕES MULTIFAMILIARES FEITAS COM SISTEMA DE FÔRMAS MANUSEÁVEIS COM CONCRETO USINADO AUTOADENSÁVEL, FCK 20 MPA, LANÇADO COM BOMBA LANÇA - LANÇAMENTO E ACABAMENTO. AF_06/2015</v>
          </cell>
          <cell r="C7892" t="str">
            <v>M3</v>
          </cell>
          <cell r="D7892">
            <v>394.71</v>
          </cell>
        </row>
        <row r="7893">
          <cell r="A7893">
            <v>90861</v>
          </cell>
          <cell r="B7893" t="str">
            <v>CONCRETAGEM DE EDIFICAÇÕES (PAREDES E LAJES) FEITAS COM SISTEMA DE FÔRMAS MANUSEÁVEIS COM CONCRETO USINADO BOMBEÁVEL, FCK 20 MPA, LANÇADO COM BOMBA LANÇA - LANÇAMENTO, ADENSAMENTO E ACABAMENTO. AF_06/2015</v>
          </cell>
          <cell r="C7893" t="str">
            <v>M3</v>
          </cell>
          <cell r="D7893">
            <v>402.73</v>
          </cell>
        </row>
        <row r="7894">
          <cell r="A7894">
            <v>90862</v>
          </cell>
          <cell r="B7894" t="str">
            <v>CONCRETAGEM DE EDIFICAÇÕES (PAREDES E LAJES) FEITAS COM SISTEMA DE FÔRMAS MANUSEÁVEIS COM CONCRETO USINADO AUTOADENSÁVEL, FCK 20 MPA, LANÇADO COM BOMBA LANÇA - LANÇAMENTO E ACABAMENTO. AF_06/2015</v>
          </cell>
          <cell r="C7894" t="str">
            <v>M3</v>
          </cell>
          <cell r="D7894">
            <v>367.18</v>
          </cell>
        </row>
        <row r="7895">
          <cell r="A7895">
            <v>90877</v>
          </cell>
          <cell r="B7895" t="str">
            <v>ESTACA ESCAVADA MECANICAMENTE, SEM FLUIDO ESTABILIZANTE, COM 25 CM DE DIÂMETRO, ATÉ 9 M DE COMPRIMENTO, CONCRETO LANÇADO POR CAMINHÃO BETONEIRA (EXCLUSIVE MOBILIZAÇÃO E DESMOBILIZAÇÃO). AF_02/2015</v>
          </cell>
          <cell r="C7895" t="str">
            <v>M</v>
          </cell>
          <cell r="D7895">
            <v>39.64</v>
          </cell>
        </row>
        <row r="7896">
          <cell r="A7896">
            <v>90878</v>
          </cell>
          <cell r="B7896" t="str">
            <v>ESTACA ESCAVADA MECANICAMENTE, SEM FLUIDO ESTABILIZANTE, COM 25 CM DE DIÂMETRO, ACIMA DE 9 M DE COMPRIMENTO, CONCRETO LANÇADO POR CAMINHÃO BETONEIRA (EXCLUSIVE MOBILIZAÇÃO E DESMOBILIZAÇÃO). AF_02/2015</v>
          </cell>
          <cell r="C7896" t="str">
            <v>M</v>
          </cell>
          <cell r="D7896">
            <v>38.090000000000003</v>
          </cell>
        </row>
        <row r="7897">
          <cell r="A7897">
            <v>90880</v>
          </cell>
          <cell r="B7897" t="str">
            <v>ESTACA ESCAVADA MECANICAMENTE, SEM FLUIDO ESTABILIZANTE, COM 25 CM DE DIÂMETRO, ATÉ 9 M DE COMPRIMENTO, CONCRETO LANÇADO MANUALMENTE (EXCLUSIVE MOBILIZAÇÃO E DESMOBILIZAÇÃO). AF_02/2015</v>
          </cell>
          <cell r="C7897" t="str">
            <v>M</v>
          </cell>
          <cell r="D7897">
            <v>50.99</v>
          </cell>
        </row>
        <row r="7898">
          <cell r="A7898">
            <v>90881</v>
          </cell>
          <cell r="B7898" t="str">
            <v>ESTACA ESCAVADA MECANICAMENTE, SEM FLUIDO ESTABILIZANTE, COM 25 CM DE DIÂMETRO, ACIMA DE 9 M DE COMPRIMENTO, CONCRETO LANÇADO MANUALMENTE (EXCLUSIVE MOBILIZAÇÃO E DESMOBILIZAÇÃO). AF_02/2015</v>
          </cell>
          <cell r="C7898" t="str">
            <v>M</v>
          </cell>
          <cell r="D7898">
            <v>47.21</v>
          </cell>
        </row>
        <row r="7899">
          <cell r="A7899">
            <v>90883</v>
          </cell>
          <cell r="B7899" t="str">
            <v>ESTACA ESCAVADA MECANICAMENTE, SEM FLUIDO ESTABILIZANTE, COM 40 CM DE DIÂMETRO, ATÉ 9 M DE COMPRIMENTO, CONCRETO LANÇADO POR CAMINHÃO BETONEIRA (EXCLUSIVE MOBILIZAÇÃO E DESMOBILIZAÇÃO). AF_02/2015</v>
          </cell>
          <cell r="C7899" t="str">
            <v>M</v>
          </cell>
          <cell r="D7899">
            <v>69.44</v>
          </cell>
        </row>
        <row r="7900">
          <cell r="A7900">
            <v>90884</v>
          </cell>
          <cell r="B7900" t="str">
            <v>ESTACA ESCAVADA MECANICAMENTE, SEM FLUIDO ESTABILIZANTE, COM 40 CM DE DIÂMETRO, ACIMA DE 9 M ATÉ 15 M DE COMPRIMENTO, CONCRETO LANÇADO POR CAMINHÃO BETONEIRA (EXCLUSIVE MOBILIZAÇÃO E DESMOBILIZAÇÃO). AF_02/2015</v>
          </cell>
          <cell r="C7900" t="str">
            <v>M</v>
          </cell>
          <cell r="D7900">
            <v>67.650000000000006</v>
          </cell>
        </row>
        <row r="7901">
          <cell r="A7901">
            <v>90885</v>
          </cell>
          <cell r="B7901" t="str">
            <v>ESTACA ESCAVADA MECANICAMENTE, SEM FLUIDO ESTABILIZANTE, COM 40 CM DE DIÂMETRO, ACIMA DE 15 M DE COMPRIMENTO, CONCRETO LANÇADO POR CAMINHÃO BETONEIRA (EXCLUSIVE MOBILIZAÇÃO E DESMOBILIZAÇÃO). AF_02/2015</v>
          </cell>
          <cell r="C7901" t="str">
            <v>M</v>
          </cell>
          <cell r="D7901">
            <v>66.86</v>
          </cell>
        </row>
        <row r="7902">
          <cell r="A7902">
            <v>90886</v>
          </cell>
          <cell r="B7902" t="str">
            <v>ESTACA ESCAVADA MECANICAMENTE, SEM FLUIDO ESTABILIZANTE, COM 60 CM DE DIÂMETRO, ATÉ 9 M DE COMPRIMENTO, CONCRETO LANÇADO POR CAMINHÃO BETONEIRA (EXCLUSIVE MOBILIZAÇÃO E DESMOBILIZAÇÃO). AF_02/2015</v>
          </cell>
          <cell r="C7902" t="str">
            <v>M</v>
          </cell>
          <cell r="D7902">
            <v>136.47</v>
          </cell>
        </row>
        <row r="7903">
          <cell r="A7903">
            <v>90887</v>
          </cell>
          <cell r="B7903" t="str">
            <v>ESTACA ESCAVADA MECANICAMENTE, SEM FLUIDO ESTABILIZANTE, COM 60 CM DE DIÂMETRO, ACIMA DE 9 M ATÉ 15 M DE COMPRIMENTO, CONCRETO LANÇADO POR CAMINHÃO BETONEIRA (EXCLUSIVE MOBILIZAÇÃO E DESMOBILIZAÇÃO). AF_02/2015</v>
          </cell>
          <cell r="C7903" t="str">
            <v>M</v>
          </cell>
          <cell r="D7903">
            <v>134.51</v>
          </cell>
        </row>
        <row r="7904">
          <cell r="A7904">
            <v>90888</v>
          </cell>
          <cell r="B7904" t="str">
            <v>ESTACA ESCAVADA MECANICAMENTE, SEM FLUIDO ESTABILIZANTE, COM 60 CM DE DIÂMETRO, ACIMA DE 15 M DE COMPRIMENTO, CONCRETO LANÇADO POR CAMINHÃO BETONEIRA (EXCLUSIVE MOBILIZAÇÃO E DESMOBILIZAÇÃO). AF_02/2015</v>
          </cell>
          <cell r="C7904" t="str">
            <v>M</v>
          </cell>
          <cell r="D7904">
            <v>133.65</v>
          </cell>
        </row>
        <row r="7905">
          <cell r="A7905">
            <v>90889</v>
          </cell>
          <cell r="B7905" t="str">
            <v>ESTACA ESCAVADA MECANICAMENTE, SEM FLUIDO ESTABILIZANTE, COM 60 CM DE DIÂMETRO, ATÉ 9 M DE COMPRIMENTO, CONCRETO LANÇADO POR BOMBA LANÇA (EXCLUSIVE MOBILIZAÇÃO E DESMOBILIZAÇÃO). AF_02/2015</v>
          </cell>
          <cell r="C7905" t="str">
            <v>M</v>
          </cell>
          <cell r="D7905">
            <v>160.68</v>
          </cell>
        </row>
        <row r="7906">
          <cell r="A7906">
            <v>90890</v>
          </cell>
          <cell r="B7906" t="str">
            <v>ESTACA ESCAVADA MECANICAMENTE, SEM FLUIDO ESTABILIZANTE, COM 60 CM DE DIÂMETRO, ACIMA DE 9 M ATÉ 15 M DE COMPRIMENTO, CONCRETO LANÇADO POR BOMBA LANÇA (EXCLUSIVE MOBILIZAÇÃO E DESMOBILIZAÇÃO). AF_02/2015</v>
          </cell>
          <cell r="C7906" t="str">
            <v>M</v>
          </cell>
          <cell r="D7906">
            <v>157.75</v>
          </cell>
        </row>
        <row r="7907">
          <cell r="A7907">
            <v>90891</v>
          </cell>
          <cell r="B7907" t="str">
            <v>ESTACA ESCAVADA MECANICAMENTE, SEM FLUIDO ESTABILIZANTE, COM 60 CM DE DIÂMETRO, ACIMA DE 15 M DE COMPRIMENTO, CONCRETO LANÇADO POR BOMBA LANÇA (EXCLUSIVE MOBILIZAÇÃO E DESMOBILIZAÇÃO). AF_02/2015</v>
          </cell>
          <cell r="C7907" t="str">
            <v>M</v>
          </cell>
          <cell r="D7907">
            <v>156.44999999999999</v>
          </cell>
        </row>
        <row r="7908">
          <cell r="A7908">
            <v>90900</v>
          </cell>
          <cell r="B7908" t="str">
            <v>CONTRAPISO ACÚSTICO EM ARGAMASSA TRAÇO 1:4 (CIMENTO E AREIA), PREPARO MECÂNICO COM BETONEIRA 400L, APLICADO EM ÁREAS SECAS MENORES QUE 15M2, ESPESSURA 5CM. AF_10/2014</v>
          </cell>
          <cell r="C7908" t="str">
            <v>M2</v>
          </cell>
          <cell r="D7908">
            <v>56.75</v>
          </cell>
        </row>
        <row r="7909">
          <cell r="A7909">
            <v>90902</v>
          </cell>
          <cell r="B7909" t="str">
            <v>CONTRAPISO ACÚSTICO EM ARGAMASSA TRAÇO 1:4 (CIMENTO E AREIA), PREPARO MANUAL, APLICADO EM ÁREAS SECAS MENORES QUE 15M2, ESPESSURA 5CM. AF_10/2014</v>
          </cell>
          <cell r="C7909" t="str">
            <v>M2</v>
          </cell>
          <cell r="D7909">
            <v>61.21</v>
          </cell>
        </row>
        <row r="7910">
          <cell r="A7910">
            <v>90903</v>
          </cell>
          <cell r="B7910" t="str">
            <v>CONTRAPISO ACÚSTICO EM ARGAMASSA PRONTA, PREPARO MECÂNICO COM MISTURADOR 300 KG, APLICADO EM ÁREAS SECAS MENORES QUE 15M2, ESPESSURA 5CM. AF_10/2014</v>
          </cell>
          <cell r="C7910" t="str">
            <v>M2</v>
          </cell>
          <cell r="D7910">
            <v>110.96</v>
          </cell>
        </row>
        <row r="7911">
          <cell r="A7911">
            <v>90904</v>
          </cell>
          <cell r="B7911" t="str">
            <v>CONTRAPISO ACÚSTICO EM ARGAMASSA PRONTA, PREPARO MANUAL, APLICADO EM ÁREAS SECAS MENORES QUE 15M2, ESPESSURA 5CM. AF_10/2014</v>
          </cell>
          <cell r="C7911" t="str">
            <v>M2</v>
          </cell>
          <cell r="D7911">
            <v>119.85</v>
          </cell>
        </row>
        <row r="7912">
          <cell r="A7912">
            <v>90910</v>
          </cell>
          <cell r="B7912" t="str">
            <v>CONTRAPISO ACÚSTICO EM ARGAMASSA TRAÇO 1:4 (CIMENTO E AREIA), PREPARO MECÂNICO COM BETONEIRA 400L, APLICADO EM ÁREAS SECAS MENORES QUE 15M2, ESPESSURA 6CM. AF_10/2014</v>
          </cell>
          <cell r="C7912" t="str">
            <v>M2</v>
          </cell>
          <cell r="D7912">
            <v>59.96</v>
          </cell>
        </row>
        <row r="7913">
          <cell r="A7913">
            <v>90912</v>
          </cell>
          <cell r="B7913" t="str">
            <v>CONTRAPISO ACÚSTICO EM ARGAMASSA TRAÇO 1:4 (CIMENTO E AREIA), PREPARO MANUAL, APLICADO EM ÁREAS SECAS MENORES QUE 15M2, ESPESSURA 6CM. AF_10/2014</v>
          </cell>
          <cell r="C7913" t="str">
            <v>M2</v>
          </cell>
          <cell r="D7913">
            <v>64.83</v>
          </cell>
        </row>
        <row r="7914">
          <cell r="A7914">
            <v>90913</v>
          </cell>
          <cell r="B7914" t="str">
            <v>CONTRAPISO ACÚSTICO EM ARGAMASSA PRONTA, PREPARO MECÂNICO COM MISTURADOR 300 KG, APLICADO EM ÁREAS SECAS MENORES QUE 15M2, ESPESSURA 6CM. AF_10/2014</v>
          </cell>
          <cell r="C7914" t="str">
            <v>M2</v>
          </cell>
          <cell r="D7914">
            <v>119</v>
          </cell>
        </row>
        <row r="7915">
          <cell r="A7915">
            <v>90914</v>
          </cell>
          <cell r="B7915" t="str">
            <v>CONTRAPISO ACÚSTICO EM ARGAMASSA PRONTA, PREPARO MANUAL, APLICADO EM ÁREAS SECAS MENORES QUE 15M2, ESPESSURA 6CM. AF_10/2014</v>
          </cell>
          <cell r="C7915" t="str">
            <v>M2</v>
          </cell>
          <cell r="D7915">
            <v>128.68</v>
          </cell>
        </row>
        <row r="7916">
          <cell r="A7916">
            <v>90920</v>
          </cell>
          <cell r="B7916" t="str">
            <v>CONTRAPISO ACÚSTICO EM ARGAMASSA TRAÇO 1:4 (CIMENTO E AREIA), PREPARO MECÂNICO COM BETONEIRA 400L, APLICADO EM ÁREAS SECAS MENORES QUE 15M2, ESPESSURA 7CM. AF_10/2014</v>
          </cell>
          <cell r="C7916" t="str">
            <v>M2</v>
          </cell>
          <cell r="D7916">
            <v>65.89</v>
          </cell>
        </row>
        <row r="7917">
          <cell r="A7917">
            <v>90922</v>
          </cell>
          <cell r="B7917" t="str">
            <v>CONTRAPISO ACÚSTICO EM ARGAMASSA TRAÇO 1:4 (CIMENTO E AREIA), PREPARO MANUAL, APLICADO EM ÁREAS SECAS MENORES QUE 15M2, ESPESSURA 7CM. AF_10/2014</v>
          </cell>
          <cell r="C7917" t="str">
            <v>M2</v>
          </cell>
          <cell r="D7917">
            <v>71.48</v>
          </cell>
        </row>
        <row r="7918">
          <cell r="A7918">
            <v>90923</v>
          </cell>
          <cell r="B7918" t="str">
            <v>CONTRAPISO ACÚSTICO EM ARGAMASSA PRONTA, PREPARO MECÂNICO COM MISTURADOR 300 KG, APLICADO EM ÁREAS SECAS MENORES QUE 15M2, ESPESSURA 7CM. AF_10/2014</v>
          </cell>
          <cell r="C7918" t="str">
            <v>M2</v>
          </cell>
          <cell r="D7918">
            <v>133.77000000000001</v>
          </cell>
        </row>
        <row r="7919">
          <cell r="A7919">
            <v>90924</v>
          </cell>
          <cell r="B7919" t="str">
            <v>CONTRAPISO ACÚSTICO EM ARGAMASSA PRONTA, PREPARO MANUAL, APLICADO EM ÁREAS SECAS MENORES QUE 15M2, ESPESSURA 7CM. AF_10/2014</v>
          </cell>
          <cell r="C7919" t="str">
            <v>M2</v>
          </cell>
          <cell r="D7919">
            <v>144.9</v>
          </cell>
        </row>
        <row r="7920">
          <cell r="A7920">
            <v>90930</v>
          </cell>
          <cell r="B7920" t="str">
            <v>CONTRAPISO ACÚSTICO EM ARGAMASSA TRAÇO 1:4 (CIMENTO E AREIA), PREPARO MECÂNICO COM BETONEIRA 400L, APLICADO EM ÁREAS SECAS MAIORES QUE 15M2, ESPESSURA 5CM. AF_10/2014</v>
          </cell>
          <cell r="C7920" t="str">
            <v>M2</v>
          </cell>
          <cell r="D7920">
            <v>52.14</v>
          </cell>
        </row>
        <row r="7921">
          <cell r="A7921">
            <v>90932</v>
          </cell>
          <cell r="B7921" t="str">
            <v>CONTRAPISO ACÚSTICO EM ARGAMASSA TRAÇO 1:4 (CIMENTO E AREIA), PREPARO MANUAL, APLICADO EM ÁREAS SECAS MAIORES QUE 15M2, ESPESSURA 5CM. AF_10/2014</v>
          </cell>
          <cell r="C7921" t="str">
            <v>M2</v>
          </cell>
          <cell r="D7921">
            <v>56.6</v>
          </cell>
        </row>
        <row r="7922">
          <cell r="A7922">
            <v>90933</v>
          </cell>
          <cell r="B7922" t="str">
            <v>CONTRAPISO ACÚSTICO EM ARGAMASSA PRONTA, PREPARO MECÂNICO COM MISTURADOR 300 KG, APLICADO EM ÁREAS SECAS MAIORES QUE 15M2, ESPESSURA 5CM. AF_10/2014</v>
          </cell>
          <cell r="C7922" t="str">
            <v>M2</v>
          </cell>
          <cell r="D7922">
            <v>106.35</v>
          </cell>
        </row>
        <row r="7923">
          <cell r="A7923">
            <v>90934</v>
          </cell>
          <cell r="B7923" t="str">
            <v>CONTRAPISO ACÚSTICO EM ARGAMASSA PRONTA, PREPARO MANUAL, APLICADO EM ÁREAS SECAS MAIORES QUE 15M2, ESPESSURA 5CM. AF_10/2014</v>
          </cell>
          <cell r="C7923" t="str">
            <v>M2</v>
          </cell>
          <cell r="D7923">
            <v>115.24</v>
          </cell>
        </row>
        <row r="7924">
          <cell r="A7924">
            <v>90940</v>
          </cell>
          <cell r="B7924" t="str">
            <v>CONTRAPISO ACÚSTICO EM ARGAMASSA TRAÇO 1:4 (CIMENTO E AREIA), PREPARO MECÂNICO COM BETONEIRA 400L, APLICADO EM ÁREAS SECAS MAIORES QUE 15M2, ESPESSURA 6CM. AF_10/2014</v>
          </cell>
          <cell r="C7924" t="str">
            <v>M2</v>
          </cell>
          <cell r="D7924">
            <v>55.37</v>
          </cell>
        </row>
        <row r="7925">
          <cell r="A7925">
            <v>90942</v>
          </cell>
          <cell r="B7925" t="str">
            <v>CONTRAPISO ACÚSTICO EM ARGAMASSA TRAÇO 1:4 (CIMENTO E AREIA), PREPARO MANUAL, APLICADO EM ÁREAS SECAS MAIORES QUE 15M2, ESPESSURA 6CM. AF_10/2014</v>
          </cell>
          <cell r="C7925" t="str">
            <v>M2</v>
          </cell>
          <cell r="D7925">
            <v>60.24</v>
          </cell>
        </row>
        <row r="7926">
          <cell r="A7926">
            <v>90943</v>
          </cell>
          <cell r="B7926" t="str">
            <v>CONTRAPISO ACÚSTICO EM ARGAMASSA PRONTA, PREPARO MECÂNICO COM MISTURADOR 300 KG, APLICADO EM ÁREAS SECAS MAIORES QUE 15M2, ESPESSURA 6CM. AF_10/2014</v>
          </cell>
          <cell r="C7926" t="str">
            <v>M2</v>
          </cell>
          <cell r="D7926">
            <v>114.41</v>
          </cell>
        </row>
        <row r="7927">
          <cell r="A7927">
            <v>90944</v>
          </cell>
          <cell r="B7927" t="str">
            <v>CONTRAPISO ACÚSTICO EM ARGAMASSA PRONTA, PREPARO MANUAL, APLICADO EM ÁREAS SECAS MAIORES QUE 15M2, ESPESSURA 6CM. AF_10/2014</v>
          </cell>
          <cell r="C7927" t="str">
            <v>M2</v>
          </cell>
          <cell r="D7927">
            <v>124.09</v>
          </cell>
        </row>
        <row r="7928">
          <cell r="A7928">
            <v>90950</v>
          </cell>
          <cell r="B7928" t="str">
            <v>CONTRAPISO ACÚSTICO EM ARGAMASSA TRAÇO 1:4 (CIMENTO E AREIA), PREPARO MECÂNICO COM BETONEIRA 400L, APLICADO EM ÁREAS SECAS MAIORES QUE 15M2, ESPESSURA 7CM. AF_10/2014</v>
          </cell>
          <cell r="C7928" t="str">
            <v>M2</v>
          </cell>
          <cell r="D7928">
            <v>61.27</v>
          </cell>
        </row>
        <row r="7929">
          <cell r="A7929">
            <v>90952</v>
          </cell>
          <cell r="B7929" t="str">
            <v>CONTRAPISO ACÚSTICO EM ARGAMASSA TRAÇO 1:4 (CIMENTO E AREIA), PREPARO MANUAL, APLICADO EM ÁREAS SECAS MAIORES QUE 15M2, ESPESSURA 7CM. AF_10/2014</v>
          </cell>
          <cell r="C7929" t="str">
            <v>M2</v>
          </cell>
          <cell r="D7929">
            <v>66.86</v>
          </cell>
        </row>
        <row r="7930">
          <cell r="A7930">
            <v>90953</v>
          </cell>
          <cell r="B7930" t="str">
            <v>CONTRAPISO ACÚSTICO EM ARGAMASSA PRONTA, PREPARO MECÂNICO COM MISTURADOR 300 KG, APLICADO EM ÁREAS SECAS MAIORES QUE 15M2, ESPESSURA 7CM. AF_10/2014</v>
          </cell>
          <cell r="C7930" t="str">
            <v>M2</v>
          </cell>
          <cell r="D7930">
            <v>129.15</v>
          </cell>
        </row>
        <row r="7931">
          <cell r="A7931">
            <v>90954</v>
          </cell>
          <cell r="B7931" t="str">
            <v>CONTRAPISO ACÚSTICO EM ARGAMASSA PRONTA, PREPARO MANUAL, APLICADO EM ÁREAS SECAS MAIORES QUE 15M2, ESPESSURA 7CM. AF_10/2014</v>
          </cell>
          <cell r="C7931" t="str">
            <v>M2</v>
          </cell>
          <cell r="D7931">
            <v>140.28</v>
          </cell>
        </row>
        <row r="7932">
          <cell r="A7932">
            <v>90957</v>
          </cell>
          <cell r="B7932" t="str">
            <v>COMPRESSOR DE AR REBOCÁVEL, VAZÃO 189 PCM, PRESSÃO EFETIVA DE TRABALHO 102 PSI, MOTOR DIESEL, POTÊNCIA 63 CV - DEPRECIAÇÃO. AF_06/2015</v>
          </cell>
          <cell r="C7932" t="str">
            <v>H</v>
          </cell>
          <cell r="D7932">
            <v>1.92</v>
          </cell>
        </row>
        <row r="7933">
          <cell r="A7933">
            <v>90958</v>
          </cell>
          <cell r="B7933" t="str">
            <v>COMPRESSOR DE AR REBOCÁVEL, VAZÃO 189 PCM, PRESSÃO EFETIVA DE TRABALHO 102 PSI, MOTOR DIESEL, POTÊNCIA 63 CV - JUROS. AF_06/2015</v>
          </cell>
          <cell r="C7933" t="str">
            <v>H</v>
          </cell>
          <cell r="D7933">
            <v>0.5</v>
          </cell>
        </row>
        <row r="7934">
          <cell r="A7934">
            <v>90960</v>
          </cell>
          <cell r="B7934" t="str">
            <v>COMPRESSOR DE AR REBOCÁVEL, VAZÃO 89 PCM, PRESSÃO EFETIVA DE TRABALHO 102 PSI, MOTOR DIESEL, POTÊNCIA 20 CV - DEPRECIAÇÃO. AF_06/2015</v>
          </cell>
          <cell r="C7934" t="str">
            <v>H</v>
          </cell>
          <cell r="D7934">
            <v>2.56</v>
          </cell>
        </row>
        <row r="7935">
          <cell r="A7935">
            <v>90961</v>
          </cell>
          <cell r="B7935" t="str">
            <v>COMPRESSOR DE AR REBOCÁVEL, VAZÃO 89 PCM, PRESSÃO EFETIVA DE TRABALHO 102 PSI, MOTOR DIESEL, POTÊNCIA 20 CV - JUROS. AF_06/2015</v>
          </cell>
          <cell r="C7935" t="str">
            <v>H</v>
          </cell>
          <cell r="D7935">
            <v>0.67</v>
          </cell>
        </row>
        <row r="7936">
          <cell r="A7936">
            <v>90962</v>
          </cell>
          <cell r="B7936" t="str">
            <v>COMPRESSOR DE AR REBOCÁVEL, VAZÃO 89 PCM, PRESSÃO EFETIVA DE TRABALHO 102 PSI, MOTOR DIESEL, POTÊNCIA 20 CV - MANUTENÇÃO. AF_06/2015</v>
          </cell>
          <cell r="C7936" t="str">
            <v>H</v>
          </cell>
          <cell r="D7936">
            <v>3.21</v>
          </cell>
        </row>
        <row r="7937">
          <cell r="A7937">
            <v>90963</v>
          </cell>
          <cell r="B7937" t="str">
            <v>COMPRESSOR DE AR REBOCÁVEL, VAZÃO 89 PCM, PRESSÃO EFETIVA DE TRABALHO 102 PSI, MOTOR DIESEL, POTÊNCIA 20 CV - MATERIAIS NA OPERAÇÃO. AF_06/2015</v>
          </cell>
          <cell r="C7937" t="str">
            <v>H</v>
          </cell>
          <cell r="D7937">
            <v>9.5399999999999991</v>
          </cell>
        </row>
        <row r="7938">
          <cell r="A7938">
            <v>90964</v>
          </cell>
          <cell r="B7938" t="str">
            <v>COMPRESSOR DE AR REBOCÁVEL, VAZÃO 89 PCM, PRESSÃO EFETIVA DE TRABALHO 102 PSI, MOTOR DIESEL, POTÊNCIA 20 CV - CHP DIURNO. AF_06/2015</v>
          </cell>
          <cell r="C7938" t="str">
            <v>CHP</v>
          </cell>
          <cell r="D7938">
            <v>15.98</v>
          </cell>
        </row>
        <row r="7939">
          <cell r="A7939">
            <v>90965</v>
          </cell>
          <cell r="B7939" t="str">
            <v>COMPRESSOR DE AR REBOCÁVEL, VAZÃO 89 PCM, PRESSÃO EFETIVA DE TRABALHO 102 PSI, MOTOR DIESEL, POTÊNCIA 20 CV - CHI DIURNO. AF_06/2015</v>
          </cell>
          <cell r="C7939" t="str">
            <v>CHI</v>
          </cell>
          <cell r="D7939">
            <v>3.23</v>
          </cell>
        </row>
        <row r="7940">
          <cell r="A7940">
            <v>90968</v>
          </cell>
          <cell r="B7940" t="str">
            <v>COMPRESSOR DE AR REBOCAVEL, VAZÃO 250 PCM, PRESSAO DE TRABALHO 102 PSI, MOTOR A DIESEL POTÊNCIA 81 CV - DEPRECIAÇÃO. AF_06/2015</v>
          </cell>
          <cell r="C7940" t="str">
            <v>H</v>
          </cell>
          <cell r="D7940">
            <v>2.57</v>
          </cell>
        </row>
        <row r="7941">
          <cell r="A7941">
            <v>90969</v>
          </cell>
          <cell r="B7941" t="str">
            <v>COMPRESSOR DE AR REBOCAVEL, VAZÃO 250 PCM, PRESSAO DE TRABALHO 102 PSI, MOTOR A DIESEL POTÊNCIA 81 CV - JUROS. AF_06/2015</v>
          </cell>
          <cell r="C7941" t="str">
            <v>H</v>
          </cell>
          <cell r="D7941">
            <v>0.67</v>
          </cell>
        </row>
        <row r="7942">
          <cell r="A7942">
            <v>90970</v>
          </cell>
          <cell r="B7942" t="str">
            <v>COMPRESSOR DE AR REBOCAVEL, VAZÃO 250 PCM, PRESSAO DE TRABALHO 102 PSI, MOTOR A DIESEL POTÊNCIA 81 CV - MANUTENÇÃO. AF_06/2015</v>
          </cell>
          <cell r="C7942" t="str">
            <v>H</v>
          </cell>
          <cell r="D7942">
            <v>3.22</v>
          </cell>
        </row>
        <row r="7943">
          <cell r="A7943">
            <v>90971</v>
          </cell>
          <cell r="B7943" t="str">
            <v>COMPRESSOR DE AR REBOCAVEL, VAZÃO 250 PCM, PRESSAO DE TRABALHO 102 PSI, MOTOR A DIESEL POTÊNCIA 81 CV - MATERIAIS NA OPERAÇÃO. AF_06/2015</v>
          </cell>
          <cell r="C7943" t="str">
            <v>H</v>
          </cell>
          <cell r="D7943">
            <v>38.619999999999997</v>
          </cell>
        </row>
        <row r="7944">
          <cell r="A7944">
            <v>90972</v>
          </cell>
          <cell r="B7944" t="str">
            <v>COMPRESSOR DE AR REBOCAVEL, VAZÃO 250 PCM, PRESSAO DE TRABALHO 102 PSI, MOTOR A DIESEL POTÊNCIA 81 CV - CHP DIURNO. AF_06/2015</v>
          </cell>
          <cell r="C7944" t="str">
            <v>CHP</v>
          </cell>
          <cell r="D7944">
            <v>45.08</v>
          </cell>
        </row>
        <row r="7945">
          <cell r="A7945">
            <v>90973</v>
          </cell>
          <cell r="B7945" t="str">
            <v>COMPRESSOR DE AR REBOCAVEL, VAZÃO 250 PCM, PRESSAO DE TRABALHO 102 PSI, MOTOR A DIESEL POTÊNCIA 81 CV - CHI DIURNO. AF_06/2015</v>
          </cell>
          <cell r="C7945" t="str">
            <v>CHI</v>
          </cell>
          <cell r="D7945">
            <v>3.24</v>
          </cell>
        </row>
        <row r="7946">
          <cell r="A7946">
            <v>90975</v>
          </cell>
          <cell r="B7946" t="str">
            <v>COMPRESSOR DE AR REBOCÁVEL, VAZÃO 748 PCM, PRESSÃO EFETIVA DE TRABALHO 102 PSI, MOTOR DIESEL, POTÊNCIA 210 CV - DEPRECIAÇÃO. AF_06/2015</v>
          </cell>
          <cell r="C7946" t="str">
            <v>H</v>
          </cell>
          <cell r="D7946">
            <v>6.54</v>
          </cell>
        </row>
        <row r="7947">
          <cell r="A7947">
            <v>90976</v>
          </cell>
          <cell r="B7947" t="str">
            <v>COMPRESSOR DE AR REBOCÁVEL, VAZÃO 748 PCM, PRESSÃO EFETIVA DE TRABALHO 102 PSI, MOTOR DIESEL, POTÊNCIA 210 CV - JUROS. AF_06/2015</v>
          </cell>
          <cell r="C7947" t="str">
            <v>H</v>
          </cell>
          <cell r="D7947">
            <v>1.71</v>
          </cell>
        </row>
        <row r="7948">
          <cell r="A7948">
            <v>90977</v>
          </cell>
          <cell r="B7948" t="str">
            <v>COMPRESSOR DE AR REBOCÁVEL, VAZÃO 748 PCM, PRESSÃO EFETIVA DE TRABALHO 102 PSI, MOTOR DIESEL, POTÊNCIA 210 CV - MANUTENÇÃO. AF_06/2015</v>
          </cell>
          <cell r="C7948" t="str">
            <v>H</v>
          </cell>
          <cell r="D7948">
            <v>8.18</v>
          </cell>
        </row>
        <row r="7949">
          <cell r="A7949">
            <v>90978</v>
          </cell>
          <cell r="B7949" t="str">
            <v>COMPRESSOR DE AR REBOCÁVEL, VAZÃO 748 PCM, PRESSÃO EFETIVA DE TRABALHO 102 PSI, MOTOR DIESEL, POTÊNCIA 210 CV - MATERIAIS NA OPERAÇÃO. AF_06/2015</v>
          </cell>
          <cell r="C7949" t="str">
            <v>H</v>
          </cell>
          <cell r="D7949">
            <v>100.15</v>
          </cell>
        </row>
        <row r="7950">
          <cell r="A7950">
            <v>90979</v>
          </cell>
          <cell r="B7950" t="str">
            <v>COMPRESSOR DE AR REBOCÁVEL, VAZÃO 748 PCM, PRESSÃO EFETIVA DE TRABALHO 102 PSI, MOTOR DIESEL, POTÊNCIA 210 CV - CHP DIURNO. AF_06/2015</v>
          </cell>
          <cell r="C7950" t="str">
            <v>CHP</v>
          </cell>
          <cell r="D7950">
            <v>116.58</v>
          </cell>
        </row>
        <row r="7951">
          <cell r="A7951">
            <v>90982</v>
          </cell>
          <cell r="B7951" t="str">
            <v>COMPRESSOR DE AR REBOCÁVEL, VAZÃO 748 PCM, PRESSÃO EFETIVA DE TRABALHO 102 PSI, MOTOR DIESEL, POTÊNCIA 210 CV - CHI DIURNO. AF_06/2015</v>
          </cell>
          <cell r="C7951" t="str">
            <v>CHI</v>
          </cell>
          <cell r="D7951">
            <v>8.25</v>
          </cell>
        </row>
        <row r="7952">
          <cell r="A7952">
            <v>90991</v>
          </cell>
          <cell r="B7952" t="str">
            <v>ESCAVADEIRA HIDRÁULICA SOBRE ESTEIRAS, CAÇAMBA 0,80 M3, PESO OPERACIONAL 17,8 T, POTÊNCIA LÍQUIDA 110 HP - CHP DIURNO. AF_10/2014</v>
          </cell>
          <cell r="C7952" t="str">
            <v>CHP</v>
          </cell>
          <cell r="D7952">
            <v>125.81</v>
          </cell>
        </row>
        <row r="7953">
          <cell r="A7953">
            <v>90992</v>
          </cell>
          <cell r="B7953" t="str">
            <v>COMPRESSOR DE AR REBOCAVEL, VAZÃO 400 PCM, PRESSAO DE TRABALHO 102 PSI, MOTOR A DIESEL POTÊNCIA 110 CV - DEPRECIAÇÃO. AF_06/2015</v>
          </cell>
          <cell r="C7953" t="str">
            <v>H</v>
          </cell>
          <cell r="D7953">
            <v>3.05</v>
          </cell>
        </row>
        <row r="7954">
          <cell r="A7954">
            <v>90993</v>
          </cell>
          <cell r="B7954" t="str">
            <v>COMPRESSOR DE AR REBOCAVEL, VAZÃO 400 PCM, PRESSAO DE TRABALHO 102 PSI, MOTOR A DIESEL POTÊNCIA 110 CV - JUROS. AF_06/2015</v>
          </cell>
          <cell r="C7954" t="str">
            <v>H</v>
          </cell>
          <cell r="D7954">
            <v>0.8</v>
          </cell>
        </row>
        <row r="7955">
          <cell r="A7955">
            <v>90994</v>
          </cell>
          <cell r="B7955" t="str">
            <v>COMPRESSOR DE AR REBOCAVEL, VAZÃO 400 PCM, PRESSAO DE TRABALHO 102 PSI, MOTOR A DIESEL POTÊNCIA 110 CV - MANUTENÇÃO. AF_06/2015</v>
          </cell>
          <cell r="C7955" t="str">
            <v>H</v>
          </cell>
          <cell r="D7955">
            <v>3.82</v>
          </cell>
        </row>
        <row r="7956">
          <cell r="A7956">
            <v>90995</v>
          </cell>
          <cell r="B7956" t="str">
            <v>COMPRESSOR DE AR REBOCAVEL, VAZÃO 400 PCM, PRESSAO DE TRABALHO 102 PSI, MOTOR A DIESEL POTÊNCIA 110 CV - MATERIAIS NA OPERAÇÃO. AF_06/2015</v>
          </cell>
          <cell r="C7956" t="str">
            <v>H</v>
          </cell>
          <cell r="D7956">
            <v>52.45</v>
          </cell>
        </row>
        <row r="7957">
          <cell r="A7957">
            <v>90996</v>
          </cell>
          <cell r="B7957" t="str">
            <v>FORMAS MANUSEÁVEIS PARA PAREDES DE CONCRETO MOLDADAS IN LOCO, DE EDIFICAÇÕES DE MULTIPLOS PAVIMENTO, EM PLATIBANDA. AF_06/2015</v>
          </cell>
          <cell r="C7957" t="str">
            <v>M2</v>
          </cell>
          <cell r="D7957">
            <v>10.54</v>
          </cell>
        </row>
        <row r="7958">
          <cell r="A7958">
            <v>90997</v>
          </cell>
          <cell r="B7958" t="str">
            <v>FORMAS MANUSEÁVEIS PARA PAREDES DE CONCRETO MOLDADAS IN LOCO, DE EDIFICAÇÕES DE MULTIPLOS PAVIMENTOS, EM FACES INTERNAS DE PAREDES. AF_06/2015</v>
          </cell>
          <cell r="C7958" t="str">
            <v>M2</v>
          </cell>
          <cell r="D7958">
            <v>14.32</v>
          </cell>
        </row>
        <row r="7959">
          <cell r="A7959">
            <v>90998</v>
          </cell>
          <cell r="B7959" t="str">
            <v>FORMAS MANUSEÁVEIS PARA PAREDES DE CONCRETO MOLDADAS IN LOCO, DE EDIFICAÇÕES DE MULTIPLOS PAVIMENTOS, EM LAJES. AF_06/2015</v>
          </cell>
          <cell r="C7959" t="str">
            <v>M2</v>
          </cell>
          <cell r="D7959">
            <v>17.29</v>
          </cell>
        </row>
        <row r="7960">
          <cell r="A7960">
            <v>90999</v>
          </cell>
          <cell r="B7960" t="str">
            <v>COMPRESSOR DE AR REBOCAVEL, VAZÃO 400 PCM, PRESSAO DE TRABALHO 102 PSI, MOTOR A DIESEL POTÊNCIA 110 CV - CHP DIURNO. AF_06/2015</v>
          </cell>
          <cell r="C7960" t="str">
            <v>CHP</v>
          </cell>
          <cell r="D7960">
            <v>60.12</v>
          </cell>
        </row>
        <row r="7961">
          <cell r="A7961">
            <v>91000</v>
          </cell>
          <cell r="B7961" t="str">
            <v>FORMAS MANUSEÁVEIS PARA PAREDES DE CONCRETO MOLDADAS IN LOCO, DE EDIFICAÇÕES DE MULTIPLOS PAVIMENTOS, EM PANOS DE FACHADA COM VÃOS. AF_06/2015</v>
          </cell>
          <cell r="C7961" t="str">
            <v>M2</v>
          </cell>
          <cell r="D7961">
            <v>13.19</v>
          </cell>
        </row>
        <row r="7962">
          <cell r="A7962">
            <v>91001</v>
          </cell>
          <cell r="B7962" t="str">
            <v>COMPRESSOR DE AR REBOCAVEL, VAZÃO 400 PCM, PRESSAO DE TRABALHO 102 PSI, MOTOR A DIESEL POTÊNCIA 110 CV - CHI DIURNO. AF_06/2015</v>
          </cell>
          <cell r="C7962" t="str">
            <v>CHI</v>
          </cell>
          <cell r="D7962">
            <v>3.85</v>
          </cell>
        </row>
        <row r="7963">
          <cell r="A7963">
            <v>91002</v>
          </cell>
          <cell r="B7963" t="str">
            <v>FORMAS MANUSEÁVEIS PARA PAREDES DE CONCRETO MOLDADAS IN LOCO, DE EDIFICAÇÕES DE MULTIPLOS PAVIMENTOS, EM PANOS DE FACHADA SEM VÃOS. AF_06/2015</v>
          </cell>
          <cell r="C7963" t="str">
            <v>M2</v>
          </cell>
          <cell r="D7963">
            <v>12.13</v>
          </cell>
        </row>
        <row r="7964">
          <cell r="A7964">
            <v>91003</v>
          </cell>
          <cell r="B7964" t="str">
            <v>FORMAS MANUSEÁVEIS PARA PAREDES DE CONCRETO MOLDADAS IN LOCO, DE EDIFICAÇÕES DE MULTIPLOS PAVIMENTOS, EM PANOS DE FACHADA COM VARANDAS. AF_06/2015</v>
          </cell>
          <cell r="C7964" t="str">
            <v>M2</v>
          </cell>
          <cell r="D7964">
            <v>14.05</v>
          </cell>
        </row>
        <row r="7965">
          <cell r="A7965">
            <v>91004</v>
          </cell>
          <cell r="B7965" t="str">
            <v>FORMAS MANUSEÁVEIS PARA PAREDES DE CONCRETO MOLDADAS IN LOCO, DE EDIFICAÇÕES DE PAVIMENTO ÚNICO, EM FACES INTERNAS DE PAREDES. AF_06/2015</v>
          </cell>
          <cell r="C7965" t="str">
            <v>M2</v>
          </cell>
          <cell r="D7965">
            <v>11.04</v>
          </cell>
        </row>
        <row r="7966">
          <cell r="A7966">
            <v>91005</v>
          </cell>
          <cell r="B7966" t="str">
            <v>FORMAS MANUSEÁVEIS PARA PAREDES DE CONCRETO MOLDADAS IN LOCO, DE EDIFICAÇÕES DE PAVIMENTO ÚNICO, EM LAJES. AF_06/2015</v>
          </cell>
          <cell r="C7966" t="str">
            <v>M2</v>
          </cell>
          <cell r="D7966">
            <v>13.26</v>
          </cell>
        </row>
        <row r="7967">
          <cell r="A7967">
            <v>91006</v>
          </cell>
          <cell r="B7967" t="str">
            <v>FORMAS MANUSEÁVEIS PARA PAREDES DE CONCRETO MOLDADAS IN LOCO, DE EDIFICAÇÕES DE PAVIMENTO ÚNICO, EM PANOS DE FACHADA COM VÃOS. AF_06/2015</v>
          </cell>
          <cell r="C7967" t="str">
            <v>M2</v>
          </cell>
          <cell r="D7967">
            <v>10.199999999999999</v>
          </cell>
        </row>
        <row r="7968">
          <cell r="A7968">
            <v>91007</v>
          </cell>
          <cell r="B7968" t="str">
            <v>FORMAS MANUSEÁVEIS PARA PAREDES DE CONCRETO MOLDADAS IN LOCO, DE EDIFICAÇÕES DE PAVIMENTO ÚNICO, EM PANOS DE FACHADA SEM VÃOS. AF_06/2015</v>
          </cell>
          <cell r="C7968" t="str">
            <v>M2</v>
          </cell>
          <cell r="D7968">
            <v>9.15</v>
          </cell>
        </row>
        <row r="7969">
          <cell r="A7969">
            <v>91008</v>
          </cell>
          <cell r="B7969" t="str">
            <v>FORMAS MANUSEÁVEIS PARA PAREDES DE CONCRETO MOLDADAS IN LOCO, DE EDIFICAÇÕES DE PAVIMENTO ÚNICO, EM PANOS DE FACHADA COM VARANDA. AF_06/2015</v>
          </cell>
          <cell r="C7969" t="str">
            <v>M2</v>
          </cell>
          <cell r="D7969">
            <v>11.06</v>
          </cell>
        </row>
        <row r="7970">
          <cell r="A7970">
            <v>91009</v>
          </cell>
          <cell r="B7970" t="str">
            <v>PORTA DE MADEIRA PARA VERNIZ, SEMI-OCA (LEVE OU MÉDIA), 60X210CM, ESPESSURA DE 3,5CM, INCLUSO DOBRADIÇAS - FORNECIMENTO E INSTALAÇÃO. AF_08/2015</v>
          </cell>
          <cell r="C7970" t="str">
            <v>UN</v>
          </cell>
          <cell r="D7970">
            <v>285.62</v>
          </cell>
        </row>
        <row r="7971">
          <cell r="A7971">
            <v>91010</v>
          </cell>
          <cell r="B7971" t="str">
            <v>PORTA DE MADEIRA PARA VERNIZ, SEMI-OCA (LEVE OU MÉDIA), 70X210CM, ESPESSURA DE 3,5CM, INCLUSO DOBRADIÇAS - FORNECIMENTO E INSTALAÇÃO. AF_08/2015</v>
          </cell>
          <cell r="C7971" t="str">
            <v>UN</v>
          </cell>
          <cell r="D7971">
            <v>221.9</v>
          </cell>
        </row>
        <row r="7972">
          <cell r="A7972">
            <v>91011</v>
          </cell>
          <cell r="B7972" t="str">
            <v>PORTA DE MADEIRA PARA VERNIZ, SEMI-OCA (LEVE OU MÉDIA), 80X210CM, ESPESSURA DE 3,5CM, INCLUSO DOBRADIÇAS - FORNECIMENTO E INSTALAÇÃO. AF_08/2015</v>
          </cell>
          <cell r="C7972" t="str">
            <v>UN</v>
          </cell>
          <cell r="D7972">
            <v>329.04</v>
          </cell>
        </row>
        <row r="7973">
          <cell r="A7973">
            <v>91012</v>
          </cell>
          <cell r="B7973" t="str">
            <v>PORTA DE MADEIRA PARA VERNIZ, SEMI-OCA (LEVE OU MÉDIA), 90X210CM, ESPESSURA DE 3,5CM, INCLUSO DOBRADIÇAS - FORNECIMENTO E INSTALAÇÃO. AF_08/2015</v>
          </cell>
          <cell r="C7973" t="str">
            <v>UN</v>
          </cell>
          <cell r="D7973">
            <v>311.67</v>
          </cell>
        </row>
        <row r="7974">
          <cell r="A7974">
            <v>91013</v>
          </cell>
          <cell r="B7974" t="str">
            <v>KIT DE PORTA DE MADEIRA PARA VERNIZ, SEMI-OCA (LEVE OU MÉDIA), PADRÃO MÉDIO, 60X210CM, ESPESSURA DE 3,5CM, ITENS INCLUSOS: DOBRADIÇAS, MONTAGEM E INSTALAÇÃO DO BATENTE, SEM FECHADURA - FORNECIMENTO E INSTALAÇÃO. AF_08/2015</v>
          </cell>
          <cell r="C7974" t="str">
            <v>UN</v>
          </cell>
          <cell r="D7974">
            <v>529.88</v>
          </cell>
        </row>
        <row r="7975">
          <cell r="A7975">
            <v>91014</v>
          </cell>
          <cell r="B7975" t="str">
            <v>KIT DE PORTA DE MADEIRA PARA VERNIZ, SEMI-OCA (LEVE OU MÉDIA), PADRÃO MÉDIO, 70X210CM, ESPESSURA DE 3,5CM, ITENS INCLUSOS: DOBRADIÇAS, MONTAGEM E INSTALAÇÃO DO BATENTE, SEM FECHADURA - FORNECIMENTO E INSTALAÇÃO. AF_08/2015</v>
          </cell>
          <cell r="C7975" t="str">
            <v>UN</v>
          </cell>
          <cell r="D7975">
            <v>478.8</v>
          </cell>
        </row>
        <row r="7976">
          <cell r="A7976">
            <v>91015</v>
          </cell>
          <cell r="B7976" t="str">
            <v>KIT DE PORTA DE MADEIRA PARA VERNIZ, SEMI-OCA (LEVE OU MÉDIA), PADRÃO MÉDIO, 80X210CM, ESPESSURA DE 3,5CM, ITENS INCLUSOS: DOBRADIÇAS, MONTAGEM E INSTALAÇÃO DO BATENTE, SEM FECHADURA - FORNECIMENTO E INSTALAÇÃO. AF_08/2015</v>
          </cell>
          <cell r="C7976" t="str">
            <v>UN</v>
          </cell>
          <cell r="D7976">
            <v>598.57000000000005</v>
          </cell>
        </row>
        <row r="7977">
          <cell r="A7977">
            <v>91016</v>
          </cell>
          <cell r="B7977" t="str">
            <v>KIT DE PORTA DE MADEIRA PARA VERNIZ, SEMI-OCA (LEVE OU MÉDIA), PADRÃO MÉDIO, 90X210CM, ESPESSURA DE 3,5CM, ITENS INCLUSOS: DOBRADIÇAS, MONTAGEM E INSTALAÇÃO DO BATENTE, SEM FECHADURA - FORNECIMENTO E INSTALAÇÃO. AF_08/2015</v>
          </cell>
          <cell r="C7977" t="str">
            <v>UN</v>
          </cell>
          <cell r="D7977">
            <v>593.94000000000005</v>
          </cell>
        </row>
        <row r="7978">
          <cell r="A7978">
            <v>91021</v>
          </cell>
          <cell r="B7978" t="str">
            <v>PERFURATRIZ HIDRÁULICA SOBRE CAMINHÃO COM TRADO CURTO ACOPLADO, PROFUNDIDADE MÁXIMA DE 20 M, DIÂMETRO MÁXIMO DE 1500 MM, POTÊNCIA INSTALADA DE 137 HP, MESA ROTATIVA COM TORQUE MÁXIMO DE 30 KNM - IMPOSTOS E SEGUROS. AF_06/2015</v>
          </cell>
          <cell r="C7978" t="str">
            <v>H</v>
          </cell>
          <cell r="D7978">
            <v>2.97</v>
          </cell>
        </row>
        <row r="7979">
          <cell r="A7979">
            <v>91026</v>
          </cell>
          <cell r="B7979" t="str">
            <v>CAMINHÃO TRUCADO (C/ TERCEIRO EIXO) ELETRÔNICO - POTÊNCIA 231CV - PBT = 22000KG - DIST. ENTRE EIXOS 5170 MM - INCLUI CARROCERIA FIXA ABERTA DE MADEIRA - DEPRECIAÇÃO. AF_06/2015</v>
          </cell>
          <cell r="C7979" t="str">
            <v>H</v>
          </cell>
          <cell r="D7979">
            <v>8.7100000000000009</v>
          </cell>
        </row>
        <row r="7980">
          <cell r="A7980">
            <v>91027</v>
          </cell>
          <cell r="B7980" t="str">
            <v>CAMINHÃO TRUCADO (C/ TERCEIRO EIXO) ELETRÔNICO - POTÊNCIA 231CV - PBT = 22000KG - DIST. ENTRE EIXOS 5170 MM - INCLUI CARROCERIA FIXA ABERTA DE MADEIRA - JUROS. AF_06/2015</v>
          </cell>
          <cell r="C7980" t="str">
            <v>H</v>
          </cell>
          <cell r="D7980">
            <v>3.48</v>
          </cell>
        </row>
        <row r="7981">
          <cell r="A7981">
            <v>91028</v>
          </cell>
          <cell r="B7981" t="str">
            <v>CAMINHÃO TRUCADO (C/ TERCEIRO EIXO) ELETRÔNICO - POTÊNCIA 231CV - PBT = 22000KG - DIST. ENTRE EIXOS 5170 MM - INCLUI CARROCERIA FIXA ABERTA DE MADEIRA - IMPOSTOS E SEGUROS. AF_06/2015</v>
          </cell>
          <cell r="C7981" t="str">
            <v>H</v>
          </cell>
          <cell r="D7981">
            <v>0.7</v>
          </cell>
        </row>
        <row r="7982">
          <cell r="A7982">
            <v>91029</v>
          </cell>
          <cell r="B7982" t="str">
            <v>CAMINHÃO TRUCADO (C/ TERCEIRO EIXO) ELETRÔNICO - POTÊNCIA 231CV - PBT = 22000KG - DIST. ENTRE EIXOS 5170 MM - INCLUI CARROCERIA FIXA ABERTA DE MADEIRA - MANUTENÇÃO. AF_06/2015</v>
          </cell>
          <cell r="C7982" t="str">
            <v>H</v>
          </cell>
          <cell r="D7982">
            <v>16.34</v>
          </cell>
        </row>
        <row r="7983">
          <cell r="A7983">
            <v>91030</v>
          </cell>
          <cell r="B7983" t="str">
            <v>CAMINHÃO TRUCADO (C/ TERCEIRO EIXO) ELETRÔNICO - POTÊNCIA 231CV - PBT = 22000KG - DIST. ENTRE EIXOS 5170 MM - INCLUI CARROCERIA FIXA ABERTA DE MADEIRA - MATERIAIS NA OPERAÇÃO. AF_06/2015</v>
          </cell>
          <cell r="C7983" t="str">
            <v>H</v>
          </cell>
          <cell r="D7983">
            <v>110.16</v>
          </cell>
        </row>
        <row r="7984">
          <cell r="A7984">
            <v>91031</v>
          </cell>
          <cell r="B7984" t="str">
            <v>CAMINHÃO TRUCADO (C/ TERCEIRO EIXO) ELETRÔNICO - POTÊNCIA 231CV - PBT = 22000KG - DIST. ENTRE EIXOS 5170 MM - INCLUI CARROCERIA FIXA ABERTA DE MADEIRA - CHP DIURNO. AF_06/2015</v>
          </cell>
          <cell r="C7984" t="str">
            <v>CHP</v>
          </cell>
          <cell r="D7984">
            <v>152.88999999999999</v>
          </cell>
        </row>
        <row r="7985">
          <cell r="A7985">
            <v>91032</v>
          </cell>
          <cell r="B7985" t="str">
            <v>CAMINHÃO TRUCADO (C/ TERCEIRO EIXO) ELETRÔNICO - POTÊNCIA 231CV - PBT = 22000KG - DIST. ENTRE EIXOS 5170 MM - INCLUI CARROCERIA FIXA ABERTA DE MADEIRA - CHI DIURNO. AF_06/2015</v>
          </cell>
          <cell r="C7985" t="str">
            <v>CHI</v>
          </cell>
          <cell r="D7985">
            <v>26.39</v>
          </cell>
        </row>
        <row r="7986">
          <cell r="A7986">
            <v>91069</v>
          </cell>
          <cell r="B7986" t="str">
            <v>EXECUÇÃO DE REVESTIMENTO DE CONCRETO PROJETADO COM ESPESSURA DE 7 CM, ARMADO COM TELA, INCLINAÇÃO MENOR QUE 90°, APLICAÇÃO CONTÍNUA, UTILIZANDO EQUIPAMENTO DE PROJEÇÃO COM 6 M³/H DE CAPACIDADE. AF_01/2016</v>
          </cell>
          <cell r="C7986" t="str">
            <v>M2</v>
          </cell>
          <cell r="D7986">
            <v>76.31</v>
          </cell>
        </row>
        <row r="7987">
          <cell r="A7987">
            <v>91070</v>
          </cell>
          <cell r="B7987" t="str">
            <v>EXECUÇÃO DE REVESTIMENTO DE CONCRETO PROJETADO COM ESPESSURA DE 10 CM, ARMADO COM TELA, INCLINAÇÃO MENOR QUE 90°, APLICAÇÃO CONTÍNUA, UTILIZANDO EQUIPAMENTO DE PROJEÇÃO COM 6 M³/H DE CAPACIDADE. AF_01/2016</v>
          </cell>
          <cell r="C7987" t="str">
            <v>M2</v>
          </cell>
          <cell r="D7987">
            <v>84.56</v>
          </cell>
        </row>
        <row r="7988">
          <cell r="A7988">
            <v>91071</v>
          </cell>
          <cell r="B7988" t="str">
            <v>EXECUÇÃO DE REVESTIMENTO DE CONCRETO PROJETADO COM ESPESSURA DE 7 CM, ARMADO COM TELA, INCLINAÇÃO DE 90°, APLICAÇÃO CONTÍNUA, UTILIZANDO EQUIPAMENTO DE PROJEÇÃO COM 6 M³/H DE CAPACIDADE. AF_01/2016</v>
          </cell>
          <cell r="C7988" t="str">
            <v>M2</v>
          </cell>
          <cell r="D7988">
            <v>103.72</v>
          </cell>
        </row>
        <row r="7989">
          <cell r="A7989">
            <v>91072</v>
          </cell>
          <cell r="B7989" t="str">
            <v>EXECUÇÃO DE REVESTIMENTO DE CONCRETO PROJETADO COM ESPESSURA DE 10 CM, ARMADO COM TELA, INCLINAÇÃO DE 90°, APLICAÇÃO CONTÍNUA, UTILIZANDO EQUIPAMENTO DE PROJEÇÃO COM 6 M³/H DE CAPACIDADE. AF_01/2016</v>
          </cell>
          <cell r="C7989" t="str">
            <v>M2</v>
          </cell>
          <cell r="D7989">
            <v>111.92</v>
          </cell>
        </row>
        <row r="7990">
          <cell r="A7990">
            <v>91073</v>
          </cell>
          <cell r="B7990" t="str">
            <v>EXECUÇÃO DE REVESTIMENTO DE CONCRETO PROJETADO COM ESPESSURA DE 7 CM, ARMADO COM TELA, INCLINAÇÃO MENOR QUE 90°, APLICAÇÃO CONTÍNUA, UTILIZANDO EQUIPAMENTO DE PROJEÇÃO COM 3 M³/H DE CAPACIDADE. AF_01/2016</v>
          </cell>
          <cell r="C7990" t="str">
            <v>M2</v>
          </cell>
          <cell r="D7990">
            <v>86.05</v>
          </cell>
        </row>
        <row r="7991">
          <cell r="A7991">
            <v>91074</v>
          </cell>
          <cell r="B7991" t="str">
            <v>EXECUÇÃO DE REVESTIMENTO DE CONCRETO PROJETADO COM ESPESSURA DE 10 CM, ARMADO COM TELA, INCLINAÇÃO MENOR QUE 90°, APLICAÇÃO CONTÍNUA, UTILIZANDO EQUIPAMENTO DE PROJEÇÃO COM 3 M³/H DE CAPACIDADE. AF_01/2016</v>
          </cell>
          <cell r="C7991" t="str">
            <v>M2</v>
          </cell>
          <cell r="D7991">
            <v>95.28</v>
          </cell>
        </row>
        <row r="7992">
          <cell r="A7992">
            <v>91075</v>
          </cell>
          <cell r="B7992" t="str">
            <v>EXECUÇÃO DE REVESTIMENTO DE CONCRETO PROJETADO COM ESPESSURA DE 7 CM, ARMADO COM TELA, INCLINAÇÃO DE 90°, APLICAÇÃO CONTÍNUA, UTILIZANDO EQUIPAMENTO DE PROJEÇÃO COM 3 M³/H DE CAPACIDADE. AF_01/2016</v>
          </cell>
          <cell r="C7992" t="str">
            <v>M2</v>
          </cell>
          <cell r="D7992">
            <v>115.27</v>
          </cell>
        </row>
        <row r="7993">
          <cell r="A7993">
            <v>91076</v>
          </cell>
          <cell r="B7993" t="str">
            <v>EXECUÇÃO DE REVESTIMENTO DE CONCRETO PROJETADO COM ESPESSURA DE 10 CM, ARMADO COM TELA, INCLINAÇÃO DE 90°, APLICAÇÃO CONTÍNUA, UTILIZANDO EQUIPAMENTO DE PROJEÇÃO COM 3 M³/H DE CAPACIDADE. AF_01/2016</v>
          </cell>
          <cell r="C7993" t="str">
            <v>M2</v>
          </cell>
          <cell r="D7993">
            <v>124.54</v>
          </cell>
        </row>
        <row r="7994">
          <cell r="A7994">
            <v>91077</v>
          </cell>
          <cell r="B7994" t="str">
            <v>EXECUÇÃO DE REVESTIMENTO DE CONCRETO PROJETADO COM ESPESSURA DE 7 CM, ARMADO COM FIBRAS DE AÇO, INCLINAÇÃO MENOR QUE 90°, APLICAÇÃO CONTÍNUA, UTILIZANDO EQUIPAMENTO DE PROJEÇÃO COM 6 M³/H DE CAPACIDADE. AF_01/2016</v>
          </cell>
          <cell r="C7994" t="str">
            <v>M2</v>
          </cell>
          <cell r="D7994">
            <v>117.87</v>
          </cell>
        </row>
        <row r="7995">
          <cell r="A7995">
            <v>91078</v>
          </cell>
          <cell r="B7995" t="str">
            <v>EXECUÇÃO DE REVESTIMENTO DE CONCRETO PROJETADO COM ESPESSURA DE 10 CM, ARMADO COM FIBRAS DE AÇO, INCLINAÇÃO MENOR QUE 90°, APLICAÇÃO CONTÍNUA, UTILIZANDO EQUIPAMENTO DE PROJEÇÃO COM 6 M³/H DE CAPACIDADE. AF_01/2016</v>
          </cell>
          <cell r="C7995" t="str">
            <v>M2</v>
          </cell>
          <cell r="D7995">
            <v>139.59</v>
          </cell>
        </row>
        <row r="7996">
          <cell r="A7996">
            <v>91079</v>
          </cell>
          <cell r="B7996" t="str">
            <v>EXECUÇÃO DE REVESTIMENTO DE CONCRETO PROJETADO COM ESPESSURA DE 7 CM, ARMADO COM FIBRAS DE AÇO, INCLINAÇÃO DE 90°, APLICAÇÃO CONTÍNUA, UTILIZANDO EQUIPAMENTO DE PROJEÇÃO COM 6 M³/H DE CAPACIDADE. AF_01/2016</v>
          </cell>
          <cell r="C7996" t="str">
            <v>M2</v>
          </cell>
          <cell r="D7996">
            <v>121.84</v>
          </cell>
        </row>
        <row r="7997">
          <cell r="A7997">
            <v>91080</v>
          </cell>
          <cell r="B7997" t="str">
            <v>EXECUÇÃO DE REVESTIMENTO DE CONCRETO PROJETADO COM ESPESSURA DE 10 CM, ARMADO COM FIBRAS DE AÇO, INCLINAÇÃO DE 90°, APLICAÇÃO CONTÍNUA, UTILIZANDO EQUIPAMENTO DE PROJEÇÃO COM 6 M³/H DE CAPACIDADE. AF_01/2016</v>
          </cell>
          <cell r="C7997" t="str">
            <v>M2</v>
          </cell>
          <cell r="D7997">
            <v>143.41</v>
          </cell>
        </row>
        <row r="7998">
          <cell r="A7998">
            <v>91081</v>
          </cell>
          <cell r="B7998" t="str">
            <v>EXECUÇÃO DE REVESTIMENTO DE CONCRETO PROJETADO COM ESPESSURA DE 7 CM, ARMADO COM FIBRAS DE AÇO, INCLINAÇÃO MENOR QUE 90°, APLICAÇÃO CONTÍNUA, UTILIZANDO EQUIPAMENTO DE PROJEÇÃO COM 3 M³/H DE CAPACIDADE. AF_01/2016</v>
          </cell>
          <cell r="C7998" t="str">
            <v>M2</v>
          </cell>
          <cell r="D7998">
            <v>128.69999999999999</v>
          </cell>
        </row>
        <row r="7999">
          <cell r="A7999">
            <v>91082</v>
          </cell>
          <cell r="B7999" t="str">
            <v>EXECUÇÃO DE REVESTIMENTO DE CONCRETO PROJETADO COM ESPESSURA DE 10 CM, ARMADO COM FIBRAS DE AÇO, INCLINAÇÃO MENOR QUE 90°, APLICAÇÃO CONTÍNUA, UTILIZANDO EQUIPAMENTO DE PROJEÇÃO COM 3 M³/H DE CAPACIDADE. AF_01/2016</v>
          </cell>
          <cell r="C7999" t="str">
            <v>M2</v>
          </cell>
          <cell r="D7999">
            <v>151.29</v>
          </cell>
        </row>
        <row r="8000">
          <cell r="A8000">
            <v>91083</v>
          </cell>
          <cell r="B8000" t="str">
            <v>EXECUÇÃO DE REVESTIMENTO DE CONCRETO PROJETADO COM ESPESSURA DE 7 CM, ARMADO COM FIBRAS DE AÇO, INCLINAÇÃO DE 90°, APLICAÇÃO CONTÍNUA, UTILIZANDO EQUIPAMENTO DE PROJEÇÃO COM 3 M³/H DE CAPACIDADE. AF_01/2016</v>
          </cell>
          <cell r="C8000" t="str">
            <v>M2</v>
          </cell>
          <cell r="D8000">
            <v>135.65</v>
          </cell>
        </row>
        <row r="8001">
          <cell r="A8001">
            <v>91084</v>
          </cell>
          <cell r="B8001" t="str">
            <v>EXECUÇÃO DE REVESTIMENTO DE CONCRETO PROJETADO COM ESPESSURA DE 10 CM, ARMADO COM FIBRAS DE AÇO, INCLINAÇÃO DE 90°, APLICAÇÃO CONTÍNUA, UTILIZANDO EQUIPAMENTO DE PROJEÇÃO COM 3 M³/H DE CAPACIDADE. AF_01/2016</v>
          </cell>
          <cell r="C8001" t="str">
            <v>M2</v>
          </cell>
          <cell r="D8001">
            <v>158.09</v>
          </cell>
        </row>
        <row r="8002">
          <cell r="A8002">
            <v>91086</v>
          </cell>
          <cell r="B8002" t="str">
            <v>EXECUÇÃO DE REVESTIMENTO DE CONCRETO PROJETADO COM ESPESSURA DE 7 CM, ARMADO COM TELA, INCLINAÇÃO MENOR QUE 90°, APLICAÇÃO DESCONTÍNUA, UTILIZANDO EQUIPAMENTO DE PROJEÇÃO COM 6 M³/H DE CAPACIDADE. AF_01/2016</v>
          </cell>
          <cell r="C8002" t="str">
            <v>M2</v>
          </cell>
          <cell r="D8002">
            <v>83.46</v>
          </cell>
        </row>
        <row r="8003">
          <cell r="A8003">
            <v>91087</v>
          </cell>
          <cell r="B8003" t="str">
            <v>EXECUÇÃO DE REVESTIMENTO DE CONCRETO PROJETADO COM ESPESSURA DE 10 CM, ARMADO COM TELA, INCLINAÇÃO MENOR QUE 90°, APLICAÇÃO DESCONTÍNUA, UTILIZANDO EQUIPAMENTO DE PROJEÇÃO COM 6 M³/H DE CAPACIDADE. AF_01/2016</v>
          </cell>
          <cell r="C8003" t="str">
            <v>M2</v>
          </cell>
          <cell r="D8003">
            <v>91.91</v>
          </cell>
        </row>
        <row r="8004">
          <cell r="A8004">
            <v>91088</v>
          </cell>
          <cell r="B8004" t="str">
            <v>EXECUÇÃO DE REVESTIMENTO DE CONCRETO PROJETADO COM ESPESSURA DE 7 CM, ARMADO COM TELA, INCLINAÇÃO DE 90°, APLICAÇÃO DESCONTÍNUA, UTILIZANDO EQUIPAMENTO DE PROJEÇÃO COM 6 M³/H DE CAPACIDADE. AF_01/2016</v>
          </cell>
          <cell r="C8004" t="str">
            <v>M2</v>
          </cell>
          <cell r="D8004">
            <v>111.84</v>
          </cell>
        </row>
        <row r="8005">
          <cell r="A8005">
            <v>91089</v>
          </cell>
          <cell r="B8005" t="str">
            <v>EXECUÇÃO DE REVESTIMENTO DE CONCRETO PROJETADO COM ESPESSURA DE 10 CM, ARMADO COM TELA, INCLINAÇÃO DE 90°, APLICAÇÃO DESCONTÍNUA, UTILIZANDO EQUIPAMENTO DE PROJEÇÃO COM 6 M³/H DE CAPACIDADE. AF_01/2016</v>
          </cell>
          <cell r="C8005" t="str">
            <v>M2</v>
          </cell>
          <cell r="D8005">
            <v>120.39</v>
          </cell>
        </row>
        <row r="8006">
          <cell r="A8006">
            <v>91090</v>
          </cell>
          <cell r="B8006" t="str">
            <v>EXECUÇÃO DE REVESTIMENTO DE CONCRETO PROJETADO COM ESPESSURA DE 7 CM, ARMADO COM TELA, INCLINAÇÃO MENOR QUE 90°, APLICAÇÃO DESCONTÍNUA, UTILIZANDO EQUIPAMENTO DE PROJEÇÃO COM 3 M³/H DE CAPACIDADE. AF_01/2016</v>
          </cell>
          <cell r="C8006" t="str">
            <v>M2</v>
          </cell>
          <cell r="D8006">
            <v>91.88</v>
          </cell>
        </row>
        <row r="8007">
          <cell r="A8007">
            <v>91091</v>
          </cell>
          <cell r="B8007" t="str">
            <v>EXECUÇÃO DE REVESTIMENTO DE CONCRETO PROJETADO COM ESPESSURA DE 10 CM, ARMADO COM TELA, INCLINAÇÃO MENOR QUE 90°, APLICAÇÃO DESCONTÍNUA, UTILIZANDO EQUIPAMENTO DE PROJEÇÃO COM 3 M³/H DE CAPACIDADE. AF_01/2016</v>
          </cell>
          <cell r="C8007" t="str">
            <v>M2</v>
          </cell>
          <cell r="D8007">
            <v>101.47</v>
          </cell>
        </row>
        <row r="8008">
          <cell r="A8008">
            <v>91092</v>
          </cell>
          <cell r="B8008" t="str">
            <v>EXECUÇÃO DE REVESTIMENTO DE CONCRETO PROJETADO COM ESPESSURA DE 7 CM, ARMADO COM TELA, INCLINAÇÃO DE 90°, APLICAÇÃO DESCONTÍNUA, UTILIZANDO EQUIPAMENTO DE PROJEÇÃO COM 3 M³/H DE CAPACIDADE. AF_01/2016</v>
          </cell>
          <cell r="C8008" t="str">
            <v>M2</v>
          </cell>
          <cell r="D8008">
            <v>121.75</v>
          </cell>
        </row>
        <row r="8009">
          <cell r="A8009">
            <v>91093</v>
          </cell>
          <cell r="B8009" t="str">
            <v>EXECUÇÃO DE REVESTIMENTO DE CONCRETO PROJETADO COM ESPESSURA DE 10 CM, ARMADO COM TELA, INCLINAÇÃO DE 90°, APLICAÇÃO DESCONTÍNUA, UTILIZANDO EQUIPAMENTO DE PROJEÇÃO COM 3 M³/H DE CAPACIDADE. AF_01/2016</v>
          </cell>
          <cell r="C8009" t="str">
            <v>M2</v>
          </cell>
          <cell r="D8009">
            <v>131.56</v>
          </cell>
        </row>
        <row r="8010">
          <cell r="A8010">
            <v>91094</v>
          </cell>
          <cell r="B8010" t="str">
            <v>EXECUÇÃO DE REVESTIMENTO DE CONCRETO PROJETADO COM ESPESSURA DE 7 CM, ARMADO COM FIBRAS DE AÇO, INCLINAÇÃO MENOR QUE 90°, APLICAÇÃO DESCONTÍNUA, UTILIZANDO EQUIPAMENTO DE PROJEÇÃO COM 6 M³/H DE CAPACIDADE. AF_01/2016</v>
          </cell>
          <cell r="C8010" t="str">
            <v>M2</v>
          </cell>
          <cell r="D8010">
            <v>122.1</v>
          </cell>
        </row>
        <row r="8011">
          <cell r="A8011">
            <v>91095</v>
          </cell>
          <cell r="B8011" t="str">
            <v>EXECUÇÃO DE REVESTIMENTO DE CONCRETO PROJETADO COM ESPESSURA DE 10 CM, ARMADO COM FIBRAS DE AÇO, INCLINAÇÃO MENOR QUE 90°, APLICAÇÃO DESCONTÍNUA, UTILIZANDO EQUIPAMENTO DE PROJEÇÃO COM 6 M³/H DE CAPACIDADE. AF_01/2016</v>
          </cell>
          <cell r="C8011" t="str">
            <v>M2</v>
          </cell>
          <cell r="D8011">
            <v>144.12</v>
          </cell>
        </row>
        <row r="8012">
          <cell r="A8012">
            <v>91096</v>
          </cell>
          <cell r="B8012" t="str">
            <v>EXECUÇÃO DE REVESTIMENTO DE CONCRETO PROJETADO COM ESPESSURA DE 7 CM, ARMADO COM FIBRAS DE AÇO, INCLINAÇÃO DE 90°, APLICAÇÃO DESCONTÍNUA, UTILIZANDO EQUIPAMENTO DE PROJEÇÃO COM 6 M³/H DE CAPACIDADE. AF_01/2016</v>
          </cell>
          <cell r="C8012" t="str">
            <v>M2</v>
          </cell>
          <cell r="D8012">
            <v>124.11</v>
          </cell>
        </row>
        <row r="8013">
          <cell r="A8013">
            <v>91097</v>
          </cell>
          <cell r="B8013" t="str">
            <v>EXECUÇÃO DE REVESTIMENTO DE CONCRETO PROJETADO COM ESPESSURA DE 10 CM, ARMADO COM FIBRAS DE AÇO, INCLINAÇÃO DE 90°, APLICAÇÃO DESCONTÍNUA, UTILIZANDO EQUIPAMENTO DE PROJEÇÃO COM 6 M³/H DE CAPACIDADE. AF_01/2016</v>
          </cell>
          <cell r="C8013" t="str">
            <v>M2</v>
          </cell>
          <cell r="D8013">
            <v>145.99</v>
          </cell>
        </row>
        <row r="8014">
          <cell r="A8014">
            <v>91098</v>
          </cell>
          <cell r="B8014" t="str">
            <v>EXECUÇÃO DE REVESTIMENTO DE CONCRETO PROJETADO COM ESPESSURA DE 7 CM, ARMADO COM FIBRAS DE AÇO, INCLINAÇÃO MENOR QUE 90°, APLICAÇÃO DESCONTÍNUA, UTILIZANDO EQUIPAMENTO DE PROJEÇÃO COM 3 M³/H DE CAPACIDADE. AF_01/2016</v>
          </cell>
          <cell r="C8014" t="str">
            <v>M2</v>
          </cell>
          <cell r="D8014">
            <v>132.84</v>
          </cell>
        </row>
        <row r="8015">
          <cell r="A8015">
            <v>91099</v>
          </cell>
          <cell r="B8015" t="str">
            <v>EXECUÇÃO DE REVESTIMENTO DE CONCRETO PROJETADO COM ESPESSURA DE 10 CM, ARMADO COM FIBRAS DE AÇO, INCLINAÇÃO MENOR QUE 90°, APLICAÇÃO DESCONTÍNUA, UTILIZANDO EQUIPAMENTO DE PROJEÇÃO COM 3 M³/H DE CAPACIDADE. AF_01/2016</v>
          </cell>
          <cell r="C8015" t="str">
            <v>M2</v>
          </cell>
          <cell r="D8015">
            <v>155.79</v>
          </cell>
        </row>
        <row r="8016">
          <cell r="A8016">
            <v>91100</v>
          </cell>
          <cell r="B8016" t="str">
            <v>EXECUÇÃO DE REVESTIMENTO DE CONCRETO PROJETADO COM ESPESSURA DE 7 CM, ARMADO COM FIBRAS DE AÇO, INCLINAÇÃO DE 90°, APLICAÇÃO DESCONTÍNUA, UTILIZANDO EQUIPAMENTO DE PROJEÇÃO COM 3 M³/H DE CAPACIDADE. AF_01/2016</v>
          </cell>
          <cell r="C8016" t="str">
            <v>M2</v>
          </cell>
          <cell r="D8016">
            <v>138.36000000000001</v>
          </cell>
        </row>
        <row r="8017">
          <cell r="A8017">
            <v>91101</v>
          </cell>
          <cell r="B8017" t="str">
            <v>EXECUÇÃO DE REVESTIMENTO DE CONCRETO PROJETADO COM ESPESSURA DE 10 CM, ARMADO COM FIBRAS DE AÇO, INCLINAÇÃO DE 90°, APLICAÇÃO DESCONTÍNUA, UTILIZANDO EQUIPAMENTO DE PROJEÇÃO COM 3 M³/H DE CAPACIDADE. AF_01/2016</v>
          </cell>
          <cell r="C8017" t="str">
            <v>M2</v>
          </cell>
          <cell r="D8017">
            <v>161.24</v>
          </cell>
        </row>
        <row r="8018">
          <cell r="A8018">
            <v>91104</v>
          </cell>
          <cell r="B8018" t="str">
            <v>TRANSPORTE HORIZONTAL, TUBOS DE PVC SOLDÁVEL COM DIÂMETRO MENOR OU IGUAL A 60 MM, MANUAL, 30M. AF_06/2015</v>
          </cell>
          <cell r="C8018" t="str">
            <v>M</v>
          </cell>
          <cell r="D8018">
            <v>0.05</v>
          </cell>
        </row>
        <row r="8019">
          <cell r="A8019">
            <v>91105</v>
          </cell>
          <cell r="B8019" t="str">
            <v>TRANSPORTE HORIZONTAL, TUBOS DE PVC SOLDÁVEL COM DIÂMETRO MAIOR QUE 60 MM E MENOR OU IGUAL A 85 MM, MANUAL, 30M. AF_06/2015</v>
          </cell>
          <cell r="C8019" t="str">
            <v>M</v>
          </cell>
          <cell r="D8019">
            <v>0.13</v>
          </cell>
        </row>
        <row r="8020">
          <cell r="A8020">
            <v>91106</v>
          </cell>
          <cell r="B8020" t="str">
            <v>TRANSPORTE HORIZONTAL, TUBOS DE PVC SÉRIE NORMAL - ESGOTO PREDIAL, OU REFORÇADO PARA ESGOTO OU ÁGUAS PLUVIAIS PREDIAL, COM DIÂMETRO MENOR OU IGUAL A 75 MM, MANUAL, 30M. AF_06/2015</v>
          </cell>
          <cell r="C8020" t="str">
            <v>M</v>
          </cell>
          <cell r="D8020">
            <v>0.05</v>
          </cell>
        </row>
        <row r="8021">
          <cell r="A8021">
            <v>91107</v>
          </cell>
          <cell r="B8021" t="str">
            <v>TRANSPORTE HORIZONTAL, TUBOS DE PVC SÉRIE NORMAL - ESGOTO PREDIAL, OU REFORÇADO PARA ESGOTO OU ÁGUAS PLUVIAIS PREDIAL, COM DIÂMETRO MAIOR QUE 75 MM E MENOR OU IGUAL A 100 MM, MANUAL, 30M. AF_06/2015</v>
          </cell>
          <cell r="C8021" t="str">
            <v>M</v>
          </cell>
          <cell r="D8021">
            <v>0.06</v>
          </cell>
        </row>
        <row r="8022">
          <cell r="A8022">
            <v>91108</v>
          </cell>
          <cell r="B8022" t="str">
            <v>TRANSPORTE HORIZONTAL, TUBOS DE PVC SÉRIE NORMAL - ESGOTO PREDIAL, OU REFORÇADO PARA ESGOTO OU ÁGUAS PLUVIAIS PREDIAL, COM DIÂMETRO MAIOR QUE 100 MM E MENOR OU IGUAL A 150 MM, MANUAL, 30M. AF_06/2015</v>
          </cell>
          <cell r="C8022" t="str">
            <v>M</v>
          </cell>
          <cell r="D8022">
            <v>0.13</v>
          </cell>
        </row>
        <row r="8023">
          <cell r="A8023">
            <v>91109</v>
          </cell>
          <cell r="B8023" t="str">
            <v>TRANSPORTE HORIZONTAL, TUBOS DE CPVC COM DIÂMETRO MENOR OU IGUAL A 54 MM, MANUAL, 30M. AF_06/2015</v>
          </cell>
          <cell r="C8023" t="str">
            <v>M</v>
          </cell>
          <cell r="D8023">
            <v>0.1</v>
          </cell>
        </row>
        <row r="8024">
          <cell r="A8024">
            <v>91110</v>
          </cell>
          <cell r="B8024" t="str">
            <v>TRANSPORTE HORIZONTAL, TUBOS DE CPVC COM DIÂMETRO MAIOR QUE 54 MM E MENOR OU IGUAL A 73 MM, MANUAL, 30M. AF_06/2015</v>
          </cell>
          <cell r="C8024" t="str">
            <v>M</v>
          </cell>
          <cell r="D8024">
            <v>0.13</v>
          </cell>
        </row>
        <row r="8025">
          <cell r="A8025">
            <v>91111</v>
          </cell>
          <cell r="B8025" t="str">
            <v>TRANSPORTE HORIZONTAL, TUBOS DE CPVC COM DIÂMETRO MAIOR QUE 73 MM E MENOR OU IGUAL A 89 MM, MANUAL, 30M. AF_06/2015</v>
          </cell>
          <cell r="C8025" t="str">
            <v>M</v>
          </cell>
          <cell r="D8025">
            <v>0.17</v>
          </cell>
        </row>
        <row r="8026">
          <cell r="A8026">
            <v>91112</v>
          </cell>
          <cell r="B8026" t="str">
            <v>TRANSPORTE HORIZONTAL, TUBOS DE PPR - PN 12 OU PN 25 COM DIÂMETRO MENOR OU IGUAL A 50 MM, MANUAL, 30M. AF_06/2015</v>
          </cell>
          <cell r="C8026" t="str">
            <v>M</v>
          </cell>
          <cell r="D8026">
            <v>0.1</v>
          </cell>
        </row>
        <row r="8027">
          <cell r="A8027">
            <v>91113</v>
          </cell>
          <cell r="B8027" t="str">
            <v>TRANSPORTE HORIZONTAL, TUBOS DE PPR - PN 12 OU PN 25 COM DIÂMETRO MAIOR QUE 50 MM E MENOR OU IGUAL A 75 MM, MANUAL, 30M. AF_06/2015</v>
          </cell>
          <cell r="C8027" t="str">
            <v>M</v>
          </cell>
          <cell r="D8027">
            <v>0.2</v>
          </cell>
        </row>
        <row r="8028">
          <cell r="A8028">
            <v>91114</v>
          </cell>
          <cell r="B8028" t="str">
            <v>TRANSPORTE HORIZONTAL, TUBOS DE PPR - PN 12 OU PN 25 COM DIÂMETRO MAIOR QUE 75 MM E MENOR OU IGUAL A 110 MM, MANUAL, 30M. AF_06/2015</v>
          </cell>
          <cell r="C8028" t="str">
            <v>M</v>
          </cell>
          <cell r="D8028">
            <v>0.37</v>
          </cell>
        </row>
        <row r="8029">
          <cell r="A8029">
            <v>91115</v>
          </cell>
          <cell r="B8029" t="str">
            <v>TRANSPORTE HORIZONTAL, TUBOS DE COBRE - CLASSE E, COM DIÂMETRO MENOR OU IGUAL A 42 MM, MANUAL, 30M. AF_06/2015</v>
          </cell>
          <cell r="C8029" t="str">
            <v>M</v>
          </cell>
          <cell r="D8029">
            <v>0.06</v>
          </cell>
        </row>
        <row r="8030">
          <cell r="A8030">
            <v>91116</v>
          </cell>
          <cell r="B8030" t="str">
            <v>TRANSPORTE HORIZONTAL, TUBOS DE COBRE - CLASSE E, COM DIÂMETRO MAIOR QUE 42 MM E MENOR OU IGUAL A 66 MM, MANUAL, 30M. AF_06/2015</v>
          </cell>
          <cell r="C8030" t="str">
            <v>M</v>
          </cell>
          <cell r="D8030">
            <v>0.1</v>
          </cell>
        </row>
        <row r="8031">
          <cell r="A8031">
            <v>91117</v>
          </cell>
          <cell r="B8031" t="str">
            <v>TRANSPORTE HORIZONTAL, TUBOS DE COBRE - CLASSE E, COM DIÂMETRO MAIOR QUE 66 MM E MENOR OU IGUAL A 104 MM, MANUAL, 30M. AF_06/2015</v>
          </cell>
          <cell r="C8031" t="str">
            <v>M</v>
          </cell>
          <cell r="D8031">
            <v>0.16</v>
          </cell>
        </row>
        <row r="8032">
          <cell r="A8032">
            <v>91118</v>
          </cell>
          <cell r="B8032" t="str">
            <v>TRANSPORTE HORIZONTAL, TUBOS DE AÇO CARBONO LEVE OU MÉDIO, PRETO OU GALVANIZADO, COM DIÂMETRO MENOR OU IGUAL A 25 MM, MANUAL, 30M. AF_06/2015</v>
          </cell>
          <cell r="C8032" t="str">
            <v>M</v>
          </cell>
          <cell r="D8032">
            <v>0.13</v>
          </cell>
        </row>
        <row r="8033">
          <cell r="A8033">
            <v>91119</v>
          </cell>
          <cell r="B8033" t="str">
            <v>TRANSPORTE HORIZONTAL, TUBOS DE AÇO CARBONO LEVE OU MÉDIO, PRETO OU GALVANIZADO, COM DIÂMETRO MAIOR QUE 25 MM E MENOR OU IGUAL A 40 MM, MANUAL, 30M. AF_06/2015</v>
          </cell>
          <cell r="C8033" t="str">
            <v>M</v>
          </cell>
          <cell r="D8033">
            <v>0.25</v>
          </cell>
        </row>
        <row r="8034">
          <cell r="A8034">
            <v>91120</v>
          </cell>
          <cell r="B8034" t="str">
            <v>TRANSPORTE HORIZONTAL, TUBOS DE AÇO CARBONO LEVE OU MÉDIO, PRETO OU GALVANIZADO, COM DIÂMETRO MAIOR QUE 40 MM E MENOR OU IGUAL A 65 MM, MANUAL, 30M. AF_06/2015</v>
          </cell>
          <cell r="C8034" t="str">
            <v>M</v>
          </cell>
          <cell r="D8034">
            <v>0.37</v>
          </cell>
        </row>
        <row r="8035">
          <cell r="A8035">
            <v>91121</v>
          </cell>
          <cell r="B8035" t="str">
            <v>TRANSPORTE HORIZONTAL, TUBOS DE AÇO CARBONO LEVE OU MÉDIO, PRETO OU GALVANIZADO, COM DIÂMETRO MAIOR QUE 65 MM E MENOR OU IGUAL A 90 MM, MANUAL, 30M. AF_06/2015</v>
          </cell>
          <cell r="C8035" t="str">
            <v>M</v>
          </cell>
          <cell r="D8035">
            <v>0.63</v>
          </cell>
        </row>
        <row r="8036">
          <cell r="A8036">
            <v>91122</v>
          </cell>
          <cell r="B8036" t="str">
            <v>TRANSPORTE HORIZONTAL, TUBOS DE AÇO CARBONO LEVE OU MÉDIO, PRETO OU GALVANIZADO, COM DIÂMETRO MAIOR QUE 90 MM E MENOR OU IGUAL A 125 MM, MANUAL, 30M. AF_06/2015</v>
          </cell>
          <cell r="C8036" t="str">
            <v>M</v>
          </cell>
          <cell r="D8036">
            <v>0.88</v>
          </cell>
        </row>
        <row r="8037">
          <cell r="A8037">
            <v>91123</v>
          </cell>
          <cell r="B8037" t="str">
            <v>TRANSPORTE HORIZONTAL, TUBOS DE AÇO CARBONO LEVE OU MÉDIO, PRETO OU GALVANIZADO, COM DIÂMETRO MAIOR QUE 125 MM E MENOR OU IGUAL A 150 MM, MANUAL, 30M. AF_06/2015</v>
          </cell>
          <cell r="C8037" t="str">
            <v>M</v>
          </cell>
          <cell r="D8037">
            <v>1.1299999999999999</v>
          </cell>
        </row>
        <row r="8038">
          <cell r="A8038">
            <v>91124</v>
          </cell>
          <cell r="B8038" t="str">
            <v>TRANSPORTE HORIZONTAL, MADEIRA, MANUAL, 30M. AF_06/2015</v>
          </cell>
          <cell r="C8038" t="str">
            <v>M3</v>
          </cell>
          <cell r="D8038">
            <v>58.26</v>
          </cell>
        </row>
        <row r="8039">
          <cell r="A8039">
            <v>91125</v>
          </cell>
          <cell r="B8039" t="str">
            <v>TRANSPORTE HORIZONTAL, VERGALHÕES DE AÇO, MANUAL, 30M. AF_06/2015</v>
          </cell>
          <cell r="C8039" t="str">
            <v>KG</v>
          </cell>
          <cell r="D8039">
            <v>0.06</v>
          </cell>
        </row>
        <row r="8040">
          <cell r="A8040">
            <v>91128</v>
          </cell>
          <cell r="B8040" t="str">
            <v>TRANSPORTE HORIZONTAL, LATA DE 18 L, MANIPULADOR TELESCÓPICO, 30M. AF_06/2014</v>
          </cell>
          <cell r="C8040" t="str">
            <v>18L</v>
          </cell>
          <cell r="D8040">
            <v>0.12</v>
          </cell>
        </row>
        <row r="8041">
          <cell r="A8041">
            <v>91129</v>
          </cell>
          <cell r="B8041" t="str">
            <v>TRANSPORTE HORIZONTAL, LATA DE 18 L, MANIPULADOR TELESCÓPICO, 50M. AF_06/2014</v>
          </cell>
          <cell r="C8041" t="str">
            <v>18L</v>
          </cell>
          <cell r="D8041">
            <v>0.19</v>
          </cell>
        </row>
        <row r="8042">
          <cell r="A8042">
            <v>91130</v>
          </cell>
          <cell r="B8042" t="str">
            <v>TRANSPORTE HORIZONTAL, LATA DE 18 L, MANIPULADOR TELESCÓPICO, 75M. AF_06/2014</v>
          </cell>
          <cell r="C8042" t="str">
            <v>18L</v>
          </cell>
          <cell r="D8042">
            <v>0.25</v>
          </cell>
        </row>
        <row r="8043">
          <cell r="A8043">
            <v>91132</v>
          </cell>
          <cell r="B8043" t="str">
            <v>TRANSPORTE HORIZONTAL, LATA DE 18 L, MANIPULADOR TELESCÓPICO, 100M. AF_06/2014</v>
          </cell>
          <cell r="C8043" t="str">
            <v>18L</v>
          </cell>
          <cell r="D8043">
            <v>0.36</v>
          </cell>
        </row>
        <row r="8044">
          <cell r="A8044">
            <v>91134</v>
          </cell>
          <cell r="B8044" t="str">
            <v>TRANSPORTE HORIZONTAL, PÁLETE DE SACOS, MANIPULADOR TELESCÓPICO, 30M. AF_06/2014</v>
          </cell>
          <cell r="C8044" t="str">
            <v>T</v>
          </cell>
          <cell r="D8044">
            <v>2.16</v>
          </cell>
        </row>
        <row r="8045">
          <cell r="A8045">
            <v>91135</v>
          </cell>
          <cell r="B8045" t="str">
            <v>TRANSPORTE HORIZONTAL, PÁLETE DE SACOS, MANIPULADOR TELESCÓPICO, 50M. AF_06/2014</v>
          </cell>
          <cell r="C8045" t="str">
            <v>T</v>
          </cell>
          <cell r="D8045">
            <v>3.89</v>
          </cell>
        </row>
        <row r="8046">
          <cell r="A8046">
            <v>91136</v>
          </cell>
          <cell r="B8046" t="str">
            <v>TRANSPORTE HORIZONTAL, PÁLETE DE SACOS, MANIPULADOR TELESCÓPICO, 75M. AF_06/2014</v>
          </cell>
          <cell r="C8046" t="str">
            <v>T</v>
          </cell>
          <cell r="D8046">
            <v>5.61</v>
          </cell>
        </row>
        <row r="8047">
          <cell r="A8047">
            <v>91137</v>
          </cell>
          <cell r="B8047" t="str">
            <v>TRANSPORTE HORIZONTAL, PÁLETE DE SACOS, MANIPULADOR TELESCÓPICO, 100M. AF_06/2014</v>
          </cell>
          <cell r="C8047" t="str">
            <v>T</v>
          </cell>
          <cell r="D8047">
            <v>7.32</v>
          </cell>
        </row>
        <row r="8048">
          <cell r="A8048">
            <v>91138</v>
          </cell>
          <cell r="B8048" t="str">
            <v>TRANSPORTE HORIZONTAL, BLOCOS VAZADOS DE CONCRETO 19X19X39 CM, MANIPULADOR TELESCÓPICO, 30M. AF_06/2014</v>
          </cell>
          <cell r="C8048" t="str">
            <v>MIL</v>
          </cell>
          <cell r="D8048">
            <v>73.39</v>
          </cell>
        </row>
        <row r="8049">
          <cell r="A8049">
            <v>91139</v>
          </cell>
          <cell r="B8049" t="str">
            <v>TRANSPORTE HORIZONTAL, BLOCOS CERÂMICOS FURADOS NA VERTICAL 19X19X39 CM, MANIPULADOR TELESCÓPICO, 30M. AF_06/2014</v>
          </cell>
          <cell r="C8049" t="str">
            <v>MIL</v>
          </cell>
          <cell r="D8049">
            <v>38.96</v>
          </cell>
        </row>
        <row r="8050">
          <cell r="A8050">
            <v>91140</v>
          </cell>
          <cell r="B8050" t="str">
            <v>TRANSPORTE HORIZONTAL, BLOCOS CERÂMICOS FURADOS NA HORIZONTAL 9X19X19 CM, MANIPULADOR TELESCÓPICO, 30M. AF_06/2014</v>
          </cell>
          <cell r="C8050" t="str">
            <v>MIL</v>
          </cell>
          <cell r="D8050">
            <v>17.2</v>
          </cell>
        </row>
        <row r="8051">
          <cell r="A8051">
            <v>91141</v>
          </cell>
          <cell r="B8051" t="str">
            <v>TRANSPORTE HORIZONTAL, BLOCOS VAZADOS DE CONCRETO 19X19X39 CM, MANIPULADOR TELESCÓPICO, 50M. AF_06/2014</v>
          </cell>
          <cell r="C8051" t="str">
            <v>MIL</v>
          </cell>
          <cell r="D8051">
            <v>112.35</v>
          </cell>
        </row>
        <row r="8052">
          <cell r="A8052">
            <v>91142</v>
          </cell>
          <cell r="B8052" t="str">
            <v>TRANSPORTE HORIZONTAL, BLOCOS CERÂMICOS FURADOS NA VERTICAL 19X19X39 CM, MANIPULADOR TELESCÓPICO, 50M. AF_06/2014</v>
          </cell>
          <cell r="C8052" t="str">
            <v>MIL</v>
          </cell>
          <cell r="D8052">
            <v>73.39</v>
          </cell>
        </row>
        <row r="8053">
          <cell r="A8053">
            <v>91143</v>
          </cell>
          <cell r="B8053" t="str">
            <v>TRANSPORTE HORIZONTAL, BLOCOS CERÂMICOS FURADOS NA HORIZONTAL 9X19X19 CM, MANIPULADOR TELESCÓPICO, 50M. AF_06/2014</v>
          </cell>
          <cell r="C8053" t="str">
            <v>MIL</v>
          </cell>
          <cell r="D8053">
            <v>17.2</v>
          </cell>
        </row>
        <row r="8054">
          <cell r="A8054">
            <v>91144</v>
          </cell>
          <cell r="B8054" t="str">
            <v>TRANSPORTE HORIZONTAL, BLOCOS VAZADOS DE CONCRETO 19X19X39 CM, MANIPULADOR TELESCÓPICO, 75M. AF_06/2014</v>
          </cell>
          <cell r="C8054" t="str">
            <v>MIL</v>
          </cell>
          <cell r="D8054">
            <v>151.31</v>
          </cell>
        </row>
        <row r="8055">
          <cell r="A8055">
            <v>91145</v>
          </cell>
          <cell r="B8055" t="str">
            <v>TRANSPORTE HORIZONTAL, BLOCOS CERÂMICOS FURADOS NA VERTICAL 19X19X39 CM, MANIPULADOR TELESCÓPICO, 75M. AF_06/2014</v>
          </cell>
          <cell r="C8055" t="str">
            <v>MIL</v>
          </cell>
          <cell r="D8055">
            <v>112.35</v>
          </cell>
        </row>
        <row r="8056">
          <cell r="A8056">
            <v>91146</v>
          </cell>
          <cell r="B8056" t="str">
            <v>TRANSPORTE HORIZONTAL, BLOCOS CERÂMICOS FURADOS NA HORIZONTAL 9X19X19 CM, MANIPULADOR TELESCÓPICO, 75M. AF_06/2014</v>
          </cell>
          <cell r="C8056" t="str">
            <v>MIL</v>
          </cell>
          <cell r="D8056">
            <v>21.74</v>
          </cell>
        </row>
        <row r="8057">
          <cell r="A8057">
            <v>91147</v>
          </cell>
          <cell r="B8057" t="str">
            <v>TRANSPORTE HORIZONTAL, BLOCOS VAZADOS DE CONCRETO 19X19X39 CM, MANIPULADOR TELESCÓPICO, 100M. AF_06/2014</v>
          </cell>
          <cell r="C8057" t="str">
            <v>MIL</v>
          </cell>
          <cell r="D8057">
            <v>207.5</v>
          </cell>
        </row>
        <row r="8058">
          <cell r="A8058">
            <v>91148</v>
          </cell>
          <cell r="B8058" t="str">
            <v>TRANSPORTE HORIZONTAL, BLOCOS CERÂMICOS FURADOS NA VERTICAL 19X19X39 CM, MANIPULADOR TELESCÓPICO, 100M. AF_06/2014</v>
          </cell>
          <cell r="C8058" t="str">
            <v>MIL</v>
          </cell>
          <cell r="D8058">
            <v>134.1</v>
          </cell>
        </row>
        <row r="8059">
          <cell r="A8059">
            <v>91149</v>
          </cell>
          <cell r="B8059" t="str">
            <v>TRANSPORTE HORIZONTAL, BLOCOS CERÂMICOS FURADOS NA HORIZONTAL 9X19X19 CM, MANIPULADOR TELESCÓPICO, 100M. AF_06/2014</v>
          </cell>
          <cell r="C8059" t="str">
            <v>MIL</v>
          </cell>
          <cell r="D8059">
            <v>34.42</v>
          </cell>
        </row>
        <row r="8060">
          <cell r="A8060">
            <v>91166</v>
          </cell>
          <cell r="B8060" t="str">
            <v>FIXAÇÃO DE TUBOS HORIZONTAIS DE PEX DIAMETROS IGUAIS OU INFERIORES A 40 MM COM ABRAÇADEIRA PLÁSTICA 390 MM, FIXADA EM LAJE. AF_05/2015</v>
          </cell>
          <cell r="C8060" t="str">
            <v>M</v>
          </cell>
          <cell r="D8060">
            <v>2.97</v>
          </cell>
        </row>
        <row r="8061">
          <cell r="A8061">
            <v>91167</v>
          </cell>
          <cell r="B8061" t="str">
            <v>FIXAÇÃO DE TUBOS HORIZONTAIS DE PPR DIÂMETROS MENORES OU IGUAIS A 40 MM COM ABRAÇADEIRA METÁLICA RÍGIDA TIPO D 1/2", FIXADA EM PERFILADO EM LAJE. AF_05/2015</v>
          </cell>
          <cell r="C8061" t="str">
            <v>M</v>
          </cell>
          <cell r="D8061">
            <v>7.32</v>
          </cell>
        </row>
        <row r="8062">
          <cell r="A8062">
            <v>91168</v>
          </cell>
          <cell r="B8062" t="str">
            <v>FIXAÇÃO DE TUBOS HORIZONTAIS DE PPR DIÂMETROS MAIORES QUE 40 MM E MENORES OU IGUAIS A 75 MM COM ABRAÇADEIRA METÁLICA RÍGIDA TIPO D 1 1/2", FIXADA EM PERFILADO EM LAJE. AF_05/2015</v>
          </cell>
          <cell r="C8062" t="str">
            <v>M</v>
          </cell>
          <cell r="D8062">
            <v>5.52</v>
          </cell>
        </row>
        <row r="8063">
          <cell r="A8063">
            <v>91169</v>
          </cell>
          <cell r="B8063" t="str">
            <v>FIXAÇÃO DE TUBOS HORIZONTAIS DE PPR DIÂMETROS MAIORES QUE 75 MM COM ABRAÇADEIRA METÁLICA RÍGIDA TIPO D 3", FIXADA EM PERFILADO EM LAJE. AF_05/2015</v>
          </cell>
          <cell r="C8063" t="str">
            <v>M</v>
          </cell>
          <cell r="D8063">
            <v>6.55</v>
          </cell>
        </row>
        <row r="8064">
          <cell r="A8064">
            <v>91170</v>
          </cell>
          <cell r="B8064" t="str">
            <v>FIXAÇÃO DE TUBOS HORIZONTAIS DE PVC, CPVC OU COBRE DIÂMETROS MENORES OU IGUAIS A 40 MM OU ELETROCALHAS ATÉ 150MM DE LARGURA, COM ABRAÇADEIRA METÁLICA RÍGIDA TIPO D 1/2, FIXADA EM PERFILADO EM LAJE. AF_05/2015</v>
          </cell>
          <cell r="C8064" t="str">
            <v>M</v>
          </cell>
          <cell r="D8064">
            <v>1.88</v>
          </cell>
        </row>
        <row r="8065">
          <cell r="A8065">
            <v>91171</v>
          </cell>
          <cell r="B8065" t="str">
            <v>FIXAÇÃO DE TUBOS HORIZONTAIS DE PVC, CPVC OU COBRE DIÂMETROS MAIORES QUE 40 MM E MENORES OU IGUAIS A 75 MM COM ABRAÇADEIRA METÁLICA RÍGIDA TIPO D 1 1/2", FIXADA EM PERFILADO EM LAJE. AF_05/2015</v>
          </cell>
          <cell r="C8065" t="str">
            <v>M</v>
          </cell>
          <cell r="D8065">
            <v>2.34</v>
          </cell>
        </row>
        <row r="8066">
          <cell r="A8066">
            <v>91172</v>
          </cell>
          <cell r="B8066" t="str">
            <v>FIXAÇÃO DE TUBOS HORIZONTAIS DE PVC, CPVC OU COBRE DIÂMETROS MAIORES QUE 75 MM COM ABRAÇADEIRA METÁLICA RÍGIDA TIPO D 3", FIXADA EM PERFILADO EM LAJE. AF_05/2015</v>
          </cell>
          <cell r="C8066" t="str">
            <v>M</v>
          </cell>
          <cell r="D8066">
            <v>3.45</v>
          </cell>
        </row>
        <row r="8067">
          <cell r="A8067">
            <v>91173</v>
          </cell>
          <cell r="B8067" t="str">
            <v>FIXAÇÃO DE TUBOS VERTICAIS DE PPR DIÂMETROS MENORES OU IGUAIS A 40 MM COM ABRAÇADEIRA METÁLICA RÍGIDA TIPO D 1/2", FIXADA EM PERFILADO EM ALVENARIA. AF_05/2015</v>
          </cell>
          <cell r="C8067" t="str">
            <v>M</v>
          </cell>
          <cell r="D8067">
            <v>0.95</v>
          </cell>
        </row>
        <row r="8068">
          <cell r="A8068">
            <v>91174</v>
          </cell>
          <cell r="B8068" t="str">
            <v>FIXAÇÃO DE TUBOS VERTICAIS DE PPR DIÂMETROS MAIORES QUE 40 MM E MENORES OU IGUAIS A 75 MM COM ABRAÇADEIRA METÁLICA RÍGIDA TIPO D 1 1/2", FIXADA EM PERFILADO EM ALVENARIA. AF_05/2015</v>
          </cell>
          <cell r="C8068" t="str">
            <v>M</v>
          </cell>
          <cell r="D8068">
            <v>1.85</v>
          </cell>
        </row>
        <row r="8069">
          <cell r="A8069">
            <v>91175</v>
          </cell>
          <cell r="B8069" t="str">
            <v>FIXAÇÃO DE TUBOS VERTICAIS DE PPR DIÂMETROS MAIORES QUE 75 MM COM ABRAÇADEIRA METÁLICA RÍGIDA TIPO D 3", FIXADA EM PERFILADO EM ALVENARIA. AF_05/2015</v>
          </cell>
          <cell r="C8069" t="str">
            <v>M</v>
          </cell>
          <cell r="D8069">
            <v>3.04</v>
          </cell>
        </row>
        <row r="8070">
          <cell r="A8070">
            <v>91176</v>
          </cell>
          <cell r="B8070" t="str">
            <v>FIXAÇÃO DE TUBOS HORIZONTAIS DE PPR DIÂMETROS MENORES OU IGUAIS A 40 MM COM ABRAÇADEIRA METÁLICA RÍGIDA TIPO  D  1/2" , FIXADA DIRETAMENTE NA LAJE. AF_05/2015</v>
          </cell>
          <cell r="C8070" t="str">
            <v>M</v>
          </cell>
          <cell r="D8070">
            <v>28.12</v>
          </cell>
        </row>
        <row r="8071">
          <cell r="A8071">
            <v>91177</v>
          </cell>
          <cell r="B8071" t="str">
            <v>FIXAÇÃO DE TUBOS HORIZONTAIS DE PPR DIÂMETROS MAIORES QUE 40 MM E MENORES OU IGUAIS A 75 MM COM ABRAÇADEIRA METÁLICA RÍGIDA TIPO  D  1 1/2" , FIXADA DIRETAMENTE NA LAJE. AF_05/2015</v>
          </cell>
          <cell r="C8071" t="str">
            <v>M</v>
          </cell>
          <cell r="D8071">
            <v>12.67</v>
          </cell>
        </row>
        <row r="8072">
          <cell r="A8072">
            <v>91178</v>
          </cell>
          <cell r="B8072" t="str">
            <v>FIXAÇÃO DE TUBOS HORIZONTAIS DE PPR DIÂMETROS MAIORES QUE 75 MM COM ABRAÇADEIRA METÁLICA RÍGIDA TIPO  D  3" , FIXADA DIRETAMENTE NA LAJE. AF_05/2015</v>
          </cell>
          <cell r="C8072" t="str">
            <v>M</v>
          </cell>
          <cell r="D8072">
            <v>12.41</v>
          </cell>
        </row>
        <row r="8073">
          <cell r="A8073">
            <v>91179</v>
          </cell>
          <cell r="B8073" t="str">
            <v>FIXAÇÃO DE TUBOS HORIZONTAIS DE PVC, CPVC OU COBRE DIÂMETROS MENORES OU IGUAIS A 40 MM COM ABRAÇADEIRA METÁLICA RÍGIDA TIPO  D  1/2" , FIXADA DIRETAMENTE NA LAJE. AF_05/2015</v>
          </cell>
          <cell r="C8073" t="str">
            <v>M</v>
          </cell>
          <cell r="D8073">
            <v>7.2</v>
          </cell>
        </row>
        <row r="8074">
          <cell r="A8074">
            <v>91180</v>
          </cell>
          <cell r="B8074" t="str">
            <v>FIXAÇÃO DE TUBOS HORIZONTAIS DE PVC, CPVC OU COBRE DIÂMETROS MAIORES QUE 40 MM E MENORES OU IGUAIS A 75 MM COM ABRAÇADEIRA METÁLICA RÍGIDA TIPO D 1 1/2, FIXADA DIRETAMENTE NA LAJE. AF_05/2015</v>
          </cell>
          <cell r="C8074" t="str">
            <v>M</v>
          </cell>
          <cell r="D8074">
            <v>5.75</v>
          </cell>
        </row>
        <row r="8075">
          <cell r="A8075">
            <v>91181</v>
          </cell>
          <cell r="B8075" t="str">
            <v>FIXAÇÃO DE TUBOS HORIZONTAIS DE PVC, CPVC OU COBRE DIÂMETROS MAIORES QUE 75 MM COM ABRAÇADEIRA METÁLICA RÍGIDA TIPO  D  3" , FIXADA DIRETAMENTE NA LAJE. AF_05/2015</v>
          </cell>
          <cell r="C8075" t="str">
            <v>M</v>
          </cell>
          <cell r="D8075">
            <v>6.16</v>
          </cell>
        </row>
        <row r="8076">
          <cell r="A8076">
            <v>91182</v>
          </cell>
          <cell r="B8076" t="str">
            <v>FIXAÇÃO DE TUBOS HORIZONTAIS DE PPR DIÂMETROS MENORES OU IGUAIS A 40 MM COM ABRAÇADEIRA METÁLICA FLEXÍVEL 18 MM, FIXADA DIRETAMENTE NA LAJE. AF_05/2015</v>
          </cell>
          <cell r="C8076" t="str">
            <v>M</v>
          </cell>
          <cell r="D8076">
            <v>18.32</v>
          </cell>
        </row>
        <row r="8077">
          <cell r="A8077">
            <v>91183</v>
          </cell>
          <cell r="B8077" t="str">
            <v>FIXAÇÃO DE TUBOS HORIZONTAIS DE PPR DIÂMETROS MAIORES QUE 40 MM E MENORES OU IGUAIS A 75 MM COM ABRAÇADEIRA METÁLICA FLEXÍVEL 18 MM, FIXADA DIRETAMENTE NA LAJE. AF_05/2015</v>
          </cell>
          <cell r="C8077" t="str">
            <v>M</v>
          </cell>
          <cell r="D8077">
            <v>9.1</v>
          </cell>
        </row>
        <row r="8078">
          <cell r="A8078">
            <v>91184</v>
          </cell>
          <cell r="B8078" t="str">
            <v>FIXAÇÃO DE TUBOS HORIZONTAIS DE PPR DIÂMETROS MAIORES QUE 75 MM COM ABRAÇADEIRA METÁLICA FLEXÍVEL 18 MM, FIXADA DIRETAMENTE NA LAJE. AF_05/2015</v>
          </cell>
          <cell r="C8078" t="str">
            <v>M</v>
          </cell>
          <cell r="D8078">
            <v>8.5299999999999994</v>
          </cell>
        </row>
        <row r="8079">
          <cell r="A8079">
            <v>91185</v>
          </cell>
          <cell r="B8079" t="str">
            <v>FIXAÇÃO DE TUBOS HORIZONTAIS DE PVC, CPVC OU COBRE DIÂMETROS MENORES OU IGUAIS A 40 MM COM ABRAÇADEIRA METÁLICA FLEXÍVEL 18 MM, FIXADA DIRETAMENTE NA LAJE. AF_05/2015</v>
          </cell>
          <cell r="C8079" t="str">
            <v>M</v>
          </cell>
          <cell r="D8079">
            <v>4.6900000000000004</v>
          </cell>
        </row>
        <row r="8080">
          <cell r="A8080">
            <v>91186</v>
          </cell>
          <cell r="B8080" t="str">
            <v>FIXAÇÃO DE TUBOS HORIZONTAIS DE PVC, CPVC OU COBRE DIÂMETROS MAIORES QUE 40 MM E MENORES OU IGUAIS A 75 MM COM ABRAÇADEIRA METÁLICA FLEXÍVEL 18 MM, FIXADA DIRETAMENTE NA LAJE. AF_05/2015</v>
          </cell>
          <cell r="C8080" t="str">
            <v>M</v>
          </cell>
          <cell r="D8080">
            <v>3.89</v>
          </cell>
        </row>
        <row r="8081">
          <cell r="A8081">
            <v>91187</v>
          </cell>
          <cell r="B8081" t="str">
            <v>FIXAÇÃO DE TUBOS HORIZONTAIS DE PVC, CPVC OU COBRE DIÂMETROS MAIORES QUE 75 MM COM ABRAÇADEIRA METÁLICA FLEXÍVEL 18 MM, FIXADA DIRETAMENTE NA LAJE. AF_05/2015</v>
          </cell>
          <cell r="C8081" t="str">
            <v>M</v>
          </cell>
          <cell r="D8081">
            <v>4.49</v>
          </cell>
        </row>
        <row r="8082">
          <cell r="A8082">
            <v>91188</v>
          </cell>
          <cell r="B8082" t="str">
            <v>CHUMBAMENTO PONTUAL DE ABERTURA EM LAJE COM PASSAGEM DE 1 TUBO DE DIAMETRO EQUIVALENTE IGUAL À  50 MM. AF_05/2015</v>
          </cell>
          <cell r="C8082" t="str">
            <v>UN</v>
          </cell>
          <cell r="D8082">
            <v>4.67</v>
          </cell>
        </row>
        <row r="8083">
          <cell r="A8083">
            <v>91189</v>
          </cell>
          <cell r="B8083" t="str">
            <v>CHUMBAMENTO PONTUAL DE ABERTURA EM LAJE COM PASSAGEM DE MAIS DE 1 TUBO DE  DIAMETRO EQUIVALENTE IGUAL À  50 MM. AF_05/2015</v>
          </cell>
          <cell r="C8083" t="str">
            <v>UN</v>
          </cell>
          <cell r="D8083">
            <v>31.34</v>
          </cell>
        </row>
        <row r="8084">
          <cell r="A8084">
            <v>91190</v>
          </cell>
          <cell r="B8084" t="str">
            <v>CHUMBAMENTO PONTUAL EM PASSAGEM DE TUBO COM DIÂMETRO MENOR OU IGUAL A 40 MM. AF_05/2015</v>
          </cell>
          <cell r="C8084" t="str">
            <v>UN</v>
          </cell>
          <cell r="D8084">
            <v>3.37</v>
          </cell>
        </row>
        <row r="8085">
          <cell r="A8085">
            <v>91191</v>
          </cell>
          <cell r="B8085" t="str">
            <v>CHUMBAMENTO PONTUAL EM PASSAGEM DE TUBO COM DIÂMETROS ENTRE 40 MM E 75 MM. AF_05/2015</v>
          </cell>
          <cell r="C8085" t="str">
            <v>UN</v>
          </cell>
          <cell r="D8085">
            <v>3.59</v>
          </cell>
        </row>
        <row r="8086">
          <cell r="A8086">
            <v>91192</v>
          </cell>
          <cell r="B8086" t="str">
            <v>CHUMBAMENTO PONTUAL EM PASSAGEM DE TUBO COM DIÂMETRO MAIOR QUE 75 MM. AF_05/2015</v>
          </cell>
          <cell r="C8086" t="str">
            <v>UN</v>
          </cell>
          <cell r="D8086">
            <v>3.97</v>
          </cell>
        </row>
        <row r="8087">
          <cell r="A8087">
            <v>91222</v>
          </cell>
          <cell r="B8087" t="str">
            <v>RASGO EM ALVENARIA PARA RAMAIS/ DISTRIBUIÇÃO COM DIÂMETROS MAIORES QUE 40 MM E MENORES OU IGUAIS A 75 MM. AF_05/2015</v>
          </cell>
          <cell r="C8087" t="str">
            <v>M</v>
          </cell>
          <cell r="D8087">
            <v>9.42</v>
          </cell>
        </row>
        <row r="8088">
          <cell r="A8088">
            <v>91273</v>
          </cell>
          <cell r="B8088" t="str">
            <v>PLACA VIBRATÓRIA REVERSÍVEL COM MOTOR 4 TEMPOS A GASOLINA, FORÇA CENTRÍFUGA DE 25 KN (2500 KGF), POTÊNCIA 5,5 CV - DEPRECIAÇÃO. AF_08/2015</v>
          </cell>
          <cell r="C8088" t="str">
            <v>H</v>
          </cell>
          <cell r="D8088">
            <v>0.55000000000000004</v>
          </cell>
        </row>
        <row r="8089">
          <cell r="A8089">
            <v>91274</v>
          </cell>
          <cell r="B8089" t="str">
            <v>PLACA VIBRATÓRIA REVERSÍVEL COM MOTOR 4 TEMPOS A GASOLINA, FORÇA CENTRÍFUGA DE 25 KN (2500 KGF), POTÊNCIA 5,5 CV - JUROS. AF_08/2015</v>
          </cell>
          <cell r="C8089" t="str">
            <v>H</v>
          </cell>
          <cell r="D8089">
            <v>0.14000000000000001</v>
          </cell>
        </row>
        <row r="8090">
          <cell r="A8090">
            <v>91275</v>
          </cell>
          <cell r="B8090" t="str">
            <v>PLACA VIBRATÓRIA REVERSÍVEL COM MOTOR 4 TEMPOS A GASOLINA, FORÇA CENTRÍFUGA DE 25 KN (2500 KGF), POTÊNCIA 5,5 CV - MANUTENÇÃO. AF_08/2015</v>
          </cell>
          <cell r="C8090" t="str">
            <v>H</v>
          </cell>
          <cell r="D8090">
            <v>0.69</v>
          </cell>
        </row>
        <row r="8091">
          <cell r="A8091">
            <v>91276</v>
          </cell>
          <cell r="B8091" t="str">
            <v>PLACA VIBRATÓRIA REVERSÍVEL COM MOTOR 4 TEMPOS A GASOLINA, FORÇA CENTRÍFUGA DE 25 KN (2500 KGF), POTÊNCIA 5,5 CV - MATERIAIS NA OPERAÇÃO. AF_08/2015</v>
          </cell>
          <cell r="C8091" t="str">
            <v>H</v>
          </cell>
          <cell r="D8091">
            <v>3.24</v>
          </cell>
        </row>
        <row r="8092">
          <cell r="A8092">
            <v>91277</v>
          </cell>
          <cell r="B8092" t="str">
            <v>PLACA VIBRATÓRIA REVERSÍVEL COM MOTOR 4 TEMPOS A GASOLINA, FORÇA CENTRÍFUGA DE 25 KN (2500 KGF), POTÊNCIA 5,5 CV - CHP DIURNO. AF_08/2015</v>
          </cell>
          <cell r="C8092" t="str">
            <v>CHP</v>
          </cell>
          <cell r="D8092">
            <v>4.62</v>
          </cell>
        </row>
        <row r="8093">
          <cell r="A8093">
            <v>91278</v>
          </cell>
          <cell r="B8093" t="str">
            <v>PLACA VIBRATÓRIA REVERSÍVEL COM MOTOR 4 TEMPOS A GASOLINA, FORÇA CENTRÍFUGA DE 25 KN (2500 KGF), POTÊNCIA 5,5 CV - CHI DIURNO. AF_08/2015</v>
          </cell>
          <cell r="C8093" t="str">
            <v>CHI</v>
          </cell>
          <cell r="D8093">
            <v>0.69</v>
          </cell>
        </row>
        <row r="8094">
          <cell r="A8094">
            <v>91279</v>
          </cell>
          <cell r="B8094" t="str">
            <v>CORTADORA DE PISO COM MOTOR 4 TEMPOS A GASOLINA, POTÊNCIA DE 13 HP, COM DISCO DE CORTE DIAMANTADO SEGMENTADO PARA CONCRETO, DIÂMETRO DE 350 MM, FURO DE 1" (14 X 1") - DEPRECIAÇÃO. AF_08/2015</v>
          </cell>
          <cell r="C8094" t="str">
            <v>H</v>
          </cell>
          <cell r="D8094">
            <v>0.75</v>
          </cell>
        </row>
        <row r="8095">
          <cell r="A8095">
            <v>91280</v>
          </cell>
          <cell r="B8095" t="str">
            <v>CORTADORA DE PISO COM MOTOR 4 TEMPOS A GASOLINA, POTÊNCIA DE 13 HP, COM DISCO DE CORTE DIAMANTADO SEGMENTADO PARA CONCRETO, DIÂMETRO DE 350 MM, FURO DE 1" (14 X 1") - JUROS. AF_08/2015</v>
          </cell>
          <cell r="C8095" t="str">
            <v>H</v>
          </cell>
          <cell r="D8095">
            <v>0.16</v>
          </cell>
        </row>
        <row r="8096">
          <cell r="A8096">
            <v>91281</v>
          </cell>
          <cell r="B8096" t="str">
            <v>CORTADORA DE PISO COM MOTOR 4 TEMPOS A GASOLINA, POTÊNCIA DE 13 HP, COM DISCO DE CORTE DIAMANTADO SEGMENTADO PARA CONCRETO, DIÂMETRO DE 350 MM, FURO DE 1" (14 X 1") - MANUTENÇÃO. AF_08/2015</v>
          </cell>
          <cell r="C8096" t="str">
            <v>H</v>
          </cell>
          <cell r="D8096">
            <v>0.94</v>
          </cell>
        </row>
        <row r="8097">
          <cell r="A8097">
            <v>91282</v>
          </cell>
          <cell r="B8097" t="str">
            <v>CORTADORA DE PISO COM MOTOR 4 TEMPOS A GASOLINA, POTÊNCIA DE 13 HP, COM DISCO DE CORTE DIAMANTADO SEGMENTADO PARA CONCRETO, DIÂMETRO DE 350 MM, FURO DE 1" (14 X 1") - MATERIAIS NA OPERAÇÃO. AF_08/2015</v>
          </cell>
          <cell r="C8097" t="str">
            <v>H</v>
          </cell>
          <cell r="D8097">
            <v>7.76</v>
          </cell>
        </row>
        <row r="8098">
          <cell r="A8098">
            <v>91283</v>
          </cell>
          <cell r="B8098" t="str">
            <v>CORTADORA DE PISO COM MOTOR 4 TEMPOS A GASOLINA, POTÊNCIA DE 13 HP, COM DISCO DE CORTE DIAMANTADO SEGMENTADO PARA CONCRETO, DIÂMETRO DE 350 MM, FURO DE 1" (14 X 1") - CHP DIURNO. AF_08/2015</v>
          </cell>
          <cell r="C8098" t="str">
            <v>CHP</v>
          </cell>
          <cell r="D8098">
            <v>9.61</v>
          </cell>
        </row>
        <row r="8099">
          <cell r="A8099">
            <v>91285</v>
          </cell>
          <cell r="B8099" t="str">
            <v>CORTADORA DE PISO COM MOTOR 4 TEMPOS A GASOLINA, POTÊNCIA DE 13 HP, COM DISCO DE CORTE DIAMANTADO SEGMENTADO PARA CONCRETO, DIÂMETRO DE 350 MM, FURO DE 1" (14 X 1") - CHI DIURNO. AF_08/2015</v>
          </cell>
          <cell r="C8099" t="str">
            <v>CHI</v>
          </cell>
          <cell r="D8099">
            <v>0.91</v>
          </cell>
        </row>
        <row r="8100">
          <cell r="A8100">
            <v>91286</v>
          </cell>
          <cell r="B8100" t="str">
            <v>ADUELA / MARCO / BATENTE PARA PORTA DE 60X210CM, PADRÃO POPULAR - FORNECIMENTO E MONTAGEM. AF_08/2015</v>
          </cell>
          <cell r="C8100" t="str">
            <v>UN</v>
          </cell>
          <cell r="D8100">
            <v>116.95</v>
          </cell>
        </row>
        <row r="8101">
          <cell r="A8101">
            <v>91287</v>
          </cell>
          <cell r="B8101" t="str">
            <v>ADUELA / MARCO / BATENTE PARA PORTA DE 70X210CM, PADRÃO POPULAR - FORNECIMENTO E MONTAGEM. AF_08/2015</v>
          </cell>
          <cell r="C8101" t="str">
            <v>UN</v>
          </cell>
          <cell r="D8101">
            <v>122.9</v>
          </cell>
        </row>
        <row r="8102">
          <cell r="A8102">
            <v>91288</v>
          </cell>
          <cell r="B8102" t="str">
            <v>ADUELA / MARCO / BATENTE PARA PORTA DE 80X210CM, PADRÃO POPULAR - FORNECIMENTO E MONTAGEM. AF_08/2015</v>
          </cell>
          <cell r="C8102" t="str">
            <v>UN</v>
          </cell>
          <cell r="D8102">
            <v>128.86000000000001</v>
          </cell>
        </row>
        <row r="8103">
          <cell r="A8103">
            <v>91290</v>
          </cell>
          <cell r="B8103" t="str">
            <v>ADUELA / MARCO / BATENTE PARA PORTA DE 90X210CM, PADRÃO POPULAR - FORNECIMENTO E MONTAGEM. AF_08/2015</v>
          </cell>
          <cell r="C8103" t="str">
            <v>UN</v>
          </cell>
          <cell r="D8103">
            <v>134.81</v>
          </cell>
        </row>
        <row r="8104">
          <cell r="A8104">
            <v>91291</v>
          </cell>
          <cell r="B8104" t="str">
            <v>ADUELA / MARCO / BATENTE PARA PORTA DE 60X210CM, FIXAÇÃO COM ARGAMASSA, PADRÃO POPULAR - FORNECIMENTO E INSTALAÇÃO. AF_08/2015_P</v>
          </cell>
          <cell r="C8104" t="str">
            <v>UN</v>
          </cell>
          <cell r="D8104">
            <v>169.62</v>
          </cell>
        </row>
        <row r="8105">
          <cell r="A8105">
            <v>91292</v>
          </cell>
          <cell r="B8105" t="str">
            <v>ADUELA / MARCO / BATENTE PARA PORTA DE 70X210CM, FIXAÇÃO COM ARGAMASSA, PADRÃO POPULAR - FORNECIMENTO E INSTALAÇÃO. AF_08/2015_P</v>
          </cell>
          <cell r="C8105" t="str">
            <v>UN</v>
          </cell>
          <cell r="D8105">
            <v>179.94</v>
          </cell>
        </row>
        <row r="8106">
          <cell r="A8106">
            <v>91293</v>
          </cell>
          <cell r="B8106" t="str">
            <v>ADUELA / MARCO / BATENTE PARA PORTA DE 80X210CM, FIXAÇÃO COM ARGAMASSA, PADRÃO POPULAR - FORNECIMENTO E INSTALAÇÃO. AF_08/2015_P</v>
          </cell>
          <cell r="C8106" t="str">
            <v>UN</v>
          </cell>
          <cell r="D8106">
            <v>190.25</v>
          </cell>
        </row>
        <row r="8107">
          <cell r="A8107">
            <v>91294</v>
          </cell>
          <cell r="B8107" t="str">
            <v>ADUELA / MARCO / BATENTE PARA PORTA DE 90X210CM, FIXAÇÃO COM ARGAMASSA, PADRÃO POPULAR - FORNECIMENTO E INSTALAÇÃO. AF_08/2015_P</v>
          </cell>
          <cell r="C8107" t="str">
            <v>UN</v>
          </cell>
          <cell r="D8107">
            <v>200.61</v>
          </cell>
        </row>
        <row r="8108">
          <cell r="A8108">
            <v>91295</v>
          </cell>
          <cell r="B8108" t="str">
            <v>PORTA DE MADEIRA FRISADA, SEMI-OCA (LEVE OU MÉDIA), 60X210CM, ESPESSURA DE 3CM, INCLUSO DOBRADIÇAS - FORNECIMENTO E INSTALAÇÃO. AF_08/2015</v>
          </cell>
          <cell r="C8108" t="str">
            <v>UN</v>
          </cell>
          <cell r="D8108">
            <v>265.14</v>
          </cell>
        </row>
        <row r="8109">
          <cell r="A8109">
            <v>91296</v>
          </cell>
          <cell r="B8109" t="str">
            <v>PORTA DE MADEIRA FRISADA, SEMI-OCA (LEVE OU MÉDIA), 70X210CM, ESPESSURA DE 3CM, INCLUSO DOBRADIÇAS - FORNECIMENTO E INSTALAÇÃO. AF_08/2015</v>
          </cell>
          <cell r="C8109" t="str">
            <v>UN</v>
          </cell>
          <cell r="D8109">
            <v>283.19</v>
          </cell>
        </row>
        <row r="8110">
          <cell r="A8110">
            <v>91297</v>
          </cell>
          <cell r="B8110" t="str">
            <v>PORTA DE MADEIRA FRISADA, SEMI-OCA (LEVE OU MÉDIA), 80X210CM, ESPESSURA DE 3,5CM, INCLUSO DOBRADIÇAS - FORNECIMENTO E INSTALAÇÃO. AF_08/2015</v>
          </cell>
          <cell r="C8110" t="str">
            <v>UN</v>
          </cell>
          <cell r="D8110">
            <v>331.14</v>
          </cell>
        </row>
        <row r="8111">
          <cell r="A8111">
            <v>91298</v>
          </cell>
          <cell r="B8111" t="str">
            <v>PORTA DE MADEIRA TIPO VENEZIANA, 80X210CM, ESPESSURA DE 3CM, INCLUSO DOBRADIÇAS - FORNECIMENTO E INSTALAÇÃO. AF_08/2015</v>
          </cell>
          <cell r="C8111" t="str">
            <v>UN</v>
          </cell>
          <cell r="D8111">
            <v>294.36</v>
          </cell>
        </row>
        <row r="8112">
          <cell r="A8112">
            <v>91299</v>
          </cell>
          <cell r="B8112" t="str">
            <v>PORTA DE MADEIRA, TIPO MEXICANA, MACIÇA (PESADA OU SUPERPESADA), 80X210CM, ESPESSURA DE 3,5CM, INCLUSO DOBRADIÇAS - FORNECIMENTO E INSTALAÇÃO. AF_08/2015</v>
          </cell>
          <cell r="C8112" t="str">
            <v>UN</v>
          </cell>
          <cell r="D8112">
            <v>615.77</v>
          </cell>
        </row>
        <row r="8113">
          <cell r="A8113">
            <v>91300</v>
          </cell>
          <cell r="B8113" t="str">
            <v>ALIZAR / GUARNIÇÃO DE 5X1,5CM PARA PORTA DE 60X210CM FIXADO COM PREGOS, PADRÃO POPULAR - FORNECIMENTO E INSTALAÇÃO. AF_08/2015</v>
          </cell>
          <cell r="C8113" t="str">
            <v>UN</v>
          </cell>
          <cell r="D8113">
            <v>18.7</v>
          </cell>
        </row>
        <row r="8114">
          <cell r="A8114">
            <v>91301</v>
          </cell>
          <cell r="B8114" t="str">
            <v>ALIZAR / GUARNIÇÃO DE 5X1,5CM PARA PORTA DE 70X210CM FIXADO COM PREGOS, PADRÃO POPULAR - FORNECIMENTO E INSTALAÇÃO. AF_08/2015</v>
          </cell>
          <cell r="C8114" t="str">
            <v>UN</v>
          </cell>
          <cell r="D8114">
            <v>19.8</v>
          </cell>
        </row>
        <row r="8115">
          <cell r="A8115">
            <v>91302</v>
          </cell>
          <cell r="B8115" t="str">
            <v>ALIZAR / GUARNIÇÃO DE 5X1,5CM PARA PORTA DE 80X210CM FIXADO COM PREGOS, PADRÃO POPULAR - FORNECIMENTO E INSTALAÇÃO. AF_08/2015</v>
          </cell>
          <cell r="C8115" t="str">
            <v>UN</v>
          </cell>
          <cell r="D8115">
            <v>20.89</v>
          </cell>
        </row>
        <row r="8116">
          <cell r="A8116">
            <v>91303</v>
          </cell>
          <cell r="B8116" t="str">
            <v>ALIZAR / GUARNIÇÃO DE 5X1,5CM PARA PORTA DE 90X210CM FIXADO COM PREGOS, PADRÃO POPULAR - FORNECIMENTO E INSTALAÇÃO. AF_08/2015</v>
          </cell>
          <cell r="C8116" t="str">
            <v>UN</v>
          </cell>
          <cell r="D8116">
            <v>22.02</v>
          </cell>
        </row>
        <row r="8117">
          <cell r="A8117">
            <v>91304</v>
          </cell>
          <cell r="B8117" t="str">
            <v>FECHADURA DE EMBUTIR COM CILINDRO, EXTERNA, COMPLETA, ACABAMENTO PADRÃO POPULAR, INCLUSO EXECUÇÃO DE FURO - FORNECIMENTO E INSTALAÇÃO. AF_08/2015</v>
          </cell>
          <cell r="C8117" t="str">
            <v>UN</v>
          </cell>
          <cell r="D8117">
            <v>65.040000000000006</v>
          </cell>
        </row>
        <row r="8118">
          <cell r="A8118">
            <v>91305</v>
          </cell>
          <cell r="B8118" t="str">
            <v>FECHADURA DE EMBUTIR PARA PORTA DE BANHEIRO, COMPLETA, ACABAMENTO PADRÃO POPULAR, INCLUSO EXECUÇÃO DE FURO - FORNECIMENTO E INSTALAÇÃO. AF_08/2015</v>
          </cell>
          <cell r="C8118" t="str">
            <v>UN</v>
          </cell>
          <cell r="D8118">
            <v>49.08</v>
          </cell>
        </row>
        <row r="8119">
          <cell r="A8119">
            <v>91306</v>
          </cell>
          <cell r="B8119" t="str">
            <v>FECHADURA DE EMBUTIR PARA PORTAS INTERNAS, COMPLETA, ACABAMENTO PADRÃO MÉDIO, COM EXECUÇÃO DE FURO - FORNECIMENTO E INSTALAÇÃO. AF_08/2015</v>
          </cell>
          <cell r="C8119" t="str">
            <v>UN</v>
          </cell>
          <cell r="D8119">
            <v>73.8</v>
          </cell>
        </row>
        <row r="8120">
          <cell r="A8120">
            <v>91307</v>
          </cell>
          <cell r="B8120" t="str">
            <v>FECHADURA DE EMBUTIR PARA PORTAS INTERNAS, COMPLETA, ACABAMENTO PADRÃO POPULAR, COM EXECUÇÃO DE FURO - FORNECIMENTO E INSTALAÇÃO. AF_08/2015</v>
          </cell>
          <cell r="C8120" t="str">
            <v>UN</v>
          </cell>
          <cell r="D8120">
            <v>51.58</v>
          </cell>
        </row>
        <row r="8121">
          <cell r="A8121">
            <v>91312</v>
          </cell>
          <cell r="B8121" t="str">
            <v>KIT DE PORTA DE MADEIRA PARA PINTURA, SEMI-OCA (LEVE OU MÉDIA), PADRÃO POPULAR, 60X210CM, ESPESSURA DE 3,5CM, ITENS INCLUSOS: DOBRADIÇAS, MONTAGEM E INSTALAÇÃO DO BATENTE, FECHADURA COM EXECUÇÃO DO FURO - FORNECIMENTO E INSTALAÇÃO. AF_08/2015</v>
          </cell>
          <cell r="C8121" t="str">
            <v>UN</v>
          </cell>
          <cell r="D8121">
            <v>534.1</v>
          </cell>
        </row>
        <row r="8122">
          <cell r="A8122">
            <v>91313</v>
          </cell>
          <cell r="B8122" t="str">
            <v>KIT DE PORTA DE MADEIRA PARA PINTURA, SEMI-OCA (LEVE OU MÉDIA), PADRÃO POPULAR, 70X210CM, ESPESSURA DE 3,5CM, ITENS INCLUSOS: DOBRADIÇAS, MONTAGEM E INSTALAÇÃO DO BATENTE, FECHADURA COM EXECUÇÃO DO FURO - FORNECIMENTO E INSTALAÇÃO. AF_08/2015</v>
          </cell>
          <cell r="C8122" t="str">
            <v>UN</v>
          </cell>
          <cell r="D8122">
            <v>576.58000000000004</v>
          </cell>
        </row>
        <row r="8123">
          <cell r="A8123">
            <v>91314</v>
          </cell>
          <cell r="B8123" t="str">
            <v>KIT DE PORTA DE MADEIRA PARA PINTURA, SEMI-OCA (LEVE OU MÉDIA), PADRÃO POPULAR, 80X210CM, ESPESSURA DE 3,5CM, ITENS INCLUSOS: DOBRADIÇAS, MONTAGEM E INSTALAÇÃO DO BATENTE, FECHADURA COM EXECUÇÃO DO FURO - FORNECIMENTO E INSTALAÇÃO. AF_08/2015</v>
          </cell>
          <cell r="C8123" t="str">
            <v>UN</v>
          </cell>
          <cell r="D8123">
            <v>597.55999999999995</v>
          </cell>
        </row>
        <row r="8124">
          <cell r="A8124">
            <v>91315</v>
          </cell>
          <cell r="B8124" t="str">
            <v>KIT DE PORTA DE MADEIRA PARA PINTURA, SEMI-OCA (LEVE OU MÉDIA), PADRÃO POPULAR, 90X210CM, ESPESSURA DE 3,5CM, ITENS INCLUSOS: DOBRADIÇAS, MONTAGEM E INSTALAÇÃO DO BATENTE, FECHADURA COM EXECUÇÃO DO FURO - FORNECIMENTO E INSTALAÇÃO. AF_08/2015</v>
          </cell>
          <cell r="C8124" t="str">
            <v>UN</v>
          </cell>
          <cell r="D8124">
            <v>627.23</v>
          </cell>
        </row>
        <row r="8125">
          <cell r="A8125">
            <v>91318</v>
          </cell>
          <cell r="B8125" t="str">
            <v>KIT DE PORTA DE MADEIRA PARA PINTURA, SEMI-OCA (LEVE OU MÉDIA), PADRÃO POPULAR, 60X210CM, ESPESSURA DE 3,5CM, ITENS INCLUSOS: DOBRADIÇAS, MONTAGEM E INSTALAÇÃO DO BATENTE, SEM FECHADURA - FORNECIMENTO E INSTALAÇÃO. AF_08/2015</v>
          </cell>
          <cell r="C8125" t="str">
            <v>UN</v>
          </cell>
          <cell r="D8125">
            <v>485.02</v>
          </cell>
        </row>
        <row r="8126">
          <cell r="A8126">
            <v>91319</v>
          </cell>
          <cell r="B8126" t="str">
            <v>KIT DE PORTA DE MADEIRA PARA PINTURA, SEMI-OCA (LEVE OU MÉDIA), PADRÃO POPULAR, 70X210CM, ESPESSURA DE 3,5CM, ITENS INCLUSOS: DOBRADIÇAS, MONTAGEM E INSTALAÇÃO DO BATENTE, SEM FECHADURA - FORNECIMENTO E INSTALAÇÃO. AF_08/2015</v>
          </cell>
          <cell r="C8126" t="str">
            <v>UN</v>
          </cell>
          <cell r="D8126">
            <v>525</v>
          </cell>
        </row>
        <row r="8127">
          <cell r="A8127">
            <v>91320</v>
          </cell>
          <cell r="B8127" t="str">
            <v>KIT DE PORTA DE MADEIRA PARA PINTURA, SEMI-OCA (LEVE OU MÉDIA), PADRÃO POPULAR, 80X210CM, ESPESSURA DE 3,5CM, ITENS INCLUSOS: DOBRADIÇAS, MONTAGEM E INSTALAÇÃO DO BATENTE, SEM FECHADURA - FORNECIMENTO E INSTALAÇÃO. AF_08/2015</v>
          </cell>
          <cell r="C8127" t="str">
            <v>UN</v>
          </cell>
          <cell r="D8127">
            <v>532.52</v>
          </cell>
        </row>
        <row r="8128">
          <cell r="A8128">
            <v>91321</v>
          </cell>
          <cell r="B8128" t="str">
            <v>KIT DE PORTA DE MADEIRA PARA PINTURA, SEMI-OCA (LEVE OU MÉDIA), PADRÃO POPULAR, 90X210CM, ESPESSURA DE 3,5CM, ITENS INCLUSOS: DOBRADIÇAS, MONTAGEM E INSTALAÇÃO DO BATENTE, SEM FECHADURA - FORNECIMENTO E INSTALAÇÃO. AF_08/2015</v>
          </cell>
          <cell r="C8128" t="str">
            <v>UN</v>
          </cell>
          <cell r="D8128">
            <v>562.19000000000005</v>
          </cell>
        </row>
        <row r="8129">
          <cell r="A8129">
            <v>91324</v>
          </cell>
          <cell r="B8129" t="str">
            <v>KIT DE PORTA DE MADEIRA PARA VERNIZ, SEMI-OCA (LEVE OU MÉDIA), PADRÃO POPULAR, 60X210CM, ESPESSURA DE 3,5CM, ITENS INCLUSOS: DOBRADIÇAS, MONTAGEM E INSTALAÇÃO DO BATENTE, SEM FECHADURA - FORNECIMENTO E INSTALAÇÃO. AF_08/2015</v>
          </cell>
          <cell r="C8129" t="str">
            <v>UN</v>
          </cell>
          <cell r="D8129">
            <v>492.64</v>
          </cell>
        </row>
        <row r="8130">
          <cell r="A8130">
            <v>91325</v>
          </cell>
          <cell r="B8130" t="str">
            <v>KIT DE PORTA DE MADEIRA PARA VERNIZ, SEMI-OCA (LEVE OU MÉDIA), PADRÃO POPULAR, 70X210CM, ESPESSURA DE 3,5CM, ITENS INCLUSOS: DOBRADIÇAS, MONTAGEM E INSTALAÇÃO DO BATENTE, SEM FECHADURA - FORNECIMENTO E INSTALAÇÃO. AF_08/2015</v>
          </cell>
          <cell r="C8130" t="str">
            <v>UN</v>
          </cell>
          <cell r="D8130">
            <v>441.44</v>
          </cell>
        </row>
        <row r="8131">
          <cell r="A8131">
            <v>91326</v>
          </cell>
          <cell r="B8131" t="str">
            <v>KIT DE PORTA DE MADEIRA PARA VERNIZ, SEMI-OCA (LEVE OU MÉDIA), PADRÃO POPULAR, 80X210CM, ESPESSURA DE 3,5CM, ITENS INCLUSOS: DOBRADIÇAS, MONTAGEM E INSTALAÇÃO DO BATENTE, SEM FECHADURA - FORNECIMENTO E INSTALAÇÃO. AF_08/2015</v>
          </cell>
          <cell r="C8131" t="str">
            <v>UN</v>
          </cell>
          <cell r="D8131">
            <v>561.07000000000005</v>
          </cell>
        </row>
        <row r="8132">
          <cell r="A8132">
            <v>91327</v>
          </cell>
          <cell r="B8132" t="str">
            <v>KIT DE PORTA DE MADEIRA PARA VERNIZ, SEMI-OCA (LEVE OU MÉDIA), PADRÃO POPULAR, 90X210CM, ESPESSURA DE 3,5CM, ITENS INCLUSOS: DOBRADIÇAS, MONTAGEM E INSTALAÇÃO DO BATENTE, SEM FECHADURA - FORNECIMENTO E INSTALAÇÃO. AF_08/2015</v>
          </cell>
          <cell r="C8132" t="str">
            <v>UN</v>
          </cell>
          <cell r="D8132">
            <v>556.32000000000005</v>
          </cell>
        </row>
        <row r="8133">
          <cell r="A8133">
            <v>91328</v>
          </cell>
          <cell r="B8133" t="str">
            <v>KIT DE PORTA DE MADEIRA FRISADA, SEMI-OCA (LEVE OU MÉDIA), PADRÃO MÉDIO 60X210CM, ESPESSURA DE 3CM, ITENS INCLUSOS: DOBRADIÇAS, MONTAGEM E INSTALAÇÃO DO BATENTE, SEM FECHADURA - FORNECIMENTO E INSTALAÇÃO. AF_08/2015</v>
          </cell>
          <cell r="C8133" t="str">
            <v>UN</v>
          </cell>
          <cell r="D8133">
            <v>509.4</v>
          </cell>
        </row>
        <row r="8134">
          <cell r="A8134">
            <v>91329</v>
          </cell>
          <cell r="B8134" t="str">
            <v>KIT DE PORTA DE MADEIRA FRISADA, SEMI-OCA (LEVE OU MÉDIA), PADRÃO POPULAR, 60X210CM, ESPESSURA DE 3CM, ITENS INCLUSOS: DOBRADIÇAS, MONTAGEM E INSTALAÇÃO DO BATENTE, SEM FECHADURA - FORNECIMENTO E INSTALAÇÃO. AF_08/2015</v>
          </cell>
          <cell r="C8134" t="str">
            <v>UN</v>
          </cell>
          <cell r="D8134">
            <v>472.16</v>
          </cell>
        </row>
        <row r="8135">
          <cell r="A8135">
            <v>91330</v>
          </cell>
          <cell r="B8135" t="str">
            <v>KIT DE PORTA DE MADEIRA FRISADA, SEMI-OCA (LEVE OU MÉDIA), PADRÃO MÉDIO, 70X210CM, ESPESSURA DE 3CM, ITENS INCLUSOS: DOBRADIÇAS, MONTAGEM E INSTALAÇÃO DO BATENTE, SEM FECHADURA - FORNECIMENTO E INSTALAÇÃO. AF_08/2015</v>
          </cell>
          <cell r="C8135" t="str">
            <v>UN</v>
          </cell>
          <cell r="D8135">
            <v>540.09</v>
          </cell>
        </row>
        <row r="8136">
          <cell r="A8136">
            <v>91331</v>
          </cell>
          <cell r="B8136" t="str">
            <v>KIT DE PORTA DE MADEIRA FRISADA, SEMI-OCA (LEVE OU MÉDIA), PADRÃO POPULAR, 70X210CM, ESPESSURA DE 3CM, ITENS INCLUSOS: DOBRADIÇAS, MONTAGEM E INSTALAÇÃO DO BATENTE, SEM FECHADURA - FORNECIMENTO E INSTALAÇÃO. AF_08/2015</v>
          </cell>
          <cell r="C8136" t="str">
            <v>UN</v>
          </cell>
          <cell r="D8136">
            <v>502.73</v>
          </cell>
        </row>
        <row r="8137">
          <cell r="A8137">
            <v>91332</v>
          </cell>
          <cell r="B8137" t="str">
            <v>KIT DE PORTA DE MADEIRA FRISADA, SEMI-OCA (LEVE OU MÉDIA), PADRÃO MÉDIO, 80X210CM, ESPESSURA DE 3,5CM, ITENS INCLUSOS: DOBRADIÇAS, MONTAGEM E INSTALAÇÃO DO BATENTE, SEM FECHADURA - FORNECIMENTO E INSTALAÇÃO. AF_08/2015</v>
          </cell>
          <cell r="C8137" t="str">
            <v>UN</v>
          </cell>
          <cell r="D8137">
            <v>600.66999999999996</v>
          </cell>
        </row>
        <row r="8138">
          <cell r="A8138">
            <v>91333</v>
          </cell>
          <cell r="B8138" t="str">
            <v>KIT DE PORTA DE MADEIRA FRISADA, SEMI-OCA (LEVE OU MÉDIA), PADRÃO POPULAR, 80X210CM, ESPESSURA DE 3,5CM, ITENS INCLUSOS: DOBRADIÇAS, MONTAGEM E INSTALAÇÃO DO BATENTE, SEM FECHADURA - FORNECIMENTO E INSTALAÇÃO. AF_08/2015</v>
          </cell>
          <cell r="C8138" t="str">
            <v>UN</v>
          </cell>
          <cell r="D8138">
            <v>563.16999999999996</v>
          </cell>
        </row>
        <row r="8139">
          <cell r="A8139">
            <v>91334</v>
          </cell>
          <cell r="B8139" t="str">
            <v>KIT DE PORTA DE MADEIRA TIPO VENEZIANA, PADRÃO MÉDIO, 80X210CM, ESPESSURA DE 3CM, ITENS INCLUSOS: DOBRADIÇAS, MONTAGEM E INSTALAÇÃO DO BATENTE, SEM FECHADURA - FORNECIMENTO E INSTALAÇÃO. AF_08/2015</v>
          </cell>
          <cell r="C8139" t="str">
            <v>UN</v>
          </cell>
          <cell r="D8139">
            <v>563.89</v>
          </cell>
        </row>
        <row r="8140">
          <cell r="A8140">
            <v>91335</v>
          </cell>
          <cell r="B8140" t="str">
            <v>KIT DE PORTA DE MADEIRA TIPO VENEZIANA, PADRÃO POPULAR, 80X210CM, ESPESSURA DE 3CM, ITENS INCLUSOS: DOBRADIÇAS, MONTAGEM E INSTALAÇÃO DO BATENTE, SEM FECHADURA - FORNECIMENTO E INSTALAÇÃO. AF_08/2015</v>
          </cell>
          <cell r="C8140" t="str">
            <v>UN</v>
          </cell>
          <cell r="D8140">
            <v>526.39</v>
          </cell>
        </row>
        <row r="8141">
          <cell r="A8141">
            <v>91336</v>
          </cell>
          <cell r="B8141" t="str">
            <v>KIT DE PORTA DE MADEIRA TIPO MEXICANA, MACIÇA (PESADA OU SUPERPESADA), PADRÃO MÉDIO, 80X210CM, ESPESSURA DE 3CM, ITENS INCLUSOS: DOBRADIÇAS, MONTAGEM E INSTALAÇÃO DO BATENTE, SEM FECHADURA - FORNECIMENTO E INSTALAÇÃO. AF_08/2015</v>
          </cell>
          <cell r="C8141" t="str">
            <v>UN</v>
          </cell>
          <cell r="D8141">
            <v>885.3</v>
          </cell>
        </row>
        <row r="8142">
          <cell r="A8142">
            <v>91337</v>
          </cell>
          <cell r="B8142" t="str">
            <v>KIT DE PORTA DE MADEIRA TIPO MEXICANA, MACIÇA (PESADA OU SUPERPESADA), PADRÃO POPULAR, 80X210CM, ESPESSURA DE 3CM, ITENS INCLUSOS: DOBRADIÇAS, MONTAGEM E INSTALAÇÃO DO BATENTE, SEM FECHADURA - FORNECIMENTO E INSTALAÇÃO. AF_08/2015</v>
          </cell>
          <cell r="C8142" t="str">
            <v>UN</v>
          </cell>
          <cell r="D8142">
            <v>847.8</v>
          </cell>
        </row>
        <row r="8143">
          <cell r="A8143">
            <v>91338</v>
          </cell>
          <cell r="B8143" t="str">
            <v>PORTA DE ALUMÍNIO DE ABRIR COM LAMBRI, COMM GUARNIÇÃO, FIXAÇÃO COM PARAFUSOS - FORNECIMENTO E INSTALAÇÃO. AF_08/2015</v>
          </cell>
          <cell r="C8143" t="str">
            <v>M2</v>
          </cell>
          <cell r="D8143">
            <v>1422.05</v>
          </cell>
        </row>
        <row r="8144">
          <cell r="A8144">
            <v>91341</v>
          </cell>
          <cell r="B8144" t="str">
            <v>PORTA EM ALUMÍNIO DE ABRIR TIPO VENEZIANA COM GUARNIÇÃO, FIXAÇÃO COM PARAFUSOS - FORNECIMENTO E INSTALAÇÃO. AF_08/2015</v>
          </cell>
          <cell r="C8144" t="str">
            <v>M2</v>
          </cell>
          <cell r="D8144">
            <v>1079.33</v>
          </cell>
        </row>
        <row r="8145">
          <cell r="A8145">
            <v>91354</v>
          </cell>
          <cell r="B8145" t="str">
            <v>CAMINHÃO TOCO, PESO BRUTO TOTAL 14.300 KG, CARGA ÚTIL MÁXIMA 9590 KG, DISTÂNCIA ENTRE EIXOS 4,76 M, POTÊNCIA 185 CV (NÃO INCLUI CARROCERIA) - DEPRECIAÇÃO. AF_06/2014</v>
          </cell>
          <cell r="C8145" t="str">
            <v>H</v>
          </cell>
          <cell r="D8145">
            <v>6.76</v>
          </cell>
        </row>
        <row r="8146">
          <cell r="A8146">
            <v>91355</v>
          </cell>
          <cell r="B8146" t="str">
            <v>CAMINHÃO TOCO, PESO BRUTO TOTAL 14.300 KG, CARGA ÚTIL MÁXIMA 9590 KG, DISTÂNCIA ENTRE EIXOS 4,76 M, POTÊNCIA 185 CV (NÃO INCLUI CARROCERIA) - JUROS. AF_06/2014</v>
          </cell>
          <cell r="C8146" t="str">
            <v>H</v>
          </cell>
          <cell r="D8146">
            <v>2.7</v>
          </cell>
        </row>
        <row r="8147">
          <cell r="A8147">
            <v>91356</v>
          </cell>
          <cell r="B8147" t="str">
            <v>CAMINHÃO TOCO, PESO BRUTO TOTAL 14.300 KG, CARGA ÚTIL MÁXIMA 9590 KG, DISTÂNCIA ENTRE EIXOS 4,76 M, POTÊNCIA 185 CV (NÃO INCLUI CARROCERIA) - IMPOSTOS E SEGUROS. AF_06/2014</v>
          </cell>
          <cell r="C8147" t="str">
            <v>H</v>
          </cell>
          <cell r="D8147">
            <v>0.55000000000000004</v>
          </cell>
        </row>
        <row r="8148">
          <cell r="A8148">
            <v>91359</v>
          </cell>
          <cell r="B8148" t="str">
            <v>CAMINHÃO PIPA 6.000 L, PESO BRUTO TOTAL 13.000 KG, DISTÂNCIA ENTRE EIXOS 4,80 M, POTÊNCIA 189 CV INCLUSIVE TANQUE DE AÇO PARA TRANSPORTE DE ÁGUA, CAPACIDADE 6 M3 - DEPRECIAÇÃO. AF_06/2014</v>
          </cell>
          <cell r="C8148" t="str">
            <v>H</v>
          </cell>
          <cell r="D8148">
            <v>7.57</v>
          </cell>
        </row>
        <row r="8149">
          <cell r="A8149">
            <v>91360</v>
          </cell>
          <cell r="B8149" t="str">
            <v>CAMINHÃO PIPA 6.000 L, PESO BRUTO TOTAL 13.000 KG, DISTÂNCIA ENTRE EIXOS 4,80 M, POTÊNCIA 189 CV INCLUSIVE TANQUE DE AÇO PARA TRANSPORTE DE ÁGUA, CAPACIDADE 6 M3 - JUROS. AF_06/2014</v>
          </cell>
          <cell r="C8149" t="str">
            <v>H</v>
          </cell>
          <cell r="D8149">
            <v>3.01</v>
          </cell>
        </row>
        <row r="8150">
          <cell r="A8150">
            <v>91361</v>
          </cell>
          <cell r="B8150" t="str">
            <v>CAMINHÃO PIPA 6.000 L, PESO BRUTO TOTAL 13.000 KG, DISTÂNCIA ENTRE EIXOS 4,80 M, POTÊNCIA 189 CV INCLUSIVE TANQUE DE AÇO PARA TRANSPORTE DE ÁGUA, CAPACIDADE 6 M3 - IMPOSTOS E SEGUROS. AF_06/2014</v>
          </cell>
          <cell r="C8150" t="str">
            <v>H</v>
          </cell>
          <cell r="D8150">
            <v>0.6</v>
          </cell>
        </row>
        <row r="8151">
          <cell r="A8151">
            <v>91367</v>
          </cell>
          <cell r="B8151" t="str">
            <v>CAMINHÃO BASCULANTE 6 M3, PESO BRUTO TOTAL 16.000 KG, CARGA ÚTIL MÁXIMA 13.071 KG, DISTÂNCIA ENTRE EIXOS 4,80 M, POTÊNCIA 230 CV INCLUSIVE CAÇAMBA METÁLICA - DEPRECIAÇÃO. AF_06/2014</v>
          </cell>
          <cell r="C8151" t="str">
            <v>H</v>
          </cell>
          <cell r="D8151">
            <v>9.89</v>
          </cell>
        </row>
        <row r="8152">
          <cell r="A8152">
            <v>91368</v>
          </cell>
          <cell r="B8152" t="str">
            <v>CAMINHÃO BASCULANTE 6 M3, PESO BRUTO TOTAL 16.000 KG, CARGA ÚTIL MÁXIMA 13.071 KG, DISTÂNCIA ENTRE EIXOS 4,80 M, POTÊNCIA 230 CV INCLUSIVE CAÇAMBA METÁLICA - JUROS. AF_06/2014</v>
          </cell>
          <cell r="C8152" t="str">
            <v>H</v>
          </cell>
          <cell r="D8152">
            <v>3.46</v>
          </cell>
        </row>
        <row r="8153">
          <cell r="A8153">
            <v>91369</v>
          </cell>
          <cell r="B8153" t="str">
            <v>CAMINHÃO BASCULANTE 6 M3, PESO BRUTO TOTAL 16.000 KG, CARGA ÚTIL MÁXIMA 13.071 KG, DISTÂNCIA ENTRE EIXOS 4,80 M, POTÊNCIA 230 CV INCLUSIVE CAÇAMBA METÁLICA - IMPOSTOS E SEGUROS. AF_06/2014</v>
          </cell>
          <cell r="C8153" t="str">
            <v>H</v>
          </cell>
          <cell r="D8153">
            <v>0.71</v>
          </cell>
        </row>
        <row r="8154">
          <cell r="A8154">
            <v>91375</v>
          </cell>
          <cell r="B8154" t="str">
            <v>CAMINHÃO TOCO, PESO BRUTO TOTAL 16.000 KG, CARGA ÚTIL MÁXIMA DE 10.685 KG, DISTÂNCIA ENTRE EIXOS 4,80 M, POTÊNCIA 189 CV EXCLUSIVE CARROCERIA - DEPRECIAÇÃO. AF_06/2014</v>
          </cell>
          <cell r="C8154" t="str">
            <v>H</v>
          </cell>
          <cell r="D8154">
            <v>5.7</v>
          </cell>
        </row>
        <row r="8155">
          <cell r="A8155">
            <v>91376</v>
          </cell>
          <cell r="B8155" t="str">
            <v>CAMINHÃO TOCO, PESO BRUTO TOTAL 16.000 KG, CARGA ÚTIL MÁXIMA DE 10.685 KG, DISTÂNCIA ENTRE EIXOS 4,80 M, POTÊNCIA 189 CV EXCLUSIVE CARROCERIA - JUROS. AF_06/2014</v>
          </cell>
          <cell r="C8155" t="str">
            <v>H</v>
          </cell>
          <cell r="D8155">
            <v>2.27</v>
          </cell>
        </row>
        <row r="8156">
          <cell r="A8156">
            <v>91377</v>
          </cell>
          <cell r="B8156" t="str">
            <v>CAMINHÃO TOCO, PESO BRUTO TOTAL 16.000 KG, CARGA ÚTIL MÁXIMA DE 10.685 KG, DISTÂNCIA ENTRE EIXOS 4,80 M, POTÊNCIA 189 CV EXCLUSIVE CARROCERIA - IMPOSTOS E SEGUROS. AF_06/2014</v>
          </cell>
          <cell r="C8156" t="str">
            <v>H</v>
          </cell>
          <cell r="D8156">
            <v>0.46</v>
          </cell>
        </row>
        <row r="8157">
          <cell r="A8157">
            <v>91380</v>
          </cell>
          <cell r="B8157" t="str">
            <v>CAMINHÃO BASCULANTE 10 M3, TRUCADO CABINE SIMPLES, PESO BRUTO TOTAL 23.000 KG, CARGA ÚTIL MÁXIMA 15.935 KG, DISTÂNCIA ENTRE EIXOS 4,80 M, POTÊNCIA 230 CV INCLUSIVE CAÇAMBA METÁLICA - DEPRECIAÇÃO. AF_06/2014</v>
          </cell>
          <cell r="C8157" t="str">
            <v>H</v>
          </cell>
          <cell r="D8157">
            <v>11.18</v>
          </cell>
        </row>
        <row r="8158">
          <cell r="A8158">
            <v>91381</v>
          </cell>
          <cell r="B8158" t="str">
            <v>CAMINHÃO BASCULANTE 10 M3, TRUCADO CABINE SIMPLES, PESO BRUTO TOTAL 23.000 KG, CARGA ÚTIL MÁXIMA 15.935 KG, DISTÂNCIA ENTRE EIXOS 4,80 M, POTÊNCIA 230 CV INCLUSIVE CAÇAMBA METÁLICA - JUROS. AF_06/2014</v>
          </cell>
          <cell r="C8158" t="str">
            <v>H</v>
          </cell>
          <cell r="D8158">
            <v>3.91</v>
          </cell>
        </row>
        <row r="8159">
          <cell r="A8159">
            <v>91382</v>
          </cell>
          <cell r="B8159" t="str">
            <v>CAMINHÃO BASCULANTE 10 M3, TRUCADO CABINE SIMPLES, PESO BRUTO TOTAL 23.000 KG, CARGA ÚTIL MÁXIMA 15.935 KG, DISTÂNCIA ENTRE EIXOS 4,80 M, POTÊNCIA 230 CV INCLUSIVE CAÇAMBA METÁLICA - IMPOSTOS E SEGUROS. AF_06/2014</v>
          </cell>
          <cell r="C8159" t="str">
            <v>H</v>
          </cell>
          <cell r="D8159">
            <v>0.8</v>
          </cell>
        </row>
        <row r="8160">
          <cell r="A8160">
            <v>91383</v>
          </cell>
          <cell r="B8160" t="str">
            <v>CAMINHÃO BASCULANTE 10 M3, TRUCADO CABINE SIMPLES, PESO BRUTO TOTAL 23.000 KG, CARGA ÚTIL MÁXIMA 15.935 KG, DISTÂNCIA ENTRE EIXOS 4,80 M, POTÊNCIA 230 CV INCLUSIVE CAÇAMBA METÁLICA - MANUTENÇÃO. AF_06/2014</v>
          </cell>
          <cell r="C8160" t="str">
            <v>H</v>
          </cell>
          <cell r="D8160">
            <v>20.97</v>
          </cell>
        </row>
        <row r="8161">
          <cell r="A8161">
            <v>91384</v>
          </cell>
          <cell r="B8161" t="str">
            <v>CAMINHÃO BASCULANTE 10 M3, TRUCADO CABINE SIMPLES, PESO BRUTO TOTAL 23.000 KG, CARGA ÚTIL MÁXIMA 15.935 KG, DISTÂNCIA ENTRE EIXOS 4,80 M, POTÊNCIA 230 CV INCLUSIVE CAÇAMBA METÁLICA - MATERIAIS NA OPERAÇÃO. AF_06/2014</v>
          </cell>
          <cell r="C8161" t="str">
            <v>H</v>
          </cell>
          <cell r="D8161">
            <v>109.69</v>
          </cell>
        </row>
        <row r="8162">
          <cell r="A8162">
            <v>91386</v>
          </cell>
          <cell r="B8162" t="str">
            <v>CAMINHÃO BASCULANTE 10 M3, TRUCADO CABINE SIMPLES, PESO BRUTO TOTAL 23.000 KG, CARGA ÚTIL MÁXIMA 15.935 KG, DISTÂNCIA ENTRE EIXOS 4,80 M, POTÊNCIA 230 CV INCLUSIVE CAÇAMBA METÁLICA - CHP DIURNO. AF_06/2014</v>
          </cell>
          <cell r="C8162" t="str">
            <v>CHP</v>
          </cell>
          <cell r="D8162">
            <v>160.05000000000001</v>
          </cell>
        </row>
        <row r="8163">
          <cell r="A8163">
            <v>91387</v>
          </cell>
          <cell r="B8163" t="str">
            <v>CAMINHÃO BASCULANTE 10 M3, TRUCADO CABINE SIMPLES, PESO BRUTO TOTAL 23.000 KG, CARGA ÚTIL MÁXIMA 15.935 KG, DISTÂNCIA ENTRE EIXOS 4,80 M, POTÊNCIA 230 CV INCLUSIVE CAÇAMBA METÁLICA - CHI DIURNO. AF_06/2014</v>
          </cell>
          <cell r="C8163" t="str">
            <v>CHI</v>
          </cell>
          <cell r="D8163">
            <v>29.39</v>
          </cell>
        </row>
        <row r="8164">
          <cell r="A8164">
            <v>91390</v>
          </cell>
          <cell r="B8164" t="str">
            <v>CAMINHÃO TOCO, PBT 14.300 KG, CARGA ÚTIL MÁX. 9.710 KG, DIST. ENTRE EIXOS 3,56 M, POTÊNCIA 185 CV, INCLUSIVE CARROCERIA FIXA ABERTA DE MADEIRA P/ TRANSPORTE GERAL DE CARGA SECA, DIMEN. APROX. 2,50 X 6,50 X 0,50 M - DEPRECIAÇÃO. AF_06/2014</v>
          </cell>
          <cell r="C8164" t="str">
            <v>H</v>
          </cell>
          <cell r="D8164">
            <v>7.32</v>
          </cell>
        </row>
        <row r="8165">
          <cell r="A8165">
            <v>91391</v>
          </cell>
          <cell r="B8165" t="str">
            <v>CAMINHÃO TOCO, PBT 14.300 KG, CARGA ÚTIL MÁX. 9.710 KG, DIST. ENTRE EIXOS 3,56 M, POTÊNCIA 185 CV, INCLUSIVE CARROCERIA FIXA ABERTA DE MADEIRA P/ TRANSPORTE GERAL DE CARGA SECA, DIMEN. APROX. 2,50 X 6,50 X 0,50 M - JUROS. AF_06/2014</v>
          </cell>
          <cell r="C8165" t="str">
            <v>H</v>
          </cell>
          <cell r="D8165">
            <v>2.92</v>
          </cell>
        </row>
        <row r="8166">
          <cell r="A8166">
            <v>91392</v>
          </cell>
          <cell r="B8166" t="str">
            <v>CAMINHÃO TOCO, PBT 14.300 KG, CARGA ÚTIL MÁX. 9.710 KG, DIST. ENTRE EIXOS 3,56 M, POTÊNCIA 185 CV, INCLUSIVE CARROCERIA FIXA ABERTA DE MADEIRA P/ TRANSPORTE GERAL DE CARGA SECA, DIMEN. APROX. 2,50 X 6,50 X 0,50 M - IMPOSTOS E SEGUROS. AF_06/2014</v>
          </cell>
          <cell r="C8166" t="str">
            <v>H</v>
          </cell>
          <cell r="D8166">
            <v>0.59</v>
          </cell>
        </row>
        <row r="8167">
          <cell r="A8167">
            <v>91395</v>
          </cell>
          <cell r="B8167" t="str">
            <v>CAMINHÃO TOCO, PBT 14.300 KG, CARGA ÚTIL MÁX. 9.710 KG, DIST. ENTRE EIXOS 3,56 M, POTÊNCIA 185 CV, INCLUSIVE CARROCERIA FIXA ABERTA DE MADEIRA P/ TRANSPORTE GERAL DE CARGA SECA, DIMEN. APROX. 2,50 X 6,50 X 0,50 M - CHI DIURNO. AF_06/2014</v>
          </cell>
          <cell r="C8167" t="str">
            <v>CHI</v>
          </cell>
          <cell r="D8167">
            <v>24.33</v>
          </cell>
        </row>
        <row r="8168">
          <cell r="A8168">
            <v>91396</v>
          </cell>
          <cell r="B8168" t="str">
            <v>CAMINHÃO PIPA 10.000 L TRUCADO, PESO BRUTO TOTAL 23.000 KG, CARGA ÚTIL MÁXIMA 15.935 KG, DISTÂNCIA ENTRE EIXOS 4,8 M, POTÊNCIA 230 CV, INCLUSIVE TANQUE DE AÇO PARA TRANSPORTE DE ÁGUA - DEPRECIAÇÃO. AF_06/2014</v>
          </cell>
          <cell r="C8168" t="str">
            <v>H</v>
          </cell>
          <cell r="D8168">
            <v>9.7200000000000006</v>
          </cell>
        </row>
        <row r="8169">
          <cell r="A8169">
            <v>91397</v>
          </cell>
          <cell r="B8169" t="str">
            <v>CAMINHÃO PIPA 10.000 L TRUCADO, PESO BRUTO TOTAL 23.000 KG, CARGA ÚTIL MÁXIMA 15.935 KG, DISTÂNCIA ENTRE EIXOS 4,8 M, POTÊNCIA 230 CV, INCLUSIVE TANQUE DE AÇO PARA TRANSPORTE DE ÁGUA - JUROS. AF_06/2014</v>
          </cell>
          <cell r="C8169" t="str">
            <v>H</v>
          </cell>
          <cell r="D8169">
            <v>3.88</v>
          </cell>
        </row>
        <row r="8170">
          <cell r="A8170">
            <v>91398</v>
          </cell>
          <cell r="B8170" t="str">
            <v>CAMINHÃO PIPA 10.000 L TRUCADO, PESO BRUTO TOTAL 23.000 KG, CARGA ÚTIL MÁXIMA 15.935 KG, DISTÂNCIA ENTRE EIXOS 4,8 M, POTÊNCIA 230 CV, INCLUSIVE TANQUE DE AÇO PARA TRANSPORTE DE ÁGUA - IMPOSTOS E SEGUROS. AF_06/2014</v>
          </cell>
          <cell r="C8170" t="str">
            <v>H</v>
          </cell>
          <cell r="D8170">
            <v>0.78</v>
          </cell>
        </row>
        <row r="8171">
          <cell r="A8171">
            <v>91402</v>
          </cell>
          <cell r="B8171" t="str">
            <v>CAMINHÃO BASCULANTE 6 M3 TOCO, PESO BRUTO TOTAL 16.000 KG, CARGA ÚTIL MÁXIMA 11.130 KG, DISTÂNCIA ENTRE EIXOS 5,36 M, POTÊNCIA 185 CV, INCLUSIVE CAÇAMBA METÁLICA - IMPOSTOS E SEGUROS. AF_06/2014</v>
          </cell>
          <cell r="C8171" t="str">
            <v>H</v>
          </cell>
          <cell r="D8171">
            <v>0.68</v>
          </cell>
        </row>
        <row r="8172">
          <cell r="A8172">
            <v>91466</v>
          </cell>
          <cell r="B8172" t="str">
            <v>GUINDAUTO HIDRÁULICO, CAPACIDADE MÁXIMA DE CARGA 6200 KG, MOMENTO MÁXIMO DE CARGA 11,7 TM, ALCANCE MÁXIMO HORIZONTAL 9,70 M, INCLUSIVE CAMINHÃO TOCO PBT 16.000 KG, POTÊNCIA DE 189 CV - IMPOSTOS E SEGUROS. AF_08/2015</v>
          </cell>
          <cell r="C8172" t="str">
            <v>H</v>
          </cell>
          <cell r="D8172">
            <v>0.63</v>
          </cell>
        </row>
        <row r="8173">
          <cell r="A8173">
            <v>91467</v>
          </cell>
          <cell r="B8173" t="str">
            <v>GUINDAUTO HIDRÁULICO, CAPACIDADE MÁXIMA DE CARGA 6200 KG, MOMENTO MÁXIMO DE CARGA 11,7 TM, ALCANCE MÁXIMO HORIZONTAL 9,70 M, INCLUSIVE CAMINHÃO TOCO PBT 16.000 KG, POTÊNCIA DE 189 CV - MATERIAIS NA OPERAÇÃO. AF_08/2015</v>
          </cell>
          <cell r="C8173" t="str">
            <v>H</v>
          </cell>
          <cell r="D8173">
            <v>90.14</v>
          </cell>
        </row>
        <row r="8174">
          <cell r="A8174">
            <v>91468</v>
          </cell>
          <cell r="B8174" t="str">
            <v>ESPARGIDOR DE ASFALTO PRESSURIZADO, TANQUE 6 M3 COM ISOLAÇÃO TÉRMICA, AQUECIDO COM 2 MAÇARICOS, COM BARRA ESPARGIDORA 3,60 M, MONTADO SOBRE CAMINHÃO  TOCO, PBT 14.300 KG, POTÊNCIA 185 CV - DEPRECIAÇÃO. AF_08/2015</v>
          </cell>
          <cell r="C8174" t="str">
            <v>H</v>
          </cell>
          <cell r="D8174">
            <v>11.16</v>
          </cell>
        </row>
        <row r="8175">
          <cell r="A8175">
            <v>91469</v>
          </cell>
          <cell r="B8175" t="str">
            <v>ESPARGIDOR DE ASFALTO PRESSURIZADO, TANQUE 6 M3 COM ISOLAÇÃO TÉRMICA, AQUECIDO COM 2 MAÇARICOS, COM BARRA ESPARGIDORA 3,60 M, MONTADO SOBRE CAMINHÃO  TOCO, PBT 14.300 KG, POTÊNCIA 185 CV - JUROS. AF_08/2015</v>
          </cell>
          <cell r="C8175" t="str">
            <v>H</v>
          </cell>
          <cell r="D8175">
            <v>3.78</v>
          </cell>
        </row>
        <row r="8176">
          <cell r="A8176">
            <v>91484</v>
          </cell>
          <cell r="B8176" t="str">
            <v>ESPARGIDOR DE ASFALTO PRESSURIZADO, TANQUE 6 M3 COM ISOLAÇÃO TÉRMICA, AQUECIDO COM 2 MAÇARICOS, COM BARRA ESPARGIDORA 3,60 M, MONTADO SOBRE CAMINHÃO  TOCO, PBT 14.300 KG, POTÊNCIA 185 CV - IMPOSTOS E SEGUROS. AF_08/2015</v>
          </cell>
          <cell r="C8176" t="str">
            <v>H</v>
          </cell>
          <cell r="D8176">
            <v>0.76</v>
          </cell>
        </row>
        <row r="8177">
          <cell r="A8177">
            <v>91485</v>
          </cell>
          <cell r="B8177" t="str">
            <v>ESPARGIDOR DE ASFALTO PRESSURIZADO, TANQUE 6 M3 COM ISOLAÇÃO TÉRMICA, AQUECIDO COM 2 MAÇARICOS, COM BARRA ESPARGIDORA 3,60 M, MONTADO SOBRE CAMINHÃO  TOCO, PBT 14.300 KG, POTÊNCIA 185 CV - MATERIAIS NA OPERAÇÃO. AF_08/2015</v>
          </cell>
          <cell r="C8177" t="str">
            <v>H</v>
          </cell>
          <cell r="D8177">
            <v>124.23</v>
          </cell>
        </row>
        <row r="8178">
          <cell r="A8178">
            <v>91486</v>
          </cell>
          <cell r="B8178" t="str">
            <v>ESPARGIDOR DE ASFALTO PRESSURIZADO, TANQUE 6 M3 COM ISOLAÇÃO TÉRMICA, AQUECIDO COM 2 MAÇARICOS, COM BARRA ESPARGIDORA 3,60 M, MONTADO SOBRE CAMINHÃO  TOCO, PBT 14.300 KG, POTÊNCIA 185 CV - CHI DIURNO. AF_08/2015</v>
          </cell>
          <cell r="C8178" t="str">
            <v>CHI</v>
          </cell>
          <cell r="D8178">
            <v>29.2</v>
          </cell>
        </row>
        <row r="8179">
          <cell r="A8179">
            <v>91514</v>
          </cell>
          <cell r="B8179" t="str">
            <v>ESTUCAMENTO DE PANOS DE FACHADA SEM VÃOS DO SISTEMA DE PAREDES DE CONCRETO EM EDIFICAÇÕES DE MÚLTIPLOS PAVIMENTOS. AF_06/2015</v>
          </cell>
          <cell r="C8179" t="str">
            <v>M2</v>
          </cell>
          <cell r="D8179">
            <v>4.45</v>
          </cell>
        </row>
        <row r="8180">
          <cell r="A8180">
            <v>91515</v>
          </cell>
          <cell r="B8180" t="str">
            <v>ESTUCAMENTO DE PANOS DE FACHADA COM VÃOS DO SISTEMA DE PAREDES DE CONCRETO EM EDIFICAÇÕES DE MÚLTIPLOS PAVIMENTOS. AF_06/2015</v>
          </cell>
          <cell r="C8180" t="str">
            <v>M2</v>
          </cell>
          <cell r="D8180">
            <v>5.89</v>
          </cell>
        </row>
        <row r="8181">
          <cell r="A8181">
            <v>91516</v>
          </cell>
          <cell r="B8181" t="str">
            <v>ESTUCAMENTO DE SUPERFÍCIE EXTERNA DA SACADA DO SISTEMA DE PAREDES DE CONCRETO EM EDIFICAÇÕES DE MÚLTIPLOS PAVIMENTOS. AF_06/2015</v>
          </cell>
          <cell r="C8181" t="str">
            <v>M2</v>
          </cell>
          <cell r="D8181">
            <v>8.6</v>
          </cell>
        </row>
        <row r="8182">
          <cell r="A8182">
            <v>91517</v>
          </cell>
          <cell r="B8182" t="str">
            <v>ESTUCAMENTO DE PANOS DE FACHADA SEM VÃOS DO SISTEMA DE PAREDES DE CONCRETO EM EDIFICAÇÕES DE PAVIMENTO ÚNICO. AF_06/2015</v>
          </cell>
          <cell r="C8182" t="str">
            <v>M2</v>
          </cell>
          <cell r="D8182">
            <v>9.57</v>
          </cell>
        </row>
        <row r="8183">
          <cell r="A8183">
            <v>91519</v>
          </cell>
          <cell r="B8183" t="str">
            <v>ESTUCAMENTO DE PANOS DE FACHADA COM VÃOS DO SISTEMA DE PAREDES DE CONCRETO EM EDIFICAÇÕES DE PAVIMENTO ÚNICO. AF_06/2015</v>
          </cell>
          <cell r="C8183" t="str">
            <v>M2</v>
          </cell>
          <cell r="D8183">
            <v>10.99</v>
          </cell>
        </row>
        <row r="8184">
          <cell r="A8184">
            <v>91520</v>
          </cell>
          <cell r="B8184" t="str">
            <v>ESTUCAMENTO DE DENSIDADE BAIXA NAS FACES INTERNAS DE PAREDES DO SISTEMA DE PAREDES DE CONCRETO. AF_06/2015</v>
          </cell>
          <cell r="C8184" t="str">
            <v>M2</v>
          </cell>
          <cell r="D8184">
            <v>1.62</v>
          </cell>
        </row>
        <row r="8185">
          <cell r="A8185">
            <v>91522</v>
          </cell>
          <cell r="B8185" t="str">
            <v>ESTUCAMENTO, PARA QUALQUER REVESTIMENTO, EM TETO DO SISTEMA DE PAREDES DE CONCRETO. AF_06/2015</v>
          </cell>
          <cell r="C8185" t="str">
            <v>M2</v>
          </cell>
          <cell r="D8185">
            <v>1.94</v>
          </cell>
        </row>
        <row r="8186">
          <cell r="A8186">
            <v>91525</v>
          </cell>
          <cell r="B8186" t="str">
            <v>ESTUCAMENTO DE DENSIDADE ALTA, NAS FACES INTERNAS DE PAREDES DO SISTEMA DE PAREDES DE CONCRETO. AF_06/2015</v>
          </cell>
          <cell r="C8186" t="str">
            <v>M2</v>
          </cell>
          <cell r="D8186">
            <v>3.58</v>
          </cell>
        </row>
        <row r="8187">
          <cell r="A8187">
            <v>91529</v>
          </cell>
          <cell r="B8187" t="str">
            <v>COMPACTADOR DE SOLOS DE PERCUSSÃO (SOQUETE) COM MOTOR A GASOLINA 4 TEMPOS, POTÊNCIA 4 CV - DEPRECIAÇÃO. AF_08/2015</v>
          </cell>
          <cell r="C8187" t="str">
            <v>H</v>
          </cell>
          <cell r="D8187">
            <v>0.81</v>
          </cell>
        </row>
        <row r="8188">
          <cell r="A8188">
            <v>91530</v>
          </cell>
          <cell r="B8188" t="str">
            <v>COMPACTADOR DE SOLOS DE PERCUSSÃO (SOQUETE) COM MOTOR A GASOLINA 4 TEMPOS, POTÊNCIA 4 CV - JUROS. AF_08/2015</v>
          </cell>
          <cell r="C8188" t="str">
            <v>H</v>
          </cell>
          <cell r="D8188">
            <v>0.21</v>
          </cell>
        </row>
        <row r="8189">
          <cell r="A8189">
            <v>91531</v>
          </cell>
          <cell r="B8189" t="str">
            <v>COMPACTADOR DE SOLOS DE PERCUSSÃO (SOQUETE) COM MOTOR A GASOLINA 4 TEMPOS, POTÊNCIA 4 CV - MANUTENÇÃO. AF_08/2015</v>
          </cell>
          <cell r="C8189" t="str">
            <v>H</v>
          </cell>
          <cell r="D8189">
            <v>1.02</v>
          </cell>
        </row>
        <row r="8190">
          <cell r="A8190">
            <v>91532</v>
          </cell>
          <cell r="B8190" t="str">
            <v>COMPACTADOR DE SOLOS DE PERCUSSÃO (SOQUETE) COM MOTOR A GASOLINA 4 TEMPOS, POTÊNCIA 4 CV - MATERIAIS NA OPERAÇÃO. AF_08/2015</v>
          </cell>
          <cell r="C8190" t="str">
            <v>H</v>
          </cell>
          <cell r="D8190">
            <v>2.36</v>
          </cell>
        </row>
        <row r="8191">
          <cell r="A8191">
            <v>91533</v>
          </cell>
          <cell r="B8191" t="str">
            <v>COMPACTADOR DE SOLOS DE PERCUSSÃO (SOQUETE) COM MOTOR A GASOLINA 4 TEMPOS, POTÊNCIA 4 CV - CHP DIURNO. AF_08/2015</v>
          </cell>
          <cell r="C8191" t="str">
            <v>CHP</v>
          </cell>
          <cell r="D8191">
            <v>18.78</v>
          </cell>
        </row>
        <row r="8192">
          <cell r="A8192">
            <v>91534</v>
          </cell>
          <cell r="B8192" t="str">
            <v>COMPACTADOR DE SOLOS DE PERCUSSÃO (SOQUETE) COM MOTOR A GASOLINA 4 TEMPOS, POTÊNCIA 4 CV - CHI DIURNO. AF_08/2015</v>
          </cell>
          <cell r="C8192" t="str">
            <v>CHI</v>
          </cell>
          <cell r="D8192">
            <v>15.4</v>
          </cell>
        </row>
        <row r="8193">
          <cell r="A8193">
            <v>91593</v>
          </cell>
          <cell r="B8193" t="str">
            <v>ARMAÇÃO DO SISTEMA DE PAREDES DE CONCRETO, EXECUTADA EM PAREDES DE EDIFICAÇÕES DE MÚLTIPLOS PAVIMENTOS, TELA Q-138. AF_06/2015</v>
          </cell>
          <cell r="C8193" t="str">
            <v>KG</v>
          </cell>
          <cell r="D8193">
            <v>8.23</v>
          </cell>
        </row>
        <row r="8194">
          <cell r="A8194">
            <v>91594</v>
          </cell>
          <cell r="B8194" t="str">
            <v>ARMAÇÃO DO SISTEMA DE PAREDES DE CONCRETO, EXECUTADA EM PAREDES DE EDIFICAÇÕES TÉRREAS OU DE MÚLTIPLOS PAVIMENTOS, TELA Q-92. AF_06/2015</v>
          </cell>
          <cell r="C8194" t="str">
            <v>KG</v>
          </cell>
          <cell r="D8194">
            <v>8.59</v>
          </cell>
        </row>
        <row r="8195">
          <cell r="A8195">
            <v>91595</v>
          </cell>
          <cell r="B8195" t="str">
            <v>ARMAÇÃO DO SISTEMA DE PAREDES DE CONCRETO, EXECUTADA EM PAREDES DE EDIFICAÇÕES TÉRREAS, TELA Q-61. AF_06/2015</v>
          </cell>
          <cell r="C8195" t="str">
            <v>KG</v>
          </cell>
          <cell r="D8195">
            <v>9.3800000000000008</v>
          </cell>
        </row>
        <row r="8196">
          <cell r="A8196">
            <v>91596</v>
          </cell>
          <cell r="B8196" t="str">
            <v>ARMAÇÃO DO SISTEMA DE PAREDES DE CONCRETO, EXECUTADA COMO ARMADURA POSITIVA DE LAJES, TELA Q-138. AF_06/2015</v>
          </cell>
          <cell r="C8196" t="str">
            <v>KG</v>
          </cell>
          <cell r="D8196">
            <v>8.36</v>
          </cell>
        </row>
        <row r="8197">
          <cell r="A8197">
            <v>91597</v>
          </cell>
          <cell r="B8197" t="str">
            <v>ARMAÇÃO DO SISTEMA DE PAREDES DE CONCRETO, EXECUTADA COMO ARMADURA NEGATIVA DE LAJES, TELA T-196. AF_06/2015</v>
          </cell>
          <cell r="C8197" t="str">
            <v>KG</v>
          </cell>
          <cell r="D8197">
            <v>5.77</v>
          </cell>
        </row>
        <row r="8198">
          <cell r="A8198">
            <v>91598</v>
          </cell>
          <cell r="B8198" t="str">
            <v>ARMAÇÃO DO SISTEMA DE PAREDES DE CONCRETO, EXECUTADA COMO ARMADURA POSITIVA DE LAJES, TELA Q-113. AF_06/2015</v>
          </cell>
          <cell r="C8198" t="str">
            <v>KG</v>
          </cell>
          <cell r="D8198">
            <v>8.2200000000000006</v>
          </cell>
        </row>
        <row r="8199">
          <cell r="A8199">
            <v>91599</v>
          </cell>
          <cell r="B8199" t="str">
            <v>ARMAÇÃO DO SISTEMA DE PAREDES DE CONCRETO, EXECUTADA COMO ARMADURA NEGATIVA DE LAJES, TELA L-159. AF_06/2015</v>
          </cell>
          <cell r="C8199" t="str">
            <v>KG</v>
          </cell>
          <cell r="D8199">
            <v>8.86</v>
          </cell>
        </row>
        <row r="8200">
          <cell r="A8200">
            <v>91600</v>
          </cell>
          <cell r="B8200" t="str">
            <v>ARMAÇÃO DO SISTEMA DE PAREDES DE CONCRETO, EXECUTADA EM PLATIBANDAS, TELA Q-92. AF_06/2015</v>
          </cell>
          <cell r="C8200" t="str">
            <v>KG</v>
          </cell>
          <cell r="D8200">
            <v>9.2100000000000009</v>
          </cell>
        </row>
        <row r="8201">
          <cell r="A8201">
            <v>91601</v>
          </cell>
          <cell r="B8201" t="str">
            <v>ARMAÇÃO DO SISTEMA DE PAREDES DE CONCRETO, EXECUTADA COMO REFORÇO, VERGALHÃO DE 6,3 MM DE DIÂMETRO. AF_06/2015</v>
          </cell>
          <cell r="C8201" t="str">
            <v>KG</v>
          </cell>
          <cell r="D8201">
            <v>7.19</v>
          </cell>
        </row>
        <row r="8202">
          <cell r="A8202">
            <v>91602</v>
          </cell>
          <cell r="B8202" t="str">
            <v>ARMAÇÃO DO SISTEMA DE PAREDES DE CONCRETO, EXECUTADA COMO REFORÇO, VERGALHÃO DE 8,0 MM DE DIÂMETRO. AF_06/2015</v>
          </cell>
          <cell r="C8202" t="str">
            <v>KG</v>
          </cell>
          <cell r="D8202">
            <v>6.72</v>
          </cell>
        </row>
        <row r="8203">
          <cell r="A8203">
            <v>91603</v>
          </cell>
          <cell r="B8203" t="str">
            <v>ARMAÇÃO DO SISTEMA DE PAREDES DE CONCRETO, EXECUTADA COMO REFORÇO, VERGALHÃO DE 10,0 MM DE DIÂMETRO. AF_06/2015</v>
          </cell>
          <cell r="C8203" t="str">
            <v>KG</v>
          </cell>
          <cell r="D8203">
            <v>5.37</v>
          </cell>
        </row>
        <row r="8204">
          <cell r="A8204">
            <v>91629</v>
          </cell>
          <cell r="B8204" t="str">
            <v>GUINDAUTO HIDRÁULICO, CAPACIDADE MÁXIMA DE CARGA 6500 KG, MOMENTO MÁXIMO DE CARGA 5,8 TM, ALCANCE MÁXIMO HORIZONTAL 7,60 M, INCLUSIVE CAMINHÃO TOCO PBT 9.700 KG, POTÊNCIA DE 160 CV - DEPRECIAÇÃO. AF_08/2015</v>
          </cell>
          <cell r="C8204" t="str">
            <v>H</v>
          </cell>
          <cell r="D8204">
            <v>7.23</v>
          </cell>
        </row>
        <row r="8205">
          <cell r="A8205">
            <v>91630</v>
          </cell>
          <cell r="B8205" t="str">
            <v>GUINDAUTO HIDRÁULICO, CAPACIDADE MÁXIMA DE CARGA 6500 KG, MOMENTO MÁXIMO DE CARGA 5,8 TM, ALCANCE MÁXIMO HORIZONTAL 7,60 M, INCLUSIVE CAMINHÃO TOCO PBT 9.700 KG, POTÊNCIA DE 160 CV - JUROS. AF_08/2015</v>
          </cell>
          <cell r="C8205" t="str">
            <v>H</v>
          </cell>
          <cell r="D8205">
            <v>2.88</v>
          </cell>
        </row>
        <row r="8206">
          <cell r="A8206">
            <v>91631</v>
          </cell>
          <cell r="B8206" t="str">
            <v>GUINDAUTO HIDRÁULICO, CAPACIDADE MÁXIMA DE CARGA 6500 KG, MOMENTO MÁXIMO DE CARGA 5,8 TM, ALCANCE MÁXIMO HORIZONTAL 7,60 M, INCLUSIVE CAMINHÃO TOCO PBT 9.700 KG, POTÊNCIA DE 160 CV - IMPOSTOS E SEGUROS. AF_08/2015</v>
          </cell>
          <cell r="C8206" t="str">
            <v>H</v>
          </cell>
          <cell r="D8206">
            <v>0.57999999999999996</v>
          </cell>
        </row>
        <row r="8207">
          <cell r="A8207">
            <v>91632</v>
          </cell>
          <cell r="B8207" t="str">
            <v>GUINDAUTO HIDRÁULICO, CAPACIDADE MÁXIMA DE CARGA 6500 KG, MOMENTO MÁXIMO DE CARGA 5,8 TM, ALCANCE MÁXIMO HORIZONTAL 7,60 M, INCLUSIVE CAMINHÃO TOCO PBT 9.700 KG, POTÊNCIA DE 160 CV - MANUTENÇÃO. AF_08/2015</v>
          </cell>
          <cell r="C8207" t="str">
            <v>H</v>
          </cell>
          <cell r="D8207">
            <v>13.56</v>
          </cell>
        </row>
        <row r="8208">
          <cell r="A8208">
            <v>91633</v>
          </cell>
          <cell r="B8208" t="str">
            <v>GUINDAUTO HIDRÁULICO, CAPACIDADE MÁXIMA DE CARGA 6500 KG, MOMENTO MÁXIMO DE CARGA 5,8 TM, ALCANCE MÁXIMO HORIZONTAL 7,60 M, INCLUSIVE CAMINHÃO TOCO PBT 9.700 KG, POTÊNCIA DE 160 CV - MATERIAIS NA OPERAÇÃO. AF_08/2015</v>
          </cell>
          <cell r="C8208" t="str">
            <v>H</v>
          </cell>
          <cell r="D8208">
            <v>76.319999999999993</v>
          </cell>
        </row>
        <row r="8209">
          <cell r="A8209">
            <v>91634</v>
          </cell>
          <cell r="B8209" t="str">
            <v>GUINDAUTO HIDRÁULICO, CAPACIDADE MÁXIMA DE CARGA 6500 KG, MOMENTO MÁXIMO DE CARGA 5,8 TM, ALCANCE MÁXIMO HORIZONTAL 7,60 M, INCLUSIVE CAMINHÃO TOCO PBT 9.700 KG, POTÊNCIA DE 160 CV - CHP DIURNO. AF_08/2015</v>
          </cell>
          <cell r="C8209" t="str">
            <v>CHP</v>
          </cell>
          <cell r="D8209">
            <v>115.15</v>
          </cell>
        </row>
        <row r="8210">
          <cell r="A8210">
            <v>91635</v>
          </cell>
          <cell r="B8210" t="str">
            <v>GUINDAUTO HIDRÁULICO, CAPACIDADE MÁXIMA DE CARGA 6500 KG, MOMENTO MÁXIMO DE CARGA 5,8 TM, ALCANCE MÁXIMO HORIZONTAL 7,60 M, INCLUSIVE CAMINHÃO TOCO PBT 9.700 KG, POTÊNCIA DE 160 CV - CHI DIURNO. AF_08/2015</v>
          </cell>
          <cell r="C8210" t="str">
            <v>CHI</v>
          </cell>
          <cell r="D8210">
            <v>25.27</v>
          </cell>
        </row>
        <row r="8211">
          <cell r="A8211">
            <v>91640</v>
          </cell>
          <cell r="B8211" t="str">
            <v>CAMINHÃO DE TRANSPORTE DE MATERIAL ASFÁLTICO 30.000 L, COM CAVALO MECÂNICO DE CAPACIDADE MÁXIMA DE TRAÇÃO COMBINADO DE 66.000 KG, POTÊNCIA 360 CV, INCLUSIVE TANQUE DE ASFALTO COM SERPENTINA - DEPRECIAÇÃO. AF_08/2015</v>
          </cell>
          <cell r="C8211" t="str">
            <v>H</v>
          </cell>
          <cell r="D8211">
            <v>16.350000000000001</v>
          </cell>
        </row>
        <row r="8212">
          <cell r="A8212">
            <v>91641</v>
          </cell>
          <cell r="B8212" t="str">
            <v>CAMINHÃO DE TRANSPORTE DE MATERIAL ASFÁLTICO 30.000 L, COM CAVALO MECÂNICO DE CAPACIDADE MÁXIMA DE TRAÇÃO COMBINADO DE 66.000 KG, POTÊNCIA 360 CV, INCLUSIVE TANQUE DE ASFALTO COM SERPENTINA - JUROS. AF_08/2015</v>
          </cell>
          <cell r="C8212" t="str">
            <v>H</v>
          </cell>
          <cell r="D8212">
            <v>6.52</v>
          </cell>
        </row>
        <row r="8213">
          <cell r="A8213">
            <v>91642</v>
          </cell>
          <cell r="B8213" t="str">
            <v>CAMINHÃO DE TRANSPORTE DE MATERIAL ASFÁLTICO 30.000 L, COM CAVALO MECÂNICO DE CAPACIDADE MÁXIMA DE TRAÇÃO COMBINADO DE 66.000 KG, POTÊNCIA 360 CV, INCLUSIVE TANQUE DE ASFALTO COM SERPENTINA - IMPOSTOS E SEGUROS. AF_08/2015</v>
          </cell>
          <cell r="C8213" t="str">
            <v>H</v>
          </cell>
          <cell r="D8213">
            <v>1.33</v>
          </cell>
        </row>
        <row r="8214">
          <cell r="A8214">
            <v>91643</v>
          </cell>
          <cell r="B8214" t="str">
            <v>CAMINHÃO DE TRANSPORTE DE MATERIAL ASFÁLTICO 30.000 L, COM CAVALO MECÂNICO DE CAPACIDADE MÁXIMA DE TRAÇÃO COMBINADO DE 66.000 KG, POTÊNCIA 360 CV, INCLUSIVE TANQUE DE ASFALTO COM SERPENTINA - MANUTENÇÃO. AF_08/2015</v>
          </cell>
          <cell r="C8214" t="str">
            <v>H</v>
          </cell>
          <cell r="D8214">
            <v>30.65</v>
          </cell>
        </row>
        <row r="8215">
          <cell r="A8215">
            <v>91644</v>
          </cell>
          <cell r="B8215" t="str">
            <v>CAMINHÃO DE TRANSPORTE DE MATERIAL ASFÁLTICO 30.000 L, COM CAVALO MECÂNICO DE CAPACIDADE MÁXIMA DE TRAÇÃO COMBINADO DE 66.000 KG, POTÊNCIA 360 CV, INCLUSIVE TANQUE DE ASFALTO COM SERPENTINA - MATERIAIS NA OPERAÇÃO. AF_08/2015</v>
          </cell>
          <cell r="C8215" t="str">
            <v>H</v>
          </cell>
          <cell r="D8215">
            <v>171.68</v>
          </cell>
        </row>
        <row r="8216">
          <cell r="A8216">
            <v>91645</v>
          </cell>
          <cell r="B8216" t="str">
            <v>CAMINHÃO DE TRANSPORTE DE MATERIAL ASFÁLTICO 30.000 L, COM CAVALO MECÂNICO DE CAPACIDADE MÁXIMA DE TRAÇÃO COMBINADO DE 66.000 KG, POTÊNCIA 360 CV, INCLUSIVE TANQUE DE ASFALTO COM SERPENTINA - CHP DIURNO. AF_08/2015</v>
          </cell>
          <cell r="C8216" t="str">
            <v>CHP</v>
          </cell>
          <cell r="D8216">
            <v>240.03</v>
          </cell>
        </row>
        <row r="8217">
          <cell r="A8217">
            <v>91646</v>
          </cell>
          <cell r="B8217" t="str">
            <v>CAMINHÃO DE TRANSPORTE DE MATERIAL ASFÁLTICO 30.000 L, COM CAVALO MECÂNICO DE CAPACIDADE MÁXIMA DE TRAÇÃO COMBINADO DE 66.000 KG, POTÊNCIA 360 CV, INCLUSIVE TANQUE DE ASFALTO COM SERPENTINA - CHI DIURNO. AF_08/2015</v>
          </cell>
          <cell r="C8217" t="str">
            <v>CHI</v>
          </cell>
          <cell r="D8217">
            <v>37.700000000000003</v>
          </cell>
        </row>
        <row r="8218">
          <cell r="A8218">
            <v>91677</v>
          </cell>
          <cell r="B8218" t="str">
            <v>ENGENHEIRO ELETRICISTA COM ENCARGOS COMPLEMENTARES</v>
          </cell>
          <cell r="C8218" t="str">
            <v>H</v>
          </cell>
          <cell r="D8218">
            <v>84.28</v>
          </cell>
        </row>
        <row r="8219">
          <cell r="A8219">
            <v>91678</v>
          </cell>
          <cell r="B8219" t="str">
            <v>ENGENHEIRO SANITARISTA COM ENCARGOS COMPLEMENTARES</v>
          </cell>
          <cell r="C8219" t="str">
            <v>H</v>
          </cell>
          <cell r="D8219">
            <v>71.09</v>
          </cell>
        </row>
        <row r="8220">
          <cell r="A8220">
            <v>91688</v>
          </cell>
          <cell r="B8220" t="str">
            <v>SERRA CIRCULAR DE BANCADA COM MOTOR ELÉTRICO POTÊNCIA DE 5HP, COM COIFA PARA DISCO 10" - DEPRECIAÇÃO. AF_08/2015</v>
          </cell>
          <cell r="C8220" t="str">
            <v>H</v>
          </cell>
          <cell r="D8220">
            <v>0.09</v>
          </cell>
        </row>
        <row r="8221">
          <cell r="A8221">
            <v>91689</v>
          </cell>
          <cell r="B8221" t="str">
            <v>SERRA CIRCULAR DE BANCADA COM MOTOR ELÉTRICO POTÊNCIA DE 5HP, COM COIFA PARA DISCO 10" - JUROS. AF_08/2015</v>
          </cell>
          <cell r="C8221" t="str">
            <v>H</v>
          </cell>
          <cell r="D8221">
            <v>0.01</v>
          </cell>
        </row>
        <row r="8222">
          <cell r="A8222">
            <v>91690</v>
          </cell>
          <cell r="B8222" t="str">
            <v>SERRA CIRCULAR DE BANCADA COM MOTOR ELÉTRICO POTÊNCIA DE 5HP, COM COIFA PARA DISCO 10" - MANUTENÇÃO. AF_08/2015</v>
          </cell>
          <cell r="C8222" t="str">
            <v>H</v>
          </cell>
          <cell r="D8222">
            <v>0.06</v>
          </cell>
        </row>
        <row r="8223">
          <cell r="A8223">
            <v>91691</v>
          </cell>
          <cell r="B8223" t="str">
            <v>SERRA CIRCULAR DE BANCADA COM MOTOR ELÉTRICO POTÊNCIA DE 5HP, COM COIFA PARA DISCO 10" - MATERIAIS NA OPERAÇÃO. AF_08/2015</v>
          </cell>
          <cell r="C8223" t="str">
            <v>H</v>
          </cell>
          <cell r="D8223">
            <v>1.96</v>
          </cell>
        </row>
        <row r="8224">
          <cell r="A8224">
            <v>91692</v>
          </cell>
          <cell r="B8224" t="str">
            <v>SERRA CIRCULAR DE BANCADA COM MOTOR ELÉTRICO POTÊNCIA DE 5HP, COM COIFA PARA DISCO 10" - CHP DIURNO. AF_08/2015</v>
          </cell>
          <cell r="C8224" t="str">
            <v>CHP</v>
          </cell>
          <cell r="D8224">
            <v>16.5</v>
          </cell>
        </row>
        <row r="8225">
          <cell r="A8225">
            <v>91693</v>
          </cell>
          <cell r="B8225" t="str">
            <v>SERRA CIRCULAR DE BANCADA COM MOTOR ELÉTRICO POTÊNCIA DE 5HP, COM COIFA PARA DISCO 10" - CHI DIURNO. AF_08/2015</v>
          </cell>
          <cell r="C8225" t="str">
            <v>CHI</v>
          </cell>
          <cell r="D8225">
            <v>14.48</v>
          </cell>
        </row>
        <row r="8226">
          <cell r="A8226">
            <v>91784</v>
          </cell>
          <cell r="B8226" t="str">
            <v>(COMPOSIÇÃO REPRESENTATIVA) DO SERVIÇO DE INSTALAÇÃO DE TUBOS DE PVC, SOLDÁVEL, ÁGUA FRIA, DN 20 MM (INSTALADO EM RAMAL, SUB-RAMAL OU RAMAL DE DISTRIBUIÇÃO), INCLUSIVE CONEXÕES, CORTES E FIXAÇÕES, PARA PRÉDIOS. AF_10/2015</v>
          </cell>
          <cell r="C8226" t="str">
            <v>M</v>
          </cell>
          <cell r="D8226">
            <v>29.58</v>
          </cell>
        </row>
        <row r="8227">
          <cell r="A8227">
            <v>91785</v>
          </cell>
          <cell r="B8227" t="str">
            <v>(COMPOSIÇÃO REPRESENTATIVA) DO SERVIÇO DE INSTALAÇÃO DE TUBOS DE PVC, SOLDÁVEL, ÁGUA FRIA, DN 25 MM (INSTALADO EM RAMAL, SUB-RAMAL, RAMAL DE DISTRIBUIÇÃO OU PRUMADA), INCLUSIVE CONEXÕES, CORTES E FIXAÇÕES, PARA PRÉDIOS. AF_10/2015</v>
          </cell>
          <cell r="C8227" t="str">
            <v>M</v>
          </cell>
          <cell r="D8227">
            <v>29.36</v>
          </cell>
        </row>
        <row r="8228">
          <cell r="A8228">
            <v>91786</v>
          </cell>
          <cell r="B8228" t="str">
            <v>(COMPOSIÇÃO REPRESENTATIVA) DO SERVIÇO DE INSTALAÇÃO TUBOS DE PVC, SOLDÁVEL, ÁGUA FRIA, DN 32 MM (INSTALADO EM RAMAL, SUB-RAMAL, RAMAL DE DISTRIBUIÇÃO OU PRUMADA), INCLUSIVE CONEXÕES, CORTES E FIXAÇÕES, PARA PRÉDIOS. AF_10/2015</v>
          </cell>
          <cell r="C8228" t="str">
            <v>M</v>
          </cell>
          <cell r="D8228">
            <v>19.579999999999998</v>
          </cell>
        </row>
        <row r="8229">
          <cell r="A8229">
            <v>91787</v>
          </cell>
          <cell r="B8229" t="str">
            <v>(COMPOSIÇÃO REPRESENTATIVA) DO SERVIÇO DE INSTALAÇÃO DE TUBOS DE PVC, SOLDÁVEL, ÁGUA FRIA, DN 40 MM (INSTALADO EM PRUMADA), INCLUSIVE CONEXÕES, CORTES E FIXAÇÕES, PARA PRÉDIOS. AF_10/2015</v>
          </cell>
          <cell r="C8229" t="str">
            <v>M</v>
          </cell>
          <cell r="D8229">
            <v>22.29</v>
          </cell>
        </row>
        <row r="8230">
          <cell r="A8230">
            <v>91788</v>
          </cell>
          <cell r="B8230" t="str">
            <v>(COMPOSIÇÃO REPRESENTATIVA) DO SERVIÇO DE INSTALAÇÃO DE TUBOS DE PVC, SOLDÁVEL, ÁGUA FRIA, DN 50 MM (INSTALADO EM PRUMADA), INCLUSIVE CONEXÕES, CORTES E FIXAÇÕES, PARA PRÉDIOS. AF_10/2015</v>
          </cell>
          <cell r="C8230" t="str">
            <v>M</v>
          </cell>
          <cell r="D8230">
            <v>30.62</v>
          </cell>
        </row>
        <row r="8231">
          <cell r="A8231">
            <v>91789</v>
          </cell>
          <cell r="B8231" t="str">
            <v>(COMPOSIÇÃO REPRESENTATIVA) DO SERVIÇO DE INSTALAÇÃO DE TUBOS DE PVC, SÉRIE R, ÁGUA PLUVIAL, DN 75 MM (INSTALADO EM RAMAL DE ENCAMINHAMENTO, OU CONDUTORES VERTICAIS), INCLUSIVE CONEXÕES, CORTE E FIXAÇÕES, PARA PRÉDIOS. AF_10/2015</v>
          </cell>
          <cell r="C8231" t="str">
            <v>M</v>
          </cell>
          <cell r="D8231">
            <v>23.3</v>
          </cell>
        </row>
        <row r="8232">
          <cell r="A8232">
            <v>91790</v>
          </cell>
          <cell r="B8232" t="str">
            <v>(COMPOSIÇÃO REPRESENTATIVA) DO SERVIÇO DE INSTALAÇÃO DE TUBOS DE PVC, SÉRIE R, ÁGUA PLUVIAL, DN 100 MM (INSTALADO EM RAMAL DE ENCAMINHAMENTO, OU CONDUTORES VERTICAIS), INCLUSIVE CONEXÕES, CORTES E FIXAÇÕES, PARA PRÉDIOS. AF_10/2015</v>
          </cell>
          <cell r="C8232" t="str">
            <v>M</v>
          </cell>
          <cell r="D8232">
            <v>34.729999999999997</v>
          </cell>
        </row>
        <row r="8233">
          <cell r="A8233">
            <v>91791</v>
          </cell>
          <cell r="B8233" t="str">
            <v>(COMPOSIÇÃO REPRESENTATIVA) DO SERVIÇO DE INSTALAÇÃO DE TUBOS DE PVC, SÉRIE R, ÁGUA PLUVIAL, DN 150 MM (INSTALADO EM CONDUTORES VERTICAIS), INCLUSIVE CONEXÕES, CORTES E FIXAÇÕES, PARA PRÉDIOS. AF_10/2015</v>
          </cell>
          <cell r="C8233" t="str">
            <v>M</v>
          </cell>
          <cell r="D8233">
            <v>41.09</v>
          </cell>
        </row>
        <row r="8234">
          <cell r="A8234">
            <v>91792</v>
          </cell>
          <cell r="B8234" t="str">
            <v>(COMPOSIÇÃO REPRESENTATIVA) DO SERVIÇO DE INSTALAÇÃO DE TUBO DE PVC, SÉRIE NORMAL, ESGOTO PREDIAL, DN 40 MM (INSTALADO EM RAMAL DE DESCARGA OU RAMAL DE ESGOTO SANITÁRIO), INCLUSIVE CONEXÕES, CORTES E FIXAÇÕES, PARA PRÉDIOS. AF_10/2015</v>
          </cell>
          <cell r="C8234" t="str">
            <v>M</v>
          </cell>
          <cell r="D8234">
            <v>37.33</v>
          </cell>
        </row>
        <row r="8235">
          <cell r="A8235">
            <v>91793</v>
          </cell>
          <cell r="B8235" t="str">
            <v>(COMPOSIÇÃO REPRESENTATIVA) DO SERVIÇO DE INSTALAÇÃO DE TUBO DE PVC, SÉRIE NORMAL, ESGOTO PREDIAL, DN 50 MM (INSTALADO EM RAMAL DE DESCARGA OU RAMAL DE ESGOTO SANITÁRIO), INCLUSIVE CONEXÕES, CORTES E FIXAÇÕES PARA, PRÉDIOS. AF_10/2015</v>
          </cell>
          <cell r="C8235" t="str">
            <v>M</v>
          </cell>
          <cell r="D8235">
            <v>56.36</v>
          </cell>
        </row>
        <row r="8236">
          <cell r="A8236">
            <v>91794</v>
          </cell>
          <cell r="B8236" t="str">
            <v>(COMPOSIÇÃO REPRESENTATIVA) DO SERVIÇO DE INST. TUBO PVC, SÉRIE N, ESGOTO PREDIAL, DN 75 MM, (INST. EM RAMAL DE DESCARGA, RAMAL DE ESG. SANITÁRIO, PRUMADA DE ESG. SANITÁRIO OU VENTILAÇÃO), INCL. CONEXÕES, CORTES E FIXAÇÕES, P/ PRÉDIOS. AF_10/2015</v>
          </cell>
          <cell r="C8236" t="str">
            <v>M</v>
          </cell>
          <cell r="D8236">
            <v>24.49</v>
          </cell>
        </row>
        <row r="8237">
          <cell r="A8237">
            <v>91795</v>
          </cell>
          <cell r="B8237" t="str">
            <v>(COMPOSIÇÃO REPRESENTATIVA) DO SERVIÇO DE INST. TUBO PVC, SÉRIE N, ESGOTO PREDIAL, 100 MM (INST. RAMAL DESCARGA, RAMAL DE ESG. SANIT., PRUMADA ESG. SANIT., VENTILAÇÃO OU SUB-COLETOR AÉREO), INCL. CONEXÕES E CORTES, FIXAÇÕES, P/ PRÉDIOS. AF_10/2015</v>
          </cell>
          <cell r="C8237" t="str">
            <v>M</v>
          </cell>
          <cell r="D8237">
            <v>42.99</v>
          </cell>
        </row>
        <row r="8238">
          <cell r="A8238">
            <v>91796</v>
          </cell>
          <cell r="B8238" t="str">
            <v>(COMPOSIÇÃO REPRESENTATIVA) DO SERVIÇO DE INSTALAÇÃO DE TUBO DE PVC, SÉRIE NORMAL, ESGOTO PREDIAL, DN 150 MM (INSTALADO EM SUB-COLETOR AÉREO), INCLUSIVE CONEXÕES, CORTES E FIXAÇÕES, PARA PRÉDIOS. AF_10/2015</v>
          </cell>
          <cell r="C8238" t="str">
            <v>M</v>
          </cell>
          <cell r="D8238">
            <v>41.13</v>
          </cell>
        </row>
        <row r="8239">
          <cell r="A8239">
            <v>91815</v>
          </cell>
          <cell r="B8239" t="str">
            <v>(COMPOSIÇÃO REPRESENTATIVA) DE ALVENARIA DE BLOCOS DE CONCRETO ESTRUTURAL 14X19X39 CM, (ESPESSURA 14 CM), FBK = 4,5 MPA, UTILIZANDO PALHETA, PARA EDIFICAÇÃO HABITACIONAL. AF_10/2015</v>
          </cell>
          <cell r="C8239" t="str">
            <v>M2</v>
          </cell>
          <cell r="D8239">
            <v>53.4</v>
          </cell>
        </row>
        <row r="8240">
          <cell r="A8240">
            <v>91816</v>
          </cell>
          <cell r="B8240" t="str">
            <v>COMPOSIÇÃO REPRESENTATIVA DE SERVIÇOS DE ALVENARIA DE BLOCOS DE CONCRETO ESTRUTURAL 14X19X29 CM, (ESPESSURA 14 CM), FBK = 4,5 MPA, UTILIZANDO PALHETA, PARA EDIFICAÇÃO HABITACIONAL. AF_10/2015</v>
          </cell>
          <cell r="C8240" t="str">
            <v>M2</v>
          </cell>
          <cell r="D8240">
            <v>61.65</v>
          </cell>
        </row>
        <row r="8241">
          <cell r="A8241">
            <v>91831</v>
          </cell>
          <cell r="B8241" t="str">
            <v>ELETRODUTO FLEXÍVEL CORRUGADO, PVC, DN 20 MM (1/2"), PARA CIRCUITOS TERMINAIS, INSTALADO EM FORRO - FORNECIMENTO E INSTALAÇÃO. AF_12/2015</v>
          </cell>
          <cell r="C8241" t="str">
            <v>M</v>
          </cell>
          <cell r="D8241">
            <v>4.72</v>
          </cell>
        </row>
        <row r="8242">
          <cell r="A8242">
            <v>91834</v>
          </cell>
          <cell r="B8242" t="str">
            <v>ELETRODUTO FLEXÍVEL CORRUGADO, PVC, DN 25 MM (3/4"), PARA CIRCUITOS TERMINAIS, INSTALADO EM FORRO - FORNECIMENTO E INSTALAÇÃO. AF_12/2015</v>
          </cell>
          <cell r="C8242" t="str">
            <v>M</v>
          </cell>
          <cell r="D8242">
            <v>5.27</v>
          </cell>
        </row>
        <row r="8243">
          <cell r="A8243">
            <v>91836</v>
          </cell>
          <cell r="B8243" t="str">
            <v>ELETRODUTO FLEXÍVEL CORRUGADO, PVC, DN 32 MM (1"), PARA CIRCUITOS TERMINAIS, INSTALADO EM FORRO - FORNECIMENTO E INSTALAÇÃO. AF_12/2015</v>
          </cell>
          <cell r="C8243" t="str">
            <v>M</v>
          </cell>
          <cell r="D8243">
            <v>6.77</v>
          </cell>
        </row>
        <row r="8244">
          <cell r="A8244">
            <v>91842</v>
          </cell>
          <cell r="B8244" t="str">
            <v>ELETRODUTO FLEXÍVEL CORRUGADO, PVC, DN 20 MM (1/2"), PARA CIRCUITOS TERMINAIS, INSTALADO EM LAJE - FORNECIMENTO E INSTALAÇÃO. AF_12/2015</v>
          </cell>
          <cell r="C8244" t="str">
            <v>M</v>
          </cell>
          <cell r="D8244">
            <v>3.38</v>
          </cell>
        </row>
        <row r="8245">
          <cell r="A8245">
            <v>91844</v>
          </cell>
          <cell r="B8245" t="str">
            <v>ELETRODUTO FLEXÍVEL CORRUGADO, PVC, DN 25 MM (3/4"), PARA CIRCUITOS TERMINAIS, INSTALADO EM LAJE - FORNECIMENTO E INSTALAÇÃO. AF_12/2015</v>
          </cell>
          <cell r="C8245" t="str">
            <v>M</v>
          </cell>
          <cell r="D8245">
            <v>3.94</v>
          </cell>
        </row>
        <row r="8246">
          <cell r="A8246">
            <v>91846</v>
          </cell>
          <cell r="B8246" t="str">
            <v>ELETRODUTO FLEXÍVEL CORRUGADO, PVC, DN 32 MM (1"), PARA CIRCUITOS TERMINAIS, INSTALADO EM LAJE - FORNECIMENTO E INSTALAÇÃO. AF_12/2015</v>
          </cell>
          <cell r="C8246" t="str">
            <v>M</v>
          </cell>
          <cell r="D8246">
            <v>5.44</v>
          </cell>
        </row>
        <row r="8247">
          <cell r="A8247">
            <v>91852</v>
          </cell>
          <cell r="B8247" t="str">
            <v>ELETRODUTO FLEXÍVEL CORRUGADO, PVC, DN 20 MM (1/2"), PARA CIRCUITOS TERMINAIS, INSTALADO EM PAREDE - FORNECIMENTO E INSTALAÇÃO. AF_12/2015</v>
          </cell>
          <cell r="C8247" t="str">
            <v>M</v>
          </cell>
          <cell r="D8247">
            <v>5.09</v>
          </cell>
        </row>
        <row r="8248">
          <cell r="A8248">
            <v>91854</v>
          </cell>
          <cell r="B8248" t="str">
            <v>ELETRODUTO FLEXÍVEL CORRUGADO, PVC, DN 25 MM (3/4"), PARA CIRCUITOS TERMINAIS, INSTALADO EM PAREDE - FORNECIMENTO E INSTALAÇÃO. AF_12/2015</v>
          </cell>
          <cell r="C8248" t="str">
            <v>M</v>
          </cell>
          <cell r="D8248">
            <v>5.64</v>
          </cell>
        </row>
        <row r="8249">
          <cell r="A8249">
            <v>91856</v>
          </cell>
          <cell r="B8249" t="str">
            <v>ELETRODUTO FLEXÍVEL CORRUGADO, PVC, DN 32 MM (1"), PARA CIRCUITOS TERMINAIS, INSTALADO EM PAREDE - FORNECIMENTO E INSTALAÇÃO. AF_12/2015</v>
          </cell>
          <cell r="C8249" t="str">
            <v>M</v>
          </cell>
          <cell r="D8249">
            <v>7.08</v>
          </cell>
        </row>
        <row r="8250">
          <cell r="A8250">
            <v>91862</v>
          </cell>
          <cell r="B8250" t="str">
            <v>ELETRODUTO RÍGIDO ROSCÁVEL, PVC, DN 20 MM (1/2"), PARA CIRCUITOS TERMINAIS, INSTALADO EM FORRO - FORNECIMENTO E INSTALAÇÃO. AF_12/2015</v>
          </cell>
          <cell r="C8250" t="str">
            <v>M</v>
          </cell>
          <cell r="D8250">
            <v>5.61</v>
          </cell>
        </row>
        <row r="8251">
          <cell r="A8251">
            <v>91863</v>
          </cell>
          <cell r="B8251" t="str">
            <v>ELETRODUTO RÍGIDO ROSCÁVEL, PVC, DN 25 MM (3/4"), PARA CIRCUITOS TERMINAIS, INSTALADO EM FORRO - FORNECIMENTO E INSTALAÇÃO. AF_12/2015</v>
          </cell>
          <cell r="C8251" t="str">
            <v>M</v>
          </cell>
          <cell r="D8251">
            <v>6.56</v>
          </cell>
        </row>
        <row r="8252">
          <cell r="A8252">
            <v>91864</v>
          </cell>
          <cell r="B8252" t="str">
            <v>ELETRODUTO RÍGIDO ROSCÁVEL, PVC, DN 32 MM (1"), PARA CIRCUITOS TERMINAIS, INSTALADO EM FORRO - FORNECIMENTO E INSTALAÇÃO. AF_12/2015</v>
          </cell>
          <cell r="C8252" t="str">
            <v>M</v>
          </cell>
          <cell r="D8252">
            <v>8.51</v>
          </cell>
        </row>
        <row r="8253">
          <cell r="A8253">
            <v>91865</v>
          </cell>
          <cell r="B8253" t="str">
            <v>ELETRODUTO RÍGIDO ROSCÁVEL, PVC, DN 40 MM (1 1/4"), PARA CIRCUITOS TERMINAIS, INSTALADO EM FORRO - FORNECIMENTO E INSTALAÇÃO. AF_12/2015</v>
          </cell>
          <cell r="C8253" t="str">
            <v>M</v>
          </cell>
          <cell r="D8253">
            <v>10.49</v>
          </cell>
        </row>
        <row r="8254">
          <cell r="A8254">
            <v>91866</v>
          </cell>
          <cell r="B8254" t="str">
            <v>ELETRODUTO RÍGIDO ROSCÁVEL, PVC, DN 20 MM (1/2"), PARA CIRCUITOS TERMINAIS, INSTALADO EM LAJE - FORNECIMENTO E INSTALAÇÃO. AF_12/2015</v>
          </cell>
          <cell r="C8254" t="str">
            <v>M</v>
          </cell>
          <cell r="D8254">
            <v>4.37</v>
          </cell>
        </row>
        <row r="8255">
          <cell r="A8255">
            <v>91867</v>
          </cell>
          <cell r="B8255" t="str">
            <v>ELETRODUTO RÍGIDO ROSCÁVEL, PVC, DN 25 MM (3/4"), PARA CIRCUITOS TERMINAIS, INSTALADO EM LAJE - FORNECIMENTO E INSTALAÇÃO. AF_12/2015</v>
          </cell>
          <cell r="C8255" t="str">
            <v>M</v>
          </cell>
          <cell r="D8255">
            <v>5.33</v>
          </cell>
        </row>
        <row r="8256">
          <cell r="A8256">
            <v>91868</v>
          </cell>
          <cell r="B8256" t="str">
            <v>ELETRODUTO RÍGIDO ROSCÁVEL, PVC, DN 32 MM (1"), PARA CIRCUITOS TERMINAIS, INSTALADO EM LAJE - FORNECIMENTO E INSTALAÇÃO. AF_12/2015</v>
          </cell>
          <cell r="C8256" t="str">
            <v>M</v>
          </cell>
          <cell r="D8256">
            <v>7.28</v>
          </cell>
        </row>
        <row r="8257">
          <cell r="A8257">
            <v>91869</v>
          </cell>
          <cell r="B8257" t="str">
            <v>ELETRODUTO RÍGIDO ROSCÁVEL, PVC, DN 40 MM (1 1/4"), PARA CIRCUITOS TERMINAIS, INSTALADO EM LAJE - FORNECIMENTO E INSTALAÇÃO. AF_12/2015</v>
          </cell>
          <cell r="C8257" t="str">
            <v>M</v>
          </cell>
          <cell r="D8257">
            <v>9.26</v>
          </cell>
        </row>
        <row r="8258">
          <cell r="A8258">
            <v>91870</v>
          </cell>
          <cell r="B8258" t="str">
            <v>ELETRODUTO RÍGIDO ROSCÁVEL, PVC, DN 20 MM (1/2"), PARA CIRCUITOS TERMINAIS, INSTALADO EM PAREDE - FORNECIMENTO E INSTALAÇÃO. AF_12/2015</v>
          </cell>
          <cell r="C8258" t="str">
            <v>M</v>
          </cell>
          <cell r="D8258">
            <v>6.49</v>
          </cell>
        </row>
        <row r="8259">
          <cell r="A8259">
            <v>91871</v>
          </cell>
          <cell r="B8259" t="str">
            <v>ELETRODUTO RÍGIDO ROSCÁVEL, PVC, DN 25 MM (3/4"), PARA CIRCUITOS TERMINAIS, INSTALADO EM PAREDE - FORNECIMENTO E INSTALAÇÃO. AF_12/2015</v>
          </cell>
          <cell r="C8259" t="str">
            <v>M</v>
          </cell>
          <cell r="D8259">
            <v>7.47</v>
          </cell>
        </row>
        <row r="8260">
          <cell r="A8260">
            <v>91872</v>
          </cell>
          <cell r="B8260" t="str">
            <v>ELETRODUTO RÍGIDO ROSCÁVEL, PVC, DN 32 MM (1"), PARA CIRCUITOS TERMINAIS, INSTALADO EM PAREDE - FORNECIMENTO E INSTALAÇÃO. AF_12/2015</v>
          </cell>
          <cell r="C8260" t="str">
            <v>M</v>
          </cell>
          <cell r="D8260">
            <v>9.43</v>
          </cell>
        </row>
        <row r="8261">
          <cell r="A8261">
            <v>91873</v>
          </cell>
          <cell r="B8261" t="str">
            <v>ELETRODUTO RÍGIDO ROSCÁVEL, PVC, DN 40 MM (1 1/4"), PARA CIRCUITOS TERMINAIS, INSTALADO EM PAREDE - FORNECIMENTO E INSTALAÇÃO. AF_12/2015</v>
          </cell>
          <cell r="C8261" t="str">
            <v>M</v>
          </cell>
          <cell r="D8261">
            <v>11.37</v>
          </cell>
        </row>
        <row r="8262">
          <cell r="A8262">
            <v>91874</v>
          </cell>
          <cell r="B8262" t="str">
            <v>LUVA PARA ELETRODUTO, PVC, ROSCÁVEL, DN 20 MM (1/2"), PARA CIRCUITOS TERMINAIS, INSTALADA EM FORRO - FORNECIMENTO E INSTALAÇÃO. AF_12/2015</v>
          </cell>
          <cell r="C8262" t="str">
            <v>UN</v>
          </cell>
          <cell r="D8262">
            <v>3.15</v>
          </cell>
        </row>
        <row r="8263">
          <cell r="A8263">
            <v>91875</v>
          </cell>
          <cell r="B8263" t="str">
            <v>LUVA PARA ELETRODUTO, PVC, ROSCÁVEL, DN 25 MM (3/4"), PARA CIRCUITOS TERMINAIS, INSTALADA EM FORRO - FORNECIMENTO E INSTALAÇÃO. AF_12/2015</v>
          </cell>
          <cell r="C8263" t="str">
            <v>UN</v>
          </cell>
          <cell r="D8263">
            <v>4.16</v>
          </cell>
        </row>
        <row r="8264">
          <cell r="A8264">
            <v>91876</v>
          </cell>
          <cell r="B8264" t="str">
            <v>LUVA PARA ELETRODUTO, PVC, ROSCÁVEL, DN 32 MM (1"), PARA CIRCUITOS TERMINAIS, INSTALADA EM FORRO - FORNECIMENTO E INSTALAÇÃO. AF_12/2015</v>
          </cell>
          <cell r="C8264" t="str">
            <v>UN</v>
          </cell>
          <cell r="D8264">
            <v>5.46</v>
          </cell>
        </row>
        <row r="8265">
          <cell r="A8265">
            <v>91877</v>
          </cell>
          <cell r="B8265" t="str">
            <v>LUVA PARA ELETRODUTO, PVC, ROSCÁVEL, DN 40 MM (1 1/4"), PARA CIRCUITOS TERMINAIS, INSTALADA EM FORRO - FORNECIMENTO E INSTALAÇÃO. AF_12/2015</v>
          </cell>
          <cell r="C8265" t="str">
            <v>UN</v>
          </cell>
          <cell r="D8265">
            <v>7.23</v>
          </cell>
        </row>
        <row r="8266">
          <cell r="A8266">
            <v>91878</v>
          </cell>
          <cell r="B8266" t="str">
            <v>LUVA PARA ELETRODUTO, PVC, ROSCÁVEL, DN 20 MM (1/2"), PARA CIRCUITOS TERMINAIS, INSTALADA EM LAJE - FORNECIMENTO E INSTALAÇÃO. AF_12/2015</v>
          </cell>
          <cell r="C8266" t="str">
            <v>UN</v>
          </cell>
          <cell r="D8266">
            <v>4.0599999999999996</v>
          </cell>
        </row>
        <row r="8267">
          <cell r="A8267">
            <v>91879</v>
          </cell>
          <cell r="B8267" t="str">
            <v>LUVA PARA ELETRODUTO, PVC, ROSCÁVEL, DN 25 MM (3/4"), PARA CIRCUITOS TERMINAIS, INSTALADA EM LAJE - FORNECIMENTO E INSTALAÇÃO. AF_12/2015</v>
          </cell>
          <cell r="C8267" t="str">
            <v>UN</v>
          </cell>
          <cell r="D8267">
            <v>5.04</v>
          </cell>
        </row>
        <row r="8268">
          <cell r="A8268">
            <v>91880</v>
          </cell>
          <cell r="B8268" t="str">
            <v>LUVA PARA ELETRODUTO, PVC, ROSCÁVEL, DN 32 MM (1"), PARA CIRCUITOS TERMINAIS, INSTALADA EM LAJE - FORNECIMENTO E INSTALAÇÃO. AF_12/2015</v>
          </cell>
          <cell r="C8268" t="str">
            <v>UN</v>
          </cell>
          <cell r="D8268">
            <v>6.39</v>
          </cell>
        </row>
        <row r="8269">
          <cell r="A8269">
            <v>91881</v>
          </cell>
          <cell r="B8269" t="str">
            <v>LUVA PARA ELETRODUTO, PVC, ROSCÁVEL, DN 40 MM (1 1/4"), PARA CIRCUITOS TERMINAIS, INSTALADA EM LAJE - FORNECIMENTO E INSTALAÇÃO. AF_12/2015</v>
          </cell>
          <cell r="C8269" t="str">
            <v>UN</v>
          </cell>
          <cell r="D8269">
            <v>8.15</v>
          </cell>
        </row>
        <row r="8270">
          <cell r="A8270">
            <v>91882</v>
          </cell>
          <cell r="B8270" t="str">
            <v>LUVA PARA ELETRODUTO, PVC, ROSCÁVEL, DN 20 MM (1/2"), PARA CIRCUITOS TERMINAIS, INSTALADA EM PAREDE - FORNECIMENTO E INSTALAÇÃO. AF_12/2015</v>
          </cell>
          <cell r="C8270" t="str">
            <v>UN</v>
          </cell>
          <cell r="D8270">
            <v>5.04</v>
          </cell>
        </row>
        <row r="8271">
          <cell r="A8271">
            <v>91884</v>
          </cell>
          <cell r="B8271" t="str">
            <v>LUVA PARA ELETRODUTO, PVC, ROSCÁVEL, DN 25 MM (3/4"), PARA CIRCUITOS TERMINAIS, INSTALADA EM PAREDE - FORNECIMENTO E INSTALAÇÃO. AF_12/2015</v>
          </cell>
          <cell r="C8271" t="str">
            <v>UN</v>
          </cell>
          <cell r="D8271">
            <v>5.8</v>
          </cell>
        </row>
        <row r="8272">
          <cell r="A8272">
            <v>91885</v>
          </cell>
          <cell r="B8272" t="str">
            <v>LUVA PARA ELETRODUTO, PVC, ROSCÁVEL, DN 32 MM (1"), PARA CIRCUITOS TERMINAIS, INSTALADA EM PAREDE - FORNECIMENTO E INSTALAÇÃO. AF_12/2015</v>
          </cell>
          <cell r="C8272" t="str">
            <v>UN</v>
          </cell>
          <cell r="D8272">
            <v>6.83</v>
          </cell>
        </row>
        <row r="8273">
          <cell r="A8273">
            <v>91886</v>
          </cell>
          <cell r="B8273" t="str">
            <v>LUVA PARA ELETRODUTO, PVC, ROSCÁVEL, DN 40 MM (1 1/4"), PARA CIRCUITOS TERMINAIS, INSTALADA EM PAREDE - FORNECIMENTO E INSTALAÇÃO. AF_12/2015</v>
          </cell>
          <cell r="C8273" t="str">
            <v>UN</v>
          </cell>
          <cell r="D8273">
            <v>8.24</v>
          </cell>
        </row>
        <row r="8274">
          <cell r="A8274">
            <v>91887</v>
          </cell>
          <cell r="B8274" t="str">
            <v>CURVA 90 GRAUS PARA ELETRODUTO, PVC, ROSCÁVEL, DN 20 MM (1/2"), PARA CIRCUITOS TERMINAIS, INSTALADA EM FORRO - FORNECIMENTO E INSTALAÇÃO. AF_12/2015</v>
          </cell>
          <cell r="C8274" t="str">
            <v>UN</v>
          </cell>
          <cell r="D8274">
            <v>5.7</v>
          </cell>
        </row>
        <row r="8275">
          <cell r="A8275">
            <v>91889</v>
          </cell>
          <cell r="B8275" t="str">
            <v>CURVA 180 GRAUS PARA ELETRODUTO, PVC, ROSCÁVEL, DN 20 MM (1/2"), PARA CIRCUITOS TERMINAIS, INSTALADA EM FORRO - FORNECIMENTO E INSTALAÇÃO. AF_12/2015</v>
          </cell>
          <cell r="C8275" t="str">
            <v>UN</v>
          </cell>
          <cell r="D8275">
            <v>5.51</v>
          </cell>
        </row>
        <row r="8276">
          <cell r="A8276">
            <v>91890</v>
          </cell>
          <cell r="B8276" t="str">
            <v>CURVA 90 GRAUS PARA ELETRODUTO, PVC, ROSCÁVEL, DN 25 MM (3/4"), PARA CIRCUITOS TERMINAIS, INSTALADA EM FORRO - FORNECIMENTO E INSTALAÇÃO. AF_12/2015</v>
          </cell>
          <cell r="C8276" t="str">
            <v>UN</v>
          </cell>
          <cell r="D8276">
            <v>6.83</v>
          </cell>
        </row>
        <row r="8277">
          <cell r="A8277">
            <v>91892</v>
          </cell>
          <cell r="B8277" t="str">
            <v>CURVA 180 GRAUS PARA ELETRODUTO, PVC, ROSCÁVEL, DN 25 MM (3/4"), PARA CIRCUITOS TERMINAIS, INSTALADA EM FORRO - FORNECIMENTO E INSTALAÇÃO. AF_12/2015</v>
          </cell>
          <cell r="C8277" t="str">
            <v>UN</v>
          </cell>
          <cell r="D8277">
            <v>8.1</v>
          </cell>
        </row>
        <row r="8278">
          <cell r="A8278">
            <v>91893</v>
          </cell>
          <cell r="B8278" t="str">
            <v>CURVA 90 GRAUS PARA ELETRODUTO, PVC, ROSCÁVEL, DN 32 MM (1"), PARA CIRCUITOS TERMINAIS, INSTALADA EM FORRO - FORNECIMENTO E INSTALAÇÃO. AF_12/2015</v>
          </cell>
          <cell r="C8278" t="str">
            <v>UN</v>
          </cell>
          <cell r="D8278">
            <v>9.3000000000000007</v>
          </cell>
        </row>
        <row r="8279">
          <cell r="A8279">
            <v>91896</v>
          </cell>
          <cell r="B8279" t="str">
            <v>CURVA 90 GRAUS PARA ELETRODUTO, PVC, ROSCÁVEL, DN 40 MM (1 1/4"), PARA CIRCUITOS TERMINAIS, INSTALADA EM FORRO - FORNECIMENTO E INSTALAÇÃO. AF_12/2015</v>
          </cell>
          <cell r="C8279" t="str">
            <v>UN</v>
          </cell>
          <cell r="D8279">
            <v>11.39</v>
          </cell>
        </row>
        <row r="8280">
          <cell r="A8280">
            <v>91898</v>
          </cell>
          <cell r="B8280" t="str">
            <v>CURVA 180 GRAUS PARA ELETRODUTO, PVC, ROSCÁVEL, DN 40 MM (1 1/4"), PARA CIRCUITOS TERMINAIS, INSTALADA EM FORRO - FORNECIMENTO E INSTALAÇÃO. AF_12/2015</v>
          </cell>
          <cell r="C8280" t="str">
            <v>UN</v>
          </cell>
          <cell r="D8280">
            <v>12.77</v>
          </cell>
        </row>
        <row r="8281">
          <cell r="A8281">
            <v>91899</v>
          </cell>
          <cell r="B8281" t="str">
            <v>CURVA 90 GRAUS PARA ELETRODUTO, PVC, ROSCÁVEL, DN 20 MM (1/2"), PARA CIRCUITOS TERMINAIS, INSTALADA EM LAJE - FORNECIMENTO E INSTALAÇÃO. AF_12/2015</v>
          </cell>
          <cell r="C8281" t="str">
            <v>UN</v>
          </cell>
          <cell r="D8281">
            <v>7.03</v>
          </cell>
        </row>
        <row r="8282">
          <cell r="A8282">
            <v>91901</v>
          </cell>
          <cell r="B8282" t="str">
            <v>CURVA 180 GRAUS PARA ELETRODUTO, PVC, ROSCÁVEL, DN 20 MM (1/2"), PARA CIRCUITOS TERMINAIS, INSTALADA EM LAJE - FORNECIMENTO E INSTALAÇÃO. AF_12/2015</v>
          </cell>
          <cell r="C8282" t="str">
            <v>UN</v>
          </cell>
          <cell r="D8282">
            <v>6.84</v>
          </cell>
        </row>
        <row r="8283">
          <cell r="A8283">
            <v>91902</v>
          </cell>
          <cell r="B8283" t="str">
            <v>CURVA 90 GRAUS PARA ELETRODUTO, PVC, ROSCÁVEL, DN 25 MM (3/4"), PARA CIRCUITOS TERMINAIS, INSTALADA EM LAJE - FORNECIMENTO E INSTALAÇÃO. AF_12/2015</v>
          </cell>
          <cell r="C8283" t="str">
            <v>UN</v>
          </cell>
          <cell r="D8283">
            <v>8.17</v>
          </cell>
        </row>
        <row r="8284">
          <cell r="A8284">
            <v>91904</v>
          </cell>
          <cell r="B8284" t="str">
            <v>CURVA 180 GRAUS PARA ELETRODUTO, PVC, ROSCÁVEL, DN 25 MM (3/4"), PARA CIRCUITOS TERMINAIS, INSTALADA EM LAJE - FORNECIMENTO E INSTALAÇÃO. AF_12/2015</v>
          </cell>
          <cell r="C8284" t="str">
            <v>UN</v>
          </cell>
          <cell r="D8284">
            <v>9.44</v>
          </cell>
        </row>
        <row r="8285">
          <cell r="A8285">
            <v>91905</v>
          </cell>
          <cell r="B8285" t="str">
            <v>CURVA 90 GRAUS PARA ELETRODUTO, PVC, ROSCÁVEL, DN 32 MM (1"), PARA CIRCUITOS TERMINAIS, INSTALADA EM LAJE - FORNECIMENTO E INSTALAÇÃO. AF_12/2015</v>
          </cell>
          <cell r="C8285" t="str">
            <v>UN</v>
          </cell>
          <cell r="D8285">
            <v>10.63</v>
          </cell>
        </row>
        <row r="8286">
          <cell r="A8286">
            <v>91908</v>
          </cell>
          <cell r="B8286" t="str">
            <v>CURVA 90 GRAUS PARA ELETRODUTO, PVC, ROSCÁVEL, DN 40 MM (1 1/4"), PARA CIRCUITOS TERMINAIS, INSTALADA EM LAJE - FORNECIMENTO E INSTALAÇÃO. AF_12/2015</v>
          </cell>
          <cell r="C8286" t="str">
            <v>UN</v>
          </cell>
          <cell r="D8286">
            <v>12.75</v>
          </cell>
        </row>
        <row r="8287">
          <cell r="A8287">
            <v>91910</v>
          </cell>
          <cell r="B8287" t="str">
            <v>CURVA 180 GRAUS PARA ELETRODUTO, PVC, ROSCÁVEL, DN 40 MM (1 1/4"), PARA CIRCUITOS TERMINAIS, INSTALADA EM LAJE - FORNECIMENTO E INSTALAÇÃO. AF_12/2015</v>
          </cell>
          <cell r="C8287" t="str">
            <v>UN</v>
          </cell>
          <cell r="D8287">
            <v>14.13</v>
          </cell>
        </row>
        <row r="8288">
          <cell r="A8288">
            <v>91911</v>
          </cell>
          <cell r="B8288" t="str">
            <v>CURVA 90 GRAUS PARA ELETRODUTO, PVC, ROSCÁVEL, DN 20 MM (1/2"), PARA CIRCUITOS TERMINAIS, INSTALADA EM PAREDE - FORNECIMENTO E INSTALAÇÃO. AF_12/2015</v>
          </cell>
          <cell r="C8288" t="str">
            <v>UN</v>
          </cell>
          <cell r="D8288">
            <v>8.5500000000000007</v>
          </cell>
        </row>
        <row r="8289">
          <cell r="A8289">
            <v>91913</v>
          </cell>
          <cell r="B8289" t="str">
            <v>CURVA 180 GRAUS PARA ELETRODUTO, PVC, ROSCÁVEL, DN 20 MM (1/2"), PARA CIRCUITOS TERMINAIS, INSTALADA EM PAREDE - FORNECIMENTO E INSTALAÇÃO. AF_12/2015</v>
          </cell>
          <cell r="C8289" t="str">
            <v>UN</v>
          </cell>
          <cell r="D8289">
            <v>8.36</v>
          </cell>
        </row>
        <row r="8290">
          <cell r="A8290">
            <v>91914</v>
          </cell>
          <cell r="B8290" t="str">
            <v>CURVA 90 GRAUS PARA ELETRODUTO, PVC, ROSCÁVEL, DN 25 MM (3/4"), PARA CIRCUITOS TERMINAIS, INSTALADA EM PAREDE - FORNECIMENTO E INSTALAÇÃO. AF_12/2015</v>
          </cell>
          <cell r="C8290" t="str">
            <v>UN</v>
          </cell>
          <cell r="D8290">
            <v>9.34</v>
          </cell>
        </row>
        <row r="8291">
          <cell r="A8291">
            <v>91916</v>
          </cell>
          <cell r="B8291" t="str">
            <v>CURVA 180 GRAUS PARA ELETRODUTO, PVC, ROSCÁVEL, DN 25 MM (3/4"), PARA CIRCUITOS TERMINAIS, INSTALADA EM PAREDE - FORNECIMENTO E INSTALAÇÃO. AF_12/2015</v>
          </cell>
          <cell r="C8291" t="str">
            <v>UN</v>
          </cell>
          <cell r="D8291">
            <v>10.61</v>
          </cell>
        </row>
        <row r="8292">
          <cell r="A8292">
            <v>91917</v>
          </cell>
          <cell r="B8292" t="str">
            <v>CURVA 90 GRAUS PARA ELETRODUTO, PVC, ROSCÁVEL, DN 32 MM (1"), PARA CIRCUITOS TERMINAIS, INSTALADA EM PAREDE - FORNECIMENTO E INSTALAÇÃO. AF_12/2015</v>
          </cell>
          <cell r="C8292" t="str">
            <v>UN</v>
          </cell>
          <cell r="D8292">
            <v>11.33</v>
          </cell>
        </row>
        <row r="8293">
          <cell r="A8293">
            <v>91920</v>
          </cell>
          <cell r="B8293" t="str">
            <v>CURVA 90 GRAUS PARA ELETRODUTO, PVC, ROSCÁVEL, DN 40 MM (1 1/4"), PARA CIRCUITOS TERMINAIS, INSTALADA EM PAREDE - FORNECIMENTO E INSTALAÇÃO. AF_12/2015</v>
          </cell>
          <cell r="C8293" t="str">
            <v>UN</v>
          </cell>
          <cell r="D8293">
            <v>12.91</v>
          </cell>
        </row>
        <row r="8294">
          <cell r="A8294">
            <v>91922</v>
          </cell>
          <cell r="B8294" t="str">
            <v>CURVA 180 GRAUS PARA ELETRODUTO, PVC, ROSCÁVEL, DN 40 MM (1 1/4"), PARA CIRCUITOS TERMINAIS, INSTALADA EM PAREDE - FORNECIMENTO E INSTALAÇÃO. AF_12/2015</v>
          </cell>
          <cell r="C8294" t="str">
            <v>UN</v>
          </cell>
          <cell r="D8294">
            <v>14.29</v>
          </cell>
        </row>
        <row r="8295">
          <cell r="A8295">
            <v>91924</v>
          </cell>
          <cell r="B8295" t="str">
            <v>CABO DE COBRE FLEXÍVEL ISOLADO, 1,5 MM², ANTI-CHAMA 450/750 V, PARA CIRCUITOS TERMINAIS - FORNECIMENTO E INSTALAÇÃO. AF_12/2015</v>
          </cell>
          <cell r="C8295" t="str">
            <v>M</v>
          </cell>
          <cell r="D8295">
            <v>1.52</v>
          </cell>
        </row>
        <row r="8296">
          <cell r="A8296">
            <v>91925</v>
          </cell>
          <cell r="B8296" t="str">
            <v>CABO DE COBRE FLEXÍVEL ISOLADO, 1,5 MM², ANTI-CHAMA 0,6/1,0 KV, PARA CIRCUITOS TERMINAIS - FORNECIMENTO E INSTALAÇÃO. AF_12/2015</v>
          </cell>
          <cell r="C8296" t="str">
            <v>M</v>
          </cell>
          <cell r="D8296">
            <v>2.11</v>
          </cell>
        </row>
        <row r="8297">
          <cell r="A8297">
            <v>91926</v>
          </cell>
          <cell r="B8297" t="str">
            <v>CABO DE COBRE FLEXÍVEL ISOLADO, 2,5 MM², ANTI-CHAMA 450/750 V, PARA CIRCUITOS TERMINAIS - FORNECIMENTO E INSTALAÇÃO. AF_12/2015</v>
          </cell>
          <cell r="C8297" t="str">
            <v>M</v>
          </cell>
          <cell r="D8297">
            <v>2.2000000000000002</v>
          </cell>
        </row>
        <row r="8298">
          <cell r="A8298">
            <v>91927</v>
          </cell>
          <cell r="B8298" t="str">
            <v>CABO DE COBRE FLEXÍVEL ISOLADO, 2,5 MM², ANTI-CHAMA 0,6/1,0 KV, PARA CIRCUITOS TERMINAIS - FORNECIMENTO E INSTALAÇÃO. AF_12/2015</v>
          </cell>
          <cell r="C8298" t="str">
            <v>M</v>
          </cell>
          <cell r="D8298">
            <v>2.81</v>
          </cell>
        </row>
        <row r="8299">
          <cell r="A8299">
            <v>91928</v>
          </cell>
          <cell r="B8299" t="str">
            <v>CABO DE COBRE FLEXÍVEL ISOLADO, 4 MM², ANTI-CHAMA 450/750 V, PARA CIRCUITOS TERMINAIS - FORNECIMENTO E INSTALAÇÃO. AF_12/2015</v>
          </cell>
          <cell r="C8299" t="str">
            <v>M</v>
          </cell>
          <cell r="D8299">
            <v>3.49</v>
          </cell>
        </row>
        <row r="8300">
          <cell r="A8300">
            <v>91929</v>
          </cell>
          <cell r="B8300" t="str">
            <v>CABO DE COBRE FLEXÍVEL ISOLADO, 4 MM², ANTI-CHAMA 0,6/1,0 KV, PARA CIRCUITOS TERMINAIS - FORNECIMENTO E INSTALAÇÃO. AF_12/2015</v>
          </cell>
          <cell r="C8300" t="str">
            <v>M</v>
          </cell>
          <cell r="D8300">
            <v>3.91</v>
          </cell>
        </row>
        <row r="8301">
          <cell r="A8301">
            <v>91930</v>
          </cell>
          <cell r="B8301" t="str">
            <v>CABO DE COBRE FLEXÍVEL ISOLADO, 6 MM², ANTI-CHAMA 450/750 V, PARA CIRCUITOS TERMINAIS - FORNECIMENTO E INSTALAÇÃO. AF_12/2015</v>
          </cell>
          <cell r="C8301" t="str">
            <v>M</v>
          </cell>
          <cell r="D8301">
            <v>4.75</v>
          </cell>
        </row>
        <row r="8302">
          <cell r="A8302">
            <v>91931</v>
          </cell>
          <cell r="B8302" t="str">
            <v>CABO DE COBRE FLEXÍVEL ISOLADO, 6 MM², ANTI-CHAMA 0,6/1,0 KV, PARA CIRCUITOS TERMINAIS - FORNECIMENTO E INSTALAÇÃO. AF_12/2015</v>
          </cell>
          <cell r="C8302" t="str">
            <v>M</v>
          </cell>
          <cell r="D8302">
            <v>5.26</v>
          </cell>
        </row>
        <row r="8303">
          <cell r="A8303">
            <v>91932</v>
          </cell>
          <cell r="B8303" t="str">
            <v>CABO DE COBRE FLEXÍVEL ISOLADO, 10 MM², ANTI-CHAMA 450/750 V, PARA CIRCUITOS TERMINAIS - FORNECIMENTO E INSTALAÇÃO. AF_12/2015</v>
          </cell>
          <cell r="C8303" t="str">
            <v>M</v>
          </cell>
          <cell r="D8303">
            <v>7.75</v>
          </cell>
        </row>
        <row r="8304">
          <cell r="A8304">
            <v>91933</v>
          </cell>
          <cell r="B8304" t="str">
            <v>CABO DE COBRE FLEXÍVEL ISOLADO, 10 MM², ANTI-CHAMA 0,6/1,0 KV, PARA CIRCUITOS TERMINAIS - FORNECIMENTO E INSTALAÇÃO. AF_12/2015</v>
          </cell>
          <cell r="C8304" t="str">
            <v>M</v>
          </cell>
          <cell r="D8304">
            <v>8.2200000000000006</v>
          </cell>
        </row>
        <row r="8305">
          <cell r="A8305">
            <v>91934</v>
          </cell>
          <cell r="B8305" t="str">
            <v>CABO DE COBRE FLEXÍVEL ISOLADO, 16 MM², ANTI-CHAMA 450/750 V, PARA CIRCUITOS TERMINAIS - FORNECIMENTO E INSTALAÇÃO. AF_12/2015</v>
          </cell>
          <cell r="C8305" t="str">
            <v>M</v>
          </cell>
          <cell r="D8305">
            <v>11.81</v>
          </cell>
        </row>
        <row r="8306">
          <cell r="A8306">
            <v>91935</v>
          </cell>
          <cell r="B8306" t="str">
            <v>CABO DE COBRE FLEXÍVEL ISOLADO, 16 MM², ANTI-CHAMA 0,6/1,0 KV, PARA CIRCUITOS TERMINAIS - FORNECIMENTO E INSTALAÇÃO. AF_12/2015</v>
          </cell>
          <cell r="C8306" t="str">
            <v>M</v>
          </cell>
          <cell r="D8306">
            <v>12.5</v>
          </cell>
        </row>
        <row r="8307">
          <cell r="A8307">
            <v>91936</v>
          </cell>
          <cell r="B8307" t="str">
            <v>CAIXA OCTOGONAL 4" X 4", PVC, INSTALADA EM LAJE - FORNECIMENTO E INSTALAÇÃO. AF_12/2015</v>
          </cell>
          <cell r="C8307" t="str">
            <v>UN</v>
          </cell>
          <cell r="D8307">
            <v>8.4700000000000006</v>
          </cell>
        </row>
        <row r="8308">
          <cell r="A8308">
            <v>91937</v>
          </cell>
          <cell r="B8308" t="str">
            <v>CAIXA OCTOGONAL 3" X 3", PVC, INSTALADA EM LAJE - FORNECIMENTO E INSTALAÇÃO. AF_12/2015</v>
          </cell>
          <cell r="C8308" t="str">
            <v>UN</v>
          </cell>
          <cell r="D8308">
            <v>7.25</v>
          </cell>
        </row>
        <row r="8309">
          <cell r="A8309">
            <v>91939</v>
          </cell>
          <cell r="B8309" t="str">
            <v>CAIXA RETANGULAR 4" X 2" ALTA (2,00 M DO PISO), PVC, INSTALADA EM PAREDE - FORNECIMENTO E INSTALAÇÃO. AF_12/2015</v>
          </cell>
          <cell r="C8309" t="str">
            <v>UN</v>
          </cell>
          <cell r="D8309">
            <v>18.34</v>
          </cell>
        </row>
        <row r="8310">
          <cell r="A8310">
            <v>91940</v>
          </cell>
          <cell r="B8310" t="str">
            <v>CAIXA RETANGULAR 4" X 2" MÉDIA (1,30 M DO PISO), PVC, INSTALADA EM PAREDE - FORNECIMENTO E INSTALAÇÃO. AF_12/2015</v>
          </cell>
          <cell r="C8310" t="str">
            <v>UN</v>
          </cell>
          <cell r="D8310">
            <v>9.7100000000000009</v>
          </cell>
        </row>
        <row r="8311">
          <cell r="A8311">
            <v>91941</v>
          </cell>
          <cell r="B8311" t="str">
            <v>CAIXA RETANGULAR 4" X 2" BAIXA (0,30 M DO PISO), PVC, INSTALADA EM PAREDE - FORNECIMENTO E INSTALAÇÃO. AF_12/2015</v>
          </cell>
          <cell r="C8311" t="str">
            <v>UN</v>
          </cell>
          <cell r="D8311">
            <v>6.48</v>
          </cell>
        </row>
        <row r="8312">
          <cell r="A8312">
            <v>91942</v>
          </cell>
          <cell r="B8312" t="str">
            <v>CAIXA RETANGULAR 4" X 4" ALTA (2,00 M DO PISO), PVC, INSTALADA EM PAREDE - FORNECIMENTO E INSTALAÇÃO. AF_12/2015</v>
          </cell>
          <cell r="C8312" t="str">
            <v>UN</v>
          </cell>
          <cell r="D8312">
            <v>22.41</v>
          </cell>
        </row>
        <row r="8313">
          <cell r="A8313">
            <v>91943</v>
          </cell>
          <cell r="B8313" t="str">
            <v>CAIXA RETANGULAR 4" X 4" MÉDIA (1,30 M DO PISO), PVC, INSTALADA EM PAREDE - FORNECIMENTO E INSTALAÇÃO. AF_12/2015</v>
          </cell>
          <cell r="C8313" t="str">
            <v>UN</v>
          </cell>
          <cell r="D8313">
            <v>12.48</v>
          </cell>
        </row>
        <row r="8314">
          <cell r="A8314">
            <v>91944</v>
          </cell>
          <cell r="B8314" t="str">
            <v>CAIXA RETANGULAR 4" X 4" BAIXA (0,30 M DO PISO), PVC, INSTALADA EM PAREDE - FORNECIMENTO E INSTALAÇÃO. AF_12/2015</v>
          </cell>
          <cell r="C8314" t="str">
            <v>UN</v>
          </cell>
          <cell r="D8314">
            <v>8.7799999999999994</v>
          </cell>
        </row>
        <row r="8315">
          <cell r="A8315">
            <v>91945</v>
          </cell>
          <cell r="B8315" t="str">
            <v>SUPORTE PARAFUSADO COM PLACA DE ENCAIXE 4" X 2" ALTO (2,00 M DO PISO) PARA PONTO ELÉTRICO - FORNECIMENTO E INSTALAÇÃO. AF_12/2015</v>
          </cell>
          <cell r="C8315" t="str">
            <v>UN</v>
          </cell>
          <cell r="D8315">
            <v>5.76</v>
          </cell>
        </row>
        <row r="8316">
          <cell r="A8316">
            <v>91946</v>
          </cell>
          <cell r="B8316" t="str">
            <v>SUPORTE PARAFUSADO COM PLACA DE ENCAIXE 4" X 2" MÉDIO (1,30 M DO PISO) PARA PONTO ELÉTRICO - FORNECIMENTO E INSTALAÇÃO. AF_12/2015</v>
          </cell>
          <cell r="C8316" t="str">
            <v>UN</v>
          </cell>
          <cell r="D8316">
            <v>4.74</v>
          </cell>
        </row>
        <row r="8317">
          <cell r="A8317">
            <v>91947</v>
          </cell>
          <cell r="B8317" t="str">
            <v>SUPORTE PARAFUSADO COM PLACA DE ENCAIXE 4" X 2" BAIXO (0,30 M DO PISO) PARA PONTO ELÉTRICO - FORNECIMENTO E INSTALAÇÃO. AF_12/2015</v>
          </cell>
          <cell r="C8317" t="str">
            <v>UN</v>
          </cell>
          <cell r="D8317">
            <v>4.1100000000000003</v>
          </cell>
        </row>
        <row r="8318">
          <cell r="A8318">
            <v>91949</v>
          </cell>
          <cell r="B8318" t="str">
            <v>SUPORTE PARAFUSADO COM PLACA DE ENCAIXE 4" X 4" ALTO (2,00 M DO PISO) PARA PONTO ELÉTRICO - FORNECIMENTO E INSTALAÇÃO. AF_12/2015</v>
          </cell>
          <cell r="C8318" t="str">
            <v>UN</v>
          </cell>
          <cell r="D8318">
            <v>8.69</v>
          </cell>
        </row>
        <row r="8319">
          <cell r="A8319">
            <v>91950</v>
          </cell>
          <cell r="B8319" t="str">
            <v>SUPORTE PARAFUSADO COM PLACA DE ENCAIXE 4" X 4" MÉDIO (1,30 M DO PISO) PARA PONTO ELÉTRICO - FORNECIMENTO E INSTALAÇÃO. AF_12/2015</v>
          </cell>
          <cell r="C8319" t="str">
            <v>UN</v>
          </cell>
          <cell r="D8319">
            <v>7.47</v>
          </cell>
        </row>
        <row r="8320">
          <cell r="A8320">
            <v>91951</v>
          </cell>
          <cell r="B8320" t="str">
            <v>SUPORTE PARAFUSADO COM PLACA DE ENCAIXE 4" X 4" BAIXO (0,30 M DO PISO) PARA PONTO ELÉTRICO - FORNECIMENTO E INSTALAÇÃO. AF_12/2015</v>
          </cell>
          <cell r="C8320" t="str">
            <v>UN</v>
          </cell>
          <cell r="D8320">
            <v>6.73</v>
          </cell>
        </row>
        <row r="8321">
          <cell r="A8321">
            <v>91952</v>
          </cell>
          <cell r="B8321" t="str">
            <v>INTERRUPTOR SIMPLES (1 MÓDULO), 10A/250V, SEM SUPORTE E SEM PLACA - FORNECIMENTO E INSTALAÇÃO. AF_12/2015</v>
          </cell>
          <cell r="C8321" t="str">
            <v>UN</v>
          </cell>
          <cell r="D8321">
            <v>11.16</v>
          </cell>
        </row>
        <row r="8322">
          <cell r="A8322">
            <v>91953</v>
          </cell>
          <cell r="B8322" t="str">
            <v>INTERRUPTOR SIMPLES (1 MÓDULO), 10A/250V, INCLUINDO SUPORTE E PLACA - FORNECIMENTO E INSTALAÇÃO. AF_12/2015</v>
          </cell>
          <cell r="C8322" t="str">
            <v>UN</v>
          </cell>
          <cell r="D8322">
            <v>15.9</v>
          </cell>
        </row>
        <row r="8323">
          <cell r="A8323">
            <v>91954</v>
          </cell>
          <cell r="B8323" t="str">
            <v>INTERRUPTOR PARALELO (1 MÓDULO), 10A/250V, SEM SUPORTE E SEM PLACA - FORNECIMENTO E INSTALAÇÃO. AF_12/2015</v>
          </cell>
          <cell r="C8323" t="str">
            <v>UN</v>
          </cell>
          <cell r="D8323">
            <v>15.01</v>
          </cell>
        </row>
        <row r="8324">
          <cell r="A8324">
            <v>91955</v>
          </cell>
          <cell r="B8324" t="str">
            <v>INTERRUPTOR PARALELO (1 MÓDULO), 10A/250V, INCLUINDO SUPORTE E PLACA - FORNECIMENTO E INSTALAÇÃO. AF_12/2015</v>
          </cell>
          <cell r="C8324" t="str">
            <v>UN</v>
          </cell>
          <cell r="D8324">
            <v>19.75</v>
          </cell>
        </row>
        <row r="8325">
          <cell r="A8325">
            <v>91956</v>
          </cell>
          <cell r="B8325" t="str">
            <v>INTERRUPTOR SIMPLES (1 MÓDULO) COM INTERRUPTOR PARALELO (1 MÓDULO), 10A/250V, SEM SUPORTE E SEM PLACA - FORNECIMENTO E INSTALAÇÃO. AF_12/2015</v>
          </cell>
          <cell r="C8325" t="str">
            <v>UN</v>
          </cell>
          <cell r="D8325">
            <v>24.24</v>
          </cell>
        </row>
        <row r="8326">
          <cell r="A8326">
            <v>91957</v>
          </cell>
          <cell r="B8326" t="str">
            <v>INTERRUPTOR SIMPLES (1 MÓDULO) COM INTERRUPTOR PARALELO (1 MÓDULO), 10A/250V, INCLUINDO SUPORTE E PLACA - FORNECIMENTO E INSTALAÇÃO. AF_12/2015</v>
          </cell>
          <cell r="C8326" t="str">
            <v>UN</v>
          </cell>
          <cell r="D8326">
            <v>28.98</v>
          </cell>
        </row>
        <row r="8327">
          <cell r="A8327">
            <v>91958</v>
          </cell>
          <cell r="B8327" t="str">
            <v>INTERRUPTOR SIMPLES (2 MÓDULOS), 10A/250V, SEM SUPORTE E SEM PLACA - FORNECIMENTO E INSTALAÇÃO. AF_12/2015</v>
          </cell>
          <cell r="C8327" t="str">
            <v>UN</v>
          </cell>
          <cell r="D8327">
            <v>20.41</v>
          </cell>
        </row>
        <row r="8328">
          <cell r="A8328">
            <v>91959</v>
          </cell>
          <cell r="B8328" t="str">
            <v>INTERRUPTOR SIMPLES (2 MÓDULOS), 10A/250V, INCLUINDO SUPORTE E PLACA - FORNECIMENTO E INSTALAÇÃO. AF_12/2015</v>
          </cell>
          <cell r="C8328" t="str">
            <v>UN</v>
          </cell>
          <cell r="D8328">
            <v>25.15</v>
          </cell>
        </row>
        <row r="8329">
          <cell r="A8329">
            <v>91960</v>
          </cell>
          <cell r="B8329" t="str">
            <v>INTERRUPTOR PARALELO (2 MÓDULOS), 10A/250V, SEM SUPORTE E SEM PLACA - FORNECIMENTO E INSTALAÇÃO. AF_12/2015</v>
          </cell>
          <cell r="C8329" t="str">
            <v>UN</v>
          </cell>
          <cell r="D8329">
            <v>28.09</v>
          </cell>
        </row>
        <row r="8330">
          <cell r="A8330">
            <v>91961</v>
          </cell>
          <cell r="B8330" t="str">
            <v>INTERRUPTOR PARALELO (2 MÓDULOS), 10A/250V, INCLUINDO SUPORTE E PLACA - FORNECIMENTO E INSTALAÇÃO. AF_12/2015</v>
          </cell>
          <cell r="C8330" t="str">
            <v>UN</v>
          </cell>
          <cell r="D8330">
            <v>32.83</v>
          </cell>
        </row>
        <row r="8331">
          <cell r="A8331">
            <v>91962</v>
          </cell>
          <cell r="B8331" t="str">
            <v>INTERRUPTOR SIMPLES (1 MÓDULO) COM INTERRUPTOR PARALELO (2 MÓDULOS), 10A/250V, SEM SUPORTE E SEM PLACA - FORNECIMENTO E INSTALAÇÃO. AF_12/2015</v>
          </cell>
          <cell r="C8331" t="str">
            <v>UN</v>
          </cell>
          <cell r="D8331">
            <v>37.35</v>
          </cell>
        </row>
        <row r="8332">
          <cell r="A8332">
            <v>91963</v>
          </cell>
          <cell r="B8332" t="str">
            <v>INTERRUPTOR SIMPLES (1 MÓDULO) COM INTERRUPTOR PARALELO (2 MÓDULOS), 10A/250V, INCLUINDO SUPORTE E PLACA - FORNECIMENTO E INSTALAÇÃO. AF_12/2015</v>
          </cell>
          <cell r="C8332" t="str">
            <v>UN</v>
          </cell>
          <cell r="D8332">
            <v>42.09</v>
          </cell>
        </row>
        <row r="8333">
          <cell r="A8333">
            <v>91964</v>
          </cell>
          <cell r="B8333" t="str">
            <v>INTERRUPTOR SIMPLES (2 MÓDULOS) COM INTERRUPTOR PARALELO (1 MÓDULO), 10A/250V, SEM SUPORTE E SEM PLACA - FORNECIMENTO E INSTALAÇÃO. AF_12/2015</v>
          </cell>
          <cell r="C8333" t="str">
            <v>UN</v>
          </cell>
          <cell r="D8333">
            <v>33.5</v>
          </cell>
        </row>
        <row r="8334">
          <cell r="A8334">
            <v>91965</v>
          </cell>
          <cell r="B8334" t="str">
            <v>INTERRUPTOR SIMPLES (2 MÓDULOS) COM INTERRUPTOR PARALELO (1 MÓDULO), 10A/250V, INCLUINDO SUPORTE E PLACA - FORNECIMENTO E INSTALAÇÃO. AF_12/2015</v>
          </cell>
          <cell r="C8334" t="str">
            <v>UN</v>
          </cell>
          <cell r="D8334">
            <v>38.24</v>
          </cell>
        </row>
        <row r="8335">
          <cell r="A8335">
            <v>91966</v>
          </cell>
          <cell r="B8335" t="str">
            <v>INTERRUPTOR SIMPLES (3 MÓDULOS), 10A/250V, SEM SUPORTE E SEM PLACA - FORNECIMENTO E INSTALAÇÃO. AF_12/2015</v>
          </cell>
          <cell r="C8335" t="str">
            <v>UN</v>
          </cell>
          <cell r="D8335">
            <v>29.68</v>
          </cell>
        </row>
        <row r="8336">
          <cell r="A8336">
            <v>91967</v>
          </cell>
          <cell r="B8336" t="str">
            <v>INTERRUPTOR SIMPLES (3 MÓDULOS), 10A/250V, INCLUINDO SUPORTE E PLACA - FORNECIMENTO E INSTALAÇÃO. AF_12/2015</v>
          </cell>
          <cell r="C8336" t="str">
            <v>UN</v>
          </cell>
          <cell r="D8336">
            <v>34.42</v>
          </cell>
        </row>
        <row r="8337">
          <cell r="A8337">
            <v>91968</v>
          </cell>
          <cell r="B8337" t="str">
            <v>INTERRUPTOR PARALELO (3 MÓDULOS), 10A/250V, SEM SUPORTE E SEM PLACA - FORNECIMENTO E INSTALAÇÃO. AF_12/2015</v>
          </cell>
          <cell r="C8337" t="str">
            <v>UN</v>
          </cell>
          <cell r="D8337">
            <v>41.17</v>
          </cell>
        </row>
        <row r="8338">
          <cell r="A8338">
            <v>91969</v>
          </cell>
          <cell r="B8338" t="str">
            <v>INTERRUPTOR PARALELO (3 MÓDULOS), 10A/250V, INCLUINDO SUPORTE E PLACA - FORNECIMENTO E INSTALAÇÃO. AF_12/2015</v>
          </cell>
          <cell r="C8338" t="str">
            <v>UN</v>
          </cell>
          <cell r="D8338">
            <v>45.91</v>
          </cell>
        </row>
        <row r="8339">
          <cell r="A8339">
            <v>91970</v>
          </cell>
          <cell r="B8339" t="str">
            <v>INTERRUPTOR SIMPLES (3 MÓDULOS) COM INTERRUPTOR PARALELO (1 MÓDULO), 10A/250V, SEM SUPORTE E SEM PLACA - FORNECIMENTO E INSTALAÇÃO. AF_12/2015</v>
          </cell>
          <cell r="C8339" t="str">
            <v>UN</v>
          </cell>
          <cell r="D8339">
            <v>42.99</v>
          </cell>
        </row>
        <row r="8340">
          <cell r="A8340">
            <v>91971</v>
          </cell>
          <cell r="B8340" t="str">
            <v>INTERRUPTOR SIMPLES (3 MÓDULOS) COM INTERRUPTOR PARALELO (1 MÓDULO), 10A/250V, INCLUINDO SUPORTE E PLACA - FORNECIMENTO E INSTALAÇÃO. AF_12/2015</v>
          </cell>
          <cell r="C8340" t="str">
            <v>UN</v>
          </cell>
          <cell r="D8340">
            <v>50.46</v>
          </cell>
        </row>
        <row r="8341">
          <cell r="A8341">
            <v>91972</v>
          </cell>
          <cell r="B8341" t="str">
            <v>INTERRUPTOR SIMPLES (2 MÓDULOS) COM INTERRUPTOR PARALELO (2 MÓDULOS), 10A/250V, SEM SUPORTE E SEM PLACA - FORNECIMENTO E INSTALAÇÃO. AF_12/2015</v>
          </cell>
          <cell r="C8341" t="str">
            <v>UN</v>
          </cell>
          <cell r="D8341">
            <v>46.84</v>
          </cell>
        </row>
        <row r="8342">
          <cell r="A8342">
            <v>91973</v>
          </cell>
          <cell r="B8342" t="str">
            <v>INTERRUPTOR SIMPLES (2 MÓDULOS) COM INTERRUPTOR PARALELO (2 MÓDULOS), 10A/250V, INCLUINDO SUPORTE E PLACA - FORNECIMENTO E INSTALAÇÃO. AF_12/2015</v>
          </cell>
          <cell r="C8342" t="str">
            <v>UN</v>
          </cell>
          <cell r="D8342">
            <v>54.31</v>
          </cell>
        </row>
        <row r="8343">
          <cell r="A8343">
            <v>91974</v>
          </cell>
          <cell r="B8343" t="str">
            <v>INTERRUPTOR SIMPLES (4 MÓDULOS), 10A/250V, SEM SUPORTE E SEM PLACA - FORNECIMENTO E INSTALAÇÃO. AF_12/2015</v>
          </cell>
          <cell r="C8343" t="str">
            <v>UN</v>
          </cell>
          <cell r="D8343">
            <v>39.14</v>
          </cell>
        </row>
        <row r="8344">
          <cell r="A8344">
            <v>91975</v>
          </cell>
          <cell r="B8344" t="str">
            <v>INTERRUPTOR SIMPLES (4 MÓDULOS), 10A/250V, INCLUINDO SUPORTE E PLACA - FORNECIMENTO E INSTALAÇÃO. AF_12/2015</v>
          </cell>
          <cell r="C8344" t="str">
            <v>UN</v>
          </cell>
          <cell r="D8344">
            <v>46.61</v>
          </cell>
        </row>
        <row r="8345">
          <cell r="A8345">
            <v>91976</v>
          </cell>
          <cell r="B8345" t="str">
            <v>INTERRUPTOR SIMPLES (6 MÓDULOS), 10A/250V, SEM SUPORTE E SEM PLACA - FORNECIMENTO E INSTALAÇÃO. AF_12/2015</v>
          </cell>
          <cell r="C8345" t="str">
            <v>UN</v>
          </cell>
          <cell r="D8345">
            <v>57.72</v>
          </cell>
        </row>
        <row r="8346">
          <cell r="A8346">
            <v>91977</v>
          </cell>
          <cell r="B8346" t="str">
            <v>INTERRUPTOR SIMPLES (6 MÓDULOS), 10A/250V, INCLUINDO SUPORTE E PLACA - FORNECIMENTO E INSTALAÇÃO. AF_12/2015</v>
          </cell>
          <cell r="C8346" t="str">
            <v>UN</v>
          </cell>
          <cell r="D8346">
            <v>65.19</v>
          </cell>
        </row>
        <row r="8347">
          <cell r="A8347">
            <v>91978</v>
          </cell>
          <cell r="B8347" t="str">
            <v>INTERRUPTOR INTERMEDIÁRIO (1 MÓDULO), 10A/250V, SEM SUPORTE E SEM PLACA - FORNECIMENTO E INSTALAÇÃO. AF_09/2017</v>
          </cell>
          <cell r="C8347" t="str">
            <v>UN</v>
          </cell>
          <cell r="D8347">
            <v>23.5</v>
          </cell>
        </row>
        <row r="8348">
          <cell r="A8348">
            <v>91979</v>
          </cell>
          <cell r="B8348" t="str">
            <v>INTERRUPTOR INTERMEDIÁRIO (1 MÓDULO), 10A/250V, INCLUINDO SUPORTE E PLACA - FORNECIMENTO E INSTALAÇÃO. AF_09/2017</v>
          </cell>
          <cell r="C8348" t="str">
            <v>UN</v>
          </cell>
          <cell r="D8348">
            <v>28.24</v>
          </cell>
        </row>
        <row r="8349">
          <cell r="A8349">
            <v>91980</v>
          </cell>
          <cell r="B8349" t="str">
            <v>INTERRUPTOR BIPOLAR (1 MÓDULO), 10A/250V, SEM SUPORTE E SEM PLACA - FORNECIMENTO E INSTALAÇÃO. AF_09/2017</v>
          </cell>
          <cell r="C8349" t="str">
            <v>UN</v>
          </cell>
          <cell r="D8349">
            <v>22.79</v>
          </cell>
        </row>
        <row r="8350">
          <cell r="A8350">
            <v>91981</v>
          </cell>
          <cell r="B8350" t="str">
            <v>INTERRUPTOR BIPOLAR (1 MÓDULO), 10A/250V, INCLUINDO SUPORTE E PLACA - FORNECIMENTO E INSTALAÇÃO. AF_09/2017</v>
          </cell>
          <cell r="C8350" t="str">
            <v>UN</v>
          </cell>
          <cell r="D8350">
            <v>27.53</v>
          </cell>
        </row>
        <row r="8351">
          <cell r="A8351">
            <v>91982</v>
          </cell>
          <cell r="B8351" t="str">
            <v>DIMMER ROTATIVO (1 MÓDULO), 220V/600W, SEM SUPORTE E SEM PLACA - FORNECIMENTO E INSTALAÇÃO. AF_09/2017</v>
          </cell>
          <cell r="C8351" t="str">
            <v>UN</v>
          </cell>
          <cell r="D8351">
            <v>51.99</v>
          </cell>
        </row>
        <row r="8352">
          <cell r="A8352">
            <v>91983</v>
          </cell>
          <cell r="B8352" t="str">
            <v>DIMMER ROTATIVO (1 MÓDULO), 220V/600W, INCLUINDO SUPORTE E PLACA - FORNECIMENTO E INSTALAÇÃO. AF_09/2017</v>
          </cell>
          <cell r="C8352" t="str">
            <v>UN</v>
          </cell>
          <cell r="D8352">
            <v>56.73</v>
          </cell>
        </row>
        <row r="8353">
          <cell r="A8353">
            <v>91984</v>
          </cell>
          <cell r="B8353" t="str">
            <v>INTERRUPTOR PULSADOR CAMPAINHA (1 MÓDULO), 10A/250V, SEM SUPORTE E SEM PLACA - FORNECIMENTO E INSTALAÇÃO. AF_09/2017</v>
          </cell>
          <cell r="C8353" t="str">
            <v>UN</v>
          </cell>
          <cell r="D8353">
            <v>10.5</v>
          </cell>
        </row>
        <row r="8354">
          <cell r="A8354">
            <v>91985</v>
          </cell>
          <cell r="B8354" t="str">
            <v>INTERRUPTOR PULSADOR CAMPAINHA (1 MÓDULO), 10A/250V, INCLUINDO SUPORTE E PLACA - FORNECIMENTO E INSTALAÇÃO. AF_09/2017</v>
          </cell>
          <cell r="C8354" t="str">
            <v>UN</v>
          </cell>
          <cell r="D8354">
            <v>15.24</v>
          </cell>
        </row>
        <row r="8355">
          <cell r="A8355">
            <v>91986</v>
          </cell>
          <cell r="B8355" t="str">
            <v>CAMPAINHA CIGARRA (1 MÓDULO), 10A/250V, SEM SUPORTE E SEM PLACA - FORNECIMENTO E INSTALAÇÃO. AF_09/2017</v>
          </cell>
          <cell r="C8355" t="str">
            <v>UN</v>
          </cell>
          <cell r="D8355">
            <v>21.92</v>
          </cell>
        </row>
        <row r="8356">
          <cell r="A8356">
            <v>91987</v>
          </cell>
          <cell r="B8356" t="str">
            <v>CAMPAINHA CIGARRA (1 MÓDULO), 10A/250V, INCLUINDO SUPORTE E PLACA - FORNECIMENTO E INSTALAÇÃO. AF_09/2017</v>
          </cell>
          <cell r="C8356" t="str">
            <v>UN</v>
          </cell>
          <cell r="D8356">
            <v>26.66</v>
          </cell>
        </row>
        <row r="8357">
          <cell r="A8357">
            <v>91988</v>
          </cell>
          <cell r="B8357" t="str">
            <v>INTERRUPTOR PULSADOR MINUTERIA (1 MÓDULO), 10A/250V, SEM SUPORTE E SEM PLACA - FORNECIMENTO E INSTALAÇÃO. AF_09/2017</v>
          </cell>
          <cell r="C8357" t="str">
            <v>UN</v>
          </cell>
          <cell r="D8357">
            <v>12.88</v>
          </cell>
        </row>
        <row r="8358">
          <cell r="A8358">
            <v>91989</v>
          </cell>
          <cell r="B8358" t="str">
            <v>INTERRUPTOR PULSADOR MINUTERIA (1 MÓDULO), 10A/250V, INCLUINDO SUPORTE E PLACA - FORNECIMENTO E INSTALAÇÃO. AF_09/2017</v>
          </cell>
          <cell r="C8358" t="str">
            <v>UN</v>
          </cell>
          <cell r="D8358">
            <v>17.62</v>
          </cell>
        </row>
        <row r="8359">
          <cell r="A8359">
            <v>91990</v>
          </cell>
          <cell r="B8359" t="str">
            <v>TOMADA ALTA DE EMBUTIR (1 MÓDULO), 2P+T 10 A, SEM SUPORTE E SEM PLACA - FORNECIMENTO E INSTALAÇÃO. AF_12/2015</v>
          </cell>
          <cell r="C8359" t="str">
            <v>UN</v>
          </cell>
          <cell r="D8359">
            <v>20.3</v>
          </cell>
        </row>
        <row r="8360">
          <cell r="A8360">
            <v>91991</v>
          </cell>
          <cell r="B8360" t="str">
            <v>TOMADA ALTA DE EMBUTIR (1 MÓDULO), 2P+T 20 A, SEM SUPORTE E SEM PLACA - FORNECIMENTO E INSTALAÇÃO. AF_12/2015</v>
          </cell>
          <cell r="C8360" t="str">
            <v>UN</v>
          </cell>
          <cell r="D8360">
            <v>21.58</v>
          </cell>
        </row>
        <row r="8361">
          <cell r="A8361">
            <v>91992</v>
          </cell>
          <cell r="B8361" t="str">
            <v>TOMADA ALTA DE EMBUTIR (1 MÓDULO), 2P+T 10 A, INCLUINDO SUPORTE E PLACA - FORNECIMENTO E INSTALAÇÃO. AF_12/2015</v>
          </cell>
          <cell r="C8361" t="str">
            <v>UN</v>
          </cell>
          <cell r="D8361">
            <v>25.04</v>
          </cell>
        </row>
        <row r="8362">
          <cell r="A8362">
            <v>91993</v>
          </cell>
          <cell r="B8362" t="str">
            <v>TOMADA ALTA DE EMBUTIR (1 MÓDULO), 2P+T 20 A, INCLUINDO SUPORTE E PLACA - FORNECIMENTO E INSTALAÇÃO. AF_12/2015</v>
          </cell>
          <cell r="C8362" t="str">
            <v>UN</v>
          </cell>
          <cell r="D8362">
            <v>26.32</v>
          </cell>
        </row>
        <row r="8363">
          <cell r="A8363">
            <v>91994</v>
          </cell>
          <cell r="B8363" t="str">
            <v>TOMADA MÉDIA DE EMBUTIR (1 MÓDULO), 2P+T 10 A, SEM SUPORTE E SEM PLACA - FORNECIMENTO E INSTALAÇÃO. AF_12/2015</v>
          </cell>
          <cell r="C8363" t="str">
            <v>UN</v>
          </cell>
          <cell r="D8363">
            <v>14.34</v>
          </cell>
        </row>
        <row r="8364">
          <cell r="A8364">
            <v>91995</v>
          </cell>
          <cell r="B8364" t="str">
            <v>TOMADA MÉDIA DE EMBUTIR (1 MÓDULO), 2P+T 20 A, SEM SUPORTE E SEM PLACA - FORNECIMENTO E INSTALAÇÃO. AF_12/2015</v>
          </cell>
          <cell r="C8364" t="str">
            <v>UN</v>
          </cell>
          <cell r="D8364">
            <v>15.62</v>
          </cell>
        </row>
        <row r="8365">
          <cell r="A8365">
            <v>91996</v>
          </cell>
          <cell r="B8365" t="str">
            <v>TOMADA MÉDIA DE EMBUTIR (1 MÓDULO), 2P+T 10 A, INCLUINDO SUPORTE E PLACA - FORNECIMENTO E INSTALAÇÃO. AF_12/2015</v>
          </cell>
          <cell r="C8365" t="str">
            <v>UN</v>
          </cell>
          <cell r="D8365">
            <v>19.079999999999998</v>
          </cell>
        </row>
        <row r="8366">
          <cell r="A8366">
            <v>91997</v>
          </cell>
          <cell r="B8366" t="str">
            <v>TOMADA MÉDIA DE EMBUTIR (1 MÓDULO), 2P+T 20 A, INCLUINDO SUPORTE E PLACA - FORNECIMENTO E INSTALAÇÃO. AF_12/2015</v>
          </cell>
          <cell r="C8366" t="str">
            <v>UN</v>
          </cell>
          <cell r="D8366">
            <v>20.36</v>
          </cell>
        </row>
        <row r="8367">
          <cell r="A8367">
            <v>91998</v>
          </cell>
          <cell r="B8367" t="str">
            <v>TOMADA BAIXA DE EMBUTIR (1 MÓDULO), 2P+T 10 A, SEM SUPORTE E SEM PLACA - FORNECIMENTO E INSTALAÇÃO. AF_12/2015</v>
          </cell>
          <cell r="C8367" t="str">
            <v>UN</v>
          </cell>
          <cell r="D8367">
            <v>12.02</v>
          </cell>
        </row>
        <row r="8368">
          <cell r="A8368">
            <v>91999</v>
          </cell>
          <cell r="B8368" t="str">
            <v>TOMADA BAIXA DE EMBUTIR (1 MÓDULO), 2P+T 20 A, SEM SUPORTE E SEM PLACA - FORNECIMENTO E INSTALAÇÃO. AF_12/2015</v>
          </cell>
          <cell r="C8368" t="str">
            <v>UN</v>
          </cell>
          <cell r="D8368">
            <v>13.3</v>
          </cell>
        </row>
        <row r="8369">
          <cell r="A8369">
            <v>92000</v>
          </cell>
          <cell r="B8369" t="str">
            <v>TOMADA BAIXA DE EMBUTIR (1 MÓDULO), 2P+T 10 A, INCLUINDO SUPORTE E PLACA - FORNECIMENTO E INSTALAÇÃO. AF_12/2015</v>
          </cell>
          <cell r="C8369" t="str">
            <v>UN</v>
          </cell>
          <cell r="D8369">
            <v>16.760000000000002</v>
          </cell>
        </row>
        <row r="8370">
          <cell r="A8370">
            <v>92001</v>
          </cell>
          <cell r="B8370" t="str">
            <v>TOMADA BAIXA DE EMBUTIR (1 MÓDULO), 2P+T 20 A, INCLUINDO SUPORTE E PLACA - FORNECIMENTO E INSTALAÇÃO. AF_12/2015</v>
          </cell>
          <cell r="C8370" t="str">
            <v>UN</v>
          </cell>
          <cell r="D8370">
            <v>18.04</v>
          </cell>
        </row>
        <row r="8371">
          <cell r="A8371">
            <v>92002</v>
          </cell>
          <cell r="B8371" t="str">
            <v>TOMADA MÉDIA DE EMBUTIR (2 MÓDULOS), 2P+T 10 A, SEM SUPORTE E SEM PLACA - FORNECIMENTO E INSTALAÇÃO. AF_12/2015</v>
          </cell>
          <cell r="C8371" t="str">
            <v>UN</v>
          </cell>
          <cell r="D8371">
            <v>26.75</v>
          </cell>
        </row>
        <row r="8372">
          <cell r="A8372">
            <v>92003</v>
          </cell>
          <cell r="B8372" t="str">
            <v>TOMADA MÉDIA DE EMBUTIR (2 MÓDULOS), 2P+T 20 A, SEM SUPORTE E SEM PLACA - FORNECIMENTO E INSTALAÇÃO. AF_12/2015</v>
          </cell>
          <cell r="C8372" t="str">
            <v>UN</v>
          </cell>
          <cell r="D8372">
            <v>29.31</v>
          </cell>
        </row>
        <row r="8373">
          <cell r="A8373">
            <v>92004</v>
          </cell>
          <cell r="B8373" t="str">
            <v>TOMADA MÉDIA DE EMBUTIR (2 MÓDULOS), 2P+T 10 A, INCLUINDO SUPORTE E PLACA - FORNECIMENTO E INSTALAÇÃO. AF_12/2015</v>
          </cell>
          <cell r="C8373" t="str">
            <v>UN</v>
          </cell>
          <cell r="D8373">
            <v>31.49</v>
          </cell>
        </row>
        <row r="8374">
          <cell r="A8374">
            <v>92005</v>
          </cell>
          <cell r="B8374" t="str">
            <v>TOMADA MÉDIA DE EMBUTIR (2 MÓDULOS), 2P+T 20 A, INCLUINDO SUPORTE E PLACA - FORNECIMENTO E INSTALAÇÃO. AF_12/2015</v>
          </cell>
          <cell r="C8374" t="str">
            <v>UN</v>
          </cell>
          <cell r="D8374">
            <v>34.049999999999997</v>
          </cell>
        </row>
        <row r="8375">
          <cell r="A8375">
            <v>92006</v>
          </cell>
          <cell r="B8375" t="str">
            <v>TOMADA BAIXA DE EMBUTIR (2 MÓDULOS), 2P+T 10 A, SEM SUPORTE E SEM PLACA - FORNECIMENTO E INSTALAÇÃO. AF_12/2015</v>
          </cell>
          <cell r="C8375" t="str">
            <v>UN</v>
          </cell>
          <cell r="D8375">
            <v>22.12</v>
          </cell>
        </row>
        <row r="8376">
          <cell r="A8376">
            <v>92007</v>
          </cell>
          <cell r="B8376" t="str">
            <v>TOMADA BAIXA DE EMBUTIR (2 MÓDULOS), 2P+T 20 A, SEM SUPORTE E SEM PLACA - FORNECIMENTO E INSTALAÇÃO. AF_12/2015</v>
          </cell>
          <cell r="C8376" t="str">
            <v>UN</v>
          </cell>
          <cell r="D8376">
            <v>24.68</v>
          </cell>
        </row>
        <row r="8377">
          <cell r="A8377">
            <v>92008</v>
          </cell>
          <cell r="B8377" t="str">
            <v>TOMADA BAIXA DE EMBUTIR (2 MÓDULOS), 2P+T 10 A, INCLUINDO SUPORTE E PLACA - FORNECIMENTO E INSTALAÇÃO. AF_12/2015</v>
          </cell>
          <cell r="C8377" t="str">
            <v>UN</v>
          </cell>
          <cell r="D8377">
            <v>26.86</v>
          </cell>
        </row>
        <row r="8378">
          <cell r="A8378">
            <v>92009</v>
          </cell>
          <cell r="B8378" t="str">
            <v>TOMADA BAIXA DE EMBUTIR (2 MÓDULOS), 2P+T 20 A, INCLUINDO SUPORTE E PLACA - FORNECIMENTO E INSTALAÇÃO. AF_12/2015</v>
          </cell>
          <cell r="C8378" t="str">
            <v>UN</v>
          </cell>
          <cell r="D8378">
            <v>29.42</v>
          </cell>
        </row>
        <row r="8379">
          <cell r="A8379">
            <v>92010</v>
          </cell>
          <cell r="B8379" t="str">
            <v>TOMADA MÉDIA DE EMBUTIR (3 MÓDULOS), 2P+T 10 A, SEM SUPORTE E SEM PLACA - FORNECIMENTO E INSTALAÇÃO. AF_12/2015</v>
          </cell>
          <cell r="C8379" t="str">
            <v>UN</v>
          </cell>
          <cell r="D8379">
            <v>39.159999999999997</v>
          </cell>
        </row>
        <row r="8380">
          <cell r="A8380">
            <v>92011</v>
          </cell>
          <cell r="B8380" t="str">
            <v>TOMADA MÉDIA DE EMBUTIR (3 MÓDULOS), 2P+T 20 A, SEM SUPORTE E SEM PLACA - FORNECIMENTO E INSTALAÇÃO. AF_12/2015</v>
          </cell>
          <cell r="C8380" t="str">
            <v>UN</v>
          </cell>
          <cell r="D8380">
            <v>43</v>
          </cell>
        </row>
        <row r="8381">
          <cell r="A8381">
            <v>92012</v>
          </cell>
          <cell r="B8381" t="str">
            <v>TOMADA MÉDIA DE EMBUTIR (3 MÓDULOS), 2P+T 10 A, INCLUINDO SUPORTE E PLACA - FORNECIMENTO E INSTALAÇÃO. AF_12/2015</v>
          </cell>
          <cell r="C8381" t="str">
            <v>UN</v>
          </cell>
          <cell r="D8381">
            <v>43.9</v>
          </cell>
        </row>
        <row r="8382">
          <cell r="A8382">
            <v>92013</v>
          </cell>
          <cell r="B8382" t="str">
            <v>TOMADA MÉDIA DE EMBUTIR (3 MÓDULOS), 2P+T 20 A, INCLUINDO SUPORTE E PLACA - FORNECIMENTO E INSTALAÇÃO. AF_12/2015</v>
          </cell>
          <cell r="C8382" t="str">
            <v>UN</v>
          </cell>
          <cell r="D8382">
            <v>47.74</v>
          </cell>
        </row>
        <row r="8383">
          <cell r="A8383">
            <v>92014</v>
          </cell>
          <cell r="B8383" t="str">
            <v>TOMADA BAIXA DE EMBUTIR (3 MÓDULOS), 2P+T 10 A, SEM SUPORTE E SEM PLACA - FORNECIMENTO E INSTALAÇÃO. AF_12/2015</v>
          </cell>
          <cell r="C8383" t="str">
            <v>UN</v>
          </cell>
          <cell r="D8383">
            <v>32.22</v>
          </cell>
        </row>
        <row r="8384">
          <cell r="A8384">
            <v>92015</v>
          </cell>
          <cell r="B8384" t="str">
            <v>TOMADA BAIXA DE EMBUTIR (3 MÓDULOS), 2P+T 20 A, SEM SUPORTE E SEM PLACA - FORNECIMENTO E INSTALAÇÃO. AF_12/2015</v>
          </cell>
          <cell r="C8384" t="str">
            <v>UN</v>
          </cell>
          <cell r="D8384">
            <v>36.06</v>
          </cell>
        </row>
        <row r="8385">
          <cell r="A8385">
            <v>92016</v>
          </cell>
          <cell r="B8385" t="str">
            <v>TOMADA BAIXA DE EMBUTIR (3 MÓDULOS), 2P+T 10 A, INCLUINDO SUPORTE E PLACA - FORNECIMENTO E INSTALAÇÃO. AF_12/2015</v>
          </cell>
          <cell r="C8385" t="str">
            <v>UN</v>
          </cell>
          <cell r="D8385">
            <v>36.96</v>
          </cell>
        </row>
        <row r="8386">
          <cell r="A8386">
            <v>92017</v>
          </cell>
          <cell r="B8386" t="str">
            <v>TOMADA BAIXA DE EMBUTIR (3 MÓDULOS), 2P+T 20 A, INCLUINDO SUPORTE E PLACA - FORNECIMENTO E INSTALAÇÃO. AF_12/2015</v>
          </cell>
          <cell r="C8386" t="str">
            <v>UN</v>
          </cell>
          <cell r="D8386">
            <v>40.799999999999997</v>
          </cell>
        </row>
        <row r="8387">
          <cell r="A8387">
            <v>92018</v>
          </cell>
          <cell r="B8387" t="str">
            <v>TOMADA BAIXA DE EMBUTIR (4 MÓDULOS), 2P+T 10 A, SEM SUPORTE E SEM PLACA - FORNECIMENTO E INSTALAÇÃO. AF_12/2015</v>
          </cell>
          <cell r="C8387" t="str">
            <v>UN</v>
          </cell>
          <cell r="D8387">
            <v>42.63</v>
          </cell>
        </row>
        <row r="8388">
          <cell r="A8388">
            <v>92019</v>
          </cell>
          <cell r="B8388" t="str">
            <v>TOMADA BAIXA DE EMBUTIR (4 MÓDULOS), 2P+T 10 A, INCLUINDO SUPORTE E PLACA - FORNECIMENTO E INSTALAÇÃO. AF_12/2015</v>
          </cell>
          <cell r="C8388" t="str">
            <v>UN</v>
          </cell>
          <cell r="D8388">
            <v>50.1</v>
          </cell>
        </row>
        <row r="8389">
          <cell r="A8389">
            <v>92020</v>
          </cell>
          <cell r="B8389" t="str">
            <v>TOMADA BAIXA DE EMBUTIR (6 MÓDULOS), 2P+T 10 A, SEM SUPORTE E SEM PLACA - FORNECIMENTO E INSTALAÇÃO. AF_12/2015</v>
          </cell>
          <cell r="C8389" t="str">
            <v>UN</v>
          </cell>
          <cell r="D8389">
            <v>62.98</v>
          </cell>
        </row>
        <row r="8390">
          <cell r="A8390">
            <v>92021</v>
          </cell>
          <cell r="B8390" t="str">
            <v>TOMADA BAIXA DE EMBUTIR (6 MÓDULOS), 2P+T 10 A, INCLUINDO SUPORTE E PLACA - FORNECIMENTO E INSTALAÇÃO. AF_12/2015</v>
          </cell>
          <cell r="C8390" t="str">
            <v>UN</v>
          </cell>
          <cell r="D8390">
            <v>70.45</v>
          </cell>
        </row>
        <row r="8391">
          <cell r="A8391">
            <v>92022</v>
          </cell>
          <cell r="B8391" t="str">
            <v>INTERRUPTOR SIMPLES (1 MÓDULO) COM 1 TOMADA DE EMBUTIR 2P+T 10 A,  SEM SUPORTE E SEM PLACA - FORNECIMENTO E INSTALAÇÃO. AF_12/2015</v>
          </cell>
          <cell r="C8391" t="str">
            <v>UN</v>
          </cell>
          <cell r="D8391">
            <v>23.57</v>
          </cell>
        </row>
        <row r="8392">
          <cell r="A8392">
            <v>92023</v>
          </cell>
          <cell r="B8392" t="str">
            <v>INTERRUPTOR SIMPLES (1 MÓDULO) COM 1 TOMADA DE EMBUTIR 2P+T 10 A,  INCLUINDO SUPORTE E PLACA - FORNECIMENTO E INSTALAÇÃO. AF_12/2015</v>
          </cell>
          <cell r="C8392" t="str">
            <v>UN</v>
          </cell>
          <cell r="D8392">
            <v>28.31</v>
          </cell>
        </row>
        <row r="8393">
          <cell r="A8393">
            <v>92024</v>
          </cell>
          <cell r="B8393" t="str">
            <v>INTERRUPTOR SIMPLES (1 MÓDULO) COM 2 TOMADAS DE EMBUTIR 2P+T 10 A,  SEM SUPORTE E SEM PLACA - FORNECIMENTO E INSTALAÇÃO. AF_12/2015</v>
          </cell>
          <cell r="C8393" t="str">
            <v>UN</v>
          </cell>
          <cell r="D8393">
            <v>36.01</v>
          </cell>
        </row>
        <row r="8394">
          <cell r="A8394">
            <v>92025</v>
          </cell>
          <cell r="B8394" t="str">
            <v>INTERRUPTOR SIMPLES (1 MÓDULO) COM 2 TOMADAS DE EMBUTIR 2P+T 10 A,  INCLUINDO SUPORTE E PLACA - FORNECIMENTO E INSTALAÇÃO. AF_12/2015</v>
          </cell>
          <cell r="C8394" t="str">
            <v>UN</v>
          </cell>
          <cell r="D8394">
            <v>40.75</v>
          </cell>
        </row>
        <row r="8395">
          <cell r="A8395">
            <v>92026</v>
          </cell>
          <cell r="B8395" t="str">
            <v>INTERRUPTOR SIMPLES (2 MÓDULOS) COM 1 TOMADA DE EMBUTIR 2P+T 10 A,  SEM SUPORTE E SEM PLACA - FORNECIMENTO E INSTALAÇÃO. AF_12/2015</v>
          </cell>
          <cell r="C8395" t="str">
            <v>UN</v>
          </cell>
          <cell r="D8395">
            <v>32.83</v>
          </cell>
        </row>
        <row r="8396">
          <cell r="A8396">
            <v>92027</v>
          </cell>
          <cell r="B8396" t="str">
            <v>INTERRUPTOR SIMPLES (2 MÓDULOS) COM 1 TOMADA DE EMBUTIR 2P+T 10 A,  INCLUINDO SUPORTE E PLACA - FORNECIMENTO E INSTALAÇÃO. AF_12/2015</v>
          </cell>
          <cell r="C8396" t="str">
            <v>UN</v>
          </cell>
          <cell r="D8396">
            <v>37.57</v>
          </cell>
        </row>
        <row r="8397">
          <cell r="A8397">
            <v>92028</v>
          </cell>
          <cell r="B8397" t="str">
            <v>INTERRUPTOR PARALELO (1 MÓDULO) COM 1 TOMADA DE EMBUTIR 2P+T 10 A,  SEM SUPORTE E SEM PLACA - FORNECIMENTO E INSTALAÇÃO. AF_12/2015</v>
          </cell>
          <cell r="C8397" t="str">
            <v>UN</v>
          </cell>
          <cell r="D8397">
            <v>27.42</v>
          </cell>
        </row>
        <row r="8398">
          <cell r="A8398">
            <v>92029</v>
          </cell>
          <cell r="B8398" t="str">
            <v>INTERRUPTOR PARALELO (1 MÓDULO) COM 1 TOMADA DE EMBUTIR 2P+T 10 A,  INCLUINDO SUPORTE E PLACA - FORNECIMENTO E INSTALAÇÃO. AF_12/2015</v>
          </cell>
          <cell r="C8398" t="str">
            <v>UN</v>
          </cell>
          <cell r="D8398">
            <v>32.159999999999997</v>
          </cell>
        </row>
        <row r="8399">
          <cell r="A8399">
            <v>92030</v>
          </cell>
          <cell r="B8399" t="str">
            <v>INTERRUPTOR PARALELO (1 MÓDULO) COM 2 TOMADAS DE EMBUTIR 2P+T 10 A,  SEM SUPORTE E SEM PLACA - FORNECIMENTO E INSTALAÇÃO. AF_12/2015</v>
          </cell>
          <cell r="C8399" t="str">
            <v>UN</v>
          </cell>
          <cell r="D8399">
            <v>39.83</v>
          </cell>
        </row>
        <row r="8400">
          <cell r="A8400">
            <v>92031</v>
          </cell>
          <cell r="B8400" t="str">
            <v>INTERRUPTOR PARALELO (1 MÓDULO) COM 2 TOMADAS DE EMBUTIR 2P+T 10 A,  INCLUINDO SUPORTE E PLACA - FORNECIMENTO E INSTALAÇÃO. AF_12/2015</v>
          </cell>
          <cell r="C8400" t="str">
            <v>UN</v>
          </cell>
          <cell r="D8400">
            <v>44.57</v>
          </cell>
        </row>
        <row r="8401">
          <cell r="A8401">
            <v>92032</v>
          </cell>
          <cell r="B8401" t="str">
            <v>INTERRUPTOR PARALELO (2 MÓDULOS) COM 1 TOMADA DE EMBUTIR 2P+T 10 A,  SEM SUPORTE E SEM PLACA - FORNECIMENTO E INSTALAÇÃO. AF_12/2015</v>
          </cell>
          <cell r="C8401" t="str">
            <v>UN</v>
          </cell>
          <cell r="D8401">
            <v>40.5</v>
          </cell>
        </row>
        <row r="8402">
          <cell r="A8402">
            <v>92033</v>
          </cell>
          <cell r="B8402" t="str">
            <v>INTERRUPTOR PARALELO (2 MÓDULOS) COM 1 TOMADA DE EMBUTIR 2P+T 10 A,  INCLUINDO SUPORTE E PLACA - FORNECIMENTO E INSTALAÇÃO. AF_12/2015</v>
          </cell>
          <cell r="C8402" t="str">
            <v>UN</v>
          </cell>
          <cell r="D8402">
            <v>45.24</v>
          </cell>
        </row>
        <row r="8403">
          <cell r="A8403">
            <v>92034</v>
          </cell>
          <cell r="B8403" t="str">
            <v>INTERRUPTOR SIMPLES (1 MÓDULO), INTERRUPTOR PARALELO (1 MÓDULO) E 1 TOMADA DE EMBUTIR 2P+T 10 A,  SEM SUPORTE E SEM PLACA - FORNECIMENTO E INSTALAÇÃO. AF_12/2015</v>
          </cell>
          <cell r="C8403" t="str">
            <v>UN</v>
          </cell>
          <cell r="D8403">
            <v>36.68</v>
          </cell>
        </row>
        <row r="8404">
          <cell r="A8404">
            <v>92035</v>
          </cell>
          <cell r="B8404" t="str">
            <v>INTERRUPTOR SIMPLES (1 MÓDULO), INTERRUPTOR PARALELO (1 MÓDULO) E 1 TOMADA DE EMBUTIR 2P+T 10 A,  INCLUINDO SUPORTE E PLACA - FORNECIMENTO E INSTALAÇÃO. AF_12/2015</v>
          </cell>
          <cell r="C8404" t="str">
            <v>UN</v>
          </cell>
          <cell r="D8404">
            <v>41.42</v>
          </cell>
        </row>
        <row r="8405">
          <cell r="A8405">
            <v>92040</v>
          </cell>
          <cell r="B8405" t="str">
            <v>DISTRIBUIDOR DE AGREGADOS REBOCAVEL, CAPACIDADE 1,9 M³, LARGURA DE TRABALHO 3,66 M - DEPRECIAÇÃO. AF_11/2015</v>
          </cell>
          <cell r="C8405" t="str">
            <v>H</v>
          </cell>
          <cell r="D8405">
            <v>3.63</v>
          </cell>
        </row>
        <row r="8406">
          <cell r="A8406">
            <v>92041</v>
          </cell>
          <cell r="B8406" t="str">
            <v>DISTRIBUIDOR DE AGREGADOS REBOCAVEL, CAPACIDADE 1,9 M³, LARGURA DE TRABALHO 3,66 M - JUROS. AF_11/2015</v>
          </cell>
          <cell r="C8406" t="str">
            <v>H</v>
          </cell>
          <cell r="D8406">
            <v>0.72</v>
          </cell>
        </row>
        <row r="8407">
          <cell r="A8407">
            <v>92042</v>
          </cell>
          <cell r="B8407" t="str">
            <v>DISTRIBUIDOR DE AGREGADOS REBOCAVEL, CAPACIDADE 1,9 M³, LARGURA DE TRABALHO 3,66 M - MANUTENÇÃO. AF_11/2015</v>
          </cell>
          <cell r="C8407" t="str">
            <v>H</v>
          </cell>
          <cell r="D8407">
            <v>3.02</v>
          </cell>
        </row>
        <row r="8408">
          <cell r="A8408">
            <v>92043</v>
          </cell>
          <cell r="B8408" t="str">
            <v>DISTRIBUIDOR DE AGREGADOS REBOCAVEL, CAPACIDADE 1,9 M³, LARGURA DE TRABALHO 3,66 M - CHP DIURNO. AF_11/2015</v>
          </cell>
          <cell r="C8408" t="str">
            <v>CHP</v>
          </cell>
          <cell r="D8408">
            <v>7.37</v>
          </cell>
        </row>
        <row r="8409">
          <cell r="A8409">
            <v>92044</v>
          </cell>
          <cell r="B8409" t="str">
            <v>DISTRIBUIDOR DE AGREGADOS REBOCAVEL, CAPACIDADE 1,9 M³, LARGURA DE TRABALHO 3,66 M - CHI DIURNO. AF_11/2015</v>
          </cell>
          <cell r="C8409" t="str">
            <v>CHI</v>
          </cell>
          <cell r="D8409">
            <v>4.3499999999999996</v>
          </cell>
        </row>
        <row r="8410">
          <cell r="A8410">
            <v>92101</v>
          </cell>
          <cell r="B8410" t="str">
            <v>CAMINHÃO PARA EQUIPAMENTO DE LIMPEZA A SUCÇÃO COM CAMINHÃO TRUCADO DE PESO BRUTO TOTAL 23000 KG, CARGA ÚTIL MÁXIMA 15935 KG, DISTÂNCIA ENTRE EIXOS 4,80 M, POTÊNCIA 230 CV, INCLUSIVE LIMPADORA A SUCÇÃO, TANQUE 12000 L - DEPRECIAÇÃO. AF_11/2015</v>
          </cell>
          <cell r="C8410" t="str">
            <v>H</v>
          </cell>
          <cell r="D8410">
            <v>10.81</v>
          </cell>
        </row>
        <row r="8411">
          <cell r="A8411">
            <v>92102</v>
          </cell>
          <cell r="B8411" t="str">
            <v>CAMINHÃO PARA EQUIPAMENTO DE LIMPEZA A SUCÇÃO COM CAMINHÃO TRUCADO DE PESO BRUTO TOTAL 23000 KG, CARGA ÚTIL MÁXIMA 15935 KG, DISTÂNCIA ENTRE EIXOS 4,80 M, POTÊNCIA 230 CV, INCLUSIVE LIMPADORA A SUCÇÃO, TANQUE 12000 L - JUROS. AF_11/2015</v>
          </cell>
          <cell r="C8411" t="str">
            <v>H</v>
          </cell>
          <cell r="D8411">
            <v>4.3099999999999996</v>
          </cell>
        </row>
        <row r="8412">
          <cell r="A8412">
            <v>92103</v>
          </cell>
          <cell r="B8412" t="str">
            <v>CAMINHÃO PARA EQUIPAMENTO DE LIMPEZA A SUCÇÃO COM CAMINHÃO TRUCADO DE PESO BRUTO TOTAL 23000 KG, CARGA ÚTIL MÁXIMA 15935 KG, DISTÂNCIA ENTRE EIXOS 4,80 M, POTÊNCIA 230 CV, INCLUSIVE LIMPADORA A SUCÇÃO, TANQUE 12000 L - IMPOSTOS E SEGUROS. AF_11/2015</v>
          </cell>
          <cell r="C8412" t="str">
            <v>H</v>
          </cell>
          <cell r="D8412">
            <v>0.87</v>
          </cell>
        </row>
        <row r="8413">
          <cell r="A8413">
            <v>92104</v>
          </cell>
          <cell r="B8413" t="str">
            <v>CAMINHÃO PARA EQUIPAMENTO DE LIMPEZA A SUCÇÃO COM CAMINHÃO TRUCADO DE PESO BRUTO TOTAL 23000 KG, CARGA ÚTIL MÁXIMA 15935 KG, DISTÂNCIA ENTRE EIXOS 4,80 M, POTÊNCIA 230 CV, INCLUSIVE LIMPADORA A SUCÇÃO, TANQUE 12000 L - MANUTENÇÃO. AF_11/2015</v>
          </cell>
          <cell r="C8413" t="str">
            <v>H</v>
          </cell>
          <cell r="D8413">
            <v>20.27</v>
          </cell>
        </row>
        <row r="8414">
          <cell r="A8414">
            <v>92105</v>
          </cell>
          <cell r="B8414" t="str">
            <v>CAMINHÃO PARA EQUIPAMENTO DE LIMPEZA A SUCÇÃO COM CAMINHÃO TRUCADO DE PESO BRUTO TOTAL 23000 KG, CARGA ÚTIL MÁXIMA 15935 KG, DISTÂNCIA ENTRE EIXOS 4,80 M, POTÊNCIA 230 CV, INCLUSIVE LIMPADORA A SUCÇÃO, TANQUE 12000 L - MATERIAIS NA OPERAÇÃO. AF_11/2015</v>
          </cell>
          <cell r="C8414" t="str">
            <v>H</v>
          </cell>
          <cell r="D8414">
            <v>109.69</v>
          </cell>
        </row>
        <row r="8415">
          <cell r="A8415">
            <v>92106</v>
          </cell>
          <cell r="B8415" t="str">
            <v>CAMINHÃO PARA EQUIPAMENTO DE LIMPEZA A SUCÇÃO, COM CAMINHÃO TRUCADO DE PESO BRUTO TOTAL 23000 KG, CARGA ÚTIL MÁXIMA 15935 KG, DISTÂNCIA ENTRE EIXOS 4,80 M, POTÊNCIA 230 CV, INCLUSIVE LIMPADORA A SUCÇÃO, TANQUE 12000 L - CHP DIURNO. AF_11/2015</v>
          </cell>
          <cell r="C8415" t="str">
            <v>CHP</v>
          </cell>
          <cell r="D8415">
            <v>159.44999999999999</v>
          </cell>
        </row>
        <row r="8416">
          <cell r="A8416">
            <v>92107</v>
          </cell>
          <cell r="B8416" t="str">
            <v>CAMINHÃO PARA EQUIPAMENTO DE LIMPEZA A SUCÇÃO COM CAMINHÃO TRUCADO DE PESO BRUTO TOTAL 23000 KG, CARGA ÚTIL MÁXIMA 15935 KG, DISTÂNCIA ENTRE EIXOS 4,80 M, POTÊNCIA 230 CV, INCLUSIVE LIMPADORA A SUCÇÃO, TANQUE 12000 L - CHI DIURNO. AF_11/2015</v>
          </cell>
          <cell r="C8416" t="str">
            <v>CHI</v>
          </cell>
          <cell r="D8416">
            <v>29.49</v>
          </cell>
        </row>
        <row r="8417">
          <cell r="A8417">
            <v>92108</v>
          </cell>
          <cell r="B8417" t="str">
            <v>PENEIRA ROTATIVA COM MOTOR ELÉTRICO TRIFÁSICO DE 2 CV, CILINDRO DE 1 M X 0,60 M, COM FUROS DE 3,17 MM - DEPRECIAÇÃO. AF_11/2015</v>
          </cell>
          <cell r="C8417" t="str">
            <v>H</v>
          </cell>
          <cell r="D8417">
            <v>0.66</v>
          </cell>
        </row>
        <row r="8418">
          <cell r="A8418">
            <v>92109</v>
          </cell>
          <cell r="B8418" t="str">
            <v>PENEIRA ROTATIVA COM MOTOR ELÉTRICO TRIFÁSICO DE 2 CV, CILINDRO DE 1 M X 0,60 M, COM FUROS DE 3,17 MM - JUROS. AF_11/2015</v>
          </cell>
          <cell r="C8418" t="str">
            <v>H</v>
          </cell>
          <cell r="D8418">
            <v>0.14000000000000001</v>
          </cell>
        </row>
        <row r="8419">
          <cell r="A8419">
            <v>92110</v>
          </cell>
          <cell r="B8419" t="str">
            <v>PENEIRA ROTATIVA COM MOTOR ELÉTRICO TRIFÁSICO DE 2 CV, CILINDRO DE 1 M X 0,60 M, COM FUROS DE 3,17 MM - MANUTENÇÃO. AF_11/2015</v>
          </cell>
          <cell r="C8419" t="str">
            <v>H</v>
          </cell>
          <cell r="D8419">
            <v>0.51</v>
          </cell>
        </row>
        <row r="8420">
          <cell r="A8420">
            <v>92111</v>
          </cell>
          <cell r="B8420" t="str">
            <v>PENEIRA ROTATIVA COM MOTOR ELÉTRICO TRIFÁSICO DE 2 CV, CILINDRO DE 1 M X 0,60 M, COM FUROS DE 3,17 MM - MATERIAIS NA OPERAÇÃO. AF_11/2015</v>
          </cell>
          <cell r="C8420" t="str">
            <v>H</v>
          </cell>
          <cell r="D8420">
            <v>0.77</v>
          </cell>
        </row>
        <row r="8421">
          <cell r="A8421">
            <v>92112</v>
          </cell>
          <cell r="B8421" t="str">
            <v>PENEIRA ROTATIVA COM MOTOR ELÉTRICO TRIFÁSICO DE 2 CV, CILINDRO DE 1 M X 0,60 M, COM FUROS DE 3,17 MM - CHP DIURNO. AF_11/2015</v>
          </cell>
          <cell r="C8421" t="str">
            <v>CHP</v>
          </cell>
          <cell r="D8421">
            <v>2.08</v>
          </cell>
        </row>
        <row r="8422">
          <cell r="A8422">
            <v>92113</v>
          </cell>
          <cell r="B8422" t="str">
            <v>PENEIRA ROTATIVA COM MOTOR ELÉTRICO TRIFÁSICO DE 2 CV, CILINDRO DE 1 M X 0,60 M, COM FUROS DE 3,17 MM - CHI DIURNO. AF_11/2015</v>
          </cell>
          <cell r="C8422" t="str">
            <v>CHI</v>
          </cell>
          <cell r="D8422">
            <v>0.8</v>
          </cell>
        </row>
        <row r="8423">
          <cell r="A8423">
            <v>92114</v>
          </cell>
          <cell r="B8423" t="str">
            <v>DOSADOR DE AREIA, CAPACIDADE DE 26 LITROS - DEPRECIAÇÃO. AF_11/2015</v>
          </cell>
          <cell r="C8423" t="str">
            <v>H</v>
          </cell>
          <cell r="D8423">
            <v>7.0000000000000007E-2</v>
          </cell>
        </row>
        <row r="8424">
          <cell r="A8424">
            <v>92115</v>
          </cell>
          <cell r="B8424" t="str">
            <v>DOSADOR DE AREIA, CAPACIDADE DE 26 LITROS - JUROS. AF_11/2015</v>
          </cell>
          <cell r="C8424" t="str">
            <v>H</v>
          </cell>
          <cell r="D8424">
            <v>0.01</v>
          </cell>
        </row>
        <row r="8425">
          <cell r="A8425">
            <v>92116</v>
          </cell>
          <cell r="B8425" t="str">
            <v>DOSADOR DE AREIA, CAPACIDADE DE 26 LITROS - MANUTENÇÃO. AF_11/2015</v>
          </cell>
          <cell r="C8425" t="str">
            <v>H</v>
          </cell>
          <cell r="D8425">
            <v>0.09</v>
          </cell>
        </row>
        <row r="8426">
          <cell r="A8426">
            <v>92118</v>
          </cell>
          <cell r="B8426" t="str">
            <v>DOSADOR DE AREIA, CAPACIDADE DE 26 LITROS - CHP DIURNO. AF_11/2015</v>
          </cell>
          <cell r="C8426" t="str">
            <v>CHP</v>
          </cell>
          <cell r="D8426">
            <v>0.17</v>
          </cell>
        </row>
        <row r="8427">
          <cell r="A8427">
            <v>92119</v>
          </cell>
          <cell r="B8427" t="str">
            <v>DOSADOR DE AREIA, CAPACIDADE DE 26 LITROS - CHI DIURNO. AF_11/2015</v>
          </cell>
          <cell r="C8427" t="str">
            <v>CHI</v>
          </cell>
          <cell r="D8427">
            <v>0.08</v>
          </cell>
        </row>
        <row r="8428">
          <cell r="A8428">
            <v>92121</v>
          </cell>
          <cell r="B8428" t="str">
            <v>PENEIRAMENTO DE AREIA COM PENEIRA ELÉTRICA. AF_11/2015</v>
          </cell>
          <cell r="C8428" t="str">
            <v>M3</v>
          </cell>
          <cell r="D8428">
            <v>19.68</v>
          </cell>
        </row>
        <row r="8429">
          <cell r="A8429">
            <v>92122</v>
          </cell>
          <cell r="B8429" t="str">
            <v>PENEIRAMENTO DE AREIA COM PENEIRA MANUAL. AF_11/2015</v>
          </cell>
          <cell r="C8429" t="str">
            <v>M3</v>
          </cell>
          <cell r="D8429">
            <v>32.869999999999997</v>
          </cell>
        </row>
        <row r="8430">
          <cell r="A8430">
            <v>92123</v>
          </cell>
          <cell r="B8430" t="str">
            <v>ENSACAMENTO DE AREIA. AF_11/2015</v>
          </cell>
          <cell r="C8430" t="str">
            <v>M3</v>
          </cell>
          <cell r="D8430">
            <v>32.380000000000003</v>
          </cell>
        </row>
        <row r="8431">
          <cell r="A8431">
            <v>92133</v>
          </cell>
          <cell r="B8431" t="str">
            <v>CAMINHONETE COM MOTOR A DIESEL, POTÊNCIA 180 CV, CABINE DUPLA, 4X4 - DEPRECIAÇÃO. AF_11/2015</v>
          </cell>
          <cell r="C8431" t="str">
            <v>H</v>
          </cell>
          <cell r="D8431">
            <v>7.8</v>
          </cell>
        </row>
        <row r="8432">
          <cell r="A8432">
            <v>92134</v>
          </cell>
          <cell r="B8432" t="str">
            <v>CAMINHONETE COM MOTOR A DIESEL, POTÊNCIA 180 CV, CABINE DUPLA, 4X4 - JUROS. AF_11/2015</v>
          </cell>
          <cell r="C8432" t="str">
            <v>H</v>
          </cell>
          <cell r="D8432">
            <v>2.34</v>
          </cell>
        </row>
        <row r="8433">
          <cell r="A8433">
            <v>92135</v>
          </cell>
          <cell r="B8433" t="str">
            <v>CAMINHONETE COM MOTOR A DIESEL, POTÊNCIA 180 CV, CABINE DUPLA, 4X4 - IMPOSTOS E SEGUROS. AF_11/2015</v>
          </cell>
          <cell r="C8433" t="str">
            <v>H</v>
          </cell>
          <cell r="D8433">
            <v>0.48</v>
          </cell>
        </row>
        <row r="8434">
          <cell r="A8434">
            <v>92136</v>
          </cell>
          <cell r="B8434" t="str">
            <v>CAMINHONETE COM MOTOR A DIESEL, POTÊNCIA 180 CV, CABINE DUPLA, 4X4 - MANUTENÇÃO. AF_11/2015</v>
          </cell>
          <cell r="C8434" t="str">
            <v>H</v>
          </cell>
          <cell r="D8434">
            <v>9.75</v>
          </cell>
        </row>
        <row r="8435">
          <cell r="A8435">
            <v>92137</v>
          </cell>
          <cell r="B8435" t="str">
            <v>CAMINHONETE COM MOTOR A DIESEL, POTÊNCIA 180 CV, CABINE DUPLA, 4X4 - MATERIAIS NA OPERAÇÃO. AF_11/2015</v>
          </cell>
          <cell r="C8435" t="str">
            <v>H</v>
          </cell>
          <cell r="D8435">
            <v>85.86</v>
          </cell>
        </row>
        <row r="8436">
          <cell r="A8436">
            <v>92138</v>
          </cell>
          <cell r="B8436" t="str">
            <v>CAMINHONETE COM MOTOR A DIESEL, POTÊNCIA 180 CV, CABINE DUPLA, 4X4 - CHP DIURNO. AF_11/2015</v>
          </cell>
          <cell r="C8436" t="str">
            <v>CHP</v>
          </cell>
          <cell r="D8436">
            <v>118.93</v>
          </cell>
        </row>
        <row r="8437">
          <cell r="A8437">
            <v>92139</v>
          </cell>
          <cell r="B8437" t="str">
            <v>CAMINHONETE COM MOTOR A DIESEL, POTÊNCIA 180 CV, CABINE DUPLA, 4X4 - CHI DIURNO. AF_11/2015</v>
          </cell>
          <cell r="C8437" t="str">
            <v>CHI</v>
          </cell>
          <cell r="D8437">
            <v>23.32</v>
          </cell>
        </row>
        <row r="8438">
          <cell r="A8438">
            <v>92140</v>
          </cell>
          <cell r="B8438" t="str">
            <v>CAMINHONETE CABINE SIMPLES COM MOTOR 1.6 FLEX, CÂMBIO MANUAL, POTÊNCIA 101/104 CV, 2 PORTAS - DEPRECIAÇÃO. AF_11/2015</v>
          </cell>
          <cell r="C8438" t="str">
            <v>H</v>
          </cell>
          <cell r="D8438">
            <v>2.38</v>
          </cell>
        </row>
        <row r="8439">
          <cell r="A8439">
            <v>92141</v>
          </cell>
          <cell r="B8439" t="str">
            <v>CAMINHONETE CABINE SIMPLES COM MOTOR 1.6 FLEX, CÂMBIO MANUAL, POTÊNCIA 101/104 CV, 2 PORTAS - JUROS. AF_11/2015</v>
          </cell>
          <cell r="C8439" t="str">
            <v>H</v>
          </cell>
          <cell r="D8439">
            <v>0.71</v>
          </cell>
        </row>
        <row r="8440">
          <cell r="A8440">
            <v>92142</v>
          </cell>
          <cell r="B8440" t="str">
            <v>CAMINHONETE CABINE SIMPLES COM MOTOR 1.6 FLEX, CÂMBIO MANUAL, POTÊNCIA 101/104 CV, 2 PORTAS - IMPOSTOS E SEGUROS. AF_11/2015</v>
          </cell>
          <cell r="C8440" t="str">
            <v>H</v>
          </cell>
          <cell r="D8440">
            <v>0.14000000000000001</v>
          </cell>
        </row>
        <row r="8441">
          <cell r="A8441">
            <v>92143</v>
          </cell>
          <cell r="B8441" t="str">
            <v>CAMINHONETE CABINE SIMPLES COM MOTOR 1.6 FLEX, CÂMBIO MANUAL, POTÊNCIA 101/104 CV, 2 PORTAS - MANUTENÇÃO. AF_11/2015</v>
          </cell>
          <cell r="C8441" t="str">
            <v>H</v>
          </cell>
          <cell r="D8441">
            <v>2.97</v>
          </cell>
        </row>
        <row r="8442">
          <cell r="A8442">
            <v>92144</v>
          </cell>
          <cell r="B8442" t="str">
            <v>CAMINHONETE CABINE SIMPLES COM MOTOR 1.6 FLEX, CÂMBIO MANUAL, POTÊNCIA 101/104 CV, 2 PORTAS - MATERIAIS NA OPERAÇÃO. AF_11/2015</v>
          </cell>
          <cell r="C8442" t="str">
            <v>H</v>
          </cell>
          <cell r="D8442">
            <v>59.48</v>
          </cell>
        </row>
        <row r="8443">
          <cell r="A8443">
            <v>92145</v>
          </cell>
          <cell r="B8443" t="str">
            <v>CAMINHONETE CABINE SIMPLES COM MOTOR 1.6 FLEX, CÂMBIO MANUAL, POTÊNCIA 101/104 CV, 2 PORTAS - CHP DIURNO. AF_11/2015</v>
          </cell>
          <cell r="C8443" t="str">
            <v>CHP</v>
          </cell>
          <cell r="D8443">
            <v>78.38</v>
          </cell>
        </row>
        <row r="8444">
          <cell r="A8444">
            <v>92146</v>
          </cell>
          <cell r="B8444" t="str">
            <v>CAMINHONETE CABINE SIMPLES COM MOTOR 1.6 FLEX, CÂMBIO MANUAL, POTÊNCIA 101/104 CV, 2 PORTAS - CHI DIURNO. AF_11/2015</v>
          </cell>
          <cell r="C8444" t="str">
            <v>CHI</v>
          </cell>
          <cell r="D8444">
            <v>15.93</v>
          </cell>
        </row>
        <row r="8445">
          <cell r="A8445">
            <v>92210</v>
          </cell>
          <cell r="B8445" t="str">
            <v>TUBO DE CONCRETO PARA REDES COLETORAS DE ÁGUAS PLUVIAIS, DIÂMETRO DE 400 MM, JUNTA RÍGIDA, INSTALADO EM LOCAL COM BAIXO NÍVEL DE INTERFERÊNCIAS - FORNECIMENTO E ASSENTAMENTO. AF_12/2015</v>
          </cell>
          <cell r="C8445" t="str">
            <v>M</v>
          </cell>
          <cell r="D8445">
            <v>104.77</v>
          </cell>
        </row>
        <row r="8446">
          <cell r="A8446">
            <v>92211</v>
          </cell>
          <cell r="B8446" t="str">
            <v>TUBO DE CONCRETO PARA REDES COLETORAS DE ÁGUAS PLUVIAIS, DIÂMETRO DE 500 MM, JUNTA RÍGIDA, INSTALADO EM LOCAL COM BAIXO NÍVEL DE INTERFERÊNCIAS - FORNECIMENTO E ASSENTAMENTO. AF_12/2015</v>
          </cell>
          <cell r="C8446" t="str">
            <v>M</v>
          </cell>
          <cell r="D8446">
            <v>134.84</v>
          </cell>
        </row>
        <row r="8447">
          <cell r="A8447">
            <v>92212</v>
          </cell>
          <cell r="B8447" t="str">
            <v>TUBO DE CONCRETO PARA REDES COLETORAS DE ÁGUAS PLUVIAIS, DIÂMETRO DE 600 MM, JUNTA RÍGIDA, INSTALADO EM LOCAL COM BAIXO NÍVEL DE INTERFERÊNCIAS - FORNECIMENTO E ASSENTAMENTO. AF_12/2015</v>
          </cell>
          <cell r="C8447" t="str">
            <v>M</v>
          </cell>
          <cell r="D8447">
            <v>172.89</v>
          </cell>
        </row>
        <row r="8448">
          <cell r="A8448">
            <v>92213</v>
          </cell>
          <cell r="B8448" t="str">
            <v>TUBO DE CONCRETO PARA REDES COLETORAS DE ÁGUAS PLUVIAIS, DIÂMETRO DE 700 MM, JUNTA RÍGIDA, INSTALADO EM LOCAL COM BAIXO NÍVEL DE INTERFERÊNCIAS - FORNECIMENTO E ASSENTAMENTO. AF_12/2015</v>
          </cell>
          <cell r="C8448" t="str">
            <v>M</v>
          </cell>
          <cell r="D8448">
            <v>230.58</v>
          </cell>
        </row>
        <row r="8449">
          <cell r="A8449">
            <v>92214</v>
          </cell>
          <cell r="B8449" t="str">
            <v>TUBO DE CONCRETO PARA REDES COLETORAS DE ÁGUAS PLUVIAIS, DIÂMETRO DE 800 MM, JUNTA RÍGIDA, INSTALADO EM LOCAL COM BAIXO NÍVEL DE INTERFERÊNCIAS - FORNECIMENTO E ASSENTAMENTO. AF_12/2015</v>
          </cell>
          <cell r="C8449" t="str">
            <v>M</v>
          </cell>
          <cell r="D8449">
            <v>262.89999999999998</v>
          </cell>
        </row>
        <row r="8450">
          <cell r="A8450">
            <v>92215</v>
          </cell>
          <cell r="B8450" t="str">
            <v>TUBO DE CONCRETO PARA REDES COLETORAS DE ÁGUAS PLUVIAIS, DIÂMETRO DE 900 MM, JUNTA RÍGIDA, INSTALADO EM LOCAL COM BAIXO NÍVEL DE INTERFERÊNCIAS - FORNECIMENTO E ASSENTAMENTO. AF_12/2015</v>
          </cell>
          <cell r="C8450" t="str">
            <v>M</v>
          </cell>
          <cell r="D8450">
            <v>318.58</v>
          </cell>
        </row>
        <row r="8451">
          <cell r="A8451">
            <v>92216</v>
          </cell>
          <cell r="B8451" t="str">
            <v>TUBO DE CONCRETO PARA REDES COLETORAS DE ÁGUAS PLUVIAIS, DIÂMETRO DE 1000 MM, JUNTA RÍGIDA, INSTALADO EM LOCAL COM BAIXO NÍVEL DE INTERFERÊNCIAS - FORNECIMENTO E ASSENTAMENTO. AF_12/2015</v>
          </cell>
          <cell r="C8451" t="str">
            <v>M</v>
          </cell>
          <cell r="D8451">
            <v>356.67</v>
          </cell>
        </row>
        <row r="8452">
          <cell r="A8452">
            <v>92219</v>
          </cell>
          <cell r="B8452" t="str">
            <v>TUBO DE CONCRETO PARA REDES COLETORAS DE ÁGUAS PLUVIAIS, DIÂMETRO DE 400 MM, JUNTA RÍGIDA, INSTALADO EM LOCAL COM ALTO NÍVEL DE INTERFERÊNCIAS - FORNECIMENTO E ASSENTAMENTO. AF_12/2015</v>
          </cell>
          <cell r="C8452" t="str">
            <v>M</v>
          </cell>
          <cell r="D8452">
            <v>111.32</v>
          </cell>
        </row>
        <row r="8453">
          <cell r="A8453">
            <v>92220</v>
          </cell>
          <cell r="B8453" t="str">
            <v>TUBO DE CONCRETO PARA REDES COLETORAS DE ÁGUAS PLUVIAIS, DIÂMETRO DE 500 MM, JUNTA RÍGIDA, INSTALADO EM LOCAL COM ALTO NÍVEL DE INTERFERÊNCIAS - FORNECIMENTO E ASSENTAMENTO. AF_12/2015</v>
          </cell>
          <cell r="C8453" t="str">
            <v>M</v>
          </cell>
          <cell r="D8453">
            <v>142.94</v>
          </cell>
        </row>
        <row r="8454">
          <cell r="A8454">
            <v>92221</v>
          </cell>
          <cell r="B8454" t="str">
            <v>TUBO DE CONCRETO PARA REDES COLETORAS DE ÁGUAS PLUVIAIS, DIÂMETRO DE 600 MM, JUNTA RÍGIDA, INSTALADO EM LOCAL COM ALTO NÍVEL DE INTERFERÊNCIAS - FORNECIMENTO E ASSENTAMENTO. AF_12/2015</v>
          </cell>
          <cell r="C8454" t="str">
            <v>M</v>
          </cell>
          <cell r="D8454">
            <v>182.4</v>
          </cell>
        </row>
        <row r="8455">
          <cell r="A8455">
            <v>92222</v>
          </cell>
          <cell r="B8455" t="str">
            <v>TUBO DE CONCRETO PARA REDES COLETORAS DE ÁGUAS PLUVIAIS, DIÂMETRO DE 700 MM, JUNTA RÍGIDA, INSTALADO EM LOCAL COM ALTO NÍVEL DE INTERFERÊNCIAS - FORNECIMENTO E ASSENTAMENTO. AF_12/2015</v>
          </cell>
          <cell r="C8455" t="str">
            <v>M</v>
          </cell>
          <cell r="D8455">
            <v>241.62</v>
          </cell>
        </row>
        <row r="8456">
          <cell r="A8456">
            <v>92223</v>
          </cell>
          <cell r="B8456" t="str">
            <v>TUBO DE CONCRETO PARA REDES COLETORAS DE ÁGUAS PLUVIAIS, DIÂMETRO DE 800 MM, JUNTA RÍGIDA, INSTALADO EM LOCAL COM ALTO NÍVEL DE INTERFERÊNCIAS - FORNECIMENTO E ASSENTAMENTO. AF_12/2015</v>
          </cell>
          <cell r="C8456" t="str">
            <v>M</v>
          </cell>
          <cell r="D8456">
            <v>275.25</v>
          </cell>
        </row>
        <row r="8457">
          <cell r="A8457">
            <v>92224</v>
          </cell>
          <cell r="B8457" t="str">
            <v>TUBO DE CONCRETO PARA REDES COLETORAS DE ÁGUAS PLUVIAIS, DIÂMETRO DE 900 MM, JUNTA RÍGIDA, INSTALADO EM LOCAL COM ALTO NÍVEL DE INTERFERÊNCIAS - FORNECIMENTO E ASSENTAMENTO. AF_12/2015</v>
          </cell>
          <cell r="C8457" t="str">
            <v>M</v>
          </cell>
          <cell r="D8457">
            <v>332.3</v>
          </cell>
        </row>
        <row r="8458">
          <cell r="A8458">
            <v>92226</v>
          </cell>
          <cell r="B8458" t="str">
            <v>TUBO DE CONCRETO PARA REDES COLETORAS DE ÁGUAS PLUVIAIS, DIÂMETRO DE 1000 MM, JUNTA RÍGIDA, INSTALADO EM LOCAL COM ALTO NÍVEL DE INTERFERÊNCIAS - FORNECIMENTO E ASSENTAMENTO. AF_12/2015</v>
          </cell>
          <cell r="C8458" t="str">
            <v>M</v>
          </cell>
          <cell r="D8458">
            <v>372.02</v>
          </cell>
        </row>
        <row r="8459">
          <cell r="A8459">
            <v>92235</v>
          </cell>
          <cell r="B8459" t="str">
            <v>FECHAMENTO DE CONSTRUÇÃO TEMPORÁRIA EM CHAPA DE MADEIRA COMPENSADA E=10MM, COM REAPROVEITAMENTO DE 2X.</v>
          </cell>
          <cell r="C8459" t="str">
            <v>M2</v>
          </cell>
          <cell r="D8459">
            <v>48.44</v>
          </cell>
        </row>
        <row r="8460">
          <cell r="A8460">
            <v>92237</v>
          </cell>
          <cell r="B8460" t="str">
            <v>CAMINHÃO DE TRANSPORTE DE MATERIAL ASFÁLTICO 20.000 L, COM CAVALO MECÂNICO DE CAPACIDADE MÁXIMA DE TRAÇÃO COMBINADO DE 45.000 KG, POTÊNCIA 330 CV, INCLUSIVE TANQUE DE ASFALTO COM MAÇARICO - DEPRECIAÇÃO. AF_12/2015</v>
          </cell>
          <cell r="C8460" t="str">
            <v>H</v>
          </cell>
          <cell r="D8460">
            <v>11.94</v>
          </cell>
        </row>
        <row r="8461">
          <cell r="A8461">
            <v>92238</v>
          </cell>
          <cell r="B8461" t="str">
            <v>CAMINHÃO DE TRANSPORTE DE MATERIAL ASFÁLTICO 20.000 L, COM CAVALO MECÂNICO DE CAPACIDADE MÁXIMA DE TRAÇÃO COMBINADO DE 45.000 KG, POTÊNCIA 330 CV, INCLUSIVE TANQUE DE ASFALTO COM MAÇARICO - JUROS. AF_12/2015</v>
          </cell>
          <cell r="C8461" t="str">
            <v>H</v>
          </cell>
          <cell r="D8461">
            <v>4.76</v>
          </cell>
        </row>
        <row r="8462">
          <cell r="A8462">
            <v>92239</v>
          </cell>
          <cell r="B8462" t="str">
            <v>CAMINHÃO DE TRANSPORTE DE MATERIAL ASFÁLTICO 20.000 L, COM CAVALO MECÂNICO DE CAPACIDADE MÁXIMA DE TRAÇÃO COMBINADO DE 45.000 KG, POTÊNCIA 330 CV, INCLUSIVE TANQUE DE ASFALTO COM MAÇARICO - IMPOSTOS E SEGUROS. AF_12/2015</v>
          </cell>
          <cell r="C8462" t="str">
            <v>H</v>
          </cell>
          <cell r="D8462">
            <v>0.96</v>
          </cell>
        </row>
        <row r="8463">
          <cell r="A8463">
            <v>92240</v>
          </cell>
          <cell r="B8463" t="str">
            <v>CAMINHÃO DE TRANSPORTE DE MATERIAL ASFÁLTICO 20.000 L, COM CAVALO MECÂNICO DE CAPACIDADE MÁXIMA DE TRAÇÃO COMBINADO DE 45.000 KG, POTÊNCIA 330 CV, INCLUSIVE TANQUE DE ASFALTO COM MAÇARICO - MANUTENÇÃO. AF_12/2015</v>
          </cell>
          <cell r="C8463" t="str">
            <v>H</v>
          </cell>
          <cell r="D8463">
            <v>22.38</v>
          </cell>
        </row>
        <row r="8464">
          <cell r="A8464">
            <v>92241</v>
          </cell>
          <cell r="B8464" t="str">
            <v>CAMINHÃO DE TRANSPORTE DE MATERIAL ASFÁLTICO 20.000 L, COM CAVALO MECÂNICO DE CAPACIDADE MÁXIMA DE TRAÇÃO COMBINADO DE 45.000 KG, POTÊNCIA 330 CV, INCLUSIVE TANQUE DE ASFALTO COM MAÇARICO - MATERIAIS NA OPERAÇÃO. AF_12/2015</v>
          </cell>
          <cell r="C8464" t="str">
            <v>H</v>
          </cell>
          <cell r="D8464">
            <v>157.38999999999999</v>
          </cell>
        </row>
        <row r="8465">
          <cell r="A8465">
            <v>92242</v>
          </cell>
          <cell r="B8465" t="str">
            <v>CAMINHÃO DE TRANSPORTE DE MATERIAL ASFÁLTICO 20.000 L, COM CAVALO MECÂNICO DE CAPACIDADE MÁXIMA DE TRAÇÃO COMBINADO DE 45.000 KG, POTÊNCIA 330 CV, INCLUSIVE TANQUE DE ASFALTO COM MAÇARICO - CHP DIURNO. AF_12/2015</v>
          </cell>
          <cell r="C8465" t="str">
            <v>CHP</v>
          </cell>
          <cell r="D8465">
            <v>210.93</v>
          </cell>
        </row>
        <row r="8466">
          <cell r="A8466">
            <v>92243</v>
          </cell>
          <cell r="B8466" t="str">
            <v>CAMINHÃO DE TRANSPORTE DE MATERIAL ASFÁLTICO 20.000 L, COM CAVALO MECÂNICO DE CAPACIDADE MÁXIMA DE TRAÇÃO COMBINADO DE 45.000 KG, POTÊNCIA 330 CV, INCLUSIVE TANQUE DE ASFALTO COM MAÇARICO - CHI DIURNO. AF_12/2015</v>
          </cell>
          <cell r="C8466" t="str">
            <v>CHI</v>
          </cell>
          <cell r="D8466">
            <v>31.16</v>
          </cell>
        </row>
        <row r="8467">
          <cell r="A8467">
            <v>92255</v>
          </cell>
          <cell r="B8467" t="str">
            <v>INSTALAÇÃO DE TESOURA (INTEIRA OU MEIA), EM AÇO, PARA VÃOS MAIORES OU IGUAIS A 3,0 M E MENORES QUE 6,0 M, INCLUSO IÇAMENTO. AF_12/2015</v>
          </cell>
          <cell r="C8467" t="str">
            <v>UN</v>
          </cell>
          <cell r="D8467">
            <v>105.63</v>
          </cell>
        </row>
        <row r="8468">
          <cell r="A8468">
            <v>92256</v>
          </cell>
          <cell r="B8468" t="str">
            <v>INSTALAÇÃO DE TESOURA (INTEIRA OU MEIA), EM AÇO, PARA VÃOS MAIORES OU IGUAIS A 6,0 M E MENORES QUE 8,0 M, INCLUSO IÇAMENTO. AF_12/2015</v>
          </cell>
          <cell r="C8468" t="str">
            <v>UN</v>
          </cell>
          <cell r="D8468">
            <v>126.82</v>
          </cell>
        </row>
        <row r="8469">
          <cell r="A8469">
            <v>92257</v>
          </cell>
          <cell r="B8469" t="str">
            <v>INSTALAÇÃO DE TESOURA (INTEIRA OU MEIA), EM AÇO, PARA VÃOS MAIORES OU IGUAIS A 8,0 M E MENORES QUE 10,0 M, INCLUSO IÇAMENTO. AF_12/2015</v>
          </cell>
          <cell r="C8469" t="str">
            <v>UN</v>
          </cell>
          <cell r="D8469">
            <v>147.91999999999999</v>
          </cell>
        </row>
        <row r="8470">
          <cell r="A8470">
            <v>92258</v>
          </cell>
          <cell r="B8470" t="str">
            <v>INSTALAÇÃO DE TESOURA (INTEIRA OU MEIA), EM AÇO, PARA VÃOS MAIORES OU IGUAIS A 10,0 M E MENORES QUE 12,0 M, INCLUSO IÇAMENTO. AF_12/2015</v>
          </cell>
          <cell r="C8470" t="str">
            <v>UN</v>
          </cell>
          <cell r="D8470">
            <v>181.86</v>
          </cell>
        </row>
        <row r="8471">
          <cell r="A8471">
            <v>92259</v>
          </cell>
          <cell r="B8471" t="str">
            <v>INSTALAÇÃO DE TESOURA (INTEIRA OU MEIA), BIAPOIADA, EM MADEIRA NÃO APARELHADA, PARA VÃOS MAIORES OU IGUAIS A 3,0 M E MENORES QUE 6,0 M, INCLUSO IÇAMENTO. AF_12/2015</v>
          </cell>
          <cell r="C8471" t="str">
            <v>UN</v>
          </cell>
          <cell r="D8471">
            <v>220.87</v>
          </cell>
        </row>
        <row r="8472">
          <cell r="A8472">
            <v>92260</v>
          </cell>
          <cell r="B8472" t="str">
            <v>INSTALAÇÃO DE TESOURA (INTEIRA OU MEIA), BIAPOIADA, EM MADEIRA NÃO APARELHADA, PARA VÃOS MAIORES OU IGUAIS A 6,0 M E MENORES QUE 8,0 M, INCLUSO IÇAMENTO. AF_12/2015</v>
          </cell>
          <cell r="C8472" t="str">
            <v>UN</v>
          </cell>
          <cell r="D8472">
            <v>260.8</v>
          </cell>
        </row>
        <row r="8473">
          <cell r="A8473">
            <v>92261</v>
          </cell>
          <cell r="B8473" t="str">
            <v>INSTALAÇÃO DE TESOURA (INTEIRA OU MEIA), BIAPOIADA, EM MADEIRA NÃO APARELHADA, PARA VÃOS MAIORES OU IGUAIS A 8,0 M E MENORES QUE 10,0 M, INCLUSO IÇAMENTO. AF_12/2015</v>
          </cell>
          <cell r="C8473" t="str">
            <v>UN</v>
          </cell>
          <cell r="D8473">
            <v>299.51</v>
          </cell>
        </row>
        <row r="8474">
          <cell r="A8474">
            <v>92262</v>
          </cell>
          <cell r="B8474" t="str">
            <v>INSTALAÇÃO DE TESOURA (INTEIRA OU MEIA), BIAPOIADA, EM MADEIRA NÃO APARELHADA, PARA VÃOS MAIORES OU IGUAIS A 10,0 M E MENORES QUE 12,0 M, INCLUSO IÇAMENTO. AF_12/2015</v>
          </cell>
          <cell r="C8474" t="str">
            <v>UN</v>
          </cell>
          <cell r="D8474">
            <v>361.82</v>
          </cell>
        </row>
        <row r="8475">
          <cell r="A8475">
            <v>92263</v>
          </cell>
          <cell r="B8475" t="str">
            <v>FABRICAÇÃO DE FÔRMA PARA PILARES E ESTRUTURAS SIMILARES, EM CHAPA DE MADEIRA COMPENSADA RESINADA, E = 17 MM. AF_12/2015</v>
          </cell>
          <cell r="C8475" t="str">
            <v>M2</v>
          </cell>
          <cell r="D8475">
            <v>84.96</v>
          </cell>
        </row>
        <row r="8476">
          <cell r="A8476">
            <v>92264</v>
          </cell>
          <cell r="B8476" t="str">
            <v>FABRICAÇÃO DE FÔRMA PARA PILARES E ESTRUTURAS SIMILARES, EM CHAPA DE MADEIRA COMPENSADA PLASTIFICADA, E = 18 MM. AF_12/2015</v>
          </cell>
          <cell r="C8476" t="str">
            <v>M2</v>
          </cell>
          <cell r="D8476">
            <v>99.94</v>
          </cell>
        </row>
        <row r="8477">
          <cell r="A8477">
            <v>92265</v>
          </cell>
          <cell r="B8477" t="str">
            <v>FABRICAÇÃO DE FÔRMA PARA VIGAS, EM CHAPA DE MADEIRA COMPENSADA RESINADA, E = 17 MM. AF_12/2015</v>
          </cell>
          <cell r="C8477" t="str">
            <v>M2</v>
          </cell>
          <cell r="D8477">
            <v>64.95</v>
          </cell>
        </row>
        <row r="8478">
          <cell r="A8478">
            <v>92266</v>
          </cell>
          <cell r="B8478" t="str">
            <v>FABRICAÇÃO DE FÔRMA PARA VIGAS, EM CHAPA DE MADEIRA COMPENSADA PLASTIFICADA, E = 18 MM. AF_12/2015</v>
          </cell>
          <cell r="C8478" t="str">
            <v>M2</v>
          </cell>
          <cell r="D8478">
            <v>78.3</v>
          </cell>
        </row>
        <row r="8479">
          <cell r="A8479">
            <v>92267</v>
          </cell>
          <cell r="B8479" t="str">
            <v>FABRICAÇÃO DE FÔRMA PARA LAJES, EM CHAPA DE MADEIRA COMPENSADA RESINADA, E = 17 MM. AF_12/2015</v>
          </cell>
          <cell r="C8479" t="str">
            <v>M2</v>
          </cell>
          <cell r="D8479">
            <v>26.22</v>
          </cell>
        </row>
        <row r="8480">
          <cell r="A8480">
            <v>92268</v>
          </cell>
          <cell r="B8480" t="str">
            <v>FABRICAÇÃO DE FÔRMA PARA LAJES, EM CHAPA DE MADEIRA COMPENSADA PLASTIFICADA, E = 18 MM. AF_12/2015</v>
          </cell>
          <cell r="C8480" t="str">
            <v>M2</v>
          </cell>
          <cell r="D8480">
            <v>38</v>
          </cell>
        </row>
        <row r="8481">
          <cell r="A8481">
            <v>92269</v>
          </cell>
          <cell r="B8481" t="str">
            <v>FABRICAÇÃO DE FÔRMA PARA PILARES E ESTRUTURAS SIMILARES, EM MADEIRA SERRADA, E=25 MM. AF_12/2015</v>
          </cell>
          <cell r="C8481" t="str">
            <v>M2</v>
          </cell>
          <cell r="D8481">
            <v>49.4</v>
          </cell>
        </row>
        <row r="8482">
          <cell r="A8482">
            <v>92270</v>
          </cell>
          <cell r="B8482" t="str">
            <v>FABRICAÇÃO DE FÔRMA PARA VIGAS, COM MADEIRA SERRADA, E = 25 MM. AF_12/2015</v>
          </cell>
          <cell r="C8482" t="str">
            <v>M2</v>
          </cell>
          <cell r="D8482">
            <v>38.42</v>
          </cell>
        </row>
        <row r="8483">
          <cell r="A8483">
            <v>92271</v>
          </cell>
          <cell r="B8483" t="str">
            <v>FABRICAÇÃO DE FÔRMA PARA LAJES, EM MADEIRA SERRADA, E=25 MM. AF_12/2015</v>
          </cell>
          <cell r="C8483" t="str">
            <v>M2</v>
          </cell>
          <cell r="D8483">
            <v>23.53</v>
          </cell>
        </row>
        <row r="8484">
          <cell r="A8484">
            <v>92272</v>
          </cell>
          <cell r="B8484" t="str">
            <v>FABRICAÇÃO DE ESCORAS DE VIGA DO TIPO GARFO, EM MADEIRA. AF_12/2015</v>
          </cell>
          <cell r="C8484" t="str">
            <v>M</v>
          </cell>
          <cell r="D8484">
            <v>18.309999999999999</v>
          </cell>
        </row>
        <row r="8485">
          <cell r="A8485">
            <v>92273</v>
          </cell>
          <cell r="B8485" t="str">
            <v>FABRICAÇÃO DE ESCORAS DO TIPO PONTALETE, EM MADEIRA. AF_12/2015</v>
          </cell>
          <cell r="C8485" t="str">
            <v>M</v>
          </cell>
          <cell r="D8485">
            <v>7.96</v>
          </cell>
        </row>
        <row r="8486">
          <cell r="A8486">
            <v>92275</v>
          </cell>
          <cell r="B8486" t="str">
            <v>TUBO EM COBRE RÍGIDO, DN 22 CLASSE E, SEM ISOLAMENTO, INSTALADO EM PRUMADA - FORNECIMENTO E INSTALAÇÃO. AF_12/2015</v>
          </cell>
          <cell r="C8486" t="str">
            <v>M</v>
          </cell>
          <cell r="D8486">
            <v>24.52</v>
          </cell>
        </row>
        <row r="8487">
          <cell r="A8487">
            <v>92276</v>
          </cell>
          <cell r="B8487" t="str">
            <v>TUBO EM COBRE RÍGIDO, DN 28 CLASSE E, SEM ISOLAMENTO, INSTALADO EM PRUMADA - FORNECIMENTO E INSTALAÇÃO. AF_12/2015</v>
          </cell>
          <cell r="C8487" t="str">
            <v>M</v>
          </cell>
          <cell r="D8487">
            <v>31</v>
          </cell>
        </row>
        <row r="8488">
          <cell r="A8488">
            <v>92277</v>
          </cell>
          <cell r="B8488" t="str">
            <v>TUBO EM COBRE RÍGIDO, DN 35 CLASSE E, SEM ISOLAMENTO, INSTALADO EM PRUMADA - FORNECIMENTO E INSTALAÇÃO. AF_12/2015</v>
          </cell>
          <cell r="C8488" t="str">
            <v>M</v>
          </cell>
          <cell r="D8488">
            <v>44.56</v>
          </cell>
        </row>
        <row r="8489">
          <cell r="A8489">
            <v>92278</v>
          </cell>
          <cell r="B8489" t="str">
            <v>TUBO EM COBRE RÍGIDO, DN 42 CLASSE E, SEM ISOLAMENTO, INSTALADO EM PRUMADA - FORNECIMENTO E INSTALAÇÃO. AF_12/2015</v>
          </cell>
          <cell r="C8489" t="str">
            <v>M</v>
          </cell>
          <cell r="D8489">
            <v>59.77</v>
          </cell>
        </row>
        <row r="8490">
          <cell r="A8490">
            <v>92279</v>
          </cell>
          <cell r="B8490" t="str">
            <v>TUBO EM COBRE RÍGIDO, DN 54 CLASSE E, SEM ISOLAMENTO, INSTALADO EM PRUMADA - FORNECIMENTO E INSTALAÇÃO. AF_12/2015</v>
          </cell>
          <cell r="C8490" t="str">
            <v>M</v>
          </cell>
          <cell r="D8490">
            <v>86.18</v>
          </cell>
        </row>
        <row r="8491">
          <cell r="A8491">
            <v>92280</v>
          </cell>
          <cell r="B8491" t="str">
            <v>TUBO EM COBRE RÍGIDO, DN 66 CLASSE E, SEM ISOLAMENTO, INSTALADO EM PRUMADA - FORNECIMENTO E INSTALAÇÃO. AF_12/2015</v>
          </cell>
          <cell r="C8491" t="str">
            <v>M</v>
          </cell>
          <cell r="D8491">
            <v>120.74</v>
          </cell>
        </row>
        <row r="8492">
          <cell r="A8492">
            <v>92287</v>
          </cell>
          <cell r="B8492" t="str">
            <v>COTOVELO DE COBRE, 90 GRAUS, SEM ANEL DE SOLDA, DN 22 MM, INSTALADO EM PRUMADA - FORNECIMENTO E INSTALAÇÃO. AF_12/2015_P</v>
          </cell>
          <cell r="C8492" t="str">
            <v>UN</v>
          </cell>
          <cell r="D8492">
            <v>9.4</v>
          </cell>
        </row>
        <row r="8493">
          <cell r="A8493">
            <v>92288</v>
          </cell>
          <cell r="B8493" t="str">
            <v>COTOVELO DE COBRE, 90 GRAUS, SEM ANEL DE SOLDA, DN 28 MM, INSTALADO EM PRUMADA - FORNECIMENTO E INSTALAÇÃO. AF_12/2015_P</v>
          </cell>
          <cell r="C8493" t="str">
            <v>UN</v>
          </cell>
          <cell r="D8493">
            <v>13.93</v>
          </cell>
        </row>
        <row r="8494">
          <cell r="A8494">
            <v>92289</v>
          </cell>
          <cell r="B8494" t="str">
            <v>COTOVELO DE COBRE, 90 GRAUS, SEM ANEL DE SOLDA, DN 35 MM, INSTALADO EM PRUMADA - FORNECIMENTO E INSTALAÇÃO. AF_12/2015_P</v>
          </cell>
          <cell r="C8494" t="str">
            <v>UN</v>
          </cell>
          <cell r="D8494">
            <v>23.25</v>
          </cell>
        </row>
        <row r="8495">
          <cell r="A8495">
            <v>92290</v>
          </cell>
          <cell r="B8495" t="str">
            <v>COTOVELO DE COBRE, 90 GRAUS, SEM ANEL DE SOLDA, DN 42 MM, INSTALADO EM PRUMADA - FORNECIMENTO E INSTALAÇÃO. AF_12/2015_P</v>
          </cell>
          <cell r="C8495" t="str">
            <v>UN</v>
          </cell>
          <cell r="D8495">
            <v>34.4</v>
          </cell>
        </row>
        <row r="8496">
          <cell r="A8496">
            <v>92291</v>
          </cell>
          <cell r="B8496" t="str">
            <v>COTOVELO DE COBRE, 90 GRAUS, SEM ANEL DE SOLDA, DN 54 MM, INSTALADO EM PRUMADA - FORNECIMENTO E INSTALAÇÃO. AF_12/2015_P</v>
          </cell>
          <cell r="C8496" t="str">
            <v>UN</v>
          </cell>
          <cell r="D8496">
            <v>51.85</v>
          </cell>
        </row>
        <row r="8497">
          <cell r="A8497">
            <v>92292</v>
          </cell>
          <cell r="B8497" t="str">
            <v>COTOVELO DE COBRE, 90 GRAUS, SEM ANEL DE SOLDA, DN 66 MM, INSTALADO EM PRUMADA - FORNECIMENTO E INSTALAÇÃO. AF_12/2015_P</v>
          </cell>
          <cell r="C8497" t="str">
            <v>UN</v>
          </cell>
          <cell r="D8497">
            <v>155.66</v>
          </cell>
        </row>
        <row r="8498">
          <cell r="A8498">
            <v>92293</v>
          </cell>
          <cell r="B8498" t="str">
            <v>LUVA DE COBRE, SEM ANEL DE SOLDA, DN 22 MM, INSTALADO EM PRUMADA - FORNECIMENTO E INSTALAÇÃO. AF_12/2015_P</v>
          </cell>
          <cell r="C8498" t="str">
            <v>UN</v>
          </cell>
          <cell r="D8498">
            <v>5.55</v>
          </cell>
        </row>
        <row r="8499">
          <cell r="A8499">
            <v>92294</v>
          </cell>
          <cell r="B8499" t="str">
            <v>LUVA DE COBRE, SEM ANEL DE SOLDA, DN 28 MM, INSTALADO EM PRUMADA - FORNECIMENTO E INSTALAÇÃO. AF_12/2015_P</v>
          </cell>
          <cell r="C8499" t="str">
            <v>UN</v>
          </cell>
          <cell r="D8499">
            <v>8.6300000000000008</v>
          </cell>
        </row>
        <row r="8500">
          <cell r="A8500">
            <v>92295</v>
          </cell>
          <cell r="B8500" t="str">
            <v>LUVA DE COBRE, SEM ANEL DE SOLDA, DN 35 MM, INSTALADO EM PRUMADA - FORNECIMENTO E INSTALAÇÃO. AF_12/2015_P</v>
          </cell>
          <cell r="C8500" t="str">
            <v>UN</v>
          </cell>
          <cell r="D8500">
            <v>15.15</v>
          </cell>
        </row>
        <row r="8501">
          <cell r="A8501">
            <v>92296</v>
          </cell>
          <cell r="B8501" t="str">
            <v>LUVA DE COBRE, SEM ANEL DE SOLDA, DN 42 MM, INSTALADO EM PRUMADA - FORNECIMENTO E INSTALAÇÃO. AF_12/2015_P</v>
          </cell>
          <cell r="C8501" t="str">
            <v>UN</v>
          </cell>
          <cell r="D8501">
            <v>19.86</v>
          </cell>
        </row>
        <row r="8502">
          <cell r="A8502">
            <v>92297</v>
          </cell>
          <cell r="B8502" t="str">
            <v>LUVA DE COBRE, SEM ANEL DE SOLDA, DN 54 MM, INSTALADO EM PRUMADA - FORNECIMENTO E INSTALAÇÃO. AF_12/2015_P</v>
          </cell>
          <cell r="C8502" t="str">
            <v>UN</v>
          </cell>
          <cell r="D8502">
            <v>30.1</v>
          </cell>
        </row>
        <row r="8503">
          <cell r="A8503">
            <v>92298</v>
          </cell>
          <cell r="B8503" t="str">
            <v>LUVA DE COBRE, SEM ANEL DE SOLDA, DN 66 MM, INSTALADO EM PRUMADA - FORNECIMENTO E INSTALAÇÃO. AF_12/2015_P</v>
          </cell>
          <cell r="C8503" t="str">
            <v>UN</v>
          </cell>
          <cell r="D8503">
            <v>81.09</v>
          </cell>
        </row>
        <row r="8504">
          <cell r="A8504">
            <v>92299</v>
          </cell>
          <cell r="B8504" t="str">
            <v>TE DE COBRE, SEM ANEL DE SOLDA, DN 22 MM, INSTALADO EM PRUMADA - FORNECIMENTO E INSTALAÇÃO. AF_12/2015_P</v>
          </cell>
          <cell r="C8504" t="str">
            <v>UN</v>
          </cell>
          <cell r="D8504">
            <v>12.46</v>
          </cell>
        </row>
        <row r="8505">
          <cell r="A8505">
            <v>92300</v>
          </cell>
          <cell r="B8505" t="str">
            <v>TE DE COBRE, SEM ANEL DE SOLDA, DN 28 MM, INSTALADO EM PRUMADA - FORNECIMENTO E INSTALAÇÃO. AF_12/2015_P</v>
          </cell>
          <cell r="C8505" t="str">
            <v>UN</v>
          </cell>
          <cell r="D8505">
            <v>17.86</v>
          </cell>
        </row>
        <row r="8506">
          <cell r="A8506">
            <v>92301</v>
          </cell>
          <cell r="B8506" t="str">
            <v>TE DE COBRE, SEM ANEL DE SOLDA, DN 35 MM, INSTALADO EM PRUMADA - FORNECIMENTO E INSTALAÇÃO. AF_12/2015_P</v>
          </cell>
          <cell r="C8506" t="str">
            <v>UN</v>
          </cell>
          <cell r="D8506">
            <v>32.880000000000003</v>
          </cell>
        </row>
        <row r="8507">
          <cell r="A8507">
            <v>92302</v>
          </cell>
          <cell r="B8507" t="str">
            <v>TE DE COBRE, SEM ANEL DE SOLDA, DN 42 MM, INSTALADO EM PRUMADA - FORNECIMENTO E INSTALAÇÃO. AF_12/2015_P</v>
          </cell>
          <cell r="C8507" t="str">
            <v>UN</v>
          </cell>
          <cell r="D8507">
            <v>42.9</v>
          </cell>
        </row>
        <row r="8508">
          <cell r="A8508">
            <v>92303</v>
          </cell>
          <cell r="B8508" t="str">
            <v>TE DE COBRE, SEM ANEL DE SOLDA, DN 54 MM, INSTALADO EM PRUMADA - FORNECIMENTO E INSTALAÇÃO. AF_12/2015_P</v>
          </cell>
          <cell r="C8508" t="str">
            <v>UN</v>
          </cell>
          <cell r="D8508">
            <v>76.38</v>
          </cell>
        </row>
        <row r="8509">
          <cell r="A8509">
            <v>92304</v>
          </cell>
          <cell r="B8509" t="str">
            <v>TE DE COBRE, SEM ANEL DE SOLDA, DN 66 MM, INSTALADO EM PRUMADA - FORNECIMENTO E INSTALAÇÃO. AF_12/2015_P</v>
          </cell>
          <cell r="C8509" t="str">
            <v>UN</v>
          </cell>
          <cell r="D8509">
            <v>192.47</v>
          </cell>
        </row>
        <row r="8510">
          <cell r="A8510">
            <v>92305</v>
          </cell>
          <cell r="B8510" t="str">
            <v>TUBO EM COBRE RÍGIDO, DN 15 CLASSE E, SEM ISOLAMENTO, INSTALADO EM RAMAL DE DISTRIBUIÇÃO - FORNECIMENTO E INSTALAÇÃO. AF_12/2015</v>
          </cell>
          <cell r="C8510" t="str">
            <v>M</v>
          </cell>
          <cell r="D8510">
            <v>17.32</v>
          </cell>
        </row>
        <row r="8511">
          <cell r="A8511">
            <v>92306</v>
          </cell>
          <cell r="B8511" t="str">
            <v>TUBO EM COBRE RÍGIDO, DN 22 CLASSE E, SEM ISOLAMENTO, INSTALADO EM RAMAL DE DISTRIBUIÇÃO - FORNECIMENTO E INSTALAÇÃO. AF_12/2015</v>
          </cell>
          <cell r="C8511" t="str">
            <v>M</v>
          </cell>
          <cell r="D8511">
            <v>27.55</v>
          </cell>
        </row>
        <row r="8512">
          <cell r="A8512">
            <v>92307</v>
          </cell>
          <cell r="B8512" t="str">
            <v>TUBO EM COBRE RÍGIDO, DN 28 CLASSE E, SEM ISOLAMENTO, INSTALADO EM RAMAL DE DISTRIBUIÇÃO - FORNECIMENTO E INSTALAÇÃO. AF_12/2015</v>
          </cell>
          <cell r="C8512" t="str">
            <v>M</v>
          </cell>
          <cell r="D8512">
            <v>34.270000000000003</v>
          </cell>
        </row>
        <row r="8513">
          <cell r="A8513">
            <v>92311</v>
          </cell>
          <cell r="B8513" t="str">
            <v>COTOVELO DE COBRE, 90 GRAUS, SEM ANEL DE SOLDA, DN 15 MM, INSTALADO EM RAMAL DE DISTRIBUIÇÃO - FORNECIMENTO E INSTALAÇÃO. AF_12/2015_P</v>
          </cell>
          <cell r="C8513" t="str">
            <v>UN</v>
          </cell>
          <cell r="D8513">
            <v>7.93</v>
          </cell>
        </row>
        <row r="8514">
          <cell r="A8514">
            <v>92312</v>
          </cell>
          <cell r="B8514" t="str">
            <v>COTOVELO DE COBRE, 90 GRAUS, SEM ANEL DE SOLDA, DN 22 MM, INSTALADO EM RAMAL DE DISTRIBUIÇÃO - FORNECIMENTO E INSTALAÇÃO. AF_12/2015_P</v>
          </cell>
          <cell r="C8514" t="str">
            <v>UN</v>
          </cell>
          <cell r="D8514">
            <v>11.82</v>
          </cell>
        </row>
        <row r="8515">
          <cell r="A8515">
            <v>92313</v>
          </cell>
          <cell r="B8515" t="str">
            <v>COTOVELO DE COBRE, 90 GRAUS, SEM ANEL DE SOLDA, DN 28 MM, INSTALADO EM RAMAL DE DISTRIBUIÇÃO - FORNECIMENTO E INSTALAÇÃO. AF_12/2015_P</v>
          </cell>
          <cell r="C8515" t="str">
            <v>UN</v>
          </cell>
          <cell r="D8515">
            <v>16.32</v>
          </cell>
        </row>
        <row r="8516">
          <cell r="A8516">
            <v>92314</v>
          </cell>
          <cell r="B8516" t="str">
            <v>LUVA DE COBRE, SEM ANEL DE SOLDA, DN 15 MM, INSTALADO EM RAMAL DE DISTRIBUIÇÃO - FORNECIMENTO E INSTALAÇÃO. AF_12/2015_P</v>
          </cell>
          <cell r="C8516" t="str">
            <v>UN</v>
          </cell>
          <cell r="D8516">
            <v>5.19</v>
          </cell>
        </row>
        <row r="8517">
          <cell r="A8517">
            <v>92315</v>
          </cell>
          <cell r="B8517" t="str">
            <v>LUVA DE COBRE, SEM ANEL DE SOLDA, DN 22 MM, INSTALADO EM RAMAL DE DISTRIBUIÇÃO - FORNECIMENTO E INSTALAÇÃO. AF_12/2015_P</v>
          </cell>
          <cell r="C8517" t="str">
            <v>UN</v>
          </cell>
          <cell r="D8517">
            <v>7.19</v>
          </cell>
        </row>
        <row r="8518">
          <cell r="A8518">
            <v>92316</v>
          </cell>
          <cell r="B8518" t="str">
            <v>LUVA DE COBRE, SEM ANEL DE SOLDA, DN 28 MM, INSTALADO EM RAMAL DE DISTRIBUIÇÃO - FORNECIMENTO E INSTALAÇÃO. AF_12/2015_P</v>
          </cell>
          <cell r="C8518" t="str">
            <v>UN</v>
          </cell>
          <cell r="D8518">
            <v>10.27</v>
          </cell>
        </row>
        <row r="8519">
          <cell r="A8519">
            <v>92317</v>
          </cell>
          <cell r="B8519" t="str">
            <v>TE DE COBRE, SEM ANEL DE SOLDA, DN 15 MM, INSTALADO EM RAMAL DE DISTRIBUIÇÃO - FORNECIMENTO E INSTALAÇÃO. AF_12/2015_P</v>
          </cell>
          <cell r="C8519" t="str">
            <v>UN</v>
          </cell>
          <cell r="D8519">
            <v>10.76</v>
          </cell>
        </row>
        <row r="8520">
          <cell r="A8520">
            <v>92318</v>
          </cell>
          <cell r="B8520" t="str">
            <v>TE DE COBRE, SEM ANEL DE SOLDA, DN 22 MM, INSTALADO EM RAMAL DE DISTRIBUIÇÃO - FORNECIMENTO E INSTALAÇÃO. AF_12/2015_P</v>
          </cell>
          <cell r="C8520" t="str">
            <v>UN</v>
          </cell>
          <cell r="D8520">
            <v>15.66</v>
          </cell>
        </row>
        <row r="8521">
          <cell r="A8521">
            <v>92319</v>
          </cell>
          <cell r="B8521" t="str">
            <v>TE DE COBRE, SEM ANEL DE SOLDA, DN 28 MM, INSTALADO EM RAMAL DE DISTRIBUIÇÃO - FORNECIMENTO E INSTALAÇÃO. AF_12/2015_P</v>
          </cell>
          <cell r="C8521" t="str">
            <v>UN</v>
          </cell>
          <cell r="D8521">
            <v>21.08</v>
          </cell>
        </row>
        <row r="8522">
          <cell r="A8522">
            <v>92320</v>
          </cell>
          <cell r="B8522" t="str">
            <v>TUBO EM COBRE RÍGIDO, DN 15 CLASSE E, SEM ISOLAMENTO, INSTALADO EM RAMAL E SUB-RAMAL - FORNECIMENTO E INSTALAÇÃO. AF_12/2015</v>
          </cell>
          <cell r="C8522" t="str">
            <v>M</v>
          </cell>
          <cell r="D8522">
            <v>23.99</v>
          </cell>
        </row>
        <row r="8523">
          <cell r="A8523">
            <v>92321</v>
          </cell>
          <cell r="B8523" t="str">
            <v>TUBO EM COBRE RÍGIDO, DN 22 CLASSE E, SEM ISOLAMENTO, INSTALADO EM RAMAL E SUB-RAMAL - FORNECIMENTO E INSTALAÇÃO. AF_12/2015</v>
          </cell>
          <cell r="C8523" t="str">
            <v>M</v>
          </cell>
          <cell r="D8523">
            <v>39.04</v>
          </cell>
        </row>
        <row r="8524">
          <cell r="A8524">
            <v>92322</v>
          </cell>
          <cell r="B8524" t="str">
            <v>TUBO EM COBRE RÍGIDO, DN 28 CLASSE E, SEM ISOLAMENTO, INSTALADO EM RAMAL E SUB-RAMAL - FORNECIMENTO E INSTALAÇÃO. AF_12/2015</v>
          </cell>
          <cell r="C8524" t="str">
            <v>M</v>
          </cell>
          <cell r="D8524">
            <v>49.92</v>
          </cell>
        </row>
        <row r="8525">
          <cell r="A8525">
            <v>92326</v>
          </cell>
          <cell r="B8525" t="str">
            <v>COTOVELO DE COBRE, 90 GRAUS, SEM ANEL DE SOLDA, DN 15 MM, INSTALADO EM RAMAL E SUB-RAMAL - FORNECIMENTO E INSTALAÇÃO. AF_12/2015_P</v>
          </cell>
          <cell r="C8525" t="str">
            <v>UN</v>
          </cell>
          <cell r="D8525">
            <v>8.1199999999999992</v>
          </cell>
        </row>
        <row r="8526">
          <cell r="A8526">
            <v>92327</v>
          </cell>
          <cell r="B8526" t="str">
            <v>COTOVELO DE COBRE, 90 GRAUS, SEM ANEL DE SOLDA, DN 22 MM, INSTALADO EM RAMAL E SUB-RAMAL - FORNECIMENTO E INSTALAÇÃO. AF_12/2015_P</v>
          </cell>
          <cell r="C8526" t="str">
            <v>UN</v>
          </cell>
          <cell r="D8526">
            <v>14.04</v>
          </cell>
        </row>
        <row r="8527">
          <cell r="A8527">
            <v>92328</v>
          </cell>
          <cell r="B8527" t="str">
            <v>COTOVELO DE COBRE, 90 GRAUS, SEM ANEL DE SOLDA, DN 28 MM, INSTALADO EM RAMAL E SUB-RAMAL - FORNECIMENTO E INSTALAÇÃO. AF_12/2015_P</v>
          </cell>
          <cell r="C8527" t="str">
            <v>UN</v>
          </cell>
          <cell r="D8527">
            <v>20.27</v>
          </cell>
        </row>
        <row r="8528">
          <cell r="A8528">
            <v>92329</v>
          </cell>
          <cell r="B8528" t="str">
            <v>LUVA DE COBRE, SEM ANEL DE SOLDA, DN 15 MM, INSTALADO EM RAMAL E SUB-RAMAL - FORNECIMENTO E INSTALAÇÃO. AF_12/2015_P</v>
          </cell>
          <cell r="C8528" t="str">
            <v>UN</v>
          </cell>
          <cell r="D8528">
            <v>5.34</v>
          </cell>
        </row>
        <row r="8529">
          <cell r="A8529">
            <v>92330</v>
          </cell>
          <cell r="B8529" t="str">
            <v>LUVA DE COBRE, SEM ANEL DE SOLDA, DN 22 MM, INSTALADO EM RAMAL E SUB-RAMAL - FORNECIMENTO E INSTALAÇÃO. AF_12/2015_P</v>
          </cell>
          <cell r="C8529" t="str">
            <v>UN</v>
          </cell>
          <cell r="D8529">
            <v>8.65</v>
          </cell>
        </row>
        <row r="8530">
          <cell r="A8530">
            <v>92331</v>
          </cell>
          <cell r="B8530" t="str">
            <v>LUVA DE COBRE, SEM ANEL DE SOLDA, DN 28 MM, INSTALADO EM RAMAL E SUB-RAMAL - FORNECIMENTO E INSTALAÇÃO. AF_12/2015_P</v>
          </cell>
          <cell r="C8530" t="str">
            <v>UN</v>
          </cell>
          <cell r="D8530">
            <v>12.89</v>
          </cell>
        </row>
        <row r="8531">
          <cell r="A8531">
            <v>92332</v>
          </cell>
          <cell r="B8531" t="str">
            <v>TE DE COBRE, SEM ANEL DE SOLDA, DN 15 MM, INSTALADO EM RAMAL E SUB-RAMAL - FORNECIMENTO E INSTALAÇÃO. AF_12/2015_P</v>
          </cell>
          <cell r="C8531" t="str">
            <v>UN</v>
          </cell>
          <cell r="D8531">
            <v>10.99</v>
          </cell>
        </row>
        <row r="8532">
          <cell r="A8532">
            <v>92333</v>
          </cell>
          <cell r="B8532" t="str">
            <v>TE DE COBRE, SEM ANEL DE SOLDA, DN 22 MM, INSTALADO EM RAMAL E SUB-RAMAL - FORNECIMENTO E INSTALAÇÃO. AF_12/2015_P</v>
          </cell>
          <cell r="C8532" t="str">
            <v>UN</v>
          </cell>
          <cell r="D8532">
            <v>18.600000000000001</v>
          </cell>
        </row>
        <row r="8533">
          <cell r="A8533">
            <v>92334</v>
          </cell>
          <cell r="B8533" t="str">
            <v>TE DE COBRE, SEM ANEL DE SOLDA, DN 28 MM, INSTALADO EM RAMAL E SUB-RAMAL - FORNECIMENTO E INSTALAÇÃO. AF_12/2015_P</v>
          </cell>
          <cell r="C8533" t="str">
            <v>UN</v>
          </cell>
          <cell r="D8533">
            <v>26.32</v>
          </cell>
        </row>
        <row r="8534">
          <cell r="A8534">
            <v>92335</v>
          </cell>
          <cell r="B8534" t="str">
            <v>TUBO DE AÇO GALVANIZADO COM COSTURA, CLASSE MÉDIA, CONEXÃO RANHURADA, DN 50 (2"), INSTALADO EM PRUMADAS - FORNECIMENTO E INSTALAÇÃO. AF_12/2015</v>
          </cell>
          <cell r="C8534" t="str">
            <v>M</v>
          </cell>
          <cell r="D8534">
            <v>46.59</v>
          </cell>
        </row>
        <row r="8535">
          <cell r="A8535">
            <v>92336</v>
          </cell>
          <cell r="B8535" t="str">
            <v>TUBO DE AÇO GALVANIZADO COM COSTURA, CLASSE MÉDIA, CONEXÃO RANHURADA, DN 65 (2 1/2"), INSTALADO EM PRUMADAS - FORNECIMENTO E INSTALAÇÃO. AF_12/2015</v>
          </cell>
          <cell r="C8535" t="str">
            <v>M</v>
          </cell>
          <cell r="D8535">
            <v>57.1</v>
          </cell>
        </row>
        <row r="8536">
          <cell r="A8536">
            <v>92337</v>
          </cell>
          <cell r="B8536" t="str">
            <v>TUBO DE AÇO GALVANIZADO COM COSTURA, CLASSE MÉDIA, CONEXÃO RANHURADA, DN 80 (3"), INSTALADO EM PRUMADAS - FORNECIMENTO E INSTALAÇÃO. AF_12/2015</v>
          </cell>
          <cell r="C8536" t="str">
            <v>M</v>
          </cell>
          <cell r="D8536">
            <v>74.77</v>
          </cell>
        </row>
        <row r="8537">
          <cell r="A8537">
            <v>92338</v>
          </cell>
          <cell r="B8537" t="str">
            <v>TUBO DE AÇO PRETO SEM COSTURA, CONEXÃO SOLDADA, DN 50 (2"), INSTALADO EM PRUMADAS - FORNECIMENTO E INSTALAÇÃO. AF_12/2015</v>
          </cell>
          <cell r="C8537" t="str">
            <v>M</v>
          </cell>
          <cell r="D8537">
            <v>60.34</v>
          </cell>
        </row>
        <row r="8538">
          <cell r="A8538">
            <v>92339</v>
          </cell>
          <cell r="B8538" t="str">
            <v>TUBO DE AÇO PRETO SEM COSTURA, CONEXÃO SOLDADA, DN 65 (2 1/2"), INSTALADO EM PRUMADAS - FORNECIMENTO E INSTALAÇÃO. AF_12/2015</v>
          </cell>
          <cell r="C8538" t="str">
            <v>M</v>
          </cell>
          <cell r="D8538">
            <v>88.43</v>
          </cell>
        </row>
        <row r="8539">
          <cell r="A8539">
            <v>92341</v>
          </cell>
          <cell r="B8539" t="str">
            <v>TUBO DE AÇO GALVANIZADO COM COSTURA, CLASSE MÉDIA, DN 50 (2"), CONEXÃO ROSQUEADA, INSTALADO EM PRUMADAS - FORNECIMENTO E INSTALAÇÃO. AF_12/2015</v>
          </cell>
          <cell r="C8539" t="str">
            <v>M</v>
          </cell>
          <cell r="D8539">
            <v>53.27</v>
          </cell>
        </row>
        <row r="8540">
          <cell r="A8540">
            <v>92342</v>
          </cell>
          <cell r="B8540" t="str">
            <v>TUBO DE AÇO GALVANIZADO COM COSTURA, CLASSE MÉDIA, DN 65 (2 1/2"), CONEXÃO ROSQUEADA, INSTALADO EM PRUMADAS - FORNECIMENTO E INSTALAÇÃO. AF_12/2015</v>
          </cell>
          <cell r="C8540" t="str">
            <v>M</v>
          </cell>
          <cell r="D8540">
            <v>63.82</v>
          </cell>
        </row>
        <row r="8541">
          <cell r="A8541">
            <v>92343</v>
          </cell>
          <cell r="B8541" t="str">
            <v>TUBO DE AÇO GALVANIZADO COM COSTURA, CLASSE MÉDIA, DN 80 (3"), CONEXÃO ROSQUEADA, INSTALADO EM PRUMADAS - FORNECIMENTO E INSTALAÇÃO. AF_12/2015</v>
          </cell>
          <cell r="C8541" t="str">
            <v>M</v>
          </cell>
          <cell r="D8541">
            <v>81.540000000000006</v>
          </cell>
        </row>
        <row r="8542">
          <cell r="A8542">
            <v>92344</v>
          </cell>
          <cell r="B8542" t="str">
            <v>NIPLE, EM FERRO GALVANIZADO, DN 50 (2"), CONEXÃO ROSQUEADA, INSTALADO EM PRUMADAS - FORNECIMENTO E INSTALAÇÃO. AF_12/2015</v>
          </cell>
          <cell r="C8542" t="str">
            <v>UN</v>
          </cell>
          <cell r="D8542">
            <v>42.25</v>
          </cell>
        </row>
        <row r="8543">
          <cell r="A8543">
            <v>92345</v>
          </cell>
          <cell r="B8543" t="str">
            <v>LUVA, EM FERRO GALVANIZADO, DN 50 (2"), CONEXÃO ROSQUEADA, INSTALADO EM PRUMADAS - FORNECIMENTO E INSTALAÇÃO. AF_12/2015</v>
          </cell>
          <cell r="C8543" t="str">
            <v>UN</v>
          </cell>
          <cell r="D8543">
            <v>42.24</v>
          </cell>
        </row>
        <row r="8544">
          <cell r="A8544">
            <v>92346</v>
          </cell>
          <cell r="B8544" t="str">
            <v>NIPLE, EM FERRO GALVANIZADO, DN 65 (2 1/2"), CONEXÃO ROSQUEADA, INSTALADO EM PRUMADAS - FORNECIMENTO E INSTALAÇÃO. AF_12/2015</v>
          </cell>
          <cell r="C8544" t="str">
            <v>UN</v>
          </cell>
          <cell r="D8544">
            <v>55.61</v>
          </cell>
        </row>
        <row r="8545">
          <cell r="A8545">
            <v>92347</v>
          </cell>
          <cell r="B8545" t="str">
            <v>LUVA, EM FERRO GALVANIZADO, DN 65 (2 1/2"), CONEXÃO ROSQUEADA, INSTALADO EM PRUMADAS - FORNECIMENTO E INSTALAÇÃO. AF_12/2015</v>
          </cell>
          <cell r="C8545" t="str">
            <v>UN</v>
          </cell>
          <cell r="D8545">
            <v>61.95</v>
          </cell>
        </row>
        <row r="8546">
          <cell r="A8546">
            <v>92348</v>
          </cell>
          <cell r="B8546" t="str">
            <v>NIPLE, EM FERRO GALVANIZADO, DN 80 (3"), CONEXÃO ROSQUEADA, INSTALADO EM PRUMADAS - FORNECIMENTO E INSTALAÇÃO. AF_12/2015</v>
          </cell>
          <cell r="C8546" t="str">
            <v>UN</v>
          </cell>
          <cell r="D8546">
            <v>78.239999999999995</v>
          </cell>
        </row>
        <row r="8547">
          <cell r="A8547">
            <v>92349</v>
          </cell>
          <cell r="B8547" t="str">
            <v>LUVA, EM FERRO GALVANIZADO, DN 80 (3"), CONEXÃO ROSQUEADA, INSTALADO EM PRUMADAS - FORNECIMENTO E INSTALAÇÃO. AF_12/2015</v>
          </cell>
          <cell r="C8547" t="str">
            <v>UN</v>
          </cell>
          <cell r="D8547">
            <v>83.88</v>
          </cell>
        </row>
        <row r="8548">
          <cell r="A8548">
            <v>92350</v>
          </cell>
          <cell r="B8548" t="str">
            <v>JOELHO 45 GRAUS, EM FERRO GALVANIZADO, DN 50 (2"), CONEXÃO ROSQUEADA, INSTALADO EM PRUMADAS - FORNECIMENTO E INSTALAÇÃO. AF_12/2015</v>
          </cell>
          <cell r="C8548" t="str">
            <v>UN</v>
          </cell>
          <cell r="D8548">
            <v>62.85</v>
          </cell>
        </row>
        <row r="8549">
          <cell r="A8549">
            <v>92351</v>
          </cell>
          <cell r="B8549" t="str">
            <v>JOELHO 90 GRAUS, EM FERRO GALVANIZADO, DN 50 (2"), CONEXÃO ROSQUEADA, INSTALADO EM PRUMADAS - FORNECIMENTO E INSTALAÇÃO. AF_12/2015</v>
          </cell>
          <cell r="C8549" t="str">
            <v>UN</v>
          </cell>
          <cell r="D8549">
            <v>61.44</v>
          </cell>
        </row>
        <row r="8550">
          <cell r="A8550">
            <v>92352</v>
          </cell>
          <cell r="B8550" t="str">
            <v>JOELHO 45 GRAUS, EM FERRO GALVANIZADO, DN 65 (2 1/2"), CONEXÃO ROSQUEADA, INSTALADO EM PRUMADAS - FORNECIMENTO E INSTALAÇÃO. AF_12/2015</v>
          </cell>
          <cell r="C8550" t="str">
            <v>UN</v>
          </cell>
          <cell r="D8550">
            <v>95.61</v>
          </cell>
        </row>
        <row r="8551">
          <cell r="A8551">
            <v>92353</v>
          </cell>
          <cell r="B8551" t="str">
            <v>JOELHO 90 GRAUS, EM FERRO GALVANIZADO, DN 65 (2 1/2"), CONEXÃO ROSQUEADA, INSTALADO EM PRUMADAS - FORNECIMENTO E INSTALAÇÃO. AF_12/2015</v>
          </cell>
          <cell r="C8551" t="str">
            <v>UN</v>
          </cell>
          <cell r="D8551">
            <v>89.41</v>
          </cell>
        </row>
        <row r="8552">
          <cell r="A8552">
            <v>92354</v>
          </cell>
          <cell r="B8552" t="str">
            <v>JOELHO 45 GRAUS, EM FERRO GALVANIZADO, DN 80 (3"), CONEXÃO ROSQUEADA, INSTALADO EM PRUMADAS - FORNECIMENTO E INSTALAÇÃO. AF_12/2015</v>
          </cell>
          <cell r="C8552" t="str">
            <v>UN</v>
          </cell>
          <cell r="D8552">
            <v>127.09</v>
          </cell>
        </row>
        <row r="8553">
          <cell r="A8553">
            <v>92355</v>
          </cell>
          <cell r="B8553" t="str">
            <v>JOELHO 90 GRAUS, EM FERRO GALVANIZADO, DN 80 (3"), CONEXÃO ROSQUEADA, INSTALADO EM PRUMADAS - FORNECIMENTO E INSTALAÇÃO. AF_12/2015</v>
          </cell>
          <cell r="C8553" t="str">
            <v>UN</v>
          </cell>
          <cell r="D8553">
            <v>115.14</v>
          </cell>
        </row>
        <row r="8554">
          <cell r="A8554">
            <v>92356</v>
          </cell>
          <cell r="B8554" t="str">
            <v>TÊ, EM FERRO GALVANIZADO, DN 50 (2"), CONEXÃO ROSQUEADA, INSTALADO EM PRUMADAS - FORNECIMENTO E INSTALAÇÃO. AF_12/2015</v>
          </cell>
          <cell r="C8554" t="str">
            <v>UN</v>
          </cell>
          <cell r="D8554">
            <v>81.900000000000006</v>
          </cell>
        </row>
        <row r="8555">
          <cell r="A8555">
            <v>92357</v>
          </cell>
          <cell r="B8555" t="str">
            <v>TÊ, EM FERRO GALVANIZADO, DN 65 (2 1/2"), CONEXÃO ROSQUEADA, INSTALADO EM PRUMADAS - FORNECIMENTO E INSTALAÇÃO. AF_12/2015</v>
          </cell>
          <cell r="C8555" t="str">
            <v>UN</v>
          </cell>
          <cell r="D8555">
            <v>122.34</v>
          </cell>
        </row>
        <row r="8556">
          <cell r="A8556">
            <v>92358</v>
          </cell>
          <cell r="B8556" t="str">
            <v>TÊ, EM FERRO GALVANIZADO, DN 80 (3"), CONEXÃO ROSQUEADA, INSTALADO EM PRUMADAS - FORNECIMENTO E INSTALAÇÃO. AF_12/2015</v>
          </cell>
          <cell r="C8556" t="str">
            <v>UN</v>
          </cell>
          <cell r="D8556">
            <v>152.36000000000001</v>
          </cell>
        </row>
        <row r="8557">
          <cell r="A8557">
            <v>92361</v>
          </cell>
          <cell r="B8557" t="str">
            <v>TUBO DE AÇO PRETO SEM COSTURA, CONEXÃO SOLDADA, DN 50 (2"), INSTALADO EM REDE DE ALIMENTAÇÃO PARA HIDRANTE - FORNECIMENTO E INSTALAÇÃO. AF_12/2015</v>
          </cell>
          <cell r="C8557" t="str">
            <v>M</v>
          </cell>
          <cell r="D8557">
            <v>46.94</v>
          </cell>
        </row>
        <row r="8558">
          <cell r="A8558">
            <v>92362</v>
          </cell>
          <cell r="B8558" t="str">
            <v>TUBO DE AÇO PRETO SEM COSTURA, CONEXÃO SOLDADA, DN 65 (2 1/2"), INSTALADO EM REDE DE ALIMENTAÇÃO PARA HIDRANTE - FORNECIMENTO E INSTALAÇÃO. AF_12/2015</v>
          </cell>
          <cell r="C8558" t="str">
            <v>M</v>
          </cell>
          <cell r="D8558">
            <v>74.52</v>
          </cell>
        </row>
        <row r="8559">
          <cell r="A8559">
            <v>92364</v>
          </cell>
          <cell r="B8559" t="str">
            <v>TUBO DE AÇO GALVANIZADO COM COSTURA, CLASSE MÉDIA, DN 32 (1 1/4"), CONEXÃO ROSQUEADA, INSTALADO EM REDE DE ALIMENTAÇÃO PARA HIDRANTE - FORNECIMENTO E INSTALAÇÃO. AF_12/2015</v>
          </cell>
          <cell r="C8559" t="str">
            <v>M</v>
          </cell>
          <cell r="D8559">
            <v>28.41</v>
          </cell>
        </row>
        <row r="8560">
          <cell r="A8560">
            <v>92365</v>
          </cell>
          <cell r="B8560" t="str">
            <v>TUBO DE AÇO GALVANIZADO COM COSTURA, CLASSE MÉDIA, DN 40 (1 1/2"), CONEXÃO ROSQUEADA, INSTALADO EM REDE DE ALIMENTAÇÃO PARA HIDRANTE - FORNECIMENTO E INSTALAÇÃO. AF_12/2015</v>
          </cell>
          <cell r="C8560" t="str">
            <v>M</v>
          </cell>
          <cell r="D8560">
            <v>32.619999999999997</v>
          </cell>
        </row>
        <row r="8561">
          <cell r="A8561">
            <v>92366</v>
          </cell>
          <cell r="B8561" t="str">
            <v>TUBO DE AÇO GALVANIZADO COM COSTURA, CLASSE MÉDIA, DN 50 (2"), CONEXÃO ROSQUEADA, INSTALADO EM REDE DE ALIMENTAÇÃO PARA HIDRANTE - FORNECIMENTO E INSTALAÇÃO. AF_12/2015</v>
          </cell>
          <cell r="C8561" t="str">
            <v>M</v>
          </cell>
          <cell r="D8561">
            <v>45.01</v>
          </cell>
        </row>
        <row r="8562">
          <cell r="A8562">
            <v>92367</v>
          </cell>
          <cell r="B8562" t="str">
            <v>TUBO DE AÇO GALVANIZADO COM COSTURA, CLASSE MÉDIA, DN 65 (2 1/2"), CONEXÃO ROSQUEADA, INSTALADO EM REDE DE ALIMENTAÇÃO PARA HIDRANTE - FORNECIMENTO E INSTALAÇÃO. AF_12/2015</v>
          </cell>
          <cell r="C8562" t="str">
            <v>M</v>
          </cell>
          <cell r="D8562">
            <v>55.18</v>
          </cell>
        </row>
        <row r="8563">
          <cell r="A8563">
            <v>92368</v>
          </cell>
          <cell r="B8563" t="str">
            <v>TUBO DE AÇO GALVANIZADO COM COSTURA, CLASSE MÉDIA, DN 80 (3"), CONEXÃO ROSQUEADA, INSTALADO EM REDE DE ALIMENTAÇÃO PARA HIDRANTE - FORNECIMENTO E INSTALAÇÃO. AF_12/2015</v>
          </cell>
          <cell r="C8563" t="str">
            <v>M</v>
          </cell>
          <cell r="D8563">
            <v>72.569999999999993</v>
          </cell>
        </row>
        <row r="8564">
          <cell r="A8564">
            <v>92369</v>
          </cell>
          <cell r="B8564" t="str">
            <v>NIPLE, EM FERRO GALVANIZADO, DN 25 (1"), CONEXÃO ROSQUEADA, INSTALADO EM REDE DE ALIMENTAÇÃO PARA HIDRANTE - FORNECIMENTO E INSTALAÇÃO. AF_12/2015</v>
          </cell>
          <cell r="C8564" t="str">
            <v>UN</v>
          </cell>
          <cell r="D8564">
            <v>22.66</v>
          </cell>
        </row>
        <row r="8565">
          <cell r="A8565">
            <v>92370</v>
          </cell>
          <cell r="B8565" t="str">
            <v>LUVA, EM FERRO GALVANIZADO, DN 25 (1"), CONEXÃO ROSQUEADA, INSTALADO EM REDE DE ALIMENTAÇÃO PARA HIDRANTE - FORNECIMENTO E INSTALAÇÃO. AF_12/2015</v>
          </cell>
          <cell r="C8565" t="str">
            <v>UN</v>
          </cell>
          <cell r="D8565">
            <v>23.8</v>
          </cell>
        </row>
        <row r="8566">
          <cell r="A8566">
            <v>92371</v>
          </cell>
          <cell r="B8566" t="str">
            <v>NIPLE, EM FERRO GALVANIZADO, DN 32 (1 1/4"), CONEXÃO ROSQUEADA, INSTALADO EM REDE DE ALIMENTAÇÃO PARA HIDRANTE - FORNECIMENTO E INSTALAÇÃO. AF_12/2015</v>
          </cell>
          <cell r="C8566" t="str">
            <v>UN</v>
          </cell>
          <cell r="D8566">
            <v>27.44</v>
          </cell>
        </row>
        <row r="8567">
          <cell r="A8567">
            <v>92372</v>
          </cell>
          <cell r="B8567" t="str">
            <v>LUVA, EM FERRO GALVANIZADO, DN 32 (1 1/4"), CONEXÃO ROSQUEADA, INSTALADO EM REDE DE ALIMENTAÇÃO PARA HIDRANTE - FORNECIMENTO E INSTALAÇÃO. AF_12/2015</v>
          </cell>
          <cell r="C8567" t="str">
            <v>UN</v>
          </cell>
          <cell r="D8567">
            <v>28.5</v>
          </cell>
        </row>
        <row r="8568">
          <cell r="A8568">
            <v>92373</v>
          </cell>
          <cell r="B8568" t="str">
            <v>NIPLE, EM FERRO GALVANIZADO, DN 40 (1 1/2"), CONEXÃO ROSQUEADA, INSTALADO EM REDE DE ALIMENTAÇÃO PARA HIDRANTE - FORNECIMENTO E INSTALAÇÃO. AF_12/2015</v>
          </cell>
          <cell r="C8568" t="str">
            <v>UN</v>
          </cell>
          <cell r="D8568">
            <v>32.46</v>
          </cell>
        </row>
        <row r="8569">
          <cell r="A8569">
            <v>92374</v>
          </cell>
          <cell r="B8569" t="str">
            <v>LUVA, EM FERRO GALVANIZADO, DN 40 (1 1/2"), CONEXÃO ROSQUEADA, INSTALADO EM REDE DE ALIMENTAÇÃO PARA HIDRANTE - FORNECIMENTO E INSTALAÇÃO. AF_12/2015</v>
          </cell>
          <cell r="C8569" t="str">
            <v>UN</v>
          </cell>
          <cell r="D8569">
            <v>32.67</v>
          </cell>
        </row>
        <row r="8570">
          <cell r="A8570">
            <v>92375</v>
          </cell>
          <cell r="B8570" t="str">
            <v>NIPLE, EM FERRO GALVANIZADO, DN 50 (2"), CONEXÃO ROSQUEADA, INSTALADO EM REDE DE ALIMENTAÇÃO PARA HIDRANTE - FORNECIMENTO E INSTALAÇÃO. AF_12/2015</v>
          </cell>
          <cell r="C8570" t="str">
            <v>UN</v>
          </cell>
          <cell r="D8570">
            <v>42.21</v>
          </cell>
        </row>
        <row r="8571">
          <cell r="A8571">
            <v>92376</v>
          </cell>
          <cell r="B8571" t="str">
            <v>LUVA, EM FERRO GALVANIZADO, DN 50 (2"), CONEXÃO ROSQUEADA, INSTALADO EM REDE DE ALIMENTAÇÃO PARA HIDRANTE - FORNECIMENTO E INSTALAÇÃO. AF_12/2015</v>
          </cell>
          <cell r="C8571" t="str">
            <v>UN</v>
          </cell>
          <cell r="D8571">
            <v>42.2</v>
          </cell>
        </row>
        <row r="8572">
          <cell r="A8572">
            <v>92377</v>
          </cell>
          <cell r="B8572" t="str">
            <v>NIPLE, EM FERRO GALVANIZADO, DN 65 (2 1/2"), CONEXÃO ROSQUEADA, INSTALADO EM REDE DE ALIMENTAÇÃO PARA HIDRANTE - FORNECIMENTO E INSTALAÇÃO. AF_12/2015</v>
          </cell>
          <cell r="C8572" t="str">
            <v>UN</v>
          </cell>
          <cell r="D8572">
            <v>56.68</v>
          </cell>
        </row>
        <row r="8573">
          <cell r="A8573">
            <v>92378</v>
          </cell>
          <cell r="B8573" t="str">
            <v>LUVA, EM FERRO GALVANIZADO, DN 65 (2 1/2"), CONEXÃO ROSQUEADA, INSTALADO EM REDE DE ALIMENTAÇÃO PARA HIDRANTE - FORNECIMENTO E INSTALAÇÃO. AF_12/2015</v>
          </cell>
          <cell r="C8573" t="str">
            <v>UN</v>
          </cell>
          <cell r="D8573">
            <v>63.02</v>
          </cell>
        </row>
        <row r="8574">
          <cell r="A8574">
            <v>92379</v>
          </cell>
          <cell r="B8574" t="str">
            <v>NIPLE, EM FERRO GALVANIZADO, DN 80 (3"), CONEXÃO ROSQUEADA, INSTALADO EM REDE DE ALIMENTAÇÃO PARA HIDRANTE - FORNECIMENTO E INSTALAÇÃO. AF_12/2015</v>
          </cell>
          <cell r="C8574" t="str">
            <v>UN</v>
          </cell>
          <cell r="D8574">
            <v>80.430000000000007</v>
          </cell>
        </row>
        <row r="8575">
          <cell r="A8575">
            <v>92380</v>
          </cell>
          <cell r="B8575" t="str">
            <v>LUVA, EM FERRO GALVANIZADO, DN 80 (3"), CONEXÃO ROSQUEADA, INSTALADO EM REDE DE ALIMENTAÇÃO PARA HIDRANTE - FORNECIMENTO E INSTALAÇÃO. AF_12/2015</v>
          </cell>
          <cell r="C8575" t="str">
            <v>UN</v>
          </cell>
          <cell r="D8575">
            <v>86.07</v>
          </cell>
        </row>
        <row r="8576">
          <cell r="A8576">
            <v>92381</v>
          </cell>
          <cell r="B8576" t="str">
            <v>JOELHO 45 GRAUS, EM FERRO GALVANIZADO, DN 25 (1"), CONEXÃO ROSQUEADA, INSTALADO EM REDE DE ALIMENTAÇÃO PARA HIDRANTE - FORNECIMENTO E INSTALAÇÃO. AF_12/2015</v>
          </cell>
          <cell r="C8576" t="str">
            <v>UN</v>
          </cell>
          <cell r="D8576">
            <v>34.340000000000003</v>
          </cell>
        </row>
        <row r="8577">
          <cell r="A8577">
            <v>92382</v>
          </cell>
          <cell r="B8577" t="str">
            <v>JOELHO 90 GRAUS, EM FERRO GALVANIZADO, DN 25 (1"), CONEXÃO ROSQUEADA, INSTALADO EM REDE DE ALIMENTAÇÃO PARA HIDRANTE - FORNECIMENTO E INSTALAÇÃO. AF_12/2015</v>
          </cell>
          <cell r="C8577" t="str">
            <v>UN</v>
          </cell>
          <cell r="D8577">
            <v>32.82</v>
          </cell>
        </row>
        <row r="8578">
          <cell r="A8578">
            <v>92383</v>
          </cell>
          <cell r="B8578" t="str">
            <v>JOELHO 45 GRAUS, EM FERRO GALVANIZADO, DN 32 (1 1/4"), CONEXÃO ROSQUEADA, INSTALADO EM REDE DE ALIMENTAÇÃO PARA HIDRANTE - FORNECIMENTO E INSTALAÇÃO. AF_12/2015</v>
          </cell>
          <cell r="C8578" t="str">
            <v>UN</v>
          </cell>
          <cell r="D8578">
            <v>43.35</v>
          </cell>
        </row>
        <row r="8579">
          <cell r="A8579">
            <v>92384</v>
          </cell>
          <cell r="B8579" t="str">
            <v>JOELHO 90 GRAUS, EM FERRO GALVANIZADO, DN 32 (1 1/4"), CONEXÃO ROSQUEADA, INSTALADO EM REDE DE ALIMENTAÇÃO PARA HIDRANTE - FORNECIMENTO E INSTALAÇÃO. AF_12/2015</v>
          </cell>
          <cell r="C8579" t="str">
            <v>UN</v>
          </cell>
          <cell r="D8579">
            <v>40.340000000000003</v>
          </cell>
        </row>
        <row r="8580">
          <cell r="A8580">
            <v>92385</v>
          </cell>
          <cell r="B8580" t="str">
            <v>JOELHO 45 GRAUS, EM FERRO GALVANIZADO, DN 40 (1 1/2"), CONEXÃO ROSQUEADA, INSTALADO EM REDE DE ALIMENTAÇÃO PARA HIDRANTE - FORNECIMENTO E INSTALAÇÃO. AF_12/2015</v>
          </cell>
          <cell r="C8580" t="str">
            <v>UN</v>
          </cell>
          <cell r="D8580">
            <v>49.74</v>
          </cell>
        </row>
        <row r="8581">
          <cell r="A8581">
            <v>92386</v>
          </cell>
          <cell r="B8581" t="str">
            <v>JOELHO 90 GRAUS, EM FERRO GALVANIZADO, DN 40 (1 1/2"), CONEXÃO ROSQUEADA, INSTALADO EM REDE DE ALIMENTAÇÃO PARA HIDRANTE - FORNECIMENTO E INSTALAÇÃO. AF_12/2015</v>
          </cell>
          <cell r="C8581" t="str">
            <v>UN</v>
          </cell>
          <cell r="D8581">
            <v>47.67</v>
          </cell>
        </row>
        <row r="8582">
          <cell r="A8582">
            <v>92387</v>
          </cell>
          <cell r="B8582" t="str">
            <v>JOELHO 45 GRAUS, EM FERRO GALVANIZADO, DN 50 (2"), CONEXÃO ROSQUEADA, INSTALADO EM REDE DE ALIMENTAÇÃO PARA HIDRANTE - FORNECIMENTO E INSTALAÇÃO. AF_12/2015</v>
          </cell>
          <cell r="C8582" t="str">
            <v>UN</v>
          </cell>
          <cell r="D8582">
            <v>62.79</v>
          </cell>
        </row>
        <row r="8583">
          <cell r="A8583">
            <v>92388</v>
          </cell>
          <cell r="B8583" t="str">
            <v>JOELHO 90 GRAUS, EM FERRO GALVANIZADO, DN 50 (2"), CONEXÃO ROSQUEADA, INSTALADO EM REDE DE ALIMENTAÇÃO PARA HIDRANTE - FORNECIMENTO E INSTALAÇÃO. AF_12/2015</v>
          </cell>
          <cell r="C8583" t="str">
            <v>UN</v>
          </cell>
          <cell r="D8583">
            <v>61.38</v>
          </cell>
        </row>
        <row r="8584">
          <cell r="A8584">
            <v>92389</v>
          </cell>
          <cell r="B8584" t="str">
            <v>JOELHO 45 GRAUS, EM FERRO GALVANIZADO, DN 65 (2 1/2"), CONEXÃO ROSQUEADA, INSTALADO EM REDE DE ALIMENTAÇÃO PARA HIDRANTE - FORNECIMENTO E INSTALAÇÃO. AF_12/2015</v>
          </cell>
          <cell r="C8584" t="str">
            <v>UN</v>
          </cell>
          <cell r="D8584">
            <v>97.24</v>
          </cell>
        </row>
        <row r="8585">
          <cell r="A8585">
            <v>92390</v>
          </cell>
          <cell r="B8585" t="str">
            <v>JOELHO 90 GRAUS, EM FERRO GALVANIZADO, DN 65 (2 1/2"), CONEXÃO ROSQUEADA, INSTALADO EM REDE DE ALIMENTAÇÃO PARA HIDRANTE - FORNECIMENTO E INSTALAÇÃO. AF_12/2015</v>
          </cell>
          <cell r="C8585" t="str">
            <v>UN</v>
          </cell>
          <cell r="D8585">
            <v>91.04</v>
          </cell>
        </row>
        <row r="8586">
          <cell r="A8586">
            <v>92391</v>
          </cell>
          <cell r="B8586" t="str">
            <v>EXECUÇÃO DE PAVIMENTO EM PISO INTERTRAVADO, COM BLOCO PISOGRAMA DE 35 X 25 CM, ESPESSURA 6 CM. AF_12/2015</v>
          </cell>
          <cell r="C8586" t="str">
            <v>M2</v>
          </cell>
          <cell r="D8586">
            <v>50.26</v>
          </cell>
        </row>
        <row r="8587">
          <cell r="A8587">
            <v>92392</v>
          </cell>
          <cell r="B8587" t="str">
            <v>EXECUÇÃO DE PAVIMENTO EM PISO INTERTRAVADO, COM BLOCO PISOGRAMA DE 35 X 25 CM, ESPESSURA 8 CM. AF_12/2015</v>
          </cell>
          <cell r="C8587" t="str">
            <v>M2</v>
          </cell>
          <cell r="D8587">
            <v>52.75</v>
          </cell>
        </row>
        <row r="8588">
          <cell r="A8588">
            <v>92393</v>
          </cell>
          <cell r="B8588" t="str">
            <v>EXECUÇÃO DE PAVIMENTO EM PISO INTERTRAVADO, COM BLOCO SEXTAVADO DE 25 X 25 CM, ESPESSURA 6 CM. AF_12/2015</v>
          </cell>
          <cell r="C8588" t="str">
            <v>M2</v>
          </cell>
          <cell r="D8588">
            <v>45.11</v>
          </cell>
        </row>
        <row r="8589">
          <cell r="A8589">
            <v>92394</v>
          </cell>
          <cell r="B8589" t="str">
            <v>EXECUÇÃO DE PAVIMENTO EM PISO INTERTRAVADO, COM BLOCO SEXTAVADO DE 25 X 25 CM, ESPESSURA 8 CM. AF_12/2015</v>
          </cell>
          <cell r="C8589" t="str">
            <v>M2</v>
          </cell>
          <cell r="D8589">
            <v>48.61</v>
          </cell>
        </row>
        <row r="8590">
          <cell r="A8590">
            <v>92395</v>
          </cell>
          <cell r="B8590" t="str">
            <v>EXECUÇÃO DE PAVIMENTO EM PISO INTERTRAVADO, COM BLOCO SEXTAVADO DE 25 X 25 CM, ESPESSURA 10 CM. AF_12/2015</v>
          </cell>
          <cell r="C8590" t="str">
            <v>M2</v>
          </cell>
          <cell r="D8590">
            <v>61.57</v>
          </cell>
        </row>
        <row r="8591">
          <cell r="A8591">
            <v>92396</v>
          </cell>
          <cell r="B8591" t="str">
            <v>EXECUÇÃO DE PASSEIO EM PISO INTERTRAVADO, COM BLOCO RETANGULAR COR NATURAL DE 20 X 10 CM, ESPESSURA 6 CM. AF_12/2015</v>
          </cell>
          <cell r="C8591" t="str">
            <v>M2</v>
          </cell>
          <cell r="D8591">
            <v>54.15</v>
          </cell>
        </row>
        <row r="8592">
          <cell r="A8592">
            <v>92397</v>
          </cell>
          <cell r="B8592" t="str">
            <v>EXECUÇÃO DE PÁTIO/ESTACIONAMENTO EM PISO INTERTRAVADO, COM BLOCO RETANGULAR COR NATURAL DE 20 X 10 CM, ESPESSURA 6 CM. AF_12/2015</v>
          </cell>
          <cell r="C8592" t="str">
            <v>M2</v>
          </cell>
          <cell r="D8592">
            <v>44.59</v>
          </cell>
        </row>
        <row r="8593">
          <cell r="A8593">
            <v>92398</v>
          </cell>
          <cell r="B8593" t="str">
            <v>EXECUÇÃO DE PÁTIO/ESTACIONAMENTO EM PISO INTERTRAVADO, COM BLOCO RETANGULAR COR NATURAL DE 20 X 10 CM, ESPESSURA 8 CM. AF_12/2015</v>
          </cell>
          <cell r="C8593" t="str">
            <v>M2</v>
          </cell>
          <cell r="D8593">
            <v>52.3</v>
          </cell>
        </row>
        <row r="8594">
          <cell r="A8594">
            <v>92399</v>
          </cell>
          <cell r="B8594" t="str">
            <v>EXECUÇÃO DE VIA EM PISO INTERTRAVADO, COM BLOCO RETANGULAR COR NATURAL DE 20 X 10 CM, ESPESSURA 8 CM. AF_12/2015</v>
          </cell>
          <cell r="C8594" t="str">
            <v>M2</v>
          </cell>
          <cell r="D8594">
            <v>53.32</v>
          </cell>
        </row>
        <row r="8595">
          <cell r="A8595">
            <v>92400</v>
          </cell>
          <cell r="B8595" t="str">
            <v>EXECUÇÃO DE PÁTIO/ESTACIONAMENTO EM PISO INTERTRAVADO, COM BLOCO RETANGULAR DE 20 X 10 CM, ESPESSURA 10 CM. AF_12/2015</v>
          </cell>
          <cell r="C8595" t="str">
            <v>M2</v>
          </cell>
          <cell r="D8595">
            <v>61.61</v>
          </cell>
        </row>
        <row r="8596">
          <cell r="A8596">
            <v>92401</v>
          </cell>
          <cell r="B8596" t="str">
            <v>EXECUÇÃO DE VIA EM PISO INTERTRAVADO, COM BLOCO RETANGULAR DE 20 X 10 CM, ESPESSURA 10 CM. AF_12/2015</v>
          </cell>
          <cell r="C8596" t="str">
            <v>M2</v>
          </cell>
          <cell r="D8596">
            <v>62.69</v>
          </cell>
        </row>
        <row r="8597">
          <cell r="A8597">
            <v>92402</v>
          </cell>
          <cell r="B8597" t="str">
            <v>EXECUÇÃO DE PASSEIO EM PISO INTERTRAVADO, COM BLOCO 16 FACES DE 22 X 11 CM, ESPESSURA 6 CM. AF_12/2015</v>
          </cell>
          <cell r="C8597" t="str">
            <v>M2</v>
          </cell>
          <cell r="D8597">
            <v>53.83</v>
          </cell>
        </row>
        <row r="8598">
          <cell r="A8598">
            <v>92403</v>
          </cell>
          <cell r="B8598" t="str">
            <v>EXECUÇÃO DE PÁTIO/ESTACIONAMENTO EM PISO INTERTRAVADO, COM BLOCO 16 FACES DE 22 X 11 CM, ESPESSURA 6 CM. AF_12/2015</v>
          </cell>
          <cell r="C8598" t="str">
            <v>M2</v>
          </cell>
          <cell r="D8598">
            <v>44.24</v>
          </cell>
        </row>
        <row r="8599">
          <cell r="A8599">
            <v>92404</v>
          </cell>
          <cell r="B8599" t="str">
            <v>EXECUÇÃO DE PÁTIO/ESTACIONAMENTO EM PISO INTERTRAVADO, COM BLOCO 16 FACES DE 22 X 11 CM, ESPESSURA 8 CM. AF_12/2015</v>
          </cell>
          <cell r="C8599" t="str">
            <v>M2</v>
          </cell>
          <cell r="D8599">
            <v>51.47</v>
          </cell>
        </row>
        <row r="8600">
          <cell r="A8600">
            <v>92405</v>
          </cell>
          <cell r="B8600" t="str">
            <v>EXECUÇÃO DE VIA EM PISO INTERTRAVADO, COM BLOCO 16 FACES DE 22 X 11 CM, ESPESSURA 8 CM. AF_12/2015</v>
          </cell>
          <cell r="C8600" t="str">
            <v>M2</v>
          </cell>
          <cell r="D8600">
            <v>52.48</v>
          </cell>
        </row>
        <row r="8601">
          <cell r="A8601">
            <v>92406</v>
          </cell>
          <cell r="B8601" t="str">
            <v>EXECUÇÃO DE PÁTIO/ESTACIONAMENTO EM PISO INTERTRAVADO, COM BLOCO 16 FACES DE 22 X 11 CM, ESPESSURA 10 CM. AF_12/2015</v>
          </cell>
          <cell r="C8601" t="str">
            <v>M2</v>
          </cell>
          <cell r="D8601">
            <v>62.87</v>
          </cell>
        </row>
        <row r="8602">
          <cell r="A8602">
            <v>92407</v>
          </cell>
          <cell r="B8602" t="str">
            <v>EXECUÇÃO DE VIA EM PISO INTERTRAVADO, COM BLOCO 16 FACES DE 22 X 11 CM, ESPESSURA 10 CM. AF_12/2015</v>
          </cell>
          <cell r="C8602" t="str">
            <v>M2</v>
          </cell>
          <cell r="D8602">
            <v>63.94</v>
          </cell>
        </row>
        <row r="8603">
          <cell r="A8603">
            <v>92408</v>
          </cell>
          <cell r="B8603" t="str">
            <v>MONTAGEM E DESMONTAGEM DE FÔRMA DE PILARES RETANGULARES E ESTRUTURAS SIMILARES COM ÁREA MÉDIA DAS SEÇÕES MENOR OU IGUAL A 0,25 M², PÉ-DIREITO SIMPLES, EM MADEIRA SERRADA, 1 UTILIZAÇÃO. AF_12/2015</v>
          </cell>
          <cell r="C8603" t="str">
            <v>M2</v>
          </cell>
          <cell r="D8603">
            <v>116.87</v>
          </cell>
        </row>
        <row r="8604">
          <cell r="A8604">
            <v>92409</v>
          </cell>
          <cell r="B8604" t="str">
            <v>MONTAGEM E DESMONTAGEM DE FÔRMA DE PILARES RETANGULARES E ESTRUTURAS SIMILARES COM ÁREA MÉDIA DAS SEÇÕES MAIOR QUE 0,25 M², PÉ-DIREITO SIMPLES, EM MADEIRA SERRADA, 1 UTILIZAÇÃO. AF_12/2015</v>
          </cell>
          <cell r="C8604" t="str">
            <v>M2</v>
          </cell>
          <cell r="D8604">
            <v>109.15</v>
          </cell>
        </row>
        <row r="8605">
          <cell r="A8605">
            <v>92410</v>
          </cell>
          <cell r="B8605" t="str">
            <v>MONTAGEM E DESMONTAGEM DE FÔRMA DE PILARES RETANGULARES E ESTRUTURAS SIMILARES COM ÁREA MÉDIA DAS SEÇÕES MENOR OU IGUAL A 0,25 M², PÉ-DIREITO SIMPLES, EM MADEIRA SERRADA, 2 UTILIZAÇÕES. AF_12/2015</v>
          </cell>
          <cell r="C8605" t="str">
            <v>M2</v>
          </cell>
          <cell r="D8605">
            <v>84.92</v>
          </cell>
        </row>
        <row r="8606">
          <cell r="A8606">
            <v>92411</v>
          </cell>
          <cell r="B8606" t="str">
            <v>MONTAGEM E DESMONTAGEM DE FÔRMA DE PILARES RETANGULARES E ESTRUTURAS SIMILARES COM ÁREA MÉDIA DAS SEÇÕES MAIOR QUE 0,25 M², PÉ-DIREITO SIMPLES, EM MADEIRA SERRADA, 2 UTILIZAÇÕES. AF_12/2015</v>
          </cell>
          <cell r="C8606" t="str">
            <v>M2</v>
          </cell>
          <cell r="D8606">
            <v>78.099999999999994</v>
          </cell>
        </row>
        <row r="8607">
          <cell r="A8607">
            <v>92412</v>
          </cell>
          <cell r="B8607" t="str">
            <v>MONTAGEM E DESMONTAGEM DE FÔRMA DE PILARES RETANGULARES E ESTRUTURAS SIMILARES COM ÁREA MÉDIA DAS SEÇÕES MENOR OU IGUAL A 0,25 M², PÉ-DIREITO SIMPLES, EM MADEIRA SERRADA, 4 UTILIZAÇÕES. AF_12/2015</v>
          </cell>
          <cell r="C8607" t="str">
            <v>M2</v>
          </cell>
          <cell r="D8607">
            <v>58.85</v>
          </cell>
        </row>
        <row r="8608">
          <cell r="A8608">
            <v>92413</v>
          </cell>
          <cell r="B8608" t="str">
            <v>MONTAGEM E DESMONTAGEM DE FÔRMA DE PILARES RETANGULARES E ESTRUTURAS SIMILARES COM ÁREA MÉDIA DAS SEÇÕES MAIOR QUE 0,25 M², PÉ-DIREITO SIMPLES, EM MADEIRA SERRADA, 4 UTILIZAÇÕES. AF_12/2015</v>
          </cell>
          <cell r="C8608" t="str">
            <v>M2</v>
          </cell>
          <cell r="D8608">
            <v>53.6</v>
          </cell>
        </row>
        <row r="8609">
          <cell r="A8609">
            <v>92414</v>
          </cell>
          <cell r="B8609" t="str">
            <v>MONTAGEM E DESMONTAGEM DE FÔRMA DE PILARES RETANGULARES E ESTRUTURAS SIMILARES COM ÁREA MÉDIA DAS SEÇÕES MENOR OU IGUAL A 0,25 M², PÉ-DIREITO SIMPLES, EM CHAPA DE MADEIRA COMPENSADA RESINADA, 2 UTILIZAÇÕES. AF_12/2015</v>
          </cell>
          <cell r="C8609" t="str">
            <v>M2</v>
          </cell>
          <cell r="D8609">
            <v>84.15</v>
          </cell>
        </row>
        <row r="8610">
          <cell r="A8610">
            <v>92415</v>
          </cell>
          <cell r="B8610" t="str">
            <v>MONTAGEM E DESMONTAGEM DE FÔRMA DE PILARES RETANGULARES E ESTRUTURAS SIMILARES COM ÁREA MÉDIA DAS SEÇÕES MAIOR QUE 0,25 M², PÉ-DIREITO SIMPLES, EM CHAPA DE MADEIRA COMPENSADA RESINADA, 2 UTILIZAÇÕES. AF_12/2015</v>
          </cell>
          <cell r="C8610" t="str">
            <v>M2</v>
          </cell>
          <cell r="D8610">
            <v>77.33</v>
          </cell>
        </row>
        <row r="8611">
          <cell r="A8611">
            <v>92416</v>
          </cell>
          <cell r="B8611" t="str">
            <v>MONTAGEM E DESMONTAGEM DE FÔRMA DE PILARES RETANGULARES E ESTRUTURAS SIMILARES COM ÁREA MÉDIA DAS SEÇÕES MENOR OU IGUAL A 0,25 M², PÉ-DIREITO DUPLO, EM CHAPA DE MADEIRA COMPENSADA RESINADA, 2 UTILIZAÇÕES. AF_12/2015</v>
          </cell>
          <cell r="C8611" t="str">
            <v>M2</v>
          </cell>
          <cell r="D8611">
            <v>98.17</v>
          </cell>
        </row>
        <row r="8612">
          <cell r="A8612">
            <v>92417</v>
          </cell>
          <cell r="B8612" t="str">
            <v>MONTAGEM E DESMONTAGEM DE FÔRMA DE PILARES RETANGULARES E ESTRUTURAS SIMILARES COM ÁREA MÉDIA DAS SEÇÕES MAIOR QUE 0,25 M², PÉ-DIREITO DUPLO, EM CHAPA DE MADEIRA COMPENSADA RESINADA, 2 UTILIZAÇÕES. AF_12/2015</v>
          </cell>
          <cell r="C8612" t="str">
            <v>M2</v>
          </cell>
          <cell r="D8612">
            <v>91.38</v>
          </cell>
        </row>
        <row r="8613">
          <cell r="A8613">
            <v>92418</v>
          </cell>
          <cell r="B8613" t="str">
            <v>MONTAGEM E DESMONTAGEM DE FÔRMA DE PILARES RETANGULARES E ESTRUTURAS SIMILARES COM ÁREA MÉDIA DAS SEÇÕES MENOR OU IGUAL A 0,25 M², PÉ-DIREITO SIMPLES, EM CHAPA DE MADEIRA COMPENSADA RESINADA, 4 UTILIZAÇÕES. AF_12/2015</v>
          </cell>
          <cell r="C8613" t="str">
            <v>M2</v>
          </cell>
          <cell r="D8613">
            <v>55.3</v>
          </cell>
        </row>
        <row r="8614">
          <cell r="A8614">
            <v>92419</v>
          </cell>
          <cell r="B8614" t="str">
            <v>MONTAGEM E DESMONTAGEM DE FÔRMA DE PILARES RETANGULARES E ESTRUTURAS SIMILARES COM ÁREA MÉDIA DAS SEÇÕES MAIOR QUE 0,25 M², PÉ-DIREITO SIMPLES, EM CHAPA DE MADEIRA COMPENSADA RESINADA, 4 UTILIZAÇÕES. AF_12/2015</v>
          </cell>
          <cell r="C8614" t="str">
            <v>M2</v>
          </cell>
          <cell r="D8614">
            <v>50.06</v>
          </cell>
        </row>
        <row r="8615">
          <cell r="A8615">
            <v>92420</v>
          </cell>
          <cell r="B8615" t="str">
            <v>MONTAGEM E DESMONTAGEM DE FÔRMA DE PILARES RETANGULARES E ESTRUTURAS SIMILARES COM ÁREA MÉDIA DAS SEÇÕES MENOR OU IGUAL A 0,25 M², PÉ-DIREITO DUPLO, EM CHAPA DE MADEIRA COMPENSADA RESINADA, 4 UTILIZAÇÕES. AF_12/2015</v>
          </cell>
          <cell r="C8615" t="str">
            <v>M2</v>
          </cell>
          <cell r="D8615">
            <v>66.08</v>
          </cell>
        </row>
        <row r="8616">
          <cell r="A8616">
            <v>92421</v>
          </cell>
          <cell r="B8616" t="str">
            <v>MONTAGEM E DESMONTAGEM DE FÔRMA DE PILARES RETANGULARES E ESTRUTURAS SIMILARES COM ÁREA MÉDIA DAS SEÇÕES MAIOR QUE 0,25 M², PÉ-DIREITO DUPLO, EM CHAPA DE MADEIRA COMPENSADA RESINADA, 4 UTILIZAÇÕES. AF_12/2015</v>
          </cell>
          <cell r="C8616" t="str">
            <v>M2</v>
          </cell>
          <cell r="D8616">
            <v>60.84</v>
          </cell>
        </row>
        <row r="8617">
          <cell r="A8617">
            <v>92422</v>
          </cell>
          <cell r="B8617" t="str">
            <v>MONTAGEM E DESMONTAGEM DE FÔRMA DE PILARES RETANGULARES E ESTRUTURAS SIMILARES COM ÁREA MÉDIA DAS SEÇÕES MENOR OU IGUAL A 0,25 M², PÉ-DIREITO SIMPLES, EM CHAPA DE MADEIRA COMPENSADA RESINADA, 6 UTILIZAÇÕES. AF_12/2015</v>
          </cell>
          <cell r="C8617" t="str">
            <v>M2</v>
          </cell>
          <cell r="D8617">
            <v>46.03</v>
          </cell>
        </row>
        <row r="8618">
          <cell r="A8618">
            <v>92423</v>
          </cell>
          <cell r="B8618" t="str">
            <v>MONTAGEM E DESMONTAGEM DE FÔRMA DE PILARES RETANGULARES E ESTRUTURAS SIMILARES COM ÁREA MÉDIA DAS SEÇÕES MAIOR QUE 0,25 M², PÉ-DIREITO SIMPLES, EM CHAPA DE MADEIRA COMPENSADA RESINADA, 6 UTILIZAÇÕES. AF_12/2015</v>
          </cell>
          <cell r="C8618" t="str">
            <v>M2</v>
          </cell>
          <cell r="D8618">
            <v>41.49</v>
          </cell>
        </row>
        <row r="8619">
          <cell r="A8619">
            <v>92424</v>
          </cell>
          <cell r="B8619" t="str">
            <v>MONTAGEM E DESMONTAGEM DE FÔRMA DE PILARES RETANGULARES E ESTRUTURAS SIMILARES COM ÁREA MÉDIA DAS SEÇÕES MENOR OU IGUAL A 0,25 M², PÉ-DIREITO DUPLO, EM CHAPA DE MADEIRA COMPENSADA RESINADA, 6 UTILIZAÇÕES. AF_12/2015</v>
          </cell>
          <cell r="C8619" t="str">
            <v>M2</v>
          </cell>
          <cell r="D8619">
            <v>55.42</v>
          </cell>
        </row>
        <row r="8620">
          <cell r="A8620">
            <v>92425</v>
          </cell>
          <cell r="B8620" t="str">
            <v>MONTAGEM E DESMONTAGEM DE FÔRMA DE PILARES RETANGULARES E ESTRUTURAS SIMILARES COM ÁREA MÉDIA DAS SEÇÕES MAIOR QUE 0,25 M², PÉ-DIREITO DUPLO, EM CHAPA DE MADEIRA COMPENSADA RESINADA, 6 UTILIZAÇÕES. AF_12/2015</v>
          </cell>
          <cell r="C8620" t="str">
            <v>M2</v>
          </cell>
          <cell r="D8620">
            <v>50.87</v>
          </cell>
        </row>
        <row r="8621">
          <cell r="A8621">
            <v>92426</v>
          </cell>
          <cell r="B8621" t="str">
            <v>MONTAGEM E DESMONTAGEM DE FÔRMA DE PILARES RETANGULARES E ESTRUTURAS SIMILARES COM ÁREA MÉDIA DAS SEÇÕES MENOR OU IGUAL A 0,25 M², PÉ-DIREITO SIMPLES, EM CHAPA DE MADEIRA COMPENSADA RESINADA, 8 UTILIZAÇÕES. AF_12/2015</v>
          </cell>
          <cell r="C8621" t="str">
            <v>M2</v>
          </cell>
          <cell r="D8621">
            <v>41.36</v>
          </cell>
        </row>
        <row r="8622">
          <cell r="A8622">
            <v>92427</v>
          </cell>
          <cell r="B8622" t="str">
            <v>MONTAGEM E DESMONTAGEM DE FÔRMA DE PILARES RETANGULARES E ESTRUTURAS SIMILARES COM ÁREA MÉDIA DAS SEÇÕES MAIOR QUE 0,25 M², PÉ-DIREITO SIMPLES, EM CHAPA DE MADEIRA COMPENSADA RESINADA, 8 UTILIZAÇÕES. AF_12/2015</v>
          </cell>
          <cell r="C8622" t="str">
            <v>M2</v>
          </cell>
          <cell r="D8622">
            <v>37.15</v>
          </cell>
        </row>
        <row r="8623">
          <cell r="A8623">
            <v>92428</v>
          </cell>
          <cell r="B8623" t="str">
            <v>MONTAGEM E DESMONTAGEM DE FÔRMA DE PILARES RETANGULARES E ESTRUTURAS SIMILARES COM ÁREA MÉDIA DAS SEÇÕES MENOR OU IGUAL A 0,25 M², PÉ-DIREITO DUPLO, EM CHAPA DE MADEIRA COMPENSADA RESINADA, 8 UTILIZAÇÕES. AF_12/2015</v>
          </cell>
          <cell r="C8623" t="str">
            <v>M2</v>
          </cell>
          <cell r="D8623">
            <v>50.05</v>
          </cell>
        </row>
        <row r="8624">
          <cell r="A8624">
            <v>92429</v>
          </cell>
          <cell r="B8624" t="str">
            <v>MONTAGEM E DESMONTAGEM DE FÔRMA DE PILARES RETANGULARES E ESTRUTURAS SIMILARES COM ÁREA MÉDIA DAS SEÇÕES MAIOR QUE 0,25 M², PÉ-DIREITO DUPLO, EM CHAPA DE MADEIRA COMPENSADA RESINADA, 8 UTILIZAÇÕES. AF_12/2015</v>
          </cell>
          <cell r="C8624" t="str">
            <v>M2</v>
          </cell>
          <cell r="D8624">
            <v>45.83</v>
          </cell>
        </row>
        <row r="8625">
          <cell r="A8625">
            <v>92430</v>
          </cell>
          <cell r="B8625" t="str">
            <v>MONTAGEM E DESMONTAGEM DE FÔRMA DE PILARES RETANGULARES E ESTRUTURAS SIMILARES COM ÁREA MÉDIA DAS SEÇÕES MENOR OU IGUAL A 0,25 M², PÉ-DIREITO SIMPLES, EM CHAPA DE MADEIRA COMPENSADA PLASTIFICADA, 10 UTILIZAÇÕES. AF_12/2015</v>
          </cell>
          <cell r="C8625" t="str">
            <v>M2</v>
          </cell>
          <cell r="D8625">
            <v>38.21</v>
          </cell>
        </row>
        <row r="8626">
          <cell r="A8626">
            <v>92431</v>
          </cell>
          <cell r="B8626" t="str">
            <v>MONTAGEM E DESMONTAGEM DE FÔRMA DE PILARES RETANGULARES E ESTRUTURAS SIMILARES COM ÁREA MÉDIA DAS SEÇÕES MAIOR QUE 0,25 M², PÉ-DIREITO SIMPLES, EM CHAPA DE MADEIRA COMPENSADA PLASTIFICADA, 10 UTILIZAÇÕES. AF_12/2015</v>
          </cell>
          <cell r="C8626" t="str">
            <v>M2</v>
          </cell>
          <cell r="D8626">
            <v>34.21</v>
          </cell>
        </row>
        <row r="8627">
          <cell r="A8627">
            <v>92432</v>
          </cell>
          <cell r="B8627" t="str">
            <v>MONTAGEM E DESMONTAGEM DE FÔRMA DE PILARES RETANGULARES E ESTRUTURAS SIMILARES COM ÁREA MÉDIA DAS SEÇÕES MENOR OU IGUAL A 0,25 M², PÉ-DIREITO DUPLO, EM CHAPA DE MADEIRA COMPENSADA PLASTIFICADA, 10 UTILIZAÇÕES. AF_12/2015</v>
          </cell>
          <cell r="C8627" t="str">
            <v>M2</v>
          </cell>
          <cell r="D8627">
            <v>46.45</v>
          </cell>
        </row>
        <row r="8628">
          <cell r="A8628">
            <v>92433</v>
          </cell>
          <cell r="B8628" t="str">
            <v>MONTAGEM E DESMONTAGEM DE FÔRMA DE PILARES RETANGULARES E ESTRUTURAS SIMILARES COM ÁREA MÉDIA DAS SEÇÕES MAIOR QUE 0,25 M², PÉ-DIREITO DUPLO, EM CHAPA DE MADEIRA COMPENSADA PLASTIFICADA, 10 UTILIZAÇÕES. AF_12/2015</v>
          </cell>
          <cell r="C8628" t="str">
            <v>M2</v>
          </cell>
          <cell r="D8628">
            <v>42.45</v>
          </cell>
        </row>
        <row r="8629">
          <cell r="A8629">
            <v>92434</v>
          </cell>
          <cell r="B8629" t="str">
            <v>MONTAGEM E DESMONTAGEM DE FÔRMA DE PILARES RETANGULARES E ESTRUTURAS SIMILARES COM ÁREA MÉDIA DAS SEÇÕES MENOR OU IGUAL A 0,25 M², PÉ-DIREITO SIMPLES, EM CHAPA DE MADEIRA COMPENSADA PLASTIFICADA, 12 UTILIZAÇÕES. AF_12/2015</v>
          </cell>
          <cell r="C8629" t="str">
            <v>M2</v>
          </cell>
          <cell r="D8629">
            <v>36.53</v>
          </cell>
        </row>
        <row r="8630">
          <cell r="A8630">
            <v>92435</v>
          </cell>
          <cell r="B8630" t="str">
            <v>MONTAGEM E DESMONTAGEM DE FÔRMA DE PILARES RETANGULARES E ESTRUTURAS SIMILARES COM ÁREA MÉDIA DAS SEÇÕES MAIOR QUE 0,25 M², PÉ-DIREITO SIMPLES, EM CHAPA DE MADEIRA COMPENSADA PLASTIFICADA, 12 UTILIZAÇÕES. AF_12/2015</v>
          </cell>
          <cell r="C8630" t="str">
            <v>M2</v>
          </cell>
          <cell r="D8630">
            <v>32.659999999999997</v>
          </cell>
        </row>
        <row r="8631">
          <cell r="A8631">
            <v>92436</v>
          </cell>
          <cell r="B8631" t="str">
            <v>MONTAGEM E DESMONTAGEM DE FÔRMA DE PILARES RETANGULARES E ESTRUTURAS SIMILARES COM ÁREA MÉDIA DAS SEÇÕES MENOR OU IGUAL A 0,25 M², PÉ-DIREITO DUPLO, EM CHAPA DE MADEIRA COMPENSADA PLASTIFICADA, 12 UTILIZAÇÕES. AF_12/2015</v>
          </cell>
          <cell r="C8631" t="str">
            <v>M2</v>
          </cell>
          <cell r="D8631">
            <v>44.49</v>
          </cell>
        </row>
        <row r="8632">
          <cell r="A8632">
            <v>92437</v>
          </cell>
          <cell r="B8632" t="str">
            <v>MONTAGEM E DESMONTAGEM DE FÔRMA DE PILARES RETANGULARES E ESTRUTURAS SIMILARES COM ÁREA MÉDIA DAS SEÇÕES MAIOR QUE 0,25 M², PÉ-DIREITO DUPLO, EM CHAPA DE MADEIRA COMPENSADA PLASTIFICADA, 12 UTILIZAÇÕES. AF_12/2015</v>
          </cell>
          <cell r="C8632" t="str">
            <v>M2</v>
          </cell>
          <cell r="D8632">
            <v>40.64</v>
          </cell>
        </row>
        <row r="8633">
          <cell r="A8633">
            <v>92438</v>
          </cell>
          <cell r="B8633" t="str">
            <v>MONTAGEM E DESMONTAGEM DE FÔRMA DE PILARES RETANGULARES E ESTRUTURAS SIMILARES COM ÁREA MÉDIA DAS SEÇÕES MENOR OU IGUAL A 0,25 M², PÉ-DIREITO SIMPLES, EM CHAPA DE MADEIRA COMPENSADA PLASTIFICADA, 14 UTILIZAÇÕES. AF_12/2015</v>
          </cell>
          <cell r="C8633" t="str">
            <v>M2</v>
          </cell>
          <cell r="D8633">
            <v>35.33</v>
          </cell>
        </row>
        <row r="8634">
          <cell r="A8634">
            <v>92439</v>
          </cell>
          <cell r="B8634" t="str">
            <v>MONTAGEM E DESMONTAGEM DE FÔRMA DE PILARES RETANGULARES E ESTRUTURAS SIMILARES COM ÁREA MÉDIA DAS SEÇÕES MAIOR QUE 0,25 M², PÉ-DIREITO SIMPLES, EM CHAPA DE MADEIRA COMPENSADA PLASTIFICADA, 14 UTILIZAÇÕES. AF_12/2015</v>
          </cell>
          <cell r="C8634" t="str">
            <v>M2</v>
          </cell>
          <cell r="D8634">
            <v>31.55</v>
          </cell>
        </row>
        <row r="8635">
          <cell r="A8635">
            <v>92440</v>
          </cell>
          <cell r="B8635" t="str">
            <v>MONTAGEM E DESMONTAGEM DE FÔRMA DE PILARES RETANGULARES E ESTRUTURAS SIMILARES COM ÁREA MÉDIA DAS SEÇÕES MENOR OU IGUAL A 0,25 M², PÉ-DIREITO DUPLO, EM CHAPA DE MADEIRA COMPENSADA PLASTIFICADA, 14 UTILIZAÇÕES. AF_12/2015</v>
          </cell>
          <cell r="C8635" t="str">
            <v>M2</v>
          </cell>
          <cell r="D8635">
            <v>43.07</v>
          </cell>
        </row>
        <row r="8636">
          <cell r="A8636">
            <v>92441</v>
          </cell>
          <cell r="B8636" t="str">
            <v>MONTAGEM E DESMONTAGEM DE FÔRMA DE PILARES RETANGULARES E ESTRUTURAS SIMILARES COM ÁREA MÉDIA DAS SEÇÕES MAIOR QUE 0,25 M², PÉ-DIREITO DUPLO, EM CHAPA DE MADEIRA COMPENSADA PLASTIFICADA, 14 UTILIZAÇÕES. AF_12/2015</v>
          </cell>
          <cell r="C8636" t="str">
            <v>M2</v>
          </cell>
          <cell r="D8636">
            <v>39.33</v>
          </cell>
        </row>
        <row r="8637">
          <cell r="A8637">
            <v>92442</v>
          </cell>
          <cell r="B8637" t="str">
            <v>MONTAGEM E DESMONTAGEM DE FÔRMA DE PILARES RETANGULARES E ESTRUTURAS SIMILARES COM ÁREA MÉDIA DAS SEÇÕES MENOR OU IGUAL A 0,25 M², PÉ-DIREITO SIMPLES, EM CHAPA DE MADEIRA COMPENSADA PLASTIFICADA, 18 UTILIZAÇÕES. AF_12/2015</v>
          </cell>
          <cell r="C8637" t="str">
            <v>M2</v>
          </cell>
          <cell r="D8637">
            <v>32.869999999999997</v>
          </cell>
        </row>
        <row r="8638">
          <cell r="A8638">
            <v>92443</v>
          </cell>
          <cell r="B8638" t="str">
            <v>MONTAGEM E DESMONTAGEM DE FÔRMA DE PILARES RETANGULARES E ESTRUTURAS SIMILARES COM ÁREA MÉDIA DAS SEÇÕES MAIOR QUE 0,25 M², PÉ-DIREITO SIMPLES, EM CHAPA DE MADEIRA COMPENSADA PLASTIFICADA, 18 UTILIZAÇÕES. AF_12/2015</v>
          </cell>
          <cell r="C8638" t="str">
            <v>M2</v>
          </cell>
          <cell r="D8638">
            <v>29.24</v>
          </cell>
        </row>
        <row r="8639">
          <cell r="A8639">
            <v>92444</v>
          </cell>
          <cell r="B8639" t="str">
            <v>MONTAGEM E DESMONTAGEM DE FÔRMA DE PILARES RETANGULARES E ESTRUTURAS SIMILARES COM ÁREA MÉDIA DAS SEÇÕES MENOR OU IGUAL A 0,25 M², PÉ-DIREITO DUPLO, EM CHAPA DE MADEIRA COMPENSADA PLASTIFICADA, 18 UTILIZAÇÕES. AF_12/2015</v>
          </cell>
          <cell r="C8639" t="str">
            <v>M2</v>
          </cell>
          <cell r="D8639">
            <v>40.369999999999997</v>
          </cell>
        </row>
        <row r="8640">
          <cell r="A8640">
            <v>92445</v>
          </cell>
          <cell r="B8640" t="str">
            <v>MONTAGEM E DESMONTAGEM DE FÔRMA DE PILARES RETANGULARES E ESTRUTURAS SIMILARES COM ÁREA MÉDIA DAS SEÇÕES MAIOR QUE 0,25 M², PÉ-DIREITO DUPLO, EM CHAPA DE MADEIRA COMPENSADA PLASTIFICADA, 18 UTILIZAÇÕES. AF_12/2015</v>
          </cell>
          <cell r="C8640" t="str">
            <v>M2</v>
          </cell>
          <cell r="D8640">
            <v>36.72</v>
          </cell>
        </row>
        <row r="8641">
          <cell r="A8641">
            <v>92446</v>
          </cell>
          <cell r="B8641" t="str">
            <v>MONTAGEM E DESMONTAGEM DE FÔRMA DE VIGA, ESCORAMENTO COM PONTALETE DE MADEIRA, PÉ-DIREITO SIMPLES, EM MADEIRA SERRADA, 1 UTILIZAÇÃO. AF_12/2015</v>
          </cell>
          <cell r="C8641" t="str">
            <v>M2</v>
          </cell>
          <cell r="D8641">
            <v>105.14</v>
          </cell>
        </row>
        <row r="8642">
          <cell r="A8642">
            <v>92447</v>
          </cell>
          <cell r="B8642" t="str">
            <v>MONTAGEM E DESMONTAGEM DE FÔRMA DE VIGA, ESCORAMENTO COM PONTALETE DE MADEIRA, PÉ-DIREITO SIMPLES, EM MADEIRA SERRADA, 2 UTILIZAÇÕES. AF_12/2015</v>
          </cell>
          <cell r="C8642" t="str">
            <v>M2</v>
          </cell>
          <cell r="D8642">
            <v>78.75</v>
          </cell>
        </row>
        <row r="8643">
          <cell r="A8643">
            <v>92448</v>
          </cell>
          <cell r="B8643" t="str">
            <v>MONTAGEM E DESMONTAGEM DE FÔRMA DE VIGA, ESCORAMENTO COM PONTALETE DE MADEIRA, PÉ-DIREITO SIMPLES, EM MADEIRA SERRADA, 4 UTILIZAÇÕES. AF_12/2015</v>
          </cell>
          <cell r="C8643" t="str">
            <v>M2</v>
          </cell>
          <cell r="D8643">
            <v>65.77</v>
          </cell>
        </row>
        <row r="8644">
          <cell r="A8644">
            <v>92449</v>
          </cell>
          <cell r="B8644" t="str">
            <v>MONTAGEM E DESMONTAGEM DE FÔRMA DE VIGA, ESCORAMENTO COM GARFO DE MADEIRA, PÉ-DIREITO DUPLO, EM CHAPA DE MADEIRA RESINADA, 2 UTILIZAÇÕES. AF_12/2015</v>
          </cell>
          <cell r="C8644" t="str">
            <v>M2</v>
          </cell>
          <cell r="D8644">
            <v>142.34</v>
          </cell>
        </row>
        <row r="8645">
          <cell r="A8645">
            <v>92450</v>
          </cell>
          <cell r="B8645" t="str">
            <v>MONTAGEM E DESMONTAGEM DE FÔRMA DE VIGA, ESCORAMENTO METÁLICO, PÉ-DIREITO DUPLO, EM CHAPA DE MADEIRA RESINADA, 2 UTILIZAÇÕES. AF_12/2015</v>
          </cell>
          <cell r="C8645" t="str">
            <v>M2</v>
          </cell>
          <cell r="D8645">
            <v>180.09</v>
          </cell>
        </row>
        <row r="8646">
          <cell r="A8646">
            <v>92451</v>
          </cell>
          <cell r="B8646" t="str">
            <v>MONTAGEM E DESMONTAGEM DE FÔRMA DE VIGA, ESCORAMENTO COM GARFO DE MADEIRA, PÉ-DIREITO SIMPLES, EM CHAPA DE MADEIRA RESINADA, 2 UTILIZAÇÕES. AF_12/2015</v>
          </cell>
          <cell r="C8646" t="str">
            <v>M2</v>
          </cell>
          <cell r="D8646">
            <v>97.77</v>
          </cell>
        </row>
        <row r="8647">
          <cell r="A8647">
            <v>92452</v>
          </cell>
          <cell r="B8647" t="str">
            <v>MONTAGEM E DESMONTAGEM DE FÔRMA DE VIGA, ESCORAMENTO METÁLICO, PÉ-DIREITO SIMPLES, EM CHAPA DE MADEIRA RESINADA, 2 UTILIZAÇÕES. AF_12/2015</v>
          </cell>
          <cell r="C8647" t="str">
            <v>M2</v>
          </cell>
          <cell r="D8647">
            <v>93.95</v>
          </cell>
        </row>
        <row r="8648">
          <cell r="A8648">
            <v>92453</v>
          </cell>
          <cell r="B8648" t="str">
            <v>MONTAGEM E DESMONTAGEM DE FÔRMA DE VIGA, ESCORAMENTO COM GARFO DE MADEIRA, PÉ-DIREITO DUPLO, EM CHAPA DE MADEIRA RESINADA, 4 UTILIZAÇÕES. AF_12/2015</v>
          </cell>
          <cell r="C8648" t="str">
            <v>M2</v>
          </cell>
          <cell r="D8648">
            <v>122.39</v>
          </cell>
        </row>
        <row r="8649">
          <cell r="A8649">
            <v>92454</v>
          </cell>
          <cell r="B8649" t="str">
            <v>MONTAGEM E DESMONTAGEM DE FÔRMA DE VIGA, ESCORAMENTO METÁLICO, PÉ-DIREITO DUPLO, EM CHAPA DE MADEIRA RESINADA, 4 UTILIZAÇÕES. AF_12/2015</v>
          </cell>
          <cell r="C8649" t="str">
            <v>M2</v>
          </cell>
          <cell r="D8649">
            <v>200.83</v>
          </cell>
        </row>
        <row r="8650">
          <cell r="A8650">
            <v>92455</v>
          </cell>
          <cell r="B8650" t="str">
            <v>MONTAGEM E DESMONTAGEM DE FÔRMA DE VIGA, ESCORAMENTO COM GARFO DE MADEIRA, PÉ-DIREITO SIMPLES, EM CHAPA DE MADEIRA RESINADA, 4 UTILIZAÇÕES. AF_12/2015</v>
          </cell>
          <cell r="C8650" t="str">
            <v>M2</v>
          </cell>
          <cell r="D8650">
            <v>80.47</v>
          </cell>
        </row>
        <row r="8651">
          <cell r="A8651">
            <v>92456</v>
          </cell>
          <cell r="B8651" t="str">
            <v>MONTAGEM E DESMONTAGEM DE FÔRMA DE VIGA, ESCORAMENTO METÁLICO, PÉ-DIREITO SIMPLES, EM CHAPA DE MADEIRA RESINADA, 4 UTILIZAÇÕES. AF_12/2015</v>
          </cell>
          <cell r="C8651" t="str">
            <v>M2</v>
          </cell>
          <cell r="D8651">
            <v>80.790000000000006</v>
          </cell>
        </row>
        <row r="8652">
          <cell r="A8652">
            <v>92457</v>
          </cell>
          <cell r="B8652" t="str">
            <v>MONTAGEM E DESMONTAGEM DE FÔRMA DE VIGA, ESCORAMENTO COM GARFO DE MADEIRA, PÉ-DIREITO DUPLO, EM CHAPA DE MADEIRA RESINADA, 6 UTILIZAÇÕES. AF_12/2015</v>
          </cell>
          <cell r="C8652" t="str">
            <v>M2</v>
          </cell>
          <cell r="D8652">
            <v>106.03</v>
          </cell>
        </row>
        <row r="8653">
          <cell r="A8653">
            <v>92458</v>
          </cell>
          <cell r="B8653" t="str">
            <v>MONTAGEM E DESMONTAGEM DE FÔRMA DE VIGA, ESCORAMENTO METÁLICO, PÉ-DIREITO DUPLO, EM CHAPA DE MADEIRA RESINADA, 6 UTILIZAÇÕES. AF_12/2015</v>
          </cell>
          <cell r="C8653" t="str">
            <v>M2</v>
          </cell>
          <cell r="D8653">
            <v>190.04</v>
          </cell>
        </row>
        <row r="8654">
          <cell r="A8654">
            <v>92459</v>
          </cell>
          <cell r="B8654" t="str">
            <v>MONTAGEM E DESMONTAGEM DE FÔRMA DE VIGA, ESCORAMENTO COM GARFO DE MADEIRA, PÉ-DIREITO SIMPLES, EM CHAPA DE MADEIRA RESINADA, 6 UTILIZAÇÕES. AF_12/2015</v>
          </cell>
          <cell r="C8654" t="str">
            <v>M2</v>
          </cell>
          <cell r="D8654">
            <v>68.099999999999994</v>
          </cell>
        </row>
        <row r="8655">
          <cell r="A8655">
            <v>92460</v>
          </cell>
          <cell r="B8655" t="str">
            <v>MONTAGEM E DESMONTAGEM DE FÔRMA DE VIGA, ESCORAMENTO METÁLICO, PÉ-DIREITO SIMPLES, EM CHAPA DE MADEIRA RESINADA, 6 UTILIZAÇÕES. AF_12/2015</v>
          </cell>
          <cell r="C8655" t="str">
            <v>M2</v>
          </cell>
          <cell r="D8655">
            <v>66.180000000000007</v>
          </cell>
        </row>
        <row r="8656">
          <cell r="A8656">
            <v>92461</v>
          </cell>
          <cell r="B8656" t="str">
            <v>MONTAGEM E DESMONTAGEM DE FÔRMA DE VIGA, ESCORAMENTO COM GARFO DE MADEIRA, PÉ-DIREITO DUPLO, EM CHAPA DE MADEIRA RESINADA, 8 UTILIZAÇÕES. AF_12/2015</v>
          </cell>
          <cell r="C8656" t="str">
            <v>M2</v>
          </cell>
          <cell r="D8656">
            <v>97.48</v>
          </cell>
        </row>
        <row r="8657">
          <cell r="A8657">
            <v>92462</v>
          </cell>
          <cell r="B8657" t="str">
            <v>MONTAGEM E DESMONTAGEM DE FÔRMA DE VIGA, ESCORAMENTO METÁLICO, PÉ-DIREITO DUPLO, EM CHAPA DE MADEIRA RESINADA, 8 UTILIZAÇÕES. AF_12/2015</v>
          </cell>
          <cell r="C8657" t="str">
            <v>M2</v>
          </cell>
          <cell r="D8657">
            <v>183.11</v>
          </cell>
        </row>
        <row r="8658">
          <cell r="A8658">
            <v>92463</v>
          </cell>
          <cell r="B8658" t="str">
            <v>MONTAGEM E DESMONTAGEM DE FÔRMA DE VIGA, ESCORAMENTO COM GARFO DE MADEIRA, PÉ-DIREITO SIMPLES, EM CHAPA DE MADEIRA RESINADA, 8 UTILIZAÇÕES. AF_12/2015</v>
          </cell>
          <cell r="C8658" t="str">
            <v>M2</v>
          </cell>
          <cell r="D8658">
            <v>61.47</v>
          </cell>
        </row>
        <row r="8659">
          <cell r="A8659">
            <v>92464</v>
          </cell>
          <cell r="B8659" t="str">
            <v>MONTAGEM E DESMONTAGEM DE FÔRMA DE VIGA, ESCORAMENTO METÁLICO, PÉ-DIREITO SIMPLES, EM CHAPA DE MADEIRA RESINADA, 8 UTILIZAÇÕES. AF_12/2015</v>
          </cell>
          <cell r="C8659" t="str">
            <v>M2</v>
          </cell>
          <cell r="D8659">
            <v>63.67</v>
          </cell>
        </row>
        <row r="8660">
          <cell r="A8660">
            <v>92465</v>
          </cell>
          <cell r="B8660" t="str">
            <v>MONTAGEM E DESMONTAGEM DE FÔRMA DE VIGA, ESCORAMENTO COM GARFO DE MADEIRA, PÉ-DIREITO DUPLO, EM CHAPA DE MADEIRA PLASTIFICADA, 10 UTILIZAÇÕES. AF_12/2015</v>
          </cell>
          <cell r="C8660" t="str">
            <v>M2</v>
          </cell>
          <cell r="D8660">
            <v>76.84</v>
          </cell>
        </row>
        <row r="8661">
          <cell r="A8661">
            <v>92466</v>
          </cell>
          <cell r="B8661" t="str">
            <v>MONTAGEM E DESMONTAGEM DE FÔRMA DE VIGA, ESCORAMENTO METÁLICO, PÉ-DIREITO DUPLO, EM CHAPA DE MADEIRA PLASTIFICADA, 10 UTILIZAÇÕES. AF_12/2015</v>
          </cell>
          <cell r="C8661" t="str">
            <v>M2</v>
          </cell>
          <cell r="D8661">
            <v>177.95</v>
          </cell>
        </row>
        <row r="8662">
          <cell r="A8662">
            <v>92467</v>
          </cell>
          <cell r="B8662" t="str">
            <v>MONTAGEM E DESMONTAGEM DE FÔRMA DE VIGA, ESCORAMENTO COM GARFO DE MADEIRA, PÉ-DIREITO SIMPLES, EM CHAPA DE MADEIRA PLASTIFICADA, 10 UTILIZAÇÕES. AF_12/2015</v>
          </cell>
          <cell r="C8662" t="str">
            <v>M2</v>
          </cell>
          <cell r="D8662">
            <v>49.6</v>
          </cell>
        </row>
        <row r="8663">
          <cell r="A8663">
            <v>92468</v>
          </cell>
          <cell r="B8663" t="str">
            <v>MONTAGEM E DESMONTAGEM DE FÔRMA DE VIGA, ESCORAMENTO METÁLICO, PÉ-DIREITO SIMPLES, EM CHAPA DE MADEIRA PLASTIFICADA, 10 UTILIZAÇÕES. AF_12/2015</v>
          </cell>
          <cell r="C8663" t="str">
            <v>M2</v>
          </cell>
          <cell r="D8663">
            <v>58.79</v>
          </cell>
        </row>
        <row r="8664">
          <cell r="A8664">
            <v>92469</v>
          </cell>
          <cell r="B8664" t="str">
            <v>MONTAGEM E DESMONTAGEM DE FÔRMA DE VIGA, ESCORAMENTO COM GARFO DE MADEIRA, PÉ-DIREITO DUPLO, EM CHAPA DE MADEIRA PLASTIFICADA, 12 UTILIZAÇÕES. AF_12/2015</v>
          </cell>
          <cell r="C8664" t="str">
            <v>M2</v>
          </cell>
          <cell r="D8664">
            <v>69.8</v>
          </cell>
        </row>
        <row r="8665">
          <cell r="A8665">
            <v>92470</v>
          </cell>
          <cell r="B8665" t="str">
            <v>MONTAGEM E DESMONTAGEM DE FÔRMA DE VIGA, ESCORAMENTO METÁLICO, PÉ-DIREITO DUPLO, EM CHAPA DE MADEIRA PLASTIFICADA, 12 UTILIZAÇÕES. AF_12/2015</v>
          </cell>
          <cell r="C8665" t="str">
            <v>M2</v>
          </cell>
          <cell r="D8665">
            <v>174.11</v>
          </cell>
        </row>
        <row r="8666">
          <cell r="A8666">
            <v>92471</v>
          </cell>
          <cell r="B8666" t="str">
            <v>MONTAGEM E DESMONTAGEM DE FÔRMA DE VIGA, ESCORAMENTO COM GARFO DE MADEIRA, PÉ-DIREITO SIMPLES, EM CHAPA DE MADEIRA PLASTIFICADA, 12 UTILIZAÇÕES. AF_12/2015</v>
          </cell>
          <cell r="C8666" t="str">
            <v>M2</v>
          </cell>
          <cell r="D8666">
            <v>45.12</v>
          </cell>
        </row>
        <row r="8667">
          <cell r="A8667">
            <v>92472</v>
          </cell>
          <cell r="B8667" t="str">
            <v>MONTAGEM E DESMONTAGEM DE FÔRMA DE VIGA, ESCORAMENTO METÁLICO, PÉ-DIREITO SIMPLES, EM CHAPA DE MADEIRA PLASTIFICADA, 12 UTILIZAÇÕES. AF_12/2015</v>
          </cell>
          <cell r="C8667" t="str">
            <v>M2</v>
          </cell>
          <cell r="D8667">
            <v>55.48</v>
          </cell>
        </row>
        <row r="8668">
          <cell r="A8668">
            <v>92473</v>
          </cell>
          <cell r="B8668" t="str">
            <v>MONTAGEM E DESMONTAGEM DE FÔRMA DE VIGA, ESCORAMENTO COM GARFO DE MADEIRA, PÉ-DIREITO DUPLO, EM CHAPA DE MADEIRA PLASTIFICADA, 14 UTILIZAÇÕES. AF_12/2015</v>
          </cell>
          <cell r="C8668" t="str">
            <v>M2</v>
          </cell>
          <cell r="D8668">
            <v>64.08</v>
          </cell>
        </row>
        <row r="8669">
          <cell r="A8669">
            <v>92474</v>
          </cell>
          <cell r="B8669" t="str">
            <v>MONTAGEM E DESMONTAGEM DE FÔRMA DE VIGA, ESCORAMENTO METÁLICO, PÉ-DIREITO DUPLO, EM CHAPA DE MADEIRA PLASTIFICADA, 14 UTILIZAÇÕES. AF_12/2015</v>
          </cell>
          <cell r="C8669" t="str">
            <v>M2</v>
          </cell>
          <cell r="D8669">
            <v>170.78</v>
          </cell>
        </row>
        <row r="8670">
          <cell r="A8670">
            <v>92475</v>
          </cell>
          <cell r="B8670" t="str">
            <v>MONTAGEM E DESMONTAGEM DE FÔRMA DE VIGA, ESCORAMENTO COM GARFO DE MADEIRA, PÉ-DIREITO SIMPLES, EM CHAPA DE MADEIRA PLASTIFICADA, 14 UTILIZAÇÕES. AF_12/2015</v>
          </cell>
          <cell r="C8670" t="str">
            <v>M2</v>
          </cell>
          <cell r="D8670">
            <v>41.46</v>
          </cell>
        </row>
        <row r="8671">
          <cell r="A8671">
            <v>92476</v>
          </cell>
          <cell r="B8671" t="str">
            <v>MONTAGEM E DESMONTAGEM DE FÔRMA DE VIGA, ESCORAMENTO METÁLICO, PÉ-DIREITO SIMPLES, EM CHAPA DE MADEIRA PLASTIFICADA, 14 UTILIZAÇÕES. AF_12/2015</v>
          </cell>
          <cell r="C8671" t="str">
            <v>M2</v>
          </cell>
          <cell r="D8671">
            <v>52.65</v>
          </cell>
        </row>
        <row r="8672">
          <cell r="A8672">
            <v>92477</v>
          </cell>
          <cell r="B8672" t="str">
            <v>MONTAGEM E DESMONTAGEM DE FÔRMA DE VIGA, ESCORAMENTO COM GARFO DE MADEIRA, PÉ-DIREITO DUPLO, EM CHAPA DE MADEIRA PLASTIFICADA, 18 UTILIZAÇÕES. AF_12/2015</v>
          </cell>
          <cell r="C8672" t="str">
            <v>M2</v>
          </cell>
          <cell r="D8672">
            <v>51.96</v>
          </cell>
        </row>
        <row r="8673">
          <cell r="A8673">
            <v>92478</v>
          </cell>
          <cell r="B8673" t="str">
            <v>MONTAGEM E DESMONTAGEM DE FÔRMA DE VIGA, ESCORAMENTO METÁLICO, PÉ-DIREITO DUPLO, EM CHAPA DE MADEIRA PLASTIFICADA, 18 UTILIZAÇÕES. AF_12/2015</v>
          </cell>
          <cell r="C8673" t="str">
            <v>M2</v>
          </cell>
          <cell r="D8673">
            <v>164.27</v>
          </cell>
        </row>
        <row r="8674">
          <cell r="A8674">
            <v>92479</v>
          </cell>
          <cell r="B8674" t="str">
            <v>MONTAGEM E DESMONTAGEM DE FÔRMA DE VIGA, ESCORAMENTO COM GARFO DE MADEIRA, PÉ-DIREITO SIMPLES, EM CHAPA DE MADEIRA PLASTIFICADA, 18 UTILIZAÇÕES. AF_12/2015</v>
          </cell>
          <cell r="C8674" t="str">
            <v>M2</v>
          </cell>
          <cell r="D8674">
            <v>33.69</v>
          </cell>
        </row>
        <row r="8675">
          <cell r="A8675">
            <v>92480</v>
          </cell>
          <cell r="B8675" t="str">
            <v>MONTAGEM E DESMONTAGEM DE FÔRMA DE VIGA, ESCORAMENTO METÁLICO, PÉ-DIREITO SIMPLES, EM CHAPA DE MADEIRA PLASTIFICADA, 18 UTILIZAÇÕES. AF_12/2015</v>
          </cell>
          <cell r="C8675" t="str">
            <v>M2</v>
          </cell>
          <cell r="D8675">
            <v>47.03</v>
          </cell>
        </row>
        <row r="8676">
          <cell r="A8676">
            <v>92481</v>
          </cell>
          <cell r="B8676" t="str">
            <v>MONTAGEM E DESMONTAGEM DE FÔRMA DE LAJE MACIÇA COM ÁREA MÉDIA MENOR OU IGUAL A 20 M², PÉ-DIREITO SIMPLES, EM MADEIRA SERRADA, 1 UTILIZAÇÃO. AF_12/2015</v>
          </cell>
          <cell r="C8676" t="str">
            <v>M2</v>
          </cell>
          <cell r="D8676">
            <v>134.54</v>
          </cell>
        </row>
        <row r="8677">
          <cell r="A8677">
            <v>92482</v>
          </cell>
          <cell r="B8677" t="str">
            <v>MONTAGEM E DESMONTAGEM DE FÔRMA DE LAJE MACIÇA COM ÁREA MÉDIA MAIOR QUE 20 M², PÉ-DIREITO SIMPLES, EM MADEIRA SERRADA, 1 UTILIZAÇÃO. AF_12/2015</v>
          </cell>
          <cell r="C8677" t="str">
            <v>M2</v>
          </cell>
          <cell r="D8677">
            <v>125.54</v>
          </cell>
        </row>
        <row r="8678">
          <cell r="A8678">
            <v>92483</v>
          </cell>
          <cell r="B8678" t="str">
            <v>MONTAGEM E DESMONTAGEM DE FÔRMA DE LAJE MACIÇA COM ÁREA MÉDIA MENOR OU IGUAL A 20 M², PÉ-DIREITO SIMPLES, EM MADEIRA SERRADA, 2 UTILIZAÇÕES. AF_12/2015</v>
          </cell>
          <cell r="C8678" t="str">
            <v>M2</v>
          </cell>
          <cell r="D8678">
            <v>107.72</v>
          </cell>
        </row>
        <row r="8679">
          <cell r="A8679">
            <v>92484</v>
          </cell>
          <cell r="B8679" t="str">
            <v>MONTAGEM E DESMONTAGEM DE FÔRMA DE LAJE MACIÇA COM ÁREA MÉDIA MAIOR QUE 20 M², PÉ-DIREITO SIMPLES, EM MADEIRA SERRADA, 2 UTILIZAÇÕES. AF_12/2015</v>
          </cell>
          <cell r="C8679" t="str">
            <v>M2</v>
          </cell>
          <cell r="D8679">
            <v>99.76</v>
          </cell>
        </row>
        <row r="8680">
          <cell r="A8680">
            <v>92485</v>
          </cell>
          <cell r="B8680" t="str">
            <v>MONTAGEM E DESMONTAGEM DE FÔRMA DE LAJE MACIÇA COM ÁREA MÉDIA MENOR OU IGUAL A 20 M², PÉ-DIREITO SIMPLES, EM MADEIRA SERRADA, 4 UTILIZAÇÕES. AF_12/2015</v>
          </cell>
          <cell r="C8680" t="str">
            <v>M2</v>
          </cell>
          <cell r="D8680">
            <v>79.91</v>
          </cell>
        </row>
        <row r="8681">
          <cell r="A8681">
            <v>92486</v>
          </cell>
          <cell r="B8681" t="str">
            <v>MONTAGEM E DESMONTAGEM DE FÔRMA DE LAJE MACIÇA COM ÁREA MÉDIA MAIOR QUE 20 M², PÉ-DIREITO SIMPLES, EM MADEIRA SERRADA, 4 UTILIZAÇÕES. AF_12/2015</v>
          </cell>
          <cell r="C8681" t="str">
            <v>M2</v>
          </cell>
          <cell r="D8681">
            <v>73.81</v>
          </cell>
        </row>
        <row r="8682">
          <cell r="A8682">
            <v>92487</v>
          </cell>
          <cell r="B8682" t="str">
            <v>MONTAGEM E DESMONTAGEM DE FÔRMA DE LAJE NERVURADA COM CUBETA E ASSOALHO COM ÁREA MÉDIA MENOR OU IGUAL A 20 M², PÉ-DIREITO DUPLO, EM CHAPA DE MADEIRA COMPENSADA RESINADA, 8 UTILIZAÇÕES. AF_12/2015</v>
          </cell>
          <cell r="C8682" t="str">
            <v>M2</v>
          </cell>
          <cell r="D8682">
            <v>67.88</v>
          </cell>
        </row>
        <row r="8683">
          <cell r="A8683">
            <v>92488</v>
          </cell>
          <cell r="B8683" t="str">
            <v>MONTAGEM E DESMONTAGEM DE FÔRMA DE LAJE NERVURADA COM CUBETA E ASSOALHO COM ÁREA MÉDIA MAIOR QUE 20 M², PÉ-DIREITO DUPLO, EM CHAPA DE MADEIRA COMPENSADA RESINADA, 8 UTILIZAÇÕES. AF_12/2015</v>
          </cell>
          <cell r="C8683" t="str">
            <v>M2</v>
          </cell>
          <cell r="D8683">
            <v>65.77</v>
          </cell>
        </row>
        <row r="8684">
          <cell r="A8684">
            <v>92489</v>
          </cell>
          <cell r="B8684" t="str">
            <v>MONTAGEM E DESMONTAGEM DE FÔRMA DE LAJE NERVURADA COM CUBETA E ASSOALHO COM ÁREA MÉDIA MENOR OU IGUAL A 20 M², PÉ-DIREITO SIMPLES, EM CHAPA DE MADEIRA COMPENSADA RESINADA, 8 UTILIZAÇÕES. AF_12/2015</v>
          </cell>
          <cell r="C8684" t="str">
            <v>M2</v>
          </cell>
          <cell r="D8684">
            <v>37.619999999999997</v>
          </cell>
        </row>
        <row r="8685">
          <cell r="A8685">
            <v>92490</v>
          </cell>
          <cell r="B8685" t="str">
            <v>MONTAGEM E DESMONTAGEM DE FÔRMA DE LAJE NERVURADA COM CUBETA E ASSOALHO COM ÁREA MÉDIA MAIOR QUE 20 M², PÉ-DIREITO SIMPLES, EM CHAPA DE MADEIRA COMPENSADA RESINADA, 8 UTILIZAÇÕES. AF_12/2015</v>
          </cell>
          <cell r="C8685" t="str">
            <v>M2</v>
          </cell>
          <cell r="D8685">
            <v>35.69</v>
          </cell>
        </row>
        <row r="8686">
          <cell r="A8686">
            <v>92491</v>
          </cell>
          <cell r="B8686" t="str">
            <v>MONTAGEM E DESMONTAGEM DE FÔRMA DE LAJE NERVURADA COM CUBETA E ASSOALHO COM ÁREA MÉDIA MENOR OU IGUAL A 20 M², PÉ-DIREITO DUPLO, EM CHAPA DE MADEIRA COMPENSADA RESINADA, 10 UTILIZAÇÕES. AF_12/2015</v>
          </cell>
          <cell r="C8686" t="str">
            <v>M2</v>
          </cell>
          <cell r="D8686">
            <v>65.7</v>
          </cell>
        </row>
        <row r="8687">
          <cell r="A8687">
            <v>92492</v>
          </cell>
          <cell r="B8687" t="str">
            <v>MONTAGEM E DESMONTAGEM DE FÔRMA DE LAJE NERVURADA COM CUBETA E ASSOALHO COM ÁREA MÉDIA MAIOR QUE 20 M², PÉ-DIREITO DUPLO, EM CHAPA DE MADEIRA COMPENSADA RESINADA, 10 UTILIZAÇÕES. AF_12/2015</v>
          </cell>
          <cell r="C8687" t="str">
            <v>M2</v>
          </cell>
          <cell r="D8687">
            <v>63.69</v>
          </cell>
        </row>
        <row r="8688">
          <cell r="A8688">
            <v>92493</v>
          </cell>
          <cell r="B8688" t="str">
            <v>MONTAGEM E DESMONTAGEM DE FÔRMA DE LAJE NERVURADA COM CUBETA E ASSOALHO COM ÁREA MÉDIA MENOR OU IGUAL A 20 M², PÉ-DIREITO SIMPLES, EM CHAPA DE MADEIRA COMPENSADA RESINADA, 10 UTILIZAÇÕES. AF_12/2015</v>
          </cell>
          <cell r="C8688" t="str">
            <v>M2</v>
          </cell>
          <cell r="D8688">
            <v>33.4</v>
          </cell>
        </row>
        <row r="8689">
          <cell r="A8689">
            <v>92494</v>
          </cell>
          <cell r="B8689" t="str">
            <v>MONTAGEM E DESMONTAGEM DE FÔRMA DE LAJE NERVURADA COM CUBETA E ASSOALHO COM ÁREA MÉDIA MAIOR QUE 20 M², PÉ-DIREITO SIMPLES, EM CHAPA DE MADEIRA COMPENSADA RESINADA, 10 UTILIZAÇÕES. AF_12/2015</v>
          </cell>
          <cell r="C8689" t="str">
            <v>M2</v>
          </cell>
          <cell r="D8689">
            <v>33.92</v>
          </cell>
        </row>
        <row r="8690">
          <cell r="A8690">
            <v>92495</v>
          </cell>
          <cell r="B8690" t="str">
            <v>MONTAGEM E DESMONTAGEM DE FÔRMA DE LAJE NERVURADA COM CUBETA E ASSOALHO COM ÁREA MÉDIA MENOR OU IGUAL A 20 M², PÉ-DIREITO DUPLO, EM CHAPA DE MADEIRA COMPENSADA RESINADA, 12 UTILIZAÇÕES. AF_12/2015</v>
          </cell>
          <cell r="C8690" t="str">
            <v>M2</v>
          </cell>
          <cell r="D8690">
            <v>64.2</v>
          </cell>
        </row>
        <row r="8691">
          <cell r="A8691">
            <v>92496</v>
          </cell>
          <cell r="B8691" t="str">
            <v>MONTAGEM E DESMONTAGEM DE FÔRMA DE LAJE NERVURADA COM CUBETA E ASSOALHO COM ÁREA MÉDIA MAIOR QUE 20 M², PÉ-DIREITO DUPLO, EM CHAPA DE MADEIRA COMPENSADA RESINADA, 12 UTILIZAÇÕES. AF_12/2015</v>
          </cell>
          <cell r="C8691" t="str">
            <v>M2</v>
          </cell>
          <cell r="D8691">
            <v>62.28</v>
          </cell>
        </row>
        <row r="8692">
          <cell r="A8692">
            <v>92497</v>
          </cell>
          <cell r="B8692" t="str">
            <v>MONTAGEM E DESMONTAGEM DE FÔRMA DE LAJE NERVURADA COM CUBETA E ASSOALHO COM ÁREA MÉDIA MENOR OU IGUAL A 20 M², PÉ-DIREITO SIMPLES, EM CHAPA DE MADEIRA COMPENSADA RESINADA, 12 UTILIZAÇÕES. AF_12/2015</v>
          </cell>
          <cell r="C8692" t="str">
            <v>M2</v>
          </cell>
          <cell r="D8692">
            <v>34.51</v>
          </cell>
        </row>
        <row r="8693">
          <cell r="A8693">
            <v>92498</v>
          </cell>
          <cell r="B8693" t="str">
            <v>MONTAGEM E DESMONTAGEM DE FÔRMA DE LAJE NERVURADA COM CUBETA E ASSOALHO COM ÁREA MÉDIA MAIOR QUE 20 M², PÉ-DIREITO SIMPLES, EM CHAPA DE MADEIRA COMPENSADA RESINADA, 12 UTILIZAÇÕES. AF_12/2015</v>
          </cell>
          <cell r="C8693" t="str">
            <v>M2</v>
          </cell>
          <cell r="D8693">
            <v>32.72</v>
          </cell>
        </row>
        <row r="8694">
          <cell r="A8694">
            <v>92499</v>
          </cell>
          <cell r="B8694" t="str">
            <v>MONTAGEM E DESMONTAGEM DE FÔRMA DE LAJE NERVURADA COM CUBETA E ASSOALHO COM ÁREA MÉDIA MENOR OU IGUAL A 20 M², PÉ-DIREITO DUPLO, EM CHAPA DE MADEIRA COMPENSADA RESINADA, 14 UTILIZAÇÕES. AF_12/2015</v>
          </cell>
          <cell r="C8694" t="str">
            <v>M2</v>
          </cell>
          <cell r="D8694">
            <v>63.34</v>
          </cell>
        </row>
        <row r="8695">
          <cell r="A8695">
            <v>92500</v>
          </cell>
          <cell r="B8695" t="str">
            <v>MONTAGEM E DESMONTAGEM DE FÔRMA DE LAJE NERVURADA COM CUBETA E ASSOALHO COM ÁREA MÉDIA MAIOR QUE 20 M², PÉ-DIREITO DUPLO, EM CHAPA DE MADEIRA COMPENSADA RESINADA, 14 UTILIZAÇÕES. AF_12/2015</v>
          </cell>
          <cell r="C8695" t="str">
            <v>M2</v>
          </cell>
          <cell r="D8695">
            <v>61.46</v>
          </cell>
        </row>
        <row r="8696">
          <cell r="A8696">
            <v>92501</v>
          </cell>
          <cell r="B8696" t="str">
            <v>MONTAGEM E DESMONTAGEM DE FÔRMA DE LAJE NERVURADA COM CUBETA E ASSOALHO COM ÁREA MÉDIA MENOR OU IGUAL A 20 M², PÉ-DIREITO SIMPLES, EM CHAPA DE MADEIRA COMPENSADA RESINADA, 14 UTILIZAÇÕES. AF_12/2015</v>
          </cell>
          <cell r="C8696" t="str">
            <v>M2</v>
          </cell>
          <cell r="D8696">
            <v>33.79</v>
          </cell>
        </row>
        <row r="8697">
          <cell r="A8697">
            <v>92502</v>
          </cell>
          <cell r="B8697" t="str">
            <v>MONTAGEM E DESMONTAGEM DE FÔRMA DE LAJE NERVURADA COM CUBETA E ASSOALHO COM ÁREA MÉDIA MAIOR QUE 20 M², PÉ-DIREITO SIMPLES, EM CHAPA DE MADEIRA COMPENSADA RESINADA, 14 UTILIZAÇÕES. AF_12/2015</v>
          </cell>
          <cell r="C8697" t="str">
            <v>M2</v>
          </cell>
          <cell r="D8697">
            <v>32.04</v>
          </cell>
        </row>
        <row r="8698">
          <cell r="A8698">
            <v>92503</v>
          </cell>
          <cell r="B8698" t="str">
            <v>MONTAGEM E DESMONTAGEM DE FÔRMA DE LAJE NERVURADA COM CUBETA E ASSOALHO COM ÁREA MÉDIA MENOR OU IGUAL A 20 M², PÉ-DIREITO DUPLO, EM CHAPA DE MADEIRA COMPENSADA RESINADA, 18 UTILIZAÇÕES. AF_12/2015</v>
          </cell>
          <cell r="C8698" t="str">
            <v>M2</v>
          </cell>
          <cell r="D8698">
            <v>61.91</v>
          </cell>
        </row>
        <row r="8699">
          <cell r="A8699">
            <v>92504</v>
          </cell>
          <cell r="B8699" t="str">
            <v>MONTAGEM E DESMONTAGEM DE FÔRMA DE LAJE NERVURADA COM CUBETA E ASSOALHO COM ÁREA MÉDIA MAIOR QUE 20 M², PÉ-DIREITO DUPLO, EM CHAPA DE MADEIRA COMPENSADA RESINADA, 18 UTILIZAÇÕES. AF_12/2015</v>
          </cell>
          <cell r="C8699" t="str">
            <v>M2</v>
          </cell>
          <cell r="D8699">
            <v>36.54</v>
          </cell>
        </row>
        <row r="8700">
          <cell r="A8700">
            <v>92505</v>
          </cell>
          <cell r="B8700" t="str">
            <v>MONTAGEM E DESMONTAGEM DE FÔRMA DE LAJE NERVURADA COM CUBETA E ASSOALHO COM ÁREA MÉDIA MENOR OU IGUAL A 20 M², PÉ-DIREITO SIMPLES, EM CHAPA DE MADEIRA COMPENSADA RESINADA, 18 UTILIZAÇÕES. AF_12/2015</v>
          </cell>
          <cell r="C8700" t="str">
            <v>M2</v>
          </cell>
          <cell r="D8700">
            <v>32.58</v>
          </cell>
        </row>
        <row r="8701">
          <cell r="A8701">
            <v>92506</v>
          </cell>
          <cell r="B8701" t="str">
            <v>MONTAGEM E DESMONTAGEM DE FÔRMA DE LAJE NERVURADA COM CUBETA E ASSOALHO COM ÁREA MÉDIA MAIOR QUE 20 M², PÉ-DIREITO SIMPLES, EM CHAPA DE MADEIRA COMPENSADA RESINADA, 18 UTILIZAÇÕES. AF_12/2015</v>
          </cell>
          <cell r="C8701" t="str">
            <v>M2</v>
          </cell>
          <cell r="D8701">
            <v>30.9</v>
          </cell>
        </row>
        <row r="8702">
          <cell r="A8702">
            <v>92507</v>
          </cell>
          <cell r="B8702" t="str">
            <v>MONTAGEM E DESMONTAGEM DE FÔRMA DE LAJE MACIÇA COM ÁREA MÉDIA MENOR OU IGUAL A 20 M², PÉ-DIREITO DUPLO, EM CHAPA DE MADEIRA COMPENSADA RESINADA, 2 UTILIZAÇÕES. AF_12/2015</v>
          </cell>
          <cell r="C8702" t="str">
            <v>M2</v>
          </cell>
          <cell r="D8702">
            <v>59.04</v>
          </cell>
        </row>
        <row r="8703">
          <cell r="A8703">
            <v>92508</v>
          </cell>
          <cell r="B8703" t="str">
            <v>MONTAGEM E DESMONTAGEM DE FÔRMA DE LAJE MACIÇA COM ÁREA MÉDIA MAIOR QUE 20 M², PÉ-DIREITO DUPLO, EM CHAPA DE MADEIRA COMPENSADA RESINADA, 2 UTILIZAÇÕES. AF_12/2015</v>
          </cell>
          <cell r="C8703" t="str">
            <v>M2</v>
          </cell>
          <cell r="D8703">
            <v>57.35</v>
          </cell>
        </row>
        <row r="8704">
          <cell r="A8704">
            <v>92509</v>
          </cell>
          <cell r="B8704" t="str">
            <v>MONTAGEM E DESMONTAGEM DE FÔRMA DE LAJE MACIÇA COM ÁREA MÉDIA MENOR OU IGUAL A 20 M², PÉ-DIREITO SIMPLES, EM CHAPA DE MADEIRA COMPENSADA RESINADA, 2 UTILIZAÇÕES. AF_12/2015</v>
          </cell>
          <cell r="C8704" t="str">
            <v>M2</v>
          </cell>
          <cell r="D8704">
            <v>32.81</v>
          </cell>
        </row>
        <row r="8705">
          <cell r="A8705">
            <v>92510</v>
          </cell>
          <cell r="B8705" t="str">
            <v>MONTAGEM E DESMONTAGEM DE FÔRMA DE LAJE MACIÇA COM ÁREA MÉDIA MAIOR QUE 20 M², PÉ-DIREITO SIMPLES, EM CHAPA DE MADEIRA COMPENSADA RESINADA, 2 UTILIZAÇÕES. AF_12/2015</v>
          </cell>
          <cell r="C8705" t="str">
            <v>M2</v>
          </cell>
          <cell r="D8705">
            <v>31.27</v>
          </cell>
        </row>
        <row r="8706">
          <cell r="A8706">
            <v>92511</v>
          </cell>
          <cell r="B8706" t="str">
            <v>MONTAGEM E DESMONTAGEM DE FÔRMA DE LAJE MACIÇA COM ÁREA MÉDIA MENOR OU IGUAL A 20 M², PÉ-DIREITO DUPLO, EM CHAPA DE MADEIRA COMPENSADA RESINADA, 4 UTILIZAÇÕES. AF_12/2015</v>
          </cell>
          <cell r="C8706" t="str">
            <v>M2</v>
          </cell>
          <cell r="D8706">
            <v>55.43</v>
          </cell>
        </row>
        <row r="8707">
          <cell r="A8707">
            <v>92512</v>
          </cell>
          <cell r="B8707" t="str">
            <v>MONTAGEM E DESMONTAGEM DE FÔRMA DE LAJE MACIÇA COM ÁREA MÉDIA MAIOR QUE 20 M², PÉ-DIREITO DUPLO, EM CHAPA DE MADEIRA COMPENSADA RESINADA, 4 UTILIZAÇÕES. AF_12/2015</v>
          </cell>
          <cell r="C8707" t="str">
            <v>M2</v>
          </cell>
          <cell r="D8707">
            <v>54.14</v>
          </cell>
        </row>
        <row r="8708">
          <cell r="A8708">
            <v>92513</v>
          </cell>
          <cell r="B8708" t="str">
            <v>MONTAGEM E DESMONTAGEM DE FÔRMA DE LAJE MACIÇA COM ÁREA MÉDIA MENOR OU IGUAL A 20 M², PÉ-DIREITO SIMPLES, EM CHAPA DE MADEIRA COMPENSADA RESINADA, 4 UTILIZAÇÕES. AF_12/2015</v>
          </cell>
          <cell r="C8708" t="str">
            <v>M2</v>
          </cell>
          <cell r="D8708">
            <v>24.43</v>
          </cell>
        </row>
        <row r="8709">
          <cell r="A8709">
            <v>92514</v>
          </cell>
          <cell r="B8709" t="str">
            <v>MONTAGEM E DESMONTAGEM DE FÔRMA DE LAJE MACIÇA COM ÁREA MÉDIA MAIOR QUE 20 M², PÉ-DIREITO SIMPLES, EM CHAPA DE MADEIRA COMPENSADA RESINADA, 4 UTILIZAÇÕES. AF_12/2015</v>
          </cell>
          <cell r="C8709" t="str">
            <v>M2</v>
          </cell>
          <cell r="D8709">
            <v>23.24</v>
          </cell>
        </row>
        <row r="8710">
          <cell r="A8710">
            <v>92515</v>
          </cell>
          <cell r="B8710" t="str">
            <v>MONTAGEM E DESMONTAGEM DE FÔRMA DE LAJE MACIÇA COM ÁREA MÉDIA MAIOR QUE 20 M², PÉ-DIREITO DUPLO, EM CHAPA DE MADEIRA COMPENSADA RESINADA, 6 UTILIZAÇÕES. AF_12/2015</v>
          </cell>
          <cell r="C8710" t="str">
            <v>M2</v>
          </cell>
          <cell r="D8710">
            <v>50.41</v>
          </cell>
        </row>
        <row r="8711">
          <cell r="A8711">
            <v>92516</v>
          </cell>
          <cell r="B8711" t="str">
            <v>MONTAGEM E DESMONTAGEM DE FÔRMA DE LAJE MACIÇA COM ÁREA MÉDIA MENOR OU IGUAL A 20 M², PÉ-DIREITO DUPLO, EM CHAPA DE MADEIRA COMPENSADA RESINADA, 6 UTILIZAÇÕES. AF_12/2015</v>
          </cell>
          <cell r="C8711" t="str">
            <v>M2</v>
          </cell>
          <cell r="D8711">
            <v>49.29</v>
          </cell>
        </row>
        <row r="8712">
          <cell r="A8712">
            <v>92517</v>
          </cell>
          <cell r="B8712" t="str">
            <v>MONTAGEM E DESMONTAGEM DE FÔRMA DE LAJE MACIÇA COM ÁREA MÉDIA MENOR OU IGUAL A 20 M², PÉ-DIREITO SIMPLES, EM CHAPA DE MADEIRA COMPENSADA RESINADA, 6 UTILIZAÇÕES. AF_12/2015</v>
          </cell>
          <cell r="C8712" t="str">
            <v>M2</v>
          </cell>
          <cell r="D8712">
            <v>20.420000000000002</v>
          </cell>
        </row>
        <row r="8713">
          <cell r="A8713">
            <v>92518</v>
          </cell>
          <cell r="B8713" t="str">
            <v>MONTAGEM E DESMONTAGEM DE FÔRMA DE LAJE MACIÇA COM ÁREA MÉDIA MAIOR QUE 20 M², PÉ-DIREITO SIMPLES, EM CHAPA DE MADEIRA COMPENSADA RESINADA, 6 UTILIZAÇÕES. AF_12/2015</v>
          </cell>
          <cell r="C8713" t="str">
            <v>M2</v>
          </cell>
          <cell r="D8713">
            <v>19.38</v>
          </cell>
        </row>
        <row r="8714">
          <cell r="A8714">
            <v>92519</v>
          </cell>
          <cell r="B8714" t="str">
            <v>MONTAGEM E DESMONTAGEM DE FÔRMA DE LAJE MACIÇA COM ÁREA MÉDIA MENOR OU IGUAL A 20 M², PÉ-DIREITO DUPLO, EM CHAPA DE MADEIRA COMPENSADA RESINADA, 8 UTILIZAÇÕES. AF_12/2015</v>
          </cell>
          <cell r="C8714" t="str">
            <v>M2</v>
          </cell>
          <cell r="D8714">
            <v>47.86</v>
          </cell>
        </row>
        <row r="8715">
          <cell r="A8715">
            <v>92520</v>
          </cell>
          <cell r="B8715" t="str">
            <v>MONTAGEM E DESMONTAGEM DE FÔRMA DE LAJE MACIÇA COM ÁREA MÉDIA MAIOR QUE 20 M², PÉ-DIREITO DUPLO, EM CHAPA DE MADEIRA COMPENSADA RESINADA, 8 UTILIZAÇÕES. AF_12/2015</v>
          </cell>
          <cell r="C8715" t="str">
            <v>M2</v>
          </cell>
          <cell r="D8715">
            <v>46.83</v>
          </cell>
        </row>
        <row r="8716">
          <cell r="A8716">
            <v>92521</v>
          </cell>
          <cell r="B8716" t="str">
            <v>MONTAGEM E DESMONTAGEM DE FÔRMA DE LAJE MACIÇA COM ÁREA MÉDIA MENOR OU IGUAL A 20 M², PÉ-DIREITO SIMPLES, EM CHAPA DE MADEIRA COMPENSADA RESINADA, 8 UTILIZAÇÕES. AF_12/2015</v>
          </cell>
          <cell r="C8716" t="str">
            <v>M2</v>
          </cell>
          <cell r="D8716">
            <v>18.36</v>
          </cell>
        </row>
        <row r="8717">
          <cell r="A8717">
            <v>92522</v>
          </cell>
          <cell r="B8717" t="str">
            <v>MONTAGEM E DESMONTAGEM DE FÔRMA DE LAJE MACIÇA COM ÁREA MÉDIA MAIOR QUE 20 M², PÉ-DIREITO SIMPLES, EM CHAPA DE MADEIRA COMPENSADA RESINADA, 8 UTILIZAÇÕES. AF_12/2015</v>
          </cell>
          <cell r="C8717" t="str">
            <v>M2</v>
          </cell>
          <cell r="D8717">
            <v>17.399999999999999</v>
          </cell>
        </row>
        <row r="8718">
          <cell r="A8718">
            <v>92523</v>
          </cell>
          <cell r="B8718" t="str">
            <v>MONTAGEM E DESMONTAGEM DE FÔRMA DE LAJE MACIÇA COM ÁREA MÉDIA MENOR OU IGUAL A 20 M², PÉ-DIREITO DUPLO, EM CHAPA DE MADEIRA COMPENSADA PLASTIFICADA, 10 UTILIZAÇÕES. AF_12/2015</v>
          </cell>
          <cell r="C8718" t="str">
            <v>M2</v>
          </cell>
          <cell r="D8718">
            <v>47.12</v>
          </cell>
        </row>
        <row r="8719">
          <cell r="A8719">
            <v>92524</v>
          </cell>
          <cell r="B8719" t="str">
            <v>MONTAGEM E DESMONTAGEM DE FÔRMA DE LAJE MACIÇA COM ÁREA MÉDIA MAIOR QUE 20 M², PÉ-DIREITO DUPLO, EM CHAPA DE MADEIRA COMPENSADA PLASTIFICADA, 10 UTILIZAÇÕES. AF_12/2015</v>
          </cell>
          <cell r="C8719" t="str">
            <v>M2</v>
          </cell>
          <cell r="D8719">
            <v>46.14</v>
          </cell>
        </row>
        <row r="8720">
          <cell r="A8720">
            <v>92525</v>
          </cell>
          <cell r="B8720" t="str">
            <v>MONTAGEM E DESMONTAGEM DE FÔRMA DE LAJE MACIÇA COM ÁREA MÉDIA MENOR OU IGUAL A 20 M², PÉ-DIREITO SIMPLES, EM CHAPA DE MADEIRA COMPENSADA PLASTIFICADA, 10 UTILIZAÇÕES. AF_12/2015</v>
          </cell>
          <cell r="C8720" t="str">
            <v>M2</v>
          </cell>
          <cell r="D8720">
            <v>17.93</v>
          </cell>
        </row>
        <row r="8721">
          <cell r="A8721">
            <v>92526</v>
          </cell>
          <cell r="B8721" t="str">
            <v>MONTAGEM E DESMONTAGEM DE FÔRMA DE LAJE MACIÇA COM ÁREA MÉDIA MAIOR QUE 20 M², PÉ-DIREITO SIMPLES, EM CHAPA DE MADEIRA COMPENSADA PLASTIFICADA, 10 UTILIZAÇÕES. AF_12/2015</v>
          </cell>
          <cell r="C8721" t="str">
            <v>M2</v>
          </cell>
          <cell r="D8721">
            <v>17</v>
          </cell>
        </row>
        <row r="8722">
          <cell r="A8722">
            <v>92527</v>
          </cell>
          <cell r="B8722" t="str">
            <v>MONTAGEM E DESMONTAGEM DE FÔRMA DE LAJE MACIÇA COM ÁREA MÉDIA MENOR OU IGUAL A 20 M², PÉ-DIREITO DUPLO, EM CHAPA DE MADEIRA COMPENSADA PLASTIFICADA, 12 UTILIZAÇÕES. AF_12/2015</v>
          </cell>
          <cell r="C8722" t="str">
            <v>M2</v>
          </cell>
          <cell r="D8722">
            <v>46.09</v>
          </cell>
        </row>
        <row r="8723">
          <cell r="A8723">
            <v>92528</v>
          </cell>
          <cell r="B8723" t="str">
            <v>MONTAGEM E DESMONTAGEM DE FÔRMA DE LAJE MACIÇA COM ÁREA MÉDIA MAIOR QUE 20 M², PÉ-DIREITO DUPLO, EM CHAPA DE MADEIRA COMPENSADA PLASTIFICADA, 12 UTILIZAÇÕES. AF_12/2015</v>
          </cell>
          <cell r="C8723" t="str">
            <v>M2</v>
          </cell>
          <cell r="D8723">
            <v>45.15</v>
          </cell>
        </row>
        <row r="8724">
          <cell r="A8724">
            <v>92529</v>
          </cell>
          <cell r="B8724" t="str">
            <v>MONTAGEM E DESMONTAGEM DE FÔRMA DE LAJE MACIÇA COM ÁREA MÉDIA MENOR OU IGUAL A 20 M², PÉ-DIREITO SIMPLES, EM CHAPA DE MADEIRA COMPENSADA PLASTIFICADA, 12 UTILIZAÇÕES. AF_12/2015</v>
          </cell>
          <cell r="C8724" t="str">
            <v>M2</v>
          </cell>
          <cell r="D8724">
            <v>17.09</v>
          </cell>
        </row>
        <row r="8725">
          <cell r="A8725">
            <v>92530</v>
          </cell>
          <cell r="B8725" t="str">
            <v>MONTAGEM E DESMONTAGEM DE FÔRMA DE LAJE MACIÇA COM ÁREA MÉDIA MAIOR QUE 20 M², PÉ-DIREITO SIMPLES, EM CHAPA DE MADEIRA COMPENSADA PLASTIFICADA, 12 UTILIZAÇÕES. AF_12/2015</v>
          </cell>
          <cell r="C8725" t="str">
            <v>M2</v>
          </cell>
          <cell r="D8725">
            <v>16.190000000000001</v>
          </cell>
        </row>
        <row r="8726">
          <cell r="A8726">
            <v>92531</v>
          </cell>
          <cell r="B8726" t="str">
            <v>MONTAGEM E DESMONTAGEM DE FÔRMA DE LAJE MACIÇA COM ÁREA MÉDIA MENOR OU IGUAL A 20 M², PÉ-DIREITO DUPLO, EM CHAPA DE MADEIRA COMPENSADA PLASTIFICADA, 14 UTILIZAÇÕES. AF_12/2015</v>
          </cell>
          <cell r="C8726" t="str">
            <v>M2</v>
          </cell>
          <cell r="D8726">
            <v>45.32</v>
          </cell>
        </row>
        <row r="8727">
          <cell r="A8727">
            <v>92532</v>
          </cell>
          <cell r="B8727" t="str">
            <v>MONTAGEM E DESMONTAGEM DE FÔRMA DE LAJE MACIÇA COM ÁREA MÉDIA MAIOR QUE 20 M², PÉ-DIREITO DUPLO, EM CHAPA DE MADEIRA COMPENSADA PLASTIFICADA, 14 UTILIZAÇÕES. AF_12/2015</v>
          </cell>
          <cell r="C8727" t="str">
            <v>M2</v>
          </cell>
          <cell r="D8727">
            <v>44.39</v>
          </cell>
        </row>
        <row r="8728">
          <cell r="A8728">
            <v>92533</v>
          </cell>
          <cell r="B8728" t="str">
            <v>MONTAGEM E DESMONTAGEM DE FÔRMA DE LAJE MACIÇA COM ÁREA MÉDIA MENOR OU IGUAL A 20 M², PÉ-DIREITO SIMPLES, EM CHAPA DE MADEIRA COMPENSADA PLASTIFICADA, 14 UTILIZAÇÕES. AF_12/2015</v>
          </cell>
          <cell r="C8728" t="str">
            <v>M2</v>
          </cell>
          <cell r="D8728">
            <v>16.46</v>
          </cell>
        </row>
        <row r="8729">
          <cell r="A8729">
            <v>92534</v>
          </cell>
          <cell r="B8729" t="str">
            <v>MONTAGEM E DESMONTAGEM DE FÔRMA DE LAJE MACIÇA COM ÁREA MÉDIA MAIOR QUE 20 M², PÉ-DIREITO SIMPLES, EM CHAPA DE MADEIRA COMPENSADA PLASTIFICADA, 14 UTILIZAÇÕES. AF_12/2015</v>
          </cell>
          <cell r="C8729" t="str">
            <v>M2</v>
          </cell>
          <cell r="D8729">
            <v>15.61</v>
          </cell>
        </row>
        <row r="8730">
          <cell r="A8730">
            <v>92535</v>
          </cell>
          <cell r="B8730" t="str">
            <v>MONTAGEM E DESMONTAGEM DE FÔRMA DE LAJE MACIÇA COM ÁREA MÉDIA MENOR OU IGUAL A 20 M², PÉ-DIREITO DUPLO, EM CHAPA DE MADEIRA COMPENSADA PLASTIFICADA, 18 UTILIZAÇÕES. AF_12/2015</v>
          </cell>
          <cell r="C8730" t="str">
            <v>M2</v>
          </cell>
          <cell r="D8730">
            <v>43.93</v>
          </cell>
        </row>
        <row r="8731">
          <cell r="A8731">
            <v>92536</v>
          </cell>
          <cell r="B8731" t="str">
            <v>MONTAGEM E DESMONTAGEM DE FÔRMA DE LAJE MACIÇA COM ÁREA MÉDIA MAIOR QUE 20 M², PÉ-DIREITO DUPLO, EM CHAPA DE MADEIRA COMPENSADA PLASTIFICADA, 18 UTILIZAÇÕES. AF_12/2015</v>
          </cell>
          <cell r="C8731" t="str">
            <v>M2</v>
          </cell>
          <cell r="D8731">
            <v>43.04</v>
          </cell>
        </row>
        <row r="8732">
          <cell r="A8732">
            <v>92537</v>
          </cell>
          <cell r="B8732" t="str">
            <v>MONTAGEM E DESMONTAGEM DE FÔRMA DE LAJE MACIÇA COM ÁREA MÉDIA MENOR OU IGUAL A 20 M², PÉ-DIREITO SIMPLES, EM CHAPA DE MADEIRA COMPENSADA PLASTIFICADA, 18 UTILIZAÇÕES. AF_12/2015</v>
          </cell>
          <cell r="C8732" t="str">
            <v>M2</v>
          </cell>
          <cell r="D8732">
            <v>15.26</v>
          </cell>
        </row>
        <row r="8733">
          <cell r="A8733">
            <v>92538</v>
          </cell>
          <cell r="B8733" t="str">
            <v>MONTAGEM E DESMONTAGEM DE FÔRMA DE LAJE MACIÇA COM ÁREA MÉDIA MAIOR QUE 20 M², PÉ-DIREITO SIMPLES, EM CHAPA DE MADEIRA COMPENSADA PLASTIFICADA, 18 UTILIZAÇÕES. AF_12/2015</v>
          </cell>
          <cell r="C8733" t="str">
            <v>M2</v>
          </cell>
          <cell r="D8733">
            <v>14.42</v>
          </cell>
        </row>
        <row r="8734">
          <cell r="A8734">
            <v>92539</v>
          </cell>
          <cell r="B8734" t="str">
            <v>TRAMA DE MADEIRA COMPOSTA POR RIPAS, CAIBROS E TERÇAS PARA TELHADOS DE ATÉ 2 ÁGUAS PARA TELHA DE ENCAIXE DE CERÂMICA OU DE CONCRETO, INCLUSO TRANSPORTE VERTICAL. AF_12/2015</v>
          </cell>
          <cell r="C8734" t="str">
            <v>M2</v>
          </cell>
          <cell r="D8734">
            <v>32.94</v>
          </cell>
        </row>
        <row r="8735">
          <cell r="A8735">
            <v>92540</v>
          </cell>
          <cell r="B8735" t="str">
            <v>TRAMA DE MADEIRA COMPOSTA POR RIPAS, CAIBROS E TERÇAS PARA TELHADOS DE MAIS QUE 2 ÁGUAS PARA TELHA DE ENCAIXE DE CERÂMICA OU DE CONCRETO, INCLUSO TRANSPORTE VERTICAL. AF_12/2015</v>
          </cell>
          <cell r="C8735" t="str">
            <v>M2</v>
          </cell>
          <cell r="D8735">
            <v>38.770000000000003</v>
          </cell>
        </row>
        <row r="8736">
          <cell r="A8736">
            <v>92541</v>
          </cell>
          <cell r="B8736" t="str">
            <v>TRAMA DE MADEIRA COMPOSTA POR RIPAS, CAIBROS E TERÇAS PARA TELHADOS DE ATÉ 2 ÁGUAS PARA TELHA CERÂMICA CAPA-CANAL, INCLUSO TRANSPORTE VERTICAL. AF_12/2015</v>
          </cell>
          <cell r="C8736" t="str">
            <v>M2</v>
          </cell>
          <cell r="D8736">
            <v>35.79</v>
          </cell>
        </row>
        <row r="8737">
          <cell r="A8737">
            <v>92542</v>
          </cell>
          <cell r="B8737" t="str">
            <v>TRAMA DE MADEIRA COMPOSTA POR RIPAS, CAIBROS E TERÇAS PARA TELHADOS DE MAIS QUE 2 ÁGUAS PARA TELHA CERÂMICA CAPA-CANAL, INCLUSO TRANSPORTE VERTICAL. AF_12/2015</v>
          </cell>
          <cell r="C8737" t="str">
            <v>M2</v>
          </cell>
          <cell r="D8737">
            <v>44.77</v>
          </cell>
        </row>
        <row r="8738">
          <cell r="A8738">
            <v>92543</v>
          </cell>
          <cell r="B8738" t="str">
            <v>TRAMA DE MADEIRA COMPOSTA POR TERÇAS PARA TELHADOS DE ATÉ 2 ÁGUAS PARA TELHA ONDULADA DE FIBROCIMENTO, METÁLICA, PLÁSTICA OU TERMOACÚSTICA, INCLUSO TRANSPORTE VERTICAL. AF_12/2015</v>
          </cell>
          <cell r="C8738" t="str">
            <v>M2</v>
          </cell>
          <cell r="D8738">
            <v>9.35</v>
          </cell>
        </row>
        <row r="8739">
          <cell r="A8739">
            <v>92544</v>
          </cell>
          <cell r="B8739" t="str">
            <v>TRAMA DE MADEIRA COMPOSTA POR TERÇAS PARA TELHADOS DE ATÉ 2 ÁGUAS PARA TELHA ESTRUTURAL DE FIBROCIMENTO, INCLUSO TRANSPORTE VERTICAL. AF_12/2015</v>
          </cell>
          <cell r="C8739" t="str">
            <v>M2</v>
          </cell>
          <cell r="D8739">
            <v>7.89</v>
          </cell>
        </row>
        <row r="8740">
          <cell r="A8740">
            <v>92545</v>
          </cell>
          <cell r="B8740" t="str">
            <v>FABRICAÇÃO E INSTALAÇÃO DE TESOURA INTEIRA EM MADEIRA NÃO APARELHADA, VÃO DE 3 M, PARA TELHA CERÂMICA OU DE CONCRETO, INCLUSO IÇAMENTO. AF_12/2015</v>
          </cell>
          <cell r="C8740" t="str">
            <v>UN</v>
          </cell>
          <cell r="D8740">
            <v>480.53</v>
          </cell>
        </row>
        <row r="8741">
          <cell r="A8741">
            <v>92546</v>
          </cell>
          <cell r="B8741" t="str">
            <v>FABRICAÇÃO E INSTALAÇÃO DE TESOURA INTEIRA EM MADEIRA NÃO APARELHADA, VÃO DE 4 M, PARA TELHA CERÂMICA OU DE CONCRETO, INCLUSO IÇAMENTO. AF_12/2015</v>
          </cell>
          <cell r="C8741" t="str">
            <v>UN</v>
          </cell>
          <cell r="D8741">
            <v>592.96</v>
          </cell>
        </row>
        <row r="8742">
          <cell r="A8742">
            <v>92547</v>
          </cell>
          <cell r="B8742" t="str">
            <v>FABRICAÇÃO E INSTALAÇÃO DE TESOURA INTEIRA EM MADEIRA NÃO APARELHADA, VÃO DE 5 M, PARA TELHA CERÂMICA OU DE CONCRETO, INCLUSO IÇAMENTO. AF_12/2015</v>
          </cell>
          <cell r="C8742" t="str">
            <v>UN</v>
          </cell>
          <cell r="D8742">
            <v>617.9</v>
          </cell>
        </row>
        <row r="8743">
          <cell r="A8743">
            <v>92548</v>
          </cell>
          <cell r="B8743" t="str">
            <v>FABRICAÇÃO E INSTALAÇÃO DE TESOURA INTEIRA EM MADEIRA NÃO APARELHADA, VÃO DE 6 M, PARA TELHA CERÂMICA OU DE CONCRETO, INCLUSO IÇAMENTO. AF_12/2015</v>
          </cell>
          <cell r="C8743" t="str">
            <v>UN</v>
          </cell>
          <cell r="D8743">
            <v>685.27</v>
          </cell>
        </row>
        <row r="8744">
          <cell r="A8744">
            <v>92549</v>
          </cell>
          <cell r="B8744" t="str">
            <v>FABRICAÇÃO E INSTALAÇÃO DE TESOURA INTEIRA EM MADEIRA NÃO APARELHADA, VÃO DE 7 M, PARA TELHA CERÂMICA OU DE CONCRETO, INCLUSO IÇAMENTO. AF_12/2015</v>
          </cell>
          <cell r="C8744" t="str">
            <v>UN</v>
          </cell>
          <cell r="D8744">
            <v>882.63</v>
          </cell>
        </row>
        <row r="8745">
          <cell r="A8745">
            <v>92550</v>
          </cell>
          <cell r="B8745" t="str">
            <v>FABRICAÇÃO E INSTALAÇÃO DE TESOURA INTEIRA EM MADEIRA NÃO APARELHADA, VÃO DE 8 M, PARA TELHA CERÂMICA OU DE CONCRETO, INCLUSO IÇAMENTO. AF_12/2015</v>
          </cell>
          <cell r="C8745" t="str">
            <v>UN</v>
          </cell>
          <cell r="D8745">
            <v>1063.27</v>
          </cell>
        </row>
        <row r="8746">
          <cell r="A8746">
            <v>92551</v>
          </cell>
          <cell r="B8746" t="str">
            <v>FABRICAÇÃO E INSTALAÇÃO DE TESOURA INTEIRA EM MADEIRA NÃO APARELHADA, VÃO DE 9 M, PARA TELHA CERÂMICA OU DE CONCRETO, INCLUSO IÇAMENTO. AF_12/2015</v>
          </cell>
          <cell r="C8746" t="str">
            <v>UN</v>
          </cell>
          <cell r="D8746">
            <v>1096.18</v>
          </cell>
        </row>
        <row r="8747">
          <cell r="A8747">
            <v>92552</v>
          </cell>
          <cell r="B8747" t="str">
            <v>FABRICAÇÃO E INSTALAÇÃO DE TESOURA INTEIRA EM MADEIRA NÃO APARELHADA, VÃO DE 10 M, PARA TELHA CERÂMICA OU DE CONCRETO, INCLUSO IÇAMENTO. AF_12/2015</v>
          </cell>
          <cell r="C8747" t="str">
            <v>UN</v>
          </cell>
          <cell r="D8747">
            <v>1196.27</v>
          </cell>
        </row>
        <row r="8748">
          <cell r="A8748">
            <v>92553</v>
          </cell>
          <cell r="B8748" t="str">
            <v>FABRICAÇÃO E INSTALAÇÃO DE TESOURA INTEIRA EM MADEIRA NÃO APARELHADA, VÃO DE 11 M, PARA TELHA CERÂMICA OU DE CONCRETO, INCLUSO IÇAMENTO. AF_12/2015</v>
          </cell>
          <cell r="C8748" t="str">
            <v>UN</v>
          </cell>
          <cell r="D8748">
            <v>1397.49</v>
          </cell>
        </row>
        <row r="8749">
          <cell r="A8749">
            <v>92554</v>
          </cell>
          <cell r="B8749" t="str">
            <v>FABRICAÇÃO E INSTALAÇÃO DE TESOURA INTEIRA EM MADEIRA NÃO APARELHADA, VÃO DE 12 M, PARA TELHA CERÂMICA OU DE CONCRETO, INCLUSO IÇAMENTO. AF_12/2015</v>
          </cell>
          <cell r="C8749" t="str">
            <v>UN</v>
          </cell>
          <cell r="D8749">
            <v>1434.89</v>
          </cell>
        </row>
        <row r="8750">
          <cell r="A8750">
            <v>92555</v>
          </cell>
          <cell r="B8750" t="str">
            <v>FABRICAÇÃO E INSTALAÇÃO DE TESOURA INTEIRA EM MADEIRA NÃO APARELHADA, VÃO DE 3 M, PARA TELHA ONDULADA DE FIBROCIMENTO, METÁLICA, PLÁSTICA OU TERMOACÚSTICA, INCLUSO IÇAMENTO. AF_12/2015</v>
          </cell>
          <cell r="C8750" t="str">
            <v>UN</v>
          </cell>
          <cell r="D8750">
            <v>475.68</v>
          </cell>
        </row>
        <row r="8751">
          <cell r="A8751">
            <v>92556</v>
          </cell>
          <cell r="B8751" t="str">
            <v>FABRICAÇÃO E INSTALAÇÃO DE TESOURA INTEIRA EM MADEIRA NÃO APARELHADA, VÃO DE 4 M, PARA TELHA ONDULADA DE FIBROCIMENTO, METÁLICA, PLÁSTICA OU TERMOACÚSTICA, INCLUSO IÇAMENTO. AF_12/2015</v>
          </cell>
          <cell r="C8751" t="str">
            <v>UN</v>
          </cell>
          <cell r="D8751">
            <v>584.95000000000005</v>
          </cell>
        </row>
        <row r="8752">
          <cell r="A8752">
            <v>92557</v>
          </cell>
          <cell r="B8752" t="str">
            <v>FABRICAÇÃO E INSTALAÇÃO DE TESOURA INTEIRA EM MADEIRA NÃO APARELHADA, VÃO DE 5 M, PARA TELHA ONDULADA DE FIBROCIMENTO, METÁLICA, PLÁSTICA OU TERMOACÚSTICA, INCLUSO IÇAMENTO. AF_12/2015</v>
          </cell>
          <cell r="C8752" t="str">
            <v>UN</v>
          </cell>
          <cell r="D8752">
            <v>609.88</v>
          </cell>
        </row>
        <row r="8753">
          <cell r="A8753">
            <v>92558</v>
          </cell>
          <cell r="B8753" t="str">
            <v>FABRICAÇÃO E INSTALAÇÃO DE TESOURA INTEIRA EM MADEIRA NÃO APARELHADA, VÃO DE 6 M, PARA TELHA ONDULADA DE FIBROCIMENTO, METÁLICA, PLÁSTICA OU TERMOACÚSTICA, INCLUSO IÇAMENTO. AF_12/2015</v>
          </cell>
          <cell r="C8753" t="str">
            <v>UN</v>
          </cell>
          <cell r="D8753">
            <v>682.76</v>
          </cell>
        </row>
        <row r="8754">
          <cell r="A8754">
            <v>92559</v>
          </cell>
          <cell r="B8754" t="str">
            <v>FABRICAÇÃO E INSTALAÇÃO DE TESOURA INTEIRA EM MADEIRA NÃO APARELHADA, VÃO DE 7 M, PARA TELHA ONDULADA DE FIBROCIMENTO, METÁLICA, PLÁSTICA OU TERMOACÚSTICA, INCLUSO IÇAMENTO. AF_12/2015</v>
          </cell>
          <cell r="C8754" t="str">
            <v>UN</v>
          </cell>
          <cell r="D8754">
            <v>874.09</v>
          </cell>
        </row>
        <row r="8755">
          <cell r="A8755">
            <v>92560</v>
          </cell>
          <cell r="B8755" t="str">
            <v>FABRICAÇÃO E INSTALAÇÃO DE TESOURA INTEIRA EM MADEIRA NÃO APARELHADA, VÃO DE 8 M, PARA TELHA ONDULADA DE FIBROCIMENTO, METÁLICA, PLÁSTICA OU TERMOACÚSTICA, INCLUSO IÇAMENTO. AF_12/2015</v>
          </cell>
          <cell r="C8755" t="str">
            <v>UN</v>
          </cell>
          <cell r="D8755">
            <v>1050.24</v>
          </cell>
        </row>
        <row r="8756">
          <cell r="A8756">
            <v>92561</v>
          </cell>
          <cell r="B8756" t="str">
            <v>FABRICAÇÃO E INSTALAÇÃO DE TESOURA INTEIRA EM MADEIRA NÃO APARELHADA, VÃO DE 9 M, PARA TELHA ONDULADA DE FIBROCIMENTO, METÁLICA, PLÁSTICA OU TERMOACÚSTICA, INCLUSO IÇAMENTO. AF_12/2015</v>
          </cell>
          <cell r="C8756" t="str">
            <v>UN</v>
          </cell>
          <cell r="D8756">
            <v>1083.73</v>
          </cell>
        </row>
        <row r="8757">
          <cell r="A8757">
            <v>92562</v>
          </cell>
          <cell r="B8757" t="str">
            <v>FABRICAÇÃO E INSTALAÇÃO DE TESOURA INTEIRA EM MADEIRA NÃO APARELHADA, VÃO DE 10 M, PARA TELHA ONDULADA DE FIBROCIMENTO, METÁLICA, PLÁSTICA OU TERMOACÚSTICA, INCLUSO IÇAMENTO. AF_12/2015</v>
          </cell>
          <cell r="C8757" t="str">
            <v>UN</v>
          </cell>
          <cell r="D8757">
            <v>1175.81</v>
          </cell>
        </row>
        <row r="8758">
          <cell r="A8758">
            <v>92563</v>
          </cell>
          <cell r="B8758" t="str">
            <v>FABRICAÇÃO E INSTALAÇÃO DE TESOURA INTEIRA EM MADEIRA NÃO APARELHADA, VÃO DE 11 M, PARA TELHA ONDULADA DE FIBROCIMENTO, METÁLICA, PLÁSTICA OU TERMOACÚSTICA, INCLUSO IÇAMENTO. AF_12/2015</v>
          </cell>
          <cell r="C8758" t="str">
            <v>UN</v>
          </cell>
          <cell r="D8758">
            <v>1372.61</v>
          </cell>
        </row>
        <row r="8759">
          <cell r="A8759">
            <v>92564</v>
          </cell>
          <cell r="B8759" t="str">
            <v>FABRICAÇÃO E INSTALAÇÃO DE TESOURA INTEIRA EM MADEIRA NÃO APARELHADA, VÃO DE 12 M, PARA TELHA ONDULADA DE FIBROCIMENTO, METÁLICA, PLÁSTICA OU TERMOACÚSTICA, INCLUSO IÇAMENTO. AF_12/2015</v>
          </cell>
          <cell r="C8759" t="str">
            <v>UN</v>
          </cell>
          <cell r="D8759">
            <v>1404.64</v>
          </cell>
        </row>
        <row r="8760">
          <cell r="A8760">
            <v>92565</v>
          </cell>
          <cell r="B8760" t="str">
            <v>FABRICAÇÃO E INSTALAÇÃO DE ESTRUTURA PONTALETADA DE MADEIRA NÃO APARELHADA PARA TELHADOS COM ATÉ 2 ÁGUAS E PARA TELHA CERÂMICA OU DE CONCRETO, INCLUSO TRANSPORTE VERTICAL. AF_12/2015</v>
          </cell>
          <cell r="C8760" t="str">
            <v>M2</v>
          </cell>
          <cell r="D8760">
            <v>17.760000000000002</v>
          </cell>
        </row>
        <row r="8761">
          <cell r="A8761">
            <v>92566</v>
          </cell>
          <cell r="B8761" t="str">
            <v>FABRICAÇÃO E INSTALAÇÃO DE ESTRUTURA PONTALETADA DE MADEIRA NÃO APARELHADA PARA TELHADOS COM ATÉ 2 ÁGUAS E PARA TELHA ONDULADA DE FIBROCIMENTO, METÁLICA, PLÁSTICA OU TERMOACÚSTICA, INCLUSO TRANSPORTE VERTICAL. AF_12/2015</v>
          </cell>
          <cell r="C8761" t="str">
            <v>M2</v>
          </cell>
          <cell r="D8761">
            <v>10.02</v>
          </cell>
        </row>
        <row r="8762">
          <cell r="A8762">
            <v>92567</v>
          </cell>
          <cell r="B8762" t="str">
            <v>FABRICAÇÃO E INSTALAÇÃO DE ESTRUTURA PONTALETADA DE MADEIRA NÃO APARELHADA PARA TELHADOS COM MAIS QUE 2 ÁGUAS E PARA TELHA CERÂMICA OU DE CONCRETO, INCLUSO TRANSPORTE VERTICAL. AF_12/2015</v>
          </cell>
          <cell r="C8762" t="str">
            <v>M2</v>
          </cell>
          <cell r="D8762">
            <v>15.44</v>
          </cell>
        </row>
        <row r="8763">
          <cell r="A8763">
            <v>92568</v>
          </cell>
          <cell r="B8763" t="str">
            <v>TRAMA DE AÇO COMPOSTA POR RIPAS, CAIBROS E TERÇAS PARA TELHADOS DE ATÉ 2 ÁGUAS PARA TELHA DE ENCAIXE DE CERÂMICA OU DE CONCRETO, INCLUSO TRANSPORTE VERTICAL. AF_12/2015</v>
          </cell>
          <cell r="C8763" t="str">
            <v>M2</v>
          </cell>
          <cell r="D8763">
            <v>50.78</v>
          </cell>
        </row>
        <row r="8764">
          <cell r="A8764">
            <v>92569</v>
          </cell>
          <cell r="B8764" t="str">
            <v>TRAMA DE AÇO COMPOSTA POR RIPAS E CAIBROS PARA TELHADOS DE ATÉ 2 ÁGUAS PARA TELHA DE ENCAIXE DE CERÂMICA OU DE CONCRETO, INCLUSO TRANSPORTE VERTICAL. AF_12/2015</v>
          </cell>
          <cell r="C8764" t="str">
            <v>M2</v>
          </cell>
          <cell r="D8764">
            <v>22.71</v>
          </cell>
        </row>
        <row r="8765">
          <cell r="A8765">
            <v>92570</v>
          </cell>
          <cell r="B8765" t="str">
            <v>TRAMA DE AÇO COMPOSTA POR RIPAS PARA TELHADOS DE ATÉ 2 ÁGUAS PARA TELHA DE ENCAIXE DE CERÂMICA OU DE CONCRETO, INCLUSO TRANSPORTE VERTICAL. AF_12/2015</v>
          </cell>
          <cell r="C8765" t="str">
            <v>M2</v>
          </cell>
          <cell r="D8765">
            <v>10.06</v>
          </cell>
        </row>
        <row r="8766">
          <cell r="A8766">
            <v>92571</v>
          </cell>
          <cell r="B8766" t="str">
            <v>TRAMA DE AÇO COMPOSTA POR RIPAS, CAIBROS E TERÇAS PARA TELHADOS DE MAIS DE 2 ÁGUAS PARA TELHA DE ENCAIXE DE CERÂMICA OU DE CONCRETO, INCLUSO TRANSPORTE VERTICAL. AF_12/2015</v>
          </cell>
          <cell r="C8766" t="str">
            <v>M2</v>
          </cell>
          <cell r="D8766">
            <v>54.88</v>
          </cell>
        </row>
        <row r="8767">
          <cell r="A8767">
            <v>92572</v>
          </cell>
          <cell r="B8767" t="str">
            <v>TRAMA DE AÇO COMPOSTA POR RIPAS E CAIBROS PARA TELHADOS DE MAIS DE 2 ÁGUAS PARA TELHA DE ENCAIXE DE CERÂMICA OU DE CONCRETO, INCLUSO TRANSPORTE VERTICAL. AF_12/2015</v>
          </cell>
          <cell r="C8767" t="str">
            <v>M2</v>
          </cell>
          <cell r="D8767">
            <v>25.17</v>
          </cell>
        </row>
        <row r="8768">
          <cell r="A8768">
            <v>92573</v>
          </cell>
          <cell r="B8768" t="str">
            <v>TRAMA DE AÇO COMPOSTA POR RIPAS PARA TELHADOS DE MAIS DE 2 ÁGUAS PARA TELHA DE ENCAIXE DE CERÂMICA OU DE CONCRETO, INCLUSO TRANSPORTE VERTICAL, INCLUSO TRANSPORTE VERTICAL. AF_12/2015</v>
          </cell>
          <cell r="C8768" t="str">
            <v>M2</v>
          </cell>
          <cell r="D8768">
            <v>11.76</v>
          </cell>
        </row>
        <row r="8769">
          <cell r="A8769">
            <v>92574</v>
          </cell>
          <cell r="B8769" t="str">
            <v>TRAMA DE AÇO COMPOSTA POR RIPAS, CAIBROS E TERÇAS PARA TELHADOS DE ATÉ 2 ÁGUAS PARA TELHA CERÂMICA CAPA-CANAL, INCLUSO TRANSPORTE VERTICAL. AF_12/2015</v>
          </cell>
          <cell r="C8769" t="str">
            <v>M2</v>
          </cell>
          <cell r="D8769">
            <v>55.27</v>
          </cell>
        </row>
        <row r="8770">
          <cell r="A8770">
            <v>92575</v>
          </cell>
          <cell r="B8770" t="str">
            <v>TRAMA DE AÇO COMPOSTA POR RIPAS E CAIBROS PARA TELHADOS DE ATÉ 2 ÁGUAS PARA TELHA CERÂMICA CAPA-CANAL, INCLUSO TRANSPORTE VERTICAL. AF_12/2015</v>
          </cell>
          <cell r="C8770" t="str">
            <v>M2</v>
          </cell>
          <cell r="D8770">
            <v>22.75</v>
          </cell>
        </row>
        <row r="8771">
          <cell r="A8771">
            <v>92576</v>
          </cell>
          <cell r="B8771" t="str">
            <v>TRAMA DE AÇO COMPOSTA POR RIPAS PARA TELHADOS DE ATÉ 2 ÁGUAS PARA TELHA CERÂMICA CAPA-CANAL, INCLUSO TRANSPORTE VERTICAL. AF_12/2015</v>
          </cell>
          <cell r="C8771" t="str">
            <v>M2</v>
          </cell>
          <cell r="D8771">
            <v>8.16</v>
          </cell>
        </row>
        <row r="8772">
          <cell r="A8772">
            <v>92577</v>
          </cell>
          <cell r="B8772" t="str">
            <v>TRAMA DE AÇO COMPOSTA POR RIPAS, CAIBROS E TERÇAS PARA TELHADOS DE MAIS DE 2 ÁGUAS PARA TELHA CERÂMICA CAPA-CANAL, INCLUSO TRANSPORTE VERTICAL. AF_12/2015</v>
          </cell>
          <cell r="C8772" t="str">
            <v>M2</v>
          </cell>
          <cell r="D8772">
            <v>59.59</v>
          </cell>
        </row>
        <row r="8773">
          <cell r="A8773">
            <v>92578</v>
          </cell>
          <cell r="B8773" t="str">
            <v>TRAMA DE AÇO COMPOSTA POR RIPAS E CAIBROS PARA TELHADOS DE MAIS DE 2 ÁGUAS PARA TELHA CERÂMICA CAPA-CANAL, INCLUSO TRANSPORTE VERTICAL. AF_12/2015</v>
          </cell>
          <cell r="C8773" t="str">
            <v>M2</v>
          </cell>
          <cell r="D8773">
            <v>25.14</v>
          </cell>
        </row>
        <row r="8774">
          <cell r="A8774">
            <v>92579</v>
          </cell>
          <cell r="B8774" t="str">
            <v>TRAMA DE AÇO COMPOSTA POR RIPAS PARA TELHADOS DE MAIS DE 2 ÁGUAS PARA TELHA CERÂMICA CAPA-CANAL, INCLUSO TRANSPORTE VERTICAL. AF_12/2015</v>
          </cell>
          <cell r="C8774" t="str">
            <v>M2</v>
          </cell>
          <cell r="D8774">
            <v>9.5299999999999994</v>
          </cell>
        </row>
        <row r="8775">
          <cell r="A8775">
            <v>92580</v>
          </cell>
          <cell r="B8775" t="str">
            <v>TRAMA DE AÇO COMPOSTA POR TERÇAS PARA TELHADOS DE ATÉ 2 ÁGUAS PARA TELHA ONDULADA DE FIBROCIMENTO, METÁLICA, PLÁSTICA OU TERMOACÚSTICA, INCLUSO TRANSPORTE VERTICAL. AF_12/2015</v>
          </cell>
          <cell r="C8775" t="str">
            <v>M2</v>
          </cell>
          <cell r="D8775">
            <v>23.52</v>
          </cell>
        </row>
        <row r="8776">
          <cell r="A8776">
            <v>92581</v>
          </cell>
          <cell r="B8776" t="str">
            <v>TRAMA DE AÇO COMPOSTA POR TERÇAS PARA TELHADOS DE ATÉ 2 ÁGUAS PARA TELHA ESTRUTURAL DE FIBROCIMENTO, INCLUSO TRANSPORTE VERTICAL. AF_12/2015</v>
          </cell>
          <cell r="C8776" t="str">
            <v>M2</v>
          </cell>
          <cell r="D8776">
            <v>24.53</v>
          </cell>
        </row>
        <row r="8777">
          <cell r="A8777">
            <v>92582</v>
          </cell>
          <cell r="B8777" t="str">
            <v>FABRICAÇÃO E INSTALAÇÃO DE TESOURA INTEIRA EM AÇO, VÃO DE 3 M, PARA TELHA CERÂMICA OU DE CONCRETO, INCLUSO IÇAMENTO. AF_12/2015</v>
          </cell>
          <cell r="C8777" t="str">
            <v>UN</v>
          </cell>
          <cell r="D8777">
            <v>348.74</v>
          </cell>
        </row>
        <row r="8778">
          <cell r="A8778">
            <v>92584</v>
          </cell>
          <cell r="B8778" t="str">
            <v>FABRICAÇÃO E INSTALAÇÃO DE TESOURA INTEIRA EM AÇO, VÃO DE 4 M, PARA TELHA CERÂMICA OU DE CONCRETO, INCLUSO IÇAMENTO. AF_12/2015</v>
          </cell>
          <cell r="C8778" t="str">
            <v>UN</v>
          </cell>
          <cell r="D8778">
            <v>404.93</v>
          </cell>
        </row>
        <row r="8779">
          <cell r="A8779">
            <v>92586</v>
          </cell>
          <cell r="B8779" t="str">
            <v>FABRICAÇÃO E INSTALAÇÃO DE TESOURA INTEIRA EM AÇO, VÃO DE 5 M, PARA TELHA CERÂMICA OU DE CONCRETO, INCLUSO IÇAMENTO. AF_12/2015</v>
          </cell>
          <cell r="C8779" t="str">
            <v>UN</v>
          </cell>
          <cell r="D8779">
            <v>461.11</v>
          </cell>
        </row>
        <row r="8780">
          <cell r="A8780">
            <v>92588</v>
          </cell>
          <cell r="B8780" t="str">
            <v>FABRICAÇÃO E INSTALAÇÃO DE TESOURA INTEIRA EM AÇO, VÃO DE 6 M, PARA TELHA CERÂMICA OU DE CONCRETO, INCLUSO IÇAMENTO. AF_12/2015</v>
          </cell>
          <cell r="C8780" t="str">
            <v>UN</v>
          </cell>
          <cell r="D8780">
            <v>572.41</v>
          </cell>
        </row>
        <row r="8781">
          <cell r="A8781">
            <v>92590</v>
          </cell>
          <cell r="B8781" t="str">
            <v>FABRICAÇÃO E INSTALAÇÃO DE TESOURA INTEIRA EM AÇO, VÃO DE 7 M, PARA TELHA CERÂMICA OU DE CONCRETO, INCLUSO IÇAMENTO. AF_12/2015</v>
          </cell>
          <cell r="C8781" t="str">
            <v>UN</v>
          </cell>
          <cell r="D8781">
            <v>628.61</v>
          </cell>
        </row>
        <row r="8782">
          <cell r="A8782">
            <v>92592</v>
          </cell>
          <cell r="B8782" t="str">
            <v>FABRICAÇÃO E INSTALAÇÃO DE TESOURA INTEIRA EM AÇO, VÃO DE 8 M, PARA TELHA CERÂMICA OU DE CONCRETO, INCLUSO IÇAMENTO. AF_12/2015</v>
          </cell>
          <cell r="C8782" t="str">
            <v>UN</v>
          </cell>
          <cell r="D8782">
            <v>705.89</v>
          </cell>
        </row>
        <row r="8783">
          <cell r="A8783">
            <v>92593</v>
          </cell>
          <cell r="B8783" t="str">
            <v>(COMPOSIÇÃO REPRESENTATIVA) FABRICAÇÃO E INSTALAÇÃO DE TESOURA INTEIRA EM AÇO, PARA VÃOS DE 3 A 12 M E PARA QUALQUER TIPO DE TELHA, INCLUSO IÇAMENTO. AF_12/2015</v>
          </cell>
          <cell r="C8783" t="str">
            <v>KG</v>
          </cell>
          <cell r="D8783">
            <v>5.32</v>
          </cell>
        </row>
        <row r="8784">
          <cell r="A8784">
            <v>92594</v>
          </cell>
          <cell r="B8784" t="str">
            <v>FABRICAÇÃO E INSTALAÇÃO DE TESOURA INTEIRA EM AÇO, VÃO DE 9 M, PARA TELHA CERÂMICA OU DE CONCRETO, INCLUSO IÇAMENTO. AF_12/2015</v>
          </cell>
          <cell r="C8784" t="str">
            <v>UN</v>
          </cell>
          <cell r="D8784">
            <v>806.93</v>
          </cell>
        </row>
        <row r="8785">
          <cell r="A8785">
            <v>92596</v>
          </cell>
          <cell r="B8785" t="str">
            <v>FABRICAÇÃO E INSTALAÇÃO DE TESOURA INTEIRA EM AÇO, VÃO DE 10 M, PARA TELHA CERÂMICA OU DE CONCRETO, INCLUSO IÇAMENTO. AF_12/2015</v>
          </cell>
          <cell r="C8785" t="str">
            <v>UN</v>
          </cell>
          <cell r="D8785">
            <v>898.92</v>
          </cell>
        </row>
        <row r="8786">
          <cell r="A8786">
            <v>92598</v>
          </cell>
          <cell r="B8786" t="str">
            <v>FABRICAÇÃO E INSTALAÇÃO DE TESOURA INTEIRA EM AÇO, VÃO DE 11 M, PARA TELHA CERÂMICA OU DE CONCRETO, INCLUSO IÇAMENTO. AF_12/2015</v>
          </cell>
          <cell r="C8786" t="str">
            <v>UN</v>
          </cell>
          <cell r="D8786">
            <v>955.1</v>
          </cell>
        </row>
        <row r="8787">
          <cell r="A8787">
            <v>92600</v>
          </cell>
          <cell r="B8787" t="str">
            <v>FABRICAÇÃO E INSTALAÇÃO DE TESOURA INTEIRA EM AÇO, VÃO DE 12 M, PARA TELHA CERÂMICA OU DE CONCRETO, INCLUSO IÇAMENTO. AF_12/2015</v>
          </cell>
          <cell r="C8787" t="str">
            <v>UN</v>
          </cell>
          <cell r="D8787">
            <v>1022.24</v>
          </cell>
        </row>
        <row r="8788">
          <cell r="A8788">
            <v>92602</v>
          </cell>
          <cell r="B8788" t="str">
            <v>FABRICAÇÃO E INSTALAÇÃO DE TESOURA INTEIRA EM AÇO, VÃO DE 3 M, PARA TELHA ONDULADA DE FIBROCIMENTO, METÁLICA, PLÁSTICA OU TERMOACÚSTICA, INCLUSO IÇAMENTO.. AF_12/2015</v>
          </cell>
          <cell r="C8788" t="str">
            <v>UN</v>
          </cell>
          <cell r="D8788">
            <v>348.74</v>
          </cell>
        </row>
        <row r="8789">
          <cell r="A8789">
            <v>92604</v>
          </cell>
          <cell r="B8789" t="str">
            <v>FABRICAÇÃO E INSTALAÇÃO DE TESOURA INTEIRA EM AÇO, VÃO DE 4 M, PARA TELHA ONDULADA DE FIBROCIMENTO, METÁLICA, PLÁSTICA OU TERMOACÚSTICA, INCLUSO IÇAMENTO. AF_12/2015</v>
          </cell>
          <cell r="C8789" t="str">
            <v>UN</v>
          </cell>
          <cell r="D8789">
            <v>393.99</v>
          </cell>
        </row>
        <row r="8790">
          <cell r="A8790">
            <v>92606</v>
          </cell>
          <cell r="B8790" t="str">
            <v>FABRICAÇÃO E INSTALAÇÃO DE TESOURA INTEIRA EM AÇO, VÃO DE 5 M, PARA TELHA ONDULADA DE FIBROCIMENTO, METÁLICA, PLÁSTICA OU TERMOACÚSTICA, INCLUSO IÇAMENTO. AF_12/2015</v>
          </cell>
          <cell r="C8790" t="str">
            <v>UN</v>
          </cell>
          <cell r="D8790">
            <v>450.17</v>
          </cell>
        </row>
        <row r="8791">
          <cell r="A8791">
            <v>92608</v>
          </cell>
          <cell r="B8791" t="str">
            <v>FABRICAÇÃO E INSTALAÇÃO DE TESOURA INTEIRA EM AÇO, VÃO DE 6 M, PARA TELHA ONDULADA DE FIBROCIMENTO, METÁLICA, PLÁSTICA OU TERMOACÚSTICA, INCLUSO IÇAMENTO. AF_12/2015</v>
          </cell>
          <cell r="C8791" t="str">
            <v>UN</v>
          </cell>
          <cell r="D8791">
            <v>550.53</v>
          </cell>
        </row>
        <row r="8792">
          <cell r="A8792">
            <v>92610</v>
          </cell>
          <cell r="B8792" t="str">
            <v>FABRICAÇÃO E INSTALAÇÃO DE TESOURA INTEIRA EM AÇO, VÃO DE 7 M, PARA TELHA ONDULADA DE FIBROCIMENTO, METÁLICA, PLÁSTICA OU TERMOACÚSTICA, INCLUSO IÇAMENTO. AF_12/2015</v>
          </cell>
          <cell r="C8792" t="str">
            <v>UN</v>
          </cell>
          <cell r="D8792">
            <v>606.72</v>
          </cell>
        </row>
        <row r="8793">
          <cell r="A8793">
            <v>92612</v>
          </cell>
          <cell r="B8793" t="str">
            <v>FABRICAÇÃO E INSTALAÇÃO DE TESOURA INTEIRA EM AÇO, VÃO DE 8 M, PARA TELHA ONDULADA DE FIBROCIMENTO, METÁLICA, PLÁSTICA OU TERMOACÚSTICA, INCLUSO IÇAMENTO, INCLUSO IÇAMENTO. AF_12/2015</v>
          </cell>
          <cell r="C8793" t="str">
            <v>UN</v>
          </cell>
          <cell r="D8793">
            <v>684</v>
          </cell>
        </row>
        <row r="8794">
          <cell r="A8794">
            <v>92614</v>
          </cell>
          <cell r="B8794" t="str">
            <v>FABRICAÇÃO E INSTALAÇÃO DE TESOURA INTEIRA EM AÇO, VÃO DE 9 M, PARA TELHA ONDULADA DE FIBROCIMENTO, METÁLICA, PLÁSTICA OU TERMOACÚSTICA, INCLUSO IÇAMENTO. AF_12/2015</v>
          </cell>
          <cell r="C8794" t="str">
            <v>UN</v>
          </cell>
          <cell r="D8794">
            <v>763.16</v>
          </cell>
        </row>
        <row r="8795">
          <cell r="A8795">
            <v>92616</v>
          </cell>
          <cell r="B8795" t="str">
            <v>FABRICAÇÃO E INSTALAÇÃO DE TESOURA INTEIRA EM AÇO, VÃO DE 10 M, PARA TELHA ONDULADA DE FIBROCIMENTO, METÁLICA, PLÁSTICA OU TERMOACÚSTICA, INCLUSO IÇAMENTO. AF_12/2015</v>
          </cell>
          <cell r="C8795" t="str">
            <v>UN</v>
          </cell>
          <cell r="D8795">
            <v>866.09</v>
          </cell>
        </row>
        <row r="8796">
          <cell r="A8796">
            <v>92618</v>
          </cell>
          <cell r="B8796" t="str">
            <v>FABRICAÇÃO E INSTALAÇÃO DE TESOURA INTEIRA EM AÇO, VÃO DE 11 M, PARA TELHA ONDULADA DE FIBROCIMENTO, METÁLICA, PLÁSTICA OU TERMOACÚSTICA, INCLUSO IÇAMENTO. AF_12/2015</v>
          </cell>
          <cell r="C8796" t="str">
            <v>UN</v>
          </cell>
          <cell r="D8796">
            <v>922.27</v>
          </cell>
        </row>
        <row r="8797">
          <cell r="A8797">
            <v>92620</v>
          </cell>
          <cell r="B8797" t="str">
            <v>FABRICAÇÃO E INSTALAÇÃO DE TESOURA INTEIRA EM AÇO, VÃO DE 12 M, PARA TELHA ONDULADA DE FIBROCIMENTO, METÁLICA, PLÁSTICA OU TERMOACÚSTICA, INCLUSO IÇAMENTO. AF_12/2015</v>
          </cell>
          <cell r="C8797" t="str">
            <v>UN</v>
          </cell>
          <cell r="D8797">
            <v>978.47</v>
          </cell>
        </row>
        <row r="8798">
          <cell r="A8798">
            <v>92635</v>
          </cell>
          <cell r="B8798" t="str">
            <v>JOELHO 45 GRAUS, EM FERRO GALVANIZADO, CONEXÃO ROSQUEADA, DN 80 (3"), INSTALADO EM REDE DE ALIMENTAÇÃO PARA HIDRANTE - FORNECIMENTO E INSTALAÇÃO. AF_12/2015</v>
          </cell>
          <cell r="C8798" t="str">
            <v>UN</v>
          </cell>
          <cell r="D8798">
            <v>130.38999999999999</v>
          </cell>
        </row>
        <row r="8799">
          <cell r="A8799">
            <v>92636</v>
          </cell>
          <cell r="B8799" t="str">
            <v>JOELHO 90 GRAUS, EM FERRO GALVANIZADO, CONEXÃO ROSQUEADA, DN 80 (3"), INSTALADO EM REDE DE ALIMENTAÇÃO PARA HIDRANTE - FORNECIMENTO E INSTALAÇÃO. AF_12/2015</v>
          </cell>
          <cell r="C8799" t="str">
            <v>UN</v>
          </cell>
          <cell r="D8799">
            <v>118.44</v>
          </cell>
        </row>
        <row r="8800">
          <cell r="A8800">
            <v>92637</v>
          </cell>
          <cell r="B8800" t="str">
            <v>TÊ, EM FERRO GALVANIZADO, CONEXÃO ROSQUEADA, DN 25 (1"), INSTALADO EM REDE DE ALIMENTAÇÃO PARA HIDRANTE - FORNECIMENTO E INSTALAÇÃO. AF_12/2015</v>
          </cell>
          <cell r="C8800" t="str">
            <v>UN</v>
          </cell>
          <cell r="D8800">
            <v>44.34</v>
          </cell>
        </row>
        <row r="8801">
          <cell r="A8801">
            <v>92638</v>
          </cell>
          <cell r="B8801" t="str">
            <v>TÊ, EM FERRO GALVANIZADO, CONEXÃO ROSQUEADA, DN 32 (1 1/4"), INSTALADO EM REDE DE ALIMENTAÇÃO PARA HIDRANTE - FORNECIMENTO E INSTALAÇÃO. AF_12/2015</v>
          </cell>
          <cell r="C8801" t="str">
            <v>UN</v>
          </cell>
          <cell r="D8801">
            <v>54.17</v>
          </cell>
        </row>
        <row r="8802">
          <cell r="A8802">
            <v>92639</v>
          </cell>
          <cell r="B8802" t="str">
            <v>TÊ, EM FERRO GALVANIZADO, CONEXÃO ROSQUEADA, DN 40 (1 1/2"), INSTALADO EM REDE DE ALIMENTAÇÃO PARA HIDRANTE - FORNECIMENTO E INSTALAÇÃO. AF_12/2015</v>
          </cell>
          <cell r="C8802" t="str">
            <v>UN</v>
          </cell>
          <cell r="D8802">
            <v>62.74</v>
          </cell>
        </row>
        <row r="8803">
          <cell r="A8803">
            <v>92640</v>
          </cell>
          <cell r="B8803" t="str">
            <v>TÊ, EM FERRO GALVANIZADO, CONEXÃO ROSQUEADA, DN 50 (2"), INSTALADO EM REDE DE ALIMENTAÇÃO PARA HIDRANTE - FORNECIMENTO E INSTALAÇÃO. AF_12/2015</v>
          </cell>
          <cell r="C8803" t="str">
            <v>UN</v>
          </cell>
          <cell r="D8803">
            <v>81.81</v>
          </cell>
        </row>
        <row r="8804">
          <cell r="A8804">
            <v>92642</v>
          </cell>
          <cell r="B8804" t="str">
            <v>TÊ, EM FERRO GALVANIZADO, CONEXÃO ROSQUEADA, DN 65 (2 1/2"), INSTALADO EM REDE DE ALIMENTAÇÃO PARA HIDRANTE - FORNECIMENTO E INSTALAÇÃO. AF_12/2015</v>
          </cell>
          <cell r="C8804" t="str">
            <v>UN</v>
          </cell>
          <cell r="D8804">
            <v>124.48</v>
          </cell>
        </row>
        <row r="8805">
          <cell r="A8805">
            <v>92644</v>
          </cell>
          <cell r="B8805" t="str">
            <v>TÊ, EM FERRO GALVANIZADO, CONEXÃO ROSQUEADA, DN 80 (3"), INSTALADO EM REDE DE ALIMENTAÇÃO PARA HIDRANTE - FORNECIMENTO E INSTALAÇÃO. AF_12/2015</v>
          </cell>
          <cell r="C8805" t="str">
            <v>UN</v>
          </cell>
          <cell r="D8805">
            <v>156.75</v>
          </cell>
        </row>
        <row r="8806">
          <cell r="A8806">
            <v>92648</v>
          </cell>
          <cell r="B8806" t="str">
            <v>TUBO DE AÇO PRETO SEM COSTURA, CONEXÃO SOLDADA, DN 40 (1 1/2"), INSTALADO EM REDE DE ALIMENTAÇÃO PARA SPRINKLER - FORNECIMENTO E INSTALAÇÃO. AF_12/2015</v>
          </cell>
          <cell r="C8806" t="str">
            <v>M</v>
          </cell>
          <cell r="D8806">
            <v>40.58</v>
          </cell>
        </row>
        <row r="8807">
          <cell r="A8807">
            <v>92649</v>
          </cell>
          <cell r="B8807" t="str">
            <v>TUBO DE AÇO PRETO SEM COSTURA, CONEXÃO SOLDADA, DN 50 (2"), INSTALADO EM REDE DE ALIMENTAÇÃO PARA SPRINKLER - FORNECIMENTO E INSTALAÇÃO. AF_12/2015</v>
          </cell>
          <cell r="C8807" t="str">
            <v>M</v>
          </cell>
          <cell r="D8807">
            <v>49.36</v>
          </cell>
        </row>
        <row r="8808">
          <cell r="A8808">
            <v>92650</v>
          </cell>
          <cell r="B8808" t="str">
            <v>TUBO DE AÇO PRETO SEM COSTURA, CONEXÃO SOLDADA, DN 65 (2 1/2"), INSTALADO EM REDE DE ALIMENTAÇÃO PARA SPRINKLER - FORNECIMENTO E INSTALAÇÃO. AF_12/2015</v>
          </cell>
          <cell r="C8808" t="str">
            <v>M</v>
          </cell>
          <cell r="D8808">
            <v>76.930000000000007</v>
          </cell>
        </row>
        <row r="8809">
          <cell r="A8809">
            <v>92652</v>
          </cell>
          <cell r="B8809" t="str">
            <v>TUBO DE AÇO GALVANIZADO COM COSTURA, CLASSE MÉDIA, CONEXÃO ROSQUEADA, DN 32 (1 1/4"), INSTALADO EM REDE DE ALIMENTAÇÃO PARA SPRINKLER - FORNECIMENTO E INSTALAÇÃO. AF_12/2015</v>
          </cell>
          <cell r="C8809" t="str">
            <v>M</v>
          </cell>
          <cell r="D8809">
            <v>31.46</v>
          </cell>
        </row>
        <row r="8810">
          <cell r="A8810">
            <v>92653</v>
          </cell>
          <cell r="B8810" t="str">
            <v>TUBO DE AÇO GALVANIZADO COM COSTURA, CLASSE MÉDIA, CONEXÃO ROSQUEADA, DN 40 (1 1/2"), INSTALADO EM REDE DE ALIMENTAÇÃO PARA SPRINKLER - FORNECIMENTO E INSTALAÇÃO. AF_12/2015</v>
          </cell>
          <cell r="C8810" t="str">
            <v>M</v>
          </cell>
          <cell r="D8810">
            <v>35.69</v>
          </cell>
        </row>
        <row r="8811">
          <cell r="A8811">
            <v>92654</v>
          </cell>
          <cell r="B8811" t="str">
            <v>TUBO DE AÇO GALVANIZADO COM COSTURA, CLASSE MÉDIA, CONEXÃO ROSQUEADA, DN 50 (2"), INSTALADO EM REDE DE ALIMENTAÇÃO PARA SPRINKLER - FORNECIMENTO E INSTALAÇÃO. AF_12/2015</v>
          </cell>
          <cell r="C8811" t="str">
            <v>M</v>
          </cell>
          <cell r="D8811">
            <v>48.09</v>
          </cell>
        </row>
        <row r="8812">
          <cell r="A8812">
            <v>92655</v>
          </cell>
          <cell r="B8812" t="str">
            <v>TUBO DE AÇO GALVANIZADO COM COSTURA, CLASSE MÉDIA, CONEXÃO ROSQUEADA, DN 65 (2 1/2"), INSTALADO EM REDE DE ALIMENTAÇÃO PARA SPRINKLER - FORNECIMENTO E INSTALAÇÃO. AF_12/2015</v>
          </cell>
          <cell r="C8812" t="str">
            <v>M</v>
          </cell>
          <cell r="D8812">
            <v>58.32</v>
          </cell>
        </row>
        <row r="8813">
          <cell r="A8813">
            <v>92656</v>
          </cell>
          <cell r="B8813" t="str">
            <v>TUBO DE AÇO GALVANIZADO COM COSTURA, CLASSE MÉDIA, CONEXÃO ROSQUEADA, DN 80 (3"), INSTALADO EM REDE DE ALIMENTAÇÃO PARA SPRINKLER - FORNECIMENTO E INSTALAÇÃO. AF_12/2015</v>
          </cell>
          <cell r="C8813" t="str">
            <v>M</v>
          </cell>
          <cell r="D8813">
            <v>75.709999999999994</v>
          </cell>
        </row>
        <row r="8814">
          <cell r="A8814">
            <v>92657</v>
          </cell>
          <cell r="B8814" t="str">
            <v>NIPLE, EM FERRO GALVANIZADO, CONEXÃO ROSQUEADA, DN 25 (1"), INSTALADO EM REDE DE ALIMENTAÇÃO PARA SPRINKLER - FORNECIMENTO E INSTALAÇÃO. AF_12/2015</v>
          </cell>
          <cell r="C8814" t="str">
            <v>UN</v>
          </cell>
          <cell r="D8814">
            <v>16.73</v>
          </cell>
        </row>
        <row r="8815">
          <cell r="A8815">
            <v>92658</v>
          </cell>
          <cell r="B8815" t="str">
            <v>LUVA, EM FERRO GALVANIZADO, CONEXÃO ROSQUEADA, DN 25 (1"), INSTALADO EM REDE DE ALIMENTAÇÃO PARA SPRINKLER - FORNECIMENTO E INSTALAÇÃO. AF_12/2015</v>
          </cell>
          <cell r="C8815" t="str">
            <v>UN</v>
          </cell>
          <cell r="D8815">
            <v>17.87</v>
          </cell>
        </row>
        <row r="8816">
          <cell r="A8816">
            <v>92659</v>
          </cell>
          <cell r="B8816" t="str">
            <v>NIPLE, EM FERRO GALVANIZADO, CONEXÃO ROSQUEADA, DN 32 (1 1/4"), INSTALADO EM REDE DE ALIMENTAÇÃO PARA SPRINKLER - FORNECIMENTO E INSTALAÇÃO. AF_12/2015</v>
          </cell>
          <cell r="C8816" t="str">
            <v>UN</v>
          </cell>
          <cell r="D8816">
            <v>20.69</v>
          </cell>
        </row>
        <row r="8817">
          <cell r="A8817">
            <v>92660</v>
          </cell>
          <cell r="B8817" t="str">
            <v>LUVA, EM FERRO GALVANIZADO, CONEXÃO ROSQUEADA, DN 32 (1 1/4"), INSTALADO EM REDE DE ALIMENTAÇÃO PARA SPRINKLER - FORNECIMENTO E INSTALAÇÃO. AF_12/2015</v>
          </cell>
          <cell r="C8817" t="str">
            <v>UN</v>
          </cell>
          <cell r="D8817">
            <v>21.75</v>
          </cell>
        </row>
        <row r="8818">
          <cell r="A8818">
            <v>92661</v>
          </cell>
          <cell r="B8818" t="str">
            <v>NIPLE, EM FERRO GALVANIZADO, CONEXÃO ROSQUEADA, DN 40 (1 1/2"), INSTALADO EM REDE DE ALIMENTAÇÃO PARA SPRINKLER - FORNECIMENTO E INSTALAÇÃO. AF_12/2015</v>
          </cell>
          <cell r="C8818" t="str">
            <v>UN</v>
          </cell>
          <cell r="D8818">
            <v>24.77</v>
          </cell>
        </row>
        <row r="8819">
          <cell r="A8819">
            <v>92662</v>
          </cell>
          <cell r="B8819" t="str">
            <v>LUVA, EM FERRO GALVANIZADO, CONEXÃO ROSQUEADA, DN 40 (1 1/2"), INSTALADO EM REDE DE ALIMENTAÇÃO PARA SPRINKLER - FORNECIMENTO E INSTALAÇÃO. AF_12/2015</v>
          </cell>
          <cell r="C8819" t="str">
            <v>UN</v>
          </cell>
          <cell r="D8819">
            <v>24.98</v>
          </cell>
        </row>
        <row r="8820">
          <cell r="A8820">
            <v>92663</v>
          </cell>
          <cell r="B8820" t="str">
            <v>NIPLE, EM FERRO GALVANIZADO, CONEXÃO ROSQUEADA, DN 50 (2"), INSTALADO EM REDE DE ALIMENTAÇÃO PARA SPRINKLER - FORNECIMENTO E INSTALAÇÃO. AF_12/2015</v>
          </cell>
          <cell r="C8820" t="str">
            <v>UN</v>
          </cell>
          <cell r="D8820">
            <v>33.36</v>
          </cell>
        </row>
        <row r="8821">
          <cell r="A8821">
            <v>92664</v>
          </cell>
          <cell r="B8821" t="str">
            <v>LUVA, EM FERRO GALVANIZADO, CONEXÃO ROSQUEADA, DN 50 (2"), INSTALADO EM REDE DE ALIMENTAÇÃO PARA SPRINKLER - FORNECIMENTO E INSTALAÇÃO. AF_12/2015</v>
          </cell>
          <cell r="C8821" t="str">
            <v>UN</v>
          </cell>
          <cell r="D8821">
            <v>33.35</v>
          </cell>
        </row>
        <row r="8822">
          <cell r="A8822">
            <v>92665</v>
          </cell>
          <cell r="B8822" t="str">
            <v>NIPLE, EM FERRO GALVANIZADO, CONEXÃO ROSQUEADA, DN 65 (2 1/2"), INSTALADO EM REDE DE ALIMENTAÇÃO PARA SPRINKLER - FORNECIMENTO E INSTALAÇÃO. AF_12/2015</v>
          </cell>
          <cell r="C8822" t="str">
            <v>UN</v>
          </cell>
          <cell r="D8822">
            <v>46.08</v>
          </cell>
        </row>
        <row r="8823">
          <cell r="A8823">
            <v>92666</v>
          </cell>
          <cell r="B8823" t="str">
            <v>LUVA, EM FERRO GALVANIZADO, CONEXÃO ROSQUEADA, DN 65 (2 1/2"), INSTALADO EM REDE DE ALIMENTAÇÃO PARA SPRINKLER - FORNECIMENTO E INSTALAÇÃO. AF_12/2015</v>
          </cell>
          <cell r="C8823" t="str">
            <v>UN</v>
          </cell>
          <cell r="D8823">
            <v>52.42</v>
          </cell>
        </row>
        <row r="8824">
          <cell r="A8824">
            <v>92667</v>
          </cell>
          <cell r="B8824" t="str">
            <v>NIPLE, EM FERRO GALVANIZADO, CONEXÃO ROSQUEADA, DN 80 (3"), INSTALADO EM REDE DE ALIMENTAÇÃO PARA SPRINKLER - FORNECIMENTO E INSTALAÇÃO. AF_12/2015</v>
          </cell>
          <cell r="C8824" t="str">
            <v>UN</v>
          </cell>
          <cell r="D8824">
            <v>68.11</v>
          </cell>
        </row>
        <row r="8825">
          <cell r="A8825">
            <v>92668</v>
          </cell>
          <cell r="B8825" t="str">
            <v>LUVA, EM FERRO GALVANIZADO, CONEXÃO ROSQUEADA, DN 80 (3"), INSTALADO EM REDE DE ALIMENTAÇÃO PARA SPRINKLER - FORNECIMENTO E INSTALAÇÃO. AF_12/2015</v>
          </cell>
          <cell r="C8825" t="str">
            <v>UN</v>
          </cell>
          <cell r="D8825">
            <v>73.75</v>
          </cell>
        </row>
        <row r="8826">
          <cell r="A8826">
            <v>92669</v>
          </cell>
          <cell r="B8826" t="str">
            <v>JOELHO 45 GRAUS, EM FERRO GALVANIZADO, CONEXÃO ROSQUEADA, DN 25 (1"), INSTALADO EM REDE DE ALIMENTAÇÃO PARA SPRINKLER - FORNECIMENTO E INSTALAÇÃO. AF_12/2015</v>
          </cell>
          <cell r="C8826" t="str">
            <v>UN</v>
          </cell>
          <cell r="D8826">
            <v>25.44</v>
          </cell>
        </row>
        <row r="8827">
          <cell r="A8827">
            <v>92670</v>
          </cell>
          <cell r="B8827" t="str">
            <v>JOELHO 90 GRAUS, EM FERRO GALVANIZADO, CONEXÃO ROSQUEADA, DN 25 (1"), INSTALADO EM REDE DE ALIMENTAÇÃO PARA SPRINKLER - FORNECIMENTO E INSTALAÇÃO. AF_12/2015</v>
          </cell>
          <cell r="C8827" t="str">
            <v>UN</v>
          </cell>
          <cell r="D8827">
            <v>23.92</v>
          </cell>
        </row>
        <row r="8828">
          <cell r="A8828">
            <v>92671</v>
          </cell>
          <cell r="B8828" t="str">
            <v>JOELHO 45 GRAUS, EM FERRO GALVANIZADO, CONEXÃO ROSQUEADA, DN 32 (1 1/4"), INSTALADO EM REDE DE ALIMENTAÇÃO PARA SPRINKLER - FORNECIMENTO E INSTALAÇÃO. AF_12/2015</v>
          </cell>
          <cell r="C8828" t="str">
            <v>UN</v>
          </cell>
          <cell r="D8828">
            <v>33.25</v>
          </cell>
        </row>
        <row r="8829">
          <cell r="A8829">
            <v>92672</v>
          </cell>
          <cell r="B8829" t="str">
            <v>JOELHO 90 GRAUS, EM FERRO GALVANIZADO, CONEXÃO ROSQUEADA, DN 32 (1 1/4"), INSTALADO EM REDE DE ALIMENTAÇÃO PARA SPRINKLER - FORNECIMENTO E INSTALAÇÃO. AF_12/2015</v>
          </cell>
          <cell r="C8829" t="str">
            <v>UN</v>
          </cell>
          <cell r="D8829">
            <v>30.24</v>
          </cell>
        </row>
        <row r="8830">
          <cell r="A8830">
            <v>92673</v>
          </cell>
          <cell r="B8830" t="str">
            <v>JOELHO 45 GRAUS, EM FERRO GALVANIZADO, CONEXÃO ROSQUEADA, DN 40 (1 1/2"), INSTALADO EM REDE DE ALIMENTAÇÃO PARA SPRINKLER - FORNECIMENTO E INSTALAÇÃO. AF_12/2015</v>
          </cell>
          <cell r="C8830" t="str">
            <v>UN</v>
          </cell>
          <cell r="D8830">
            <v>38.22</v>
          </cell>
        </row>
        <row r="8831">
          <cell r="A8831">
            <v>92674</v>
          </cell>
          <cell r="B8831" t="str">
            <v>JOELHO 90 GRAUS, EM FERRO GALVANIZADO, CONEXÃO ROSQUEADA, DN 40 (1 1/2"), INSTALADO EM REDE DE ALIMENTAÇÃO PARA SPRINKLER - FORNECIMENTO E INSTALAÇÃO. AF_12/2015</v>
          </cell>
          <cell r="C8831" t="str">
            <v>UN</v>
          </cell>
          <cell r="D8831">
            <v>36.15</v>
          </cell>
        </row>
        <row r="8832">
          <cell r="A8832">
            <v>92675</v>
          </cell>
          <cell r="B8832" t="str">
            <v>JOELHO 45 GRAUS, EM FERRO GALVANIZADO, CONEXÃO ROSQUEADA, DN 50 (2"), INSTALADO EM REDE DE ALIMENTAÇÃO PARA SPRINKLER - FORNECIMENTO E INSTALAÇÃO. AF_12/2015</v>
          </cell>
          <cell r="C8832" t="str">
            <v>UN</v>
          </cell>
          <cell r="D8832">
            <v>49.55</v>
          </cell>
        </row>
        <row r="8833">
          <cell r="A8833">
            <v>92676</v>
          </cell>
          <cell r="B8833" t="str">
            <v>JOELHO 90 GRAUS, EM FERRO GALVANIZADO, CONEXÃO ROSQUEADA, DN 50 (2"), INSTALADO EM REDE DE ALIMENTAÇÃO PARA SPRINKLER - FORNECIMENTO E INSTALAÇÃO. AF_12/2015</v>
          </cell>
          <cell r="C8833" t="str">
            <v>UN</v>
          </cell>
          <cell r="D8833">
            <v>48.14</v>
          </cell>
        </row>
        <row r="8834">
          <cell r="A8834">
            <v>92677</v>
          </cell>
          <cell r="B8834" t="str">
            <v>JOELHO 45 GRAUS, EM FERRO GALVANIZADO, CONEXÃO ROSQUEADA, DN 65 (2 1/2"), INSTALADO EM REDE DE ALIMENTAÇÃO PARA SPRINKLER - FORNECIMENTO E INSTALAÇÃO. AF_12/2015</v>
          </cell>
          <cell r="C8834" t="str">
            <v>UN</v>
          </cell>
          <cell r="D8834">
            <v>81.36</v>
          </cell>
        </row>
        <row r="8835">
          <cell r="A8835">
            <v>92678</v>
          </cell>
          <cell r="B8835" t="str">
            <v>JOELHO 90 GRAUS, EM FERRO GALVANIZADO, CONEXÃO ROSQUEADA, DN 65 (2 1/2"), INSTALADO EM REDE DE ALIMENTAÇÃO PARA SPRINKLER - FORNECIMENTO E INSTALAÇÃO. AF_12/2015</v>
          </cell>
          <cell r="C8835" t="str">
            <v>UN</v>
          </cell>
          <cell r="D8835">
            <v>75.16</v>
          </cell>
        </row>
        <row r="8836">
          <cell r="A8836">
            <v>92679</v>
          </cell>
          <cell r="B8836" t="str">
            <v>JOELHO 45 GRAUS, EM FERRO GALVANIZADO, CONEXÃO ROSQUEADA, DN 80 (3"), INSTALADO EM REDE DE ALIMENTAÇÃO PARA SPRINKLER - FORNECIMENTO E INSTALAÇÃO. AF_12/2015</v>
          </cell>
          <cell r="C8836" t="str">
            <v>UN</v>
          </cell>
          <cell r="D8836">
            <v>111.92</v>
          </cell>
        </row>
        <row r="8837">
          <cell r="A8837">
            <v>92680</v>
          </cell>
          <cell r="B8837" t="str">
            <v>JOELHO 90 GRAUS, EM FERRO GALVANIZADO, CONEXÃO ROSQUEADA, DN 80 (3"), INSTALADO EM REDE DE ALIMENTAÇÃO PARA SPRINKLER - FORNECIMENTO E INSTALAÇÃO. AF_12/2015</v>
          </cell>
          <cell r="C8837" t="str">
            <v>UN</v>
          </cell>
          <cell r="D8837">
            <v>99.97</v>
          </cell>
        </row>
        <row r="8838">
          <cell r="A8838">
            <v>92681</v>
          </cell>
          <cell r="B8838" t="str">
            <v>TÊ, EM FERRO GALVANIZADO, CONEXÃO ROSQUEADA, DN 25 (1"), INSTALADO EM REDE DE ALIMENTAÇÃO PARA SPRINKLER - FORNECIMENTO E INSTALAÇÃO. AF_12/2015</v>
          </cell>
          <cell r="C8838" t="str">
            <v>UN</v>
          </cell>
          <cell r="D8838">
            <v>32.46</v>
          </cell>
        </row>
        <row r="8839">
          <cell r="A8839">
            <v>92682</v>
          </cell>
          <cell r="B8839" t="str">
            <v>TÊ, EM FERRO GALVANIZADO, CONEXÃO ROSQUEADA, DN 32 (1 1/4"), INSTALADO EM REDE DE ALIMENTAÇÃO PARA SPRINKLER - FORNECIMENTO E INSTALAÇÃO. AF_12/2015</v>
          </cell>
          <cell r="C8839" t="str">
            <v>UN</v>
          </cell>
          <cell r="D8839">
            <v>40.65</v>
          </cell>
        </row>
        <row r="8840">
          <cell r="A8840">
            <v>92683</v>
          </cell>
          <cell r="B8840" t="str">
            <v>TÊ, EM FERRO GALVANIZADO, CONEXÃO ROSQUEADA, DN 40 (1 1/2"), INSTALADO EM REDE DE ALIMENTAÇÃO PARA SPRINKLER - FORNECIMENTO E INSTALAÇÃO. AF_12/2015</v>
          </cell>
          <cell r="C8840" t="str">
            <v>UN</v>
          </cell>
          <cell r="D8840">
            <v>47.41</v>
          </cell>
        </row>
        <row r="8841">
          <cell r="A8841">
            <v>92684</v>
          </cell>
          <cell r="B8841" t="str">
            <v>TÊ, EM FERRO GALVANIZADO, CONEXÃO ROSQUEADA, DN 50 (2"), INSTALADO EM REDE DE ALIMENTAÇÃO PARA SPRINKLER - FORNECIMENTO E INSTALAÇÃO. AF_12/2015</v>
          </cell>
          <cell r="C8841" t="str">
            <v>UN</v>
          </cell>
          <cell r="D8841">
            <v>64.14</v>
          </cell>
        </row>
        <row r="8842">
          <cell r="A8842">
            <v>92685</v>
          </cell>
          <cell r="B8842" t="str">
            <v>TÊ, EM FERRO GALVANIZADO, CONEXÃO ROSQUEADA, DN 65 (2 1/2"), INSTALADO EM REDE DE ALIMENTAÇÃO PARA SPRINKLER - FORNECIMENTO E INSTALAÇÃO. AF_12/2015</v>
          </cell>
          <cell r="C8842" t="str">
            <v>UN</v>
          </cell>
          <cell r="D8842">
            <v>103.34</v>
          </cell>
        </row>
        <row r="8843">
          <cell r="A8843">
            <v>92686</v>
          </cell>
          <cell r="B8843" t="str">
            <v>TÊ, EM FERRO GALVANIZADO, CONEXÃO ROSQUEADA, DN 80 (3"), INSTALADO EM REDE DE ALIMENTAÇÃO PARA SPRINKLER - FORNECIMENTO E INSTALAÇÃO. AF_12/2015</v>
          </cell>
          <cell r="C8843" t="str">
            <v>UN</v>
          </cell>
          <cell r="D8843">
            <v>132.09</v>
          </cell>
        </row>
        <row r="8844">
          <cell r="A8844">
            <v>92687</v>
          </cell>
          <cell r="B8844" t="str">
            <v>TUBO DE AÇO GALVANIZADO COM COSTURA, CLASSE MÉDIA, CONEXÃO ROSQUEADA, DN 15 (1/2"), INSTALADO EM RAMAIS E SUB-RAMAIS DE GÁS - FORNECIMENTO E INSTALAÇÃO. AF_12/2015</v>
          </cell>
          <cell r="C8844" t="str">
            <v>M</v>
          </cell>
          <cell r="D8844">
            <v>15.07</v>
          </cell>
        </row>
        <row r="8845">
          <cell r="A8845">
            <v>92688</v>
          </cell>
          <cell r="B8845" t="str">
            <v>TUBO DE AÇO GALVANIZADO COM COSTURA, CLASSE MÉDIA, CONEXÃO ROSQUEADA, DN 20 (3/4"), INSTALADO EM RAMAIS E SUB-RAMAIS DE GÁS - FORNECIMENTO E INSTALAÇÃO. AF_12/2015</v>
          </cell>
          <cell r="C8845" t="str">
            <v>M</v>
          </cell>
          <cell r="D8845">
            <v>21.51</v>
          </cell>
        </row>
        <row r="8846">
          <cell r="A8846">
            <v>92689</v>
          </cell>
          <cell r="B8846" t="str">
            <v>TUBO DE AÇO PRETO SEM COSTURA, CLASSE MÉDIA, CONEXÃO SOLDADA, DN 15 (1/2"), INSTALADO EM RAMAIS E SUB-RAMAIS DE GÁS - FORNECIMENTO E INSTALAÇÃO. AF_12/2015</v>
          </cell>
          <cell r="C8846" t="str">
            <v>M</v>
          </cell>
          <cell r="D8846">
            <v>20.79</v>
          </cell>
        </row>
        <row r="8847">
          <cell r="A8847">
            <v>92690</v>
          </cell>
          <cell r="B8847" t="str">
            <v>TUBO DE AÇO PRETO SEM COSTURA, CLASSE MÉDIA, CONEXÃO SOLDADA, DN 20 (3/4"), INSTALADO EM RAMAIS E SUB-RAMAIS DE GÁS - FORNECIMENTO E INSTALAÇÃO. AF_12/2015</v>
          </cell>
          <cell r="C8847" t="str">
            <v>M</v>
          </cell>
          <cell r="D8847">
            <v>30.31</v>
          </cell>
        </row>
        <row r="8848">
          <cell r="A8848">
            <v>92692</v>
          </cell>
          <cell r="B8848" t="str">
            <v>NIPLE, EM FERRO GALVANIZADO, CONEXÃO ROSQUEADA, DN 15 (1/2"), INSTALADO EM RAMAIS E SUB-RAMAIS DE GÁS - FORNECIMENTO E INSTALAÇÃO. AF_12/2015</v>
          </cell>
          <cell r="C8848" t="str">
            <v>UN</v>
          </cell>
          <cell r="D8848">
            <v>9.01</v>
          </cell>
        </row>
        <row r="8849">
          <cell r="A8849">
            <v>92693</v>
          </cell>
          <cell r="B8849" t="str">
            <v>LUVA, EM FERRO GALVANIZADO, CONEXÃO ROSQUEADA, DN 15 (1/2"), INSTALADO EM RAMAIS E SUB-RAMAIS DE GÁS - FORNECIMENTO E INSTALAÇÃO. AF_12/2015</v>
          </cell>
          <cell r="C8849" t="str">
            <v>UN</v>
          </cell>
          <cell r="D8849">
            <v>9.26</v>
          </cell>
        </row>
        <row r="8850">
          <cell r="A8850">
            <v>92694</v>
          </cell>
          <cell r="B8850" t="str">
            <v>NIPLE, EM FERRO GALVANIZADO, CONEXÃO ROSQUEADA, DN 20 (3/4"), INSTALADO EM RAMAIS E SUB-RAMAIS DE GÁS - FORNECIMENTO E INSTALAÇÃO. AF_12/2015</v>
          </cell>
          <cell r="C8850" t="str">
            <v>UN</v>
          </cell>
          <cell r="D8850">
            <v>14.3</v>
          </cell>
        </row>
        <row r="8851">
          <cell r="A8851">
            <v>92695</v>
          </cell>
          <cell r="B8851" t="str">
            <v>LUVA, EM FERRO GALVANIZADO, CONEXÃO ROSQUEADA, DN 20 (3/4"), INSTALADO EM RAMAIS E SUB-RAMAIS DE GÁS - FORNECIMENTO E INSTALAÇÃO. AF_12/2015</v>
          </cell>
          <cell r="C8851" t="str">
            <v>UN</v>
          </cell>
          <cell r="D8851">
            <v>14.55</v>
          </cell>
        </row>
        <row r="8852">
          <cell r="A8852">
            <v>92696</v>
          </cell>
          <cell r="B8852" t="str">
            <v>NIPLE, EM FERRO GALVANIZADO, CONEXÃO ROSQUEADA, DN 25 (1"), INSTALADO EM RAMAIS E SUB-RAMAIS DE GÁS - FORNECIMENTO E INSTALAÇÃO. AF_12/2015</v>
          </cell>
          <cell r="C8852" t="str">
            <v>UN</v>
          </cell>
          <cell r="D8852">
            <v>22.41</v>
          </cell>
        </row>
        <row r="8853">
          <cell r="A8853">
            <v>92697</v>
          </cell>
          <cell r="B8853" t="str">
            <v>LUVA, EM FERRO GALVANIZADO, CONEXÃO ROSQUEADA, DN 25 (1"), INSTALADO EM RAMAIS E SUB-RAMAIS DE GÁS - FORNECIMENTO E INSTALAÇÃO. AF_12/2015</v>
          </cell>
          <cell r="C8853" t="str">
            <v>UN</v>
          </cell>
          <cell r="D8853">
            <v>23.55</v>
          </cell>
        </row>
        <row r="8854">
          <cell r="A8854">
            <v>92698</v>
          </cell>
          <cell r="B8854" t="str">
            <v>JOELHO 45 GRAUS, EM FERRO GALVANIZADO, CONEXÃO ROSQUEADA, DN 15 (1/2"), INSTALADO EM RAMAIS E SUB-RAMAIS DE GÁS - FORNECIMENTO E INSTALAÇÃO. AF_12/2015</v>
          </cell>
          <cell r="C8854" t="str">
            <v>UN</v>
          </cell>
          <cell r="D8854">
            <v>13.32</v>
          </cell>
        </row>
        <row r="8855">
          <cell r="A8855">
            <v>92699</v>
          </cell>
          <cell r="B8855" t="str">
            <v>JOELHO 90 GRAUS, EM FERRO GALVANIZADO, CONEXÃO ROSQUEADA, DN 15 (1/2"), INSTALADO EM RAMAIS E SUB-RAMAIS DE GÁS - FORNECIMENTO E INSTALAÇÃO. AF_12/2015</v>
          </cell>
          <cell r="C8855" t="str">
            <v>UN</v>
          </cell>
          <cell r="D8855">
            <v>12.49</v>
          </cell>
        </row>
        <row r="8856">
          <cell r="A8856">
            <v>92700</v>
          </cell>
          <cell r="B8856" t="str">
            <v>JOELHO 45 GRAUS, EM FERRO GALVANIZADO, CONEXÃO ROSQUEADA, DN 20 (3/4"), INSTALADO EM RAMAIS E SUB-RAMAIS DE GÁS - FORNECIMENTO E INSTALAÇÃO. AF_12/2015</v>
          </cell>
          <cell r="C8856" t="str">
            <v>UN</v>
          </cell>
          <cell r="D8856">
            <v>21.73</v>
          </cell>
        </row>
        <row r="8857">
          <cell r="A8857">
            <v>92701</v>
          </cell>
          <cell r="B8857" t="str">
            <v>JOELHO 90 GRAUS, EM FERRO GALVANIZADO, CONEXÃO ROSQUEADA, DN 20 (3/4"), INSTALADO EM RAMAIS E SUB-RAMAIS DE GÁS - FORNECIMENTO E INSTALAÇÃO. AF_12/2015</v>
          </cell>
          <cell r="C8857" t="str">
            <v>UN</v>
          </cell>
          <cell r="D8857">
            <v>20.5</v>
          </cell>
        </row>
        <row r="8858">
          <cell r="A8858">
            <v>92702</v>
          </cell>
          <cell r="B8858" t="str">
            <v>JOELHO 45 GRAUS, EM FERRO GALVANIZADO, CONEXÃO ROSQUEADA, DN 25 (1"), INSTALADO EM RAMAIS E SUB-RAMAIS DE GÁS - FORNECIMENTO E INSTALAÇÃO. AF_12/2015</v>
          </cell>
          <cell r="C8858" t="str">
            <v>UN</v>
          </cell>
          <cell r="D8858">
            <v>34</v>
          </cell>
        </row>
        <row r="8859">
          <cell r="A8859">
            <v>92703</v>
          </cell>
          <cell r="B8859" t="str">
            <v>JOELHO 90 GRAUS, EM FERRO GALVANIZADO, CONEXÃO ROSQUEADA, DN 25 (1"), INSTALADO EM RAMAIS E SUB-RAMAIS DE GÁS - FORNECIMENTO E INSTALAÇÃO. AF_12/2015</v>
          </cell>
          <cell r="C8859" t="str">
            <v>UN</v>
          </cell>
          <cell r="D8859">
            <v>32.479999999999997</v>
          </cell>
        </row>
        <row r="8860">
          <cell r="A8860">
            <v>92704</v>
          </cell>
          <cell r="B8860" t="str">
            <v>TÊ, EM FERRO GALVANIZADO, CONEXÃO ROSQUEADA, DN 15 (1/2"), INSTALADO EM RAMAIS E SUB-RAMAIS DE GÁS - FORNECIMENTO E INSTALAÇÃO. AF_12/2015</v>
          </cell>
          <cell r="C8860" t="str">
            <v>UN</v>
          </cell>
          <cell r="D8860">
            <v>16.84</v>
          </cell>
        </row>
        <row r="8861">
          <cell r="A8861">
            <v>92705</v>
          </cell>
          <cell r="B8861" t="str">
            <v>TÊ, EM FERRO GALVANIZADO, CONEXÃO ROSQUEADA, DN 20 (3/4"), INSTALADO EM RAMAIS E SUB-RAMAIS DE GÁS - FORNECIMENTO E INSTALAÇÃO. AF_12/2015</v>
          </cell>
          <cell r="C8861" t="str">
            <v>UN</v>
          </cell>
          <cell r="D8861">
            <v>27.09</v>
          </cell>
        </row>
        <row r="8862">
          <cell r="A8862">
            <v>92706</v>
          </cell>
          <cell r="B8862" t="str">
            <v>TÊ, EM FERRO GALVANIZADO, CONEXÃO ROSQUEADA, DN 25 (1"), INSTALADO EM RAMAIS E SUB-RAMAIS DE GÁS - FORNECIMENTO E INSTALAÇÃO. AF_12/2015</v>
          </cell>
          <cell r="C8862" t="str">
            <v>UN</v>
          </cell>
          <cell r="D8862">
            <v>43.87</v>
          </cell>
        </row>
        <row r="8863">
          <cell r="A8863">
            <v>92712</v>
          </cell>
          <cell r="B8863" t="str">
            <v>APARELHO PARA CORTE E SOLDA OXI-ACETILENO SOBRE RODAS, INCLUSIVE CILINDROS E MAÇARICOS - DEPRECIAÇÃO. AF_12/2015</v>
          </cell>
          <cell r="C8863" t="str">
            <v>H</v>
          </cell>
          <cell r="D8863">
            <v>0.2</v>
          </cell>
        </row>
        <row r="8864">
          <cell r="A8864">
            <v>92713</v>
          </cell>
          <cell r="B8864" t="str">
            <v>APARELHO PARA CORTE E SOLDA OXI-ACETILENO SOBRE RODAS, INCLUSIVE CILINDROS E MAÇARICOS - JUROS. AF_12/2015</v>
          </cell>
          <cell r="C8864" t="str">
            <v>H</v>
          </cell>
          <cell r="D8864">
            <v>0.04</v>
          </cell>
        </row>
        <row r="8865">
          <cell r="A8865">
            <v>92714</v>
          </cell>
          <cell r="B8865" t="str">
            <v>APARELHO PARA CORTE E SOLDA OXI-ACETILENO SOBRE RODAS, INCLUSIVE CILINDROS E MAÇARICOS - MANUTENÇÃO. AF_12/2015</v>
          </cell>
          <cell r="C8865" t="str">
            <v>H</v>
          </cell>
          <cell r="D8865">
            <v>0.25</v>
          </cell>
        </row>
        <row r="8866">
          <cell r="A8866">
            <v>92715</v>
          </cell>
          <cell r="B8866" t="str">
            <v>APARELHO PARA CORTE E SOLDA OXI-ACETILENO SOBRE RODAS, INCLUSIVE CILINDROS E MAÇARICOS - MATERIAIS NA OPERAÇÃO. AF_12/2015</v>
          </cell>
          <cell r="C8866" t="str">
            <v>H</v>
          </cell>
          <cell r="D8866">
            <v>20.239999999999998</v>
          </cell>
        </row>
        <row r="8867">
          <cell r="A8867">
            <v>92716</v>
          </cell>
          <cell r="B8867" t="str">
            <v>APARELHO PARA CORTE E SOLDA OXI-ACETILENO SOBRE RODAS, INCLUSIVE CILINDROS E MAÇARICOS - CHP DIURNO. AF_12/2015</v>
          </cell>
          <cell r="C8867" t="str">
            <v>CHP</v>
          </cell>
          <cell r="D8867">
            <v>20.73</v>
          </cell>
        </row>
        <row r="8868">
          <cell r="A8868">
            <v>92717</v>
          </cell>
          <cell r="B8868" t="str">
            <v>APARELHO PARA CORTE E SOLDA OXI-ACETILENO SOBRE RODAS, INCLUSIVE CILINDROS E MAÇARICOS - CHI DIURNO. AF_12/2015</v>
          </cell>
          <cell r="C8868" t="str">
            <v>CHI</v>
          </cell>
          <cell r="D8868">
            <v>0.24</v>
          </cell>
        </row>
        <row r="8869">
          <cell r="A8869">
            <v>92718</v>
          </cell>
          <cell r="B8869" t="str">
            <v>CONCRETAGEM DE PILARES, FCK = 25 MPA,  COM USO DE BALDES EM EDIFICAÇÃO COM SEÇÃO MÉDIA DE PILARES MENOR OU IGUAL A 0,25 M² - LANÇAMENTO, ADENSAMENTO E ACABAMENTO. AF_12/2015</v>
          </cell>
          <cell r="C8869" t="str">
            <v>M3</v>
          </cell>
          <cell r="D8869">
            <v>464.4</v>
          </cell>
        </row>
        <row r="8870">
          <cell r="A8870">
            <v>92719</v>
          </cell>
          <cell r="B8870" t="str">
            <v>CONCRETAGEM DE PILARES, FCK = 25 MPA, COM USO DE GRUA EM EDIFICAÇÃO COM SEÇÃO MÉDIA DE PILARES MENOR OU IGUAL A 0,25 M² - LANÇAMENTO, ADENSAMENTO E ACABAMENTO. AF_12/2015</v>
          </cell>
          <cell r="C8870" t="str">
            <v>M3</v>
          </cell>
          <cell r="D8870">
            <v>351.68</v>
          </cell>
        </row>
        <row r="8871">
          <cell r="A8871">
            <v>92720</v>
          </cell>
          <cell r="B8871" t="str">
            <v>CONCRETAGEM DE PILARES, FCK = 25 MPA, COM USO DE BOMBA EM EDIFICAÇÃO COM SEÇÃO MÉDIA DE PILARES MENOR OU IGUAL A 0,25 M² - LANÇAMENTO, ADENSAMENTO E ACABAMENTO. AF_12/2015</v>
          </cell>
          <cell r="C8871" t="str">
            <v>M3</v>
          </cell>
          <cell r="D8871">
            <v>402.47</v>
          </cell>
        </row>
        <row r="8872">
          <cell r="A8872">
            <v>92721</v>
          </cell>
          <cell r="B8872" t="str">
            <v>CONCRETAGEM DE PILARES, FCK = 25 MPA, COM USO DE GRUA EM EDIFICAÇÃO COM SEÇÃO MÉDIA DE PILARES MAIOR QUE 0,25 M² - LANÇAMENTO, ADENSAMENTO E ACABAMENTO. AF_12/2015</v>
          </cell>
          <cell r="C8872" t="str">
            <v>M3</v>
          </cell>
          <cell r="D8872">
            <v>344.79</v>
          </cell>
        </row>
        <row r="8873">
          <cell r="A8873">
            <v>92722</v>
          </cell>
          <cell r="B8873" t="str">
            <v>CONCRETAGEM DE PILARES, FCK = 25 MPA, COM USO DE BOMBA EM EDIFICAÇÃO COM SEÇÃO MÉDIA DE PILARES MAIOR QUE 0,25 M² - LANÇAMENTO, ADENSAMENTO E ACABAMENTO. AF_12/2015</v>
          </cell>
          <cell r="C8873" t="str">
            <v>M3</v>
          </cell>
          <cell r="D8873">
            <v>399.59</v>
          </cell>
        </row>
        <row r="8874">
          <cell r="A8874">
            <v>92723</v>
          </cell>
          <cell r="B8874" t="str">
            <v>CONCRETAGEM DE VIGAS E LAJES, FCK=20 MPA, PARA LAJES PREMOLDADAS COM USO DE BOMBA EM EDIFICAÇÃO COM ÁREA MÉDIA DE LAJES MENOR OU IGUAL A 20 M² - LANÇAMENTO, ADENSAMENTO E ACABAMENTO. AF_12/2015</v>
          </cell>
          <cell r="C8874" t="str">
            <v>M3</v>
          </cell>
          <cell r="D8874">
            <v>387.52</v>
          </cell>
        </row>
        <row r="8875">
          <cell r="A8875">
            <v>92724</v>
          </cell>
          <cell r="B8875" t="str">
            <v>CONCRETAGEM DE VIGAS E LAJES, FCK=20 MPA, PARA LAJES PREMOLDADAS COM USO DE BOMBA EM EDIFICAÇÃO COM ÁREA MÉDIA DE LAJES MAIOR QUE 20 M² - LANÇAMENTO, ADENSAMENTO E ACABAMENTO. AF_12/2015</v>
          </cell>
          <cell r="C8875" t="str">
            <v>M3</v>
          </cell>
          <cell r="D8875">
            <v>385.01</v>
          </cell>
        </row>
        <row r="8876">
          <cell r="A8876">
            <v>92725</v>
          </cell>
          <cell r="B8876" t="str">
            <v>CONCRETAGEM DE VIGAS E LAJES, FCK=20 MPA, PARA LAJES MACIÇAS OU NERVURADAS COM USO DE BOMBA EM EDIFICAÇÃO COM ÁREA MÉDIA DE LAJES MENOR OU IGUAL A 20 M² - LANÇAMENTO, ADENSAMENTO E ACABAMENTO. AF_12/2015</v>
          </cell>
          <cell r="C8876" t="str">
            <v>M3</v>
          </cell>
          <cell r="D8876">
            <v>383.95</v>
          </cell>
        </row>
        <row r="8877">
          <cell r="A8877">
            <v>92726</v>
          </cell>
          <cell r="B8877" t="str">
            <v>CONCRETAGEM DE VIGAS E LAJES, FCK=20 MPA, PARA LAJES MACIÇAS OU NERVURADAS COM USO DE BOMBA EM EDIFICAÇÃO COM ÁREA MÉDIA DE LAJES MAIOR QUE 20 M² - LANÇAMENTO, ADENSAMENTO E ACABAMENTO. AF_12/2015</v>
          </cell>
          <cell r="C8877" t="str">
            <v>M3</v>
          </cell>
          <cell r="D8877">
            <v>382.17</v>
          </cell>
        </row>
        <row r="8878">
          <cell r="A8878">
            <v>92727</v>
          </cell>
          <cell r="B8878" t="str">
            <v>CONCRETAGEM DE VIGAS E LAJES, FCK=20 MPA, PARA LAJES PREMOLDADAS COM JERICAS EM ELEVADOR DE CABO EM EDIFICAÇÃO DE MULTIPAVIMENTOS ATÉ 16 ANDARES, COM ÁREA MÉDIA DE LAJES MENOR OU IGUAL A 20 M² - LANÇAMENTO, ADENSAMENTO E ACABAMENTO. AF_12/2015</v>
          </cell>
          <cell r="C8878" t="str">
            <v>M3</v>
          </cell>
          <cell r="D8878">
            <v>410.96</v>
          </cell>
        </row>
        <row r="8879">
          <cell r="A8879">
            <v>92728</v>
          </cell>
          <cell r="B8879" t="str">
            <v>CONCRETAGEM DE VIGAS E LAJES, FCK=20 MPA, PARA LAJES PREMOLDADAS COM JERICAS EM ELEVADOR DE CABO EM EDIFICAÇÃO DE MULTIPAVIMENTOS ATÉ 16 ANDARES, COM ÁREA MÉDIA DE LAJES MAIOR QUE 20 M² - LANÇAMENTO, ADENSAMENTO E ACABAMENTO. AF_12/2015</v>
          </cell>
          <cell r="C8879" t="str">
            <v>M3</v>
          </cell>
          <cell r="D8879">
            <v>392.95</v>
          </cell>
        </row>
        <row r="8880">
          <cell r="A8880">
            <v>92729</v>
          </cell>
          <cell r="B8880" t="str">
            <v>CONCRETAGEM DE VIGAS E LAJES, FCK=20 MPA, PARA LAJES MACIÇAS OU NERVURADAS COM JERICAS EM ELEVADOR DE CABO EM EDIFICAÇÃO DE MULTIPAVIMENTOS ATÉ 16 ANDARES, COM ÁREA MÉDIA DE LAJES MENOR OU IGUAL A 20 M² - LANÇAMENTO, ADENSAMENTO E ACABAMENTO. AF_12/2015</v>
          </cell>
          <cell r="C8880" t="str">
            <v>M3</v>
          </cell>
          <cell r="D8880">
            <v>385.32</v>
          </cell>
        </row>
        <row r="8881">
          <cell r="A8881">
            <v>92730</v>
          </cell>
          <cell r="B8881" t="str">
            <v>CONCRETAGEM DE VIGAS E LAJES, FCK=20 MPA, PARA LAJES MACIÇAS OU NERVURADAS COM JERICAS EM ELEVADOR DE CABO EM EDIFICAÇÃO DE MULTIPAVIMENTOS ATÉ 16 ANDARES, COM ÁREA MÉDIA DE LAJES MAIOR QUE 20 M² - LANÇAMENTO, ADENSAMENTO E ACABAMENTO. AF_12/2015</v>
          </cell>
          <cell r="C8881" t="str">
            <v>M3</v>
          </cell>
          <cell r="D8881">
            <v>372.62</v>
          </cell>
        </row>
        <row r="8882">
          <cell r="A8882">
            <v>92731</v>
          </cell>
          <cell r="B8882" t="str">
            <v>CONCRETAGEM DE VIGAS E LAJES, FCK=20 MPA, PARA LAJES PREMOLDADAS COM JERICAS EM CREMALHEIRA EM EDIFICAÇÃO DE MULTIPAVIMENTOS ATÉ 16 ANDARES, COM ÁREA MÉDIA DE LAJES MENOR OU IGUAL A 20 M² - LANÇAMENTO, ADENSAMENTO E ACABAMENTO. AF_12/2015</v>
          </cell>
          <cell r="C8882" t="str">
            <v>M3</v>
          </cell>
          <cell r="D8882">
            <v>387.39</v>
          </cell>
        </row>
        <row r="8883">
          <cell r="A8883">
            <v>92732</v>
          </cell>
          <cell r="B8883" t="str">
            <v>CONCRETAGEM DE VIGAS E LAJES, FCK=20 MPA, PARA LAJES PREMOLDADAS COM JERICAS EM CREMALHEIRA EM EDIFICAÇÃO DE MULTIPAVIMENTOS ATÉ 16 ANDARES, COM ÁREA MÉDIA DE LAJES MAIOR QUE 20 M² - LANÇAMENTO, ADENSAMENTO E ACABAMENTO. AF_12/2015</v>
          </cell>
          <cell r="C8883" t="str">
            <v>M3</v>
          </cell>
          <cell r="D8883">
            <v>375.04</v>
          </cell>
        </row>
        <row r="8884">
          <cell r="A8884">
            <v>92733</v>
          </cell>
          <cell r="B8884" t="str">
            <v>CONCRETAGEM DE VIGAS E LAJES, FCK=20 MPA, PARA LAJES MACIÇAS OU NERVURADAS COM JERICAS EM CREMALHEIRA EM EDIFICAÇÃO DE MULTIPAVIMENTOS ATÉ 16 ANDARES, COM ÁREA MÉDIA DE LAJES MENOR OU IGUAL A 20 M² - LANÇAMENTO, ADENSAMENTO E ACABAMENTO. AF_12/2015</v>
          </cell>
          <cell r="C8884" t="str">
            <v>M3</v>
          </cell>
          <cell r="D8884">
            <v>369.78</v>
          </cell>
        </row>
        <row r="8885">
          <cell r="A8885">
            <v>92734</v>
          </cell>
          <cell r="B8885" t="str">
            <v>CONCRETAGEM DE VIGAS E LAJES, FCK=20 MPA, PARA LAJES MACIÇAS OU NERVURADAS COM JERICAS EM CREMALHEIRA EM EDIFICAÇÃO DE MULTIPAVIMENTOS ATÉ 16 ANDARES, COM ÁREA MÉDIA DE LAJES MAIOR QUE 20 M² - LANÇAMENTO, ADENSAMENTO E ACABAMENTO. AF_12/2015</v>
          </cell>
          <cell r="C8885" t="str">
            <v>M3</v>
          </cell>
          <cell r="D8885">
            <v>361.08</v>
          </cell>
        </row>
        <row r="8886">
          <cell r="A8886">
            <v>92735</v>
          </cell>
          <cell r="B8886" t="str">
            <v>CONCRETAGEM DE VIGAS E LAJES, FCK=20 MPA, PARA LAJES PREMOLDADAS COM GRUA DE CAÇAMBA DE 350 L EM EDIFICAÇÃO DE MULTIPAVIMENTOS ATÉ 16 ANDARES, COM ÁREA MÉDIA DE LAJES MENOR OU IGUAL A 20 M² - LANÇAMENTO, ADENSAMENTO E ACABAMENTO. AF_12/2015</v>
          </cell>
          <cell r="C8886" t="str">
            <v>M3</v>
          </cell>
          <cell r="D8886">
            <v>365.68</v>
          </cell>
        </row>
        <row r="8887">
          <cell r="A8887">
            <v>92736</v>
          </cell>
          <cell r="B8887" t="str">
            <v>CONCRETAGEM DE VIGAS E LAJES, FCK=20 MPA, PARA LAJES PREMOLDADAS COM GRUA DE CAÇAMBA DE 350 L EM EDIFICAÇÃO DE MULTIPAVIMENTOS ATÉ 16 ANDARES, COM ÁREA MÉDIA DE LAJES MAIOR QUE 20 M² - LANÇAMENTO, ADENSAMENTO E ACABAMENTO. AF_12/2015</v>
          </cell>
          <cell r="C8887" t="str">
            <v>M3</v>
          </cell>
          <cell r="D8887">
            <v>356.35</v>
          </cell>
        </row>
        <row r="8888">
          <cell r="A8888">
            <v>92739</v>
          </cell>
          <cell r="B8888" t="str">
            <v>CONCRETAGEM DE VIGAS E LAJES, FCK=20 MPA, PARA LAJES MACIÇAS OU NERVURADAS COM GRUA DE CAÇAMBA DE 500 L EM EDIFICAÇÃO DE MULTIPAVIMENTOS ATÉ 16 ANDARES, COM ÁREA MÉDIA DE LAJES MENOR OU IGUAL A 20 M² - LANÇAMENTO, ADENSAMENTO E ACABAMENTO. AF_12/2015</v>
          </cell>
          <cell r="C8888" t="str">
            <v>M3</v>
          </cell>
          <cell r="D8888">
            <v>342.77</v>
          </cell>
        </row>
        <row r="8889">
          <cell r="A8889">
            <v>92740</v>
          </cell>
          <cell r="B8889" t="str">
            <v>CONCRETAGEM DE VIGAS E LAJES, FCK=20 MPA, PARA LAJES MACIÇAS OU NERVURADAS COM GRUA DE CAÇAMBA DE 500 L EM EDIFICAÇÃO DE MULTIPAVIMENTOS ATÉ 16 ANDARES, COM ÁREA MÉDIA DE LAJES MAIOR QUE 20 M² - LANÇAMENTO, ADENSAMENTO E ACABAMENTO. AF_12/2015</v>
          </cell>
          <cell r="C8889" t="str">
            <v>M3</v>
          </cell>
          <cell r="D8889">
            <v>338.15</v>
          </cell>
        </row>
        <row r="8890">
          <cell r="A8890">
            <v>92741</v>
          </cell>
          <cell r="B8890" t="str">
            <v>CONCRETAGEM DE VIGAS E LAJES, FCK=20 MPA, PARA QUALQUER TIPO DE LAJE COM BALDES EM EDIFICAÇÃO TÉRREA, COM ÁREA MÉDIA DE LAJES MENOR OU IGUAL A 20 M² - LANÇAMENTO, ADENSAMENTO E ACABAMENTO. AF_12/2015</v>
          </cell>
          <cell r="C8890" t="str">
            <v>M3</v>
          </cell>
          <cell r="D8890">
            <v>509.44</v>
          </cell>
        </row>
        <row r="8891">
          <cell r="A8891">
            <v>92742</v>
          </cell>
          <cell r="B8891" t="str">
            <v>CONCRETAGEM DE VIGAS E LAJES, FCK=20 MPA, PARA QUALQUER TIPO DE LAJE COM BALDES EM EDIFICAÇÃO DE MULTIPAVIMENTOS ATÉ 04 ANDARES, COM ÁREA MÉDIA DE LAJES MENOR OU IGUAL A 20 M² - LANÇAMENTO, ADENSAMENTO E ACABAMENTO. AF_12/2015</v>
          </cell>
          <cell r="C8891" t="str">
            <v>M3</v>
          </cell>
          <cell r="D8891">
            <v>689.39</v>
          </cell>
        </row>
        <row r="8892">
          <cell r="A8892">
            <v>92743</v>
          </cell>
          <cell r="B8892" t="str">
            <v>MURO DE GABIÃO, ENCHIMENTO COM PEDRA DE MÃO TIPO RACHÃO, DE GRAVIDADE, COM GAIOLAS DE COMPRIMENTO IGUAL A 2 METROS, ALTURA DO MURO DE ATÉ 4 METROS - FORNECIMENTO E EXECUÇÃO. AF_12/2015</v>
          </cell>
          <cell r="C8892" t="str">
            <v>M3</v>
          </cell>
          <cell r="D8892">
            <v>381.53</v>
          </cell>
        </row>
        <row r="8893">
          <cell r="A8893">
            <v>92744</v>
          </cell>
          <cell r="B8893" t="str">
            <v>MURO DE GABIÃO, ENCHIMENTO COM PEDRA DE MÃO TIPO RACHÃO, DE GRAVIDADE, COM GAIOLAS DE COMPRIMENTO IGUAL A 5 METROS, ALTURA DO MURO DE ATÉ 4 METROS - FORNECIMENTO E EXECUÇÃO. AF_12/2015</v>
          </cell>
          <cell r="C8893" t="str">
            <v>M3</v>
          </cell>
          <cell r="D8893">
            <v>357.82</v>
          </cell>
        </row>
        <row r="8894">
          <cell r="A8894">
            <v>92745</v>
          </cell>
          <cell r="B8894" t="str">
            <v>MURO DE GABIÃO, ENCHIMENTO COM PEDRA DE MÃO TIPO RACHÃO, DE GRAVIDADE, COM GAIOLAS DE COMPRIMENTO IGUAL A 2 METROS, ALTURA DO MURO ACIMA DE 4 E ATÉ 6 METROS - FORNECIMENTO E EXECUÇÃO. AF_12/2015</v>
          </cell>
          <cell r="C8894" t="str">
            <v>M3</v>
          </cell>
          <cell r="D8894">
            <v>472.5</v>
          </cell>
        </row>
        <row r="8895">
          <cell r="A8895">
            <v>92746</v>
          </cell>
          <cell r="B8895" t="str">
            <v>MURO DE GABIÃO, ENCHIMENTO COM PEDRA DE MÃO TIPO RACHÃO, DE GRAVIDADE, COM GAIOLAS DE COMPRIMENTO IGUAL A 5 METROS, ALTURA DO MURO ACIMA DE 4 E ATÉ 6 METROS - FORNECIMENTO E EXECUÇÃO. AF_12/2015</v>
          </cell>
          <cell r="C8895" t="str">
            <v>M3</v>
          </cell>
          <cell r="D8895">
            <v>426.25</v>
          </cell>
        </row>
        <row r="8896">
          <cell r="A8896">
            <v>92747</v>
          </cell>
          <cell r="B8896" t="str">
            <v>MURO DE GABIÃO, ENCHIMENTO COM PEDRA DE MÃO TIPO RACHÃO, DE GRAVIDADE, COM GAIOLAS DE COMPRIMENTO IGUAL A 2 METROS, ALTURA DO MURO ACIMA DE 6 E ATÉ 10 METROS - FORNECIMENTO E EXECUÇÃO. AF_12/2015</v>
          </cell>
          <cell r="C8896" t="str">
            <v>M3</v>
          </cell>
          <cell r="D8896">
            <v>524.59</v>
          </cell>
        </row>
        <row r="8897">
          <cell r="A8897">
            <v>92748</v>
          </cell>
          <cell r="B8897" t="str">
            <v>MURO DE GABIÃO, ENCHIMENTO COM PEDRA DE MÃO TIPO RACHÃO, DE GRAVIDADE, COM GAIOLAS DE COMPRIMENTO IGUAL A 5 METROS, ALTURA DO MURO MAIOR QUE 6 ATÉ 10 METROS - FORNECIMENTO E EXECUÇÃO. AF_12/2015</v>
          </cell>
          <cell r="C8897" t="str">
            <v>M3</v>
          </cell>
          <cell r="D8897">
            <v>465.78</v>
          </cell>
        </row>
        <row r="8898">
          <cell r="A8898">
            <v>92749</v>
          </cell>
          <cell r="B8898" t="str">
            <v>MURO DE GABIÃO, ENCHIMENTO COM PEDRA DE MÃO TIPO RACHÃO, COM SOLO REFORÇADO, ALTURA DO MURO DE ATÉ 4 METROS - FORNECIMENTO E EXECUÇÃO. AF_12/2015</v>
          </cell>
          <cell r="C8898" t="str">
            <v>M3</v>
          </cell>
          <cell r="D8898">
            <v>538.51</v>
          </cell>
        </row>
        <row r="8899">
          <cell r="A8899">
            <v>92750</v>
          </cell>
          <cell r="B8899" t="str">
            <v>MURO DE GABIÃO, ENCHIMENTO COM PEDRA DE MÃO TIPO RACHÃO, COM SOLO REFORÇADO, ALTURA DO MURO ACIMA DE 4 E ATÉ 12 METROS - FORNECIMENTO E EXECUÇÃO. AF_12/2015</v>
          </cell>
          <cell r="C8899" t="str">
            <v>M3</v>
          </cell>
          <cell r="D8899">
            <v>920.09</v>
          </cell>
        </row>
        <row r="8900">
          <cell r="A8900">
            <v>92751</v>
          </cell>
          <cell r="B8900" t="str">
            <v>MURO DE GABIÃO, ENCHIMENTO COM PEDRA DE MÃO TIPO RACHÃO, COM SOLO REFORÇADO, ALTURA DO MURO ACIMA DE 12 E ATÉ 20 METROS - FORNECIMENTO E EXECUÇÃO. AF_12/2015</v>
          </cell>
          <cell r="C8900" t="str">
            <v>M3</v>
          </cell>
          <cell r="D8900">
            <v>1141.8800000000001</v>
          </cell>
        </row>
        <row r="8901">
          <cell r="A8901">
            <v>92752</v>
          </cell>
          <cell r="B8901" t="str">
            <v>MURO DE GABIÃO, ENCHIMENTO COM PEDRA DE MÃO TIPO RACHÃO, COM SOLO REFORÇADO, ALTURA DO MURO ACIMA DE 20 E ATÉ 28 METROS - FORNECIMENTO E EXECUÇÃO. AF_12/2015</v>
          </cell>
          <cell r="C8901" t="str">
            <v>M3</v>
          </cell>
          <cell r="D8901">
            <v>1362.68</v>
          </cell>
        </row>
        <row r="8902">
          <cell r="A8902">
            <v>92753</v>
          </cell>
          <cell r="B8902" t="str">
            <v>MURO DE GABIÃO, ENCHIMENTO COM RESÍDUO DE CONSTRUÇÃO E DEMOLIÇÃO, DE GRAVIDADE, COM GAIOLA TRAPEZOIDAL DE COMPRIMENTO IGUAL A 2 METROS, ALTURA DO MURO DE ATÉ 2 METROS - FORNECIMENTO E EXECUÇÃO. AF_12/2015</v>
          </cell>
          <cell r="C8902" t="str">
            <v>M3</v>
          </cell>
          <cell r="D8902">
            <v>365.28</v>
          </cell>
        </row>
        <row r="8903">
          <cell r="A8903">
            <v>92754</v>
          </cell>
          <cell r="B8903" t="str">
            <v>MURO DE GABIÃO, ENCHIMENTO COM RESÍDUO DE CONSTRUÇÃO E DEMOLIÇÃO, DE GRAVIDADE, COM GAIOLA TRAPEZOIDAL DE COMPRIMENTO IGUAL A 2 METROS, ALTURA DO MURO ACIMA DE 2 E ATÉ 4 METROS - FORNECIMENTO E EXECUÇÃO. AF_12/2015</v>
          </cell>
          <cell r="C8903" t="str">
            <v>M3</v>
          </cell>
          <cell r="D8903">
            <v>334.23</v>
          </cell>
        </row>
        <row r="8904">
          <cell r="A8904">
            <v>92755</v>
          </cell>
          <cell r="B8904" t="str">
            <v>PROTEÇÃO SUPERFICIAL DE CANAL EM GABIÃO TIPO COLCHÃO, ALTURA DE 17 CENTÍMETROS, ENCHIMENTO COM PEDRA DE MÃO TIPO RACHÃO - FORNECIMENTO E EXECUÇÃO. AF_12/2015</v>
          </cell>
          <cell r="C8904" t="str">
            <v>M2</v>
          </cell>
          <cell r="D8904">
            <v>139.52000000000001</v>
          </cell>
        </row>
        <row r="8905">
          <cell r="A8905">
            <v>92756</v>
          </cell>
          <cell r="B8905" t="str">
            <v>PROTEÇÃO SUPERFICIAL DE CANAL EM GABIÃO TIPO COLCHÃO, ALTURA DE 23 CENTÍMETROS, ENCHIMENTO COM PEDRA DE MÃO TIPO RACHÃO - FORNECIMENTO E EXECUÇÃO. AF_12/2015</v>
          </cell>
          <cell r="C8905" t="str">
            <v>M2</v>
          </cell>
          <cell r="D8905">
            <v>158.76</v>
          </cell>
        </row>
        <row r="8906">
          <cell r="A8906">
            <v>92757</v>
          </cell>
          <cell r="B8906" t="str">
            <v>PROTEÇÃO SUPERFICIAL DE CANAL EM GABIÃO TIPO COLCHÃO, ALTURA DE 30 CENTÍMETROS, ENCHIMENTO COM PEDRA DE MÃO TIPO RACHÃO - FORNECIMENTO E EXECUÇÃO. AF_12/2015</v>
          </cell>
          <cell r="C8906" t="str">
            <v>M2</v>
          </cell>
          <cell r="D8906">
            <v>182.09</v>
          </cell>
        </row>
        <row r="8907">
          <cell r="A8907">
            <v>92758</v>
          </cell>
          <cell r="B8907" t="str">
            <v>PROTEÇÃO SUPERFICIAL DE CANAL EM GABIÃO TIPO SACO, DIÂMETRO DE 65 CENTÍMETROS, ENCHIMENTO MANUAL COM PEDRA DE MÃO TIPO RACHÃO - FORNECIMENTO E EXECUÇÃO. AF_12/2015</v>
          </cell>
          <cell r="C8907" t="str">
            <v>M3</v>
          </cell>
          <cell r="D8907">
            <v>423.45</v>
          </cell>
        </row>
        <row r="8908">
          <cell r="A8908">
            <v>92759</v>
          </cell>
          <cell r="B8908" t="str">
            <v>ARMAÇÃO DE PILAR OU VIGA DE UMA ESTRUTURA CONVENCIONAL DE CONCRETO ARMADO EM UM EDIFÍCIO DE MÚLTIPLOS PAVIMENTOS UTILIZANDO AÇO CA-60 DE 5,0 MM - MONTAGEM. AF_12/2015</v>
          </cell>
          <cell r="C8908" t="str">
            <v>KG</v>
          </cell>
          <cell r="D8908">
            <v>8.1999999999999993</v>
          </cell>
        </row>
        <row r="8909">
          <cell r="A8909">
            <v>92760</v>
          </cell>
          <cell r="B8909" t="str">
            <v>ARMAÇÃO DE PILAR OU VIGA DE UMA ESTRUTURA CONVENCIONAL DE CONCRETO ARMADO EM UM EDIFÍCIO DE MÚLTIPLOS PAVIMENTOS UTILIZANDO AÇO CA-50 DE 6,3 MM - MONTAGEM. AF_12/2015</v>
          </cell>
          <cell r="C8909" t="str">
            <v>KG</v>
          </cell>
          <cell r="D8909">
            <v>7.21</v>
          </cell>
        </row>
        <row r="8910">
          <cell r="A8910">
            <v>92761</v>
          </cell>
          <cell r="B8910" t="str">
            <v>ARMAÇÃO DE PILAR OU VIGA DE UMA ESTRUTURA CONVENCIONAL DE CONCRETO ARMADO EM UM EDIFÍCIO DE MÚLTIPLOS PAVIMENTOS UTILIZANDO AÇO CA-50 DE 8,0 MM - MONTAGEM. AF_12/2015</v>
          </cell>
          <cell r="C8910" t="str">
            <v>KG</v>
          </cell>
          <cell r="D8910">
            <v>7.06</v>
          </cell>
        </row>
        <row r="8911">
          <cell r="A8911">
            <v>92762</v>
          </cell>
          <cell r="B8911" t="str">
            <v>ARMAÇÃO DE PILAR OU VIGA DE UMA ESTRUTURA CONVENCIONAL DE CONCRETO ARMADO EM UM EDIFÍCIO DE MÚLTIPLOS PAVIMENTOS UTILIZANDO AÇO CA-50 DE 10,0 MM - MONTAGEM. AF_12/2015</v>
          </cell>
          <cell r="C8911" t="str">
            <v>KG</v>
          </cell>
          <cell r="D8911">
            <v>5.76</v>
          </cell>
        </row>
        <row r="8912">
          <cell r="A8912">
            <v>92763</v>
          </cell>
          <cell r="B8912" t="str">
            <v>ARMAÇÃO DE PILAR OU VIGA DE UMA ESTRUTURA CONVENCIONAL DE CONCRETO ARMADO EM UM EDIFÍCIO DE MÚLTIPLOS PAVIMENTOS UTILIZANDO AÇO CA-50 DE 12,5 MM - MONTAGEM. AF_12/2015</v>
          </cell>
          <cell r="C8912" t="str">
            <v>KG</v>
          </cell>
          <cell r="D8912">
            <v>5.15</v>
          </cell>
        </row>
        <row r="8913">
          <cell r="A8913">
            <v>92764</v>
          </cell>
          <cell r="B8913" t="str">
            <v>ARMAÇÃO DE PILAR OU VIGA DE UMA ESTRUTURA CONVENCIONAL DE CONCRETO ARMADO EM UM EDIFÍCIO DE MÚLTIPLOS PAVIMENTOS UTILIZANDO AÇO CA-50 DE 16,0 MM - MONTAGEM. AF_12/2015</v>
          </cell>
          <cell r="C8913" t="str">
            <v>KG</v>
          </cell>
          <cell r="D8913">
            <v>4.83</v>
          </cell>
        </row>
        <row r="8914">
          <cell r="A8914">
            <v>92765</v>
          </cell>
          <cell r="B8914" t="str">
            <v>ARMAÇÃO DE PILAR OU VIGA DE UMA ESTRUTURA CONVENCIONAL DE CONCRETO ARMADO EM UM EDIFÍCIO DE MÚLTIPLOS PAVIMENTOS UTILIZANDO AÇO CA-50 DE 20,0 MM - MONTAGEM. AF_12/2015</v>
          </cell>
          <cell r="C8914" t="str">
            <v>KG</v>
          </cell>
          <cell r="D8914">
            <v>4.46</v>
          </cell>
        </row>
        <row r="8915">
          <cell r="A8915">
            <v>92766</v>
          </cell>
          <cell r="B8915" t="str">
            <v>ARMAÇÃO DE PILAR OU VIGA DE UMA ESTRUTURA CONVENCIONAL DE CONCRETO ARMADO EM UM EDIFÍCIO DE MÚLTIPLOS PAVIMENTOS UTILIZANDO AÇO CA-50 DE 25,0 MM - MONTAGEM. AF_12/2015</v>
          </cell>
          <cell r="C8915" t="str">
            <v>KG</v>
          </cell>
          <cell r="D8915">
            <v>4.91</v>
          </cell>
        </row>
        <row r="8916">
          <cell r="A8916">
            <v>92767</v>
          </cell>
          <cell r="B8916" t="str">
            <v>ARMAÇÃO DE LAJE DE UMA ESTRUTURA CONVENCIONAL DE CONCRETO ARMADO EM UM EDIFÍCIO DE MÚLTIPLOS PAVIMENTOS UTILIZANDO AÇO CA-60 DE 4,2 MM - MONTAGEM. AF_12/2015</v>
          </cell>
          <cell r="C8916" t="str">
            <v>KG</v>
          </cell>
          <cell r="D8916">
            <v>8.33</v>
          </cell>
        </row>
        <row r="8917">
          <cell r="A8917">
            <v>92768</v>
          </cell>
          <cell r="B8917" t="str">
            <v>ARMAÇÃO DE LAJE DE UMA ESTRUTURA CONVENCIONAL DE CONCRETO ARMADO EM UM EDIFÍCIO DE MÚLTIPLOS PAVIMENTOS UTILIZANDO AÇO CA-60 DE 5,0 MM - MONTAGEM. AF_12/2015</v>
          </cell>
          <cell r="C8917" t="str">
            <v>KG</v>
          </cell>
          <cell r="D8917">
            <v>7.23</v>
          </cell>
        </row>
        <row r="8918">
          <cell r="A8918">
            <v>92769</v>
          </cell>
          <cell r="B8918" t="str">
            <v>ARMAÇÃO DE LAJE DE UMA ESTRUTURA CONVENCIONAL DE CONCRETO ARMADO EM UM EDIFÍCIO DE MÚLTIPLOS PAVIMENTOS UTILIZANDO AÇO CA-50 DE 6,3 MM - MONTAGEM. AF_12/2015</v>
          </cell>
          <cell r="C8918" t="str">
            <v>KG</v>
          </cell>
          <cell r="D8918">
            <v>6.47</v>
          </cell>
        </row>
        <row r="8919">
          <cell r="A8919">
            <v>92770</v>
          </cell>
          <cell r="B8919" t="str">
            <v>ARMAÇÃO DE LAJE DE UMA ESTRUTURA CONVENCIONAL DE CONCRETO ARMADO EM UM EDIFÍCIO DE MÚLTIPLOS PAVIMENTOS UTILIZANDO AÇO CA-50 DE 8,0 MM - MONTAGEM. AF_12/2015</v>
          </cell>
          <cell r="C8919" t="str">
            <v>KG</v>
          </cell>
          <cell r="D8919">
            <v>6.51</v>
          </cell>
        </row>
        <row r="8920">
          <cell r="A8920">
            <v>92771</v>
          </cell>
          <cell r="B8920" t="str">
            <v>ARMAÇÃO DE LAJE DE UMA ESTRUTURA CONVENCIONAL DE CONCRETO ARMADO EM UM EDIFÍCIO DE MÚLTIPLOS PAVIMENTOS UTILIZANDO AÇO CA-50 DE 10,0 MM - MONTAGEM. AF_12/2015</v>
          </cell>
          <cell r="C8920" t="str">
            <v>KG</v>
          </cell>
          <cell r="D8920">
            <v>5.32</v>
          </cell>
        </row>
        <row r="8921">
          <cell r="A8921">
            <v>92772</v>
          </cell>
          <cell r="B8921" t="str">
            <v>ARMAÇÃO DE LAJE DE UMA ESTRUTURA CONVENCIONAL DE CONCRETO ARMADO EM UM EDIFÍCIO DE MÚLTIPLOS PAVIMENTOS UTILIZANDO AÇO CA-50 DE 12,5 MM - MONTAGEM. AF_12/2015</v>
          </cell>
          <cell r="C8921" t="str">
            <v>KG</v>
          </cell>
          <cell r="D8921">
            <v>4.82</v>
          </cell>
        </row>
        <row r="8922">
          <cell r="A8922">
            <v>92773</v>
          </cell>
          <cell r="B8922" t="str">
            <v>ARMAÇÃO DE LAJE DE UMA ESTRUTURA CONVENCIONAL DE CONCRETO ARMADO EM UM EDIFÍCIO DE MÚLTIPLOS PAVIMENTOS UTILIZANDO AÇO CA-50 DE 16,0 MM - MONTAGEM. AF_12/2015</v>
          </cell>
          <cell r="C8922" t="str">
            <v>KG</v>
          </cell>
          <cell r="D8922">
            <v>4.5999999999999996</v>
          </cell>
        </row>
        <row r="8923">
          <cell r="A8923">
            <v>92774</v>
          </cell>
          <cell r="B8923" t="str">
            <v>ARMAÇÃO DE LAJE DE UMA ESTRUTURA CONVENCIONAL DE CONCRETO ARMADO EM UM EDIFÍCIO DE MÚLTIPLOS PAVIMENTOS UTILIZANDO AÇO CA-50 DE 20,0 MM - MONTAGEM. AF_12/2015</v>
          </cell>
          <cell r="C8923" t="str">
            <v>KG</v>
          </cell>
          <cell r="D8923">
            <v>4.3</v>
          </cell>
        </row>
        <row r="8924">
          <cell r="A8924">
            <v>92775</v>
          </cell>
          <cell r="B8924" t="str">
            <v>ARMAÇÃO DE PILAR OU VIGA DE UMA ESTRUTURA CONVENCIONAL DE CONCRETO ARMADO EM UMA EDIFICAÇÃO TÉRREA OU SOBRADO UTILIZANDO AÇO CA-60 DE 5,0 MM - MONTAGEM. AF_12/2015</v>
          </cell>
          <cell r="C8924" t="str">
            <v>KG</v>
          </cell>
          <cell r="D8924">
            <v>10.119999999999999</v>
          </cell>
        </row>
        <row r="8925">
          <cell r="A8925">
            <v>92776</v>
          </cell>
          <cell r="B8925" t="str">
            <v>ARMAÇÃO DE PILAR OU VIGA DE UMA ESTRUTURA CONVENCIONAL DE CONCRETO ARMADO EM UMA EDIFICAÇÃO TÉRREA OU SOBRADO UTILIZANDO AÇO CA-50 DE 6,3 MM - MONTAGEM. AF_12/2015</v>
          </cell>
          <cell r="C8925" t="str">
            <v>KG</v>
          </cell>
          <cell r="D8925">
            <v>8.66</v>
          </cell>
        </row>
        <row r="8926">
          <cell r="A8926">
            <v>92777</v>
          </cell>
          <cell r="B8926" t="str">
            <v>ARMAÇÃO DE PILAR OU VIGA DE UMA ESTRUTURA CONVENCIONAL DE CONCRETO ARMADO EM UMA EDIFICAÇÃO TÉRREA OU SOBRADO UTILIZANDO AÇO CA-50 DE 8,0 MM - MONTAGEM. AF_12/2015</v>
          </cell>
          <cell r="C8926" t="str">
            <v>KG</v>
          </cell>
          <cell r="D8926">
            <v>8.15</v>
          </cell>
        </row>
        <row r="8927">
          <cell r="A8927">
            <v>92778</v>
          </cell>
          <cell r="B8927" t="str">
            <v>ARMAÇÃO DE PILAR OU VIGA DE UMA ESTRUTURA CONVENCIONAL DE CONCRETO ARMADO EM UMA EDIFICAÇÃO TÉRREA OU SOBRADO UTILIZANDO AÇO CA-50 DE 10,0 MM - MONTAGEM. AF_12/2015</v>
          </cell>
          <cell r="C8927" t="str">
            <v>KG</v>
          </cell>
          <cell r="D8927">
            <v>6.58</v>
          </cell>
        </row>
        <row r="8928">
          <cell r="A8928">
            <v>92779</v>
          </cell>
          <cell r="B8928" t="str">
            <v>ARMAÇÃO DE PILAR OU VIGA DE UMA ESTRUTURA CONVENCIONAL DE CONCRETO ARMADO EM UMA EDIFICAÇÃO TÉRREA OU SOBRADO UTILIZANDO AÇO CA-50 DE 12,5 MM - MONTAGEM. AF_12/2015</v>
          </cell>
          <cell r="C8928" t="str">
            <v>KG</v>
          </cell>
          <cell r="D8928">
            <v>5.75</v>
          </cell>
        </row>
        <row r="8929">
          <cell r="A8929">
            <v>92780</v>
          </cell>
          <cell r="B8929" t="str">
            <v>ARMAÇÃO DE PILAR OU VIGA DE UMA ESTRUTURA CONVENCIONAL DE CONCRETO ARMADO EM UMA EDIFICAÇÃO TÉRREA OU SOBRADO UTILIZANDO AÇO CA-50 DE 16,0 MM - MONTAGEM. AF_12/2015</v>
          </cell>
          <cell r="C8929" t="str">
            <v>KG</v>
          </cell>
          <cell r="D8929">
            <v>5.24</v>
          </cell>
        </row>
        <row r="8930">
          <cell r="A8930">
            <v>92781</v>
          </cell>
          <cell r="B8930" t="str">
            <v>ARMAÇÃO DE PILAR OU VIGA DE UMA ESTRUTURA CONVENCIONAL DE CONCRETO ARMADO EM UMA EDIFICAÇÃO TÉRREA OU SOBRADO UTILIZANDO AÇO CA-50 DE 20,0 MM - MONTAGEM. AF_12/2015</v>
          </cell>
          <cell r="C8930" t="str">
            <v>KG</v>
          </cell>
          <cell r="D8930">
            <v>4.74</v>
          </cell>
        </row>
        <row r="8931">
          <cell r="A8931">
            <v>92782</v>
          </cell>
          <cell r="B8931" t="str">
            <v>ARMAÇÃO DE PILAR OU VIGA DE UMA ESTRUTURA CONVENCIONAL DE CONCRETO ARMADO EM UMA EDIFICAÇÃO TÉRREA OU SOBRADO UTILIZANDO AÇO CA-50 DE 25,0 MM - MONTAGEM. AF_12/2015</v>
          </cell>
          <cell r="C8931" t="str">
            <v>KG</v>
          </cell>
          <cell r="D8931">
            <v>5.07</v>
          </cell>
        </row>
        <row r="8932">
          <cell r="A8932">
            <v>92783</v>
          </cell>
          <cell r="B8932" t="str">
            <v>ARMAÇÃO DE LAJE DE UMA ESTRUTURA CONVENCIONAL DE CONCRETO ARMADO EM UMA EDIFICAÇÃO TÉRREA OU SOBRADO UTILIZANDO AÇO CA-60 DE 4,2 MM - MONTAGEM. AF_12/2015</v>
          </cell>
          <cell r="C8932" t="str">
            <v>KG</v>
          </cell>
          <cell r="D8932">
            <v>9.94</v>
          </cell>
        </row>
        <row r="8933">
          <cell r="A8933">
            <v>92784</v>
          </cell>
          <cell r="B8933" t="str">
            <v>ARMAÇÃO DE LAJE DE UMA ESTRUTURA CONVENCIONAL DE CONCRETO ARMADO EM UMA EDIFICAÇÃO TÉRREA OU SOBRADO UTILIZANDO AÇO CA-60 DE 5,0 MM - MONTAGEM. AF_12/2015</v>
          </cell>
          <cell r="C8933" t="str">
            <v>KG</v>
          </cell>
          <cell r="D8933">
            <v>8.5399999999999991</v>
          </cell>
        </row>
        <row r="8934">
          <cell r="A8934">
            <v>92785</v>
          </cell>
          <cell r="B8934" t="str">
            <v>ARMAÇÃO DE LAJE DE UMA ESTRUTURA CONVENCIONAL DE CONCRETO ARMADO EM UMA EDIFICAÇÃO TÉRREA OU SOBRADO UTILIZANDO AÇO CA-50 DE 6,3 MM - MONTAGEM. AF_12/2015</v>
          </cell>
          <cell r="C8934" t="str">
            <v>KG</v>
          </cell>
          <cell r="D8934">
            <v>7.47</v>
          </cell>
        </row>
        <row r="8935">
          <cell r="A8935">
            <v>92786</v>
          </cell>
          <cell r="B8935" t="str">
            <v>ARMAÇÃO DE LAJE DE UMA ESTRUTURA CONVENCIONAL DE CONCRETO ARMADO EM UMA EDIFICAÇÃO TÉRREA OU SOBRADO UTILIZANDO AÇO CA-50 DE 8,0 MM - MONTAGEM. AF_12/2015</v>
          </cell>
          <cell r="C8935" t="str">
            <v>KG</v>
          </cell>
          <cell r="D8935">
            <v>7.25</v>
          </cell>
        </row>
        <row r="8936">
          <cell r="A8936">
            <v>92787</v>
          </cell>
          <cell r="B8936" t="str">
            <v>ARMAÇÃO DE LAJE DE UMA ESTRUTURA CONVENCIONAL DE CONCRETO ARMADO EM UMA EDIFICAÇÃO TÉRREA OU SOBRADO UTILIZANDO AÇO CA-50 DE 10,0 MM - MONTAGEM. AF_12/2015</v>
          </cell>
          <cell r="C8936" t="str">
            <v>KG</v>
          </cell>
          <cell r="D8936">
            <v>5.86</v>
          </cell>
        </row>
        <row r="8937">
          <cell r="A8937">
            <v>92788</v>
          </cell>
          <cell r="B8937" t="str">
            <v>ARMAÇÃO DE LAJE DE UMA ESTRUTURA CONVENCIONAL DE CONCRETO ARMADO EM UMA EDIFICAÇÃO TÉRREA OU SOBRADO UTILIZANDO AÇO CA-50 DE 12,5 MM - MONTAGEM. AF_12/2015</v>
          </cell>
          <cell r="C8937" t="str">
            <v>KG</v>
          </cell>
          <cell r="D8937">
            <v>5.2</v>
          </cell>
        </row>
        <row r="8938">
          <cell r="A8938">
            <v>92789</v>
          </cell>
          <cell r="B8938" t="str">
            <v>ARMAÇÃO DE LAJE DE UMA ESTRUTURA CONVENCIONAL DE CONCRETO ARMADO EM UMA EDIFICAÇÃO TÉRREA OU SOBRADO UTILIZANDO AÇO CA-50 DE 16,0 MM - MONTAGEM. AF_12/2015</v>
          </cell>
          <cell r="C8938" t="str">
            <v>KG</v>
          </cell>
          <cell r="D8938">
            <v>4.84</v>
          </cell>
        </row>
        <row r="8939">
          <cell r="A8939">
            <v>92790</v>
          </cell>
          <cell r="B8939" t="str">
            <v>ARMAÇÃO DE LAJE DE UMA ESTRUTURA CONVENCIONAL DE CONCRETO ARMADO EM UMA EDIFICAÇÃO TÉRREA OU SOBRADO UTILIZANDO AÇO CA-50 DE 20,0 MM - MONTAGEM. AF_12/2015</v>
          </cell>
          <cell r="C8939" t="str">
            <v>KG</v>
          </cell>
          <cell r="D8939">
            <v>4.4400000000000004</v>
          </cell>
        </row>
        <row r="8940">
          <cell r="A8940">
            <v>92791</v>
          </cell>
          <cell r="B8940" t="str">
            <v>CORTE E DOBRA DE AÇO CA-60, DIÂMETRO DE 5,0 MM, UTILIZADO EM ESTRUTURAS DIVERSAS, EXCETO LAJES. AF_12/2015</v>
          </cell>
          <cell r="C8940" t="str">
            <v>KG</v>
          </cell>
          <cell r="D8940">
            <v>5.53</v>
          </cell>
        </row>
        <row r="8941">
          <cell r="A8941">
            <v>92792</v>
          </cell>
          <cell r="B8941" t="str">
            <v>CORTE E DOBRA DE AÇO CA-50, DIÂMETRO DE 6,3 MM, UTILIZADO EM ESTRUTURAS DIVERSAS, EXCETO LAJES. AF_12/2015</v>
          </cell>
          <cell r="C8941" t="str">
            <v>KG</v>
          </cell>
          <cell r="D8941">
            <v>5.12</v>
          </cell>
        </row>
        <row r="8942">
          <cell r="A8942">
            <v>92793</v>
          </cell>
          <cell r="B8942" t="str">
            <v>CORTE E DOBRA DE AÇO CA-50, DIÂMETRO DE 8,0 MM, UTILIZADO EM ESTRUTURAS DIVERSAS, EXCETO LAJES. AF_12/2015</v>
          </cell>
          <cell r="C8942" t="str">
            <v>KG</v>
          </cell>
          <cell r="D8942">
            <v>5.47</v>
          </cell>
        </row>
        <row r="8943">
          <cell r="A8943">
            <v>92794</v>
          </cell>
          <cell r="B8943" t="str">
            <v>CORTE E DOBRA DE AÇO CA-50, DIÂMETRO DE 10,0 MM, UTILIZADO EM ESTRUTURAS DIVERSAS, EXCETO LAJES. AF_12/2015</v>
          </cell>
          <cell r="C8943" t="str">
            <v>KG</v>
          </cell>
          <cell r="D8943">
            <v>4.53</v>
          </cell>
        </row>
        <row r="8944">
          <cell r="A8944">
            <v>92795</v>
          </cell>
          <cell r="B8944" t="str">
            <v>CORTE E DOBRA DE AÇO CA-50, DIÂMETRO DE 12,5 MM, UTILIZADO EM ESTRUTURAS DIVERSAS, EXCETO LAJES. AF_12/2015</v>
          </cell>
          <cell r="C8944" t="str">
            <v>KG</v>
          </cell>
          <cell r="D8944">
            <v>4.21</v>
          </cell>
        </row>
        <row r="8945">
          <cell r="A8945">
            <v>92796</v>
          </cell>
          <cell r="B8945" t="str">
            <v>CORTE E DOBRA DE AÇO CA-50, DIÂMETRO DE 16,0 MM, UTILIZADO EM ESTRUTURAS DIVERSAS, EXCETO LAJES. AF_12/2015</v>
          </cell>
          <cell r="C8945" t="str">
            <v>KG</v>
          </cell>
          <cell r="D8945">
            <v>4.1500000000000004</v>
          </cell>
        </row>
        <row r="8946">
          <cell r="A8946">
            <v>92797</v>
          </cell>
          <cell r="B8946" t="str">
            <v>CORTE E DOBRA DE AÇO CA-50, DIÂMETRO DE 20,0 MM, UTILIZADO EM ESTRUTURAS DIVERSAS, EXCETO LAJES. AF_12/2015</v>
          </cell>
          <cell r="C8946" t="str">
            <v>KG</v>
          </cell>
          <cell r="D8946">
            <v>3.96</v>
          </cell>
        </row>
        <row r="8947">
          <cell r="A8947">
            <v>92798</v>
          </cell>
          <cell r="B8947" t="str">
            <v>CORTE E DOBRA DE AÇO CA-50, DIÂMETRO DE 25,0 MM, UTILIZADO EM ESTRUTURAS DIVERSAS, EXCETO LAJES. AF_12/2015</v>
          </cell>
          <cell r="C8947" t="str">
            <v>KG</v>
          </cell>
          <cell r="D8947">
            <v>4.55</v>
          </cell>
        </row>
        <row r="8948">
          <cell r="A8948">
            <v>92799</v>
          </cell>
          <cell r="B8948" t="str">
            <v>CORTE E DOBRA DE AÇO CA-60, DIÂMETRO DE 4,2 MM, UTILIZADO EM LAJE. AF_12/2015</v>
          </cell>
          <cell r="C8948" t="str">
            <v>KG</v>
          </cell>
          <cell r="D8948">
            <v>5.83</v>
          </cell>
        </row>
        <row r="8949">
          <cell r="A8949">
            <v>92800</v>
          </cell>
          <cell r="B8949" t="str">
            <v>CORTE E DOBRA DE AÇO CA-60, DIÂMETRO DE 5,0 MM, UTILIZADO EM LAJE. AF_12/2015</v>
          </cell>
          <cell r="C8949" t="str">
            <v>KG</v>
          </cell>
          <cell r="D8949">
            <v>5.18</v>
          </cell>
        </row>
        <row r="8950">
          <cell r="A8950">
            <v>92801</v>
          </cell>
          <cell r="B8950" t="str">
            <v>CORTE E DOBRA DE AÇO CA-50, DIÂMETRO DE 6,3 MM, UTILIZADO EM LAJE. AF_12/2015</v>
          </cell>
          <cell r="C8950" t="str">
            <v>KG</v>
          </cell>
          <cell r="D8950">
            <v>4.92</v>
          </cell>
        </row>
        <row r="8951">
          <cell r="A8951">
            <v>92802</v>
          </cell>
          <cell r="B8951" t="str">
            <v>CORTE E DOBRA DE AÇO CA-50, DIÂMETRO DE 8,0 MM, UTILIZADO EM LAJE. AF_12/2015</v>
          </cell>
          <cell r="C8951" t="str">
            <v>KG</v>
          </cell>
          <cell r="D8951">
            <v>5.36</v>
          </cell>
        </row>
        <row r="8952">
          <cell r="A8952">
            <v>92803</v>
          </cell>
          <cell r="B8952" t="str">
            <v>CORTE E DOBRA DE AÇO CA-50, DIÂMETRO DE 10,0 MM, UTILIZADO EM LAJE. AF_12/2015</v>
          </cell>
          <cell r="C8952" t="str">
            <v>KG</v>
          </cell>
          <cell r="D8952">
            <v>4.45</v>
          </cell>
        </row>
        <row r="8953">
          <cell r="A8953">
            <v>92804</v>
          </cell>
          <cell r="B8953" t="str">
            <v>CORTE E DOBRA DE AÇO CA-50, DIÂMETRO DE 12,5 MM, UTILIZADO EM LAJE. AF_12/2015</v>
          </cell>
          <cell r="C8953" t="str">
            <v>KG</v>
          </cell>
          <cell r="D8953">
            <v>4.17</v>
          </cell>
        </row>
        <row r="8954">
          <cell r="A8954">
            <v>92805</v>
          </cell>
          <cell r="B8954" t="str">
            <v>CORTE E DOBRA DE AÇO CA-50, DIÂMETRO DE 16,0 MM, UTILIZADO EM LAJE. AF_12/2015</v>
          </cell>
          <cell r="C8954" t="str">
            <v>KG</v>
          </cell>
          <cell r="D8954">
            <v>4.13</v>
          </cell>
        </row>
        <row r="8955">
          <cell r="A8955">
            <v>92806</v>
          </cell>
          <cell r="B8955" t="str">
            <v>CORTE E DOBRA DE AÇO CA-50, DIÂMETRO DE 20,0 MM, UTILIZADO EM LAJE. AF_12/2015</v>
          </cell>
          <cell r="C8955" t="str">
            <v>KG</v>
          </cell>
          <cell r="D8955">
            <v>3.95</v>
          </cell>
        </row>
        <row r="8956">
          <cell r="A8956">
            <v>92808</v>
          </cell>
          <cell r="B8956" t="str">
            <v>ASSENTAMENTO DE TUBO DE CONCRETO PARA REDES COLETORAS DE ÁGUAS PLUVIAIS, DIÂMETRO DE 300 MM, JUNTA RÍGIDA, INSTALADO EM LOCAL COM BAIXO NÍVEL DE INTERFERÊNCIAS (NÃO INCLUI FORNECIMENTO). AF_12/2015</v>
          </cell>
          <cell r="C8956" t="str">
            <v>M</v>
          </cell>
          <cell r="D8956">
            <v>26.54</v>
          </cell>
        </row>
        <row r="8957">
          <cell r="A8957">
            <v>92809</v>
          </cell>
          <cell r="B8957" t="str">
            <v>ASSENTAMENTO DE TUBO DE CONCRETO PARA REDES COLETORAS DE ÁGUAS PLUVIAIS, DIÂMETRO DE 400 MM, JUNTA RÍGIDA, INSTALADO EM LOCAL COM BAIXO NÍVEL DE INTERFERÊNCIAS (NÃO INCLUI FORNECIMENTO). AF_12/2015</v>
          </cell>
          <cell r="C8957" t="str">
            <v>M</v>
          </cell>
          <cell r="D8957">
            <v>34.020000000000003</v>
          </cell>
        </row>
        <row r="8958">
          <cell r="A8958">
            <v>92810</v>
          </cell>
          <cell r="B8958" t="str">
            <v>ASSENTAMENTO DE TUBO DE CONCRETO PARA REDES COLETORAS DE ÁGUAS PLUVIAIS, DIÂMETRO DE 500 MM, JUNTA RÍGIDA, INSTALADO EM LOCAL COM BAIXO NÍVEL DE INTERFERÊNCIAS (NÃO INCLUI FORNECIMENTO). AF_12/2015</v>
          </cell>
          <cell r="C8958" t="str">
            <v>M</v>
          </cell>
          <cell r="D8958">
            <v>41.41</v>
          </cell>
        </row>
        <row r="8959">
          <cell r="A8959">
            <v>92811</v>
          </cell>
          <cell r="B8959" t="str">
            <v>ASSENTAMENTO DE TUBO DE CONCRETO PARA REDES COLETORAS DE ÁGUAS PLUVIAIS, DIÂMETRO DE 600 MM, JUNTA RÍGIDA, INSTALADO EM LOCAL COM BAIXO NÍVEL DE INTERFERÊNCIAS (NÃO INCLUI FORNECIMENTO). AF_12/2015</v>
          </cell>
          <cell r="C8959" t="str">
            <v>M</v>
          </cell>
          <cell r="D8959">
            <v>49.29</v>
          </cell>
        </row>
        <row r="8960">
          <cell r="A8960">
            <v>92812</v>
          </cell>
          <cell r="B8960" t="str">
            <v>ASSENTAMENTO DE TUBO DE CONCRETO PARA REDES COLETORAS DE ÁGUAS PLUVIAIS, DIÂMETRO DE 700 MM, JUNTA RÍGIDA, INSTALADO EM LOCAL COM BAIXO NÍVEL DE INTERFERÊNCIAS (NÃO INCLUI FORNECIMENTO). AF_12/2015</v>
          </cell>
          <cell r="C8960" t="str">
            <v>M</v>
          </cell>
          <cell r="D8960">
            <v>57.09</v>
          </cell>
        </row>
        <row r="8961">
          <cell r="A8961">
            <v>92813</v>
          </cell>
          <cell r="B8961" t="str">
            <v>ASSENTAMENTO DE TUBO DE CONCRETO PARA REDES COLETORAS DE ÁGUAS PLUVIAIS, DIÂMETRO DE 800 MM, JUNTA RÍGIDA, INSTALADO EM LOCAL COM BAIXO NÍVEL DE INTERFERÊNCIAS (NÃO INCLUI FORNECIMENTO). AF_12/2015</v>
          </cell>
          <cell r="C8961" t="str">
            <v>M</v>
          </cell>
          <cell r="D8961">
            <v>66.17</v>
          </cell>
        </row>
        <row r="8962">
          <cell r="A8962">
            <v>92814</v>
          </cell>
          <cell r="B8962" t="str">
            <v>ASSENTAMENTO DE TUBO DE CONCRETO PARA REDES COLETORAS DE ÁGUAS PLUVIAIS, DIÂMETRO DE 900 MM, JUNTA RÍGIDA, INSTALADO EM LOCAL COM BAIXO NÍVEL DE INTERFERÊNCIAS (NÃO INCLUI FORNECIMENTO). AF_12/2015</v>
          </cell>
          <cell r="C8962" t="str">
            <v>M</v>
          </cell>
          <cell r="D8962">
            <v>75.7</v>
          </cell>
        </row>
        <row r="8963">
          <cell r="A8963">
            <v>92815</v>
          </cell>
          <cell r="B8963" t="str">
            <v>ASSENTAMENTO DE TUBO DE CONCRETO PARA REDES COLETORAS DE ÁGUAS PLUVIAIS, DIÂMETRO DE 1000 MM, JUNTA RÍGIDA, INSTALADO EM LOCAL COM BAIXO NÍVEL DE INTERFERÊNCIAS (NÃO INCLUI FORNECIMENTO). AF_12/2015</v>
          </cell>
          <cell r="C8963" t="str">
            <v>M</v>
          </cell>
          <cell r="D8963">
            <v>86.63</v>
          </cell>
        </row>
        <row r="8964">
          <cell r="A8964">
            <v>92816</v>
          </cell>
          <cell r="B8964" t="str">
            <v>TUBO DE CONCRETO PARA REDES COLETORAS DE ÁGUAS PLUVIAIS, DIÂMETRO DE 1200 MM, JUNTA RÍGIDA, INSTALADO EM LOCAL COM BAIXO NÍVEL DE INTERFERÊNCIAS - FORNECIMENTO E ASSENTAMENTO. AF_12/2015</v>
          </cell>
          <cell r="C8964" t="str">
            <v>M</v>
          </cell>
          <cell r="D8964">
            <v>491.1</v>
          </cell>
        </row>
        <row r="8965">
          <cell r="A8965">
            <v>92817</v>
          </cell>
          <cell r="B8965" t="str">
            <v>ASSENTAMENTO DE TUBO DE CONCRETO PARA REDES COLETORAS DE ÁGUAS PLUVIAIS, DIÂMETRO DE 1200 MM, JUNTA RÍGIDA, INSTALADO EM LOCAL COM BAIXO NÍVEL DE INTERFERÊNCIAS (NÃO INCLUI FORNECIMENTO). AF_12/2015</v>
          </cell>
          <cell r="C8965" t="str">
            <v>M</v>
          </cell>
          <cell r="D8965">
            <v>108.41</v>
          </cell>
        </row>
        <row r="8966">
          <cell r="A8966">
            <v>92818</v>
          </cell>
          <cell r="B8966" t="str">
            <v>TUBO DE CONCRETO PARA REDES COLETORAS DE ÁGUAS PLUVIAIS, DIÂMETRO DE 1500 MM, JUNTA RÍGIDA, INSTALADO EM LOCAL COM BAIXO NÍVEL DE INTERFERÊNCIAS - FORNECIMENTO E ASSENTAMENTO. AF_12/2015</v>
          </cell>
          <cell r="C8966" t="str">
            <v>M</v>
          </cell>
          <cell r="D8966">
            <v>715.16</v>
          </cell>
        </row>
        <row r="8967">
          <cell r="A8967">
            <v>92819</v>
          </cell>
          <cell r="B8967" t="str">
            <v>ASSENTAMENTO DE TUBO DE CONCRETO PARA REDES COLETORAS DE ÁGUAS PLUVIAIS, DIÂMETRO DE 1500 MM, JUNTA RÍGIDA, INSTALADO EM LOCAL COM BAIXO NÍVEL DE INTERFERÊNCIAS (NÃO INCLUI FORNECIMENTO). AF_12/2015</v>
          </cell>
          <cell r="C8967" t="str">
            <v>M</v>
          </cell>
          <cell r="D8967">
            <v>145.93</v>
          </cell>
        </row>
        <row r="8968">
          <cell r="A8968">
            <v>92820</v>
          </cell>
          <cell r="B8968" t="str">
            <v>ASSENTAMENTO DE TUBO DE CONCRETO PARA REDES COLETORAS DE ÁGUAS PLUVIAIS, DIÂMETRO DE 300 MM, JUNTA RÍGIDA, INSTALADO EM LOCAL COM ALTO NÍVEL DE INTERFERÊNCIAS (NÃO INCLUI FORNECIMENTO). AF_12/2015</v>
          </cell>
          <cell r="C8968" t="str">
            <v>M</v>
          </cell>
          <cell r="D8968">
            <v>31.65</v>
          </cell>
        </row>
        <row r="8969">
          <cell r="A8969">
            <v>92821</v>
          </cell>
          <cell r="B8969" t="str">
            <v>ASSENTAMENTO DE TUBO DE CONCRETO PARA REDES COLETORAS DE ÁGUAS PLUVIAIS, DIÂMETRO DE 400 MM, JUNTA RÍGIDA, INSTALADO EM LOCAL COM ALTO NÍVEL DE INTERFERÊNCIAS (NÃO INCLUI FORNECIMENTO). AF_12/2015</v>
          </cell>
          <cell r="C8969" t="str">
            <v>M</v>
          </cell>
          <cell r="D8969">
            <v>40.57</v>
          </cell>
        </row>
        <row r="8970">
          <cell r="A8970">
            <v>92822</v>
          </cell>
          <cell r="B8970" t="str">
            <v>ASSENTAMENTO DE TUBO DE CONCRETO PARA REDES COLETORAS DE ÁGUAS PLUVIAIS, DIÂMETRO DE 500 MM, JUNTA RÍGIDA, INSTALADO EM LOCAL COM ALTO NÍVEL DE INTERFERÊNCIAS (NÃO INCLUI FORNECIMENTO). AF_12/2015</v>
          </cell>
          <cell r="C8970" t="str">
            <v>M</v>
          </cell>
          <cell r="D8970">
            <v>49.51</v>
          </cell>
        </row>
        <row r="8971">
          <cell r="A8971">
            <v>92824</v>
          </cell>
          <cell r="B8971" t="str">
            <v>ASSENTAMENTO DE TUBO DE CONCRETO PARA REDES COLETORAS DE ÁGUAS PLUVIAIS, DIÂMETRO DE 600 MM, JUNTA RÍGIDA, INSTALADO EM LOCAL COM ALTO NÍVEL DE INTERFERÊNCIAS (NÃO INCLUI FORNECIMENTO). AF_12/2015</v>
          </cell>
          <cell r="C8971" t="str">
            <v>M</v>
          </cell>
          <cell r="D8971">
            <v>58.8</v>
          </cell>
        </row>
        <row r="8972">
          <cell r="A8972">
            <v>92825</v>
          </cell>
          <cell r="B8972" t="str">
            <v>ASSENTAMENTO DE TUBO DE CONCRETO PARA REDES COLETORAS DE ÁGUAS PLUVIAIS, DIÂMETRO DE 700 MM, JUNTA RÍGIDA, INSTALADO EM LOCAL COM ALTO NÍVEL DE INTERFERÊNCIAS (NÃO INCLUI FORNECIMENTO). AF_12/2015</v>
          </cell>
          <cell r="C8972" t="str">
            <v>M</v>
          </cell>
          <cell r="D8972">
            <v>68.13</v>
          </cell>
        </row>
        <row r="8973">
          <cell r="A8973">
            <v>92826</v>
          </cell>
          <cell r="B8973" t="str">
            <v>ASSENTAMENTO DE TUBO DE CONCRETO PARA REDES COLETORAS DE ÁGUAS PLUVIAIS, DIÂMETRO DE 800 MM, JUNTA RÍGIDA, INSTALADO EM LOCAL COM ALTO NÍVEL DE INTERFERÊNCIAS (NÃO INCLUI FORNECIMENTO). AF_12/2015</v>
          </cell>
          <cell r="C8973" t="str">
            <v>M</v>
          </cell>
          <cell r="D8973">
            <v>78.52</v>
          </cell>
        </row>
        <row r="8974">
          <cell r="A8974">
            <v>92827</v>
          </cell>
          <cell r="B8974" t="str">
            <v>ASSENTAMENTO DE TUBO DE CONCRETO PARA REDES COLETORAS DE ÁGUAS PLUVIAIS, DIÂMETRO DE 900 MM, JUNTA RÍGIDA, INSTALADO EM LOCAL COM ALTO NÍVEL DE INTERFERÊNCIAS (NÃO INCLUI FORNECIMENTO). AF_12/2015</v>
          </cell>
          <cell r="C8974" t="str">
            <v>M</v>
          </cell>
          <cell r="D8974">
            <v>89.42</v>
          </cell>
        </row>
        <row r="8975">
          <cell r="A8975">
            <v>92828</v>
          </cell>
          <cell r="B8975" t="str">
            <v>ASSENTAMENTO DE TUBO DE CONCRETO PARA REDES COLETORAS DE ÁGUAS PLUVIAIS, DIÂMETRO DE 1000 MM, JUNTA RÍGIDA, INSTALADO EM LOCAL COM ALTO NÍVEL DE INTERFERÊNCIAS (NÃO INCLUI FORNECIMENTO). AF_12/2015</v>
          </cell>
          <cell r="C8975" t="str">
            <v>M</v>
          </cell>
          <cell r="D8975">
            <v>101.98</v>
          </cell>
        </row>
        <row r="8976">
          <cell r="A8976">
            <v>92829</v>
          </cell>
          <cell r="B8976" t="str">
            <v>TUBO DE CONCRETO PARA REDES COLETORAS DE ÁGUAS PLUVIAIS, DIÂMETRO DE 1200 MM, JUNTA RÍGIDA, INSTALADO EM LOCAL COM ALTO NÍVEL DE INTERFERÊNCIAS - FORNECIMENTO E ASSENTAMENTO. AF_12/2015</v>
          </cell>
          <cell r="C8976" t="str">
            <v>M</v>
          </cell>
          <cell r="D8976">
            <v>509.19</v>
          </cell>
        </row>
        <row r="8977">
          <cell r="A8977">
            <v>92830</v>
          </cell>
          <cell r="B8977" t="str">
            <v>ASSENTAMENTO DE TUBO DE CONCRETO PARA REDES COLETORAS DE ÁGUAS PLUVIAIS, DIÂMETRO DE 1200 MM, JUNTA RÍGIDA, INSTALADO EM LOCAL COM ALTO NÍVEL DE INTERFERÊNCIAS (NÃO INCLUI FORNECIMENTO). AF_12/2015</v>
          </cell>
          <cell r="C8977" t="str">
            <v>M</v>
          </cell>
          <cell r="D8977">
            <v>126.5</v>
          </cell>
        </row>
        <row r="8978">
          <cell r="A8978">
            <v>92831</v>
          </cell>
          <cell r="B8978" t="str">
            <v>TUBO DE CONCRETO PARA REDES COLETORAS DE ÁGUAS PLUVIAIS, DIÂMETRO DE 1500 MM, JUNTA RÍGIDA, INSTALADO EM LOCAL COM ALTO NÍVEL DE INTERFERÊNCIAS - FORNECIMENTO E ASSENTAMENTO. AF_12/2015</v>
          </cell>
          <cell r="C8978" t="str">
            <v>M</v>
          </cell>
          <cell r="D8978">
            <v>737.4</v>
          </cell>
        </row>
        <row r="8979">
          <cell r="A8979">
            <v>92832</v>
          </cell>
          <cell r="B8979" t="str">
            <v>ASSENTAMENTO DE TUBO DE CONCRETO PARA REDES COLETORAS DE ÁGUAS PLUVIAIS, DIÂMETRO DE 1500 MM, JUNTA RÍGIDA, INSTALADO EM LOCAL COM ALTO NÍVEL DE INTERFERÊNCIAS (NÃO INCLUI FORNECIMENTO). AF_12/2015</v>
          </cell>
          <cell r="C8979" t="str">
            <v>M</v>
          </cell>
          <cell r="D8979">
            <v>168.17</v>
          </cell>
        </row>
        <row r="8980">
          <cell r="A8980">
            <v>92833</v>
          </cell>
          <cell r="B8980" t="str">
            <v>TUBO DE CONCRETO PARA REDES COLETORAS DE ESGOTO SANITÁRIO, DIÂMETRO DE 300 MM, JUNTA ELÁSTICA, INSTALADO EM LOCAL COM BAIXO NÍVEL DE INTERFERÊNCIAS - FORNECIMENTO E ASSENTAMENTO. AF_12/2015</v>
          </cell>
          <cell r="C8980" t="str">
            <v>M</v>
          </cell>
          <cell r="D8980">
            <v>126.07</v>
          </cell>
        </row>
        <row r="8981">
          <cell r="A8981">
            <v>92834</v>
          </cell>
          <cell r="B8981" t="str">
            <v>ASSENTAMENTO DE TUBO DE CONCRETO PARA REDES COLETORAS DE ESGOTO SANITÁRIO, DIÂMETRO DE 300 MM, JUNTA ELÁSTICA, INSTALADO EM LOCAL COM BAIXO NÍVEL DE INTERFERÊNCIAS (NÃO INCLUI FORNECIMENTO). AF_12/2015</v>
          </cell>
          <cell r="C8981" t="str">
            <v>M</v>
          </cell>
          <cell r="D8981">
            <v>5.87</v>
          </cell>
        </row>
        <row r="8982">
          <cell r="A8982">
            <v>92835</v>
          </cell>
          <cell r="B8982" t="str">
            <v>TUBO DE CONCRETO PARA REDES COLETORAS DE ESGOTO SANITÁRIO, DIÂMETRO DE 400 MM, JUNTA ELÁSTICA, INSTALADO EM LOCAL COM BAIXO NÍVEL DE INTERFERÊNCIAS - FORNECIMENTO E ASSENTAMENTO. AF_12/2015</v>
          </cell>
          <cell r="C8982" t="str">
            <v>M</v>
          </cell>
          <cell r="D8982">
            <v>166.79</v>
          </cell>
        </row>
        <row r="8983">
          <cell r="A8983">
            <v>92836</v>
          </cell>
          <cell r="B8983" t="str">
            <v>ASSENTAMENTO DE TUBO DE CONCRETO PARA REDES COLETORAS DE ESGOTO SANITÁRIO, DIÂMETRO DE 400 MM, JUNTA ELÁSTICA, INSTALADO EM LOCAL COM BAIXO NÍVEL DE INTERFERÊNCIAS (NÃO INCLUI FORNECIMENTO). AF_12/2015</v>
          </cell>
          <cell r="C8983" t="str">
            <v>M</v>
          </cell>
          <cell r="D8983">
            <v>7.51</v>
          </cell>
        </row>
        <row r="8984">
          <cell r="A8984">
            <v>92837</v>
          </cell>
          <cell r="B8984" t="str">
            <v>TUBO DE CONCRETO PARA REDES COLETORAS DE ESGOTO SANITÁRIO, DIÂMETRO DE 500 MM, JUNTA ELÁSTICA, INSTALADO EM LOCAL COM BAIXO NÍVEL DE INTERFERÊNCIAS - FORNECIMENTO E ASSENTAMENTO. AF_12/2015</v>
          </cell>
          <cell r="C8984" t="str">
            <v>M</v>
          </cell>
          <cell r="D8984">
            <v>210.23</v>
          </cell>
        </row>
        <row r="8985">
          <cell r="A8985">
            <v>92838</v>
          </cell>
          <cell r="B8985" t="str">
            <v>ASSENTAMENTO DE TUBO DE CONCRETO PARA REDES COLETORAS DE ESGOTO SANITÁRIO, DIÂMETRO DE 500 MM, JUNTA ELÁSTICA, INSTALADO EM LOCAL COM BAIXO NÍVEL DE INTERFERÊNCIAS (NÃO INCLUI FORNECIMENTO). AF_12/2015</v>
          </cell>
          <cell r="C8985" t="str">
            <v>M</v>
          </cell>
          <cell r="D8985">
            <v>9.0299999999999994</v>
          </cell>
        </row>
        <row r="8986">
          <cell r="A8986">
            <v>92839</v>
          </cell>
          <cell r="B8986" t="str">
            <v>TUBO DE CONCRETO PARA REDES COLETORAS DE ESGOTO SANITÁRIO, DIÂMETRO DE 600 MM, JUNTA ELÁSTICA, INSTALADO EM LOCAL COM BAIXO NÍVEL DE INTERFERÊNCIAS - FORNECIMENTO E ASSENTAMENTO. AF_12/2015</v>
          </cell>
          <cell r="C8986" t="str">
            <v>M</v>
          </cell>
          <cell r="D8986">
            <v>276.85000000000002</v>
          </cell>
        </row>
        <row r="8987">
          <cell r="A8987">
            <v>92840</v>
          </cell>
          <cell r="B8987" t="str">
            <v>ASSENTAMENTO DE TUBO DE CONCRETO PARA REDES COLETORAS DE ESGOTO SANITÁRIO, DIÂMETRO DE 600 MM, JUNTA ELÁSTICA, INSTALADO EM LOCAL COM BAIXO NÍVEL DE INTERFERÊNCIAS (NÃO INCLUI FORNECIMENTO). AF_12/2015</v>
          </cell>
          <cell r="C8987" t="str">
            <v>M</v>
          </cell>
          <cell r="D8987">
            <v>10.69</v>
          </cell>
        </row>
        <row r="8988">
          <cell r="A8988">
            <v>92841</v>
          </cell>
          <cell r="B8988" t="str">
            <v>TUBO DE CONCRETO PARA REDES COLETORAS DE ESGOTO SANITÁRIO, DIÂMETRO DE 700 MM, JUNTA ELÁSTICA, INSTALADO EM LOCAL COM BAIXO NÍVEL DE INTERFERÊNCIAS - FORNECIMENTO E ASSENTAMENTO. AF_12/2015</v>
          </cell>
          <cell r="C8988" t="str">
            <v>M</v>
          </cell>
          <cell r="D8988">
            <v>314.42</v>
          </cell>
        </row>
        <row r="8989">
          <cell r="A8989">
            <v>92842</v>
          </cell>
          <cell r="B8989" t="str">
            <v>ASSENTAMENTO DE TUBO DE CONCRETO PARA REDES COLETORAS DE ESGOTO SANITÁRIO, DIÂMETRO DE 700 MM, JUNTA ELÁSTICA, INSTALADO EM LOCAL COM BAIXO NÍVEL DE INTERFERÊNCIAS (NÃO INCLUI FORNECIMENTO). AF_12/2015</v>
          </cell>
          <cell r="C8989" t="str">
            <v>M</v>
          </cell>
          <cell r="D8989">
            <v>12.21</v>
          </cell>
        </row>
        <row r="8990">
          <cell r="A8990">
            <v>92844</v>
          </cell>
          <cell r="B8990" t="str">
            <v>ASSENTAMENTO DE TUBO DE CONCRETO PARA REDES COLETORAS DE ESGOTO SANITÁRIO, DIÂMETRO DE 800 MM, JUNTA ELÁSTICA, INSTALADO EM LOCAL COM BAIXO NÍVEL DE INTERFERÊNCIAS (NÃO INCLUI FORNECIMENTO). AF_12/2015</v>
          </cell>
          <cell r="C8990" t="str">
            <v>M</v>
          </cell>
          <cell r="D8990">
            <v>13.87</v>
          </cell>
        </row>
        <row r="8991">
          <cell r="A8991">
            <v>92846</v>
          </cell>
          <cell r="B8991" t="str">
            <v>ASSENTAMENTO DE TUBO DE CONCRETO PARA REDES COLETORAS DE ESGOTO SANITÁRIO, DIÂMETRO DE 900 MM, JUNTA ELÁSTICA, INSTALADO EM LOCAL COM BAIXO NÍVEL DE INTERFERÊNCIAS (NÃO INCLUI FORNECIMENTO). AF_12/2015</v>
          </cell>
          <cell r="C8991" t="str">
            <v>M</v>
          </cell>
          <cell r="D8991">
            <v>15.38</v>
          </cell>
        </row>
        <row r="8992">
          <cell r="A8992">
            <v>92847</v>
          </cell>
          <cell r="B8992" t="str">
            <v>TUBO DE CONCRETO PARA REDES COLETORAS DE ESGOTO SANITÁRIO, DIÂMETRO DE 1000 MM, JUNTA ELÁSTICA, INSTALADO EM LOCAL COM BAIXO NÍVEL DE INTERFERÊNCIAS - FORNECIMENTO E ASSENTAMENTO. AF_12/2015</v>
          </cell>
          <cell r="C8992" t="str">
            <v>M</v>
          </cell>
          <cell r="D8992">
            <v>552.71</v>
          </cell>
        </row>
        <row r="8993">
          <cell r="A8993">
            <v>92848</v>
          </cell>
          <cell r="B8993" t="str">
            <v>ASSENTAMENTO DE TUBO DE CONCRETO PARA REDES COLETORAS DE ESGOTO SANITÁRIO, DIÂMETRO DE 1000 MM, JUNTA ELÁSTICA, INSTALADO EM LOCAL COM BAIXO NÍVEL DE INTERFERÊNCIAS (NÃO INCLUI FORNECIMENTO). AF_12/2015</v>
          </cell>
          <cell r="C8993" t="str">
            <v>M</v>
          </cell>
          <cell r="D8993">
            <v>17.07</v>
          </cell>
        </row>
        <row r="8994">
          <cell r="A8994">
            <v>92849</v>
          </cell>
          <cell r="B8994" t="str">
            <v>TUBO DE CONCRETO PARA REDES COLETORAS DE ESGOTO SANITÁRIO, DIÂMETRO DE 300 MM, JUNTA ELÁSTICA, INSTALADO EM LOCAL COM ALTO NÍVEL DE INTERFERÊNCIAS - FORNECIMENTO E ASSENTAMENTO. AF_12/2015</v>
          </cell>
          <cell r="C8994" t="str">
            <v>M</v>
          </cell>
          <cell r="D8994">
            <v>131.33000000000001</v>
          </cell>
        </row>
        <row r="8995">
          <cell r="A8995">
            <v>92850</v>
          </cell>
          <cell r="B8995" t="str">
            <v>ASSENTAMENTO DE TUBO DE CONCRETO PARA REDES COLETORAS DE ESGOTO SANITÁRIO, DIÂMETRO DE 300 MM, JUNTA ELÁSTICA, INSTALADO EM LOCAL COM ALTO NÍVEL DE INTERFERÊNCIAS (NÃO INCLUI FORNECIMENTO). AF_12/2015</v>
          </cell>
          <cell r="C8995" t="str">
            <v>M</v>
          </cell>
          <cell r="D8995">
            <v>11.13</v>
          </cell>
        </row>
        <row r="8996">
          <cell r="A8996">
            <v>92851</v>
          </cell>
          <cell r="B8996" t="str">
            <v>TUBO DE CONCRETO PARA REDES COLETORAS DE ESGOTO SANITÁRIO, DIÂMETRO DE 400 MM, JUNTA ELÁSTICA, INSTALADO EM LOCAL COM ALTO NÍVEL DE INTERFERÊNCIAS - FORNECIMENTO E ASSENTAMENTO. AF_12/2015</v>
          </cell>
          <cell r="C8996" t="str">
            <v>M</v>
          </cell>
          <cell r="D8996">
            <v>173.35</v>
          </cell>
        </row>
        <row r="8997">
          <cell r="A8997">
            <v>92852</v>
          </cell>
          <cell r="B8997" t="str">
            <v>ASSENTAMENTO DE TUBO DE CONCRETO PARA REDES COLETORAS DE ESGOTO SANITÁRIO, DIÂMETRO DE 400 MM, JUNTA ELÁSTICA, INSTALADO EM LOCAL COM ALTO NÍVEL DE INTERFERÊNCIAS (NÃO INCLUI FORNECIMENTO). AF_12/2015</v>
          </cell>
          <cell r="C8997" t="str">
            <v>M</v>
          </cell>
          <cell r="D8997">
            <v>14.07</v>
          </cell>
        </row>
        <row r="8998">
          <cell r="A8998">
            <v>92853</v>
          </cell>
          <cell r="B8998" t="str">
            <v>TUBO DE CONCRETO PARA REDES COLETORAS DE ESGOTO SANITÁRIO, DIÂMETRO DE 500 MM, JUNTA ELÁSTICA, INSTALADO EM LOCAL COM ALTO NÍVEL DE INTERFERÊNCIAS - FORNECIMENTO E ASSENTAMENTO. AF_12/2015</v>
          </cell>
          <cell r="C8998" t="str">
            <v>M</v>
          </cell>
          <cell r="D8998">
            <v>218.33</v>
          </cell>
        </row>
        <row r="8999">
          <cell r="A8999">
            <v>92854</v>
          </cell>
          <cell r="B8999" t="str">
            <v>ASSENTAMENTO DE TUBO DE CONCRETO PARA REDES COLETORAS DE ESGOTO SANITÁRIO, DIÂMETRO DE 500 MM, JUNTA ELÁSTICA, INSTALADO EM LOCAL COM ALTO NÍVEL DE INTERFERÊNCIAS (NÃO INCLUI FORNECIMENTO). AF_12/2015</v>
          </cell>
          <cell r="C8999" t="str">
            <v>M</v>
          </cell>
          <cell r="D8999">
            <v>17.13</v>
          </cell>
        </row>
        <row r="9000">
          <cell r="A9000">
            <v>92855</v>
          </cell>
          <cell r="B9000" t="str">
            <v>TUBO DE CONCRETO PARA REDES COLETORAS DE ESGOTO SANITÁRIO, DIÂMETRO DE 600 MM, JUNTA ELÁSTICA, INSTALADO EM LOCAL COM ALTO NÍVEL DE INTERFERÊNCIAS - FORNECIMENTO E ASSENTAMENTO. AF_12/2015</v>
          </cell>
          <cell r="C9000" t="str">
            <v>M</v>
          </cell>
          <cell r="D9000">
            <v>286.36</v>
          </cell>
        </row>
        <row r="9001">
          <cell r="A9001">
            <v>92856</v>
          </cell>
          <cell r="B9001" t="str">
            <v>ASSENTAMENTO DE TUBO DE CONCRETO PARA REDES COLETORAS DE ESGOTO SANITÁRIO, DIÂMETRO DE 600 MM, JUNTA ELÁSTICA, INSTALADO EM LOCAL COM ALTO NÍVEL DE INTERFERÊNCIAS (NÃO INCLUI FORNECIMENTO). AF_12/2015</v>
          </cell>
          <cell r="C9001" t="str">
            <v>M</v>
          </cell>
          <cell r="D9001">
            <v>20.2</v>
          </cell>
        </row>
        <row r="9002">
          <cell r="A9002">
            <v>92857</v>
          </cell>
          <cell r="B9002" t="str">
            <v>TUBO DE CONCRETO PARA REDES COLETORAS DE ESGOTO SANITÁRIO, DIÂMETRO DE 700 MM, JUNTA ELÁSTICA, INSTALADO EM LOCAL COM ALTO NÍVEL DE INTERFERÊNCIAS - FORNECIMENTO E ASSENTAMENTO. AF_12/2015</v>
          </cell>
          <cell r="C9002" t="str">
            <v>M</v>
          </cell>
          <cell r="D9002">
            <v>325.32</v>
          </cell>
        </row>
        <row r="9003">
          <cell r="A9003">
            <v>92858</v>
          </cell>
          <cell r="B9003" t="str">
            <v>ASSENTAMENTO DE TUBO DE CONCRETO PARA REDES COLETORAS DE ESGOTO SANITÁRIO, DIÂMETRO DE 700 MM, JUNTA ELÁSTICA, INSTALADO EM LOCAL COM ALTO NÍVEL DE INTERFERÊNCIAS (NÃO INCLUI FORNECIMENTO). AF_12/2015</v>
          </cell>
          <cell r="C9003" t="str">
            <v>M</v>
          </cell>
          <cell r="D9003">
            <v>23.11</v>
          </cell>
        </row>
        <row r="9004">
          <cell r="A9004">
            <v>92860</v>
          </cell>
          <cell r="B9004" t="str">
            <v>ASSENTAMENTO DE TUBO DE CONCRETO PARA REDES COLETORAS DE ESGOTO SANITÁRIO, DIÂMETRO DE 800 MM, JUNTA ELÁSTICA, INSTALADO EM LOCAL COM ALTO NÍVEL DE INTERFERÊNCIAS (NÃO INCLUI FORNECIMENTO). AF_12/2015</v>
          </cell>
          <cell r="C9004" t="str">
            <v>M</v>
          </cell>
          <cell r="D9004">
            <v>26.25</v>
          </cell>
        </row>
        <row r="9005">
          <cell r="A9005">
            <v>92862</v>
          </cell>
          <cell r="B9005" t="str">
            <v>ASSENTAMENTO DE TUBO DE CONCRETO PARA REDES COLETORAS DE ESGOTO SANITÁRIO, DIÂMETRO DE 900 MM, JUNTA ELÁSTICA, INSTALADO EM LOCAL COM ALTO NÍVEL DE INTERFERÊNCIAS (NÃO INCLUI FORNECIMENTO). AF_12/2015</v>
          </cell>
          <cell r="C9005" t="str">
            <v>M</v>
          </cell>
          <cell r="D9005">
            <v>29.28</v>
          </cell>
        </row>
        <row r="9006">
          <cell r="A9006">
            <v>92863</v>
          </cell>
          <cell r="B9006" t="str">
            <v>TUBO DE CONCRETO PARA REDES COLETORAS DE ESGOTO SANITÁRIO, DIÂMETRO DE 1000 MM, JUNTA ELÁSTICA, INSTALADO EM LOCAL COM ALTO NÍVEL DE INTERFERÊNCIAS - FORNECIMENTO E ASSENTAMENTO. AF_12/2015</v>
          </cell>
          <cell r="C9006" t="str">
            <v>M</v>
          </cell>
          <cell r="D9006">
            <v>567.99</v>
          </cell>
        </row>
        <row r="9007">
          <cell r="A9007">
            <v>92864</v>
          </cell>
          <cell r="B9007" t="str">
            <v>ASSENTAMENTO DE TUBO DE CONCRETO PARA REDES COLETORAS DE ESGOTO SANITÁRIO, DIÂMETRO DE 1000 MM, JUNTA ELÁSTICA, INSTALADO EM LOCAL COM ALTO NÍVEL DE INTERFERÊNCIAS (NÃO INCLUI FORNECIMENTO). AF_12/2015</v>
          </cell>
          <cell r="C9007" t="str">
            <v>M</v>
          </cell>
          <cell r="D9007">
            <v>32.35</v>
          </cell>
        </row>
        <row r="9008">
          <cell r="A9008">
            <v>92865</v>
          </cell>
          <cell r="B9008" t="str">
            <v>CAIXA OCTOGONAL 4" X 4", METÁLICA, INSTALADA EM LAJE - FORNECIMENTO E INSTALAÇÃO. AF_12/2015</v>
          </cell>
          <cell r="C9008" t="str">
            <v>UN</v>
          </cell>
          <cell r="D9008">
            <v>7.34</v>
          </cell>
        </row>
        <row r="9009">
          <cell r="A9009">
            <v>92866</v>
          </cell>
          <cell r="B9009" t="str">
            <v>CAIXA SEXTAVADA 3" X 3", METÁLICA, INSTALADA EM LAJE - FORNECIMENTO E INSTALAÇÃO. AF_12/2015</v>
          </cell>
          <cell r="C9009" t="str">
            <v>UN</v>
          </cell>
          <cell r="D9009">
            <v>5.97</v>
          </cell>
        </row>
        <row r="9010">
          <cell r="A9010">
            <v>92867</v>
          </cell>
          <cell r="B9010" t="str">
            <v>CAIXA RETANGULAR 4" X 2" ALTA (2,00 M DO PISO), METÁLICA, INSTALADA EM PAREDE - FORNECIMENTO E INSTALAÇÃO. AF_12/2015</v>
          </cell>
          <cell r="C9010" t="str">
            <v>UN</v>
          </cell>
          <cell r="D9010">
            <v>18.16</v>
          </cell>
        </row>
        <row r="9011">
          <cell r="A9011">
            <v>92868</v>
          </cell>
          <cell r="B9011" t="str">
            <v>CAIXA RETANGULAR 4" X 2" MÉDIA (1,30 M DO PISO), METÁLICA, INSTALADA EM PAREDE - FORNECIMENTO E INSTALAÇÃO. AF_12/2015</v>
          </cell>
          <cell r="C9011" t="str">
            <v>UN</v>
          </cell>
          <cell r="D9011">
            <v>9.5299999999999994</v>
          </cell>
        </row>
        <row r="9012">
          <cell r="A9012">
            <v>92869</v>
          </cell>
          <cell r="B9012" t="str">
            <v>CAIXA RETANGULAR 4" X 2" BAIXA (0,30 M DO PISO), METÁLICA, INSTALADA EM PAREDE - FORNECIMENTO E INSTALAÇÃO. AF_12/2015</v>
          </cell>
          <cell r="C9012" t="str">
            <v>UN</v>
          </cell>
          <cell r="D9012">
            <v>6.3</v>
          </cell>
        </row>
        <row r="9013">
          <cell r="A9013">
            <v>92870</v>
          </cell>
          <cell r="B9013" t="str">
            <v>CAIXA RETANGULAR 4" X 4" ALTA (2,00 M DO PISO), METÁLICA, INSTALADA EM PAREDE - FORNECIMENTO E INSTALAÇÃO. AF_12/2015</v>
          </cell>
          <cell r="C9013" t="str">
            <v>UN</v>
          </cell>
          <cell r="D9013">
            <v>22.21</v>
          </cell>
        </row>
        <row r="9014">
          <cell r="A9014">
            <v>92871</v>
          </cell>
          <cell r="B9014" t="str">
            <v>CAIXA RETANGULAR 4" X 4" MÉDIA (1,30 M DO PISO), METÁLICA, INSTALADA EM PAREDE - FORNECIMENTO E INSTALAÇÃO. AF_12/2015</v>
          </cell>
          <cell r="C9014" t="str">
            <v>UN</v>
          </cell>
          <cell r="D9014">
            <v>12.28</v>
          </cell>
        </row>
        <row r="9015">
          <cell r="A9015">
            <v>92872</v>
          </cell>
          <cell r="B9015" t="str">
            <v>CAIXA RETANGULAR 4" X 4" BAIXA (0,30 M DO PISO), METÁLICA, INSTALADA EM PAREDE - FORNECIMENTO E INSTALAÇÃO. AF_12/2015</v>
          </cell>
          <cell r="C9015" t="str">
            <v>UN</v>
          </cell>
          <cell r="D9015">
            <v>8.58</v>
          </cell>
        </row>
        <row r="9016">
          <cell r="A9016">
            <v>92873</v>
          </cell>
          <cell r="B9016" t="str">
            <v>LANÇAMENTO COM USO DE BALDES, ADENSAMENTO E ACABAMENTO DE CONCRETO EM ESTRUTURAS. AF_12/2015</v>
          </cell>
          <cell r="C9016" t="str">
            <v>M3</v>
          </cell>
          <cell r="D9016">
            <v>139.37</v>
          </cell>
        </row>
        <row r="9017">
          <cell r="A9017">
            <v>92874</v>
          </cell>
          <cell r="B9017" t="str">
            <v>LANÇAMENTO COM USO DE BOMBA, ADENSAMENTO E ACABAMENTO DE CONCRETO EM ESTRUTURAS. AF_12/2015</v>
          </cell>
          <cell r="C9017" t="str">
            <v>M3</v>
          </cell>
          <cell r="D9017">
            <v>23.16</v>
          </cell>
        </row>
        <row r="9018">
          <cell r="A9018">
            <v>92875</v>
          </cell>
          <cell r="B9018" t="str">
            <v>CORTE E DOBRA DE AÇO CA-25, DIÂMETRO DE 6,3 MM. AF_12/2015</v>
          </cell>
          <cell r="C9018" t="str">
            <v>KG</v>
          </cell>
          <cell r="D9018">
            <v>5.4</v>
          </cell>
        </row>
        <row r="9019">
          <cell r="A9019">
            <v>92876</v>
          </cell>
          <cell r="B9019" t="str">
            <v>CORTE E DOBRA DE AÇO CA-25, DIÂMETRO DE 8,0 MM. AF_12/2015</v>
          </cell>
          <cell r="C9019" t="str">
            <v>KG</v>
          </cell>
          <cell r="D9019">
            <v>5.16</v>
          </cell>
        </row>
        <row r="9020">
          <cell r="A9020">
            <v>92877</v>
          </cell>
          <cell r="B9020" t="str">
            <v>CORTE E DOBRA DE AÇO CA-25, DIÂMETRO DE 10,0 MM. AF_12/2015</v>
          </cell>
          <cell r="C9020" t="str">
            <v>KG</v>
          </cell>
          <cell r="D9020">
            <v>4.68</v>
          </cell>
        </row>
        <row r="9021">
          <cell r="A9021">
            <v>92878</v>
          </cell>
          <cell r="B9021" t="str">
            <v>CORTE E DOBRA DE AÇO CA-25, DIÂMETRO DE 12,5 MM. AF_12/2015</v>
          </cell>
          <cell r="C9021" t="str">
            <v>KG</v>
          </cell>
          <cell r="D9021">
            <v>4.5999999999999996</v>
          </cell>
        </row>
        <row r="9022">
          <cell r="A9022">
            <v>92879</v>
          </cell>
          <cell r="B9022" t="str">
            <v>CORTE E DOBRA DE AÇO CA-25, DIÂMETRO DE 16,0 MM. AF_12/2015</v>
          </cell>
          <cell r="C9022" t="str">
            <v>KG</v>
          </cell>
          <cell r="D9022">
            <v>4.54</v>
          </cell>
        </row>
        <row r="9023">
          <cell r="A9023">
            <v>92880</v>
          </cell>
          <cell r="B9023" t="str">
            <v>CORTE E DOBRA DE AÇO CA-25, DIÂMETRO DE 20,0 MM. AF_12/2015</v>
          </cell>
          <cell r="C9023" t="str">
            <v>KG</v>
          </cell>
          <cell r="D9023">
            <v>4.63</v>
          </cell>
        </row>
        <row r="9024">
          <cell r="A9024">
            <v>92881</v>
          </cell>
          <cell r="B9024" t="str">
            <v>CORTE E DOBRA DE AÇO CA-25, DIÂMETRO DE 25,0 MM. AF_12/2015</v>
          </cell>
          <cell r="C9024" t="str">
            <v>KG</v>
          </cell>
          <cell r="D9024">
            <v>4.6100000000000003</v>
          </cell>
        </row>
        <row r="9025">
          <cell r="A9025">
            <v>92882</v>
          </cell>
          <cell r="B9025" t="str">
            <v>ARMAÇÃO UTILIZANDO AÇO CA-25 DE 6,3 MM - MONTAGEM. AF_12/2015</v>
          </cell>
          <cell r="C9025" t="str">
            <v>KG</v>
          </cell>
          <cell r="D9025">
            <v>7.49</v>
          </cell>
        </row>
        <row r="9026">
          <cell r="A9026">
            <v>92883</v>
          </cell>
          <cell r="B9026" t="str">
            <v>ARMAÇÃO UTILIZANDO AÇO CA-25 DE 8,0 MM - MONTAGEM. AF_12/2015</v>
          </cell>
          <cell r="C9026" t="str">
            <v>KG</v>
          </cell>
          <cell r="D9026">
            <v>6.75</v>
          </cell>
        </row>
        <row r="9027">
          <cell r="A9027">
            <v>92884</v>
          </cell>
          <cell r="B9027" t="str">
            <v>ARMAÇÃO UTILIZANDO AÇO CA-25 DE 10,0 MM - MONTAGEM. AF_12/2015</v>
          </cell>
          <cell r="C9027" t="str">
            <v>KG</v>
          </cell>
          <cell r="D9027">
            <v>5.91</v>
          </cell>
        </row>
        <row r="9028">
          <cell r="A9028">
            <v>92885</v>
          </cell>
          <cell r="B9028" t="str">
            <v>ARMAÇÃO UTILIZANDO AÇO CA-25 DE 12,5 MM - MONTAGEM. AF_12/2015</v>
          </cell>
          <cell r="C9028" t="str">
            <v>KG</v>
          </cell>
          <cell r="D9028">
            <v>5.54</v>
          </cell>
        </row>
        <row r="9029">
          <cell r="A9029">
            <v>92886</v>
          </cell>
          <cell r="B9029" t="str">
            <v>ARMAÇÃO UTILIZANDO AÇO CA-25 DE 16,0 MM - MONTAGEM. AF_12/2015</v>
          </cell>
          <cell r="C9029" t="str">
            <v>KG</v>
          </cell>
          <cell r="D9029">
            <v>5.22</v>
          </cell>
        </row>
        <row r="9030">
          <cell r="A9030">
            <v>92887</v>
          </cell>
          <cell r="B9030" t="str">
            <v>ARMAÇÃO UTILIZANDO AÇO CA-25 DE 20,0 MM - MONTAGEM. AF_12/2015</v>
          </cell>
          <cell r="C9030" t="str">
            <v>KG</v>
          </cell>
          <cell r="D9030">
            <v>5.13</v>
          </cell>
        </row>
        <row r="9031">
          <cell r="A9031">
            <v>92888</v>
          </cell>
          <cell r="B9031" t="str">
            <v>ARMAÇÃO UTILIZANDO AÇO CA-25 DE 25,0 MM - MONTAGEM. AF_12/2015</v>
          </cell>
          <cell r="C9031" t="str">
            <v>KG</v>
          </cell>
          <cell r="D9031">
            <v>4.97</v>
          </cell>
        </row>
        <row r="9032">
          <cell r="A9032">
            <v>92889</v>
          </cell>
          <cell r="B9032" t="str">
            <v>UNIÃO, EM FERRO GALVANIZADO, DN 50 (2"), CONEXÃO ROSQUEADA, INSTALADO EM PRUMADAS - FORNECIMENTO E INSTALAÇÃO. AF_12/2015</v>
          </cell>
          <cell r="C9032" t="str">
            <v>UN</v>
          </cell>
          <cell r="D9032">
            <v>83.38</v>
          </cell>
        </row>
        <row r="9033">
          <cell r="A9033">
            <v>92890</v>
          </cell>
          <cell r="B9033" t="str">
            <v>UNIÃO, EM FERRO GALVANIZADO, DN 65 (2 1/2"), CONEXÃO ROSQUEADA, INSTALADO EM PRUMADAS - FORNECIMENTO E INSTALAÇÃO. AF_12/2015</v>
          </cell>
          <cell r="C9033" t="str">
            <v>UN</v>
          </cell>
          <cell r="D9033">
            <v>126.35</v>
          </cell>
        </row>
        <row r="9034">
          <cell r="A9034">
            <v>92891</v>
          </cell>
          <cell r="B9034" t="str">
            <v>UNIÃO, EM FERRO GALVANIZADO, DN 80 (3"), CONEXÃO ROSQUEADA, INSTALADO EM PRUMADAS - FORNECIMENTO E INSTALAÇÃO. AF_12/2015</v>
          </cell>
          <cell r="C9034" t="str">
            <v>UN</v>
          </cell>
          <cell r="D9034">
            <v>185.27</v>
          </cell>
        </row>
        <row r="9035">
          <cell r="A9035">
            <v>92892</v>
          </cell>
          <cell r="B9035" t="str">
            <v>UNIÃO, EM FERRO GALVANIZADO, DN 25 (1"), CONEXÃO ROSQUEADA, INSTALADO EM REDE DE ALIMENTAÇÃO PARA HIDRANTE - FORNECIMENTO E INSTALAÇÃO. AF_12/2015</v>
          </cell>
          <cell r="C9035" t="str">
            <v>UN</v>
          </cell>
          <cell r="D9035">
            <v>36.049999999999997</v>
          </cell>
        </row>
        <row r="9036">
          <cell r="A9036">
            <v>92893</v>
          </cell>
          <cell r="B9036" t="str">
            <v>UNIÃO, EM FERRO GALVANIZADO, DN 32 (1 1/4"), CONEXÃO ROSQUEADA, INSTALADO EM REDE DE ALIMENTAÇÃO PARA HIDRANTE - FORNECIMENTO E INSTALAÇÃO. AF_12/2015</v>
          </cell>
          <cell r="C9036" t="str">
            <v>UN</v>
          </cell>
          <cell r="D9036">
            <v>51.26</v>
          </cell>
        </row>
        <row r="9037">
          <cell r="A9037">
            <v>92894</v>
          </cell>
          <cell r="B9037" t="str">
            <v>UNIÃO, EM FERRO GALVANIZADO, DN 40 (1 1/2"), CONEXÃO ROSQUEADA, INSTALADO EM REDE DE ALIMENTAÇÃO PARA HIDRANTE - FORNECIMENTO E INSTALAÇÃO. AF_12/2015</v>
          </cell>
          <cell r="C9037" t="str">
            <v>UN</v>
          </cell>
          <cell r="D9037">
            <v>61.24</v>
          </cell>
        </row>
        <row r="9038">
          <cell r="A9038">
            <v>92895</v>
          </cell>
          <cell r="B9038" t="str">
            <v>UNIÃO, EM FERRO GALVANIZADO, DN 50 (2"), CONEXÃO ROSQUEADA, INSTALADO EM REDE DE ALIMENTAÇÃO PARA HIDRANTE - FORNECIMENTO E INSTALAÇÃO. AF_12/2015</v>
          </cell>
          <cell r="C9038" t="str">
            <v>UN</v>
          </cell>
          <cell r="D9038">
            <v>83.34</v>
          </cell>
        </row>
        <row r="9039">
          <cell r="A9039">
            <v>92896</v>
          </cell>
          <cell r="B9039" t="str">
            <v>UNIÃO, EM FERRO GALVANIZADO, DN 65 (2 1/2"), CONEXÃO ROSQUEADA, INSTALADO EM REDE DE ALIMENTAÇÃO PARA HIDRANTE - FORNECIMENTO E INSTALAÇÃO. AF_12/2015</v>
          </cell>
          <cell r="C9039" t="str">
            <v>UN</v>
          </cell>
          <cell r="D9039">
            <v>127.42</v>
          </cell>
        </row>
        <row r="9040">
          <cell r="A9040">
            <v>92897</v>
          </cell>
          <cell r="B9040" t="str">
            <v>UNIÃO, EM FERRO GALVANIZADO, DN 80 (3"), CONEXÃO ROSQUEADA, INSTALADO EM REDE DE ALIMENTAÇÃO PARA HIDRANTE - FORNECIMENTO E INSTALAÇÃO. AF_12/2015</v>
          </cell>
          <cell r="C9040" t="str">
            <v>UN</v>
          </cell>
          <cell r="D9040">
            <v>187.46</v>
          </cell>
        </row>
        <row r="9041">
          <cell r="A9041">
            <v>92898</v>
          </cell>
          <cell r="B9041" t="str">
            <v>UNIÃO, EM FERRO GALVANIZADO, CONEXÃO ROSQUEADA, DN 25 (1"), INSTALADO EM REDE DE ALIMENTAÇÃO PARA SPRINKLER - FORNECIMENTO E INSTALAÇÃO. AF_12/2015</v>
          </cell>
          <cell r="C9041" t="str">
            <v>UN</v>
          </cell>
          <cell r="D9041">
            <v>30.12</v>
          </cell>
        </row>
        <row r="9042">
          <cell r="A9042">
            <v>92899</v>
          </cell>
          <cell r="B9042" t="str">
            <v>UNIÃO, EM FERRO GALVANIZADO, CONEXÃO ROSQUEADA, DN 32 (1 1/4"), INSTALADO EM REDE DE ALIMENTAÇÃO PARA SPRINKLER - FORNECIMENTO E INSTALAÇÃO. AF_12/2015</v>
          </cell>
          <cell r="C9042" t="str">
            <v>UN</v>
          </cell>
          <cell r="D9042">
            <v>44.51</v>
          </cell>
        </row>
        <row r="9043">
          <cell r="A9043">
            <v>92900</v>
          </cell>
          <cell r="B9043" t="str">
            <v>UNIÃO, EM FERRO GALVANIZADO, CONEXÃO ROSQUEADA, DN 40 (1 1/2"), INSTALADO EM REDE DE ALIMENTAÇÃO PARA SPRINKLER - FORNECIMENTO E INSTALAÇÃO. AF_12/2015</v>
          </cell>
          <cell r="C9043" t="str">
            <v>UN</v>
          </cell>
          <cell r="D9043">
            <v>53.55</v>
          </cell>
        </row>
        <row r="9044">
          <cell r="A9044">
            <v>92901</v>
          </cell>
          <cell r="B9044" t="str">
            <v>UNIÃO, EM FERRO GALVANIZADO, CONEXÃO ROSQUEADA, DN 50 (2"), INSTALADO EM REDE DE ALIMENTAÇÃO PARA SPRINKLER - FORNECIMENTO E INSTALAÇÃO. AF_12/2015</v>
          </cell>
          <cell r="C9044" t="str">
            <v>UN</v>
          </cell>
          <cell r="D9044">
            <v>74.489999999999995</v>
          </cell>
        </row>
        <row r="9045">
          <cell r="A9045">
            <v>92902</v>
          </cell>
          <cell r="B9045" t="str">
            <v>UNIÃO, EM FERRO GALVANIZADO, CONEXÃO ROSQUEADA, DN 65 (2 1/2"), INSTALADO EM REDE DE ALIMENTAÇÃO PARA SPRINKLER - FORNECIMENTO E INSTALAÇÃO. AF_12/2015</v>
          </cell>
          <cell r="C9045" t="str">
            <v>UN</v>
          </cell>
          <cell r="D9045">
            <v>116.82</v>
          </cell>
        </row>
        <row r="9046">
          <cell r="A9046">
            <v>92903</v>
          </cell>
          <cell r="B9046" t="str">
            <v>UNIÃO, EM FERRO GALVANIZADO, CONEXÃO ROSQUEADA, DN 80 (3"), INSTALADO EM REDE DE ALIMENTAÇÃO PARA SPRINKLER - FORNECIMENTO E INSTALAÇÃO. AF_12/2015</v>
          </cell>
          <cell r="C9046" t="str">
            <v>UN</v>
          </cell>
          <cell r="D9046">
            <v>175.14</v>
          </cell>
        </row>
        <row r="9047">
          <cell r="A9047">
            <v>92904</v>
          </cell>
          <cell r="B9047" t="str">
            <v>UNIÃO, EM FERRO GALVANIZADO, CONEXÃO ROSQUEADA, DN 15 (1/2"), INSTALADO EM RAMAIS E SUB-RAMAIS DE GÁS - FORNECIMENTO E INSTALAÇÃO. AF_12/2015</v>
          </cell>
          <cell r="C9047" t="str">
            <v>UN</v>
          </cell>
          <cell r="D9047">
            <v>20.5</v>
          </cell>
        </row>
        <row r="9048">
          <cell r="A9048">
            <v>92905</v>
          </cell>
          <cell r="B9048" t="str">
            <v>UNIÃO, EM FERRO GALVANIZADO, CONEXÃO ROSQUEADA, DN 20 (3/4"), INSTALADO EM RAMAIS E SUB-RAMAIS DE GÁS - FORNECIMENTO E INSTALAÇÃO. AF_12/2015</v>
          </cell>
          <cell r="C9048" t="str">
            <v>UN</v>
          </cell>
          <cell r="D9048">
            <v>29.3</v>
          </cell>
        </row>
        <row r="9049">
          <cell r="A9049">
            <v>92906</v>
          </cell>
          <cell r="B9049" t="str">
            <v>UNIÃO, EM FERRO GALVANIZADO, CONEXÃO ROSQUEADA, DN 25 (1"), INSTALADO EM RAMAIS E SUB-RAMAIS DE GÁS - FORNECIMENTO E INSTALAÇÃO. AF_12/2015</v>
          </cell>
          <cell r="C9049" t="str">
            <v>UN</v>
          </cell>
          <cell r="D9049">
            <v>35.799999999999997</v>
          </cell>
        </row>
        <row r="9050">
          <cell r="A9050">
            <v>92907</v>
          </cell>
          <cell r="B9050" t="str">
            <v>LUVA DE REDUÇÃO, EM FERRO GALVANIZADO, 2" X 1.1/2", CONEXÃO ROSQUEADA, INSTALADO EM PRUMADAS - FORNECIMENTO E INSTALAÇÃO. AF_12/2015</v>
          </cell>
          <cell r="C9050" t="str">
            <v>UN</v>
          </cell>
          <cell r="D9050">
            <v>44.63</v>
          </cell>
        </row>
        <row r="9051">
          <cell r="A9051">
            <v>92908</v>
          </cell>
          <cell r="B9051" t="str">
            <v>LUVA DE REDUÇÃO, EM FERRO GALVANIZADO, 2" X 1.1/4", CONEXÃO ROSQUEADA, INSTALADO EM PRUMADAS - FORNECIMENTO E INSTALAÇÃO. AF_12/2015</v>
          </cell>
          <cell r="C9051" t="str">
            <v>UN</v>
          </cell>
          <cell r="D9051">
            <v>44.63</v>
          </cell>
        </row>
        <row r="9052">
          <cell r="A9052">
            <v>92909</v>
          </cell>
          <cell r="B9052" t="str">
            <v>LUVA DE REDUÇÃO, EM FERRO GALVANIZADO, 2" X 1", CONEXÃO ROSQUEADA, INSTALADO EM PRUMADAS - FORNECIMENTO E INSTALAÇÃO. AF_12/2015</v>
          </cell>
          <cell r="C9052" t="str">
            <v>UN</v>
          </cell>
          <cell r="D9052">
            <v>44.63</v>
          </cell>
        </row>
        <row r="9053">
          <cell r="A9053">
            <v>92910</v>
          </cell>
          <cell r="B9053" t="str">
            <v>LUVA DE REDUÇÃO, EM FERRO GALVANIZADO, 2.1/2" X 1.1/2", CONEXÃO ROSQUEADA, INSTALADO EM PRUMADAS - FORNECIMENTO E INSTALAÇÃO. AF_12/2015</v>
          </cell>
          <cell r="C9053" t="str">
            <v>UN</v>
          </cell>
          <cell r="D9053">
            <v>64.63</v>
          </cell>
        </row>
        <row r="9054">
          <cell r="A9054">
            <v>92911</v>
          </cell>
          <cell r="B9054" t="str">
            <v>LUVA DE REDUÇÃO, EM FERRO GALVANIZADO, 2.1/2" X 2", CONEXÃO ROSQUEADA, INSTALADO EM PRUMADAS - FORNECIMENTO E INSTALAÇÃO. AF_12/2015</v>
          </cell>
          <cell r="C9054" t="str">
            <v>UN</v>
          </cell>
          <cell r="D9054">
            <v>64.63</v>
          </cell>
        </row>
        <row r="9055">
          <cell r="A9055">
            <v>92912</v>
          </cell>
          <cell r="B9055" t="str">
            <v>LUVA DE REDUÇÃO, EM FERRO GALVANIZADO, 3" X 1.1/2", CONEXÃO ROSQUEADA, INSTALADO EM PRUMADAS - FORNECIMENTO E INSTALAÇÃO. AF_12/2015</v>
          </cell>
          <cell r="C9055" t="str">
            <v>UN</v>
          </cell>
          <cell r="D9055">
            <v>86.72</v>
          </cell>
        </row>
        <row r="9056">
          <cell r="A9056">
            <v>92913</v>
          </cell>
          <cell r="B9056" t="str">
            <v>LUVA DE REDUÇÃO, EM FERRO GALVANIZADO, 3" X 2.1/2", CONEXÃO ROSQUEADA, INSTALADO EM PRUMADAS - FORNECIMENTO E INSTALAÇÃO. AF_12/2015</v>
          </cell>
          <cell r="C9056" t="str">
            <v>UN</v>
          </cell>
          <cell r="D9056">
            <v>88.56</v>
          </cell>
        </row>
        <row r="9057">
          <cell r="A9057">
            <v>92914</v>
          </cell>
          <cell r="B9057" t="str">
            <v>LUVA DE REDUÇÃO, EM FERRO GALVANIZADO, 3" X 2", CONEXÃO ROSQUEADA, INSTALADO EM PRUMADAS - FORNECIMENTO E INSTALAÇÃO. AF_12/2015</v>
          </cell>
          <cell r="C9057" t="str">
            <v>UN</v>
          </cell>
          <cell r="D9057">
            <v>88.56</v>
          </cell>
        </row>
        <row r="9058">
          <cell r="A9058">
            <v>92915</v>
          </cell>
          <cell r="B9058" t="str">
            <v>ARMAÇÃO DE ESTRUTURAS DE CONCRETO ARMADO, EXCETO VIGAS, PILARES, LAJES E FUNDAÇÕES, UTILIZANDO AÇO CA-60 DE 5,0 MM - MONTAGEM. AF_12/2015</v>
          </cell>
          <cell r="C9058" t="str">
            <v>KG</v>
          </cell>
          <cell r="D9058">
            <v>9.16</v>
          </cell>
        </row>
        <row r="9059">
          <cell r="A9059">
            <v>92916</v>
          </cell>
          <cell r="B9059" t="str">
            <v>ARMAÇÃO DE ESTRUTURAS DE CONCRETO ARMADO, EXCETO VIGAS, PILARES, LAJES E FUNDAÇÕES, UTILIZANDO AÇO CA-50 DE 6,3 MM - MONTAGEM. AF_12/2015</v>
          </cell>
          <cell r="C9059" t="str">
            <v>KG</v>
          </cell>
          <cell r="D9059">
            <v>7.93</v>
          </cell>
        </row>
        <row r="9060">
          <cell r="A9060">
            <v>92917</v>
          </cell>
          <cell r="B9060" t="str">
            <v>ARMAÇÃO DE ESTRUTURAS DE CONCRETO ARMADO, EXCETO VIGAS, PILARES, LAJES E FUNDAÇÕES, UTILIZANDO AÇO CA-50 DE 8,0 MM - MONTAGEM. AF_12/2015</v>
          </cell>
          <cell r="C9060" t="str">
            <v>KG</v>
          </cell>
          <cell r="D9060">
            <v>7.61</v>
          </cell>
        </row>
        <row r="9061">
          <cell r="A9061">
            <v>92918</v>
          </cell>
          <cell r="B9061" t="str">
            <v>LUVA DE REDUÇÃO, EM FERRO GALVANIZADO, 1" X 1/2", CONEXÃO ROSQUEADA, INSTALADO EM REDE DE ALIMENTAÇÃO PARA HIDRANTE - FORNECIMENTO E INSTALAÇÃO. AF_12/2015</v>
          </cell>
          <cell r="C9061" t="str">
            <v>UN</v>
          </cell>
          <cell r="D9061">
            <v>23.71</v>
          </cell>
        </row>
        <row r="9062">
          <cell r="A9062">
            <v>92919</v>
          </cell>
          <cell r="B9062" t="str">
            <v>ARMAÇÃO DE ESTRUTURAS DE CONCRETO ARMADO, EXCETO VIGAS, PILARES, LAJES E FUNDAÇÕES, UTILIZANDO AÇO CA-50 DE 10,0 MM - MONTAGEM. AF_12/2015</v>
          </cell>
          <cell r="C9062" t="str">
            <v>KG</v>
          </cell>
          <cell r="D9062">
            <v>6.17</v>
          </cell>
        </row>
        <row r="9063">
          <cell r="A9063">
            <v>92920</v>
          </cell>
          <cell r="B9063" t="str">
            <v>LUVA DE REDUÇÃO, EM FERRO GALVANIZADO, 1" X 3/4", CONEXÃO ROSQUEADA, INSTALADO EM REDE DE ALIMENTAÇÃO PARA HIDRANTE - FORNECIMENTO E INSTALAÇÃO. AF_12/2015</v>
          </cell>
          <cell r="C9063" t="str">
            <v>UN</v>
          </cell>
          <cell r="D9063">
            <v>23.87</v>
          </cell>
        </row>
        <row r="9064">
          <cell r="A9064">
            <v>92921</v>
          </cell>
          <cell r="B9064" t="str">
            <v>ARMAÇÃO DE ESTRUTURAS DE CONCRETO ARMADO, EXCETO VIGAS, PILARES, LAJES E FUNDAÇÕES, UTILIZANDO AÇO CA-50 DE 12,5 MM - MONTAGEM. AF_12/2015</v>
          </cell>
          <cell r="C9064" t="str">
            <v>KG</v>
          </cell>
          <cell r="D9064">
            <v>5.46</v>
          </cell>
        </row>
        <row r="9065">
          <cell r="A9065">
            <v>92922</v>
          </cell>
          <cell r="B9065" t="str">
            <v>ARMAÇÃO DE ESTRUTURAS DE CONCRETO ARMADO, EXCETO VIGAS, PILARES, LAJES E FUNDAÇÕES, UTILIZANDO AÇO CA-50 DE 16,0 MM - MONTAGEM. AF_12/2015</v>
          </cell>
          <cell r="C9065" t="str">
            <v>KG</v>
          </cell>
          <cell r="D9065">
            <v>5.04</v>
          </cell>
        </row>
        <row r="9066">
          <cell r="A9066">
            <v>92923</v>
          </cell>
          <cell r="B9066" t="str">
            <v>ARMAÇÃO DE ESTRUTURAS DE CONCRETO ARMADO, EXCETO VIGAS, PILARES, LAJES E FUNDAÇÕES, UTILIZANDO AÇO CA-50 DE 20,0 MM - MONTAGEM. AF_12/2015</v>
          </cell>
          <cell r="C9066" t="str">
            <v>KG</v>
          </cell>
          <cell r="D9066">
            <v>4.5999999999999996</v>
          </cell>
        </row>
        <row r="9067">
          <cell r="A9067">
            <v>92924</v>
          </cell>
          <cell r="B9067" t="str">
            <v>ARMAÇÃO DE ESTRUTURAS DE CONCRETO ARMADO, EXCETO VIGAS, PILARES, LAJES E FUNDAÇÕES, UTILIZANDO AÇO CA-50 DE 25,0 MM - MONTAGEM. AF_12/2015</v>
          </cell>
          <cell r="C9067" t="str">
            <v>KG</v>
          </cell>
          <cell r="D9067">
            <v>4.99</v>
          </cell>
        </row>
        <row r="9068">
          <cell r="A9068">
            <v>92925</v>
          </cell>
          <cell r="B9068" t="str">
            <v>LUVA DE REDUÇÃO, EM FERRO GALVANIZADO, 1 1/4" X 1", CONEXÃO ROSQUEADA, INSTALADO EM REDE DE ALIMENTAÇÃO PARA HIDRANTE - FORNECIMENTO E INSTALAÇÃO. AF_12/2015</v>
          </cell>
          <cell r="C9068" t="str">
            <v>UN</v>
          </cell>
          <cell r="D9068">
            <v>29.35</v>
          </cell>
        </row>
        <row r="9069">
          <cell r="A9069">
            <v>92926</v>
          </cell>
          <cell r="B9069" t="str">
            <v>LUVA DE REDUÇÃO, EM FERRO GALVANIZADO, 1 1/4" X 1/2", CONEXÃO ROSQUEADA, INSTALADO EM REDE DE ALIMENTAÇÃO PARA HIDRANTE - FORNECIMENTO E INSTALAÇÃO. AF_12/2015</v>
          </cell>
          <cell r="C9069" t="str">
            <v>UN</v>
          </cell>
          <cell r="D9069">
            <v>29.34</v>
          </cell>
        </row>
        <row r="9070">
          <cell r="A9070">
            <v>92927</v>
          </cell>
          <cell r="B9070" t="str">
            <v>LUVA DE REDUÇÃO, EM FERRO GALVANIZADO, 1 1/4" X 3/4", CONEXÃO ROSQUEADA, INSTALADO EM REDE DE ALIMENTAÇÃO PARA HIDRANTE - FORNECIMENTO E INSTALAÇÃO. AF_12/2015</v>
          </cell>
          <cell r="C9070" t="str">
            <v>UN</v>
          </cell>
          <cell r="D9070">
            <v>29.34</v>
          </cell>
        </row>
        <row r="9071">
          <cell r="A9071">
            <v>92928</v>
          </cell>
          <cell r="B9071" t="str">
            <v>LUVA DE REDUÇÃO, EM FERRO GALVANIZADO, 1.1/2" X 1.1/4", CONEXÃO ROSQUEADA, INSTALADO EM REDE DE ALIMENTAÇÃO PARA HIDRANTE - FORNECIMENTO E INSTALAÇÃO. AF_12/2015</v>
          </cell>
          <cell r="C9071" t="str">
            <v>UN</v>
          </cell>
          <cell r="D9071">
            <v>33.549999999999997</v>
          </cell>
        </row>
        <row r="9072">
          <cell r="A9072">
            <v>92929</v>
          </cell>
          <cell r="B9072" t="str">
            <v>LUVA DE REDUÇÃO, EM FERRO GALVANIZADO, 1.1/2" X 1", CONEXÃO ROSQUEADA, INSTALADO EM REDE DE ALIMENTAÇÃO PARA HIDRANTE - FORNECIMENTO E INSTALAÇÃO. AF_12/2015</v>
          </cell>
          <cell r="C9072" t="str">
            <v>UN</v>
          </cell>
          <cell r="D9072">
            <v>33.549999999999997</v>
          </cell>
        </row>
        <row r="9073">
          <cell r="A9073">
            <v>92930</v>
          </cell>
          <cell r="B9073" t="str">
            <v>LUVA DE REDUÇÃO, EM FERRO GALVANIZADO, 1.1/2" X 3/4", CONEXÃO ROSQUEADA, INSTALADO EM REDE DE ALIMENTAÇÃO PARA HIDRANTE - FORNECIMENTO E INSTALAÇÃO. AF_12/2015</v>
          </cell>
          <cell r="C9073" t="str">
            <v>UN</v>
          </cell>
          <cell r="D9073">
            <v>33.549999999999997</v>
          </cell>
        </row>
        <row r="9074">
          <cell r="A9074">
            <v>92931</v>
          </cell>
          <cell r="B9074" t="str">
            <v>LUVA DE REDUÇÃO, EM FERRO GALVANIZADO, 2" X 1.1/2", CONEXÃO ROSQUEADA, INSTALADO EM REDE DE ALIMENTAÇÃO PARA HIDRANTE - FORNECIMENTO E INSTALAÇÃO. AF_12/2015</v>
          </cell>
          <cell r="C9074" t="str">
            <v>UN</v>
          </cell>
          <cell r="D9074">
            <v>44.59</v>
          </cell>
        </row>
        <row r="9075">
          <cell r="A9075">
            <v>92932</v>
          </cell>
          <cell r="B9075" t="str">
            <v>LUVA DE REDUÇÃO, EM FERRO GALVANIZADO, 2" X 1.1/4", CONEXÃO ROSQUEADA, INSTALADO EM REDE DE ALIMENTAÇÃO PARA HIDRANTE - FORNECIMENTO E INSTALAÇÃO. AF_12/2015</v>
          </cell>
          <cell r="C9075" t="str">
            <v>UN</v>
          </cell>
          <cell r="D9075">
            <v>44.59</v>
          </cell>
        </row>
        <row r="9076">
          <cell r="A9076">
            <v>92933</v>
          </cell>
          <cell r="B9076" t="str">
            <v>LUVA DE REDUÇÃO, EM FERRO GALVANIZADO, 2" X 1", CONEXÃO ROSQUEADA, INSTALADO EM REDE DE ALIMENTAÇÃO PARA HIDRANTE - FORNECIMENTO E INSTALAÇÃO. AF_12/2015</v>
          </cell>
          <cell r="C9076" t="str">
            <v>UN</v>
          </cell>
          <cell r="D9076">
            <v>44.59</v>
          </cell>
        </row>
        <row r="9077">
          <cell r="A9077">
            <v>92934</v>
          </cell>
          <cell r="B9077" t="str">
            <v>LUVA DE REDUÇÃO, EM FERRO GALVANIZADO, 2.1/2" X 1.1/2", CONEXÃO ROSQUEADA, INSTALADO EM REDE DE ALIMENTAÇÃO PARA HIDRANTE - FORNECIMENTO E INSTALAÇÃO. AF_12/2015</v>
          </cell>
          <cell r="C9077" t="str">
            <v>UN</v>
          </cell>
          <cell r="D9077">
            <v>65.7</v>
          </cell>
        </row>
        <row r="9078">
          <cell r="A9078">
            <v>92935</v>
          </cell>
          <cell r="B9078" t="str">
            <v>LUVA DE REDUÇÃO, EM FERRO GALVANIZADO, 2.1/2" X 2", CONEXÃO ROSQUEADA, INSTALADO EM REDE DE ALIMENTAÇÃO PARA HIDRANTE - FORNECIMENTO E INSTALAÇÃO. AF_12/2015</v>
          </cell>
          <cell r="C9078" t="str">
            <v>UN</v>
          </cell>
          <cell r="D9078">
            <v>65.7</v>
          </cell>
        </row>
        <row r="9079">
          <cell r="A9079">
            <v>92936</v>
          </cell>
          <cell r="B9079" t="str">
            <v>LUVA DE REDUÇÃO, EM FERRO GALVANIZADO, 3" X 2.1/2", CONEXÃO ROSQUEADA, INSTALADO EM REDE DE ALIMENTAÇÃO PARA HIDRANTE - FORNECIMENTO E INSTALAÇÃO. AF_12/2015</v>
          </cell>
          <cell r="C9079" t="str">
            <v>UN</v>
          </cell>
          <cell r="D9079">
            <v>90.75</v>
          </cell>
        </row>
        <row r="9080">
          <cell r="A9080">
            <v>92937</v>
          </cell>
          <cell r="B9080" t="str">
            <v>LUVA DE REDUÇÃO, EM FERRO GALVANIZADO, 3" X 2", CONEXÃO ROSQUEADA, INSTALADO EM REDE DE ALIMENTAÇÃO PARA HIDRANTE - FORNECIMENTO E INSTALAÇÃO. AF_12/2015</v>
          </cell>
          <cell r="C9080" t="str">
            <v>UN</v>
          </cell>
          <cell r="D9080">
            <v>90.75</v>
          </cell>
        </row>
        <row r="9081">
          <cell r="A9081">
            <v>92938</v>
          </cell>
          <cell r="B9081" t="str">
            <v>LUVA DE REDUÇÃO, EM FERRO GALVANIZADO, 1" X 1/2", CONEXÃO ROSQUEADA, INSTALADO EM REDE DE ALIMENTAÇÃO PARA SPRINKLER - FORNECIMENTO E INSTALAÇÃO. AF_12/2015</v>
          </cell>
          <cell r="C9081" t="str">
            <v>UN</v>
          </cell>
          <cell r="D9081">
            <v>17.78</v>
          </cell>
        </row>
        <row r="9082">
          <cell r="A9082">
            <v>92939</v>
          </cell>
          <cell r="B9082" t="str">
            <v>LUVA DE REDUÇÃO, EM FERRO GALVANIZADO, 1" X 3/4", CONEXÃO ROSQUEADA, INSTALADO EM REDE DE ALIMENTAÇÃO PARA SPRINKLER - FORNECIMENTO E INSTALAÇÃO. AF_12/2015</v>
          </cell>
          <cell r="C9082" t="str">
            <v>UN</v>
          </cell>
          <cell r="D9082">
            <v>17.940000000000001</v>
          </cell>
        </row>
        <row r="9083">
          <cell r="A9083">
            <v>92940</v>
          </cell>
          <cell r="B9083" t="str">
            <v>LUVA DE REDUÇÃO, EM FERRO GALVANIZADO, 1.1/4" X 1", CONEXÃO ROSQUEADA, INSTALADO EM REDE DE ALIMENTAÇÃO PARA SPRINKLER - FORNECIMENTO E INSTALAÇÃO. AF_12/2015</v>
          </cell>
          <cell r="C9083" t="str">
            <v>UN</v>
          </cell>
          <cell r="D9083">
            <v>22.6</v>
          </cell>
        </row>
        <row r="9084">
          <cell r="A9084">
            <v>92941</v>
          </cell>
          <cell r="B9084" t="str">
            <v>LUVA DE REDUÇÃO, EM FERRO GALVANIZADO, 1.1/4" X 1/2", CONEXÃO ROSQUEADA, INSTALADO EM REDE DE ALIMENTAÇÃO PARA SPRINKLER - FORNECIMENTO E INSTALAÇÃO. AF_12/2015</v>
          </cell>
          <cell r="C9084" t="str">
            <v>UN</v>
          </cell>
          <cell r="D9084">
            <v>22.59</v>
          </cell>
        </row>
        <row r="9085">
          <cell r="A9085">
            <v>92942</v>
          </cell>
          <cell r="B9085" t="str">
            <v>LUVA DE REDUÇÃO, EM FERRO GALVANIZADO, 1.1/4" X 3/4", CONEXÃO ROSQUEADA, INSTALADO EM REDE DE ALIMENTAÇÃO PARA SPRINKLER - FORNECIMENTO E INSTALAÇÃO. AF_12/2015</v>
          </cell>
          <cell r="C9085" t="str">
            <v>UN</v>
          </cell>
          <cell r="D9085">
            <v>22.59</v>
          </cell>
        </row>
        <row r="9086">
          <cell r="A9086">
            <v>92943</v>
          </cell>
          <cell r="B9086" t="str">
            <v>LUVA DE REDUÇÃO, EM FERRO GALVANIZADO, 1.1/2" X 1.1/4", CONEXÃO ROSQUEADA, INSTALADO EM REDE DE ALIMENTAÇÃO PARA SPRINKLER - FORNECIMENTO E INSTALAÇÃO. AF_12/2015</v>
          </cell>
          <cell r="C9086" t="str">
            <v>UN</v>
          </cell>
          <cell r="D9086">
            <v>25.86</v>
          </cell>
        </row>
        <row r="9087">
          <cell r="A9087">
            <v>92944</v>
          </cell>
          <cell r="B9087" t="str">
            <v>LUVA DE REDUÇÃO, EM FERRO GALVANIZADO, 1.1/2" X 1", CONEXÃO ROSQUEADA, INSTALADO EM REDE DE ALIMENTAÇÃO PARA SPRINKLER - FORNECIMENTO E INSTALAÇÃO. AF_12/2015</v>
          </cell>
          <cell r="C9087" t="str">
            <v>UN</v>
          </cell>
          <cell r="D9087">
            <v>25.86</v>
          </cell>
        </row>
        <row r="9088">
          <cell r="A9088">
            <v>92945</v>
          </cell>
          <cell r="B9088" t="str">
            <v>LUVA DE REDUÇÃO, EM FERRO GALVANIZADO, 1.1/2" X 3/4", CONEXÃO ROSQUEADA, INSTALADO EM REDE DE ALIMENTAÇÃO PARA SPRINKLER - FORNECIMENTO E INSTALAÇÃO. AF_12/2015</v>
          </cell>
          <cell r="C9088" t="str">
            <v>UN</v>
          </cell>
          <cell r="D9088">
            <v>25.86</v>
          </cell>
        </row>
        <row r="9089">
          <cell r="A9089">
            <v>92946</v>
          </cell>
          <cell r="B9089" t="str">
            <v>LUVA DE REDUÇÃO, EM FERRO GALVANIZADO, 2" X 1.1/2", CONEXÃO ROSQUEADA, INSTALADO EM REDE DE ALIMENTAÇÃO PARA SPRINKLER - FORNECIMENTO E INSTALAÇÃO. AF_12/2015</v>
          </cell>
          <cell r="C9089" t="str">
            <v>UN</v>
          </cell>
          <cell r="D9089">
            <v>35.74</v>
          </cell>
        </row>
        <row r="9090">
          <cell r="A9090">
            <v>92947</v>
          </cell>
          <cell r="B9090" t="str">
            <v>LUVA DE REDUÇÃO, EM FERRO GALVANIZADO, 2" X 1.1/4", CONEXÃO ROSQUEADA, INSTALADO EM REDE DE ALIMENTAÇÃO PARA SPRINKLER - FORNECIMENTO E INSTALAÇÃO. AF_12/2015</v>
          </cell>
          <cell r="C9090" t="str">
            <v>UN</v>
          </cell>
          <cell r="D9090">
            <v>35.74</v>
          </cell>
        </row>
        <row r="9091">
          <cell r="A9091">
            <v>92948</v>
          </cell>
          <cell r="B9091" t="str">
            <v>LUVA DE REDUÇÃO, EM FERRO GALVANIZADO, 2" X 1", CONEXÃO ROSQUEADA, INSTALADO EM REDE DE ALIMENTAÇÃO PARA SPRINKLER - FORNECIMENTO E INSTALAÇÃO. AF_12/2015</v>
          </cell>
          <cell r="C9091" t="str">
            <v>UN</v>
          </cell>
          <cell r="D9091">
            <v>35.74</v>
          </cell>
        </row>
        <row r="9092">
          <cell r="A9092">
            <v>92949</v>
          </cell>
          <cell r="B9092" t="str">
            <v>LUVA DE REDUÇÃO, EM FERRO GALVANIZADO, 2 1/2" X 1.1/2", CONEXÃO ROSQUEADA, INSTALADO EM REDE DE ALIMENTAÇÃO PARA SPRINKLER - FORNECIMENTO E INSTALAÇÃO. AF_12/2015</v>
          </cell>
          <cell r="C9092" t="str">
            <v>UN</v>
          </cell>
          <cell r="D9092">
            <v>55.1</v>
          </cell>
        </row>
        <row r="9093">
          <cell r="A9093">
            <v>92950</v>
          </cell>
          <cell r="B9093" t="str">
            <v>LUVA DE REDUÇÃO, EM FERRO GALVANIZADO, 2 1/2" X 2", CONEXÃO ROSQUEADA, INSTALADO EM REDE DE ALIMENTAÇÃO PARA SPRINKLER - FORNECIMENTO E INSTALAÇÃO. AF_12/2015</v>
          </cell>
          <cell r="C9093" t="str">
            <v>UN</v>
          </cell>
          <cell r="D9093">
            <v>55.1</v>
          </cell>
        </row>
        <row r="9094">
          <cell r="A9094">
            <v>92951</v>
          </cell>
          <cell r="B9094" t="str">
            <v>LUVA DE REDUÇÃO, EM FERRO GALVANIZADO, 3" X 2.1/2", CONEXÃO ROSQUEADA, INSTALADO EM REDE DE ALIMENTAÇÃO PARA SPRINKLER - FORNECIMENTO E INSTALAÇÃO. AF_12/2015</v>
          </cell>
          <cell r="C9094" t="str">
            <v>UN</v>
          </cell>
          <cell r="D9094">
            <v>78.430000000000007</v>
          </cell>
        </row>
        <row r="9095">
          <cell r="A9095">
            <v>92952</v>
          </cell>
          <cell r="B9095" t="str">
            <v>LUVA DE REDUÇÃO, EM FERRO GALVANIZADO, 3" X 2", CONEXÃO ROSQUEADA, INSTALADO EM REDE DE ALIMENTAÇÃO PARA SPRINKLER - FORNECIMENTO E INSTALAÇÃO. AF_12/2015</v>
          </cell>
          <cell r="C9095" t="str">
            <v>UN</v>
          </cell>
          <cell r="D9095">
            <v>78.430000000000007</v>
          </cell>
        </row>
        <row r="9096">
          <cell r="A9096">
            <v>92953</v>
          </cell>
          <cell r="B9096" t="str">
            <v>LUVA DE REDUÇÃO, EM FERRO GALVANIZADO, 3/4" X 1/2", CONEXÃO ROSQUEADA, INSTALADO EM RAMAIS E SUB-RAMAIS DE GÁS - FORNECIMENTO E INSTALAÇÃO. AF_12/2015</v>
          </cell>
          <cell r="C9096" t="str">
            <v>UN</v>
          </cell>
          <cell r="D9096">
            <v>15.37</v>
          </cell>
        </row>
        <row r="9097">
          <cell r="A9097">
            <v>92956</v>
          </cell>
          <cell r="B9097" t="str">
            <v>MÁQUINA EXTRUSORA DE CONCRETO PARA GUIAS E SARJETAS, MOTOR A DIESEL, POTÊNCIA 14 CV - DEPRECIAÇÃO. AF_12/2015</v>
          </cell>
          <cell r="C9097" t="str">
            <v>H</v>
          </cell>
          <cell r="D9097">
            <v>1.91</v>
          </cell>
        </row>
        <row r="9098">
          <cell r="A9098">
            <v>92957</v>
          </cell>
          <cell r="B9098" t="str">
            <v>MÁQUINA EXTRUSORA DE CONCRETO PARA GUIAS E SARJETAS, MOTOR A DIESEL, POTÊNCIA 14 CV - JUROS. AF_12/2015</v>
          </cell>
          <cell r="C9098" t="str">
            <v>H</v>
          </cell>
          <cell r="D9098">
            <v>0.43</v>
          </cell>
        </row>
        <row r="9099">
          <cell r="A9099">
            <v>92958</v>
          </cell>
          <cell r="B9099" t="str">
            <v>MÁQUINA EXTRUSORA DE CONCRETO PARA GUIAS E SARJETAS, MOTOR A DIESEL, POTÊNCIA 14 CV - MANUTENÇÃO. AF_12/2015</v>
          </cell>
          <cell r="C9099" t="str">
            <v>H</v>
          </cell>
          <cell r="D9099">
            <v>2.09</v>
          </cell>
        </row>
        <row r="9100">
          <cell r="A9100">
            <v>92959</v>
          </cell>
          <cell r="B9100" t="str">
            <v>MÁQUINA EXTRUSORA DE CONCRETO PARA GUIAS E SARJETAS, MOTOR A DIESEL, POTÊNCIA 14 CV - MATERIAIS NA OPERAÇÃO. AF_12/2015</v>
          </cell>
          <cell r="C9100" t="str">
            <v>H</v>
          </cell>
          <cell r="D9100">
            <v>6.66</v>
          </cell>
        </row>
        <row r="9101">
          <cell r="A9101">
            <v>92960</v>
          </cell>
          <cell r="B9101" t="str">
            <v>MÁQUINA EXTRUSORA DE CONCRETO PARA GUIAS E SARJETAS, MOTOR A DIESEL, POTÊNCIA 14 CV - CHP DIURNO. AF_12/2015</v>
          </cell>
          <cell r="C9101" t="str">
            <v>CHP</v>
          </cell>
          <cell r="D9101">
            <v>11.09</v>
          </cell>
        </row>
        <row r="9102">
          <cell r="A9102">
            <v>92961</v>
          </cell>
          <cell r="B9102" t="str">
            <v>MÁQUINA EXTRUSORA DE CONCRETO PARA GUIAS E SARJETAS, MOTOR A DIESEL, POTÊNCIA 14 CV - CHI DIURNO. AF_12/2015</v>
          </cell>
          <cell r="C9102" t="str">
            <v>CHI</v>
          </cell>
          <cell r="D9102">
            <v>2.34</v>
          </cell>
        </row>
        <row r="9103">
          <cell r="A9103">
            <v>92963</v>
          </cell>
          <cell r="B9103" t="str">
            <v>MARTELO PERFURADOR PNEUMÁTICO MANUAL, HASTE 25 X 75 MM, 21 KG - DEPRECIAÇÃO. AF_12/2015</v>
          </cell>
          <cell r="C9103" t="str">
            <v>H</v>
          </cell>
          <cell r="D9103">
            <v>1.23</v>
          </cell>
        </row>
        <row r="9104">
          <cell r="A9104">
            <v>92964</v>
          </cell>
          <cell r="B9104" t="str">
            <v>MARTELO PERFURADOR PNEUMÁTICO MANUAL, HASTE 25 X 75 MM, 21 KG - JUROS. AF_12/2015</v>
          </cell>
          <cell r="C9104" t="str">
            <v>H</v>
          </cell>
          <cell r="D9104">
            <v>0.27</v>
          </cell>
        </row>
        <row r="9105">
          <cell r="A9105">
            <v>92965</v>
          </cell>
          <cell r="B9105" t="str">
            <v>MARTELO PERFURADOR PNEUMÁTICO MANUAL, HASTE 25 X 75 MM, 21 KG - MANUTENÇÃO. AF_12/2015</v>
          </cell>
          <cell r="C9105" t="str">
            <v>H</v>
          </cell>
          <cell r="D9105">
            <v>1.54</v>
          </cell>
        </row>
        <row r="9106">
          <cell r="A9106">
            <v>92966</v>
          </cell>
          <cell r="B9106" t="str">
            <v>MARTELO PERFURADOR PNEUMÁTICO MANUAL, HASTE 25 X 75 MM, 21 KG - CHP DIURNO. AF_12/2015</v>
          </cell>
          <cell r="C9106" t="str">
            <v>CHP</v>
          </cell>
          <cell r="D9106">
            <v>13.31</v>
          </cell>
        </row>
        <row r="9107">
          <cell r="A9107">
            <v>92967</v>
          </cell>
          <cell r="B9107" t="str">
            <v>MARTELO PERFURADOR PNEUMÁTICO MANUAL, HASTE 25 X 75 MM, 21 KG - CHI DIURNO. AF_12/2015</v>
          </cell>
          <cell r="C9107" t="str">
            <v>CHI</v>
          </cell>
          <cell r="D9107">
            <v>11.77</v>
          </cell>
        </row>
        <row r="9108">
          <cell r="A9108">
            <v>92970</v>
          </cell>
          <cell r="B9108" t="str">
            <v>DEMOLIÇÃO DE PAVIMENTAÇÃO ASFÁLTICA COM UTILIZAÇÃO DE MARTELO PERFURADOR, ESPESSURA ATÉ 15 CM, EXCLUSIVE CARGA E TRANSPORTE</v>
          </cell>
          <cell r="C9108" t="str">
            <v>M2</v>
          </cell>
          <cell r="D9108">
            <v>9.86</v>
          </cell>
        </row>
        <row r="9109">
          <cell r="A9109">
            <v>92979</v>
          </cell>
          <cell r="B9109" t="str">
            <v>CABO DE COBRE FLEXÍVEL ISOLADO, 10 MM², ANTI-CHAMA 450/750 V, PARA DISTRIBUIÇÃO - FORNECIMENTO E INSTALAÇÃO. AF_12/2015</v>
          </cell>
          <cell r="C9109" t="str">
            <v>M</v>
          </cell>
          <cell r="D9109">
            <v>4.8600000000000003</v>
          </cell>
        </row>
        <row r="9110">
          <cell r="A9110">
            <v>92980</v>
          </cell>
          <cell r="B9110" t="str">
            <v>CABO DE COBRE FLEXÍVEL ISOLADO, 10 MM², ANTI-CHAMA 0,6/1,0 KV, PARA DISTRIBUIÇÃO - FORNECIMENTO E INSTALAÇÃO. AF_12/2015</v>
          </cell>
          <cell r="C9110" t="str">
            <v>M</v>
          </cell>
          <cell r="D9110">
            <v>5.28</v>
          </cell>
        </row>
        <row r="9111">
          <cell r="A9111">
            <v>92981</v>
          </cell>
          <cell r="B9111" t="str">
            <v>CABO DE COBRE FLEXÍVEL ISOLADO, 16 MM², ANTI-CHAMA 450/750 V, PARA DISTRIBUIÇÃO - FORNECIMENTO E INSTALAÇÃO. AF_12/2015</v>
          </cell>
          <cell r="C9111" t="str">
            <v>M</v>
          </cell>
          <cell r="D9111">
            <v>7.46</v>
          </cell>
        </row>
        <row r="9112">
          <cell r="A9112">
            <v>92982</v>
          </cell>
          <cell r="B9112" t="str">
            <v>CABO DE COBRE FLEXÍVEL ISOLADO, 16 MM², ANTI-CHAMA 0,6/1,0 KV, PARA DISTRIBUIÇÃO - FORNECIMENTO E INSTALAÇÃO. AF_12/2015</v>
          </cell>
          <cell r="C9112" t="str">
            <v>M</v>
          </cell>
          <cell r="D9112">
            <v>8.06</v>
          </cell>
        </row>
        <row r="9113">
          <cell r="A9113">
            <v>92983</v>
          </cell>
          <cell r="B9113" t="str">
            <v>CABO DE COBRE FLEXÍVEL ISOLADO, 25 MM², ANTI-CHAMA 450/750 V, PARA DISTRIBUIÇÃO - FORNECIMENTO E INSTALAÇÃO. AF_12/2015</v>
          </cell>
          <cell r="C9113" t="str">
            <v>M</v>
          </cell>
          <cell r="D9113">
            <v>13.19</v>
          </cell>
        </row>
        <row r="9114">
          <cell r="A9114">
            <v>92984</v>
          </cell>
          <cell r="B9114" t="str">
            <v>CABO DE COBRE FLEXÍVEL ISOLADO, 25 MM², ANTI-CHAMA 0,6/1,0 KV, PARA DISTRIBUIÇÃO - FORNECIMENTO E INSTALAÇÃO. AF_12/2015</v>
          </cell>
          <cell r="C9114" t="str">
            <v>M</v>
          </cell>
          <cell r="D9114">
            <v>13.52</v>
          </cell>
        </row>
        <row r="9115">
          <cell r="A9115">
            <v>92985</v>
          </cell>
          <cell r="B9115" t="str">
            <v>CABO DE COBRE FLEXÍVEL ISOLADO, 35 MM², ANTI-CHAMA 450/750 V, PARA DISTRIBUIÇÃO - FORNECIMENTO E INSTALAÇÃO. AF_12/2015</v>
          </cell>
          <cell r="C9115" t="str">
            <v>M</v>
          </cell>
          <cell r="D9115">
            <v>17.64</v>
          </cell>
        </row>
        <row r="9116">
          <cell r="A9116">
            <v>92986</v>
          </cell>
          <cell r="B9116" t="str">
            <v>CABO DE COBRE FLEXÍVEL ISOLADO, 35 MM², ANTI-CHAMA 0,6/1,0 KV, PARA DISTRIBUIÇÃO - FORNECIMENTO E INSTALAÇÃO. AF_12/2015</v>
          </cell>
          <cell r="C9116" t="str">
            <v>M</v>
          </cell>
          <cell r="D9116">
            <v>18.14</v>
          </cell>
        </row>
        <row r="9117">
          <cell r="A9117">
            <v>92987</v>
          </cell>
          <cell r="B9117" t="str">
            <v>CABO DE COBRE FLEXÍVEL ISOLADO, 50 MM², ANTI-CHAMA 450/750 V, PARA DISTRIBUIÇÃO - FORNECIMENTO E INSTALAÇÃO. AF_12/2015</v>
          </cell>
          <cell r="C9117" t="str">
            <v>M</v>
          </cell>
          <cell r="D9117">
            <v>25.26</v>
          </cell>
        </row>
        <row r="9118">
          <cell r="A9118">
            <v>92988</v>
          </cell>
          <cell r="B9118" t="str">
            <v>CABO DE COBRE FLEXÍVEL ISOLADO, 50 MM², ANTI-CHAMA 0,6/1,0 KV, PARA DISTRIBUIÇÃO - FORNECIMENTO E INSTALAÇÃO. AF_12/2015</v>
          </cell>
          <cell r="C9118" t="str">
            <v>M</v>
          </cell>
          <cell r="D9118">
            <v>25.32</v>
          </cell>
        </row>
        <row r="9119">
          <cell r="A9119">
            <v>92989</v>
          </cell>
          <cell r="B9119" t="str">
            <v>CABO DE COBRE FLEXÍVEL ISOLADO, 70 MM², ANTI-CHAMA 450/750 V, PARA DISTRIBUIÇÃO - FORNECIMENTO E INSTALAÇÃO. AF_12/2015</v>
          </cell>
          <cell r="C9119" t="str">
            <v>M</v>
          </cell>
          <cell r="D9119">
            <v>34.96</v>
          </cell>
        </row>
        <row r="9120">
          <cell r="A9120">
            <v>92990</v>
          </cell>
          <cell r="B9120" t="str">
            <v>CABO DE COBRE FLEXÍVEL ISOLADO, 70 MM², ANTI-CHAMA 0,6/1,0 KV, PARA DISTRIBUIÇÃO - FORNECIMENTO E INSTALAÇÃO. AF_12/2015</v>
          </cell>
          <cell r="C9120" t="str">
            <v>M</v>
          </cell>
          <cell r="D9120">
            <v>34.57</v>
          </cell>
        </row>
        <row r="9121">
          <cell r="A9121">
            <v>92991</v>
          </cell>
          <cell r="B9121" t="str">
            <v>CABO DE COBRE FLEXÍVEL ISOLADO, 95 MM², ANTI-CHAMA 450/750 V, PARA DISTRIBUIÇÃO - FORNECIMENTO E INSTALAÇÃO. AF_12/2015</v>
          </cell>
          <cell r="C9121" t="str">
            <v>M</v>
          </cell>
          <cell r="D9121">
            <v>45.52</v>
          </cell>
        </row>
        <row r="9122">
          <cell r="A9122">
            <v>92992</v>
          </cell>
          <cell r="B9122" t="str">
            <v>CABO DE COBRE FLEXÍVEL ISOLADO, 95 MM², ANTI-CHAMA 0,6/1,0 KV, PARA DISTRIBUIÇÃO - FORNECIMENTO E INSTALAÇÃO. AF_12/2015</v>
          </cell>
          <cell r="C9122" t="str">
            <v>M</v>
          </cell>
          <cell r="D9122">
            <v>45.55</v>
          </cell>
        </row>
        <row r="9123">
          <cell r="A9123">
            <v>92993</v>
          </cell>
          <cell r="B9123" t="str">
            <v>CABO DE COBRE FLEXÍVEL ISOLADO, 120 MM², ANTI-CHAMA 450/750 V, PARA DISTRIBUIÇÃO - FORNECIMENTO E INSTALAÇÃO. AF_12/2015</v>
          </cell>
          <cell r="C9123" t="str">
            <v>M</v>
          </cell>
          <cell r="D9123">
            <v>58.25</v>
          </cell>
        </row>
        <row r="9124">
          <cell r="A9124">
            <v>92994</v>
          </cell>
          <cell r="B9124" t="str">
            <v>CABO DE COBRE FLEXÍVEL ISOLADO, 120 MM², ANTI-CHAMA 0,6/1,0 KV, PARA DISTRIBUIÇÃO - FORNECIMENTO E INSTALAÇÃO. AF_12/2015</v>
          </cell>
          <cell r="C9124" t="str">
            <v>M</v>
          </cell>
          <cell r="D9124">
            <v>58.82</v>
          </cell>
        </row>
        <row r="9125">
          <cell r="A9125">
            <v>92995</v>
          </cell>
          <cell r="B9125" t="str">
            <v>CABO DE COBRE FLEXÍVEL ISOLADO, 150 MM², ANTI-CHAMA 450/750 V, PARA DISTRIBUIÇÃO - FORNECIMENTO E INSTALAÇÃO. AF_12/2015</v>
          </cell>
          <cell r="C9125" t="str">
            <v>M</v>
          </cell>
          <cell r="D9125">
            <v>72.38</v>
          </cell>
        </row>
        <row r="9126">
          <cell r="A9126">
            <v>92996</v>
          </cell>
          <cell r="B9126" t="str">
            <v>CABO DE COBRE FLEXÍVEL ISOLADO, 150 MM², ANTI-CHAMA 0,6/1,0 KV, PARA DISTRIBUIÇÃO - FORNECIMENTO E INSTALAÇÃO. AF_12/2015</v>
          </cell>
          <cell r="C9126" t="str">
            <v>M</v>
          </cell>
          <cell r="D9126">
            <v>72.569999999999993</v>
          </cell>
        </row>
        <row r="9127">
          <cell r="A9127">
            <v>92997</v>
          </cell>
          <cell r="B9127" t="str">
            <v>CABO DE COBRE FLEXÍVEL ISOLADO, 185 MM², ANTI-CHAMA 450/750 V, PARA DISTRIBUIÇÃO - FORNECIMENTO E INSTALAÇÃO. AF_12/2015</v>
          </cell>
          <cell r="C9127" t="str">
            <v>M</v>
          </cell>
          <cell r="D9127">
            <v>87.89</v>
          </cell>
        </row>
        <row r="9128">
          <cell r="A9128">
            <v>92998</v>
          </cell>
          <cell r="B9128" t="str">
            <v>CABO DE COBRE FLEXÍVEL ISOLADO, 185 MM², ANTI-CHAMA 0,6/1,0 KV, PARA DISTRIBUIÇÃO - FORNECIMENTO E INSTALAÇÃO. AF_12/2015</v>
          </cell>
          <cell r="C9128" t="str">
            <v>M</v>
          </cell>
          <cell r="D9128">
            <v>88.73</v>
          </cell>
        </row>
        <row r="9129">
          <cell r="A9129">
            <v>92999</v>
          </cell>
          <cell r="B9129" t="str">
            <v>CABO DE COBRE FLEXÍVEL ISOLADO, 240 MM², ANTI-CHAMA 450/750 V, PARA DISTRIBUIÇÃO - FORNECIMENTO E INSTALAÇÃO. AF_12/2015</v>
          </cell>
          <cell r="C9129" t="str">
            <v>M</v>
          </cell>
          <cell r="D9129">
            <v>115.63</v>
          </cell>
        </row>
        <row r="9130">
          <cell r="A9130">
            <v>93000</v>
          </cell>
          <cell r="B9130" t="str">
            <v>CABO DE COBRE FLEXÍVEL ISOLADO, 240 MM², ANTI-CHAMA 0,6/1,0 KV, PARA DISTRIBUIÇÃO - FORNECIMENTO E INSTALAÇÃO. AF_12/2015</v>
          </cell>
          <cell r="C9130" t="str">
            <v>M</v>
          </cell>
          <cell r="D9130">
            <v>116.32</v>
          </cell>
        </row>
        <row r="9131">
          <cell r="A9131">
            <v>93001</v>
          </cell>
          <cell r="B9131" t="str">
            <v>CABO DE COBRE RÍGIDO ISOLADO, 300 MM², ANTI-CHAMA 450/750 V, PARA DISTRIBUIÇÃO - FORNECIMENTO E INSTALAÇÃO. AF_12/2015</v>
          </cell>
          <cell r="C9131" t="str">
            <v>M</v>
          </cell>
          <cell r="D9131">
            <v>141.12</v>
          </cell>
        </row>
        <row r="9132">
          <cell r="A9132">
            <v>93002</v>
          </cell>
          <cell r="B9132" t="str">
            <v>CABO DE COBRE FLEXÍVEL ISOLADO, 300 MM², ANTI-CHAMA 0,6/1,0 KV, PARA DISTRIBUIÇÃO - FORNECIMENTO E INSTALAÇÃO. AF_12/2015</v>
          </cell>
          <cell r="C9132" t="str">
            <v>M</v>
          </cell>
          <cell r="D9132">
            <v>144.99</v>
          </cell>
        </row>
        <row r="9133">
          <cell r="A9133">
            <v>93008</v>
          </cell>
          <cell r="B9133" t="str">
            <v>ELETRODUTO RÍGIDO ROSCÁVEL, PVC, DN 50 MM (1 1/2") - FORNECIMENTO E INSTALAÇÃO. AF_12/2015</v>
          </cell>
          <cell r="C9133" t="str">
            <v>M</v>
          </cell>
          <cell r="D9133">
            <v>8.73</v>
          </cell>
        </row>
        <row r="9134">
          <cell r="A9134">
            <v>93009</v>
          </cell>
          <cell r="B9134" t="str">
            <v>ELETRODUTO RÍGIDO ROSCÁVEL, PVC, DN 60 MM (2") - FORNECIMENTO E INSTALAÇÃO. AF_12/2015</v>
          </cell>
          <cell r="C9134" t="str">
            <v>M</v>
          </cell>
          <cell r="D9134">
            <v>12.57</v>
          </cell>
        </row>
        <row r="9135">
          <cell r="A9135">
            <v>93010</v>
          </cell>
          <cell r="B9135" t="str">
            <v>ELETRODUTO RÍGIDO ROSCÁVEL, PVC, DN 75 MM (2 1/2") - FORNECIMENTO E INSTALAÇÃO. AF_12/2015</v>
          </cell>
          <cell r="C9135" t="str">
            <v>M</v>
          </cell>
          <cell r="D9135">
            <v>17.27</v>
          </cell>
        </row>
        <row r="9136">
          <cell r="A9136">
            <v>93011</v>
          </cell>
          <cell r="B9136" t="str">
            <v>ELETRODUTO RÍGIDO ROSCÁVEL, PVC, DN 85 MM (3") - FORNECIMENTO E INSTALAÇÃO. AF_12/2015</v>
          </cell>
          <cell r="C9136" t="str">
            <v>M</v>
          </cell>
          <cell r="D9136">
            <v>20.95</v>
          </cell>
        </row>
        <row r="9137">
          <cell r="A9137">
            <v>93012</v>
          </cell>
          <cell r="B9137" t="str">
            <v>ELETRODUTO RÍGIDO ROSCÁVEL, PVC, DN 110 MM (4") - FORNECIMENTO E INSTALAÇÃO. AF_12/2015</v>
          </cell>
          <cell r="C9137" t="str">
            <v>M</v>
          </cell>
          <cell r="D9137">
            <v>31.24</v>
          </cell>
        </row>
        <row r="9138">
          <cell r="A9138">
            <v>93013</v>
          </cell>
          <cell r="B9138" t="str">
            <v>LUVA PARA ELETRODUTO, PVC, ROSCÁVEL, DN 50 MM (1 1/2") - FORNECIMENTO E INSTALAÇÃO. AF_12/2015</v>
          </cell>
          <cell r="C9138" t="str">
            <v>UN</v>
          </cell>
          <cell r="D9138">
            <v>9.3800000000000008</v>
          </cell>
        </row>
        <row r="9139">
          <cell r="A9139">
            <v>93014</v>
          </cell>
          <cell r="B9139" t="str">
            <v>LUVA PARA ELETRODUTO, PVC, ROSCÁVEL, DN 60 MM (2") - FORNECIMENTO E INSTALAÇÃO. AF_12/2015</v>
          </cell>
          <cell r="C9139" t="str">
            <v>UN</v>
          </cell>
          <cell r="D9139">
            <v>11.48</v>
          </cell>
        </row>
        <row r="9140">
          <cell r="A9140">
            <v>93015</v>
          </cell>
          <cell r="B9140" t="str">
            <v>LUVA PARA ELETRODUTO, PVC, ROSCÁVEL, DN 75 MM (2 1/2") - FORNECIMENTO E INSTALAÇÃO. AF_12/2015</v>
          </cell>
          <cell r="C9140" t="str">
            <v>UN</v>
          </cell>
          <cell r="D9140">
            <v>17.13</v>
          </cell>
        </row>
        <row r="9141">
          <cell r="A9141">
            <v>93016</v>
          </cell>
          <cell r="B9141" t="str">
            <v>LUVA PARA ELETRODUTO, PVC, ROSCÁVEL, DN 85 MM (3") - FORNECIMENTO E INSTALAÇÃO. AF_12/2015</v>
          </cell>
          <cell r="C9141" t="str">
            <v>UN</v>
          </cell>
          <cell r="D9141">
            <v>20.73</v>
          </cell>
        </row>
        <row r="9142">
          <cell r="A9142">
            <v>93017</v>
          </cell>
          <cell r="B9142" t="str">
            <v>LUVA PARA ELETRODUTO, PVC, ROSCÁVEL, DN 110 MM (4") - FORNECIMENTO E INSTALAÇÃO. AF_12/2015</v>
          </cell>
          <cell r="C9142" t="str">
            <v>UN</v>
          </cell>
          <cell r="D9142">
            <v>30.89</v>
          </cell>
        </row>
        <row r="9143">
          <cell r="A9143">
            <v>93018</v>
          </cell>
          <cell r="B9143" t="str">
            <v>CURVA 90 GRAUS PARA ELETRODUTO, PVC, ROSCÁVEL, DN 50 MM (1 1/2") - FORNECIMENTO E INSTALAÇÃO. AF_12/2015</v>
          </cell>
          <cell r="C9143" t="str">
            <v>UN</v>
          </cell>
          <cell r="D9143">
            <v>14.32</v>
          </cell>
        </row>
        <row r="9144">
          <cell r="A9144">
            <v>93020</v>
          </cell>
          <cell r="B9144" t="str">
            <v>CURVA 90 GRAUS PARA ELETRODUTO, PVC, ROSCÁVEL, DN 60 MM (2") - FORNECIMENTO E INSTALAÇÃO. AF_12/2015</v>
          </cell>
          <cell r="C9144" t="str">
            <v>UN</v>
          </cell>
          <cell r="D9144">
            <v>18.22</v>
          </cell>
        </row>
        <row r="9145">
          <cell r="A9145">
            <v>93022</v>
          </cell>
          <cell r="B9145" t="str">
            <v>CURVA 90 GRAUS PARA ELETRODUTO, PVC, ROSCÁVEL, DN 75 MM (2 1/2") - FORNECIMENTO E INSTALAÇÃO. AF_12/2015</v>
          </cell>
          <cell r="C9145" t="str">
            <v>UN</v>
          </cell>
          <cell r="D9145">
            <v>29.88</v>
          </cell>
        </row>
        <row r="9146">
          <cell r="A9146">
            <v>93024</v>
          </cell>
          <cell r="B9146" t="str">
            <v>CURVA 90 GRAUS PARA ELETRODUTO, PVC, ROSCÁVEL, DN 85 MM (3") - FORNECIMENTO E INSTALAÇÃO. AF_12/2015</v>
          </cell>
          <cell r="C9146" t="str">
            <v>UN</v>
          </cell>
          <cell r="D9146">
            <v>31.48</v>
          </cell>
        </row>
        <row r="9147">
          <cell r="A9147">
            <v>93026</v>
          </cell>
          <cell r="B9147" t="str">
            <v>CURVA 90 GRAUS PARA ELETRODUTO, PVC, ROSCÁVEL, DN 110 MM (4") - FORNECIMENTO E INSTALAÇÃO. AF_12/2015</v>
          </cell>
          <cell r="C9147" t="str">
            <v>UN</v>
          </cell>
          <cell r="D9147">
            <v>50.86</v>
          </cell>
        </row>
        <row r="9148">
          <cell r="A9148">
            <v>93040</v>
          </cell>
          <cell r="B9148" t="str">
            <v>LÂMPADA FLUORESCENTE COMPACTA 15 W 2U, BASE E27 - FORNECIMENTO E INSTALAÇÃO</v>
          </cell>
          <cell r="C9148" t="str">
            <v>UN</v>
          </cell>
          <cell r="D9148">
            <v>9.24</v>
          </cell>
        </row>
        <row r="9149">
          <cell r="A9149">
            <v>93041</v>
          </cell>
          <cell r="B9149" t="str">
            <v>LÂMPADA FLUORESCENTE ESPIRAL BRANCA 65 W, BASE E27 - FORNECIMENTO E INSTALAÇÃO</v>
          </cell>
          <cell r="C9149" t="str">
            <v>UN</v>
          </cell>
          <cell r="D9149">
            <v>55.93</v>
          </cell>
        </row>
        <row r="9150">
          <cell r="A9150">
            <v>93042</v>
          </cell>
          <cell r="B9150" t="str">
            <v>LÂMPADA LED 6 W BIVOLT BRANCA, FORMATO TRADICIONAL (BASE E27) - FORNECIMENTO E INSTALAÇÃO</v>
          </cell>
          <cell r="C9150" t="str">
            <v>UN</v>
          </cell>
          <cell r="D9150">
            <v>18.36</v>
          </cell>
        </row>
        <row r="9151">
          <cell r="A9151">
            <v>93043</v>
          </cell>
          <cell r="B9151" t="str">
            <v>LÂMPADA LED 10 W BIVOLT BRANCA, FORMATO TRADICIONAL (BASE E27) - FORNECIMENTO E INSTALAÇÃO</v>
          </cell>
          <cell r="C9151" t="str">
            <v>UN</v>
          </cell>
          <cell r="D9151">
            <v>24.32</v>
          </cell>
        </row>
        <row r="9152">
          <cell r="A9152">
            <v>93044</v>
          </cell>
          <cell r="B9152" t="str">
            <v>LÂMPADA FLUORESCENTE COMPACTA 3U BRANCA 20 W, BASE E27 - FORNECIMENTO E INSTALAÇÃO</v>
          </cell>
          <cell r="C9152" t="str">
            <v>UN</v>
          </cell>
          <cell r="D9152">
            <v>10.34</v>
          </cell>
        </row>
        <row r="9153">
          <cell r="A9153">
            <v>93045</v>
          </cell>
          <cell r="B9153" t="str">
            <v>LÂMPADA FLUORESCENTE ESPIRAL BRANCA 45 W, BASE E27 - FORNECIMENTO E INSTALAÇÃO</v>
          </cell>
          <cell r="C9153" t="str">
            <v>UN</v>
          </cell>
          <cell r="D9153">
            <v>31.54</v>
          </cell>
        </row>
        <row r="9154">
          <cell r="A9154">
            <v>93050</v>
          </cell>
          <cell r="B9154" t="str">
            <v>LUVA PASSANTE EM COBRE, SEM ANEL DE SOLDA, DN 22 MM, INSTALADO EM PRUMADA   FORNECIMENTO E INSTALAÇÃO. AF_01/2016_P</v>
          </cell>
          <cell r="C9154" t="str">
            <v>UN</v>
          </cell>
          <cell r="D9154">
            <v>6.12</v>
          </cell>
        </row>
        <row r="9155">
          <cell r="A9155">
            <v>93051</v>
          </cell>
          <cell r="B9155" t="str">
            <v>BUCHA DE REDUÇÃO EM COBRE, SEM ANEL DE SOLDA, PONTA X BOLSA, 22 X 15 MM, INSTALADO EM PRUMADA   FORNECIMENTO E INSTALAÇÃO. AF_01/2016_P</v>
          </cell>
          <cell r="C9155" t="str">
            <v>UN</v>
          </cell>
          <cell r="D9155">
            <v>5.73</v>
          </cell>
        </row>
        <row r="9156">
          <cell r="A9156">
            <v>93052</v>
          </cell>
          <cell r="B9156" t="str">
            <v>JUNTA DE EXPANSÃO EM COBRE, PONTA X PONTA, DN 22 MM, INSTALADO EM PRUMADA   FORNECIMENTO E INSTALAÇÃO. AF_01/2016_P</v>
          </cell>
          <cell r="C9156" t="str">
            <v>UN</v>
          </cell>
          <cell r="D9156">
            <v>223.77</v>
          </cell>
        </row>
        <row r="9157">
          <cell r="A9157">
            <v>93054</v>
          </cell>
          <cell r="B9157" t="str">
            <v>CONECTOR EM BRONZE/LATÃO, SEM ANEL DE SOLDA, BOLSA X ROSCA F, 22 MM X 3/4, INSTALADO EM PRUMADA   FORNECIMENTO E INSTALAÇÃO. AF_01/2016_P</v>
          </cell>
          <cell r="C9157" t="str">
            <v>UN</v>
          </cell>
          <cell r="D9157">
            <v>10.66</v>
          </cell>
        </row>
        <row r="9158">
          <cell r="A9158">
            <v>93055</v>
          </cell>
          <cell r="B9158" t="str">
            <v>CURVA DE TRANSPOSIÇÃO EM BRONZE/LATÃO, SEM ANEL DE SOLDA, BOLSA X BOLSA, DN 22 MM, INSTALADO EM PRUMADA   FORNECIMENTO E INSTALAÇÃO. AF_01/2016_P</v>
          </cell>
          <cell r="C9158" t="str">
            <v>UN</v>
          </cell>
          <cell r="D9158">
            <v>20.53</v>
          </cell>
        </row>
        <row r="9159">
          <cell r="A9159">
            <v>93056</v>
          </cell>
          <cell r="B9159" t="str">
            <v>LUVA PASSANTE EM COBRE, SEM ANEL DE SOLDA, DN 28 MM, INSTALADO EM PRUMADA   FORNECIMENTO E INSTALAÇÃO. AF_01/2016_P</v>
          </cell>
          <cell r="C9159" t="str">
            <v>UN</v>
          </cell>
          <cell r="D9159">
            <v>8.6300000000000008</v>
          </cell>
        </row>
        <row r="9160">
          <cell r="A9160">
            <v>93057</v>
          </cell>
          <cell r="B9160" t="str">
            <v>BUCHA DE REDUÇÃO EM COBRE, SEM ANEL DE SOLDA, PONTA X BOLSA, 28 X 22 MM, INSTALADO EM PRUMADA   FORNECIMENTO E INSTALAÇÃO. AF_01/2016_P</v>
          </cell>
          <cell r="C9160" t="str">
            <v>UN</v>
          </cell>
          <cell r="D9160">
            <v>7.7</v>
          </cell>
        </row>
        <row r="9161">
          <cell r="A9161">
            <v>93058</v>
          </cell>
          <cell r="B9161" t="str">
            <v>JUNTA DE EXPANSÃO EM COBRE, PONTA X PONTA, DN 28 MM, INSTALADO EM PRUMADA   FORNECIMENTO E INSTALAÇÃO. AF_01/2016_P</v>
          </cell>
          <cell r="C9161" t="str">
            <v>UN</v>
          </cell>
          <cell r="D9161">
            <v>246.17</v>
          </cell>
        </row>
        <row r="9162">
          <cell r="A9162">
            <v>93059</v>
          </cell>
          <cell r="B9162" t="str">
            <v>CONECTOR EM BRONZE/LATÃO, SEM ANEL DE SOLDA, BOLSA X ROSCA F, 28 MM X 1/2, INSTALADO EM PRUMADA   FORNECIMENTO E INSTALAÇÃO. AF_01/2016_P</v>
          </cell>
          <cell r="C9162" t="str">
            <v>UN</v>
          </cell>
          <cell r="D9162">
            <v>14.41</v>
          </cell>
        </row>
        <row r="9163">
          <cell r="A9163">
            <v>93060</v>
          </cell>
          <cell r="B9163" t="str">
            <v>CURVA DE TRANSPOSIÇÃO EM BRONZE/LATÃO, SEM ANEL DE SOLDA, BOLSA X BOLSA, 28 MM, INSTALADO EM PRUMADA   FORNECIMENTO E INSTALAÇÃO. AF_01/2016_P</v>
          </cell>
          <cell r="C9163" t="str">
            <v>UN</v>
          </cell>
          <cell r="D9163">
            <v>35.130000000000003</v>
          </cell>
        </row>
        <row r="9164">
          <cell r="A9164">
            <v>93061</v>
          </cell>
          <cell r="B9164" t="str">
            <v>LUVA PASSANTE EM COBRE, SEM ANEL DE SOLDA, DN 35 MM, INSTALADO EM PRUMADA   FORNECIMENTO E INSTALAÇÃO. AF_01/2016_P</v>
          </cell>
          <cell r="C9164" t="str">
            <v>UN</v>
          </cell>
          <cell r="D9164">
            <v>15.2</v>
          </cell>
        </row>
        <row r="9165">
          <cell r="A9165">
            <v>93062</v>
          </cell>
          <cell r="B9165" t="str">
            <v>BUCHA DE REDUÇÃO EM COBRE, SEM ANEL DE SOLDA, PONTA X BOLSA, 35 X 28 MM, INSTALADO EM PRUMADA   FORNECIMENTO E INSTALAÇÃO. AF_01/2016_P</v>
          </cell>
          <cell r="C9165" t="str">
            <v>UN</v>
          </cell>
          <cell r="D9165">
            <v>13.41</v>
          </cell>
        </row>
        <row r="9166">
          <cell r="A9166">
            <v>93063</v>
          </cell>
          <cell r="B9166" t="str">
            <v>JUNTA DE EXPANSÃO EM BRONZE/LATÃO, PONTA X PONTA, DN 35 MM, INSTALADO EM PRUMADA   FORNECIMENTO E INSTALAÇÃO. AF_01/2016_P</v>
          </cell>
          <cell r="C9166" t="str">
            <v>UN</v>
          </cell>
          <cell r="D9166">
            <v>282</v>
          </cell>
        </row>
        <row r="9167">
          <cell r="A9167">
            <v>93064</v>
          </cell>
          <cell r="B9167" t="str">
            <v>LUVA PASSANTE EM COBRE, SEM ANEL DE SOLDA, DN 42 MM, INSTALADO EM PRUMADA   FORNECIMENTO E INSTALAÇÃO. AF_01/2016_P</v>
          </cell>
          <cell r="C9167" t="str">
            <v>UN</v>
          </cell>
          <cell r="D9167">
            <v>22.79</v>
          </cell>
        </row>
        <row r="9168">
          <cell r="A9168">
            <v>93065</v>
          </cell>
          <cell r="B9168" t="str">
            <v>BUCHA DE REDUÇÃO EM COBRE, SEM ANEL DE SOLDA, PONTA X BOLSA, 42 X 35 MM, INSTALADO EM PRUMADA   FORNECIMENTO E INSTALAÇÃO. AF_01/2016_P</v>
          </cell>
          <cell r="C9168" t="str">
            <v>UN</v>
          </cell>
          <cell r="D9168">
            <v>21.47</v>
          </cell>
        </row>
        <row r="9169">
          <cell r="A9169">
            <v>93066</v>
          </cell>
          <cell r="B9169" t="str">
            <v>JUNTA DE EXPANSÃO EM BRONZE/LATÃO, PONTA X PONTA, DN 42 MM, INSTALADO EM PRUMADA   FORNECIMENTO E INSTALAÇÃO. AF_01/2016_P</v>
          </cell>
          <cell r="C9169" t="str">
            <v>UN</v>
          </cell>
          <cell r="D9169">
            <v>353.79</v>
          </cell>
        </row>
        <row r="9170">
          <cell r="A9170">
            <v>93067</v>
          </cell>
          <cell r="B9170" t="str">
            <v>LUVA PASSANTE EM COBRE, SEM ANEL DE SOLDA, DN 54 MM, INSTALADO EM PRUMADA   FORNECIMENTO E INSTALAÇÃO. AF_01/2016_P</v>
          </cell>
          <cell r="C9170" t="str">
            <v>UN</v>
          </cell>
          <cell r="D9170">
            <v>33.299999999999997</v>
          </cell>
        </row>
        <row r="9171">
          <cell r="A9171">
            <v>93068</v>
          </cell>
          <cell r="B9171" t="str">
            <v>BUCHA DE REDUÇÃO EM COBRE, SEM ANEL DE SOLDA, PONTA X BOLSA, 54 X 42 MM, INSTALADO EM PRUMADA   FORNECIMENTO E INSTALAÇÃO. AF_01/2016_P</v>
          </cell>
          <cell r="C9171" t="str">
            <v>UN</v>
          </cell>
          <cell r="D9171">
            <v>29.42</v>
          </cell>
        </row>
        <row r="9172">
          <cell r="A9172">
            <v>93069</v>
          </cell>
          <cell r="B9172" t="str">
            <v>JUNTA DE EXPANSÃO EM BRONZE/LATÃO, PONTA X PONTA, DN 54 MM, INSTALADO EM PRUMADA   FORNECIMENTO E INSTALAÇÃO. AF_01/2016_P</v>
          </cell>
          <cell r="C9172" t="str">
            <v>UN</v>
          </cell>
          <cell r="D9172">
            <v>489.99</v>
          </cell>
        </row>
        <row r="9173">
          <cell r="A9173">
            <v>93070</v>
          </cell>
          <cell r="B9173" t="str">
            <v>LUVA PASSANTE EM COBRE, SEM ANEL DE SOLDA, DN 66 MM, INSTALADO EM PRUMADA   FORNECIMENTO E INSTALAÇÃO. AF_01/2016_P</v>
          </cell>
          <cell r="C9173" t="str">
            <v>UN</v>
          </cell>
          <cell r="D9173">
            <v>81.09</v>
          </cell>
        </row>
        <row r="9174">
          <cell r="A9174">
            <v>93071</v>
          </cell>
          <cell r="B9174" t="str">
            <v>BUCHA DE REDUÇÃO EM COBRE, SEM ANEL DE SOLDA, PONTA X BOLSA, 66 X 54 MM, INSTALADO EM PRUMADA   FORNECIMENTO E INSTALAÇÃO. AF_01/2016_P</v>
          </cell>
          <cell r="C9174" t="str">
            <v>UN</v>
          </cell>
          <cell r="D9174">
            <v>75.489999999999995</v>
          </cell>
        </row>
        <row r="9175">
          <cell r="A9175">
            <v>93072</v>
          </cell>
          <cell r="B9175" t="str">
            <v>JUNTA DE EXPANSÃO EM BRONZE/LATÃO, PONTA X PONTA, DN 66 MM, INSTALADO EM PRUMADA   FORNECIMENTO E INSTALAÇÃO. AF_01/2016_P</v>
          </cell>
          <cell r="C9175" t="str">
            <v>UN</v>
          </cell>
          <cell r="D9175">
            <v>646.21</v>
          </cell>
        </row>
        <row r="9176">
          <cell r="A9176">
            <v>93073</v>
          </cell>
          <cell r="B9176" t="str">
            <v>TE DUPLA CURVA EM BRONZE/LATÃO, SEM ANEL DE SOLDA, ROSCA F X BOLSA X ROSCA F, 3/4 X 22 X 3/4, INSTALADO EM PRUMADA   FORNECIMENTO E INSTALAÇÃO. AF_01/2016_P</v>
          </cell>
          <cell r="C9176" t="str">
            <v>UN</v>
          </cell>
          <cell r="D9176">
            <v>37.799999999999997</v>
          </cell>
        </row>
        <row r="9177">
          <cell r="A9177">
            <v>93074</v>
          </cell>
          <cell r="B9177" t="str">
            <v>CURVA EM COBRE, 45 GRAUS, SEM ANEL DE SOLDA, BOLSA X BOLSA, DN 15 MM, INSTALADO EM RAMAL DE DISTRIBUIÇÃO   FORNECIMENTO E INSTALAÇÃO. AF_01/2016_P</v>
          </cell>
          <cell r="C9177" t="str">
            <v>UN</v>
          </cell>
          <cell r="D9177">
            <v>7.92</v>
          </cell>
        </row>
        <row r="9178">
          <cell r="A9178">
            <v>93075</v>
          </cell>
          <cell r="B9178" t="str">
            <v>COTOVELO EM BRONZE/LATÃO, 90 GRAUS, SEM ANEL DE SOLDA, BOLSA X ROSCA F, DN 15 MM X 1/2, INSTALADO EM RAMAL DE DISTRIBUIÇÃO   FORNECIMENTO E INSTALAÇÃO. AF_01/2016_P</v>
          </cell>
          <cell r="C9178" t="str">
            <v>UN</v>
          </cell>
          <cell r="D9178">
            <v>11.61</v>
          </cell>
        </row>
        <row r="9179">
          <cell r="A9179">
            <v>93076</v>
          </cell>
          <cell r="B9179" t="str">
            <v>CURVA EM COBRE, 45 GRAUS, SEM ANEL DE SOLDA, BOLSA X BOLSA, DN 22 MM, INSTALADO EM RAMAL DE DISTRIBUIÇÃO   FORNECIMENTO E INSTALAÇÃO. AF_01/2016_P</v>
          </cell>
          <cell r="C9179" t="str">
            <v>UN</v>
          </cell>
          <cell r="D9179">
            <v>11.7</v>
          </cell>
        </row>
        <row r="9180">
          <cell r="A9180">
            <v>93077</v>
          </cell>
          <cell r="B9180" t="str">
            <v>COTOVELO EM BRONZE/LATÃO, 90 GRAUS, SEM ANEL DE SOLDA, BOLSA X ROSCA F, DN 22 MM X 1/2, INSTALADO EM RAMAL DE DISTRIBUIÇÃO   FORNECIMENTO E INSTALAÇÃO. AF_01/2016_P</v>
          </cell>
          <cell r="C9180" t="str">
            <v>UN</v>
          </cell>
          <cell r="D9180">
            <v>15.85</v>
          </cell>
        </row>
        <row r="9181">
          <cell r="A9181">
            <v>93078</v>
          </cell>
          <cell r="B9181" t="str">
            <v>COTOVELO EM BRONZE/LATÃO, 90 GRAUS, SEM ANEL DE SOLDA, BOLSA X ROSCA F, DN 22 MM X 3/4, INSTALADO EM RAMAL DE DISTRIBUIÇÃO   FORNECIMENTO E INSTALAÇÃO. AF_01/2016_P</v>
          </cell>
          <cell r="C9181" t="str">
            <v>UN</v>
          </cell>
          <cell r="D9181">
            <v>16.940000000000001</v>
          </cell>
        </row>
        <row r="9182">
          <cell r="A9182">
            <v>93079</v>
          </cell>
          <cell r="B9182" t="str">
            <v>CURVA EM COBRE, 45 GRAUS, SEM ANEL DE SOLDA, BOLSA X BOLSA, DN 28 MM, INSTALADO EM RAMAL DE DISTRIBUIÇÃO   FORNECIMENTO E INSTALAÇÃO. AF_01/2016_P</v>
          </cell>
          <cell r="C9182" t="str">
            <v>UN</v>
          </cell>
          <cell r="D9182">
            <v>15.56</v>
          </cell>
        </row>
        <row r="9183">
          <cell r="A9183">
            <v>93080</v>
          </cell>
          <cell r="B9183" t="str">
            <v>LUVA PASSANTE EM COBRE, SEM ANEL DE SOLDA, DN 15 MM, INSTALADO EM RAMAL DE DISTRIBUIÇÃO   FORNECIMENTO E INSTALAÇÃO. AF_01/2016_P</v>
          </cell>
          <cell r="C9183" t="str">
            <v>UN</v>
          </cell>
          <cell r="D9183">
            <v>5.21</v>
          </cell>
        </row>
        <row r="9184">
          <cell r="A9184">
            <v>93081</v>
          </cell>
          <cell r="B9184" t="str">
            <v>CONECTOR EM BRONZE/LATÃO, SEM ANEL DE SOLDA, BOLSA X ROSCA F, DN 15 MM X 1/2, INSTALADO EM RAMAL DE DISTRIBUIÇÃO   FORNECIMENTO E INSTALAÇÃO. AF_01/2016_P</v>
          </cell>
          <cell r="C9184" t="str">
            <v>UN</v>
          </cell>
          <cell r="D9184">
            <v>9.9</v>
          </cell>
        </row>
        <row r="9185">
          <cell r="A9185">
            <v>93082</v>
          </cell>
          <cell r="B9185" t="str">
            <v>CURVA DE TRANSPOSIÇÃO EM BRONZE/LATÃO, SEM ANEL DE SOLDA, DN 15 MM, INSTALADO EM RAMAL DE DISTRIBUIÇÃO   FORNECIMENTO E INSTALAÇÃO. AF_01/2016_P</v>
          </cell>
          <cell r="C9185" t="str">
            <v>UN</v>
          </cell>
          <cell r="D9185">
            <v>11.77</v>
          </cell>
        </row>
        <row r="9186">
          <cell r="A9186">
            <v>93083</v>
          </cell>
          <cell r="B9186" t="str">
            <v>JUNTA DE EXPANSÃO EM COBRE, PONTA X PONTA, DN 15 MM, INSTALADO EM RAMAL DE DISTRIBUIÇÃO   FORNECIMENTO E INSTALAÇÃO. AF_01/2016_P</v>
          </cell>
          <cell r="C9186" t="str">
            <v>UN</v>
          </cell>
          <cell r="D9186">
            <v>194.13</v>
          </cell>
        </row>
        <row r="9187">
          <cell r="A9187">
            <v>93084</v>
          </cell>
          <cell r="B9187" t="str">
            <v>LUVA PASSANTE EM COBRE, SEM ANEL DE SOLDA, DN 22 MM, INSTALADO EM RAMAL DE DISTRIBUIÇÃO   FORNECIMENTO E INSTALAÇÃO. AF_01/2016_P</v>
          </cell>
          <cell r="C9187" t="str">
            <v>UN</v>
          </cell>
          <cell r="D9187">
            <v>7.76</v>
          </cell>
        </row>
        <row r="9188">
          <cell r="A9188">
            <v>93085</v>
          </cell>
          <cell r="B9188" t="str">
            <v>BUCHA DE REDUÇÃO EM COBRE, SEM ANEL DE SOLDA, PONTA X BOLSA, 22 X 15 MM, INSTALADO EM RAMAL DE DISTRIBUIÇÃO   FORNECIMENTO E INSTALAÇÃO. AF_01/2016_P</v>
          </cell>
          <cell r="C9188" t="str">
            <v>UN</v>
          </cell>
          <cell r="D9188">
            <v>7.37</v>
          </cell>
        </row>
        <row r="9189">
          <cell r="A9189">
            <v>93086</v>
          </cell>
          <cell r="B9189" t="str">
            <v>JUNTA DE EXPANSÃO EM COBRE, PONTA X PONTA, DN 22 MM, INSTALADO EM RAMAL DE DISTRIBUIÇÃO   FORNECIMENTO E INSTALAÇÃO. AF_01/2016_P</v>
          </cell>
          <cell r="C9189" t="str">
            <v>UN</v>
          </cell>
          <cell r="D9189">
            <v>225.41</v>
          </cell>
        </row>
        <row r="9190">
          <cell r="A9190">
            <v>93087</v>
          </cell>
          <cell r="B9190" t="str">
            <v>CONECTOR EM BRONZE/LATÃO, SEM ANEL DE SOLDA, BOLSA X ROSCA F, DN 22 MM X 1/2, INSTALADO EM RAMAL DE DISTRIBUIÇÃO   FORNECIMENTO E INSTALAÇÃO. AF_01/2016_P</v>
          </cell>
          <cell r="C9190" t="str">
            <v>UN</v>
          </cell>
          <cell r="D9190">
            <v>10.85</v>
          </cell>
        </row>
        <row r="9191">
          <cell r="A9191">
            <v>93088</v>
          </cell>
          <cell r="B9191" t="str">
            <v>CONECTOR EM BRONZE/LATÃO, SEM ANEL DE SOLDA, BOLSA X ROSCA F, DN 22 MM X 3/4, INSTALADO EM RAMAL DE DISTRIBUIÇÃO   FORNECIMENTO E INSTALAÇÃO. AF_01/2016_P</v>
          </cell>
          <cell r="C9191" t="str">
            <v>UN</v>
          </cell>
          <cell r="D9191">
            <v>12.3</v>
          </cell>
        </row>
        <row r="9192">
          <cell r="A9192">
            <v>93089</v>
          </cell>
          <cell r="B9192" t="str">
            <v>CURVA DE TRANSPOSIÇÃO EM BRONZE/LATÃO, SEM ANEL DE SOLDA, BOLSA X BOLSA, DN 22 MM, INSTALADO EM RAMAL DE DISTRIBUIÇÃO   FORNECIMENTO E INSTALAÇÃO. AF_01/2016_P</v>
          </cell>
          <cell r="C9192" t="str">
            <v>UN</v>
          </cell>
          <cell r="D9192">
            <v>22.17</v>
          </cell>
        </row>
        <row r="9193">
          <cell r="A9193">
            <v>93090</v>
          </cell>
          <cell r="B9193" t="str">
            <v>LUVA PASSANTE EM COBRE, SEM ANEL DE SOLDA, DN 28 MM, INSTALADO EM RAMAL DE DISTRIBUIÇÃO   FORNECIMENTO E INSTALAÇÃO. AF_01/2016_P</v>
          </cell>
          <cell r="C9193" t="str">
            <v>UN</v>
          </cell>
          <cell r="D9193">
            <v>10.27</v>
          </cell>
        </row>
        <row r="9194">
          <cell r="A9194">
            <v>93091</v>
          </cell>
          <cell r="B9194" t="str">
            <v>BUCHA DE REDUÇÃO EM COBRE, SEM ANEL DE SOLDA, PONTA X BOLSA, 28 X 22 MM, INSTALADO EM RAMAL DE DISTRIBUIÇÃO   FORNECIMENTO E INSTALAÇÃO. AF_01/2016_P</v>
          </cell>
          <cell r="C9194" t="str">
            <v>UN</v>
          </cell>
          <cell r="D9194">
            <v>9.34</v>
          </cell>
        </row>
        <row r="9195">
          <cell r="A9195">
            <v>93092</v>
          </cell>
          <cell r="B9195" t="str">
            <v>JUNTA DE EXPANSÃO EM COBRE, PONTA X PONTA, DN 28 MM, INSTALADO EM RAMAL DE DISTRIBUIÇÃO   FORNECIMENTO E INSTALAÇÃO. AF_01/2016_P</v>
          </cell>
          <cell r="C9195" t="str">
            <v>UN</v>
          </cell>
          <cell r="D9195">
            <v>247.81</v>
          </cell>
        </row>
        <row r="9196">
          <cell r="A9196">
            <v>93093</v>
          </cell>
          <cell r="B9196" t="str">
            <v>CONECTOR EM BRONZE/LATÃO, SEM ANEL DE SOLDA, BOLSA X ROSCA F, DN 28 MM X 1/2, INSTALADO EM RAMAL DE DISTRIBUIÇÃO   FORNECIMENTO E INSTALAÇÃO. AF_01/2016_P</v>
          </cell>
          <cell r="C9196" t="str">
            <v>UN</v>
          </cell>
          <cell r="D9196">
            <v>16.05</v>
          </cell>
        </row>
        <row r="9197">
          <cell r="A9197">
            <v>93094</v>
          </cell>
          <cell r="B9197" t="str">
            <v>CURVA DE TRANSPOSIÇÃO EM BRONZE/LATÃO, SEM ANEL DE SOLDA, BOLSA X BOLSA, DN 28 MM, INSTALADO EM RAMAL DE DISTRIBUIÇÃO   FORNECIMENTO E INSTALAÇÃO. AF_01/2016_P</v>
          </cell>
          <cell r="C9197" t="str">
            <v>UN</v>
          </cell>
          <cell r="D9197">
            <v>36.770000000000003</v>
          </cell>
        </row>
        <row r="9198">
          <cell r="A9198">
            <v>93095</v>
          </cell>
          <cell r="B9198" t="str">
            <v>TE DUPLA CURVA EM BRONZE/LATÃO, SEM ANEL DE SOLDA, ROSCA F X BOLSA X ROSCA F, 1/2 X 15 X 1/2, INSTALADO EM RAMAL DE DISTRIBUIÇÃO   FORNECIMENTO E INSTALAÇÃO. AF_01/2016_P</v>
          </cell>
          <cell r="C9198" t="str">
            <v>UN</v>
          </cell>
          <cell r="D9198">
            <v>29.41</v>
          </cell>
        </row>
        <row r="9199">
          <cell r="A9199">
            <v>93096</v>
          </cell>
          <cell r="B9199" t="str">
            <v>TE DUPLA CURVA EM BRONZE/LATÃO, SEM ANEL DE SOLDA, ROSCA F  X BOLSA X ROSCA F, 3/4 X 22 X 3/4, INSTALADO EM RAMAL DE DISTRIBUIÇÃO   FORNECIMENTO E INSTALAÇÃO. AF_01/2016_P</v>
          </cell>
          <cell r="C9199" t="str">
            <v>UN</v>
          </cell>
          <cell r="D9199">
            <v>41</v>
          </cell>
        </row>
        <row r="9200">
          <cell r="A9200">
            <v>93097</v>
          </cell>
          <cell r="B9200" t="str">
            <v>CURVA EM COBRE, 45 GRAUS, SEM ANEL DE SOLDA, BOLSA X BOLSA, DN 15 MM, INSTALADO EM RAMAL E SUB-RAMAL   FORNECIMENTO E INSTALAÇÃO. AF_01/2016_P</v>
          </cell>
          <cell r="C9200" t="str">
            <v>UN</v>
          </cell>
          <cell r="D9200">
            <v>8.11</v>
          </cell>
        </row>
        <row r="9201">
          <cell r="A9201">
            <v>93098</v>
          </cell>
          <cell r="B9201" t="str">
            <v>COTOVELO EM BRONZE/LATÃO, 90 GRAUS, SEM ANEL DE SOLDA, BOLSA X ROSCA F, DN 15 MM X 1/2, INSTALADO EM RAMAL E SUB-RAMAL   FORNECIMENTO E INSTALAÇÃO. AF_01/2016_P</v>
          </cell>
          <cell r="C9201" t="str">
            <v>UN</v>
          </cell>
          <cell r="D9201">
            <v>11.8</v>
          </cell>
        </row>
        <row r="9202">
          <cell r="A9202">
            <v>93099</v>
          </cell>
          <cell r="B9202" t="str">
            <v>CURVA EM COBRE, 45 GRAUS, SEM ANEL DE SOLDA, BOLSA X BOLSA, DN 22 MM, INSTALADO EM RAMAL E SUB-RAMAL   FORNECIMENTO E INSTALAÇÃO. AF_01/2016_P</v>
          </cell>
          <cell r="C9202" t="str">
            <v>UN</v>
          </cell>
          <cell r="D9202">
            <v>13.92</v>
          </cell>
        </row>
        <row r="9203">
          <cell r="A9203">
            <v>93100</v>
          </cell>
          <cell r="B9203" t="str">
            <v>COTOVELO EM BRONZE/LATÃO, 90 GRAUS, SEM ANEL DE SOLDA, BOLSA X ROSCA F, DN 22 MM X 1/2, INSTALADO EM RAMAL E SUB-RAMAL   FORNECIMENTO E INSTALAÇÃO. AF_01/2016_P</v>
          </cell>
          <cell r="C9203" t="str">
            <v>UN</v>
          </cell>
          <cell r="D9203">
            <v>18.07</v>
          </cell>
        </row>
        <row r="9204">
          <cell r="A9204">
            <v>93101</v>
          </cell>
          <cell r="B9204" t="str">
            <v>COTOVELO EM BRONZE/LATÃO, 90 GRAUS, SEM ANEL DE SOLDA, BOLSA X ROSCA F, DN 22 MM X 3/4, INSTALADO EM RAMAL E SUB-RAMAL   FORNECIMENTO E INSTALAÇÃO. AF_01/2016_P</v>
          </cell>
          <cell r="C9204" t="str">
            <v>UN</v>
          </cell>
          <cell r="D9204">
            <v>19.16</v>
          </cell>
        </row>
        <row r="9205">
          <cell r="A9205">
            <v>93102</v>
          </cell>
          <cell r="B9205" t="str">
            <v>CURVA EM COBRE, 45 GRAUS, SEM ANEL DE SOLDA, BOLSA X BOLSA, DN 28 MM, INSTALADO EM RAMAL E SUB-RAMAL   FORNECIMENTO E INSTALAÇÃO. AF_01/2016_P</v>
          </cell>
          <cell r="C9205" t="str">
            <v>UN</v>
          </cell>
          <cell r="D9205">
            <v>17.940000000000001</v>
          </cell>
        </row>
        <row r="9206">
          <cell r="A9206">
            <v>93103</v>
          </cell>
          <cell r="B9206" t="str">
            <v>LUVA PASSANTE EM COBRE, SEM ANEL DE SOLDA, DN 15 MM, INSTALADO EM RAMAL E SUB-RAMAL   FORNECIMENTO E INSTALAÇÃO. AF_01/2016_P</v>
          </cell>
          <cell r="C9206" t="str">
            <v>UN</v>
          </cell>
          <cell r="D9206">
            <v>5.36</v>
          </cell>
        </row>
        <row r="9207">
          <cell r="A9207">
            <v>93104</v>
          </cell>
          <cell r="B9207" t="str">
            <v>CONECTOR EM BRONZE/LATÃO, SEM ANEL DE SOLDA, BOLSA X ROSCA F, 15 MM X 1/2,  INSTALADO EM RAMAL E SUB-RAMAL   FORNECIMENTO E INSTALAÇÃO. AF_01/2016_P</v>
          </cell>
          <cell r="C9207" t="str">
            <v>UN</v>
          </cell>
          <cell r="D9207">
            <v>10.050000000000001</v>
          </cell>
        </row>
        <row r="9208">
          <cell r="A9208">
            <v>93105</v>
          </cell>
          <cell r="B9208" t="str">
            <v>CURVA DE TRANSPOSIÇÃO EM BRONZE/LATÃO, SEM ANEL DE SOLDA, BOLSA X BOLSA, DN 15 MM, INSTALADO EM RAMAL E SUB-RAMAL   FORNECIMENTO E INSTALAÇÃO. AF_01/2016_P</v>
          </cell>
          <cell r="C9208" t="str">
            <v>UN</v>
          </cell>
          <cell r="D9208">
            <v>11.92</v>
          </cell>
        </row>
        <row r="9209">
          <cell r="A9209">
            <v>93106</v>
          </cell>
          <cell r="B9209" t="str">
            <v>JUNTA DE EXPANSÃO EM COBRE, PONTA X PONTA, DN 15 MM, INSTALADO EM RAMAL E SUB-RAMAL   FORNECIMENTO E INSTALAÇÃO. AF_01/2016_P</v>
          </cell>
          <cell r="C9209" t="str">
            <v>UN</v>
          </cell>
          <cell r="D9209">
            <v>194.28</v>
          </cell>
        </row>
        <row r="9210">
          <cell r="A9210">
            <v>93107</v>
          </cell>
          <cell r="B9210" t="str">
            <v>LUVA PASSANTE EM COBRE, SEM ANEL DE SOLDA, DN 22 MM, INSTALADO EM RAMAL E SUB-RAMAL   FORNECIMENTO E INSTALAÇÃO. AF_01/2016_P</v>
          </cell>
          <cell r="C9210" t="str">
            <v>UN</v>
          </cell>
          <cell r="D9210">
            <v>9.2200000000000006</v>
          </cell>
        </row>
        <row r="9211">
          <cell r="A9211">
            <v>93108</v>
          </cell>
          <cell r="B9211" t="str">
            <v>BUCHA DE REDUÇÃO EM COBRE, SEM ANEL DE SOLDA, PONTA X BOLSA, 22 X 15 MM, INSTALADO EM RAMAL E SUB-RAMAL   FORNECIMENTO E INSTALAÇÃO. AF_01/2016_P</v>
          </cell>
          <cell r="C9211" t="str">
            <v>UN</v>
          </cell>
          <cell r="D9211">
            <v>8.83</v>
          </cell>
        </row>
        <row r="9212">
          <cell r="A9212">
            <v>93109</v>
          </cell>
          <cell r="B9212" t="str">
            <v>JUNTA DE EXPANSÃO EM COBRE, PONTA X PONTA, 22 MM, INSTALADO EM RAMAL E SUB-RAMAL   FORNECIMENTO E INSTALAÇÃO. AF_01/2016_P</v>
          </cell>
          <cell r="C9212" t="str">
            <v>UN</v>
          </cell>
          <cell r="D9212">
            <v>226.87</v>
          </cell>
        </row>
        <row r="9213">
          <cell r="A9213">
            <v>93110</v>
          </cell>
          <cell r="B9213" t="str">
            <v>CONECTOR EM BRONZE/LATÃO, SEM ANEL DE SOLDA, BOLSA X ROSCA F, 22 MM X 1/2, INSTALADO EM RAMAL E SUB-RAMAL   FORNECIMENTO E INSTALAÇÃO. AF_01/2016_P</v>
          </cell>
          <cell r="C9213" t="str">
            <v>UN</v>
          </cell>
          <cell r="D9213">
            <v>12.31</v>
          </cell>
        </row>
        <row r="9214">
          <cell r="A9214">
            <v>93111</v>
          </cell>
          <cell r="B9214" t="str">
            <v>CONECTOR EM BRONZE/LATÃO, SEM ANEL DE SOLDA, BOLSA X ROSCA F, 22 MM X 3/4, INSTALADO EM RAMAL E SUB-RAMAL   FORNECIMENTO E INSTALAÇÃO. AF_01/2016_P</v>
          </cell>
          <cell r="C9214" t="str">
            <v>UN</v>
          </cell>
          <cell r="D9214">
            <v>13.76</v>
          </cell>
        </row>
        <row r="9215">
          <cell r="A9215">
            <v>93112</v>
          </cell>
          <cell r="B9215" t="str">
            <v>CURVA DE TRANSPOSIÇÃO EM BRONZE/LATÃO, SEM ANEL DE SOLDA, BOLSA X BOLSA, 22 MM, INSTALADO EM RAMAL E SUB-RAMAL   FORNECIMENTO E INSTALAÇÃO. AF_01/2016_P</v>
          </cell>
          <cell r="C9215" t="str">
            <v>UN</v>
          </cell>
          <cell r="D9215">
            <v>23.63</v>
          </cell>
        </row>
        <row r="9216">
          <cell r="A9216">
            <v>93113</v>
          </cell>
          <cell r="B9216" t="str">
            <v>LUVA PASSANTE EM COBRE, SEM ANEL DE SOLDA, DN 28 MM, INSTALADO EM RAMAL E SUB-RAMAL   FORNECIMENTO E INSTALAÇÃO. AF_01/2016_P</v>
          </cell>
          <cell r="C9216" t="str">
            <v>UN</v>
          </cell>
          <cell r="D9216">
            <v>12.89</v>
          </cell>
        </row>
        <row r="9217">
          <cell r="A9217">
            <v>93114</v>
          </cell>
          <cell r="B9217" t="str">
            <v>CONECTOR EM BRONZE/LATÃO, SEM ANEL DE SOLDA, BOLSA X ROSCA F, 28 MM X 1/2, INSTALADO EM RAMAL E SUB-RAMAL   FORNECIMENTO E INSTALAÇÃO. AF_01/2016_P</v>
          </cell>
          <cell r="C9217" t="str">
            <v>UN</v>
          </cell>
          <cell r="D9217">
            <v>18.670000000000002</v>
          </cell>
        </row>
        <row r="9218">
          <cell r="A9218">
            <v>93115</v>
          </cell>
          <cell r="B9218" t="str">
            <v>CURVA DE TRANSPOSIÇÃO EM BRONZE/LATÃO, SEM ANEL DE SOLDA, BOLSA X BOLSA, 28 MM, INSTALADO EM RAMAL E SUB-RAMAL   FORNECIMENTO E INSTALAÇÃO. AF_01/2016_P</v>
          </cell>
          <cell r="C9218" t="str">
            <v>UN</v>
          </cell>
          <cell r="D9218">
            <v>39.39</v>
          </cell>
        </row>
        <row r="9219">
          <cell r="A9219">
            <v>93116</v>
          </cell>
          <cell r="B9219" t="str">
            <v>JUNTA DE EXPANSÃO EM COBRE, PONTA X PONTA, DN 28 MM, INSTALADO EM RAMAL E SUB-RAMAL   FORNECIMENTO E INSTALAÇÃO. AF_01/2016_P</v>
          </cell>
          <cell r="C9219" t="str">
            <v>UN</v>
          </cell>
          <cell r="D9219">
            <v>250.43</v>
          </cell>
        </row>
        <row r="9220">
          <cell r="A9220">
            <v>93117</v>
          </cell>
          <cell r="B9220" t="str">
            <v>TE DUPLA CURVA EM BRONZE/LATÃO, SEM ANEL DE SOLDA, ROSCA F X BOLSA X ROSCA F, 1/2 X 15 X 1/2, INSTALADO EM RAMAL E SUB-RAMAL   FORNECIMENTO E INSTALAÇÃO. AF_01/2016_P</v>
          </cell>
          <cell r="C9220" t="str">
            <v>UN</v>
          </cell>
          <cell r="D9220">
            <v>29.64</v>
          </cell>
        </row>
        <row r="9221">
          <cell r="A9221">
            <v>93118</v>
          </cell>
          <cell r="B9221" t="str">
            <v>TE DUPLA CURVA EM BRONZE/LATÃO, SEM ANEL DE SOLDA, ROSCA F X BOLSA, ROSCA F, 3/4 X 22 X 3/4, INSTALADO EM RAMAL E SUB-RAMAL   FORNECIMENTO E INSTALAÇÃO. AF_01/2016_P</v>
          </cell>
          <cell r="C9221" t="str">
            <v>UN</v>
          </cell>
          <cell r="D9221">
            <v>43.94</v>
          </cell>
        </row>
        <row r="9222">
          <cell r="A9222">
            <v>93119</v>
          </cell>
          <cell r="B9222" t="str">
            <v>CURVA EM COBRE, 45 GRAUS, SEM ANEL DE SOLDA, BOLSA X BOLSA, DN 22 MM, INSTALADO EM PRUMADA   FORNECIMENTO E INSTALAÇÃO. AF_01/2016_P</v>
          </cell>
          <cell r="C9222" t="str">
            <v>UN</v>
          </cell>
          <cell r="D9222">
            <v>9.2799999999999994</v>
          </cell>
        </row>
        <row r="9223">
          <cell r="A9223">
            <v>93120</v>
          </cell>
          <cell r="B9223" t="str">
            <v>COTOVELO EM BRONZE/LATÃO, 90 GRAUS, SEM ANEL DE SOLDA, BOLSA X ROSCA F, DN 22 MM X 1/2, INSTALADO EM PRUMADA   FORNECIMENTO E INSTALAÇÃO. AF_01/2016_P</v>
          </cell>
          <cell r="C9223" t="str">
            <v>UN</v>
          </cell>
          <cell r="D9223">
            <v>13.43</v>
          </cell>
        </row>
        <row r="9224">
          <cell r="A9224">
            <v>93121</v>
          </cell>
          <cell r="B9224" t="str">
            <v>COTOVELO EM BRONZE/LATÃO, 90 GRAUS, SEM ANEL DE SOLDA, BOLSA X ROSCA F, DN 22 MM X 3/4, INSTALADO EM PRUMADA   FORNECIMENTO E INSTALAÇÃO. AF_01/2016_P</v>
          </cell>
          <cell r="C9224" t="str">
            <v>UN</v>
          </cell>
          <cell r="D9224">
            <v>14.52</v>
          </cell>
        </row>
        <row r="9225">
          <cell r="A9225">
            <v>93122</v>
          </cell>
          <cell r="B9225" t="str">
            <v>CURVA EM COBRE, 45 GRAUS, SEM ANEL DE SOLDA, BOLSA X BOLSA, DN 28 MM, INSTALADO EM PRUMADA   FORNECIMENTO E INSTALAÇÃO. AF_01/2016_P</v>
          </cell>
          <cell r="C9225" t="str">
            <v>UN</v>
          </cell>
          <cell r="D9225">
            <v>13.17</v>
          </cell>
        </row>
        <row r="9226">
          <cell r="A9226">
            <v>93123</v>
          </cell>
          <cell r="B9226" t="str">
            <v>CURVA EM COBRE, 45 GRAUS, SEM ANEL DE SOLDA, BOLSA X BOLSA, DN 35 MM, INSTALADO EM PRUMADA   FORNECIMENTO E INSTALAÇÃO. AF_01/2016_P</v>
          </cell>
          <cell r="C9226" t="str">
            <v>UN</v>
          </cell>
          <cell r="D9226">
            <v>26.97</v>
          </cell>
        </row>
        <row r="9227">
          <cell r="A9227">
            <v>93124</v>
          </cell>
          <cell r="B9227" t="str">
            <v>CURVA EM COBRE, 45 GRAUS, SEM ANEL DE SOLDA, DN 42 MM, INSTALADO EM PRUMADA   FORNECIMENTO E INSTALAÇÃO. AF_01/2016_P</v>
          </cell>
          <cell r="C9227" t="str">
            <v>UN</v>
          </cell>
          <cell r="D9227">
            <v>41.38</v>
          </cell>
        </row>
        <row r="9228">
          <cell r="A9228">
            <v>93125</v>
          </cell>
          <cell r="B9228" t="str">
            <v>CURVA EM COBRE, 45 GRAUS, SEM ANEL DE SOLDA, BOLSA X BOLSA, DN 54 MM, INSTALADO EM PRUMADA   FORNECIMENTO E INSTALAÇÃO. AF_01/2016_P</v>
          </cell>
          <cell r="C9228" t="str">
            <v>UN</v>
          </cell>
          <cell r="D9228">
            <v>59.58</v>
          </cell>
        </row>
        <row r="9229">
          <cell r="A9229">
            <v>93126</v>
          </cell>
          <cell r="B9229" t="str">
            <v>CURVA EM COBRE, 90 GRAUS, SEM ANEL DE SOLDA, BOLSA X BOLSA, DN 66 MM, INSTALADO EM PRUMADA   FORNECIMENTO E INSTALAÇÃO. AF_01/2016_P</v>
          </cell>
          <cell r="C9229" t="str">
            <v>UN</v>
          </cell>
          <cell r="D9229">
            <v>128.78</v>
          </cell>
        </row>
        <row r="9230">
          <cell r="A9230">
            <v>93128</v>
          </cell>
          <cell r="B9230" t="str">
            <v>PONTO DE ILUMINAÇÃO RESIDENCIAL INCLUINDO INTERRUPTOR SIMPLES, CAIXA ELÉTRICA, ELETRODUTO, CABO, RASGO, QUEBRA E CHUMBAMENTO (EXCLUINDO LUMINÁRIA E LÂMPADA). AF_01/2016</v>
          </cell>
          <cell r="C9230" t="str">
            <v>UN</v>
          </cell>
          <cell r="D9230">
            <v>90.38</v>
          </cell>
        </row>
        <row r="9231">
          <cell r="A9231">
            <v>93133</v>
          </cell>
          <cell r="B9231" t="str">
            <v>BUCHA DE REDUÇÃO EM COBRE, SEM ANEL DE SOLDA, PONTA X BOLSA, 28 X 22 MM, INSTALADO EM RAMAL E SUB-RAMAL   FORNECIMENTO E INSTALAÇÃO. AF_01/2016_P</v>
          </cell>
          <cell r="C9231" t="str">
            <v>UN</v>
          </cell>
          <cell r="D9231">
            <v>489.67</v>
          </cell>
        </row>
        <row r="9232">
          <cell r="A9232">
            <v>93137</v>
          </cell>
          <cell r="B9232" t="str">
            <v>PONTO DE ILUMINAÇÃO RESIDENCIAL INCLUINDO INTERRUPTOR SIMPLES (2 MÓDULOS), CAIXA ELÉTRICA, ELETRODUTO, CABO, RASGO, QUEBRA E CHUMBAMENTO (EXCLUINDO LUMINÁRIA E LÂMPADA). AF_01/2016</v>
          </cell>
          <cell r="C9232" t="str">
            <v>UN</v>
          </cell>
          <cell r="D9232">
            <v>106.02</v>
          </cell>
        </row>
        <row r="9233">
          <cell r="A9233">
            <v>93138</v>
          </cell>
          <cell r="B9233" t="str">
            <v>PONTO DE ILUMINAÇÃO RESIDENCIAL INCLUINDO INTERRUPTOR PARALELO, CAIXA ELÉTRICA, ELETRODUTO, CABO, RASGO, QUEBRA E CHUMBAMENTO (EXCLUINDO LUMINÁRIA E LÂMPADA). AF_01/2016</v>
          </cell>
          <cell r="C9233" t="str">
            <v>UN</v>
          </cell>
          <cell r="D9233">
            <v>100.62</v>
          </cell>
        </row>
        <row r="9234">
          <cell r="A9234">
            <v>93139</v>
          </cell>
          <cell r="B9234" t="str">
            <v>PONTO DE ILUMINAÇÃO RESIDENCIAL INCLUINDO INTERRUPTOR PARALELO (2 MÓDULOS), CAIXA ELÉTRICA, ELETRODUTO, CABO, RASGO, QUEBRA E CHUMBAMENTO (EXCLUINDO LUMINÁRIA E LÂMPADA). AF_01/2016</v>
          </cell>
          <cell r="C9234" t="str">
            <v>UN</v>
          </cell>
          <cell r="D9234">
            <v>126.47</v>
          </cell>
        </row>
        <row r="9235">
          <cell r="A9235">
            <v>93140</v>
          </cell>
          <cell r="B9235" t="str">
            <v>PONTO DE ILUMINAÇÃO RESIDENCIAL INCLUINDO INTERRUPTOR SIMPLES CONJUGADO COM PARALELO, CAIXA ELÉTRICA, ELETRODUTO, CABO, RASGO, QUEBRA E CHUMBAMENTO (EXCLUINDO LUMINÁRIA E LÂMPADA). AF_01/2016</v>
          </cell>
          <cell r="C9235" t="str">
            <v>UN</v>
          </cell>
          <cell r="D9235">
            <v>119.42</v>
          </cell>
        </row>
        <row r="9236">
          <cell r="A9236">
            <v>93141</v>
          </cell>
          <cell r="B9236" t="str">
            <v>PONTO DE TOMADA RESIDENCIAL INCLUINDO TOMADA 10A/250V, CAIXA ELÉTRICA, ELETRODUTO, CABO, RASGO, QUEBRA E CHUMBAMENTO. AF_01/2016</v>
          </cell>
          <cell r="C9236" t="str">
            <v>UN</v>
          </cell>
          <cell r="D9236">
            <v>108.52</v>
          </cell>
        </row>
        <row r="9237">
          <cell r="A9237">
            <v>93142</v>
          </cell>
          <cell r="B9237" t="str">
            <v>PONTO DE TOMADA RESIDENCIAL INCLUINDO TOMADA (2 MÓDULOS) 10A/250V, CAIXA ELÉTRICA, ELETRODUTO, CABO, RASGO, QUEBRA E CHUMBAMENTO. AF_01/2016</v>
          </cell>
          <cell r="C9237" t="str">
            <v>UN</v>
          </cell>
          <cell r="D9237">
            <v>120.93</v>
          </cell>
        </row>
        <row r="9238">
          <cell r="A9238">
            <v>93143</v>
          </cell>
          <cell r="B9238" t="str">
            <v>PONTO DE TOMADA RESIDENCIAL INCLUINDO TOMADA 20A/250V, CAIXA ELÉTRICA, ELETRODUTO, CABO, RASGO, QUEBRA E CHUMBAMENTO. AF_01/2016</v>
          </cell>
          <cell r="C9238" t="str">
            <v>UN</v>
          </cell>
          <cell r="D9238">
            <v>109.8</v>
          </cell>
        </row>
        <row r="9239">
          <cell r="A9239">
            <v>93144</v>
          </cell>
          <cell r="B9239" t="str">
            <v>PONTO DE UTILIZAÇÃO DE EQUIPAMENTOS ELÉTRICOS, RESIDENCIAL, INCLUINDO SUPORTE E PLACA, CAIXA ELÉTRICA, ELETRODUTO, CABO, RASGO, QUEBRA E CHUMBAMENTO. AF_01/2016</v>
          </cell>
          <cell r="C9239" t="str">
            <v>UN</v>
          </cell>
          <cell r="D9239">
            <v>137.06</v>
          </cell>
        </row>
        <row r="9240">
          <cell r="A9240">
            <v>93145</v>
          </cell>
          <cell r="B9240" t="str">
            <v>PONTO DE ILUMINAÇÃO E TOMADA, RESIDENCIAL, INCLUINDO INTERRUPTOR SIMPLES E TOMADA 10A/250V, CAIXA ELÉTRICA, ELETRODUTO, CABO, RASGO, QUEBRA E CHUMBAMENTO (EXCLUINDO LUMINÁRIA E LÂMPADA). AF_01/2016</v>
          </cell>
          <cell r="C9240" t="str">
            <v>UN</v>
          </cell>
          <cell r="D9240">
            <v>130.51</v>
          </cell>
        </row>
        <row r="9241">
          <cell r="A9241">
            <v>93146</v>
          </cell>
          <cell r="B9241" t="str">
            <v>PONTO DE ILUMINAÇÃO E TOMADA, RESIDENCIAL, INCLUINDO INTERRUPTOR PARALELO E TOMADA 10A/250V, CAIXA ELÉTRICA, ELETRODUTO, CABO, RASGO, QUEBRA E CHUMBAMENTO (EXCLUINDO LUMINÁRIA E LÂMPADA). AF_01/2016</v>
          </cell>
          <cell r="C9241" t="str">
            <v>UN</v>
          </cell>
          <cell r="D9241">
            <v>140.75</v>
          </cell>
        </row>
        <row r="9242">
          <cell r="A9242">
            <v>93147</v>
          </cell>
          <cell r="B9242" t="str">
            <v>PONTO DE ILUMINAÇÃO E TOMADA, RESIDENCIAL, INCLUINDO INTERRUPTOR SIMPLES, INTERRUPTOR PARALELO E TOMADA 10A/250V, CAIXA ELÉTRICA, ELETRODUTO, CABO, RASGO, QUEBRA E CHUMBAMENTO (EXCLUINDO LUMINÁRIA E LÂMPADA). AF_01/2016</v>
          </cell>
          <cell r="C9242" t="str">
            <v>UN</v>
          </cell>
          <cell r="D9242">
            <v>159.58000000000001</v>
          </cell>
        </row>
        <row r="9243">
          <cell r="A9243">
            <v>93176</v>
          </cell>
          <cell r="B9243" t="str">
            <v>TRANSPORTE DE MATERIAL ASFALTICO, COM CAMINHÃO COM CAPACIDADE DE 30000 L EM RODOVIA PAVIMENTADA PARA DISTÂNCIAS MÉDIAS DE TRANSPORTE SUPERIORES A 100 KM. AF_02/2016</v>
          </cell>
          <cell r="C9243" t="str">
            <v>TXKM</v>
          </cell>
          <cell r="D9243">
            <v>0.42</v>
          </cell>
        </row>
        <row r="9244">
          <cell r="A9244">
            <v>93177</v>
          </cell>
          <cell r="B9244" t="str">
            <v>TRANSPORTE DE MATERIAL ASFALTICO, COM CAMINHÃO COM CAPACIDADE DE 20000 L EM RODOVIA PAVIMENTADA PARA DISTÂNCIAS MÉDIAS DE TRANSPORTE IGUAL OU INFERIOR A 100 KM. AF_02/2016</v>
          </cell>
          <cell r="C9244" t="str">
            <v>TXKM</v>
          </cell>
          <cell r="D9244">
            <v>1.5</v>
          </cell>
        </row>
        <row r="9245">
          <cell r="A9245">
            <v>93178</v>
          </cell>
          <cell r="B9245" t="str">
            <v>TRANSPORTE DE MATERIAL ASFALTICO, COM CAMINHÃO COM CAPACIDADE DE 30000 L EM RODOVIA NÃO PAVIMENTADA PARA DISTÂNCIAS MÉDIAS DE TRANSPORTE SUPERIORES A 100 KM. AF_02/2016</v>
          </cell>
          <cell r="C9245" t="str">
            <v>TXKM</v>
          </cell>
          <cell r="D9245">
            <v>0.48</v>
          </cell>
        </row>
        <row r="9246">
          <cell r="A9246">
            <v>93179</v>
          </cell>
          <cell r="B9246" t="str">
            <v>TRANSPORTE DE MATERIAL ASFALTICO, COM CAMINHÃO COM CAPACIDADE DE 20000 L EM RODOVIA NÃO PAVIMENTADA PARA DISTÂNCIAS MÉDIAS DE TRANSPORTE IGUAL OU INFERIOR A 100 KM. AF_02/2016</v>
          </cell>
          <cell r="C9246" t="str">
            <v>TXKM</v>
          </cell>
          <cell r="D9246">
            <v>1.66</v>
          </cell>
        </row>
        <row r="9247">
          <cell r="A9247">
            <v>93181</v>
          </cell>
          <cell r="B9247" t="str">
            <v>FECHAMENTO TEMPORÁRIO EM CHAPA DE MADEIRA COMPENSADA E=12MM, COM REAPROVEITAMENTO 1,5X</v>
          </cell>
          <cell r="C9247" t="str">
            <v>M2</v>
          </cell>
          <cell r="D9247">
            <v>48.41</v>
          </cell>
        </row>
        <row r="9248">
          <cell r="A9248">
            <v>93182</v>
          </cell>
          <cell r="B9248" t="str">
            <v>VERGA PRÉ-MOLDADA PARA JANELAS COM ATÉ 1,5 M DE VÃO. AF_03/2016</v>
          </cell>
          <cell r="C9248" t="str">
            <v>M</v>
          </cell>
          <cell r="D9248">
            <v>18.36</v>
          </cell>
        </row>
        <row r="9249">
          <cell r="A9249">
            <v>93183</v>
          </cell>
          <cell r="B9249" t="str">
            <v>VERGA PRÉ-MOLDADA PARA JANELAS COM MAIS DE 1,5 M DE VÃO. AF_03/2016</v>
          </cell>
          <cell r="C9249" t="str">
            <v>M</v>
          </cell>
          <cell r="D9249">
            <v>23.33</v>
          </cell>
        </row>
        <row r="9250">
          <cell r="A9250">
            <v>93184</v>
          </cell>
          <cell r="B9250" t="str">
            <v>VERGA PRÉ-MOLDADA PARA PORTAS COM ATÉ 1,5 M DE VÃO. AF_03/2016</v>
          </cell>
          <cell r="C9250" t="str">
            <v>M</v>
          </cell>
          <cell r="D9250">
            <v>14.23</v>
          </cell>
        </row>
        <row r="9251">
          <cell r="A9251">
            <v>93185</v>
          </cell>
          <cell r="B9251" t="str">
            <v>VERGA PRÉ-MOLDADA PARA PORTAS COM MAIS DE 1,5 M DE VÃO. AF_03/2016</v>
          </cell>
          <cell r="C9251" t="str">
            <v>M</v>
          </cell>
          <cell r="D9251">
            <v>22.94</v>
          </cell>
        </row>
        <row r="9252">
          <cell r="A9252">
            <v>93186</v>
          </cell>
          <cell r="B9252" t="str">
            <v>VERGA MOLDADA IN LOCO EM CONCRETO PARA JANELAS COM ATÉ 1,5 M DE VÃO. AF_03/2016</v>
          </cell>
          <cell r="C9252" t="str">
            <v>M</v>
          </cell>
          <cell r="D9252">
            <v>32.28</v>
          </cell>
        </row>
        <row r="9253">
          <cell r="A9253">
            <v>93187</v>
          </cell>
          <cell r="B9253" t="str">
            <v>VERGA MOLDADA IN LOCO EM CONCRETO PARA JANELAS COM MAIS DE 1,5 M DE VÃO. AF_03/2016</v>
          </cell>
          <cell r="C9253" t="str">
            <v>M</v>
          </cell>
          <cell r="D9253">
            <v>36.799999999999997</v>
          </cell>
        </row>
        <row r="9254">
          <cell r="A9254">
            <v>93188</v>
          </cell>
          <cell r="B9254" t="str">
            <v>VERGA MOLDADA IN LOCO EM CONCRETO PARA PORTAS COM ATÉ 1,5 M DE VÃO. AF_03/2016</v>
          </cell>
          <cell r="C9254" t="str">
            <v>M</v>
          </cell>
          <cell r="D9254">
            <v>31.84</v>
          </cell>
        </row>
        <row r="9255">
          <cell r="A9255">
            <v>93189</v>
          </cell>
          <cell r="B9255" t="str">
            <v>VERGA MOLDADA IN LOCO EM CONCRETO PARA PORTAS COM MAIS DE 1,5 M DE VÃO. AF_03/2016</v>
          </cell>
          <cell r="C9255" t="str">
            <v>M</v>
          </cell>
          <cell r="D9255">
            <v>37.25</v>
          </cell>
        </row>
        <row r="9256">
          <cell r="A9256">
            <v>93190</v>
          </cell>
          <cell r="B9256" t="str">
            <v>VERGA MOLDADA IN LOCO COM UTILIZAÇÃO DE BLOCOS CANALETA PARA JANELAS COM ATÉ 1,5 M DE VÃO. AF_03/2016</v>
          </cell>
          <cell r="C9256" t="str">
            <v>M</v>
          </cell>
          <cell r="D9256">
            <v>26.63</v>
          </cell>
        </row>
        <row r="9257">
          <cell r="A9257">
            <v>93191</v>
          </cell>
          <cell r="B9257" t="str">
            <v>VERGA MOLDADA IN LOCO COM UTILIZAÇÃO DE BLOCOS CANALETA PARA JANELAS COM MAIS DE 1,5 M DE VÃO. AF_03/2016</v>
          </cell>
          <cell r="C9257" t="str">
            <v>M</v>
          </cell>
          <cell r="D9257">
            <v>27.53</v>
          </cell>
        </row>
        <row r="9258">
          <cell r="A9258">
            <v>93192</v>
          </cell>
          <cell r="B9258" t="str">
            <v>VERGA MOLDADA IN LOCO COM UTILIZAÇÃO DE BLOCOS CANALETA PARA PORTAS COM ATÉ 1,5 M DE VÃO. AF_03/2016</v>
          </cell>
          <cell r="C9258" t="str">
            <v>M</v>
          </cell>
          <cell r="D9258">
            <v>29.82</v>
          </cell>
        </row>
        <row r="9259">
          <cell r="A9259">
            <v>93193</v>
          </cell>
          <cell r="B9259" t="str">
            <v>VERGA MOLDADA IN LOCO COM UTILIZAÇÃO DE BLOCOS CANALETA PARA PORTAS COM MAIS DE 1,5 M DE VÃO. AF_03/2016</v>
          </cell>
          <cell r="C9259" t="str">
            <v>M</v>
          </cell>
          <cell r="D9259">
            <v>28.01</v>
          </cell>
        </row>
        <row r="9260">
          <cell r="A9260">
            <v>93194</v>
          </cell>
          <cell r="B9260" t="str">
            <v>CONTRAVERGA PRÉ-MOLDADA PARA VÃOS DE ATÉ 1,5 M DE COMPRIMENTO. AF_03/2016</v>
          </cell>
          <cell r="C9260" t="str">
            <v>M</v>
          </cell>
          <cell r="D9260">
            <v>18.13</v>
          </cell>
        </row>
        <row r="9261">
          <cell r="A9261">
            <v>93195</v>
          </cell>
          <cell r="B9261" t="str">
            <v>CONTRAVERGA PRÉ-MOLDADA PARA VÃOS DE MAIS DE 1,5 M DE COMPRIMENTO. AF_03/2016</v>
          </cell>
          <cell r="C9261" t="str">
            <v>M</v>
          </cell>
          <cell r="D9261">
            <v>21.36</v>
          </cell>
        </row>
        <row r="9262">
          <cell r="A9262">
            <v>93196</v>
          </cell>
          <cell r="B9262" t="str">
            <v>CONTRAVERGA MOLDADA IN LOCO EM CONCRETO PARA VÃOS DE ATÉ 1,5 M DE COMPRIMENTO. AF_03/2016</v>
          </cell>
          <cell r="C9262" t="str">
            <v>M</v>
          </cell>
          <cell r="D9262">
            <v>30.76</v>
          </cell>
        </row>
        <row r="9263">
          <cell r="A9263">
            <v>93197</v>
          </cell>
          <cell r="B9263" t="str">
            <v>CONTRAVERGA MOLDADA IN LOCO EM CONCRETO PARA VÃOS DE MAIS DE 1,5 M DE COMPRIMENTO. AF_03/2016</v>
          </cell>
          <cell r="C9263" t="str">
            <v>M</v>
          </cell>
          <cell r="D9263">
            <v>34.03</v>
          </cell>
        </row>
        <row r="9264">
          <cell r="A9264">
            <v>93198</v>
          </cell>
          <cell r="B9264" t="str">
            <v>CONTRAVERGA MOLDADA IN LOCO COM UTILIZAÇÃO DE BLOCOS CANALETA PARA VÃOS DE ATÉ 1,5 M DE COMPRIMENTO. AF_03/2016</v>
          </cell>
          <cell r="C9264" t="str">
            <v>M</v>
          </cell>
          <cell r="D9264">
            <v>24.37</v>
          </cell>
        </row>
        <row r="9265">
          <cell r="A9265">
            <v>93199</v>
          </cell>
          <cell r="B9265" t="str">
            <v>CONTRAVERGA MOLDADA IN LOCO COM UTILIZAÇÃO DE BLOCOS CANALETA PARA VÃOS DE MAIS DE 1,5 M DE COMPRIMENTO. AF_03/2016</v>
          </cell>
          <cell r="C9265" t="str">
            <v>M</v>
          </cell>
          <cell r="D9265">
            <v>23.99</v>
          </cell>
        </row>
        <row r="9266">
          <cell r="A9266">
            <v>93200</v>
          </cell>
          <cell r="B9266" t="str">
            <v>FIXAÇÃO (ENCUNHAMENTO) DE ALVENARIA DE VEDAÇÃO COM ARGAMASSA APLICADA COM BISNAGA. AF_03/2016</v>
          </cell>
          <cell r="C9266" t="str">
            <v>M</v>
          </cell>
          <cell r="D9266">
            <v>2</v>
          </cell>
        </row>
        <row r="9267">
          <cell r="A9267">
            <v>93201</v>
          </cell>
          <cell r="B9267" t="str">
            <v>FIXAÇÃO (ENCUNHAMENTO) DE ALVENARIA DE VEDAÇÃO COM ARGAMASSA APLICADA COM COLHER. AF_03/2016</v>
          </cell>
          <cell r="C9267" t="str">
            <v>M</v>
          </cell>
          <cell r="D9267">
            <v>4.0999999999999996</v>
          </cell>
        </row>
        <row r="9268">
          <cell r="A9268">
            <v>93202</v>
          </cell>
          <cell r="B9268" t="str">
            <v>FIXAÇÃO (ENCUNHAMENTO) DE ALVENARIA DE VEDAÇÃO COM TIJOLO MACIÇO. AF_03/2016</v>
          </cell>
          <cell r="C9268" t="str">
            <v>M</v>
          </cell>
          <cell r="D9268">
            <v>16.02</v>
          </cell>
        </row>
        <row r="9269">
          <cell r="A9269">
            <v>93204</v>
          </cell>
          <cell r="B9269" t="str">
            <v>CINTA DE AMARRAÇÃO DE ALVENARIA MOLDADA IN LOCO EM CONCRETO. AF_03/2016</v>
          </cell>
          <cell r="C9269" t="str">
            <v>M</v>
          </cell>
          <cell r="D9269">
            <v>25.68</v>
          </cell>
        </row>
        <row r="9270">
          <cell r="A9270">
            <v>93205</v>
          </cell>
          <cell r="B9270" t="str">
            <v>CINTA DE AMARRAÇÃO DE ALVENARIA MOLDADA IN LOCO COM UTILIZAÇÃO DE BLOCOS CANALETA. AF_03/2016</v>
          </cell>
          <cell r="C9270" t="str">
            <v>M</v>
          </cell>
          <cell r="D9270">
            <v>21.45</v>
          </cell>
        </row>
        <row r="9271">
          <cell r="A9271">
            <v>93206</v>
          </cell>
          <cell r="B9271" t="str">
            <v>EXECUÇÃO DE ESCRITÓRIO EM CANTEIRO DE OBRA EM ALVENARIA, NÃO INCLUSO MOBILIÁRIO E EQUIPAMENTOS. AF_02/2016</v>
          </cell>
          <cell r="C9271" t="str">
            <v>M2</v>
          </cell>
          <cell r="D9271">
            <v>706.99</v>
          </cell>
        </row>
        <row r="9272">
          <cell r="A9272">
            <v>93207</v>
          </cell>
          <cell r="B9272" t="str">
            <v>EXECUÇÃO DE ESCRITÓRIO EM CANTEIRO DE OBRA EM CHAPA DE MADEIRA COMPENSADA, NÃO INCLUSO MOBILIÁRIO E EQUIPAMENTOS. AF_02/2016</v>
          </cell>
          <cell r="C9272" t="str">
            <v>M2</v>
          </cell>
          <cell r="D9272">
            <v>536.73</v>
          </cell>
        </row>
        <row r="9273">
          <cell r="A9273">
            <v>93208</v>
          </cell>
          <cell r="B9273" t="str">
            <v>EXECUÇÃO DE ALMOXARIFADO EM CANTEIRO DE OBRA EM CHAPA DE MADEIRA COMPENSADA, INCLUSO PRATELEIRAS. AF_02/2016</v>
          </cell>
          <cell r="C9273" t="str">
            <v>M2</v>
          </cell>
          <cell r="D9273">
            <v>383.35</v>
          </cell>
        </row>
        <row r="9274">
          <cell r="A9274">
            <v>93209</v>
          </cell>
          <cell r="B9274" t="str">
            <v>EXECUÇÃO DE ALMOXARIFADO EM CANTEIRO DE OBRA EM ALVENARIA, INCLUSO PRATELEIRAS. AF_02/2016</v>
          </cell>
          <cell r="C9274" t="str">
            <v>M2</v>
          </cell>
          <cell r="D9274">
            <v>535.99</v>
          </cell>
        </row>
        <row r="9275">
          <cell r="A9275">
            <v>93210</v>
          </cell>
          <cell r="B9275" t="str">
            <v>EXECUÇÃO DE REFEITÓRIO EM CANTEIRO DE OBRA EM CHAPA DE MADEIRA COMPENSADA, NÃO INCLUSO MOBILIÁRIO E EQUIPAMENTOS. AF_02/2016</v>
          </cell>
          <cell r="C9275" t="str">
            <v>M2</v>
          </cell>
          <cell r="D9275">
            <v>310.33999999999997</v>
          </cell>
        </row>
        <row r="9276">
          <cell r="A9276">
            <v>93211</v>
          </cell>
          <cell r="B9276" t="str">
            <v>EXECUÇÃO DE REFEITÓRIO EM CANTEIRO DE OBRA EM ALVENARIA, NÃO INCLUSO MOBILIÁRIO E EQUIPAMENTOS. AF_02/2016</v>
          </cell>
          <cell r="C9276" t="str">
            <v>M2</v>
          </cell>
          <cell r="D9276">
            <v>342.46</v>
          </cell>
        </row>
        <row r="9277">
          <cell r="A9277">
            <v>93212</v>
          </cell>
          <cell r="B9277" t="str">
            <v>EXECUÇÃO DE SANITÁRIO E VESTIÁRIO EM CANTEIRO DE OBRA EM CHAPA DE MADEIRA COMPENSADA, NÃO INCLUSO MOBILIÁRIO. AF_02/2016</v>
          </cell>
          <cell r="C9277" t="str">
            <v>M2</v>
          </cell>
          <cell r="D9277">
            <v>514.16</v>
          </cell>
        </row>
        <row r="9278">
          <cell r="A9278">
            <v>93213</v>
          </cell>
          <cell r="B9278" t="str">
            <v>EXECUÇÃO DE SANITÁRIO E VESTIÁRIO EM CANTEIRO DE OBRA EM ALVENARIA, NÃO INCLUSO MOBILIÁRIO. AF_02/2016</v>
          </cell>
          <cell r="C9278" t="str">
            <v>M2</v>
          </cell>
          <cell r="D9278">
            <v>633.98</v>
          </cell>
        </row>
        <row r="9279">
          <cell r="A9279">
            <v>93214</v>
          </cell>
          <cell r="B9279" t="str">
            <v>EXECUÇÃO DE RESERVATÓRIO ELEVADO DE ÁGUA (1000 LITROS) EM CANTEIRO DE OBRA, APOIADO EM ESTRUTURA DE MADEIRA. AF_02/2016</v>
          </cell>
          <cell r="C9279" t="str">
            <v>UN</v>
          </cell>
          <cell r="D9279">
            <v>979.73</v>
          </cell>
        </row>
        <row r="9280">
          <cell r="A9280">
            <v>93220</v>
          </cell>
          <cell r="B9280" t="str">
            <v>PERFURATRIZ COM TORRE METÁLICA PARA EXECUÇÃO DE ESTACA HÉLICE CONTÍNUA, PROFUNDIDADE MÁXIMA DE 32 M, DIÂMETRO MÁXIMO DE 1000 MM, POTÊNCIA INSTALADA DE 350 HP, MESA ROTATIVA COM TORQUE MÁXIMO DE 263 KNM - DEPRECIAÇÃO. AF_01/2016</v>
          </cell>
          <cell r="C9280" t="str">
            <v>H</v>
          </cell>
          <cell r="D9280">
            <v>170.84</v>
          </cell>
        </row>
        <row r="9281">
          <cell r="A9281">
            <v>93221</v>
          </cell>
          <cell r="B9281" t="str">
            <v>PERFURATRIZ COM TORRE METÁLICA PARA EXECUÇÃO DE ESTACA HÉLICE CONTÍNUA, PROFUNDIDADE MÁXIMA DE 32 M, DIÂMETRO MÁXIMO DE 1000 MM, POTÊNCIA INSTALADA DE 350 HP, MESA ROTATIVA COM TORQUE MÁXIMO DE 263 KNM - JUROS. AF_01/2016</v>
          </cell>
          <cell r="C9281" t="str">
            <v>H</v>
          </cell>
          <cell r="D9281">
            <v>44.87</v>
          </cell>
        </row>
        <row r="9282">
          <cell r="A9282">
            <v>93222</v>
          </cell>
          <cell r="B9282" t="str">
            <v>PERFURATRIZ COM TORRE METÁLICA PARA EXECUÇÃO DE ESTACA HÉLICE CONTÍNUA, PROFUNDIDADE MÁXIMA DE 32 M, DIÂMETRO MÁXIMO DE 1000 MM, POTÊNCIA INSTALADA DE 350 HP, MESA ROTATIVA COM TORQUE MÁXIMO DE 263 KNM - MANUTENÇÃO. AF_01/2016</v>
          </cell>
          <cell r="C9282" t="str">
            <v>H</v>
          </cell>
          <cell r="D9282">
            <v>213.79</v>
          </cell>
        </row>
        <row r="9283">
          <cell r="A9283">
            <v>93223</v>
          </cell>
          <cell r="B9283" t="str">
            <v>PERFURATRIZ COM TORRE METÁLICA PARA EXECUÇÃO DE ESTACA HÉLICE CONTÍNUA, PROFUNDIDADE MÁXIMA DE 32 M, DIÂMETRO MÁXIMO DE 1000 MM, POTÊNCIA INSTALADA DE 350 HP, MESA ROTATIVA COM TORQUE MÁXIMO DE 263 KNM  MATERIAIS NA OPERAÇÃO. AF_01/2016</v>
          </cell>
          <cell r="C9283" t="str">
            <v>H</v>
          </cell>
          <cell r="D9283">
            <v>169.2</v>
          </cell>
        </row>
        <row r="9284">
          <cell r="A9284">
            <v>93224</v>
          </cell>
          <cell r="B9284" t="str">
            <v>PERFURATRIZ COM TORRE METÁLICA PARA EXECUÇÃO DE ESTACA HÉLICE CONTÍNUA, PROFUNDIDADE MÁXIMA DE 32 M, DIÂMETRO MÁXIMO DE 1000 MM, POTÊNCIA INSTALADA DE 350 HP, MESA ROTATIVA COM TORQUE MÁXIMO DE 263 KNM - CHP DIURNO. AF_01/2016</v>
          </cell>
          <cell r="C9284" t="str">
            <v>CHP</v>
          </cell>
          <cell r="D9284">
            <v>613.08000000000004</v>
          </cell>
        </row>
        <row r="9285">
          <cell r="A9285">
            <v>93225</v>
          </cell>
          <cell r="B9285" t="str">
            <v>PERFURATRIZ COM TORRE METÁLICA PARA EXECUÇÃO DE ESTACA HÉLICE CONTÍNUA, PROFUNDIDADE MÁXIMA DE 32 M, DIÂMETRO MÁXIMO DE 1000 MM, POTÊNCIA INSTALADA DE 350 HP, MESA ROTATIVA COM TORQUE MÁXIMO DE 263 KNM - CHI DIURNO. AF_01/2016</v>
          </cell>
          <cell r="C9285" t="str">
            <v>CHI</v>
          </cell>
          <cell r="D9285">
            <v>230.09</v>
          </cell>
        </row>
        <row r="9286">
          <cell r="A9286">
            <v>93229</v>
          </cell>
          <cell r="B9286" t="str">
            <v>BETONEIRA CAPACIDADE NOMINAL 400 L, CAPACIDADE DE MISTURA 310 L, MOTOR A GASOLINA POTÊNCIA 5,5 HP, SEM CARREGADOR - DEPRECIAÇÃO. AF_02/2016</v>
          </cell>
          <cell r="C9286" t="str">
            <v>H</v>
          </cell>
          <cell r="D9286">
            <v>0.28000000000000003</v>
          </cell>
        </row>
        <row r="9287">
          <cell r="A9287">
            <v>93230</v>
          </cell>
          <cell r="B9287" t="str">
            <v>BETONEIRA CAPACIDADE NOMINAL 400 L, CAPACIDADE DE MISTURA 310 L, MOTOR A GASOLINA POTÊNCIA 5,5 HP, SEM CARREGADOR - JUROS. AF_02/2016</v>
          </cell>
          <cell r="C9287" t="str">
            <v>H</v>
          </cell>
          <cell r="D9287">
            <v>0.06</v>
          </cell>
        </row>
        <row r="9288">
          <cell r="A9288">
            <v>93231</v>
          </cell>
          <cell r="B9288" t="str">
            <v>BETONEIRA CAPACIDADE NOMINAL 400 L, CAPACIDADE DE MISTURA 310 L, MOTOR A GASOLINA POTÊNCIA 5,5 HP, SEM CARREGADOR - MANUTENÇÃO. AF_02/2016</v>
          </cell>
          <cell r="C9288" t="str">
            <v>H</v>
          </cell>
          <cell r="D9288">
            <v>0.26</v>
          </cell>
        </row>
        <row r="9289">
          <cell r="A9289">
            <v>93232</v>
          </cell>
          <cell r="B9289" t="str">
            <v>BETONEIRA CAPACIDADE NOMINAL 400 L, CAPACIDADE DE MISTURA 310 L, MOTOR A GASOLINA POTÊNCIA 5,5 HP, SEM CARREGADOR - MATERIAIS NA OPERAÇÃO. AF_02/2016</v>
          </cell>
          <cell r="C9289" t="str">
            <v>H</v>
          </cell>
          <cell r="D9289">
            <v>3.28</v>
          </cell>
        </row>
        <row r="9290">
          <cell r="A9290">
            <v>93233</v>
          </cell>
          <cell r="B9290" t="str">
            <v>BETONEIRA CAPACIDADE NOMINAL 400 L, CAPACIDADE DE MISTURA 310 L, MOTOR A GASOLINA POTÊNCIA 5,5 HP, SEM CARREGADOR - CHP DIURNO. AF_02/2016</v>
          </cell>
          <cell r="C9290" t="str">
            <v>CHP</v>
          </cell>
          <cell r="D9290">
            <v>3.88</v>
          </cell>
        </row>
        <row r="9291">
          <cell r="A9291">
            <v>93234</v>
          </cell>
          <cell r="B9291" t="str">
            <v>BETONEIRA CAPACIDADE NOMINAL 400 L, CAPACIDADE DE MISTURA 310 L, MOTOR A GASOLINA POTÊNCIA 5,5 HP, SEM CARREGADOR - CHI DIURNO. AF_02/2016</v>
          </cell>
          <cell r="C9291" t="str">
            <v>CHI</v>
          </cell>
          <cell r="D9291">
            <v>0.34</v>
          </cell>
        </row>
        <row r="9292">
          <cell r="A9292">
            <v>93235</v>
          </cell>
          <cell r="B9292" t="str">
            <v>GRUPO GERADOR ESTACIONÁRIO, MOTOR DIESEL POTÊNCIA 170 KVA - JUROS. AF_02/2016</v>
          </cell>
          <cell r="C9292" t="str">
            <v>H</v>
          </cell>
          <cell r="D9292">
            <v>1.1200000000000001</v>
          </cell>
        </row>
        <row r="9293">
          <cell r="A9293">
            <v>93238</v>
          </cell>
          <cell r="B9293" t="str">
            <v>ROLO COMPACTADOR VIBRATÓRIO REBOCÁVEL, CILINDRO DE AÇO LISO, POTÊNCIA DE TRAÇÃO DE 65 CV, PESO 4,7 T, IMPACTO DINÂMICO 18,3 T, LARGURA DE TRABALHO 1,67 M - JUROS. AF_02/2016</v>
          </cell>
          <cell r="C9293" t="str">
            <v>H</v>
          </cell>
          <cell r="D9293">
            <v>1.02</v>
          </cell>
        </row>
        <row r="9294">
          <cell r="A9294">
            <v>93239</v>
          </cell>
          <cell r="B9294" t="str">
            <v>ROLO COMPACTADOR VIBRATÓRIO PÉ DE CARNEIRO, OPERADO POR CONTROLE REMOTO, POTÊNCIA 12,5 KW, PESO OPERACIONAL 1,675 T, LARGURA DE TRABALHO 0,85 M - JUROS. AF_02/2016</v>
          </cell>
          <cell r="C9294" t="str">
            <v>H</v>
          </cell>
          <cell r="D9294">
            <v>4.6500000000000004</v>
          </cell>
        </row>
        <row r="9295">
          <cell r="A9295">
            <v>93240</v>
          </cell>
          <cell r="B9295" t="str">
            <v>ROLO COMPACTADOR VIBRATÓRIO PÉ DE CARNEIRO, OPERADO POR CONTROLE REMOTO, POTÊNCIA 12,5 KW, PESO OPERACIONAL 1,675 T, LARGURA DE TRABALHO 0,85 M - MATERIAIS NA OPERAÇÃO. AF_02/2016</v>
          </cell>
          <cell r="C9295" t="str">
            <v>H</v>
          </cell>
          <cell r="D9295">
            <v>8.1</v>
          </cell>
        </row>
        <row r="9296">
          <cell r="A9296">
            <v>93243</v>
          </cell>
          <cell r="B9296" t="str">
            <v>EXECUÇÃO DE RESERVATÓRIO ELEVADO DE ÁGUA (3000 LITROS) EM CANTEIRO DE OBRA, APOIADO EM ESTRUTURA DE MADEIRA. AF_02/2016</v>
          </cell>
          <cell r="C9296" t="str">
            <v>UN</v>
          </cell>
          <cell r="D9296">
            <v>1865.84</v>
          </cell>
        </row>
        <row r="9297">
          <cell r="A9297">
            <v>93244</v>
          </cell>
          <cell r="B9297" t="str">
            <v>ROLO COMPACTADOR VIBRATÓRIO PÉ DE CARNEIRO PARA SOLOS, POTÊNCIA 80 HP, PESO OPERACIONAL SEM/COM LASTRO 7,4 / 8,8 T, LARGURA DE TRABALHO 1,68 M - CHI DIURNO. AF_02/2016</v>
          </cell>
          <cell r="C9297" t="str">
            <v>CHI</v>
          </cell>
          <cell r="D9297">
            <v>30.99</v>
          </cell>
        </row>
        <row r="9298">
          <cell r="A9298">
            <v>93267</v>
          </cell>
          <cell r="B9298" t="str">
            <v>GRUA ASCENCIONAL, LANÇA DE 30 M, CAPACIDADE DE 1,0 T A 30 M, ALTURA ATÉ 39 M  DEPRECIAÇÃO. AF_03/2016</v>
          </cell>
          <cell r="C9298" t="str">
            <v>H</v>
          </cell>
          <cell r="D9298">
            <v>20.77</v>
          </cell>
        </row>
        <row r="9299">
          <cell r="A9299">
            <v>93269</v>
          </cell>
          <cell r="B9299" t="str">
            <v>GRUA ASCENCIONAL, LANÇA DE 30 M, CAPACIDADE DE 1,0 T A 30 M, ALTURA ATÉ 39 M   JUROS. AF_03/2016</v>
          </cell>
          <cell r="C9299" t="str">
            <v>H</v>
          </cell>
          <cell r="D9299">
            <v>4.67</v>
          </cell>
        </row>
        <row r="9300">
          <cell r="A9300">
            <v>93270</v>
          </cell>
          <cell r="B9300" t="str">
            <v>GRUA ASCENCIONAL, LANÇA DE 30 M, CAPACIDADE DE 1,0 T A 30 M, ALTURA ATÉ 39 M   MANUTENÇÃO. AF_03/2016</v>
          </cell>
          <cell r="C9300" t="str">
            <v>H</v>
          </cell>
          <cell r="D9300">
            <v>22.72</v>
          </cell>
        </row>
        <row r="9301">
          <cell r="A9301">
            <v>93271</v>
          </cell>
          <cell r="B9301" t="str">
            <v>GRUA ASCENCIONAL, LANÇA DE 30 M, CAPACIDADE DE 1,0 T A 30 M, ALTURA ATÉ 39 M   MATERIAIS NA OPERAÇÃO. AF_03/2016</v>
          </cell>
          <cell r="C9301" t="str">
            <v>H</v>
          </cell>
          <cell r="D9301">
            <v>5.79</v>
          </cell>
        </row>
        <row r="9302">
          <cell r="A9302">
            <v>93272</v>
          </cell>
          <cell r="B9302" t="str">
            <v>GRUA ASCENSIONAL, LANCA DE 30 M, CAPACIDADE DE 1,0 T A 30 M, ALTURA ATE 39 M - CHP DIURNO. AF_03/2016</v>
          </cell>
          <cell r="C9302" t="str">
            <v>CHP</v>
          </cell>
          <cell r="D9302">
            <v>72.33</v>
          </cell>
        </row>
        <row r="9303">
          <cell r="A9303">
            <v>93274</v>
          </cell>
          <cell r="B9303" t="str">
            <v>GRUA ASCENSIONAL, LANÇA DE 30 M, CAPACIDADE DE 1,0 T A 30 M, ALTURA ATÉ 39 M - CHI DIURNO. AF_03/2016</v>
          </cell>
          <cell r="C9303" t="str">
            <v>CHI</v>
          </cell>
          <cell r="D9303">
            <v>43.82</v>
          </cell>
        </row>
        <row r="9304">
          <cell r="A9304">
            <v>93277</v>
          </cell>
          <cell r="B9304" t="str">
            <v>GUINCHO ELÉTRICO DE COLUNA, CAPACIDADE 400 KG, COM MOTO FREIO, MOTOR TRIFÁSICO DE 1,25 CV - DEPRECIAÇÃO. AF_03/2016</v>
          </cell>
          <cell r="C9304" t="str">
            <v>H</v>
          </cell>
          <cell r="D9304">
            <v>0.34</v>
          </cell>
        </row>
        <row r="9305">
          <cell r="A9305">
            <v>93278</v>
          </cell>
          <cell r="B9305" t="str">
            <v>GUINCHO ELÉTRICO DE COLUNA, CAPACIDADE 400 KG, COM MOTO FREIO, MOTOR TRIFÁSICO DE 1,25 CV - JUROS. AF_03/2016</v>
          </cell>
          <cell r="C9305" t="str">
            <v>H</v>
          </cell>
          <cell r="D9305">
            <v>7.0000000000000007E-2</v>
          </cell>
        </row>
        <row r="9306">
          <cell r="A9306">
            <v>93279</v>
          </cell>
          <cell r="B9306" t="str">
            <v>GUINCHO ELÉTRICO DE COLUNA, CAPACIDADE 400 KG, COM MOTO FREIO, MOTOR TRIFÁSICO DE 1,25 CV - MANUTENÇÃO. AF_03/2016</v>
          </cell>
          <cell r="C9306" t="str">
            <v>H</v>
          </cell>
          <cell r="D9306">
            <v>0.32</v>
          </cell>
        </row>
        <row r="9307">
          <cell r="A9307">
            <v>93280</v>
          </cell>
          <cell r="B9307" t="str">
            <v>GUINCHO ELÉTRICO DE COLUNA, CAPACIDADE 400 KG, COM MOTO FREIO, MOTOR TRIFÁSICO DE 1,25 CV - MATERIAIS NA OPERAÇÃO. AF_03/2016</v>
          </cell>
          <cell r="C9307" t="str">
            <v>H</v>
          </cell>
          <cell r="D9307">
            <v>0.48</v>
          </cell>
        </row>
        <row r="9308">
          <cell r="A9308">
            <v>93281</v>
          </cell>
          <cell r="B9308" t="str">
            <v>GUINCHO ELÉTRICO DE COLUNA, CAPACIDADE 400 KG, COM MOTO FREIO, MOTOR TRIFÁSICO DE 1,25 CV - CHP DIURNO. AF_03/2016</v>
          </cell>
          <cell r="C9308" t="str">
            <v>CHP</v>
          </cell>
          <cell r="D9308">
            <v>11.48</v>
          </cell>
        </row>
        <row r="9309">
          <cell r="A9309">
            <v>93282</v>
          </cell>
          <cell r="B9309" t="str">
            <v>GUINCHO ELÉTRICO DE COLUNA, CAPACIDADE 400 KG, COM MOTO FREIO, MOTOR TRIFÁSICO DE 1,25 CV - CHI DIURNO. AF_03/2016</v>
          </cell>
          <cell r="C9309" t="str">
            <v>CHI</v>
          </cell>
          <cell r="D9309">
            <v>10.68</v>
          </cell>
        </row>
        <row r="9310">
          <cell r="A9310">
            <v>93283</v>
          </cell>
          <cell r="B9310" t="str">
            <v>GUINDASTE HIDRÁULICO AUTOPROPELIDO, COM LANÇA TELESCÓPICA 40 M, CAPACIDADE MÁXIMA 60 T, POTÊNCIA 260 KW - DEPRECIAÇÃO. AF_03/2016</v>
          </cell>
          <cell r="C9310" t="str">
            <v>H</v>
          </cell>
          <cell r="D9310">
            <v>43.66</v>
          </cell>
        </row>
        <row r="9311">
          <cell r="A9311">
            <v>93284</v>
          </cell>
          <cell r="B9311" t="str">
            <v>GUINDASTE HIDRÁULICO AUTOPROPELIDO, COM LANÇA TELESCÓPICA 40 M, CAPACIDADE MÁXIMA 60 T, POTÊNCIA 260 KW - JUROS. AF_03/2016</v>
          </cell>
          <cell r="C9311" t="str">
            <v>H</v>
          </cell>
          <cell r="D9311">
            <v>14.95</v>
          </cell>
        </row>
        <row r="9312">
          <cell r="A9312">
            <v>93285</v>
          </cell>
          <cell r="B9312" t="str">
            <v>GUINDASTE HIDRÁULICO AUTOPROPELIDO, COM LANÇA TELESCÓPICA 40 M, CAPACIDADE MÁXIMA 60 T, POTÊNCIA 260 KW - MANUTENÇÃO. AF_03/2016</v>
          </cell>
          <cell r="C9312" t="str">
            <v>H</v>
          </cell>
          <cell r="D9312">
            <v>70.19</v>
          </cell>
        </row>
        <row r="9313">
          <cell r="A9313">
            <v>93286</v>
          </cell>
          <cell r="B9313" t="str">
            <v>GUINDASTE HIDRÁULICO AUTOPROPELIDO, COM LANÇA TELESCÓPICA 40 M, CAPACIDADE MÁXIMA 60 T, POTÊNCIA 260 KW - MATERIAIS NA OPERAÇÃO. AF_03/2016</v>
          </cell>
          <cell r="C9313" t="str">
            <v>H</v>
          </cell>
          <cell r="D9313">
            <v>137.02000000000001</v>
          </cell>
        </row>
        <row r="9314">
          <cell r="A9314">
            <v>93287</v>
          </cell>
          <cell r="B9314" t="str">
            <v>GUINDASTE HIDRÁULICO AUTOPROPELIDO, COM LANÇA TELESCÓPICA 40 M, CAPACIDADE MÁXIMA 60 T, POTÊNCIA 260 KW - CHP DIURNO. AF_03/2016</v>
          </cell>
          <cell r="C9314" t="str">
            <v>CHP</v>
          </cell>
          <cell r="D9314">
            <v>287.25</v>
          </cell>
        </row>
        <row r="9315">
          <cell r="A9315">
            <v>93288</v>
          </cell>
          <cell r="B9315" t="str">
            <v>GUINDASTE HIDRÁULICO AUTOPROPELIDO, COM LANÇA TELESCÓPICA 40 M, CAPACIDADE MÁXIMA 60 T, POTÊNCIA 260 KW - CHI DIURNO. AF_03/2016</v>
          </cell>
          <cell r="C9315" t="str">
            <v>CHI</v>
          </cell>
          <cell r="D9315">
            <v>80.040000000000006</v>
          </cell>
        </row>
        <row r="9316">
          <cell r="A9316">
            <v>93296</v>
          </cell>
          <cell r="B9316" t="str">
            <v>GUINDASTE HIDRÁULICO AUTOPROPELIDO, COM LANÇA TELESCÓPICA 40 M, CAPACIDADE MÁXIMA 60 T, POTÊNCIA 260 KW - IMPOSTOS E SEGUROS. AF_03/2016</v>
          </cell>
          <cell r="C9316" t="str">
            <v>H</v>
          </cell>
          <cell r="D9316">
            <v>3.05</v>
          </cell>
        </row>
        <row r="9317">
          <cell r="A9317">
            <v>93350</v>
          </cell>
          <cell r="B9317"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317" t="str">
            <v>UN</v>
          </cell>
          <cell r="D9317">
            <v>675.93</v>
          </cell>
        </row>
        <row r="9318">
          <cell r="A9318">
            <v>93351</v>
          </cell>
          <cell r="B9318"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318" t="str">
            <v>UN</v>
          </cell>
          <cell r="D9318">
            <v>551.42999999999995</v>
          </cell>
        </row>
        <row r="9319">
          <cell r="A9319">
            <v>93352</v>
          </cell>
          <cell r="B9319"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319" t="str">
            <v>UN</v>
          </cell>
          <cell r="D9319">
            <v>427.8</v>
          </cell>
        </row>
        <row r="9320">
          <cell r="A9320">
            <v>93353</v>
          </cell>
          <cell r="B9320"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320" t="str">
            <v>UN</v>
          </cell>
          <cell r="D9320">
            <v>307.11</v>
          </cell>
        </row>
        <row r="9321">
          <cell r="A9321">
            <v>93354</v>
          </cell>
          <cell r="B9321"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321" t="str">
            <v>UN</v>
          </cell>
          <cell r="D9321">
            <v>470.66</v>
          </cell>
        </row>
        <row r="9322">
          <cell r="A9322">
            <v>93355</v>
          </cell>
          <cell r="B9322"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322" t="str">
            <v>UN</v>
          </cell>
          <cell r="D9322">
            <v>389.59</v>
          </cell>
        </row>
        <row r="9323">
          <cell r="A9323">
            <v>93356</v>
          </cell>
          <cell r="B9323"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323" t="str">
            <v>UN</v>
          </cell>
          <cell r="D9323">
            <v>308.2</v>
          </cell>
        </row>
        <row r="9324">
          <cell r="A9324">
            <v>93357</v>
          </cell>
          <cell r="B9324"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324" t="str">
            <v>UN</v>
          </cell>
          <cell r="D9324">
            <v>228.57</v>
          </cell>
        </row>
        <row r="9325">
          <cell r="A9325">
            <v>93358</v>
          </cell>
          <cell r="B9325" t="str">
            <v>ESCAVAÇÃO MANUAL DE VALAS. AF_03/2016</v>
          </cell>
          <cell r="C9325" t="str">
            <v>M3</v>
          </cell>
          <cell r="D9325">
            <v>54.23</v>
          </cell>
        </row>
        <row r="9326">
          <cell r="A9326">
            <v>93360</v>
          </cell>
          <cell r="B9326" t="str">
            <v>REATERRO MECANIZADO DE VALA COM ESCAVADEIRA HIDRÁULICA (CAPACIDADE DA CAÇAMBA: 0,8 M³ / POTÊNCIA: 111 HP), LARGURA DE 1,5 A 2,5 M, PROFUNDIDADE ATÉ 1,5 M, COM SOLO (SEM SUBSTITUIÇÃO) DE 1ª CATEGORIA EM LOCAIS COM ALTO NÍVEL DE INTERFERÊNCIA. AF_04/2016</v>
          </cell>
          <cell r="C9326" t="str">
            <v>M3</v>
          </cell>
          <cell r="D9326">
            <v>12.99</v>
          </cell>
        </row>
        <row r="9327">
          <cell r="A9327">
            <v>93361</v>
          </cell>
          <cell r="B9327" t="str">
            <v>REATERRO MECANIZADO DE VALA COM ESCAVADEIRA HIDRÁULICA (CAPACIDADE DA CAÇAMBA: 0,8 M³ / POTÊNCIA: 111 HP), LARGURA ATÉ 1,5 M, PROFUNDIDADE DE 1,5 A 3,0 M, COM SOLO (SEM SUBSTITUIÇÃO) DE 1ª CATEGORIA EM LOCAIS COM ALTO NÍVEL DE INTERFERÊNCIA. AF_04/2016</v>
          </cell>
          <cell r="C9327" t="str">
            <v>M3</v>
          </cell>
          <cell r="D9327">
            <v>10.81</v>
          </cell>
        </row>
        <row r="9328">
          <cell r="A9328">
            <v>93362</v>
          </cell>
          <cell r="B9328" t="str">
            <v>REATERRO MECANIZADO DE VALA COM ESCAVADEIRA HIDRÁULICA (CAPACIDADE DA CAÇAMBA: 0,8 M³ / POTÊNCIA: 111 HP), LARGURA DE 1,5 A 2,5 M, PROFUNDIDADE DE 1,5 A 3,0 M, COM SOLO (SEM SUBSTITUIÇÃO) DE 1ª CATEGORIA EM LOCAIS COM ALTO NÍVEL DE INTERFERÊNCIA. AF_04/2016</v>
          </cell>
          <cell r="C9328" t="str">
            <v>M3</v>
          </cell>
          <cell r="D9328">
            <v>7.87</v>
          </cell>
        </row>
        <row r="9329">
          <cell r="A9329">
            <v>93363</v>
          </cell>
          <cell r="B9329" t="str">
            <v>REATERRO MECANIZADO DE VALA COM ESCAVADEIRA HIDRÁULICA (CAPACIDADE DA CAÇAMBA: 0,8 M³ / POTÊNCIA: 111 HP), LARGURA ATÉ 1,5 M, PROFUNDIDADE DE 3,0 A 4,5 M COM SOLO (SEM SUBSTITUIÇÃO) DE 1ª CATEGORIA EM LOCAIS COM ALTO NÍVEL DE INTERFERÊNCIA. AF_04/2016</v>
          </cell>
          <cell r="C9329" t="str">
            <v>M3</v>
          </cell>
          <cell r="D9329">
            <v>8.51</v>
          </cell>
        </row>
        <row r="9330">
          <cell r="A9330">
            <v>93364</v>
          </cell>
          <cell r="B9330" t="str">
            <v>REATERRO MECANIZADO DE VALA COM ESCAVADEIRA HIDRÁULICA (CAPACIDADE DA CAÇAMBA: 0,8 M³ / POTÊNCIA: 111 HP), LARGURA DE 1,5 A 2,5 M, PROFUNDIDADE DE 3,0  A 4,5 M, COM SOLO (SEM SUBSTITUIÇÃO) DE 1ª CATEGORIA EM LOCAIS COM ALTO NÍVEL DE INTERFERÊNCIA. AF_04/2016</v>
          </cell>
          <cell r="C9330" t="str">
            <v>M3</v>
          </cell>
          <cell r="D9330">
            <v>6.72</v>
          </cell>
        </row>
        <row r="9331">
          <cell r="A9331">
            <v>93365</v>
          </cell>
          <cell r="B9331" t="str">
            <v>REATERRO MECANIZADO DE VALA COM ESCAVADEIRA HIDRÁULICA (CAPACIDADE DA CAÇAMBA: 0,8 M³ / POTÊNCIA: 111 HP), LARGURA ATÉ 1,5 M, PROFUNDIDADE DE 4,5 A 6,0 M, COM SOLO (SEM SUBSTITUIÇÃO) DE 1ª CATEGORIA EM LOCAIS COM ALTO NÍVEL DE INTERFERÊNCIA. AF_04/2016</v>
          </cell>
          <cell r="C9331" t="str">
            <v>M3</v>
          </cell>
          <cell r="D9331">
            <v>7.51</v>
          </cell>
        </row>
        <row r="9332">
          <cell r="A9332">
            <v>93366</v>
          </cell>
          <cell r="B9332" t="str">
            <v>REATERRO MECANIZADO DE VALA COM ESCAVADEIRA HIDRÁULICA (CAPACIDADE DA CAÇAMBA: 0,8 M³ / POTÊNCIA: 111 HP), LARGURA DE 1,5 A 2,5 M, PROFUNDIDADE DE 4,5 A 6,0 M, COM SOLO (SEM SUBSTITUIÇÃO) DE 1ª CATEGORIA EM LOCAIS COM ALTO NÍVEL DE INTERFERÊNCIA. AF_04/2016</v>
          </cell>
          <cell r="C9332" t="str">
            <v>M3</v>
          </cell>
          <cell r="D9332">
            <v>6.18</v>
          </cell>
        </row>
        <row r="9333">
          <cell r="A9333">
            <v>93367</v>
          </cell>
          <cell r="B9333" t="str">
            <v>REATERRO MECANIZADO DE VALA COM ESCAVADEIRA HIDRÁULICA (CAPACIDADE DA CAÇAMBA: 0,8 M³ / POTÊNCIA: 111 HP), LARGURA DE 1,5 A 2,5 M, PROFUNDIDADE ATÉ 1,5 M, COM SOLO (SEM SUBSTITUIÇÃO) DE 1ª CATEGORIA EM LOCAIS COM BAIXO NÍVEL DE INTERFERÊNCIA. AF_04/2016</v>
          </cell>
          <cell r="C9333" t="str">
            <v>M3</v>
          </cell>
          <cell r="D9333">
            <v>12.14</v>
          </cell>
        </row>
        <row r="9334">
          <cell r="A9334">
            <v>93368</v>
          </cell>
          <cell r="B9334" t="str">
            <v>REATERRO MECANIZADO DE VALA COM ESCAVADEIRA HIDRÁULICA (CAPACIDADE DA CAÇAMBA: 0,8 M³ / POTÊNCIA: 111 HP), LARGURA ATÉ 1,5 M, PROFUNDIDADE DE 1,5 A 3,0 M, COM SOLO (SEM SUBSTITUIÇÃO) DE 1ª CATEGORIA EM LOCAIS COM BAIXO NÍVEL DE INTERFERÊNCIA. AF_04/2016</v>
          </cell>
          <cell r="C9334" t="str">
            <v>M3</v>
          </cell>
          <cell r="D9334">
            <v>9.86</v>
          </cell>
        </row>
        <row r="9335">
          <cell r="A9335">
            <v>93369</v>
          </cell>
          <cell r="B9335" t="str">
            <v>REATERRO MECANIZADO DE VALA COM ESCAVADEIRA HIDRÁULICA (CAPACIDADE DA CAÇAMBA: 0,8 M³ / POTÊNCIA: 111 HP), LARGURA DE 1,5 A 2,5 M, PROFUNDIDADE DE 1,5 A 3,0 M, COM SOLO (SEM SUBSTITUIÇÃO) DE 1ª CATEGORIA EM LOCAIS COM BAIXO NÍVEL DE INTERFERÊNCIA. AF_04/2016</v>
          </cell>
          <cell r="C9335" t="str">
            <v>M3</v>
          </cell>
          <cell r="D9335">
            <v>6.99</v>
          </cell>
        </row>
        <row r="9336">
          <cell r="A9336">
            <v>93370</v>
          </cell>
          <cell r="B9336" t="str">
            <v>REATERRO MECANIZADO DE VALA COM ESCAVADEIRA HIDRÁULICA (CAPACIDADE DA CAÇAMBA: 0,8 M³ / POTÊNCIA: 111 HP), LARGURA ATÉ 1,5 M, PROFUNDIDADE DE 3,0 A 4,5 M, COM SOLO (SEM SUBSTITUIÇÃO) DE 1ª CATEGORIA EM LOCAIS COM BAIXO NÍVEL DE INTERFERÊNCIA. AF_04/2016</v>
          </cell>
          <cell r="C9336" t="str">
            <v>M3</v>
          </cell>
          <cell r="D9336">
            <v>7.66</v>
          </cell>
        </row>
        <row r="9337">
          <cell r="A9337">
            <v>93371</v>
          </cell>
          <cell r="B9337" t="str">
            <v>REATERRO MECANIZADO DE VALA COM ESCAVADEIRA HIDRÁULICA (CAPACIDADE DA CAÇAMBA: 0,8 M³ / POTÊNCIA: 111 HP), LARGURA DE 1,5 A 2,5 M, PROFUNDIDADE DE 3,0 A 4,5 M, COM SOLO (SEM SUBSTITUIÇÃO) DE 1ª CATEGORIA EM LOCAIS COM BAIXO NÍVEL DE INTERFERÊNCIA. AF_04/2016</v>
          </cell>
          <cell r="C9337" t="str">
            <v>M3</v>
          </cell>
          <cell r="D9337">
            <v>5.86</v>
          </cell>
        </row>
        <row r="9338">
          <cell r="A9338">
            <v>93372</v>
          </cell>
          <cell r="B9338" t="str">
            <v>REATERRO MECANIZADO DE VALA COM ESCAVADEIRA HIDRÁULICA (CAPACIDADE DA CAÇAMBA: 0,8 M³ / POTÊNCIA: 111 HP), LARGURA ATÉ 1,5 M, PROFUNDIDADE DE 4,5 A 6,0 M, COM SOLO (SEM SUBSTITUIÇÃO) DE 1ª CATEGORIA EM LOCAIS COM BAIXO NÍVEL DE INTERFERÊNCIA. AF_04/2016</v>
          </cell>
          <cell r="C9338" t="str">
            <v>M3</v>
          </cell>
          <cell r="D9338">
            <v>6.69</v>
          </cell>
        </row>
        <row r="9339">
          <cell r="A9339">
            <v>93373</v>
          </cell>
          <cell r="B9339" t="str">
            <v>REATERRO MECANIZADO DE VALA COM ESCAVADEIRA HIDRÁULICA (CAPACIDADE DA CAÇAMBA: 0,8 M³ / POTÊNCIA: 111 HP), LARGURA DE 1,5 A 2,5 M, PROFUNDIDADE DE 4,5 A 6,0 M, COM SOLO (SEM SUBSTITUIÇÃO) DE 1ª CATEGORIA EM LOCAIS COM BAIXO NÍVEL DE INTERFERÊNCIA. AF_04/2016</v>
          </cell>
          <cell r="C9339" t="str">
            <v>M3</v>
          </cell>
          <cell r="D9339">
            <v>5.3</v>
          </cell>
        </row>
        <row r="9340">
          <cell r="A9340">
            <v>93374</v>
          </cell>
          <cell r="B9340" t="str">
            <v>REATERRO MECANIZADO DE VALA COM RETROESCAVADEIRA (CAPACIDADE DA CAÇAMBA DA RETRO: 0,26 M³ / POTÊNCIA: 88 HP), LARGURA ATÉ 0,8 M, PROFUNDIDADE ATÉ 1,5 M, COM SOLO (SEM SUBSTITUIÇÃO) DE 1ª CATEGORIA EM LOCAIS COM ALTO NÍVEL DE INTERFERÊNCIA. AF_04/2016</v>
          </cell>
          <cell r="C9340" t="str">
            <v>M3</v>
          </cell>
          <cell r="D9340">
            <v>17.399999999999999</v>
          </cell>
        </row>
        <row r="9341">
          <cell r="A9341">
            <v>93375</v>
          </cell>
          <cell r="B9341" t="str">
            <v>REATERRO MECANIZADO DE VALA COM RETROESCAVADEIRA (CAPACIDADE DA CAÇAMBA DA RETRO: 0,26 M³ / POTÊNCIA: 88 HP), LARGURA DE 0,8 A 1,5 M, PROFUNDIDADE ATÉ 1,5 M, COM SOLO (SEM SUBSTITUIÇÃO) DE 1ª CATEGORIA EM LOCAIS COM ALTO NÍVEL DE INTERFERÊNCIA. AF_04/2016</v>
          </cell>
          <cell r="C9341" t="str">
            <v>M3</v>
          </cell>
          <cell r="D9341">
            <v>11.94</v>
          </cell>
        </row>
        <row r="9342">
          <cell r="A9342">
            <v>93376</v>
          </cell>
          <cell r="B9342" t="str">
            <v>REATERRO MECANIZADO DE VALA COM RETROESCAVADEIRA (CAPACIDADE DA CAÇAMBA DA RETRO: 0,26 M³ / POTÊNCIA: 88 HP), LARGURA ATÉ 0,8 M, PROFUNDIDADE DE 1,5 A 3,0 M, COM SOLO (SEM SUBSTITUIÇÃO) DE 1ª CATEGORIA EM LOCAIS COM ALTO NÍVEL DE INTERFERÊNCIA. AF_04/2016</v>
          </cell>
          <cell r="C9342" t="str">
            <v>M3</v>
          </cell>
          <cell r="D9342">
            <v>9.49</v>
          </cell>
        </row>
        <row r="9343">
          <cell r="A9343">
            <v>93377</v>
          </cell>
          <cell r="B9343" t="str">
            <v>REATERRO MECANIZADO DE VALA COM RETROESCAVADEIRA (CAPACIDADE DA CAÇAMBA DA RETRO: 0,26 M³ / POTÊNCIA: 88 HP), LARGURA DE 0,8 A 1,5 M, PROFUNDIDADE DE 1,5 A 3,0 M, COM SOLO (SEM SUBSTITUIÇÃO) DE 1ª CATEGORIA EM LOCAIS COM ALTO NÍVEL DE INTERFERÊNCIA. AF_04/2016</v>
          </cell>
          <cell r="C9343" t="str">
            <v>M3</v>
          </cell>
          <cell r="D9343">
            <v>6.35</v>
          </cell>
        </row>
        <row r="9344">
          <cell r="A9344">
            <v>93378</v>
          </cell>
          <cell r="B9344" t="str">
            <v>REATERRO MECANIZADO DE VALA COM RETROESCAVADEIRA (CAPACIDADE DA CAÇAMBA DA RETRO: 0,26 M³ / POTÊNCIA: 88 HP), LARGURA ATÉ 0,8 M, PROFUNDIDADE ATÉ 1,5 M, COM SOLO (SEM SUBSTITUIÇÃO) DE 1ª CATEGORIA EM LOCAIS COM BAIXO NÍVEL DE INTERFERÊNCIA. AF_04/2016</v>
          </cell>
          <cell r="C9344" t="str">
            <v>M3</v>
          </cell>
          <cell r="D9344">
            <v>16.37</v>
          </cell>
        </row>
        <row r="9345">
          <cell r="A9345">
            <v>93379</v>
          </cell>
          <cell r="B9345" t="str">
            <v>REATERRO MECANIZADO DE VALA COM RETROESCAVADEIRA (CAPACIDADE DA CAÇAMBA DA RETRO: 0,26 M³ / POTÊNCIA: 88 HP), LARGURA DE 0,8 A 1,5 M, PROFUNDIDADE ATÉ 1,5 M, COM SOLO (SEM SUBSTITUIÇÃO) DE 1ª CATEGORIA EM LOCAIS COM BAIXO NÍVEL DE INTERFERÊNCIA. AF_04/2016</v>
          </cell>
          <cell r="C9345" t="str">
            <v>M3</v>
          </cell>
          <cell r="D9345">
            <v>11.16</v>
          </cell>
        </row>
        <row r="9346">
          <cell r="A9346">
            <v>93380</v>
          </cell>
          <cell r="B9346" t="str">
            <v>REATERRO MECANIZADO DE VALA COM RETROESCAVADEIRA (CAPACIDADE DA CAÇAMBA DA RETRO: 0,26 M³ / POTÊNCIA: 88 HP), LARGURA ATÉ 0,8 M, PROFUNDIDADE DE 1,5 A 3,0 M, COM SOLO (SEM SUBSTITUIÇÃO) DE 1ª CATEGORIA EM LOCAIS COM BAIXO NÍVEL DE INTERFERÊNCIA. AF_04/2016</v>
          </cell>
          <cell r="C9346" t="str">
            <v>M3</v>
          </cell>
          <cell r="D9346">
            <v>8.8800000000000008</v>
          </cell>
        </row>
        <row r="9347">
          <cell r="A9347">
            <v>93381</v>
          </cell>
          <cell r="B9347" t="str">
            <v>REATERRO MECANIZADO DE VALA COM RETROESCAVADEIRA (CAPACIDADE DA CAÇAMBA DA RETRO: 0,26 M³ / POTÊNCIA: 88 HP), LARGURA DE 0,8 A 1,5 M, PROFUNDIDADE DE 1,5 A 3,0 M, COM SOLO (SEM SUBSTITUIÇÃO) DE 1ª CATEGORIA EM LOCAIS COM BAIXO NÍVEL DE INTERFERÊNCIA. AF_04/2016</v>
          </cell>
          <cell r="C9347" t="str">
            <v>M3</v>
          </cell>
          <cell r="D9347">
            <v>5.91</v>
          </cell>
        </row>
        <row r="9348">
          <cell r="A9348">
            <v>93382</v>
          </cell>
          <cell r="B9348" t="str">
            <v>REATERRO MANUAL DE VALAS COM COMPACTAÇÃO MECANIZADA. AF_04/2016</v>
          </cell>
          <cell r="C9348" t="str">
            <v>M3</v>
          </cell>
          <cell r="D9348">
            <v>19.09</v>
          </cell>
        </row>
        <row r="9349">
          <cell r="A9349">
            <v>93389</v>
          </cell>
          <cell r="B9349" t="str">
            <v>REVESTIMENTO CERÂMICO PARA PISO COM PLACAS TIPO ESMALTADA PADRÃO POPULAR DE DIMENSÕES 35X35 CM APLICADA EM AMBIENTES DE ÁREA MENOR QUE 5 M2. AF_06/2014</v>
          </cell>
          <cell r="C9349" t="str">
            <v>M2</v>
          </cell>
          <cell r="D9349">
            <v>29.79</v>
          </cell>
        </row>
        <row r="9350">
          <cell r="A9350">
            <v>93390</v>
          </cell>
          <cell r="B9350" t="str">
            <v>REVESTIMENTO CERÂMICO PARA PISO COM PLACAS TIPO ESMALTADA PADRÃO POPULAR DE DIMENSÕES 35X35 CM APLICADA EM AMBIENTES DE ÁREA ENTRE 5 M2 E 10 M2. AF_06/2014</v>
          </cell>
          <cell r="C9350" t="str">
            <v>M2</v>
          </cell>
          <cell r="D9350">
            <v>25.43</v>
          </cell>
        </row>
        <row r="9351">
          <cell r="A9351">
            <v>93391</v>
          </cell>
          <cell r="B9351" t="str">
            <v>REVESTIMENTO CERÂMICO PARA PISO COM PLACAS TIPO ESMALTADA PADRÃO POPULAR DE DIMENSÕES 35X35 CM APLICADA EM AMBIENTES DE ÁREA MAIOR QUE 10 M2. AF_06/2014</v>
          </cell>
          <cell r="C9351" t="str">
            <v>M2</v>
          </cell>
          <cell r="D9351">
            <v>21.76</v>
          </cell>
        </row>
        <row r="9352">
          <cell r="A9352">
            <v>93392</v>
          </cell>
          <cell r="B9352" t="str">
            <v>REVESTIMENTO CERÂMICO PARA PAREDES INTERNAS COM PLACAS TIPO ESMALTADA PADRÃO POPULAR DE DIMENSÕES 20X20 CM APLICADAS EM AMBIENTES DE ÁREA MENOR QUE 5 M2 NA ALTURA INTEIRA DAS PAREDES. AF_06/2014</v>
          </cell>
          <cell r="C9352" t="str">
            <v>M2</v>
          </cell>
          <cell r="D9352">
            <v>39.840000000000003</v>
          </cell>
        </row>
        <row r="9353">
          <cell r="A9353">
            <v>93393</v>
          </cell>
          <cell r="B9353" t="str">
            <v>REVESTIMENTO CERÂMICO PARA PAREDES INTERNAS COM PLACAS TIPO ESMALTADA PADRÃO POPULAR DE DIMENSÕES 20X20 CM APLICADAS EM AMBIENTES DE ÁREA MAIOR QUE 5 M2 NA ALTURA INTEIRA DAS PAREDES. AF_06/2014</v>
          </cell>
          <cell r="C9353" t="str">
            <v>M2</v>
          </cell>
          <cell r="D9353">
            <v>34.81</v>
          </cell>
        </row>
        <row r="9354">
          <cell r="A9354">
            <v>93394</v>
          </cell>
          <cell r="B9354" t="str">
            <v>REVESTIMENTO CERÂMICO PARA PAREDES INTERNAS COM PLACAS TIPO ESMALTADA PADRÃO POPULAR DE DIMENSÕES 20X20 CM APLICADAS EM AMBIENTES DE ÁREA MENOR QUE 5 M2 A MEIA ALTURA DAS PAREDES. AF_06/2014</v>
          </cell>
          <cell r="C9354" t="str">
            <v>M2</v>
          </cell>
          <cell r="D9354">
            <v>41.64</v>
          </cell>
        </row>
        <row r="9355">
          <cell r="A9355">
            <v>93395</v>
          </cell>
          <cell r="B9355" t="str">
            <v>REVESTIMENTO CERÂMICO PARA PAREDES INTERNAS COM PLACAS TIPO ESMALTADA PADRÃO POPULAR DE DIMENSÕES 20X20 CM APLICADAS EM AMBIENTES DE ÁREA MAIOR QUE 5 M2 A MEIA ALTURA DAS PAREDES. AF_06/2014</v>
          </cell>
          <cell r="C9355" t="str">
            <v>M2</v>
          </cell>
          <cell r="D9355">
            <v>39.39</v>
          </cell>
        </row>
        <row r="9356">
          <cell r="A9356">
            <v>93396</v>
          </cell>
          <cell r="B9356" t="str">
            <v>BANCADA GRANITO CINZA POLIDO 0,50 X 0,60M, INCL. CUBA DE EMBUTIR OVAL LOUÇA BRANCA 35 X 50CM, VÁLVULA METAL CROMADO, SIFÃO FLEXÍVEL PVC, ENGATE 30CM FLEXÍVEL PLÁSTICO E TORNEIRA CROMADA DE MESA, PADRÃO POPULAR - FORNEC. E INSTALAÇÃO. AF_12/2013</v>
          </cell>
          <cell r="C9356" t="str">
            <v>UN</v>
          </cell>
          <cell r="D9356">
            <v>467.21</v>
          </cell>
        </row>
        <row r="9357">
          <cell r="A9357">
            <v>93397</v>
          </cell>
          <cell r="B9357" t="str">
            <v>GUINDAUTO HIDRÁULICO, CAPACIDADE MÁXIMA DE CARGA 3300 KG, MOMENTO MÁXIMO DE CARGA 5,8 TM, ALCANCE MÁXIMO HORIZONTAL 7,60 M, INCLUSIVE CAMINHÃO TOCO PBT 16.000 KG, POTÊNCIA DE 189 CV - DEPRECIAÇÃO. AF_03/2016</v>
          </cell>
          <cell r="C9357" t="str">
            <v>H</v>
          </cell>
          <cell r="D9357">
            <v>7.23</v>
          </cell>
        </row>
        <row r="9358">
          <cell r="A9358">
            <v>93398</v>
          </cell>
          <cell r="B9358" t="str">
            <v>GUINDAUTO HIDRÁULICO, CAPACIDADE MÁXIMA DE CARGA 3300 KG, MOMENTO MÁXIMO DE CARGA 5,8 TM, ALCANCE MÁXIMO HORIZONTAL 7,60 M, INCLUSIVE CAMINHÃO TOCO PBT 16.000 KG, POTÊNCIA DE 189 CV - JUROS. AF_03/2016</v>
          </cell>
          <cell r="C9358" t="str">
            <v>H</v>
          </cell>
          <cell r="D9358">
            <v>2.88</v>
          </cell>
        </row>
        <row r="9359">
          <cell r="A9359">
            <v>93399</v>
          </cell>
          <cell r="B9359" t="str">
            <v>GUINDAUTO HIDRÁULICO, CAPACIDADE MÁXIMA DE CARGA 3300 KG, MOMENTO MÁXIMO DE CARGA 5,8 TM, ALCANCE MÁXIMO HORIZONTAL 7,60 M, INCLUSIVE CAMINHÃO TOCO PBT 16.000 KG, POTÊNCIA DE 189 CV  IMPOSTOS E SEGUROS. AF_03/2016</v>
          </cell>
          <cell r="C9359" t="str">
            <v>H</v>
          </cell>
          <cell r="D9359">
            <v>0.57999999999999996</v>
          </cell>
        </row>
        <row r="9360">
          <cell r="A9360">
            <v>93400</v>
          </cell>
          <cell r="B9360" t="str">
            <v>GUINDAUTO HIDRÁULICO, CAPACIDADE MÁXIMA DE CARGA 3300 KG, MOMENTO MÁXIMO DE CARGA 5,8 TM, ALCANCE MÁXIMO HORIZONTAL 7,60 M, INCLUSIVE CAMINHÃO TOCO PBT 16.000 KG, POTÊNCIA DE 189 CV - MANUTENÇÃO. AF_03/2016</v>
          </cell>
          <cell r="C9360" t="str">
            <v>H</v>
          </cell>
          <cell r="D9360">
            <v>13.56</v>
          </cell>
        </row>
        <row r="9361">
          <cell r="A9361">
            <v>93401</v>
          </cell>
          <cell r="B9361" t="str">
            <v>GUINDAUTO HIDRÁULICO, CAPACIDADE MÁXIMA DE CARGA 3300 KG, MOMENTO MÁXIMO DE CARGA 5,8 TM, ALCANCE MÁXIMO HORIZONTAL 7,60 M, INCLUSIVE CAMINHÃO TOCO PBT 16.000 KG, POTÊNCIA DE 189 CV - MATERIAIS NA OPERAÇÃO. AF_03/2016</v>
          </cell>
          <cell r="C9361" t="str">
            <v>H</v>
          </cell>
          <cell r="D9361">
            <v>90.14</v>
          </cell>
        </row>
        <row r="9362">
          <cell r="A9362">
            <v>93402</v>
          </cell>
          <cell r="B9362" t="str">
            <v>GUINDAUTO HIDRÁULICO, CAPACIDADE MÁXIMA DE CARGA 3300 KG, MOMENTO MÁXIMO DE CARGA 5,8 TM, ALCANCE MÁXIMO HORIZONTAL 7,60 M, INCLUSIVE CAMINHÃO TOCO PBT 16.000 KG, POTÊNCIA DE 189 CV - CHP DIURNO. AF_03/2016</v>
          </cell>
          <cell r="C9362" t="str">
            <v>CHP</v>
          </cell>
          <cell r="D9362">
            <v>128.97</v>
          </cell>
        </row>
        <row r="9363">
          <cell r="A9363">
            <v>93403</v>
          </cell>
          <cell r="B9363" t="str">
            <v>GUINDAUTO HIDRÁULICO, CAPACIDADE MÁXIMA DE CARGA 3300 KG, MOMENTO MÁXIMO DE CARGA 5,8 TM, ALCANCE MÁXIMO HORIZONTAL 7,60 M, INCLUSIVE CAMINHÃO TOCO PBT 16.000 KG, POTÊNCIA DE 189 CV - CHI DIURNO. AF_03/2016</v>
          </cell>
          <cell r="C9363" t="str">
            <v>CHI</v>
          </cell>
          <cell r="D9363">
            <v>25.27</v>
          </cell>
        </row>
        <row r="9364">
          <cell r="A9364">
            <v>93404</v>
          </cell>
          <cell r="B9364"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364" t="str">
            <v>H</v>
          </cell>
          <cell r="D9364">
            <v>3.61</v>
          </cell>
        </row>
        <row r="9365">
          <cell r="A9365">
            <v>93405</v>
          </cell>
          <cell r="B9365"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365" t="str">
            <v>H</v>
          </cell>
          <cell r="D9365">
            <v>0.71</v>
          </cell>
        </row>
        <row r="9366">
          <cell r="A9366">
            <v>93406</v>
          </cell>
          <cell r="B9366"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366" t="str">
            <v>H</v>
          </cell>
          <cell r="D9366">
            <v>4.5199999999999996</v>
          </cell>
        </row>
        <row r="9367">
          <cell r="A9367">
            <v>93407</v>
          </cell>
          <cell r="B9367"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367" t="str">
            <v>H</v>
          </cell>
          <cell r="D9367">
            <v>30.06</v>
          </cell>
        </row>
        <row r="9368">
          <cell r="A9368">
            <v>93408</v>
          </cell>
          <cell r="B9368"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368" t="str">
            <v>CHP</v>
          </cell>
          <cell r="D9368">
            <v>49.61</v>
          </cell>
        </row>
        <row r="9369">
          <cell r="A9369">
            <v>93409</v>
          </cell>
          <cell r="B9369"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369" t="str">
            <v>CHI</v>
          </cell>
          <cell r="D9369">
            <v>15.03</v>
          </cell>
        </row>
        <row r="9370">
          <cell r="A9370">
            <v>93411</v>
          </cell>
          <cell r="B9370" t="str">
            <v>GERADOR PORTÁTIL MONOFÁSICO, POTÊNCIA 5500 VA, MOTOR A GASOLINA, POTÊNCIA DO MOTOR 13 CV - DEPRECIAÇÃO. AF_03/2016</v>
          </cell>
          <cell r="C9370" t="str">
            <v>H</v>
          </cell>
          <cell r="D9370">
            <v>0.15</v>
          </cell>
        </row>
        <row r="9371">
          <cell r="A9371">
            <v>93412</v>
          </cell>
          <cell r="B9371" t="str">
            <v>GERADOR PORTÁTIL MONOFÁSICO, POTÊNCIA 5500 VA, MOTOR A GASOLINA, POTÊNCIA DO MOTOR 13 CV - JUROS. AF_03/2016</v>
          </cell>
          <cell r="C9371" t="str">
            <v>H</v>
          </cell>
          <cell r="D9371">
            <v>0.05</v>
          </cell>
        </row>
        <row r="9372">
          <cell r="A9372">
            <v>93413</v>
          </cell>
          <cell r="B9372" t="str">
            <v>GERADOR PORTÁTIL MONOFÁSICO, POTÊNCIA 5500 VA, MOTOR A GASOLINA, POTÊNCIA DO MOTOR 13 CV - MANUTENÇÃO. AF_03/2016</v>
          </cell>
          <cell r="C9372" t="str">
            <v>H</v>
          </cell>
          <cell r="D9372">
            <v>0.14000000000000001</v>
          </cell>
        </row>
        <row r="9373">
          <cell r="A9373">
            <v>93414</v>
          </cell>
          <cell r="B9373" t="str">
            <v>GERADOR PORTÁTIL MONOFÁSICO, POTÊNCIA 5500 VA, MOTOR A GASOLINA, POTÊNCIA DO MOTOR 13 CV - MATERIAIS NA OPERAÇÃO. AF_03/2016</v>
          </cell>
          <cell r="C9373" t="str">
            <v>H</v>
          </cell>
          <cell r="D9373">
            <v>7.64</v>
          </cell>
        </row>
        <row r="9374">
          <cell r="A9374">
            <v>93415</v>
          </cell>
          <cell r="B9374" t="str">
            <v>GERADOR PORTÁTIL MONOFÁSICO, POTÊNCIA 5500 VA, MOTOR A GASOLINA, POTÊNCIA DO MOTOR 13 CV - CHP DIURNO. AF_03/2016</v>
          </cell>
          <cell r="C9374" t="str">
            <v>CHP</v>
          </cell>
          <cell r="D9374">
            <v>7.98</v>
          </cell>
        </row>
        <row r="9375">
          <cell r="A9375">
            <v>93416</v>
          </cell>
          <cell r="B9375" t="str">
            <v>GERADOR PORTÁTIL MONOFÁSICO, POTÊNCIA 5500 VA, MOTOR A GASOLINA, POTÊNCIA DO MOTOR 13 CV - CHI DIURNO. AF_03/2016</v>
          </cell>
          <cell r="C9375" t="str">
            <v>CHI</v>
          </cell>
          <cell r="D9375">
            <v>0.2</v>
          </cell>
        </row>
        <row r="9376">
          <cell r="A9376">
            <v>93417</v>
          </cell>
          <cell r="B9376" t="str">
            <v>GRUPO GERADOR REBOCÁVEL, POTÊNCIA 66 KVA, MOTOR A DIESEL - DEPRECIAÇÃO. AF_03/2016</v>
          </cell>
          <cell r="C9376" t="str">
            <v>H</v>
          </cell>
          <cell r="D9376">
            <v>2.06</v>
          </cell>
        </row>
        <row r="9377">
          <cell r="A9377">
            <v>93418</v>
          </cell>
          <cell r="B9377" t="str">
            <v>GRUPO GERADOR REBOCÁVEL, POTÊNCIA 66 KVA, MOTOR A DIESEL - JUROS. AF_03/2016</v>
          </cell>
          <cell r="C9377" t="str">
            <v>H</v>
          </cell>
          <cell r="D9377">
            <v>0.7</v>
          </cell>
        </row>
        <row r="9378">
          <cell r="A9378">
            <v>93419</v>
          </cell>
          <cell r="B9378" t="str">
            <v>GRUPO GERADOR REBOCÁVEL, POTÊNCIA 66 KVA, MOTOR A DIESEL - MANUTENÇÃO. AF_03/2016</v>
          </cell>
          <cell r="C9378" t="str">
            <v>H</v>
          </cell>
          <cell r="D9378">
            <v>1.83</v>
          </cell>
        </row>
        <row r="9379">
          <cell r="A9379">
            <v>93420</v>
          </cell>
          <cell r="B9379" t="str">
            <v>GRUPO GERADOR REBOCÁVEL, POTÊNCIA 66 KVA, MOTOR A DIESEL - MATERIAIS NA OPERAÇÃO. AF_03/2016</v>
          </cell>
          <cell r="C9379" t="str">
            <v>H</v>
          </cell>
          <cell r="D9379">
            <v>38.229999999999997</v>
          </cell>
        </row>
        <row r="9380">
          <cell r="A9380">
            <v>93421</v>
          </cell>
          <cell r="B9380" t="str">
            <v>GRUPO GERADOR REBOCÁVEL, POTÊNCIA 66 KVA, MOTOR A DIESEL - CHP DIURNO. AF_03/2016</v>
          </cell>
          <cell r="C9380" t="str">
            <v>CHP</v>
          </cell>
          <cell r="D9380">
            <v>42.82</v>
          </cell>
        </row>
        <row r="9381">
          <cell r="A9381">
            <v>93422</v>
          </cell>
          <cell r="B9381" t="str">
            <v>GRUPO GERADOR REBOCÁVEL, POTÊNCIA 66 KVA, MOTOR A DIESEL - CHI DIURNO. AF_03/2016</v>
          </cell>
          <cell r="C9381" t="str">
            <v>CHI</v>
          </cell>
          <cell r="D9381">
            <v>2.76</v>
          </cell>
        </row>
        <row r="9382">
          <cell r="A9382">
            <v>93423</v>
          </cell>
          <cell r="B9382" t="str">
            <v>GRUPO GERADOR ESTACIONÁRIO, POTÊNCIA 150 KVA, MOTOR A DIESEL- DEPRECIAÇÃO. AF_03/2016</v>
          </cell>
          <cell r="C9382" t="str">
            <v>H</v>
          </cell>
          <cell r="D9382">
            <v>2.91</v>
          </cell>
        </row>
        <row r="9383">
          <cell r="A9383">
            <v>93424</v>
          </cell>
          <cell r="B9383" t="str">
            <v>GRUPO GERADOR ESTACIONÁRIO, POTÊNCIA 150 KVA, MOTOR A DIESEL- JUROS. AF_03/2016</v>
          </cell>
          <cell r="C9383" t="str">
            <v>H</v>
          </cell>
          <cell r="D9383">
            <v>0.99</v>
          </cell>
        </row>
        <row r="9384">
          <cell r="A9384">
            <v>93425</v>
          </cell>
          <cell r="B9384" t="str">
            <v>GRUPO GERADOR ESTACIONÁRIO, POTÊNCIA 150 KVA, MOTOR A DIESEL- MANUTENÇÃO. AF_03/2016</v>
          </cell>
          <cell r="C9384" t="str">
            <v>H</v>
          </cell>
          <cell r="D9384">
            <v>2.6</v>
          </cell>
        </row>
        <row r="9385">
          <cell r="A9385">
            <v>93426</v>
          </cell>
          <cell r="B9385" t="str">
            <v>GRUPO GERADOR ESTACIONÁRIO, POTÊNCIA 150 KVA, MOTOR A DIESEL- MATERIAIS NA OPERAÇÃO. AF_03/2016</v>
          </cell>
          <cell r="C9385" t="str">
            <v>H</v>
          </cell>
          <cell r="D9385">
            <v>91.36</v>
          </cell>
        </row>
        <row r="9386">
          <cell r="A9386">
            <v>93427</v>
          </cell>
          <cell r="B9386" t="str">
            <v>GRUPO GERADOR ESTACIONÁRIO, POTÊNCIA 150 KVA, MOTOR A DIESEL- CHP DIURNO. AF_03/2016</v>
          </cell>
          <cell r="C9386" t="str">
            <v>CHP</v>
          </cell>
          <cell r="D9386">
            <v>97.86</v>
          </cell>
        </row>
        <row r="9387">
          <cell r="A9387">
            <v>93428</v>
          </cell>
          <cell r="B9387" t="str">
            <v>GRUPO GERADOR ESTACIONÁRIO, POTÊNCIA 150 KVA, MOTOR A DIESEL- CHI DIURNO. AF_03/2016</v>
          </cell>
          <cell r="C9387" t="str">
            <v>CHI</v>
          </cell>
          <cell r="D9387">
            <v>3.9</v>
          </cell>
        </row>
        <row r="9388">
          <cell r="A9388">
            <v>93429</v>
          </cell>
          <cell r="B9388" t="str">
            <v>USINA DE MISTURA ASFÁLTICA À QUENTE, TIPO CONTRA FLUXO, PROD 40 A 80 TON/HORA - DEPRECIAÇÃO. AF_03/2016</v>
          </cell>
          <cell r="C9388" t="str">
            <v>H</v>
          </cell>
          <cell r="D9388">
            <v>62</v>
          </cell>
        </row>
        <row r="9389">
          <cell r="A9389">
            <v>93430</v>
          </cell>
          <cell r="B9389" t="str">
            <v>USINA DE MISTURA ASFÁLTICA À QUENTE, TIPO CONTRA FLUXO, PROD 40 A 80 TON/HORA - JUROS. AF_03/2016</v>
          </cell>
          <cell r="C9389" t="str">
            <v>H</v>
          </cell>
          <cell r="D9389">
            <v>21.23</v>
          </cell>
        </row>
        <row r="9390">
          <cell r="A9390">
            <v>93431</v>
          </cell>
          <cell r="B9390" t="str">
            <v>USINA DE MISTURA ASFÁLTICA À QUENTE, TIPO CONTRA FLUXO, PROD 40 A 80 TON/HORA - MANUTENÇÃO. AF_03/2016</v>
          </cell>
          <cell r="C9390" t="str">
            <v>H</v>
          </cell>
          <cell r="D9390">
            <v>99.66</v>
          </cell>
        </row>
        <row r="9391">
          <cell r="A9391">
            <v>93432</v>
          </cell>
          <cell r="B9391" t="str">
            <v>USINA DE MISTURA ASFÁLTICA À QUENTE, TIPO CONTRA FLUXO, PROD 40 A 80 TON/HORA - MATERIAIS NA OPERAÇÃO. AF_03/2016</v>
          </cell>
          <cell r="C9391" t="str">
            <v>H</v>
          </cell>
          <cell r="D9391">
            <v>1728</v>
          </cell>
        </row>
        <row r="9392">
          <cell r="A9392">
            <v>93433</v>
          </cell>
          <cell r="B9392" t="str">
            <v>USINA DE MISTURA ASFÁLTICA À QUENTE, TIPO CONTRA FLUXO, PROD 40 A 80 TON/HORA - CHP DIURNO. AF_03/2016</v>
          </cell>
          <cell r="C9392" t="str">
            <v>CHP</v>
          </cell>
          <cell r="D9392">
            <v>1980.19</v>
          </cell>
        </row>
        <row r="9393">
          <cell r="A9393">
            <v>93434</v>
          </cell>
          <cell r="B9393" t="str">
            <v>USINA DE MISTURA ASFÁLTICA À QUENTE, TIPO CONTRA FLUXO, PROD 40 A 80 TON/HORA - CHI DIURNO. AF_03/2016</v>
          </cell>
          <cell r="C9393" t="str">
            <v>CHI</v>
          </cell>
          <cell r="D9393">
            <v>152.53</v>
          </cell>
        </row>
        <row r="9394">
          <cell r="A9394">
            <v>93435</v>
          </cell>
          <cell r="B9394" t="str">
            <v>USINA DE ASFALTO À FRIO, CAPACIDADE DE 40 A 60 TON/HORA, ELÉTRICA POTÊNCIA 30 CV - DEPRECIAÇÃO. AF_03/2016</v>
          </cell>
          <cell r="C9394" t="str">
            <v>H</v>
          </cell>
          <cell r="D9394">
            <v>3.35</v>
          </cell>
        </row>
        <row r="9395">
          <cell r="A9395">
            <v>93436</v>
          </cell>
          <cell r="B9395" t="str">
            <v>USINA DE ASFALTO À FRIO, CAPACIDADE DE 40 A 60 TON/HORA, ELÉTRICA POTÊNCIA 30 CV - JUROS. AF_03/2016</v>
          </cell>
          <cell r="C9395" t="str">
            <v>H</v>
          </cell>
          <cell r="D9395">
            <v>1.34</v>
          </cell>
        </row>
        <row r="9396">
          <cell r="A9396">
            <v>93437</v>
          </cell>
          <cell r="B9396" t="str">
            <v>USINA DE ASFALTO À FRIO, CAPACIDADE DE 40 A 60 TON/HORA, ELÉTRICA POTÊNCIA 30 CV - MANUTENÇÃO. AF_03/2016</v>
          </cell>
          <cell r="C9396" t="str">
            <v>H</v>
          </cell>
          <cell r="D9396">
            <v>6.29</v>
          </cell>
        </row>
        <row r="9397">
          <cell r="A9397">
            <v>93438</v>
          </cell>
          <cell r="B9397" t="str">
            <v>USINA DE ASFALTO À FRIO, CAPACIDADE DE 40 A 60 TON/HORA, ELÉTRICA POTÊNCIA 30 CV - MATERIAIS NA OPERAÇÃO. AF_03/2016</v>
          </cell>
          <cell r="C9397" t="str">
            <v>H</v>
          </cell>
          <cell r="D9397">
            <v>16.95</v>
          </cell>
        </row>
        <row r="9398">
          <cell r="A9398">
            <v>93439</v>
          </cell>
          <cell r="B9398" t="str">
            <v>USINA DE ASFALTO À FRIO, CAPACIDADE DE 40 A 60 TON/HORA, ELÉTRICA POTÊNCIA 30 CV - CHP DIURNO. AF_03/2016</v>
          </cell>
          <cell r="C9398" t="str">
            <v>CHP</v>
          </cell>
          <cell r="D9398">
            <v>97.23</v>
          </cell>
        </row>
        <row r="9399">
          <cell r="A9399">
            <v>93440</v>
          </cell>
          <cell r="B9399" t="str">
            <v>USINA DE ASFALTO À FRIO, CAPACIDADE DE 40 A 60 TON/HORA, ELÉTRICA POTÊNCIA 30 CV - CHI DIURNO. AF_03/2016</v>
          </cell>
          <cell r="C9399" t="str">
            <v>CHI</v>
          </cell>
          <cell r="D9399">
            <v>73.989999999999995</v>
          </cell>
        </row>
        <row r="9400">
          <cell r="A9400">
            <v>93441</v>
          </cell>
          <cell r="B9400"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400" t="str">
            <v>UN</v>
          </cell>
          <cell r="D9400">
            <v>753.5</v>
          </cell>
        </row>
        <row r="9401">
          <cell r="A9401">
            <v>93442</v>
          </cell>
          <cell r="B9401"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401" t="str">
            <v>UN</v>
          </cell>
          <cell r="D9401">
            <v>733.93</v>
          </cell>
        </row>
        <row r="9402">
          <cell r="A9402">
            <v>93556</v>
          </cell>
          <cell r="B9402" t="str">
            <v>FERRAMENTAS (ENCARGOS COMPLEMENTARES) - MENSALISTA</v>
          </cell>
          <cell r="C9402" t="str">
            <v>MES</v>
          </cell>
          <cell r="D9402">
            <v>90.87</v>
          </cell>
        </row>
        <row r="9403">
          <cell r="A9403">
            <v>93557</v>
          </cell>
          <cell r="B9403" t="str">
            <v>EPI (ENCARGOS COMPLEMENTARES) - MENSALISTA</v>
          </cell>
          <cell r="C9403" t="str">
            <v>MES</v>
          </cell>
          <cell r="D9403">
            <v>182.63</v>
          </cell>
        </row>
        <row r="9404">
          <cell r="A9404">
            <v>93558</v>
          </cell>
          <cell r="B9404" t="str">
            <v>MOTORISTA DE CAMINHAO COM ENCARGOS COMPLEMENTARES</v>
          </cell>
          <cell r="C9404" t="str">
            <v>MES</v>
          </cell>
          <cell r="D9404">
            <v>2420.2399999999998</v>
          </cell>
        </row>
        <row r="9405">
          <cell r="A9405">
            <v>93559</v>
          </cell>
          <cell r="B9405" t="str">
            <v>DESENHISTA DETALHISTA COM ENCARGOS COMPLEMENTARES</v>
          </cell>
          <cell r="C9405" t="str">
            <v>MES</v>
          </cell>
          <cell r="D9405">
            <v>3847.57</v>
          </cell>
        </row>
        <row r="9406">
          <cell r="A9406">
            <v>93560</v>
          </cell>
          <cell r="B9406" t="str">
            <v>DESENHISTA COPISTA COM ENCARGOS COMPLEMENTARES</v>
          </cell>
          <cell r="C9406" t="str">
            <v>MES</v>
          </cell>
          <cell r="D9406">
            <v>3268.87</v>
          </cell>
        </row>
        <row r="9407">
          <cell r="A9407">
            <v>93561</v>
          </cell>
          <cell r="B9407" t="str">
            <v>DESENHISTA PROJETISTA COM ENCARGOS COMPLEMENTARES</v>
          </cell>
          <cell r="C9407" t="str">
            <v>MES</v>
          </cell>
          <cell r="D9407">
            <v>5344.71</v>
          </cell>
        </row>
        <row r="9408">
          <cell r="A9408">
            <v>93562</v>
          </cell>
          <cell r="B9408" t="str">
            <v>AUXILIAR DE DESENHISTA COM ENCARGOS COMPLEMENTARES</v>
          </cell>
          <cell r="C9408" t="str">
            <v>MES</v>
          </cell>
          <cell r="D9408">
            <v>3235.74</v>
          </cell>
        </row>
        <row r="9409">
          <cell r="A9409">
            <v>93563</v>
          </cell>
          <cell r="B9409" t="str">
            <v>ALMOXARIFE COM ENCARGOS COMPLEMENTARES</v>
          </cell>
          <cell r="C9409" t="str">
            <v>MES</v>
          </cell>
          <cell r="D9409">
            <v>2758.35</v>
          </cell>
        </row>
        <row r="9410">
          <cell r="A9410">
            <v>93564</v>
          </cell>
          <cell r="B9410" t="str">
            <v>APONTADOR OU APROPRIADOR COM ENCARGOS COMPLEMENTARES</v>
          </cell>
          <cell r="C9410" t="str">
            <v>MES</v>
          </cell>
          <cell r="D9410">
            <v>2659.3</v>
          </cell>
        </row>
        <row r="9411">
          <cell r="A9411">
            <v>93565</v>
          </cell>
          <cell r="B9411" t="str">
            <v>ENGENHEIRO CIVIL DE OBRA JUNIOR COM ENCARGOS COMPLEMENTARES</v>
          </cell>
          <cell r="C9411" t="str">
            <v>MES</v>
          </cell>
          <cell r="D9411">
            <v>12656.33</v>
          </cell>
        </row>
        <row r="9412">
          <cell r="A9412">
            <v>93566</v>
          </cell>
          <cell r="B9412" t="str">
            <v>AUXILIAR DE ESCRITORIO COM ENCARGOS COMPLEMENTARES</v>
          </cell>
          <cell r="C9412" t="str">
            <v>MES</v>
          </cell>
          <cell r="D9412">
            <v>2812.2</v>
          </cell>
        </row>
        <row r="9413">
          <cell r="A9413">
            <v>93567</v>
          </cell>
          <cell r="B9413" t="str">
            <v>ENGENHEIRO CIVIL DE OBRA PLENO COM ENCARGOS COMPLEMENTARES</v>
          </cell>
          <cell r="C9413" t="str">
            <v>MES</v>
          </cell>
          <cell r="D9413">
            <v>15918.69</v>
          </cell>
        </row>
        <row r="9414">
          <cell r="A9414">
            <v>93568</v>
          </cell>
          <cell r="B9414" t="str">
            <v>ENGENHEIRO CIVIL DE OBRA SENIOR COM ENCARGOS COMPLEMENTARES</v>
          </cell>
          <cell r="C9414" t="str">
            <v>MES</v>
          </cell>
          <cell r="D9414">
            <v>20885.47</v>
          </cell>
        </row>
        <row r="9415">
          <cell r="A9415">
            <v>93569</v>
          </cell>
          <cell r="B9415" t="str">
            <v>ARQUITETO JUNIOR COM ENCARGOS COMPLEMENTARES</v>
          </cell>
          <cell r="C9415" t="str">
            <v>MES</v>
          </cell>
          <cell r="D9415">
            <v>11919.38</v>
          </cell>
        </row>
        <row r="9416">
          <cell r="A9416">
            <v>93570</v>
          </cell>
          <cell r="B9416" t="str">
            <v>ARQUITETO PLENO COM ENCARGOS COMPLEMENTARES</v>
          </cell>
          <cell r="C9416" t="str">
            <v>MES</v>
          </cell>
          <cell r="D9416">
            <v>13665.66</v>
          </cell>
        </row>
        <row r="9417">
          <cell r="A9417">
            <v>93571</v>
          </cell>
          <cell r="B9417" t="str">
            <v>ARQUITETO SENIOR COM ENCARGOS COMPLEMENTARES</v>
          </cell>
          <cell r="C9417" t="str">
            <v>MES</v>
          </cell>
          <cell r="D9417">
            <v>16175.14</v>
          </cell>
        </row>
        <row r="9418">
          <cell r="A9418">
            <v>93572</v>
          </cell>
          <cell r="B9418" t="str">
            <v>ENCARREGADO GERAL DE OBRAS COM ENCARGOS COMPLEMENTARES</v>
          </cell>
          <cell r="C9418" t="str">
            <v>MES</v>
          </cell>
          <cell r="D9418">
            <v>3517.97</v>
          </cell>
        </row>
        <row r="9419">
          <cell r="A9419">
            <v>93582</v>
          </cell>
          <cell r="B9419" t="str">
            <v>EXECUÇÃO DE CENTRAL DE ARMADURA EM CANTEIRO DE OBRA, NÃO INCLUSO MOBILIÁRIO E EQUIPAMENTOS. AF_04/2016</v>
          </cell>
          <cell r="C9419" t="str">
            <v>M2</v>
          </cell>
          <cell r="D9419">
            <v>126.58</v>
          </cell>
        </row>
        <row r="9420">
          <cell r="A9420">
            <v>93583</v>
          </cell>
          <cell r="B9420" t="str">
            <v>EXECUÇÃO DE CENTRAL DE FÔRMAS, PRODUÇÃO DE ARGAMASSA OU CONCRETO EM CANTEIRO DE OBRA, NÃO INCLUSO MOBILIÁRIO E EQUIPAMENTOS. AF_04/2016</v>
          </cell>
          <cell r="C9420" t="str">
            <v>M2</v>
          </cell>
          <cell r="D9420">
            <v>245.26</v>
          </cell>
        </row>
        <row r="9421">
          <cell r="A9421">
            <v>93584</v>
          </cell>
          <cell r="B9421" t="str">
            <v>EXECUÇÃO DE DEPÓSITO EM CANTEIRO DE OBRA EM CHAPA DE MADEIRA COMPENSADA, NÃO INCLUSO MOBILIÁRIO. AF_04/2016</v>
          </cell>
          <cell r="C9421" t="str">
            <v>M2</v>
          </cell>
          <cell r="D9421">
            <v>373.57</v>
          </cell>
        </row>
        <row r="9422">
          <cell r="A9422">
            <v>93585</v>
          </cell>
          <cell r="B9422" t="str">
            <v>EXECUÇÃO DE GUARITA EM CANTEIRO DE OBRA EM CHAPA DE MADEIRA COMPENSADA, NÃO INCLUSO MOBILIÁRIO. AF_04/2016</v>
          </cell>
          <cell r="C9422" t="str">
            <v>M2</v>
          </cell>
          <cell r="D9422">
            <v>496.51</v>
          </cell>
        </row>
        <row r="9423">
          <cell r="A9423">
            <v>93588</v>
          </cell>
          <cell r="B9423" t="str">
            <v>TRANSPORTE COM CAMINHÃO BASCULANTE DE 10 M3, EM VIA URBANA EM LEITO NATURAL (UNIDADE: M3XKM). AF_04/2016</v>
          </cell>
          <cell r="C9423" t="str">
            <v>M3XKM</v>
          </cell>
          <cell r="D9423">
            <v>1.45</v>
          </cell>
        </row>
        <row r="9424">
          <cell r="A9424">
            <v>93589</v>
          </cell>
          <cell r="B9424" t="str">
            <v>TRANSPORTE COM CAMINHÃO BASCULANTE DE 10 M3, EM VIA URBANA EM REVESTIMENTO PRIMÁRIO (UNIDADE: M3XKM). AF_04/2016</v>
          </cell>
          <cell r="C9424" t="str">
            <v>M3XKM</v>
          </cell>
          <cell r="D9424">
            <v>1.1000000000000001</v>
          </cell>
        </row>
        <row r="9425">
          <cell r="A9425">
            <v>93590</v>
          </cell>
          <cell r="B9425" t="str">
            <v>TRANSPORTE COM CAMINHÃO BASCULANTE DE 10 M3, EM VIA URBANA PAVIMENTADA, DMT ACIMA DE 30KM (UNIDADE: M3XKM). AF_04/2016</v>
          </cell>
          <cell r="C9425" t="str">
            <v>M3XKM</v>
          </cell>
          <cell r="D9425">
            <v>0.74</v>
          </cell>
        </row>
        <row r="9426">
          <cell r="A9426">
            <v>93591</v>
          </cell>
          <cell r="B9426" t="str">
            <v>TRANSPORTE COM CAMINHÃO BASCULANTE DE 14 M3, EM VIA URBANA EM LEITO NATURAL (UNIDADE: M3XKM). AF_04/2016</v>
          </cell>
          <cell r="C9426" t="str">
            <v>M3XKM</v>
          </cell>
          <cell r="D9426">
            <v>1.3</v>
          </cell>
        </row>
        <row r="9427">
          <cell r="A9427">
            <v>93592</v>
          </cell>
          <cell r="B9427" t="str">
            <v>TRANSPORTE COM CAMINHÃO BASCULANTE DE 14 M3, EM VIA URBANA EM REVESTIMENTO PRIMÁRIO (UNIDADE: M3XKM). AF_04/2016</v>
          </cell>
          <cell r="C9427" t="str">
            <v>M3XKM</v>
          </cell>
          <cell r="D9427">
            <v>0.99</v>
          </cell>
        </row>
        <row r="9428">
          <cell r="A9428">
            <v>93593</v>
          </cell>
          <cell r="B9428" t="str">
            <v>TRANSPORTE COM CAMINHÃO BASCULANTE DE 14 M3, EM VIA URBANA PAVIMENTADA, DMT ACIMA DE 30 KM (UNIDADE: M3XKM). AF_04/2016</v>
          </cell>
          <cell r="C9428" t="str">
            <v>M3XKM</v>
          </cell>
          <cell r="D9428">
            <v>0.65</v>
          </cell>
        </row>
        <row r="9429">
          <cell r="A9429">
            <v>93594</v>
          </cell>
          <cell r="B9429" t="str">
            <v>TRANSPORTE COM CAMINHÃO BASCULANTE DE 10 M3, EM VIA URBANA EM LEITO NATURAL (UNIDADE: TONXKM). AF_04/2016</v>
          </cell>
          <cell r="C9429" t="str">
            <v>TXKM</v>
          </cell>
          <cell r="D9429">
            <v>0.96</v>
          </cell>
        </row>
        <row r="9430">
          <cell r="A9430">
            <v>93595</v>
          </cell>
          <cell r="B9430" t="str">
            <v>TRANSPORTE COM CAMINHÃO BASCULANTE DE 10 M3, EM VIA URBANA EM REVESTIMENTO PRIMÁRIO (UNIDADE: TONXKM). AF_04/2016</v>
          </cell>
          <cell r="C9430" t="str">
            <v>TXKM</v>
          </cell>
          <cell r="D9430">
            <v>0.74</v>
          </cell>
        </row>
        <row r="9431">
          <cell r="A9431">
            <v>93596</v>
          </cell>
          <cell r="B9431" t="str">
            <v>TRANSPORTE COM CAMINHÃO BASCULANTE DE 10 M3, EM VIA URBANA PAVIMENTADA, DMT ACIMA DE 30 KM (UNIDADE: TONXKM). AF_04/2016</v>
          </cell>
          <cell r="C9431" t="str">
            <v>TXKM</v>
          </cell>
          <cell r="D9431">
            <v>0.49</v>
          </cell>
        </row>
        <row r="9432">
          <cell r="A9432">
            <v>93597</v>
          </cell>
          <cell r="B9432" t="str">
            <v>TRANSPORTE COM CAMINHÃO BASCULANTE DE 14 M3, EM VIA URBANA EM LEITO NATURAL (UNIDADE: TONXKM). AF_04/2016</v>
          </cell>
          <cell r="C9432" t="str">
            <v>TXKM</v>
          </cell>
          <cell r="D9432">
            <v>0.86</v>
          </cell>
        </row>
        <row r="9433">
          <cell r="A9433">
            <v>93598</v>
          </cell>
          <cell r="B9433" t="str">
            <v>TRANSPORTE COM CAMINHÃO BASCULANTE DE 14 M3, EM VIA URBANA EM REVESTIMENTO PRIMÁRIO (UNIDADE: TONXKM). AF_04/2016</v>
          </cell>
          <cell r="C9433" t="str">
            <v>TXKM</v>
          </cell>
          <cell r="D9433">
            <v>0.65</v>
          </cell>
        </row>
        <row r="9434">
          <cell r="A9434">
            <v>93599</v>
          </cell>
          <cell r="B9434" t="str">
            <v>TRANSPORTE COM CAMINHÃO BASCULANTE DE 14 M3, EM VIA URBANA PAVIMENTADA, DMT ACIMA DE 30 KM (UNIDADE: TONXKM). AF_04/2016</v>
          </cell>
          <cell r="C9434" t="str">
            <v>TXKM</v>
          </cell>
          <cell r="D9434">
            <v>0.43</v>
          </cell>
        </row>
        <row r="9435">
          <cell r="A9435">
            <v>93653</v>
          </cell>
          <cell r="B9435" t="str">
            <v>DISJUNTOR MONOPOLAR TIPO DIN, CORRENTE NOMINAL DE 10A - FORNECIMENTO E INSTALAÇÃO. AF_04/2016</v>
          </cell>
          <cell r="C9435" t="str">
            <v>UN</v>
          </cell>
          <cell r="D9435">
            <v>7.94</v>
          </cell>
        </row>
        <row r="9436">
          <cell r="A9436">
            <v>93654</v>
          </cell>
          <cell r="B9436" t="str">
            <v>DISJUNTOR MONOPOLAR TIPO DIN, CORRENTE NOMINAL DE 16A - FORNECIMENTO E INSTALAÇÃO. AF_04/2016</v>
          </cell>
          <cell r="C9436" t="str">
            <v>UN</v>
          </cell>
          <cell r="D9436">
            <v>8.35</v>
          </cell>
        </row>
        <row r="9437">
          <cell r="A9437">
            <v>93655</v>
          </cell>
          <cell r="B9437" t="str">
            <v>DISJUNTOR MONOPOLAR TIPO DIN, CORRENTE NOMINAL DE 20A - FORNECIMENTO E INSTALAÇÃO. AF_04/2016</v>
          </cell>
          <cell r="C9437" t="str">
            <v>UN</v>
          </cell>
          <cell r="D9437">
            <v>9.07</v>
          </cell>
        </row>
        <row r="9438">
          <cell r="A9438">
            <v>93656</v>
          </cell>
          <cell r="B9438" t="str">
            <v>DISJUNTOR MONOPOLAR TIPO DIN, CORRENTE NOMINAL DE 25A - FORNECIMENTO E INSTALAÇÃO. AF_04/2016</v>
          </cell>
          <cell r="C9438" t="str">
            <v>UN</v>
          </cell>
          <cell r="D9438">
            <v>9.07</v>
          </cell>
        </row>
        <row r="9439">
          <cell r="A9439">
            <v>93657</v>
          </cell>
          <cell r="B9439" t="str">
            <v>DISJUNTOR MONOPOLAR TIPO DIN, CORRENTE NOMINAL DE 32A - FORNECIMENTO E INSTALAÇÃO. AF_04/2016</v>
          </cell>
          <cell r="C9439" t="str">
            <v>UN</v>
          </cell>
          <cell r="D9439">
            <v>9.99</v>
          </cell>
        </row>
        <row r="9440">
          <cell r="A9440">
            <v>93658</v>
          </cell>
          <cell r="B9440" t="str">
            <v>DISJUNTOR MONOPOLAR TIPO DIN, CORRENTE NOMINAL DE 40A - FORNECIMENTO E INSTALAÇÃO. AF_04/2016</v>
          </cell>
          <cell r="C9440" t="str">
            <v>UN</v>
          </cell>
          <cell r="D9440">
            <v>14.51</v>
          </cell>
        </row>
        <row r="9441">
          <cell r="A9441">
            <v>93659</v>
          </cell>
          <cell r="B9441" t="str">
            <v>DISJUNTOR MONOPOLAR TIPO DIN, CORRENTE NOMINAL DE 50A - FORNECIMENTO E INSTALAÇÃO. AF_04/2016</v>
          </cell>
          <cell r="C9441" t="str">
            <v>UN</v>
          </cell>
          <cell r="D9441">
            <v>16.38</v>
          </cell>
        </row>
        <row r="9442">
          <cell r="A9442">
            <v>93660</v>
          </cell>
          <cell r="B9442" t="str">
            <v>DISJUNTOR BIPOLAR TIPO DIN, CORRENTE NOMINAL DE 10A - FORNECIMENTO E INSTALAÇÃO. AF_04/2016</v>
          </cell>
          <cell r="C9442" t="str">
            <v>UN</v>
          </cell>
          <cell r="D9442">
            <v>39.590000000000003</v>
          </cell>
        </row>
        <row r="9443">
          <cell r="A9443">
            <v>93661</v>
          </cell>
          <cell r="B9443" t="str">
            <v>DISJUNTOR BIPOLAR TIPO DIN, CORRENTE NOMINAL DE 16A - FORNECIMENTO E INSTALAÇÃO. AF_04/2016</v>
          </cell>
          <cell r="C9443" t="str">
            <v>UN</v>
          </cell>
          <cell r="D9443">
            <v>40.39</v>
          </cell>
        </row>
        <row r="9444">
          <cell r="A9444">
            <v>93662</v>
          </cell>
          <cell r="B9444" t="str">
            <v>DISJUNTOR BIPOLAR TIPO DIN, CORRENTE NOMINAL DE 20A - FORNECIMENTO E INSTALAÇÃO. AF_04/2016</v>
          </cell>
          <cell r="C9444" t="str">
            <v>UN</v>
          </cell>
          <cell r="D9444">
            <v>41.89</v>
          </cell>
        </row>
        <row r="9445">
          <cell r="A9445">
            <v>93663</v>
          </cell>
          <cell r="B9445" t="str">
            <v>DISJUNTOR BIPOLAR TIPO DIN, CORRENTE NOMINAL DE 25A - FORNECIMENTO E INSTALAÇÃO. AF_04/2016</v>
          </cell>
          <cell r="C9445" t="str">
            <v>UN</v>
          </cell>
          <cell r="D9445">
            <v>41.89</v>
          </cell>
        </row>
        <row r="9446">
          <cell r="A9446">
            <v>93664</v>
          </cell>
          <cell r="B9446" t="str">
            <v>DISJUNTOR BIPOLAR TIPO DIN, CORRENTE NOMINAL DE 32A - FORNECIMENTO E INSTALAÇÃO. AF_04/2016</v>
          </cell>
          <cell r="C9446" t="str">
            <v>UN</v>
          </cell>
          <cell r="D9446">
            <v>43.68</v>
          </cell>
        </row>
        <row r="9447">
          <cell r="A9447">
            <v>93665</v>
          </cell>
          <cell r="B9447" t="str">
            <v>DISJUNTOR BIPOLAR TIPO DIN, CORRENTE NOMINAL DE 40A - FORNECIMENTO E INSTALAÇÃO. AF_04/2016</v>
          </cell>
          <cell r="C9447" t="str">
            <v>UN</v>
          </cell>
          <cell r="D9447">
            <v>46.03</v>
          </cell>
        </row>
        <row r="9448">
          <cell r="A9448">
            <v>93666</v>
          </cell>
          <cell r="B9448" t="str">
            <v>DISJUNTOR BIPOLAR TIPO DIN, CORRENTE NOMINAL DE 50A - FORNECIMENTO E INSTALAÇÃO. AF_04/2016</v>
          </cell>
          <cell r="C9448" t="str">
            <v>UN</v>
          </cell>
          <cell r="D9448">
            <v>49.77</v>
          </cell>
        </row>
        <row r="9449">
          <cell r="A9449">
            <v>93667</v>
          </cell>
          <cell r="B9449" t="str">
            <v>DISJUNTOR TRIPOLAR TIPO DIN, CORRENTE NOMINAL DE 10A - FORNECIMENTO E INSTALAÇÃO. AF_04/2016</v>
          </cell>
          <cell r="C9449" t="str">
            <v>UN</v>
          </cell>
          <cell r="D9449">
            <v>49.39</v>
          </cell>
        </row>
        <row r="9450">
          <cell r="A9450">
            <v>93668</v>
          </cell>
          <cell r="B9450" t="str">
            <v>DISJUNTOR TRIPOLAR TIPO DIN, CORRENTE NOMINAL DE 16A - FORNECIMENTO E INSTALAÇÃO. AF_04/2016</v>
          </cell>
          <cell r="C9450" t="str">
            <v>UN</v>
          </cell>
          <cell r="D9450">
            <v>50.59</v>
          </cell>
        </row>
        <row r="9451">
          <cell r="A9451">
            <v>93669</v>
          </cell>
          <cell r="B9451" t="str">
            <v>DISJUNTOR TRIPOLAR TIPO DIN, CORRENTE NOMINAL DE 20A - FORNECIMENTO E INSTALAÇÃO. AF_04/2016</v>
          </cell>
          <cell r="C9451" t="str">
            <v>UN</v>
          </cell>
          <cell r="D9451">
            <v>52.82</v>
          </cell>
        </row>
        <row r="9452">
          <cell r="A9452">
            <v>93670</v>
          </cell>
          <cell r="B9452" t="str">
            <v>DISJUNTOR TRIPOLAR TIPO DIN, CORRENTE NOMINAL DE 25A - FORNECIMENTO E INSTALAÇÃO. AF_04/2016</v>
          </cell>
          <cell r="C9452" t="str">
            <v>UN</v>
          </cell>
          <cell r="D9452">
            <v>52.82</v>
          </cell>
        </row>
        <row r="9453">
          <cell r="A9453">
            <v>93671</v>
          </cell>
          <cell r="B9453" t="str">
            <v>DISJUNTOR TRIPOLAR TIPO DIN, CORRENTE NOMINAL DE 32A - FORNECIMENTO E INSTALAÇÃO. AF_04/2016</v>
          </cell>
          <cell r="C9453" t="str">
            <v>UN</v>
          </cell>
          <cell r="D9453">
            <v>55.53</v>
          </cell>
        </row>
        <row r="9454">
          <cell r="A9454">
            <v>93672</v>
          </cell>
          <cell r="B9454" t="str">
            <v>DISJUNTOR TRIPOLAR TIPO DIN, CORRENTE NOMINAL DE 40A - FORNECIMENTO E INSTALAÇÃO. AF_04/2016</v>
          </cell>
          <cell r="C9454" t="str">
            <v>UN</v>
          </cell>
          <cell r="D9454">
            <v>59.92</v>
          </cell>
        </row>
        <row r="9455">
          <cell r="A9455">
            <v>93673</v>
          </cell>
          <cell r="B9455" t="str">
            <v>DISJUNTOR TRIPOLAR TIPO DIN, CORRENTE NOMINAL DE 50A - FORNECIMENTO E INSTALAÇÃO. AF_04/2016</v>
          </cell>
          <cell r="C9455" t="str">
            <v>UN</v>
          </cell>
          <cell r="D9455">
            <v>65.540000000000006</v>
          </cell>
        </row>
        <row r="9456">
          <cell r="A9456">
            <v>93679</v>
          </cell>
          <cell r="B9456" t="str">
            <v>EXECUÇÃO DE PASSEIO EM PISO INTERTRAVADO, COM BLOCO RETANGULAR COLORIDO DE 20 X 10 CM, ESPESSURA 6 CM. AF_12/2015</v>
          </cell>
          <cell r="C9456" t="str">
            <v>M2</v>
          </cell>
          <cell r="D9456">
            <v>58.98</v>
          </cell>
        </row>
        <row r="9457">
          <cell r="A9457">
            <v>93680</v>
          </cell>
          <cell r="B9457" t="str">
            <v>EXECUÇÃO DE PÁTIO/ESTACIONAMENTO EM PISO INTERTRAVADO, COM BLOCO RETANGULAR COLORIDO DE 20 X 10 CM, ESPESSURA 6 CM. AF_12/2015</v>
          </cell>
          <cell r="C9457" t="str">
            <v>M2</v>
          </cell>
          <cell r="D9457">
            <v>49.2</v>
          </cell>
        </row>
        <row r="9458">
          <cell r="A9458">
            <v>93681</v>
          </cell>
          <cell r="B9458" t="str">
            <v>EXECUÇÃO DE PÁTIO/ESTACIONAMENTO EM PISO INTERTRAVADO, COM BLOCO RETANGULAR COLORIDO DE 20 X 10 CM, ESPESSURA 8 CM. AF_12/2015</v>
          </cell>
          <cell r="C9458" t="str">
            <v>M2</v>
          </cell>
          <cell r="D9458">
            <v>59.46</v>
          </cell>
        </row>
        <row r="9459">
          <cell r="A9459">
            <v>93682</v>
          </cell>
          <cell r="B9459" t="str">
            <v>EXECUÇÃO DE VIA EM PISO INTERTRAVADO, COM BLOCO RETANGULAR COLORIDO DE 20 X 10 CM, ESPESSURA 8 CM. AF_12/2015</v>
          </cell>
          <cell r="C9459" t="str">
            <v>M2</v>
          </cell>
          <cell r="D9459">
            <v>60.56</v>
          </cell>
        </row>
        <row r="9460">
          <cell r="A9460">
            <v>93952</v>
          </cell>
          <cell r="B9460" t="str">
            <v>EXECUÇÃO DE GRAMPO PARA SOLO GRAMPEADO COM COMPRIMENTO MENOR OU IGUAL A 4 M, DIÂMETRO DE 10 CM, PERFURAÇÃO COM EQUIPAMENTO MANUAL E ARMADURA COM DIÂMETRO DE 16 MM. AF_05/2016</v>
          </cell>
          <cell r="C9460" t="str">
            <v>M</v>
          </cell>
          <cell r="D9460">
            <v>140.82</v>
          </cell>
        </row>
        <row r="9461">
          <cell r="A9461">
            <v>93953</v>
          </cell>
          <cell r="B9461" t="str">
            <v>EXECUÇÃO DE GRAMPO PARA SOLO GRAMPEADO COM COMPRIMENTO MAIOR QUE 4 M E MENOR OU IGUAL A 6 M, DIÂMETRO DE 10 CM, PERFURAÇÃO COM EQUIPAMENTO MANUAL E ARMADURA COM DIÂMETRO DE 16 MM. AF_05/2016</v>
          </cell>
          <cell r="C9461" t="str">
            <v>M</v>
          </cell>
          <cell r="D9461">
            <v>130.81</v>
          </cell>
        </row>
        <row r="9462">
          <cell r="A9462">
            <v>93954</v>
          </cell>
          <cell r="B9462" t="str">
            <v>EXECUÇÃO DE GRAMPO PARA SOLO GRAMPEADO COM COMPRIMENTO MAIOR QUE 6 M E MENOR OU IGUAL A 8 M, DIÂMETRO DE 10 CM, PERFURAÇÃO COM EQUIPAMENTO MANUAL E ARMADURA COM DIÂMETRO DE 16 MM. AF_05/2016</v>
          </cell>
          <cell r="C9462" t="str">
            <v>M</v>
          </cell>
          <cell r="D9462">
            <v>124.84</v>
          </cell>
        </row>
        <row r="9463">
          <cell r="A9463">
            <v>93955</v>
          </cell>
          <cell r="B9463" t="str">
            <v>EXECUÇÃO DE GRAMPO PARA SOLO GRAMPEADO COM COMPRIMENTO MAIOR QUE 8 M E MENOR OU IGUAL A 10 M, DIÂMETRO DE 10 CM, PERFURAÇÃO COM EQUIPAMENTO MANUAL E ARMADURA COM DIÂMETRO DE 16 MM. AF_05/2016</v>
          </cell>
          <cell r="C9463" t="str">
            <v>M</v>
          </cell>
          <cell r="D9463">
            <v>120.63</v>
          </cell>
        </row>
        <row r="9464">
          <cell r="A9464">
            <v>93956</v>
          </cell>
          <cell r="B9464" t="str">
            <v>EXECUÇÃO DE GRAMPO PARA SOLO GRAMPEADO COM COMPRIMENTO MAIOR QUE 10 M, DIÂMETRO DE 10 CM, PERFURAÇÃO COM EQUIPAMENTO MANUAL E ARMADURA COM DIÂMETRO DE 16 MM. AF_05/2016</v>
          </cell>
          <cell r="C9464" t="str">
            <v>M</v>
          </cell>
          <cell r="D9464">
            <v>117.3</v>
          </cell>
        </row>
        <row r="9465">
          <cell r="A9465">
            <v>93957</v>
          </cell>
          <cell r="B9465" t="str">
            <v>EXECUÇÃO DE GRAMPO PARA SOLO GRAMPEADO COM COMPRIMENTO MENOR OU IGUAL A 4 M, DIÂMETRO DE 10 CM, PERFURAÇÃO COM EQUIPAMENTO MANUAL E ARMADURA COM DIÂMETRO DE 20 MM. AF_05/2016</v>
          </cell>
          <cell r="C9465" t="str">
            <v>M</v>
          </cell>
          <cell r="D9465">
            <v>145.69999999999999</v>
          </cell>
        </row>
        <row r="9466">
          <cell r="A9466">
            <v>93958</v>
          </cell>
          <cell r="B9466" t="str">
            <v>EXECUÇÃO DE GRAMPO PARA SOLO GRAMPEADO COM COMPRIMENTO MAIOR QUE 4 M E MENOR OU IGUAL A 6 M, DIÂMETRO DE 10 CM, PERFURAÇÃO COM EQUIPAMENTO MANUAL E ARMADURA COM DIÂMETRO DE 20 MM. AF_05/2016</v>
          </cell>
          <cell r="C9466" t="str">
            <v>M</v>
          </cell>
          <cell r="D9466">
            <v>135.19</v>
          </cell>
        </row>
        <row r="9467">
          <cell r="A9467">
            <v>93959</v>
          </cell>
          <cell r="B9467" t="str">
            <v>EXECUÇÃO DE GRAMPO PARA SOLO GRAMPEADO COM COMPRIMENTO MAIOR QUE 6 M E MENOR OU IGUAL A 8 M, DIÂMETRO DE 10 CM, PERFURAÇÃO COM EQUIPAMENTO MANUAL E ARMADURA COM DIÂMETRO DE 20 MM. AF_05/2016</v>
          </cell>
          <cell r="C9467" t="str">
            <v>M</v>
          </cell>
          <cell r="D9467">
            <v>128.96</v>
          </cell>
        </row>
        <row r="9468">
          <cell r="A9468">
            <v>93960</v>
          </cell>
          <cell r="B9468" t="str">
            <v>EXECUÇÃO DE GRAMPO PARA SOLO GRAMPEADO COM COMPRIMENTO MAIOR QUE 8 M E MENOR OU IGUAL A 10 M, DIÂMETRO DE 10 CM, PERFURAÇÃO COM EQUIPAMENTO MANUAL E ARMADURA COM DIÂMETRO DE 20 MM. AF_05/2016</v>
          </cell>
          <cell r="C9468" t="str">
            <v>M</v>
          </cell>
          <cell r="D9468">
            <v>124.58</v>
          </cell>
        </row>
        <row r="9469">
          <cell r="A9469">
            <v>93961</v>
          </cell>
          <cell r="B9469" t="str">
            <v>EXECUÇÃO DE GRAMPO PARA SOLO GRAMPEADO COM COMPRIMENTO MAIOR QUE 10 M, DIÂMETRO DE 10 CM, PERFURAÇÃO COM EQUIPAMENTO MANUAL E ARMADURA COM DIÂMETRO DE 20 MM. AF_05/2016</v>
          </cell>
          <cell r="C9469" t="str">
            <v>M</v>
          </cell>
          <cell r="D9469">
            <v>121.16</v>
          </cell>
        </row>
        <row r="9470">
          <cell r="A9470">
            <v>93962</v>
          </cell>
          <cell r="B9470" t="str">
            <v>EXECUÇÃO DE GRAMPO PARA SOLO GRAMPEADO COM COMPRIMENTO MENOR OU IGUAL A 4 M, DIÂMETRO DE 7 CM, PERFURAÇÃO COM EQUIPAMENTO MANUAL E ARMADURA COM DIÂMETRO DE 16 MM. AF_05/2016</v>
          </cell>
          <cell r="C9470" t="str">
            <v>M</v>
          </cell>
          <cell r="D9470">
            <v>131.94999999999999</v>
          </cell>
        </row>
        <row r="9471">
          <cell r="A9471">
            <v>93963</v>
          </cell>
          <cell r="B9471" t="str">
            <v>EXECUÇÃO DE GRAMPO PARA SOLO GRAMPEADO COM COMPRIMENTO MAIOR QUE 4 E MENOR OU IGUAL A 6 M, DIÂMETRO DE 7 CM, PERFURAÇÃO COM EQUIPAMENTO MANUAL E ARMADURA COM DIÂMETRO DE 16 MM. AF_05/2016</v>
          </cell>
          <cell r="C9471" t="str">
            <v>M</v>
          </cell>
          <cell r="D9471">
            <v>121.96</v>
          </cell>
        </row>
        <row r="9472">
          <cell r="A9472">
            <v>93964</v>
          </cell>
          <cell r="B9472" t="str">
            <v>EXECUÇÃO DE GRAMPO PARA SOLO GRAMPEADO COM COMPRIMENTO MAIOR QUE 6 M E MENOR OU IGUAL A 8 M, DIÂMETRO DE 7 CM, PERFURAÇÃO COM EQUIPAMENTO MANUAL E ARMADURA COM DIÂMETRO DE 16 MM. AF_05/2016</v>
          </cell>
          <cell r="C9472" t="str">
            <v>M</v>
          </cell>
          <cell r="D9472">
            <v>116.03</v>
          </cell>
        </row>
        <row r="9473">
          <cell r="A9473">
            <v>93965</v>
          </cell>
          <cell r="B9473" t="str">
            <v>EXECUÇÃO DE GRAMPO PARA SOLO GRAMPEADO COM COMPRIMENTO MAIOR QUE 8 M E MENOR OU IGUAL A 10 M, DIÂMETRO DE 7 CM, PERFURAÇÃO COM EQUIPAMENTO MANUAL E ARMADURA COM DIÂMETRO DE 16 MM. AF_05/2016</v>
          </cell>
          <cell r="C9473" t="str">
            <v>M</v>
          </cell>
          <cell r="D9473">
            <v>110.39</v>
          </cell>
        </row>
        <row r="9474">
          <cell r="A9474">
            <v>93966</v>
          </cell>
          <cell r="B9474" t="str">
            <v>EXECUÇÃO DE GRAMPO PARA SOLO GRAMPEADO COM COMPRIMENTO MAIOR QUE 10 M, DIÂMETRO DE 7 CM, PERFURAÇÃO COM EQUIPAMENTO MANUAL E ARMADURA COM DIÂMETRO DE 16 MM. AF_05/2016</v>
          </cell>
          <cell r="C9474" t="str">
            <v>M</v>
          </cell>
          <cell r="D9474">
            <v>108.54</v>
          </cell>
        </row>
        <row r="9475">
          <cell r="A9475">
            <v>93967</v>
          </cell>
          <cell r="B9475" t="str">
            <v>EXECUÇÃO DE GRAMPO PARA SOLO GRAMPEADO COM COMPRIMENTO MENOR OU IGUAL A 4 M, DIÂMETRO DE 7 CM, PERFURAÇÃO COM EQUIPAMENTO MANUAL E ARMADURA COM DIÂMETRO DE 20 MM. AF_05/2016</v>
          </cell>
          <cell r="C9475" t="str">
            <v>M</v>
          </cell>
          <cell r="D9475">
            <v>136.83000000000001</v>
          </cell>
        </row>
        <row r="9476">
          <cell r="A9476">
            <v>93968</v>
          </cell>
          <cell r="B9476" t="str">
            <v>EXECUÇÃO DE GRAMPO PARA SOLO GRAMPEADO COM COMPRIMENTO MAIOR QUE 4 E MENOR OU IGUAL A 6 M, DIÂMETRO DE 7 CM, PERFURAÇÃO COM EQUIPAMENTO MANUAL E ARMADURA COM DIÂMETRO DE 20 MM. AF_05/2016</v>
          </cell>
          <cell r="C9476" t="str">
            <v>M</v>
          </cell>
          <cell r="D9476">
            <v>126.34</v>
          </cell>
        </row>
        <row r="9477">
          <cell r="A9477">
            <v>93969</v>
          </cell>
          <cell r="B9477" t="str">
            <v>EXECUÇÃO DE GRAMPO PARA SOLO GRAMPEADO COM COMPRIMENTO MAIOR QUE 6 M E MENOR OU IGUAL A 8 M, DIÂMETRO DE 7 CM, PERFURAÇÃO COM EQUIPAMENTO MANUAL E ARMADURA COM DIÂMETRO DE 20 MM. AF_05/2016</v>
          </cell>
          <cell r="C9477" t="str">
            <v>M</v>
          </cell>
          <cell r="D9477">
            <v>120.14</v>
          </cell>
        </row>
        <row r="9478">
          <cell r="A9478">
            <v>93970</v>
          </cell>
          <cell r="B9478" t="str">
            <v>EXECUÇÃO DE GRAMPO PARA SOLO GRAMPEADO COM COMPRIMENTO MAIOR QUE 8 MENOR OU IGUAL A 10 M, DIÂMETRO DE 7 CM, PERFURAÇÃO COM EQUIPAMENTO MANUAL E ARMADURA COM DIÂMETRO DE 20 MM. AF_05/2016</v>
          </cell>
          <cell r="C9478" t="str">
            <v>M</v>
          </cell>
          <cell r="D9478">
            <v>115.8</v>
          </cell>
        </row>
        <row r="9479">
          <cell r="A9479">
            <v>93971</v>
          </cell>
          <cell r="B9479" t="str">
            <v>EXECUÇÃO DE GRAMPO PARA SOLO GRAMPEADO COM COMPRIMENTO MAIOR QUE 10 M, DIÂMETRO DE 7 CM, PERFURAÇÃO COM EQUIPAMENTO MANUAL E ARMADURA COM DIÂMETRO DE 20 MM. AF_05/2016</v>
          </cell>
          <cell r="C9479" t="str">
            <v>M</v>
          </cell>
          <cell r="D9479">
            <v>108.97</v>
          </cell>
        </row>
        <row r="9480">
          <cell r="A9480">
            <v>94037</v>
          </cell>
          <cell r="B9480" t="str">
            <v>ESCORAMENTO DE VALA, TIPO PONTALETEAMENTO, COM PROFUNDIDADE DE 0 A 1,5 M, LARGURA MENOR QUE 1,5 M, EM LOCAL COM NÍVEL ALTO DE INTERFERÊNCIA. AF_06/2016</v>
          </cell>
          <cell r="C9480" t="str">
            <v>M2</v>
          </cell>
          <cell r="D9480">
            <v>13.03</v>
          </cell>
        </row>
        <row r="9481">
          <cell r="A9481">
            <v>94038</v>
          </cell>
          <cell r="B9481" t="str">
            <v>ESCORAMENTO DE VALA, TIPO PONTALETEAMENTO, COM PROFUNDIDADE DE 0 A 1,5 M, LARGURA MAIOR OU IGUAL A 1,5 M E MENOR QUE 2,5 M, EM LOCAL COM NÍVEL ALTO DE INTERFERÊNCIA. AF_06/2016</v>
          </cell>
          <cell r="C9481" t="str">
            <v>M2</v>
          </cell>
          <cell r="D9481">
            <v>18.41</v>
          </cell>
        </row>
        <row r="9482">
          <cell r="A9482">
            <v>94039</v>
          </cell>
          <cell r="B9482" t="str">
            <v>ESCORAMENTO DE VALA, TIPO PONTALETEAMENTO, COM PROFUNDIDADE DE 1,5 A 3,0 M, LARGURA MENOR QUE 1,5 M, EM LOCAL COM NÍVEL ALTO DE INTERFERÊNCIA. AF_06/2016</v>
          </cell>
          <cell r="C9482" t="str">
            <v>M2</v>
          </cell>
          <cell r="D9482">
            <v>10.18</v>
          </cell>
        </row>
        <row r="9483">
          <cell r="A9483">
            <v>94040</v>
          </cell>
          <cell r="B9483" t="str">
            <v>ESCORAMENTO DE VALA, TIPO PONTALETEAMENTO, COM PROFUNDIDADE DE 1,5 A 3,0 M, LARGURA MAIOR OU IGUAL A 1,5 M E MENOR QUE 2,5 M, EM LOCAL COM NÍVEL ALTO DE INTERFERÊNCIA. AF_06/2016</v>
          </cell>
          <cell r="C9483" t="str">
            <v>M2</v>
          </cell>
          <cell r="D9483">
            <v>15.6</v>
          </cell>
        </row>
        <row r="9484">
          <cell r="A9484">
            <v>94041</v>
          </cell>
          <cell r="B9484" t="str">
            <v>ESCORAMENTO DE VALA, TIPO PONTALETEAMENTO, COM PROFUNDIDADE DE 3,0 A 4,5 M, LARGURA MENOR QUE 1,5 M EM LOCAL COM NÍVEL ALTO DE INTERFERÊNCIA. AF_06/2016</v>
          </cell>
          <cell r="C9484" t="str">
            <v>M2</v>
          </cell>
          <cell r="D9484">
            <v>7.63</v>
          </cell>
        </row>
        <row r="9485">
          <cell r="A9485">
            <v>94042</v>
          </cell>
          <cell r="B9485" t="str">
            <v>ESCORAMENTO DE VALA, TIPO PONTALETEAMENTO, COM PROFUNDIDADE DE 3,0 A 4,5 M, LARGURA MAIOR OU IGUAL A 1,5 M E MENOR QUE 2,5 M, EM LOCAL COM NÍVEL ALTO DE INTERFERÊNCIA. AF_06/2016</v>
          </cell>
          <cell r="C9485" t="str">
            <v>M2</v>
          </cell>
          <cell r="D9485">
            <v>13.19</v>
          </cell>
        </row>
        <row r="9486">
          <cell r="A9486">
            <v>94043</v>
          </cell>
          <cell r="B9486" t="str">
            <v>ESCORAMENTO DE VALA, TIPO PONTALETEAMENTO, COM PROFUNDIDADE DE 0 A 1,5 M, LARGURA MENOR QUE 1,5 M, EM LOCAL COM NÍVEL BAIXO DE INTERFERÊNCIA. AF_06/2016</v>
          </cell>
          <cell r="C9486" t="str">
            <v>M2</v>
          </cell>
          <cell r="D9486">
            <v>12.19</v>
          </cell>
        </row>
        <row r="9487">
          <cell r="A9487">
            <v>94044</v>
          </cell>
          <cell r="B9487" t="str">
            <v>ESCORAMENTO DE VALA, TIPO PONTALETEAMENTO, COM PROFUNDIDADE DE 0 A 1,5 M, LARGURA MAIOR OU IGUAL A 1,5 M E MENOR QUE 2,5 M, EM LOCAL COM NÍVEL BAIXO DE INTERFERÊNCIA. AF_06/2016</v>
          </cell>
          <cell r="C9487" t="str">
            <v>M2</v>
          </cell>
          <cell r="D9487">
            <v>17.61</v>
          </cell>
        </row>
        <row r="9488">
          <cell r="A9488">
            <v>94045</v>
          </cell>
          <cell r="B9488" t="str">
            <v>ESCORAMENTO DE VALA, TIPO PONTALETEAMENTO, COM PROFUNDIDADE DE 1,5 A 3,0 M, LARGURA MENOR QUE 1,5 M, EM LOCAL COM NÍVEL BAIXO DE INTERFERÊNCIA. AF_06/2016</v>
          </cell>
          <cell r="C9488" t="str">
            <v>M2</v>
          </cell>
          <cell r="D9488">
            <v>9.36</v>
          </cell>
        </row>
        <row r="9489">
          <cell r="A9489">
            <v>94046</v>
          </cell>
          <cell r="B9489" t="str">
            <v>ESCORAMENTO DE VALA, TIPO PONTALETEAMENTO, COM PROFUNDIDADE DE 1,5 A 3,0 M, LARGURA MAIOR OU IGUAL A 1,5 M E MENOR QUE 2,5 M, EM LOCAL COM NÍVEL BAIXO DE INTERFERÊNCIA. AF_06/2016</v>
          </cell>
          <cell r="C9489" t="str">
            <v>M2</v>
          </cell>
          <cell r="D9489">
            <v>14.76</v>
          </cell>
        </row>
        <row r="9490">
          <cell r="A9490">
            <v>94047</v>
          </cell>
          <cell r="B9490" t="str">
            <v>ESCORAMENTO DE VALA, TIPO PONTALETEAMENTO, COM PROFUNDIDADE DE 3,0 A 4,5 M, LARGURA MENOR QUE 1,5 M EM LOCAL COM NÍVEL BAIXO DE INTERFERÊNCIA. AF_06/2016</v>
          </cell>
          <cell r="C9490" t="str">
            <v>M2</v>
          </cell>
          <cell r="D9490">
            <v>6.83</v>
          </cell>
        </row>
        <row r="9491">
          <cell r="A9491">
            <v>94048</v>
          </cell>
          <cell r="B9491" t="str">
            <v>ESCORAMENTO DE VALA, TIPO PONTALETEAMENTO, COM PROFUNDIDADE DE 3,0 A 4,5 M, LARGURA MAIOR OU IGUAL A 1,5 M E MENOR QUE 2,5 M, EM LOCAL COM NÍVEL BAIXO DE INTERFERÊNCIA. AF_06/2016</v>
          </cell>
          <cell r="C9491" t="str">
            <v>M2</v>
          </cell>
          <cell r="D9491">
            <v>12.35</v>
          </cell>
        </row>
        <row r="9492">
          <cell r="A9492">
            <v>94049</v>
          </cell>
          <cell r="B9492" t="str">
            <v>ESCORAMENTO DE VALA, TIPO DESCONTÍNUO, COM PROFUNDIDADE DE 0 A 1,5 M, LARGURA MENOR QUE 1,5 M, EM LOCAL COM NÍVEL ALTO DE INTERFERÊNCIA. AF_06/2016</v>
          </cell>
          <cell r="C9492" t="str">
            <v>M2</v>
          </cell>
          <cell r="D9492">
            <v>20.14</v>
          </cell>
        </row>
        <row r="9493">
          <cell r="A9493">
            <v>94050</v>
          </cell>
          <cell r="B9493" t="str">
            <v>ESCORAMENTO DE VALA, TIPO DESCONTÍNUO, COM PROFUNDIDADE DE 0 A 1,5 M, LARGURA MAIOR OU IGUAL A 1,5 M E MENOR QUE 2,5 M, EM LOCAL COM NÍVEL ALTO DE INTERFERÊNCIA. AF_06/2016</v>
          </cell>
          <cell r="C9493" t="str">
            <v>M2</v>
          </cell>
          <cell r="D9493">
            <v>27.12</v>
          </cell>
        </row>
        <row r="9494">
          <cell r="A9494">
            <v>94051</v>
          </cell>
          <cell r="B9494" t="str">
            <v>ESCORAMENTO DE VALA, TIPO DESCONTÍNUO, COM PROFUNDIDADE DE 1,5 M A 3,0 M, LARGURA MENOR QUE 1,5 M, EM LOCAL COM NÍVEL ALTO DE INTERFERÊNCIA. AF_06/2016</v>
          </cell>
          <cell r="C9494" t="str">
            <v>M2</v>
          </cell>
          <cell r="D9494">
            <v>16.3</v>
          </cell>
        </row>
        <row r="9495">
          <cell r="A9495">
            <v>94052</v>
          </cell>
          <cell r="B9495" t="str">
            <v>ESCORAMENTO DE VALA, TIPO DESCONTÍNUO, COM PROFUNDIDADE DE 1,5 A 3,0 M, LARGURA MAIOR OU IGUAL A 1,5 M E MENOR QUE 2,5 M, EM LOCAL COM NÍVEL ALTO DE INTERFERÊNCIA. AF_06/2016</v>
          </cell>
          <cell r="C9495" t="str">
            <v>M2</v>
          </cell>
          <cell r="D9495">
            <v>23.17</v>
          </cell>
        </row>
        <row r="9496">
          <cell r="A9496">
            <v>94053</v>
          </cell>
          <cell r="B9496" t="str">
            <v>ESCORAMENTO DE VALA, TIPO DESCONTÍNUO, COM PROFUNDIDADE DE 3,0 A 4,5 M, LARGURA MENOR QUE 1,5 M, EM LOCAL COM NÍVEL ALTO DE INTERFERÊNCIA. AF_06/2016</v>
          </cell>
          <cell r="C9496" t="str">
            <v>M2</v>
          </cell>
          <cell r="D9496">
            <v>13.5</v>
          </cell>
        </row>
        <row r="9497">
          <cell r="A9497">
            <v>94054</v>
          </cell>
          <cell r="B9497" t="str">
            <v>ESCORAMENTO DE VALA, TIPO DESCONTÍNUO, COM PROFUNDIDADE DE 3,0 A 4,5 M, LARGURA MAIOR OU IGUAL A 1,5 E MENOR QUE 2,5 M, EM LOCAL COM NÍVEL ALTO DE INTERFERÊNCIA. AF_06/2016</v>
          </cell>
          <cell r="C9497" t="str">
            <v>M2</v>
          </cell>
          <cell r="D9497">
            <v>20.51</v>
          </cell>
        </row>
        <row r="9498">
          <cell r="A9498">
            <v>94055</v>
          </cell>
          <cell r="B9498" t="str">
            <v>ESCORAMENTO DE VALA, TIPO DESCONTÍNUO, COM PROFUNDIDADE DE 0 A 1,5 M, LARGURA MENOR QUE 1,5 M, EM LOCAL COM NÍVEL BAIXO DE INTERFERÊNCIA. AF_06/2016</v>
          </cell>
          <cell r="C9498" t="str">
            <v>M2</v>
          </cell>
          <cell r="D9498">
            <v>19.059999999999999</v>
          </cell>
        </row>
        <row r="9499">
          <cell r="A9499">
            <v>94056</v>
          </cell>
          <cell r="B9499" t="str">
            <v>ESCORAMENTO DE VALA, TIPO DESCONTÍNUO, COM PROFUNDIDADE DE 0 A 1,5 M, LARGURA MAIOR OU IGUAL A 1,5 M E MENOR QUE 2,5 M, EM LOCAL COM NÍVEL BAIXO DE INTERFERÊNCIA. AF_06/2016</v>
          </cell>
          <cell r="C9499" t="str">
            <v>M2</v>
          </cell>
          <cell r="D9499">
            <v>26.06</v>
          </cell>
        </row>
        <row r="9500">
          <cell r="A9500">
            <v>94057</v>
          </cell>
          <cell r="B9500" t="str">
            <v>ESCORAMENTO DE VALA, TIPO DESCONTÍNUO, COM PROFUNDIDADE DE 1,5 M A 3,0 M, LARGURA MENOR QUE 1,5 M, EM LOCAL COM NÍVEL BAIXO DE INTERFERÊNCIA. AF_06/2016</v>
          </cell>
          <cell r="C9500" t="str">
            <v>M2</v>
          </cell>
          <cell r="D9500">
            <v>15.23</v>
          </cell>
        </row>
        <row r="9501">
          <cell r="A9501">
            <v>94058</v>
          </cell>
          <cell r="B9501" t="str">
            <v>ESCORAMENTO DE VALA, TIPO DESCONTÍNUO, COM PROFUNDIDADE DE 1,5 A 3,0 M, LARGURA MAIOR OU IGUAL A 1,5 M E MENOR QUE 2,5 M, EM LOCAL COM NÍVEL BAIXO DE INTERFERÊNCIA. AF_06/2016</v>
          </cell>
          <cell r="C9501" t="str">
            <v>M2</v>
          </cell>
          <cell r="D9501">
            <v>22.09</v>
          </cell>
        </row>
        <row r="9502">
          <cell r="A9502">
            <v>94059</v>
          </cell>
          <cell r="B9502" t="str">
            <v>ESCORAMENTO DE VALA, TIPO DESCONTÍNUO, COM PROFUNDIDADE DE 3,0 A 4,5 M, LARGURA MENOR QUE 1,5 M, EM LOCAL COM NÍVEL BAIXO DE INTERFERÊNCIA. AF_06/2016</v>
          </cell>
          <cell r="C9502" t="str">
            <v>M2</v>
          </cell>
          <cell r="D9502">
            <v>12.43</v>
          </cell>
        </row>
        <row r="9503">
          <cell r="A9503">
            <v>94060</v>
          </cell>
          <cell r="B9503" t="str">
            <v>ESCORAMENTO DE VALA, TIPO DESCONTÍNUO, COM PROFUNDIDADE DE 3,0 A 4,5 M, LARGURA MAIOR OU IGUAL A 1,5 E MENOR QUE 2,5 M, EM LOCAL COM NÍVEL BAIXO DE INTERFERÊNCIA. AF_06/2016</v>
          </cell>
          <cell r="C9503" t="str">
            <v>M2</v>
          </cell>
          <cell r="D9503">
            <v>19.43</v>
          </cell>
        </row>
        <row r="9504">
          <cell r="A9504">
            <v>94097</v>
          </cell>
          <cell r="B9504" t="str">
            <v>PREPARO DE FUNDO DE VALA COM LARGURA MENOR QUE 1,5 M, EM LOCAL COM NÍVEL BAIXO DE INTERFERÊNCIA. AF_06/2016</v>
          </cell>
          <cell r="C9504" t="str">
            <v>M2</v>
          </cell>
          <cell r="D9504">
            <v>4.1100000000000003</v>
          </cell>
        </row>
        <row r="9505">
          <cell r="A9505">
            <v>94098</v>
          </cell>
          <cell r="B9505" t="str">
            <v>PREPARO DE FUNDO DE VALA  COM LARGURA MENOR QUE 1,5 M, EM LOCAL COM NÍVEL ALTO DE INTERFERÊNCIA. AF_06/2016</v>
          </cell>
          <cell r="C9505" t="str">
            <v>M2</v>
          </cell>
          <cell r="D9505">
            <v>4.67</v>
          </cell>
        </row>
        <row r="9506">
          <cell r="A9506">
            <v>94099</v>
          </cell>
          <cell r="B9506" t="str">
            <v>PREPARO DE FUNDO DE VALA COM LARGURA MAIOR OU IGUAL A 1,5 M E MENOR QUE 2,5 M, EM LOCAL COM NÍVEL BAIXO DE INTERFERÊNCIA. AF_06/2016</v>
          </cell>
          <cell r="C9506" t="str">
            <v>M2</v>
          </cell>
          <cell r="D9506">
            <v>2.02</v>
          </cell>
        </row>
        <row r="9507">
          <cell r="A9507">
            <v>94100</v>
          </cell>
          <cell r="B9507" t="str">
            <v>PREPARO DE FUNDO DE VALA  COM LARGURA MAIOR OU IGUAL A 1,5 M E MENOR QUE 2,5 M, EM LOCAL COM NÍVEL ALTO DE INTERFERÊNCIA. AF_06/2016</v>
          </cell>
          <cell r="C9507" t="str">
            <v>M2</v>
          </cell>
          <cell r="D9507">
            <v>2.59</v>
          </cell>
        </row>
        <row r="9508">
          <cell r="A9508">
            <v>94102</v>
          </cell>
          <cell r="B9508" t="str">
            <v>LASTRO DE VALA COM PREPARO DE FUNDO, LARGURA MENOR QUE 1,5 M, COM CAMADA DE AREIA, LANÇAMENTO MANUAL, EM LOCAL COM NÍVEL BAIXO DE INTERFERÊNCIA. AF_06/2016</v>
          </cell>
          <cell r="C9508" t="str">
            <v>M3</v>
          </cell>
          <cell r="D9508">
            <v>145.58000000000001</v>
          </cell>
        </row>
        <row r="9509">
          <cell r="A9509">
            <v>94103</v>
          </cell>
          <cell r="B9509" t="str">
            <v>LASTRO DE VALA COM PREPARO DE FUNDO, LARGURA MENOR QUE 1,5 M, COM CAMADA DE BRITA, LANÇAMENTO MANUAL, EM LOCAL COM NÍVEL BAIXO DE INTERFERÊNCIA. AF_06/2016</v>
          </cell>
          <cell r="C9509" t="str">
            <v>M3</v>
          </cell>
          <cell r="D9509">
            <v>167.42</v>
          </cell>
        </row>
        <row r="9510">
          <cell r="A9510">
            <v>94104</v>
          </cell>
          <cell r="B9510" t="str">
            <v>LASTRO DE VALA COM PREPARO DE FUNDO, LARGURA MENOR QUE 1,5 M, COM CAMADA DE AREIA, LANÇAMENTO MANUAL, EM LOCAL COM NÍVEL ALTO DE INTERFERÊNCIA. AF_06/2016</v>
          </cell>
          <cell r="C9510" t="str">
            <v>M3</v>
          </cell>
          <cell r="D9510">
            <v>148.74</v>
          </cell>
        </row>
        <row r="9511">
          <cell r="A9511">
            <v>94105</v>
          </cell>
          <cell r="B9511" t="str">
            <v>LASTRO DE VALA COM PREPARO DE FUNDO, LARGURA MENOR QUE 1,5 M, COM CAMADA DE BRITA, LANÇAMENTO MANUAL, EM LOCAL COM NÍVEL ALTO DE INTERFERÊNCIA. AF_06/2016</v>
          </cell>
          <cell r="C9511" t="str">
            <v>M3</v>
          </cell>
          <cell r="D9511">
            <v>170.59</v>
          </cell>
        </row>
        <row r="9512">
          <cell r="A9512">
            <v>94106</v>
          </cell>
          <cell r="B9512" t="str">
            <v>LASTRO COM PREPARO DE FUNDO, LARGURA MAIOR OU IGUAL A 1,5 M, COM CAMADA DE AREIA, LANÇAMENTO MANUAL, EM LOCAL COM NÍVEL BAIXO DE INTERFERÊNCIA. AF_06/2016</v>
          </cell>
          <cell r="C9512" t="str">
            <v>M3</v>
          </cell>
          <cell r="D9512">
            <v>129.68</v>
          </cell>
        </row>
        <row r="9513">
          <cell r="A9513">
            <v>94107</v>
          </cell>
          <cell r="B9513" t="str">
            <v>LASTRO COM PREPARO DE FUNDO, LARGURA MAIOR OU IGUAL A 1,5 M, COM CAMADA DE BRITA, LANÇAMENTO MANUAL, EM LOCAL COM NÍVEL BAIXO DE INTERFERÊNCIA. AF_06/2016</v>
          </cell>
          <cell r="C9513" t="str">
            <v>M3</v>
          </cell>
          <cell r="D9513">
            <v>151.53</v>
          </cell>
        </row>
        <row r="9514">
          <cell r="A9514">
            <v>94108</v>
          </cell>
          <cell r="B9514" t="str">
            <v>LASTRO COM PREPARO DE FUNDO, LARGURA MAIOR OU IGUAL A 1,5 M, COM CAMADA DE AREIA, LANÇAMENTO MANUAL, EM LOCAL COM NÍVEL ALTO DE INTERFERÊNCIA. AF_06/2016</v>
          </cell>
          <cell r="C9514" t="str">
            <v>M3</v>
          </cell>
          <cell r="D9514">
            <v>132.85</v>
          </cell>
        </row>
        <row r="9515">
          <cell r="A9515">
            <v>94110</v>
          </cell>
          <cell r="B9515" t="str">
            <v>LASTRO COM PREPARO DE FUNDO, LARGURA MAIOR OU IGUAL A 1,5 M, COM CAMADA DE BRITA, LANÇAMENTO MANUAL, EM LOCAL COM NÍVEL ALTO DE INTERFERÊNCIA. AF_06/2016</v>
          </cell>
          <cell r="C9515" t="str">
            <v>M3</v>
          </cell>
          <cell r="D9515">
            <v>154.68</v>
          </cell>
        </row>
        <row r="9516">
          <cell r="A9516">
            <v>94111</v>
          </cell>
          <cell r="B9516" t="str">
            <v>LASTRO DE VALA COM PREPARO DE FUNDO, LARGURA MENOR QUE 1,5 M, COM CAMADA DE AREIA, LANÇAMENTO MECANIZADO, EM LOCAL COM NÍVEL BAIXO DE INTERFERÊNCIA. AF_06/2016</v>
          </cell>
          <cell r="C9516" t="str">
            <v>M3</v>
          </cell>
          <cell r="D9516">
            <v>124.1</v>
          </cell>
        </row>
        <row r="9517">
          <cell r="A9517">
            <v>94112</v>
          </cell>
          <cell r="B9517" t="str">
            <v>LASTRO DE VALA COM PREPARO DE FUNDO, LARGURA MENOR QUE 1,5 M, COM CAMADA DE BRITA, LANÇAMENTO MECANIZADO, EM LOCAL COM NÍVEL BAIXO DE INTERFERÊNCIA. AF_06/2016</v>
          </cell>
          <cell r="C9517" t="str">
            <v>M3</v>
          </cell>
          <cell r="D9517">
            <v>140.94999999999999</v>
          </cell>
        </row>
        <row r="9518">
          <cell r="A9518">
            <v>94113</v>
          </cell>
          <cell r="B9518" t="str">
            <v>LASTRO DE VALA COM PREPARO DE FUNDO, LARGURA MENOR QUE 1,5 M, COM CAMADA DE AREIA, LANÇAMENTO MECANIZADO, EM LOCAL COM NÍVEL ALTO DE INTERFERÊNCIA. AF_06/2016</v>
          </cell>
          <cell r="C9518" t="str">
            <v>M3</v>
          </cell>
          <cell r="D9518">
            <v>129.22999999999999</v>
          </cell>
        </row>
        <row r="9519">
          <cell r="A9519">
            <v>94114</v>
          </cell>
          <cell r="B9519" t="str">
            <v>LASTRO DE VALA COM PREPARO DE FUNDO, LARGURA MENOR QUE 1,5 M, COM CAMADA DE BRITA, LANÇAMENTO MECANIZADO, EM LOCAL COM NÍVEL ALTO DE INTERFERÊNCIA. AF_06/2016</v>
          </cell>
          <cell r="C9519" t="str">
            <v>M3</v>
          </cell>
          <cell r="D9519">
            <v>146.71</v>
          </cell>
        </row>
        <row r="9520">
          <cell r="A9520">
            <v>94115</v>
          </cell>
          <cell r="B9520" t="str">
            <v>LASTRO COM PREPARO DE FUNDO, LARGURA MAIOR OU IGUAL A 1,5 M, COM CAMADA DE AREIA, LANÇAMENTO MECANIZADO, EM LOCAL COM NÍVEL BAIXO DE INTERFERÊNCIA. AF_06/2016</v>
          </cell>
          <cell r="C9520" t="str">
            <v>M3</v>
          </cell>
          <cell r="D9520">
            <v>100.25</v>
          </cell>
        </row>
        <row r="9521">
          <cell r="A9521">
            <v>94116</v>
          </cell>
          <cell r="B9521" t="str">
            <v>LASTRO COM PREPARO DE FUNDO, LARGURA MAIOR OU IGUAL A 1,5 M, COM CAMADA DE BRITA, LANÇAMENTO MECANIZADO, EM LOCAL COM NÍVEL BAIXO DE INTERFERÊNCIA. AF_06/2016</v>
          </cell>
          <cell r="C9521" t="str">
            <v>M3</v>
          </cell>
          <cell r="D9521">
            <v>113.62</v>
          </cell>
        </row>
        <row r="9522">
          <cell r="A9522">
            <v>94117</v>
          </cell>
          <cell r="B9522" t="str">
            <v>LASTRO COM PREPARO DE FUNDO, LARGURA MAIOR OU IGUAL A 1,5 M, COM CAMADA DE AREIA, LANÇAMENTO MECANIZADO, EM LOCAL COM NÍVEL ALTO DE INTERFERÊNCIA. AF_06/2016</v>
          </cell>
          <cell r="C9522" t="str">
            <v>M3</v>
          </cell>
          <cell r="D9522">
            <v>104.99</v>
          </cell>
        </row>
        <row r="9523">
          <cell r="A9523">
            <v>94118</v>
          </cell>
          <cell r="B9523" t="str">
            <v>LASTRO COM PREPARO DE FUNDO, LARGURA MAIOR OU IGUAL A 1,5 M, COM CAMADA DE BRITA, LANÇAMENTO MECANIZADO, EM LOCAL COM NÍVEL ALTO DE INTERFERÊNCIA. AF_06/2016</v>
          </cell>
          <cell r="C9523" t="str">
            <v>M3</v>
          </cell>
          <cell r="D9523">
            <v>119.19</v>
          </cell>
        </row>
        <row r="9524">
          <cell r="A9524">
            <v>94189</v>
          </cell>
          <cell r="B9524" t="str">
            <v>TELHAMENTO COM TELHA DE CONCRETO DE ENCAIXE, COM ATÉ 2 ÁGUAS, INCLUSO TRANSPORTE VERTICAL. AF_06/2016</v>
          </cell>
          <cell r="C9524" t="str">
            <v>M2</v>
          </cell>
          <cell r="D9524">
            <v>26.76</v>
          </cell>
        </row>
        <row r="9525">
          <cell r="A9525">
            <v>94192</v>
          </cell>
          <cell r="B9525" t="str">
            <v>TELHAMENTO COM TELHA DE CONCRETO DE ENCAIXE, COM MAIS DE 2 ÁGUAS, INCLUSO TRANSPORTE VERTICAL. AF_06/2016</v>
          </cell>
          <cell r="C9525" t="str">
            <v>M2</v>
          </cell>
          <cell r="D9525">
            <v>28.32</v>
          </cell>
        </row>
        <row r="9526">
          <cell r="A9526">
            <v>94195</v>
          </cell>
          <cell r="B9526" t="str">
            <v>TELHAMENTO COM TELHA CERÂMICA DE ENCAIXE, TIPO PORTUGUESA, COM ATÉ 2 ÁGUAS, INCLUSO TRANSPORTE VERTICAL. AF_06/2016</v>
          </cell>
          <cell r="C9526" t="str">
            <v>M2</v>
          </cell>
          <cell r="D9526">
            <v>41.87</v>
          </cell>
        </row>
        <row r="9527">
          <cell r="A9527">
            <v>94198</v>
          </cell>
          <cell r="B9527" t="str">
            <v>TELHAMENTO COM TELHA CERÂMICA DE ENCAIXE, TIPO PORTUGUESA, COM MAIS DE 2 ÁGUAS, INCLUSO TRANSPORTE VERTICAL. AF_06/2016</v>
          </cell>
          <cell r="C9527" t="str">
            <v>M2</v>
          </cell>
          <cell r="D9527">
            <v>43.94</v>
          </cell>
        </row>
        <row r="9528">
          <cell r="A9528">
            <v>94201</v>
          </cell>
          <cell r="B9528" t="str">
            <v>TELHAMENTO COM TELHA CERÂMICA CAPA-CANAL, TIPO COLONIAL, COM ATÉ 2 ÁGUAS, INCLUSO TRANSPORTE VERTICAL. AF_06/2016</v>
          </cell>
          <cell r="C9528" t="str">
            <v>M2</v>
          </cell>
          <cell r="D9528">
            <v>63.52</v>
          </cell>
        </row>
        <row r="9529">
          <cell r="A9529">
            <v>94204</v>
          </cell>
          <cell r="B9529" t="str">
            <v>TELHAMENTO COM TELHA CERÂMICA CAPA-CANAL, TIPO COLONIAL, COM MAIS DE 2 ÁGUAS, INCLUSO TRANSPORTE VERTICAL. AF_06/2016</v>
          </cell>
          <cell r="C9529" t="str">
            <v>M2</v>
          </cell>
          <cell r="D9529">
            <v>67.02</v>
          </cell>
        </row>
        <row r="9530">
          <cell r="A9530">
            <v>94207</v>
          </cell>
          <cell r="B9530" t="str">
            <v>TELHAMENTO COM TELHA ONDULADA DE FIBROCIMENTO E = 6 MM, COM RECOBRIMENTO LATERAL DE 1/4 DE ONDA PARA TELHADO COM INCLINAÇÃO MAIOR QUE 10°, COM ATÉ 2 ÁGUAS, INCLUSO IÇAMENTO. AF_06/2016</v>
          </cell>
          <cell r="C9530" t="str">
            <v>M2</v>
          </cell>
          <cell r="D9530">
            <v>30.67</v>
          </cell>
        </row>
        <row r="9531">
          <cell r="A9531">
            <v>94210</v>
          </cell>
          <cell r="B9531" t="str">
            <v>TELHAMENTO COM TELHA ONDULADA DE FIBROCIMENTO E = 6 MM, COM RECOBRIMENTO LATERAL DE 1 1/4 DE ONDA PARA TELHADO COM INCLINAÇÃO MÁXIMA DE 10°, COM ATÉ 2 ÁGUAS, INCLUSO IÇAMENTO. AF_06/2016</v>
          </cell>
          <cell r="C9531" t="str">
            <v>M2</v>
          </cell>
          <cell r="D9531">
            <v>32.67</v>
          </cell>
        </row>
        <row r="9532">
          <cell r="A9532">
            <v>94213</v>
          </cell>
          <cell r="B9532" t="str">
            <v>TELHAMENTO COM TELHA DE AÇO/ALUMÍNIO E = 0,5 MM, COM ATÉ 2 ÁGUAS, INCLUSO IÇAMENTO. AF_06/2016</v>
          </cell>
          <cell r="C9532" t="str">
            <v>M2</v>
          </cell>
          <cell r="D9532">
            <v>37.79</v>
          </cell>
        </row>
        <row r="9533">
          <cell r="A9533">
            <v>94216</v>
          </cell>
          <cell r="B9533" t="str">
            <v>TELHAMENTO COM TELHA METÁLICA TERMOACÚSTICA E = 30 MM, COM ATÉ 2 ÁGUAS, INCLUSO IÇAMENTO. AF_06/2016</v>
          </cell>
          <cell r="C9533" t="str">
            <v>M2</v>
          </cell>
          <cell r="D9533">
            <v>97.41</v>
          </cell>
        </row>
        <row r="9534">
          <cell r="A9534">
            <v>94218</v>
          </cell>
          <cell r="B9534" t="str">
            <v>TELHAMENTO COM TELHA ESTRUTURAL DE FIBROCIMENTO E= 6 MM, COM ATÉ 2 ÁGUAS, INCLUSO IÇAMENTO. AF_06/2016</v>
          </cell>
          <cell r="C9534" t="str">
            <v>M2</v>
          </cell>
          <cell r="D9534">
            <v>74.650000000000006</v>
          </cell>
        </row>
        <row r="9535">
          <cell r="A9535">
            <v>94219</v>
          </cell>
          <cell r="B9535" t="str">
            <v>CUMEEIRA E ESPIGÃO PARA TELHA CERÂMICA EMBOÇADA COM ARGAMASSA TRAÇO 1:2:9 (CIMENTO, CAL E AREIA), PARA TELHADOS COM MAIS DE 2 ÁGUAS, INCLUSO TRANSPORTE VERTICAL. AF_06/2016</v>
          </cell>
          <cell r="C9535" t="str">
            <v>M</v>
          </cell>
          <cell r="D9535">
            <v>28.96</v>
          </cell>
        </row>
        <row r="9536">
          <cell r="A9536">
            <v>94220</v>
          </cell>
          <cell r="B9536" t="str">
            <v>CUMEEIRA E ESPIGÃO PARA TELHA DE CONCRETO EMBOÇADA COM ARGAMASSA TRAÇO 1:2:9 (CIMENTO, CAL E AREIA), PARA TELHADOS COM MAIS DE 2 ÁGUAS, INCLUSO TRANSPORTE VERTICAL. AF_06/2016</v>
          </cell>
          <cell r="C9536" t="str">
            <v>M</v>
          </cell>
          <cell r="D9536">
            <v>42.64</v>
          </cell>
        </row>
        <row r="9537">
          <cell r="A9537">
            <v>94221</v>
          </cell>
          <cell r="B9537" t="str">
            <v>CUMEEIRA PARA TELHA CERÂMICA EMBOÇADA COM ARGAMASSA TRAÇO 1:2:9 (CIMENTO, CAL E AREIA) PARA TELHADOS COM ATÉ 2 ÁGUAS, INCLUSO TRANSPORTE VERTICAL. AF_06/2016</v>
          </cell>
          <cell r="C9537" t="str">
            <v>M</v>
          </cell>
          <cell r="D9537">
            <v>24.89</v>
          </cell>
        </row>
        <row r="9538">
          <cell r="A9538">
            <v>94222</v>
          </cell>
          <cell r="B9538" t="str">
            <v>CUMEEIRA PARA TELHA DE CONCRETO EMBOÇADA COM ARGAMASSA TRAÇO 1:2:9 (CIMENTO, CAL E AREIA) PARA TELHADOS COM ATÉ 2 ÁGUAS, INCLUSO TRANSPORTE VERTICAL. AF_06/2016</v>
          </cell>
          <cell r="C9538" t="str">
            <v>M</v>
          </cell>
          <cell r="D9538">
            <v>38.57</v>
          </cell>
        </row>
        <row r="9539">
          <cell r="A9539">
            <v>94223</v>
          </cell>
          <cell r="B9539" t="str">
            <v>CUMEEIRA PARA TELHA DE FIBROCIMENTO ONDULADA E = 6 MM, INCLUSO ACESSÓRIOS DE FIXAÇÃO E IÇAMENTO. AF_06/2016</v>
          </cell>
          <cell r="C9539" t="str">
            <v>M</v>
          </cell>
          <cell r="D9539">
            <v>39.82</v>
          </cell>
        </row>
        <row r="9540">
          <cell r="A9540">
            <v>94224</v>
          </cell>
          <cell r="B9540" t="str">
            <v>EMBOÇAMENTO COM ARGAMASSA TRAÇO 1:2:9 (CIMENTO, CAL E AREIA). AF_06/2016</v>
          </cell>
          <cell r="C9540" t="str">
            <v>M</v>
          </cell>
          <cell r="D9540">
            <v>15.6</v>
          </cell>
        </row>
        <row r="9541">
          <cell r="A9541">
            <v>94225</v>
          </cell>
          <cell r="B9541" t="str">
            <v>ISOLAMENTO TERMOACÚSTICO COM LÃ MINERAL NA SUBCOBERTURA, INCLUSO TRANSPORTE VERTICAL. AF_06/2016</v>
          </cell>
          <cell r="C9541" t="str">
            <v>M2</v>
          </cell>
          <cell r="D9541">
            <v>44.93</v>
          </cell>
        </row>
        <row r="9542">
          <cell r="A9542">
            <v>94226</v>
          </cell>
          <cell r="B9542" t="str">
            <v>SUBCOBERTURA COM MANTA PLÁSTICA REVESTIDA POR PELÍCULA DE ALUMÍNO, INCLUSO TRANSPORTE VERTICAL. AF_06/2016</v>
          </cell>
          <cell r="C9542" t="str">
            <v>M2</v>
          </cell>
          <cell r="D9542">
            <v>5.81</v>
          </cell>
        </row>
        <row r="9543">
          <cell r="A9543">
            <v>94227</v>
          </cell>
          <cell r="B9543" t="str">
            <v>CALHA EM CHAPA DE AÇO GALVANIZADO NÚMERO 24, DESENVOLVIMENTO DE 33 CM, INCLUSO TRANSPORTE VERTICAL. AF_06/2016</v>
          </cell>
          <cell r="C9543" t="str">
            <v>M</v>
          </cell>
          <cell r="D9543">
            <v>40.1</v>
          </cell>
        </row>
        <row r="9544">
          <cell r="A9544">
            <v>94228</v>
          </cell>
          <cell r="B9544" t="str">
            <v>CALHA EM CHAPA DE AÇO GALVANIZADO NÚMERO 24, DESENVOLVIMENTO DE 50 CM, INCLUSO TRANSPORTE VERTICAL. AF_06/2016</v>
          </cell>
          <cell r="C9544" t="str">
            <v>M</v>
          </cell>
          <cell r="D9544">
            <v>61.81</v>
          </cell>
        </row>
        <row r="9545">
          <cell r="A9545">
            <v>94229</v>
          </cell>
          <cell r="B9545" t="str">
            <v>CALHA EM CHAPA DE AÇO GALVANIZADO NÚMERO 24, DESENVOLVIMENTO DE 100 CM, INCLUSO TRANSPORTE VERTICAL. AF_06/2016</v>
          </cell>
          <cell r="C9545" t="str">
            <v>M</v>
          </cell>
          <cell r="D9545">
            <v>121.57</v>
          </cell>
        </row>
        <row r="9546">
          <cell r="A9546">
            <v>94230</v>
          </cell>
          <cell r="B9546" t="str">
            <v>CALHA DE BEIRAL, SEMICIRCULAR DE PVC, DIAMETRO 125 MM, INCLUINDO CABECEIRAS, EMENDAS, BOCAIS, SUPORTES E VEDAÇÕES, EXCLUINDO CONDUTORES, INCLUSO TRANSPORTE VERTICAL. AF_06/2016</v>
          </cell>
          <cell r="C9546" t="str">
            <v>M</v>
          </cell>
          <cell r="D9546">
            <v>54</v>
          </cell>
        </row>
        <row r="9547">
          <cell r="A9547">
            <v>94231</v>
          </cell>
          <cell r="B9547" t="str">
            <v>RUFO EM CHAPA DE AÇO GALVANIZADO NÚMERO 24, CORTE DE 25 CM, INCLUSO TRANSPORTE VERTICAL. AF_06/2016</v>
          </cell>
          <cell r="C9547" t="str">
            <v>M</v>
          </cell>
          <cell r="D9547">
            <v>33.78</v>
          </cell>
        </row>
        <row r="9548">
          <cell r="A9548">
            <v>94232</v>
          </cell>
          <cell r="B9548" t="str">
            <v>AMARRAÇÃO DE TELHAS CERÂMICAS OU DE CONCRETO. AF_06/2016</v>
          </cell>
          <cell r="C9548" t="str">
            <v>UN</v>
          </cell>
          <cell r="D9548">
            <v>1.6</v>
          </cell>
        </row>
        <row r="9549">
          <cell r="A9549">
            <v>94263</v>
          </cell>
          <cell r="B9549" t="str">
            <v>GUIA (MEIO-FIO) CONCRETO, MOLDADA  IN LOCO  EM TRECHO RETO COM EXTRUSORA, 11,5 CM BASE X 22 CM ALTURA. AF_06/2016</v>
          </cell>
          <cell r="C9549" t="str">
            <v>M</v>
          </cell>
          <cell r="D9549">
            <v>21</v>
          </cell>
        </row>
        <row r="9550">
          <cell r="A9550">
            <v>94264</v>
          </cell>
          <cell r="B9550" t="str">
            <v>GUIA (MEIO-FIO) CONCRETO, MOLDADA  IN LOCO  EM TRECHO CURVO COM EXTRUSORA, 11,5 CM BASE X 22 CM ALTURA. AF_06/2016</v>
          </cell>
          <cell r="C9550" t="str">
            <v>M</v>
          </cell>
          <cell r="D9550">
            <v>23.34</v>
          </cell>
        </row>
        <row r="9551">
          <cell r="A9551">
            <v>94265</v>
          </cell>
          <cell r="B9551" t="str">
            <v>GUIA (MEIO-FIO) CONCRETO, MOLDADA  IN LOCO  EM TRECHO RETO COM EXTRUSORA, 14 CM BASE X 30 CM ALTURA. AF_06/2016</v>
          </cell>
          <cell r="C9551" t="str">
            <v>M</v>
          </cell>
          <cell r="D9551">
            <v>27.47</v>
          </cell>
        </row>
        <row r="9552">
          <cell r="A9552">
            <v>94266</v>
          </cell>
          <cell r="B9552" t="str">
            <v>GUIA (MEIO-FIO) CONCRETO, MOLDADA  IN LOCO  EM TRECHO CURVO COM EXTRUSORA, 14 CM BASE X 30 CM ALTURA. AF_06/2016</v>
          </cell>
          <cell r="C9552" t="str">
            <v>M</v>
          </cell>
          <cell r="D9552">
            <v>30.13</v>
          </cell>
        </row>
        <row r="9553">
          <cell r="A9553">
            <v>94267</v>
          </cell>
          <cell r="B9553" t="str">
            <v>GUIA (MEIO-FIO) E SARJETA CONJUGADOS DE CONCRETO, MOLDADA IN LOCO EM TRECHO RETO COM EXTRUSORA, GUIA 13 CM BASE X 22 CM ALTURA, SARJETA 30 CM BASE X 8,5 CM ALTURA. AF_06/2016</v>
          </cell>
          <cell r="C9553" t="str">
            <v>M</v>
          </cell>
          <cell r="D9553">
            <v>32.619999999999997</v>
          </cell>
        </row>
        <row r="9554">
          <cell r="A9554">
            <v>94268</v>
          </cell>
          <cell r="B9554" t="str">
            <v>GUIA (MEIO-FIO) E SARJETA CONJUGADOS DE CONCRETO, MOLDADA IN LOCO EM TRECHO CURVO COM EXTRUSORA, GUIA 12,5 CM BASE X 22 CM ALTURA, SARJETA 30 CM BASE X 8,5 CM ALTURA. AF_06/2016</v>
          </cell>
          <cell r="C9554" t="str">
            <v>M</v>
          </cell>
          <cell r="D9554">
            <v>35.54</v>
          </cell>
        </row>
        <row r="9555">
          <cell r="A9555">
            <v>94269</v>
          </cell>
          <cell r="B9555" t="str">
            <v>GUIA (MEIO-FIO) E SARJETA CONJUGADOS DE CONCRETO, MOLDADA IN LOCO EM TRECHO RETO COM EXTRUSORA, GUIA 13,5 CM BASE X 26 CM ALTURA, SARJETA 45 CM BASE X 11 CM ALTURA. AF_06/2016</v>
          </cell>
          <cell r="C9555" t="str">
            <v>M</v>
          </cell>
          <cell r="D9555">
            <v>46.45</v>
          </cell>
        </row>
        <row r="9556">
          <cell r="A9556">
            <v>94270</v>
          </cell>
          <cell r="B9556" t="str">
            <v>GUIA (MEIO-FIO) E SARJETA CONJUGADOS DE CONCRETO, MOLDADA IN LOCO EM TRECHO CURVO COM EXTRUSORA, GUIA 13,5 CM BASE X 26 CM ALTURA, SARJETA 45 CM BASE X 11 CM ALTURA. AF_06/2016</v>
          </cell>
          <cell r="C9556" t="str">
            <v>M</v>
          </cell>
          <cell r="D9556">
            <v>50.53</v>
          </cell>
        </row>
        <row r="9557">
          <cell r="A9557">
            <v>94271</v>
          </cell>
          <cell r="B9557" t="str">
            <v>GUIA (MEIO-FIO) E SARJETA CONJUGADOS DE CONCRETO, MOLDADA IN LOCO EM TRECHO RETO COM EXTRUSORA, GUIA 13,5 CM BASE X 30 CM ALTURA, SARJETA 50 CM BASE X 12,5 CM ALTURA. AF_06/2016</v>
          </cell>
          <cell r="C9557" t="str">
            <v>M</v>
          </cell>
          <cell r="D9557">
            <v>56.6</v>
          </cell>
        </row>
        <row r="9558">
          <cell r="A9558">
            <v>94272</v>
          </cell>
          <cell r="B9558" t="str">
            <v>GUIA (MEIO-FIO) E SARJETA CONJUGADOS DE CONCRETO, MOLDADA IN LOCO EM TRECHO CURVO COM EXTRUSORA, GUIA 13,5 CM BASE X 30 CM ALTURA, SARJETA 50 CM BASE X 12,5 CM ALTURA. AF_06/2016</v>
          </cell>
          <cell r="C9558" t="str">
            <v>M</v>
          </cell>
          <cell r="D9558">
            <v>62.03</v>
          </cell>
        </row>
        <row r="9559">
          <cell r="A9559">
            <v>94273</v>
          </cell>
          <cell r="B9559" t="str">
            <v>ASSENTAMENTO DE GUIA (MEIO-FIO) EM TRECHO RETO, CONFECCIONADA EM CONCRETO PRÉ-FABRICADO, DIMENSÕES 100X15X13X30 CM (COMPRIMENTO X BASE INFERIOR X BASE SUPERIOR X ALTURA), PARA VIAS URBANAS (USO VIÁRIO). AF_06/2016</v>
          </cell>
          <cell r="C9559" t="str">
            <v>M</v>
          </cell>
          <cell r="D9559">
            <v>33.869999999999997</v>
          </cell>
        </row>
        <row r="9560">
          <cell r="A9560">
            <v>94274</v>
          </cell>
          <cell r="B9560" t="str">
            <v>ASSENTAMENTO DE GUIA (MEIO-FIO) EM TRECHO CURVO, CONFECCIONADA EM CONCRETO PRÉ-FABRICADO, DIMENSÕES 100X15X13X30 CM (COMPRIMENTO X BASE INFERIOR X BASE SUPERIOR X ALTURA), PARA VIAS URBANAS (USO VIÁRIO). AF_06/2016</v>
          </cell>
          <cell r="C9560" t="str">
            <v>M</v>
          </cell>
          <cell r="D9560">
            <v>36.590000000000003</v>
          </cell>
        </row>
        <row r="9561">
          <cell r="A9561">
            <v>94275</v>
          </cell>
          <cell r="B9561" t="str">
            <v>ASSENTAMENTO DE GUIA (MEIO-FIO) EM TRECHO RETO, CONFECCIONADA EM CONCRETO PRÉ-FABRICADO, DIMENSÕES 100X15X13X20 CM (COMPRIMENTO X BASE INFERIOR X BASE SUPERIOR X ALTURA), PARA URBANIZAÇÃO INTERNA DE EMPREENDIMENTOS. AF_06/2016_P</v>
          </cell>
          <cell r="C9561" t="str">
            <v>M</v>
          </cell>
          <cell r="D9561">
            <v>32.43</v>
          </cell>
        </row>
        <row r="9562">
          <cell r="A9562">
            <v>94276</v>
          </cell>
          <cell r="B9562" t="str">
            <v>ASSENTAMENTO DE GUIA (MEIO-FIO) EM TRECHO CURVO, CONFECCIONADA EM CONCRETO PRÉ-FABRICADO, DIMENSÕES 100X15X13X20 CM (COMPRIMENTO X BASE INFERIOR X BASE SUPERIOR X ALTURA), PARA URBANIZAÇÃO INTERNA DE EMPREENDIMENTOS. AF_06/2016_P</v>
          </cell>
          <cell r="C9562" t="str">
            <v>M</v>
          </cell>
          <cell r="D9562">
            <v>35.15</v>
          </cell>
        </row>
        <row r="9563">
          <cell r="A9563">
            <v>94281</v>
          </cell>
          <cell r="B9563" t="str">
            <v>EXECUÇÃO DE SARJETA DE CONCRETO USINADO, MOLDADA  IN LOCO  EM TRECHO RETO, 30 CM BASE X 15 CM ALTURA. AF_06/2016</v>
          </cell>
          <cell r="C9563" t="str">
            <v>M</v>
          </cell>
          <cell r="D9563">
            <v>32.729999999999997</v>
          </cell>
        </row>
        <row r="9564">
          <cell r="A9564">
            <v>94282</v>
          </cell>
          <cell r="B9564" t="str">
            <v>EXECUÇÃO DE SARJETA DE CONCRETO USINADO, MOLDADA  IN LOCO  EM TRECHO CURVO, 30 CM BASE X 15 CM ALTURA. AF_06/2016</v>
          </cell>
          <cell r="C9564" t="str">
            <v>M</v>
          </cell>
          <cell r="D9564">
            <v>41.02</v>
          </cell>
        </row>
        <row r="9565">
          <cell r="A9565">
            <v>94283</v>
          </cell>
          <cell r="B9565" t="str">
            <v>EXECUÇÃO DE SARJETA DE CONCRETO USINADO, MOLDADA  IN LOCO  EM TRECHO RETO, 45 CM BASE X 15 CM ALTURA. AF_06/2016</v>
          </cell>
          <cell r="C9565" t="str">
            <v>M</v>
          </cell>
          <cell r="D9565">
            <v>42.35</v>
          </cell>
        </row>
        <row r="9566">
          <cell r="A9566">
            <v>94284</v>
          </cell>
          <cell r="B9566" t="str">
            <v>EXECUÇÃO DE SARJETA DE CONCRETO USINADO, MOLDADA  IN LOCO  EM TRECHO CURVO, 45 CM BASE X 15 CM ALTURA. AF_06/2016</v>
          </cell>
          <cell r="C9566" t="str">
            <v>M</v>
          </cell>
          <cell r="D9566">
            <v>50.63</v>
          </cell>
        </row>
        <row r="9567">
          <cell r="A9567">
            <v>94285</v>
          </cell>
          <cell r="B9567" t="str">
            <v>EXECUÇÃO DE SARJETA DE CONCRETO USINADO, MOLDADA  IN LOCO  EM TRECHO RETO, 60 CM BASE X 15 CM ALTURA. AF_06/2016</v>
          </cell>
          <cell r="C9567" t="str">
            <v>M</v>
          </cell>
          <cell r="D9567">
            <v>51.58</v>
          </cell>
        </row>
        <row r="9568">
          <cell r="A9568">
            <v>94286</v>
          </cell>
          <cell r="B9568" t="str">
            <v>EXECUÇÃO DE SARJETA DE CONCRETO USINADO, MOLDADA  IN LOCO  EM TRECHO CURVO, 60 CM BASE X 15 CM ALTURA. AF_06/2016</v>
          </cell>
          <cell r="C9568" t="str">
            <v>M</v>
          </cell>
          <cell r="D9568">
            <v>59.86</v>
          </cell>
        </row>
        <row r="9569">
          <cell r="A9569">
            <v>94287</v>
          </cell>
          <cell r="B9569" t="str">
            <v>EXECUÇÃO DE SARJETA DE CONCRETO USINADO, MOLDADA  IN LOCO  EM TRECHO RETO, 30 CM BASE X 10 CM ALTURA. AF_06/2016</v>
          </cell>
          <cell r="C9569" t="str">
            <v>M</v>
          </cell>
          <cell r="D9569">
            <v>25.72</v>
          </cell>
        </row>
        <row r="9570">
          <cell r="A9570">
            <v>94288</v>
          </cell>
          <cell r="B9570" t="str">
            <v>EXECUÇÃO DE SARJETA DE CONCRETO USINADO, MOLDADA  IN LOCO  EM TRECHO CURVO, 30 CM BASE X 10 CM ALTURA. AF_06/2016</v>
          </cell>
          <cell r="C9570" t="str">
            <v>M</v>
          </cell>
          <cell r="D9570">
            <v>32.979999999999997</v>
          </cell>
        </row>
        <row r="9571">
          <cell r="A9571">
            <v>94289</v>
          </cell>
          <cell r="B9571" t="str">
            <v>EXECUÇÃO DE SARJETA DE CONCRETO USINADO, MOLDADA  IN LOCO  EM TRECHO RETO, 45 CM BASE X 10 CM ALTURA. AF_06/2016</v>
          </cell>
          <cell r="C9571" t="str">
            <v>M</v>
          </cell>
          <cell r="D9571">
            <v>32.64</v>
          </cell>
        </row>
        <row r="9572">
          <cell r="A9572">
            <v>94290</v>
          </cell>
          <cell r="B9572" t="str">
            <v>EXECUÇÃO DE SARJETA DE CONCRETO USINADO, MOLDADA  IN LOCO  EM TRECHO CURVO, 45 CM BASE X 10 CM ALTURA. AF_06/2016</v>
          </cell>
          <cell r="C9572" t="str">
            <v>M</v>
          </cell>
          <cell r="D9572">
            <v>39.89</v>
          </cell>
        </row>
        <row r="9573">
          <cell r="A9573">
            <v>94291</v>
          </cell>
          <cell r="B9573" t="str">
            <v>EXECUÇÃO DE SARJETA DE CONCRETO USINADO, MOLDADA  IN LOCO  EM TRECHO RETO, 60 CM BASE X 10 CM ALTURA. AF_06/2016</v>
          </cell>
          <cell r="C9573" t="str">
            <v>M</v>
          </cell>
          <cell r="D9573">
            <v>39.18</v>
          </cell>
        </row>
        <row r="9574">
          <cell r="A9574">
            <v>94292</v>
          </cell>
          <cell r="B9574" t="str">
            <v>EXECUÇÃO DE SARJETA DE CONCRETO USINADO, MOLDADA  IN LOCO  EM TRECHO CURVO, 60 CM BASE X 10 CM ALTURA. AF_06/2016</v>
          </cell>
          <cell r="C9574" t="str">
            <v>M</v>
          </cell>
          <cell r="D9574">
            <v>46.43</v>
          </cell>
        </row>
        <row r="9575">
          <cell r="A9575">
            <v>94293</v>
          </cell>
          <cell r="B9575" t="str">
            <v>EXECUÇÃO DE SARJETÃO DE CONCRETO USINADO, MOLDADA  IN LOCO  EM TRECHO RETO, 100 CM BASE X 20 CM ALTURA. AF_06/2016</v>
          </cell>
          <cell r="C9575" t="str">
            <v>M</v>
          </cell>
          <cell r="D9575">
            <v>100.61</v>
          </cell>
        </row>
        <row r="9576">
          <cell r="A9576">
            <v>94294</v>
          </cell>
          <cell r="B9576" t="str">
            <v>EXECUÇÃO DE ESCORAS DE CONCRETO PARA CONTENÇÃO DE GUIAS PRÉ-FABRICADAS. AF_06/2016</v>
          </cell>
          <cell r="C9576" t="str">
            <v>M</v>
          </cell>
          <cell r="D9576">
            <v>5.67</v>
          </cell>
        </row>
        <row r="9577">
          <cell r="A9577">
            <v>94295</v>
          </cell>
          <cell r="B9577" t="str">
            <v>MESTRE DE OBRAS COM ENCARGOS COMPLEMENTARES</v>
          </cell>
          <cell r="C9577" t="str">
            <v>MES</v>
          </cell>
          <cell r="D9577">
            <v>4942.76</v>
          </cell>
        </row>
        <row r="9578">
          <cell r="A9578">
            <v>94296</v>
          </cell>
          <cell r="B9578" t="str">
            <v>TOPOGRAFO COM ENCARGOS COMPLEMENTARES</v>
          </cell>
          <cell r="C9578" t="str">
            <v>MES</v>
          </cell>
          <cell r="D9578">
            <v>2762.65</v>
          </cell>
        </row>
        <row r="9579">
          <cell r="A9579">
            <v>94304</v>
          </cell>
          <cell r="B9579" t="str">
            <v>ATERRO MECANIZADO DE VALA COM ESCAVADEIRA HIDRÁULICA (CAPACIDADE DA CAÇAMBA: 0,8 M³ / POTÊNCIA: 111 HP), LARGURA DE 1,5 A 2,5 M, PROFUNDIDADE ATÉ 1,5 M, COM SOLO ARGILO-ARENOSO. AF_05/2016</v>
          </cell>
          <cell r="C9579" t="str">
            <v>M3</v>
          </cell>
          <cell r="D9579">
            <v>23.35</v>
          </cell>
        </row>
        <row r="9580">
          <cell r="A9580">
            <v>94305</v>
          </cell>
          <cell r="B9580" t="str">
            <v>ATERRO MECANIZADO DE VALA COM ESCAVADEIRA HIDRÁULICA (CAPACIDADE DA CAÇAMBA: 0,8 M³ / POTÊNCIA: 111 HP), LARGURA ATÉ 1,5 M, PROFUNDIDADE DE 1,5 A 3,0 M, COM SOLO ARGILO-ARENOSO. AF_05/2016</v>
          </cell>
          <cell r="C9580" t="str">
            <v>M3</v>
          </cell>
          <cell r="D9580">
            <v>21.07</v>
          </cell>
        </row>
        <row r="9581">
          <cell r="A9581">
            <v>94306</v>
          </cell>
          <cell r="B9581" t="str">
            <v>ATERRO MECANIZADO DE VALA COM ESCAVADEIRA HIDRÁULICA (CAPACIDADE DA CAÇAMBA: 0,8 M³ / POTÊNCIA: 111 HP), LARGURA DE 1,5 A 2,5 M, PROFUNDIDADE DE 1,5 A 3,0 M, COM SOLO ARGILO-ARENOSO. AF_05/2016</v>
          </cell>
          <cell r="C9581" t="str">
            <v>M3</v>
          </cell>
          <cell r="D9581">
            <v>18.2</v>
          </cell>
        </row>
        <row r="9582">
          <cell r="A9582">
            <v>94307</v>
          </cell>
          <cell r="B9582" t="str">
            <v>ATERRO MECANIZADO DE VALA COM ESCAVADEIRA HIDRÁULICA (CAPACIDADE DA CAÇAMBA: 0,8 M³ / POTÊNCIA: 111 HP), LARGURA ATÉ 1,5 M, PROFUNDIDADE DE 3,0 A 4,5 M, COM SOLO ARGILO-ARENOSO. AF_05/2016</v>
          </cell>
          <cell r="C9582" t="str">
            <v>M3</v>
          </cell>
          <cell r="D9582">
            <v>18.87</v>
          </cell>
        </row>
        <row r="9583">
          <cell r="A9583">
            <v>94308</v>
          </cell>
          <cell r="B9583" t="str">
            <v>ATERRO MECANIZADO DE VALA COM ESCAVADEIRA HIDRÁULICA (CAPACIDADE DA CAÇAMBA: 0,8 M³ / POTÊNCIA: 111 HP), LARGURA DE 1,5 A 2,5 M, PROFUNDIDADE DE 3,0 A 4,5 M, COM SOLO ARGILO-ARENOSO. AF_05/2016</v>
          </cell>
          <cell r="C9583" t="str">
            <v>M3</v>
          </cell>
          <cell r="D9583">
            <v>17.07</v>
          </cell>
        </row>
        <row r="9584">
          <cell r="A9584">
            <v>94309</v>
          </cell>
          <cell r="B9584" t="str">
            <v>ATERRO MECANIZADO DE VALA COM ESCAVADEIRA HIDRÁULICA (CAPACIDADE DA CAÇAMBA: 0,8 M³ / POTÊNCIA: 111 HP), LARGURA ATÉ 1,5 M, PROFUNDIDADE DE 4,5 A 6,0 M, COM SOLO ARGILO-ARENOSO. AF_05/2016</v>
          </cell>
          <cell r="C9584" t="str">
            <v>M3</v>
          </cell>
          <cell r="D9584">
            <v>17.899999999999999</v>
          </cell>
        </row>
        <row r="9585">
          <cell r="A9585">
            <v>94310</v>
          </cell>
          <cell r="B9585" t="str">
            <v>ATERRO MECANIZADO DE VALA COM ESCAVADEIRA HIDRÁULICA (CAPACIDADE DA CAÇAMBA: 0,8 M³ / POTÊNCIA: 111 HP), LARGURA DE 1,5 A 2,5 M, PROFUNDIDADE DE 4,5 A 6,0 M, COM SOLO ARGILO-ARENOSO. AF_05/2016</v>
          </cell>
          <cell r="C9585" t="str">
            <v>M3</v>
          </cell>
          <cell r="D9585">
            <v>16.510000000000002</v>
          </cell>
        </row>
        <row r="9586">
          <cell r="A9586">
            <v>94315</v>
          </cell>
          <cell r="B9586" t="str">
            <v>ATERRO MECANIZADO DE VALA COM RETROESCAVADEIRA (CAPACIDADE DA CAÇAMBA DA RETRO: 0,26 M³ / POTÊNCIA: 88 HP), LARGURA ATÉ 0,8 M, PROFUNDIDADE ATÉ 1,5 M, COM SOLO ARGILO-ARENOSO. AF_05/2016</v>
          </cell>
          <cell r="C9586" t="str">
            <v>M3</v>
          </cell>
          <cell r="D9586">
            <v>27.58</v>
          </cell>
        </row>
        <row r="9587">
          <cell r="A9587">
            <v>94316</v>
          </cell>
          <cell r="B9587" t="str">
            <v>ATERRO MECANIZADO DE VALA COM RETROESCAVADEIRA (CAPACIDADE DA CAÇAMBA DA RETRO: 0,26 M³ / POTÊNCIA: 88 HP), LARGURA DE 0,8 A 1,5 M, PROFUNDIDADE ATÉ 1,5 M, COM SOLO ARGILO-ARENOSO. AF_05/2016</v>
          </cell>
          <cell r="C9587" t="str">
            <v>M3</v>
          </cell>
          <cell r="D9587">
            <v>22.37</v>
          </cell>
        </row>
        <row r="9588">
          <cell r="A9588">
            <v>94317</v>
          </cell>
          <cell r="B9588" t="str">
            <v>ATERRO MECANIZADO DE VALA COM RETROESCAVADEIRA (CAPACIDADE DA CAÇAMBA DA RETRO: 0,26 M³ / POTÊNCIA: 88 HP), LARGURA ATÉ 0,8 M, PROFUNDIDADE DE 1,5 A 3,0 M, COM SOLO ARGILO-ARENOSO. AF_05/2016</v>
          </cell>
          <cell r="C9588" t="str">
            <v>M3</v>
          </cell>
          <cell r="D9588">
            <v>20.09</v>
          </cell>
        </row>
        <row r="9589">
          <cell r="A9589">
            <v>94318</v>
          </cell>
          <cell r="B9589" t="str">
            <v>ATERRO MECANIZADO DE VALA COM RETROESCAVADEIRA (CAPACIDADE DA CAÇAMBA DA RETRO: 0,26 M³ / POTÊNCIA: 88 HP), LARGURA DE 0,8 A 1,5 M, PROFUNDIDADE DE 1,5 A 3,0 M, COM SOLO ARGILO-ARENOSO. AF_05/2016</v>
          </cell>
          <cell r="C9589" t="str">
            <v>M3</v>
          </cell>
          <cell r="D9589">
            <v>17.12</v>
          </cell>
        </row>
        <row r="9590">
          <cell r="A9590">
            <v>94319</v>
          </cell>
          <cell r="B9590" t="str">
            <v>ATERRO MANUAL DE VALAS COM SOLO ARGILO-ARENOSO E COMPACTAÇÃO MECANIZADA. AF_05/2016</v>
          </cell>
          <cell r="C9590" t="str">
            <v>M3</v>
          </cell>
          <cell r="D9590">
            <v>30.3</v>
          </cell>
        </row>
        <row r="9591">
          <cell r="A9591">
            <v>94327</v>
          </cell>
          <cell r="B9591" t="str">
            <v>ATERRO MECANIZADO DE VALA COM ESCAVADEIRA HIDRÁULICA (CAPACIDADE DA CAÇAMBA: 0,8 M³ / POTÊNCIA: 111 HP), LARGURA DE 1,5 A 2,5 M, PROFUNDIDADE ATÉ 1,5 M, COM AREIA PARA ATERRO. AF_05/2016</v>
          </cell>
          <cell r="C9591" t="str">
            <v>M3</v>
          </cell>
          <cell r="D9591">
            <v>69.55</v>
          </cell>
        </row>
        <row r="9592">
          <cell r="A9592">
            <v>94328</v>
          </cell>
          <cell r="B9592" t="str">
            <v>ATERRO MECANIZADO DE VALA COM ESCAVADEIRA HIDRÁULICA (CAPACIDADE DA CAÇAMBA: 0,8 M³ / POTÊNCIA: 111 HP), LARGURA ATÉ 1,5 M, PROFUNDIDADE DE 1,5 A 3,0 M, COM AREIA PARA ATERRO. AF_05/2016</v>
          </cell>
          <cell r="C9592" t="str">
            <v>M3</v>
          </cell>
          <cell r="D9592">
            <v>67.27</v>
          </cell>
        </row>
        <row r="9593">
          <cell r="A9593">
            <v>94329</v>
          </cell>
          <cell r="B9593" t="str">
            <v>ATERRO MECANIZADO DE VALA COM ESCAVADEIRA HIDRÁULICA (CAPACIDADE DA CAÇAMBA: 0,8 M³ / POTÊNCIA: 111 HP), LARGURA DE 1,5 A 2,5 M, PROFUNDIDADE DE 1,5 A 3,0 M, COM AREIA PARA ATERRO. AF_05/2016</v>
          </cell>
          <cell r="C9593" t="str">
            <v>M3</v>
          </cell>
          <cell r="D9593">
            <v>64.400000000000006</v>
          </cell>
        </row>
        <row r="9594">
          <cell r="A9594">
            <v>94330</v>
          </cell>
          <cell r="B9594" t="str">
            <v>ATERRO MECANIZADO DE VALA COM ESCAVADEIRA HIDRÁULICA (CAPACIDADE DA CAÇAMBA: 0,8 M³ / POTÊNCIA: 111 HP), LARGURA ATÉ 1,5 M, PROFUNDIDADE DE 3,0 A 4,5 M, COM AREIA PARA ATERRO. AF_05/2016</v>
          </cell>
          <cell r="C9594" t="str">
            <v>M3</v>
          </cell>
          <cell r="D9594">
            <v>65.069999999999993</v>
          </cell>
        </row>
        <row r="9595">
          <cell r="A9595">
            <v>94331</v>
          </cell>
          <cell r="B9595" t="str">
            <v>ATERRO MECANIZADO DE VALA COM ESCAVADEIRA HIDRÁULICA (CAPACIDADE DA CAÇAMBA: 0,8 M³ / POTÊNCIA: 111 HP), LARGURA DE 1,5 A 2,5 M, PROFUNDIDADE DE 3,0 A 4,5 M, COM AREIA PARA ATERRO. AF_05/2016</v>
          </cell>
          <cell r="C9595" t="str">
            <v>M3</v>
          </cell>
          <cell r="D9595">
            <v>63.27</v>
          </cell>
        </row>
        <row r="9596">
          <cell r="A9596">
            <v>94332</v>
          </cell>
          <cell r="B9596" t="str">
            <v>ATERRO MECANIZADO DE VALA COM ESCAVADEIRA HIDRÁULICA (CAPACIDADE DA CAÇAMBA: 0,8 M³ / POTÊNCIA: 111 HP), LARGURA ATÉ 1,5 M, PROFUNDIDADE DE 4,5 A 6,0 M, COM AREIA PARA ATERRO. AF_05/2016</v>
          </cell>
          <cell r="C9596" t="str">
            <v>M3</v>
          </cell>
          <cell r="D9596">
            <v>64.099999999999994</v>
          </cell>
        </row>
        <row r="9597">
          <cell r="A9597">
            <v>94333</v>
          </cell>
          <cell r="B9597" t="str">
            <v>ATERRO MECANIZADO DE VALA COM ESCAVADEIRA HIDRÁULICA (CAPACIDADE DA CAÇAMBA: 0,8 M³ / POTÊNCIA: 111 HP), LARGURA DE 1,5 A 2,5 M, PROFUNDIDADE DE 4,5 A 6,0 M, COM AREIA PARA ATERRO. AF_05/2016</v>
          </cell>
          <cell r="C9597" t="str">
            <v>M3</v>
          </cell>
          <cell r="D9597">
            <v>62.71</v>
          </cell>
        </row>
        <row r="9598">
          <cell r="A9598">
            <v>94338</v>
          </cell>
          <cell r="B9598" t="str">
            <v>ATERRO MECANIZADO DE VALA COM RETROESCAVADEIRA (CAPACIDADE DA CAÇAMBA DA RETRO: 0,26 M³ / POTÊNCIA: 88 HP), LARGURA ATÉ 0,8 M, PROFUNDIDADE ATÉ 1,5 M, COM AREIA PARA ATERRO. AF_05/2016</v>
          </cell>
          <cell r="C9598" t="str">
            <v>M3</v>
          </cell>
          <cell r="D9598">
            <v>73.78</v>
          </cell>
        </row>
        <row r="9599">
          <cell r="A9599">
            <v>94339</v>
          </cell>
          <cell r="B9599" t="str">
            <v>ATERRO MECANIZADO DE VALA COM RETROESCAVADEIRA (CAPACIDADE DA CAÇAMBA DA RETRO: 0,26 M³ / POTÊNCIA: 88 HP), LARGURA DE 0,8 A 1,5 M, PROFUNDIDADE ATÉ 1,5 M, COM AREIA PARA ATERRO. AF_05/2016</v>
          </cell>
          <cell r="C9599" t="str">
            <v>M3</v>
          </cell>
          <cell r="D9599">
            <v>68.569999999999993</v>
          </cell>
        </row>
        <row r="9600">
          <cell r="A9600">
            <v>94340</v>
          </cell>
          <cell r="B9600" t="str">
            <v>ATERRO MECANIZADO DE VALA COM RETROESCAVADEIRA (CAPACIDADE DA CAÇAMBA DA RETRO: 0,26 M³ / POTÊNCIA: 88 HP), LARGURA ATÉ 0,8 M, PROFUNDIDADE DE 1,5 A 3,0 M, COM AREIA PARA ATERRO. AF_05/2016</v>
          </cell>
          <cell r="C9600" t="str">
            <v>M3</v>
          </cell>
          <cell r="D9600">
            <v>66.290000000000006</v>
          </cell>
        </row>
        <row r="9601">
          <cell r="A9601">
            <v>94341</v>
          </cell>
          <cell r="B9601" t="str">
            <v>ATERRO MECANIZADO DE VALA COM RETROESCAVADEIRA (CAPACIDADE DA CAÇAMBA DA RETRO: 0,26 M³ / POTÊNCIA: 88 HP), LARGURA DE 0,8 A 1,5 M, PROFUNDIDADE DE 1,5 A 3,0 M, COM AREIA PARA ATERRO. AF_05/2016</v>
          </cell>
          <cell r="C9601" t="str">
            <v>M3</v>
          </cell>
          <cell r="D9601">
            <v>63.32</v>
          </cell>
        </row>
        <row r="9602">
          <cell r="A9602">
            <v>94342</v>
          </cell>
          <cell r="B9602" t="str">
            <v>ATERRO MANUAL DE VALAS COM AREIA PARA ATERRO E COMPACTAÇÃO MECANIZADA. AF_05/2016</v>
          </cell>
          <cell r="C9602" t="str">
            <v>M3</v>
          </cell>
          <cell r="D9602">
            <v>76.5</v>
          </cell>
        </row>
        <row r="9603">
          <cell r="A9603">
            <v>94438</v>
          </cell>
          <cell r="B9603" t="str">
            <v>(COMPOSIÇÃO REPRESENTATIVA) DO SERVIÇO DE CONTRAPISO EM ARGAMASSA TRAÇO 1:4 (CIM E AREIA), EM BETONEIRA 400 L, ESPESSURA 3 CM ÁREAS SECAS E 3 CM ÁREAS MOLHADAS, PARA EDIFICAÇÃO HABITACIONAL UNIFAMILIAR (CASA) E EDIFICAÇÃO PÚBLICA PADRÃO. AF_11/2014</v>
          </cell>
          <cell r="C9603" t="str">
            <v>M2</v>
          </cell>
          <cell r="D9603">
            <v>30.55</v>
          </cell>
        </row>
        <row r="9604">
          <cell r="A9604">
            <v>94439</v>
          </cell>
          <cell r="B9604"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604" t="str">
            <v>M2</v>
          </cell>
          <cell r="D9604">
            <v>34.18</v>
          </cell>
        </row>
        <row r="9605">
          <cell r="A9605">
            <v>94440</v>
          </cell>
          <cell r="B9605" t="str">
            <v>TELHAMENTO COM TELHA CERÂMICA DE ENCAIXE, TIPO FRANCESA, COM ATÉ 2 ÁGUAS, INCLUSO TRANSPORTE VERTICAL. AF_06/2016</v>
          </cell>
          <cell r="C9605" t="str">
            <v>M2</v>
          </cell>
          <cell r="D9605">
            <v>62.28</v>
          </cell>
        </row>
        <row r="9606">
          <cell r="A9606">
            <v>94441</v>
          </cell>
          <cell r="B9606" t="str">
            <v>TELHAMENTO COM TELHA CERÂMICA DE ENCAIXE, TIPO FRANCESA, COM MAIS DE 2 ÁGUAS, INCLUSO TRANSPORTE VERTICAL. AF_06/2016</v>
          </cell>
          <cell r="C9606" t="str">
            <v>M2</v>
          </cell>
          <cell r="D9606">
            <v>64.349999999999994</v>
          </cell>
        </row>
        <row r="9607">
          <cell r="A9607">
            <v>94442</v>
          </cell>
          <cell r="B9607" t="str">
            <v>TELHAMENTO COM TELHA CERÂMICA DE ENCAIXE, TIPO ROMANA, COM ATÉ 2 ÁGUAS, INCLUSO TRANSPORTE VERTICAL. AF_06/2016</v>
          </cell>
          <cell r="C9607" t="str">
            <v>M2</v>
          </cell>
          <cell r="D9607">
            <v>45.42</v>
          </cell>
        </row>
        <row r="9608">
          <cell r="A9608">
            <v>94443</v>
          </cell>
          <cell r="B9608" t="str">
            <v>TELHAMENTO COM TELHA CERÂMICA DE ENCAIXE, TIPO ROMANA, COM MAIS DE 2 ÁGUAS, INCLUSO TRANSPORTE VERTICAL. AF_06/2016</v>
          </cell>
          <cell r="C9608" t="str">
            <v>M2</v>
          </cell>
          <cell r="D9608">
            <v>47.49</v>
          </cell>
        </row>
        <row r="9609">
          <cell r="A9609">
            <v>94444</v>
          </cell>
          <cell r="B9609" t="str">
            <v>TELHAMENTO COM TELHA DE ENCAIXE, TIPO FRANCESA DE VIDRO, COM ATÉ 2 ÁGUAS, INCLUSO TRANSPORTE VERTICAL. AF_06/2016</v>
          </cell>
          <cell r="C9609" t="str">
            <v>M2</v>
          </cell>
          <cell r="D9609">
            <v>613.55999999999995</v>
          </cell>
        </row>
        <row r="9610">
          <cell r="A9610">
            <v>94445</v>
          </cell>
          <cell r="B9610" t="str">
            <v>TELHAMENTO COM TELHA CERÂMICA CAPA-CANAL, TIPO PLAN, COM ATÉ 2 ÁGUAS, INCLUSO TRANSPORTE VERTICAL. AF_06/2016</v>
          </cell>
          <cell r="C9610" t="str">
            <v>M2</v>
          </cell>
          <cell r="D9610">
            <v>58.28</v>
          </cell>
        </row>
        <row r="9611">
          <cell r="A9611">
            <v>94446</v>
          </cell>
          <cell r="B9611" t="str">
            <v>TELHAMENTO COM TELHA CERÂMICA CAPA-CANAL, TIPO PLAN, COM MAIS DE 2 ÁGUAS, INCLUSO TRANSPORTE VERTICAL. AF_06/2016</v>
          </cell>
          <cell r="C9611" t="str">
            <v>M2</v>
          </cell>
          <cell r="D9611">
            <v>61.78</v>
          </cell>
        </row>
        <row r="9612">
          <cell r="A9612">
            <v>94447</v>
          </cell>
          <cell r="B9612" t="str">
            <v>TELHAMENTO COM TELHA CERÂMICA CAPA-CANAL, TIPO PAULISTA, COM ATÉ 2 ÁGUAS, INCLUSO TRANSPORTE VERTICAL. AF_06/2016</v>
          </cell>
          <cell r="C9612" t="str">
            <v>M2</v>
          </cell>
          <cell r="D9612">
            <v>60.76</v>
          </cell>
        </row>
        <row r="9613">
          <cell r="A9613">
            <v>94448</v>
          </cell>
          <cell r="B9613" t="str">
            <v>TELHAMENTO COM TELHA CERÂMICA CAPA-CANAL, TIPO PAULISTA, COM MAIS DE 2 ÁGUAS, INCLUSO TRANSPORTE VERTICAL. AF_06/2016</v>
          </cell>
          <cell r="C9613" t="str">
            <v>M2</v>
          </cell>
          <cell r="D9613">
            <v>64.260000000000005</v>
          </cell>
        </row>
        <row r="9614">
          <cell r="A9614">
            <v>94449</v>
          </cell>
          <cell r="B9614" t="str">
            <v>TELHAMENTO COM TELHA ONDULADA DE FIBRA DE VIDRO E = 0,6 MM, PARA TELHADO COM INCLINAÇÃO MAIOR QUE 10°, COM ATÉ 2 ÁGUAS, INCLUSO IÇAMENTO. AF_06/2016</v>
          </cell>
          <cell r="C9614" t="str">
            <v>M2</v>
          </cell>
          <cell r="D9614">
            <v>36.5</v>
          </cell>
        </row>
        <row r="9615">
          <cell r="A9615">
            <v>94450</v>
          </cell>
          <cell r="B9615" t="str">
            <v>RUFO EM FIBROCIMENTO PARA TELHA ONDULADA E = 6 MM, ABA DE 26 CM, INCLUSO TRANSPORTE VERTICAL. AF_06/2016</v>
          </cell>
          <cell r="C9615" t="str">
            <v>M</v>
          </cell>
          <cell r="D9615">
            <v>43.96</v>
          </cell>
        </row>
        <row r="9616">
          <cell r="A9616">
            <v>94451</v>
          </cell>
          <cell r="B9616" t="str">
            <v>CUMEEIRA PARA TELHA DE FIBROCIMENTO ESTRUTURAL E = 6 MM, INCLUSO ACESSÓRIOS DE FIXAÇÃO E IÇAMENTO. AF_06/2016</v>
          </cell>
          <cell r="C9616" t="str">
            <v>M</v>
          </cell>
          <cell r="D9616">
            <v>89.4</v>
          </cell>
        </row>
        <row r="9617">
          <cell r="A9617">
            <v>94462</v>
          </cell>
          <cell r="B9617" t="str">
            <v>TUBO DE AÇO GALVANIZADO COM COSTURA, CLASSE MÉDIA, DN 50 (2), CONEXÃO ROSQUEADA, INSTALADO EM RESERVAÇÃO DE ÁGUA DE EDIFICAÇÃO QUE POSSUA RESERVATÓRIO DE FIBRA/FIBROCIMENTO  FORNECIMENTO E INSTALAÇÃO. AF_06/2016</v>
          </cell>
          <cell r="C9617" t="str">
            <v>M</v>
          </cell>
          <cell r="D9617">
            <v>53.48</v>
          </cell>
        </row>
        <row r="9618">
          <cell r="A9618">
            <v>94463</v>
          </cell>
          <cell r="B9618" t="str">
            <v>TUBO DE AÇO GALVANIZADO COM COSTURA, CLASSE MÉDIA, DN 65 (2 1/2), CONEXÃO ROSQUEADA, INSTALADO EM RESERVAÇÃO DE ÁGUA DE EDIFICAÇÃO QUE POSSUA RESERVATÓRIO DE FIBRA/FIBROCIMENTO  FORNECIMENTO E INSTALAÇÃO. AF_06/2016</v>
          </cell>
          <cell r="C9618" t="str">
            <v>M</v>
          </cell>
          <cell r="D9618">
            <v>61.98</v>
          </cell>
        </row>
        <row r="9619">
          <cell r="A9619">
            <v>94464</v>
          </cell>
          <cell r="B9619" t="str">
            <v>TUBO DE AÇO GALVANIZADO COM COSTURA, CLASSE MÉDIA, DN 80 (3), CONEXÃO ROSQUEADA, INSTALADO EM RESERVAÇÃO DE ÁGUA DE EDIFICAÇÃO QUE POSSUA RESERVATÓRIO DE FIBRA/FIBROCIMENTO  FORNECIMENTO E INSTALAÇÃO. AF_06/2016</v>
          </cell>
          <cell r="C9619" t="str">
            <v>M</v>
          </cell>
          <cell r="D9619">
            <v>86.65</v>
          </cell>
        </row>
        <row r="9620">
          <cell r="A9620">
            <v>94465</v>
          </cell>
          <cell r="B9620" t="str">
            <v>LUVA, EM FERRO GALVANIZADO, CONEXÃO ROSQUEADA, DN 50 (2), INSTALADO EM RESERVAÇÃO DE ÁGUA DE EDIFICAÇÃO QUE POSSUA RESERVATÓRIO DE FIBRA/FIBROCIMENTO  FORNECIMENTO E INSTALAÇÃO. AF_06/2016</v>
          </cell>
          <cell r="C9620" t="str">
            <v>UN</v>
          </cell>
          <cell r="D9620">
            <v>32.880000000000003</v>
          </cell>
        </row>
        <row r="9621">
          <cell r="A9621">
            <v>94466</v>
          </cell>
          <cell r="B9621" t="str">
            <v>NIPLE, EM FERRO GALVANIZADO, CONEXÃO ROSQUEADA, DN 50 (2), INSTALADO EM RESERVAÇÃO DE ÁGUA DE EDIFICAÇÃO QUE POSSUA RESERVATÓRIO DE FIBRA/FIBROCIMENTO  FORNECIMENTO E INSTALAÇÃO. AF_06/2016</v>
          </cell>
          <cell r="C9621" t="str">
            <v>UN</v>
          </cell>
          <cell r="D9621">
            <v>32.89</v>
          </cell>
        </row>
        <row r="9622">
          <cell r="A9622">
            <v>94467</v>
          </cell>
          <cell r="B9622" t="str">
            <v>LUVA, EM FERRO GALVANIZADO, CONEXÃO ROSQUEADA, DN 65 (2 1/2), INSTALADO EM RESERVAÇÃO DE ÁGUA DE EDIFICAÇÃO QUE POSSUA RESERVATÓRIO DE FIBRA/FIBROCIMENTO  FORNECIMENTO E INSTALAÇÃO. AF_06/2016</v>
          </cell>
          <cell r="C9622" t="str">
            <v>UN</v>
          </cell>
          <cell r="D9622">
            <v>50.73</v>
          </cell>
        </row>
        <row r="9623">
          <cell r="A9623">
            <v>94468</v>
          </cell>
          <cell r="B9623" t="str">
            <v>NIPLE, EM FERRO GALVANIZADO, CONEXÃO ROSQUEADA, DN 65 (2 1/2), INSTALADO EM RESERVAÇÃO DE ÁGUA DE EDIFICAÇÃO QUE POSSUA RESERVATÓRIO DE FIBRA/FIBROCIMENTO  FORNECIMENTO E INSTALAÇÃO. AF_06/2016</v>
          </cell>
          <cell r="C9623" t="str">
            <v>UN</v>
          </cell>
          <cell r="D9623">
            <v>44.39</v>
          </cell>
        </row>
        <row r="9624">
          <cell r="A9624">
            <v>94469</v>
          </cell>
          <cell r="B9624" t="str">
            <v>LUVA, EM FERRO GALVANIZADO, CONEXÃO ROSQUEADA, DN 80 (3), INSTALADO EM RESERVAÇÃO DE ÁGUA DE EDIFICAÇÃO QUE POSSUA RESERVATÓRIO DE FIBRA/FIBROCIMENTO  FORNECIMENTO E INSTALAÇÃO. AF_06/2016</v>
          </cell>
          <cell r="C9624" t="str">
            <v>UN</v>
          </cell>
          <cell r="D9624">
            <v>73.67</v>
          </cell>
        </row>
        <row r="9625">
          <cell r="A9625">
            <v>94470</v>
          </cell>
          <cell r="B9625" t="str">
            <v>NIPLE, EM FERRO GALVANIZADO, CONEXÃO ROSQUEADA, DN 80 (3), INSTALADO EM RESERVAÇÃO DE ÁGUA DE EDIFICAÇÃO QUE POSSUA RESERVATÓRIO DE FIBRA/FIBROCIMENTO  FORNECIMENTO E INSTALAÇÃO. AF_06/2016</v>
          </cell>
          <cell r="C9625" t="str">
            <v>UN</v>
          </cell>
          <cell r="D9625">
            <v>68.03</v>
          </cell>
        </row>
        <row r="9626">
          <cell r="A9626">
            <v>94471</v>
          </cell>
          <cell r="B9626" t="str">
            <v>COTOVELO 90 GRAUS, EM FERRO GALVANIZADO, CONEXÃO ROSQUEADA, DN 50 (2), INSTALADO EM RESERVAÇÃO DE ÁGUA DE EDIFICAÇÃO QUE POSSUA RESERVATÓRIO DE FIBRA/FIBROCIMENTO  FORNECIMENTO E INSTALAÇÃO. AF_06/2016</v>
          </cell>
          <cell r="C9626" t="str">
            <v>UN</v>
          </cell>
          <cell r="D9626">
            <v>47.45</v>
          </cell>
        </row>
        <row r="9627">
          <cell r="A9627">
            <v>94472</v>
          </cell>
          <cell r="B9627" t="str">
            <v>COTOVELO 45 GRAUS, EM FERRO GALVANIZADO, CONEXÃO ROSQUEADA, DN 50 (2), INSTALADO EM RESERVAÇÃO DE ÁGUA DE EDIFICAÇÃO QUE POSSUA RESERVATÓRIO DE FIBRA/FIBROCIMENTO  FORNECIMENTO E INSTALAÇÃO. AF_06/2016</v>
          </cell>
          <cell r="C9627" t="str">
            <v>UN</v>
          </cell>
          <cell r="D9627">
            <v>48.86</v>
          </cell>
        </row>
        <row r="9628">
          <cell r="A9628">
            <v>94473</v>
          </cell>
          <cell r="B9628" t="str">
            <v>COTOVELO 90 GRAUS, EM FERRO GALVANIZADO, CONEXÃO ROSQUEADA, DN 65 (2 1/2), INSTALADO EM RESERVAÇÃO DE ÁGUA DE EDIFICAÇÃO QUE POSSUA RESERVATÓRIO DE FIBRA/FIBROCIMENTO  FORNECIMENTO E INSTALAÇÃO. AF_06/2016</v>
          </cell>
          <cell r="C9628" t="str">
            <v>UN</v>
          </cell>
          <cell r="D9628">
            <v>72.67</v>
          </cell>
        </row>
        <row r="9629">
          <cell r="A9629">
            <v>94474</v>
          </cell>
          <cell r="B9629" t="str">
            <v>COTOVELO 45 GRAUS, EM FERRO GALVANIZADO, CONEXÃO ROSQUEADA, DN 65 (2 1/2), INSTALADO EM RESERVAÇÃO DE ÁGUA DE EDIFICAÇÃO QUE POSSUA RESERVATÓRIO DE FIBRA/FIBROCIMENTO  FORNECIMENTO E INSTALAÇÃO. AF_06/2016</v>
          </cell>
          <cell r="C9629" t="str">
            <v>UN</v>
          </cell>
          <cell r="D9629">
            <v>78.87</v>
          </cell>
        </row>
        <row r="9630">
          <cell r="A9630">
            <v>94475</v>
          </cell>
          <cell r="B9630" t="str">
            <v>COTOVELO 90 GRAUS, EM FERRO GALVANIZADO, CONEXÃO ROSQUEADA, DN 80 (3), INSTALADO EM RESERVAÇÃO DE ÁGUA DE EDIFICAÇÃO QUE POSSUA RESERVATÓRIO DE FIBRA/FIBROCIMENTO  FORNECIMENTO E INSTALAÇÃO. AF_06/2016</v>
          </cell>
          <cell r="C9630" t="str">
            <v>UN</v>
          </cell>
          <cell r="D9630">
            <v>99.86</v>
          </cell>
        </row>
        <row r="9631">
          <cell r="A9631">
            <v>94476</v>
          </cell>
          <cell r="B9631" t="str">
            <v>COTOVELO 45 GRAUS, EM FERRO GALVANIZADO, CONEXÃO ROSQUEADA, DN 80 (3), INSTALADO EM RESERVAÇÃO DE ÁGUA DE EDIFICAÇÃO QUE POSSUA RESERVATÓRIO DE FIBRA/FIBROCIMENTO  FORNECIMENTO E INSTALAÇÃO. AF_06/2016</v>
          </cell>
          <cell r="C9631" t="str">
            <v>UN</v>
          </cell>
          <cell r="D9631">
            <v>111.81</v>
          </cell>
        </row>
        <row r="9632">
          <cell r="A9632">
            <v>94477</v>
          </cell>
          <cell r="B9632" t="str">
            <v>TÊ, EM FERRO GALVANIZADO, CONEXÃO ROSQUEADA, DN 50 (2), INSTALADO EM RESERVAÇÃO DE ÁGUA DE EDIFICAÇÃO QUE POSSUA RESERVATÓRIO DE FIBRA/FIBROCIMENTO  FORNECIMENTO E INSTALAÇÃO. AF_06/2016</v>
          </cell>
          <cell r="C9632" t="str">
            <v>UN</v>
          </cell>
          <cell r="D9632">
            <v>63.16</v>
          </cell>
        </row>
        <row r="9633">
          <cell r="A9633">
            <v>94478</v>
          </cell>
          <cell r="B9633" t="str">
            <v>TÊ, EM FERRO GALVANIZADO, CONEXÃO ROSQUEADA, DN 65 (2 1/2), INSTALADO EM RESERVAÇÃO DE ÁGUA DE EDIFICAÇÃO QUE POSSUA RESERVATÓRIO DE FIBRA/FIBROCIMENTO  FORNECIMENTO E INSTALAÇÃO. AF_06/2016</v>
          </cell>
          <cell r="C9633" t="str">
            <v>UN</v>
          </cell>
          <cell r="D9633">
            <v>99.93</v>
          </cell>
        </row>
        <row r="9634">
          <cell r="A9634">
            <v>94479</v>
          </cell>
          <cell r="B9634" t="str">
            <v>TÊ, EM FERRO GALVANIZADO, CONEXÃO ROSQUEADA, DN 80 (3), INSTALADO EM RESERVAÇÃO DE ÁGUA DE EDIFICAÇÃO QUE POSSUA RESERVATÓRIO DE FIBRA/FIBROCIMENTO  FORNECIMENTO E INSTALAÇÃO. AF_06/2016</v>
          </cell>
          <cell r="C9634" t="str">
            <v>UN</v>
          </cell>
          <cell r="D9634">
            <v>131.88999999999999</v>
          </cell>
        </row>
        <row r="9635">
          <cell r="A9635">
            <v>94480</v>
          </cell>
          <cell r="B9635" t="str">
            <v>CONJUNTO HIDRÁULICO PARA INSTALAÇÃO DE BOMBA EM AÇO ROSCÁVEL, DN SUCÇÃO 65 (2½) E DN RECALQUE 50 (2), PARA EDIFICAÇÃO ENTRE 12 E 18 PAVIMENTOS  FORNECIMENTO E INSTALAÇÃO. AF_06/2016</v>
          </cell>
          <cell r="C9635" t="str">
            <v>UN</v>
          </cell>
          <cell r="D9635">
            <v>1633.92</v>
          </cell>
        </row>
        <row r="9636">
          <cell r="A9636">
            <v>94481</v>
          </cell>
          <cell r="B9636" t="str">
            <v>CONJUNTO HIDRÁULICO PARA INSTALAÇÃO DE BOMBA EM AÇO ROSCÁVEL, DN SUCÇÃO 50 (2) E DN RECALQUE 40 (1 1/2), PARA EDIFICAÇÃO ENTRE 8 E 12 PAVIMENTOS  FORNECIMENTO E INSTALAÇÃO. AF_06/2016</v>
          </cell>
          <cell r="C9636" t="str">
            <v>UN</v>
          </cell>
          <cell r="D9636">
            <v>1163.31</v>
          </cell>
        </row>
        <row r="9637">
          <cell r="A9637">
            <v>94482</v>
          </cell>
          <cell r="B9637" t="str">
            <v>CONJUNTO HIDRÁULICO PARA INSTALAÇÃO DE BOMBA EM AÇO ROSCÁVEL, DN SUCÇÃO 40 (1 1/2) E DN RECALQUE 32 (1 1/4), PARA EDIFICAÇÃO ENTRE 4 E 8 PAVIMENTOS  FORNECIMENTO E INSTALAÇÃO. AF_06/2016</v>
          </cell>
          <cell r="C9637" t="str">
            <v>UN</v>
          </cell>
          <cell r="D9637">
            <v>924.9</v>
          </cell>
        </row>
        <row r="9638">
          <cell r="A9638">
            <v>94483</v>
          </cell>
          <cell r="B9638" t="str">
            <v>CONJUNTO HIDRÁULICO PARA INSTALAÇÃO DE BOMBA EM AÇO ROSCÁVEL, DN SUCÇÃO 32 (1 1/4) E DN RECALQUE 25 (1), PARA EDIFICAÇÃO ATÉ 4 PAVIMENTOS  FORNECIMENTO E INSTALAÇÃO. AF_06/2016</v>
          </cell>
          <cell r="C9638" t="str">
            <v>UN</v>
          </cell>
          <cell r="D9638">
            <v>782.75</v>
          </cell>
        </row>
        <row r="9639">
          <cell r="A9639">
            <v>94489</v>
          </cell>
          <cell r="B9639" t="str">
            <v>REGISTRO DE ESFERA, PVC, SOLDÁVEL, DN  25 MM, INSTALADO EM RESERVAÇÃO DE ÁGUA DE EDIFICAÇÃO QUE POSSUA RESERVATÓRIO DE FIBRA/FIBROCIMENTO   FORNECIMENTO E INSTALAÇÃO. AF_06/2016</v>
          </cell>
          <cell r="C9639" t="str">
            <v>UN</v>
          </cell>
          <cell r="D9639">
            <v>20.03</v>
          </cell>
        </row>
        <row r="9640">
          <cell r="A9640">
            <v>94490</v>
          </cell>
          <cell r="B9640" t="str">
            <v>REGISTRO DE ESFERA, PVC, SOLDÁVEL, DN  32 MM, INSTALADO EM RESERVAÇÃO DE ÁGUA DE EDIFICAÇÃO QUE POSSUA RESERVATÓRIO DE FIBRA/FIBROCIMENTO   FORNECIMENTO E INSTALAÇÃO. AF_06/2016</v>
          </cell>
          <cell r="C9640" t="str">
            <v>UN</v>
          </cell>
          <cell r="D9640">
            <v>33.32</v>
          </cell>
        </row>
        <row r="9641">
          <cell r="A9641">
            <v>94491</v>
          </cell>
          <cell r="B9641" t="str">
            <v>REGISTRO DE ESFERA, PVC, SOLDÁVEL, DN  40 MM, INSTALADO EM RESERVAÇÃO DE ÁGUA DE EDIFICAÇÃO QUE POSSUA RESERVATÓRIO DE FIBRA/FIBROCIMENTO   FORNECIMENTO E INSTALAÇÃO. AF_06/2016</v>
          </cell>
          <cell r="C9641" t="str">
            <v>UN</v>
          </cell>
          <cell r="D9641">
            <v>45.76</v>
          </cell>
        </row>
        <row r="9642">
          <cell r="A9642">
            <v>94492</v>
          </cell>
          <cell r="B9642" t="str">
            <v>REGISTRO DE ESFERA, PVC, SOLDÁVEL, DN  50 MM, INSTALADO EM RESERVAÇÃO DE ÁGUA DE EDIFICAÇÃO QUE POSSUA RESERVATÓRIO DE FIBRA/FIBROCIMENTO   FORNECIMENTO E INSTALAÇÃO. AF_06/2016</v>
          </cell>
          <cell r="C9642" t="str">
            <v>UN</v>
          </cell>
          <cell r="D9642">
            <v>46.94</v>
          </cell>
        </row>
        <row r="9643">
          <cell r="A9643">
            <v>94493</v>
          </cell>
          <cell r="B9643" t="str">
            <v>REGISTRO DE ESFERA, PVC, SOLDÁVEL, DN  60 MM, INSTALADO EM RESERVAÇÃO DE ÁGUA DE EDIFICAÇÃO QUE POSSUA RESERVATÓRIO DE FIBRA/FIBROCIMENTO   FORNECIMENTO E INSTALAÇÃO. AF_06/2016</v>
          </cell>
          <cell r="C9643" t="str">
            <v>UN</v>
          </cell>
          <cell r="D9643">
            <v>85.49</v>
          </cell>
        </row>
        <row r="9644">
          <cell r="A9644">
            <v>94494</v>
          </cell>
          <cell r="B9644" t="str">
            <v>REGISTRO DE GAVETA BRUTO, LATÃO, ROSCÁVEL, 3/4, INSTALADO EM RESERVAÇÃO DE ÁGUA DE EDIFICAÇÃO QUE POSSUA RESERVATÓRIO DE FIBRA/FIBROCIMENTO  FORNECIMENTO E INSTALAÇÃO. AF_06/2016</v>
          </cell>
          <cell r="C9644" t="str">
            <v>UN</v>
          </cell>
          <cell r="D9644">
            <v>40.32</v>
          </cell>
        </row>
        <row r="9645">
          <cell r="A9645">
            <v>94495</v>
          </cell>
          <cell r="B9645" t="str">
            <v>REGISTRO DE GAVETA BRUTO, LATÃO, ROSCÁVEL, 1, INSTALADO EM RESERVAÇÃO DE ÁGUA DE EDIFICAÇÃO QUE POSSUA RESERVATÓRIO DE FIBRA/FIBROCIMENTO  FORNECIMENTO E INSTALAÇÃO. AF_06/2016</v>
          </cell>
          <cell r="C9645" t="str">
            <v>UN</v>
          </cell>
          <cell r="D9645">
            <v>49.55</v>
          </cell>
        </row>
        <row r="9646">
          <cell r="A9646">
            <v>94496</v>
          </cell>
          <cell r="B9646" t="str">
            <v>REGISTRO DE GAVETA BRUTO, LATÃO, ROSCÁVEL, 1 1/4, INSTALADO EM RESERVAÇÃO DE ÁGUA DE EDIFICAÇÃO QUE POSSUA RESERVATÓRIO DE FIBRA/FIBROCIMENTO  FORNECIMENTO E INSTALAÇÃO. AF_06/2016</v>
          </cell>
          <cell r="C9646" t="str">
            <v>UN</v>
          </cell>
          <cell r="D9646">
            <v>59.23</v>
          </cell>
        </row>
        <row r="9647">
          <cell r="A9647">
            <v>94497</v>
          </cell>
          <cell r="B9647" t="str">
            <v>REGISTRO DE GAVETA BRUTO, LATÃO, ROSCÁVEL, 1 1/2, INSTALADO EM RESERVAÇÃO DE ÁGUA DE EDIFICAÇÃO QUE POSSUA RESERVATÓRIO DE FIBRA/FIBROCIMENTO  FORNECIMENTO E INSTALAÇÃO. AF_06/2016</v>
          </cell>
          <cell r="C9647" t="str">
            <v>UN</v>
          </cell>
          <cell r="D9647">
            <v>68.23</v>
          </cell>
        </row>
        <row r="9648">
          <cell r="A9648">
            <v>94498</v>
          </cell>
          <cell r="B9648" t="str">
            <v>REGISTRO DE GAVETA BRUTO, LATÃO, ROSCÁVEL, 2, INSTALADO EM RESERVAÇÃO DE ÁGUA DE EDIFICAÇÃO QUE POSSUA RESERVATÓRIO DE FIBRA/FIBROCIMENTO  FORNECIMENTO E INSTALAÇÃO. AF_06/2016</v>
          </cell>
          <cell r="C9648" t="str">
            <v>UN</v>
          </cell>
          <cell r="D9648">
            <v>86.37</v>
          </cell>
        </row>
        <row r="9649">
          <cell r="A9649">
            <v>94499</v>
          </cell>
          <cell r="B9649" t="str">
            <v>REGISTRO DE GAVETA BRUTO, LATÃO, ROSCÁVEL, 2 1/2, INSTALADO EM RESERVAÇÃO DE ÁGUA DE EDIFICAÇÃO QUE POSSUA RESERVATÓRIO DE FIBRA/FIBROCIMENTO  FORNECIMENTO E INSTALAÇÃO. AF_06/2016</v>
          </cell>
          <cell r="C9649" t="str">
            <v>UN</v>
          </cell>
          <cell r="D9649">
            <v>151.13</v>
          </cell>
        </row>
        <row r="9650">
          <cell r="A9650">
            <v>94500</v>
          </cell>
          <cell r="B9650" t="str">
            <v>REGISTRO DE GAVETA BRUTO, LATÃO, ROSCÁVEL, 3, INSTALADO EM RESERVAÇÃO DE ÁGUA DE EDIFICAÇÃO QUE POSSUA RESERVATÓRIO DE FIBRA/FIBROCIMENTO  FORNECIMENTO E INSTALAÇÃO. AF_06/2016</v>
          </cell>
          <cell r="C9650" t="str">
            <v>UN</v>
          </cell>
          <cell r="D9650">
            <v>178.59</v>
          </cell>
        </row>
        <row r="9651">
          <cell r="A9651">
            <v>94501</v>
          </cell>
          <cell r="B9651" t="str">
            <v>REGISTRO DE GAVETA BRUTO, LATÃO, ROSCÁVEL, 4, INSTALADO EM RESERVAÇÃO DE ÁGUA DE EDIFICAÇÃO QUE POSSUA RESERVATÓRIO DE FIBRA/FIBROCIMENTO  FORNECIMENTO E INSTALAÇÃO. AF_06/2016</v>
          </cell>
          <cell r="C9651" t="str">
            <v>UN</v>
          </cell>
          <cell r="D9651">
            <v>342.71</v>
          </cell>
        </row>
        <row r="9652">
          <cell r="A9652">
            <v>94559</v>
          </cell>
          <cell r="B9652" t="str">
            <v>JANELA DE AÇO BASCULANTE, FIXAÇÃO COM ARGAMASSA, SEM VIDROS, PADRONIZADA. AF_07/2016</v>
          </cell>
          <cell r="C9652" t="str">
            <v>M2</v>
          </cell>
          <cell r="D9652">
            <v>422.5</v>
          </cell>
        </row>
        <row r="9653">
          <cell r="A9653">
            <v>94560</v>
          </cell>
          <cell r="B9653" t="str">
            <v>JANELA DE AÇO DE CORRER, 2 FOLHAS, FIXAÇÃO COM ARGAMASSA, COM VIDROS, PADRONIZADA. AF_07/2016</v>
          </cell>
          <cell r="C9653" t="str">
            <v>M2</v>
          </cell>
          <cell r="D9653">
            <v>370.43</v>
          </cell>
        </row>
        <row r="9654">
          <cell r="A9654">
            <v>94562</v>
          </cell>
          <cell r="B9654" t="str">
            <v>JANELA DE AÇO DE CORRER, 4 FOLHAS, FIXAÇÃO COM ARGAMASSA, SEM VIDROS, PADRONIZADA. AF_07/2016</v>
          </cell>
          <cell r="C9654" t="str">
            <v>M2</v>
          </cell>
          <cell r="D9654">
            <v>390.38</v>
          </cell>
        </row>
        <row r="9655">
          <cell r="A9655">
            <v>94563</v>
          </cell>
          <cell r="B9655" t="str">
            <v>JANELA DE AÇO DE CORRER, 6 FOLHAS, FIXAÇÃO COM ARGAMASSA, COM VIDROS, PADRONIZADA. AF_07/2016</v>
          </cell>
          <cell r="C9655" t="str">
            <v>M2</v>
          </cell>
          <cell r="D9655">
            <v>489.23</v>
          </cell>
        </row>
        <row r="9656">
          <cell r="A9656">
            <v>94564</v>
          </cell>
          <cell r="B9656" t="str">
            <v>JANELA DE AÇO BASCULANTE, FIXAÇÃO COM PARAFUSO SOBRE CONTRAMARCO (EXCLUSIVE CONTRAMARCO), SEM VIDROS, PADRONIZADA. AF_07/2016</v>
          </cell>
          <cell r="C9656" t="str">
            <v>M2</v>
          </cell>
          <cell r="D9656">
            <v>378.28</v>
          </cell>
        </row>
        <row r="9657">
          <cell r="A9657">
            <v>94565</v>
          </cell>
          <cell r="B9657" t="str">
            <v>JANELA DE AÇO DE CORRER, 2 FOLHAS, FIXAÇÃO COM PARAFUSO SOBRE CONTRAMARCO (EXCLUSIVE CONTRAMARCO), COM VIDROS, PADRONIZADA. AF_07/2016</v>
          </cell>
          <cell r="C9657" t="str">
            <v>M2</v>
          </cell>
          <cell r="D9657">
            <v>355.78</v>
          </cell>
        </row>
        <row r="9658">
          <cell r="A9658">
            <v>94567</v>
          </cell>
          <cell r="B9658" t="str">
            <v>JANELA DE AÇO DE CORRER, 4 FOLHAS, FIXAÇÃO COM PARAFUSO SOBRE CONTRAMARCO (EXCLUSIVE CONTRAMARCO), SEM VIDROS, PADRONIZADA. AF_07/2016</v>
          </cell>
          <cell r="C9658" t="str">
            <v>M2</v>
          </cell>
          <cell r="D9658">
            <v>371.15</v>
          </cell>
        </row>
        <row r="9659">
          <cell r="A9659">
            <v>94568</v>
          </cell>
          <cell r="B9659" t="str">
            <v>JANELA DE AÇO DE CORRER, 6 FOLHAS, FIXAÇÃO COM PARAFUSO SOBRE CONTRAMARCO (EXCLUSIVE CONTRAMARCO), COM VIDROS, PADRONIZADA. AF_07/2016</v>
          </cell>
          <cell r="C9659" t="str">
            <v>M2</v>
          </cell>
          <cell r="D9659">
            <v>466.63</v>
          </cell>
        </row>
        <row r="9660">
          <cell r="A9660">
            <v>94569</v>
          </cell>
          <cell r="B9660" t="str">
            <v>JANELA DE ALUMÍNIO MAXIM-AR, FIXAÇÃO COM PARAFUSO SOBRE CONTRAMARCO (EXCLUSIVE CONTRAMARCO), COM VIDROS, PADRONIZADA. AF_07/2016</v>
          </cell>
          <cell r="C9660" t="str">
            <v>M2</v>
          </cell>
          <cell r="D9660">
            <v>849.55</v>
          </cell>
        </row>
        <row r="9661">
          <cell r="A9661">
            <v>94570</v>
          </cell>
          <cell r="B9661" t="str">
            <v>JANELA DE ALUMÍNIO DE CORRER, 2 FOLHAS, FIXAÇÃO COM PARAFUSO SOBRE CONTRAMARCO (EXCLUSIVE CONTRAMARCO), COM VIDROS PADRONIZADA. AF_07/2016</v>
          </cell>
          <cell r="C9661" t="str">
            <v>M2</v>
          </cell>
          <cell r="D9661">
            <v>808.81</v>
          </cell>
        </row>
        <row r="9662">
          <cell r="A9662">
            <v>94572</v>
          </cell>
          <cell r="B9662" t="str">
            <v>JANELA DE ALUMÍNIO DE CORRER, 3 FOLHAS, FIXAÇÃO COM PARAFUSO SOBRE CONTRAMARCO (EXCLUSIVE CONTRAMARCO), COM VIDROS, PADRONIZADA. AF_07/2016</v>
          </cell>
          <cell r="C9662" t="str">
            <v>M2</v>
          </cell>
          <cell r="D9662">
            <v>1207.5</v>
          </cell>
        </row>
        <row r="9663">
          <cell r="A9663">
            <v>94573</v>
          </cell>
          <cell r="B9663" t="str">
            <v>JANELA DE ALUMÍNIO DE CORRER, 4 FOLHAS, FIXAÇÃO COM PARAFUSO SOBRE CONTRAMARCO (EXCLUSIVE CONTRAMARCO), COM VIDROS, PADRONIZADA. AF_07/2016</v>
          </cell>
          <cell r="C9663" t="str">
            <v>M2</v>
          </cell>
          <cell r="D9663">
            <v>776.49</v>
          </cell>
        </row>
        <row r="9664">
          <cell r="A9664">
            <v>94574</v>
          </cell>
          <cell r="B9664" t="str">
            <v>JANELA DE ALUMÍNIO DE CORRER, 6 FOLHAS, FIXAÇÃO COM PARAFUSO SOBRE CONTRAMARCO (EXCLUSIVE CONTRAMARCO), COM VIDROS, PADRONIZADA. AF_07/2016</v>
          </cell>
          <cell r="C9664" t="str">
            <v>M2</v>
          </cell>
          <cell r="D9664">
            <v>1189.8599999999999</v>
          </cell>
        </row>
        <row r="9665">
          <cell r="A9665">
            <v>94575</v>
          </cell>
          <cell r="B9665" t="str">
            <v>JANELA DE ALUMÍNIO MAXIM-AR, FIXAÇÃO COM PARAFUSO, VEDAÇÃO COM ESPUMA EXPANSIVA PU, COM VIDROS, PADRONIZADA. AF_07/2016</v>
          </cell>
          <cell r="C9665" t="str">
            <v>M2</v>
          </cell>
          <cell r="D9665">
            <v>885.88</v>
          </cell>
        </row>
        <row r="9666">
          <cell r="A9666">
            <v>94576</v>
          </cell>
          <cell r="B9666" t="str">
            <v>JANELA DE ALUMÍNIO DE CORRER, 2 FOLHAS, FIXAÇÃO COM PARAFUSO, VEDAÇÃO COM ESPUMA EXPANSIVA PU, COM VIDROS, PADRONIZADA. AF_07/2016</v>
          </cell>
          <cell r="C9666" t="str">
            <v>M2</v>
          </cell>
          <cell r="D9666">
            <v>819.22</v>
          </cell>
        </row>
        <row r="9667">
          <cell r="A9667">
            <v>94578</v>
          </cell>
          <cell r="B9667" t="str">
            <v>JANELA DE ALUMÍNIO DE CORRER, 3 FOLHAS, FIXAÇÃO COM PARAFUSO, VEDAÇÃO COM ESPUMA EXPANSIVA PU, COM VIDROS, PADRONIZADA. AF_07/2016</v>
          </cell>
          <cell r="C9667" t="str">
            <v>M2</v>
          </cell>
          <cell r="D9667">
            <v>1218.06</v>
          </cell>
        </row>
        <row r="9668">
          <cell r="A9668">
            <v>94579</v>
          </cell>
          <cell r="B9668" t="str">
            <v>JANELA DE ALUMÍNIO DE CORRER, 4 FOLHAS, FIXAÇÃO COM PARAFUSO, VEDAÇÃO COM ESPUMA EXPANSIVA PU, COM VIDROS, PADRONIZADA. AF_07/2016</v>
          </cell>
          <cell r="C9668" t="str">
            <v>M2</v>
          </cell>
          <cell r="D9668">
            <v>787.62</v>
          </cell>
        </row>
        <row r="9669">
          <cell r="A9669">
            <v>94580</v>
          </cell>
          <cell r="B9669" t="str">
            <v>JANELA DE ALUMÍNIO DE CORRER, 6 FOLHAS, FIXAÇÃO COM PARAFUSO, VEDAÇÃO COM ESPUMA EXPANSIVA PU, COM VIDROS, PADRONIZADA. AF_07/2016</v>
          </cell>
          <cell r="C9669" t="str">
            <v>M2</v>
          </cell>
          <cell r="D9669">
            <v>1200.6500000000001</v>
          </cell>
        </row>
        <row r="9670">
          <cell r="A9670">
            <v>94581</v>
          </cell>
          <cell r="B9670" t="str">
            <v>JANELA DE ALUMÍNIO MAXIM-AR, FIXAÇÃO COM ARGAMASSA, COM VIDROS, PADRONIZADA. AF_07/2016</v>
          </cell>
          <cell r="C9670" t="str">
            <v>M2</v>
          </cell>
          <cell r="D9670">
            <v>882.46</v>
          </cell>
        </row>
        <row r="9671">
          <cell r="A9671">
            <v>94582</v>
          </cell>
          <cell r="B9671" t="str">
            <v>JANELA DE ALUMÍNIO DE CORRER, 2 FOLHAS, FIXAÇÃO COM ARGAMASSA, COM VIDROS, PADRONIZADA. AF_07/2016</v>
          </cell>
          <cell r="C9671" t="str">
            <v>M2</v>
          </cell>
          <cell r="D9671">
            <v>818.26</v>
          </cell>
        </row>
        <row r="9672">
          <cell r="A9672">
            <v>94584</v>
          </cell>
          <cell r="B9672" t="str">
            <v>JANELA DE ALUMÍNIO DE CORRER, 3 FOLHAS, FIXAÇÃO COM ARGAMASSA, COM VIDROS, PADRONIZADA. AF_07/2016</v>
          </cell>
          <cell r="C9672" t="str">
            <v>M2</v>
          </cell>
          <cell r="D9672">
            <v>1222.3900000000001</v>
          </cell>
        </row>
        <row r="9673">
          <cell r="A9673">
            <v>94585</v>
          </cell>
          <cell r="B9673" t="str">
            <v>JANELA DE ALUMÍNIO DE CORRER, 4 FOLHAS, FIXAÇÃO COM ARGAMASSA, COM VIDROS, PADRONIZADA. AF_07/2016</v>
          </cell>
          <cell r="C9673" t="str">
            <v>M2</v>
          </cell>
          <cell r="D9673">
            <v>786.09</v>
          </cell>
        </row>
        <row r="9674">
          <cell r="A9674">
            <v>94586</v>
          </cell>
          <cell r="B9674" t="str">
            <v>JANELA DE ALUMÍNIO 6 FOLHAS, FIXAÇÃO COM ARGAMASSA, COM VIDROS, PADRONIZADA. AF_07/2016</v>
          </cell>
          <cell r="C9674" t="str">
            <v>M2</v>
          </cell>
          <cell r="D9674">
            <v>1205.9100000000001</v>
          </cell>
        </row>
        <row r="9675">
          <cell r="A9675">
            <v>94602</v>
          </cell>
          <cell r="B9675" t="str">
            <v>TUBO EM COBRE RÍGIDO, DN 54 MM CLASSE E, SEM ISOLAMENTO, INSTALADO EM RESERVAÇÃO DE ÁGUA DE EDIFICAÇÃO QUE POSSUA RESERVATÓRIO DE FIBRA/FIBROCIMENTO  FORNECIMENTO E INSTALAÇÃO. AF_06/2016</v>
          </cell>
          <cell r="C9675" t="str">
            <v>M</v>
          </cell>
          <cell r="D9675">
            <v>98.99</v>
          </cell>
        </row>
        <row r="9676">
          <cell r="A9676">
            <v>94603</v>
          </cell>
          <cell r="B9676" t="str">
            <v>TUBO EM COBRE RÍGIDO, DN 66 MM CLASSE E, SEM ISOLAMENTO, INSTALADO EM RESERVAÇÃO DE ÁGUA DE EDIFICAÇÃO QUE POSSUA RESERVATÓRIO DE FIBRA/FIBROCIMENTO  FORNECIMENTO E INSTALAÇÃO. AF_06/2016</v>
          </cell>
          <cell r="C9676" t="str">
            <v>M</v>
          </cell>
          <cell r="D9676">
            <v>130.72</v>
          </cell>
        </row>
        <row r="9677">
          <cell r="A9677">
            <v>94604</v>
          </cell>
          <cell r="B9677" t="str">
            <v>TUBO EM COBRE RÍGIDO, DN 79 MM CLASSE E, SEM ISOLAMENTO, INSTALADO EM RESERVAÇÃO DE ÁGUA DE EDIFICAÇÃO QUE POSSUA RESERVATÓRIO DE FIBRA/FIBROCIMENTO  FORNECIMENTO E INSTALAÇÃO. AF_06/2016</v>
          </cell>
          <cell r="C9677" t="str">
            <v>M</v>
          </cell>
          <cell r="D9677">
            <v>176.75</v>
          </cell>
        </row>
        <row r="9678">
          <cell r="A9678">
            <v>94605</v>
          </cell>
          <cell r="B9678" t="str">
            <v>TUBO EM COBRE RÍGIDO, DN 104 MM CLASSE E, SEM ISOLAMENTO, INSTALADO EM RESERVAÇÃO DE ÁGUA DE EDIFICAÇÃO QUE POSSUA RESERVATÓRIO DE FIBRA/FIBROCIMENTO  FORNECIMENTO E INSTALAÇÃO. AF_06/2016</v>
          </cell>
          <cell r="C9678" t="str">
            <v>M</v>
          </cell>
          <cell r="D9678">
            <v>249.56</v>
          </cell>
        </row>
        <row r="9679">
          <cell r="A9679">
            <v>94606</v>
          </cell>
          <cell r="B9679" t="str">
            <v>LUVA DE COBRE, SEM ANEL DE SOLDA, DN 54 MM, INSTALADO EM RESERVAÇÃO DE ÁGUA DE EDIFICAÇÃO QUE POSSUA RESERVATÓRIO DE FIBRA/FIBROCIMENTO  FORNECIMENTO E INSTALAÇÃO. AF_06/2016_P</v>
          </cell>
          <cell r="C9679" t="str">
            <v>UN</v>
          </cell>
          <cell r="D9679">
            <v>39.590000000000003</v>
          </cell>
        </row>
        <row r="9680">
          <cell r="A9680">
            <v>94608</v>
          </cell>
          <cell r="B9680" t="str">
            <v>LUVA DE COBRE, SEM ANEL DE SOLDA, DN 66 MM, INSTALADO EM RESERVAÇÃO DE ÁGUA DE EDIFICAÇÃO QUE POSSUA RESERVATÓRIO DE FIBRA/FIBROCIMENTO  FORNECIMENTO E INSTALAÇÃO. AF_06/2016_P</v>
          </cell>
          <cell r="C9680" t="str">
            <v>UN</v>
          </cell>
          <cell r="D9680">
            <v>88.85</v>
          </cell>
        </row>
        <row r="9681">
          <cell r="A9681">
            <v>94610</v>
          </cell>
          <cell r="B9681" t="str">
            <v>LUVA DE COBRE, SEM ANEL DE SOLDA, DN 79 MM, INSTALADO EM RESERVAÇÃO DE ÁGUA DE EDIFICAÇÃO QUE POSSUA RESERVATÓRIO DE FIBRA/FIBROCIMENTO  FORNECIMENTO E INSTALAÇÃO. AF_06/2016_P</v>
          </cell>
          <cell r="C9681" t="str">
            <v>UN</v>
          </cell>
          <cell r="D9681">
            <v>129.63</v>
          </cell>
        </row>
        <row r="9682">
          <cell r="A9682">
            <v>94612</v>
          </cell>
          <cell r="B9682" t="str">
            <v>LUVA DE COBRE, SEM ANEL DE SOLDA, DN 104 MM, INSTALADO EM RESERVAÇÃO DE ÁGUA DE EDIFICAÇÃO QUE POSSUA RESERVATÓRIO DE FIBRA/FIBROCIMENTO  FORNECIMENTO E INSTALAÇÃO. AF_06/2016_P</v>
          </cell>
          <cell r="C9682" t="str">
            <v>UN</v>
          </cell>
          <cell r="D9682">
            <v>179.36</v>
          </cell>
        </row>
        <row r="9683">
          <cell r="A9683">
            <v>94614</v>
          </cell>
          <cell r="B9683" t="str">
            <v>COTOVELO EM COBRE, 90 GRAUS, SEM ANEL DE SOLDA, DN 54 MM, INSTALADO EM RESERVAÇÃO DE ÁGUA DE EDIFICAÇÃO QUE POSSUA RESERVATÓRIO DE FIBRA/FIBROCIMENTO  FORNECIMENTO E INSTALAÇÃO. AF_06/2016_P</v>
          </cell>
          <cell r="C9683" t="str">
            <v>UN</v>
          </cell>
          <cell r="D9683">
            <v>65.97</v>
          </cell>
        </row>
        <row r="9684">
          <cell r="A9684">
            <v>94615</v>
          </cell>
          <cell r="B9684" t="str">
            <v>CURVA EM COBRE, 45 GRAUS, SEM ANEL DE SOLDA, BOLSA X BOLSA, DN 54 MM,  INSTALADO EM RESERVAÇÃO DE ÁGUA DE EDIFICAÇÃO QUE POSSUA RESERVATÓRIO DE FIBRA/FIBROCIMENTO  FORNECIMENTO E INSTALAÇÃO. AF_06/2016_P</v>
          </cell>
          <cell r="C9684" t="str">
            <v>UN</v>
          </cell>
          <cell r="D9684">
            <v>73.7</v>
          </cell>
        </row>
        <row r="9685">
          <cell r="A9685">
            <v>94616</v>
          </cell>
          <cell r="B9685" t="str">
            <v>COTOVELO EM COBRE, 90 GRAUS, SEM ANEL DE SOLDA, DN 66 MM, INSTALADO EM RESERVAÇÃO DE ÁGUA DE EDIFICAÇÃO QUE POSSUA RESERVATÓRIO DE FIBRA/FIBROCIMENTO  FORNECIMENTO E INSTALAÇÃO. AF_06/2016[_P</v>
          </cell>
          <cell r="C9685" t="str">
            <v>UN</v>
          </cell>
          <cell r="D9685">
            <v>167.59</v>
          </cell>
        </row>
        <row r="9686">
          <cell r="A9686">
            <v>94617</v>
          </cell>
          <cell r="B9686" t="str">
            <v>CURVA EM COBRE, 45 GRAUS, SEM ANEL DE SOLDA, BOLSA X BOLSA, DN 66 MM,  INSTALADO EM RESERVAÇÃO DE ÁGUA DE EDIFICAÇÃO QUE POSSUA RESERVATÓRIO DE FIBRA/FIBROCIMENTO  FORNECIMENTO E INSTALAÇÃO. AF_06/2016_P</v>
          </cell>
          <cell r="C9686" t="str">
            <v>UN</v>
          </cell>
          <cell r="D9686">
            <v>140.71</v>
          </cell>
        </row>
        <row r="9687">
          <cell r="A9687">
            <v>94618</v>
          </cell>
          <cell r="B9687" t="str">
            <v>COTOVELO EM COBRE, 90 GRAUS, SEM ANEL DE SOLDA, DN 79 MM, INSTALADO EM RESERVAÇÃO DE ÁGUA DE EDIFICAÇÃO QUE POSSUA RESERVATÓRIO DE FIBRA/FIBROCIMENTO  FORNECIMENTO E INSTALAÇÃO. AF_06/2016_P</v>
          </cell>
          <cell r="C9687" t="str">
            <v>UN</v>
          </cell>
          <cell r="D9687">
            <v>165.48</v>
          </cell>
        </row>
        <row r="9688">
          <cell r="A9688">
            <v>94620</v>
          </cell>
          <cell r="B9688" t="str">
            <v>COTOVELO EM COBRE, 90 GRAUS, SEM ANEL DE SOLDA, DN 104 MM, INSTALADO EM RESERVAÇÃO DE ÁGUA DE EDIFICAÇÃO QUE POSSUA RESERVATÓRIO DE FIBRA/FIBROCIMENTO  FORNECIMENTO E INSTALAÇÃO. AF_06/2016_P</v>
          </cell>
          <cell r="C9688" t="str">
            <v>UN</v>
          </cell>
          <cell r="D9688">
            <v>366.58</v>
          </cell>
        </row>
        <row r="9689">
          <cell r="A9689">
            <v>94622</v>
          </cell>
          <cell r="B9689" t="str">
            <v>TE EM COBRE, SEM ANEL DE SOLDA, DN 54 MM,  INSTALADO EM RESERVAÇÃO DE ÁGUA DE EDIFICAÇÃO QUE POSSUA RESERVATÓRIO DE FIBRA/FIBROCIMENTO  FORNECIMENTO E INSTALAÇÃO. AF_06/2016_P</v>
          </cell>
          <cell r="C9689" t="str">
            <v>UN</v>
          </cell>
          <cell r="D9689">
            <v>95.34</v>
          </cell>
        </row>
        <row r="9690">
          <cell r="A9690">
            <v>94623</v>
          </cell>
          <cell r="B9690" t="str">
            <v>TE EM COBRE, SEM ANEL DE SOLDA, DN 66 MM,  INSTALADO EM RESERVAÇÃO DE ÁGUA DE EDIFICAÇÃO QUE POSSUA RESERVATÓRIO DE FIBRA/FIBROCIMENTO  FORNECIMENTO E INSTALAÇÃO. AF_06/2016_P</v>
          </cell>
          <cell r="C9690" t="str">
            <v>UN</v>
          </cell>
          <cell r="D9690">
            <v>208.38</v>
          </cell>
        </row>
        <row r="9691">
          <cell r="A9691">
            <v>94624</v>
          </cell>
          <cell r="B9691" t="str">
            <v>TE EM COBRE, SEM ANEL DE SOLDA, DN 79 MM,  INSTALADO EM RESERVAÇÃO DE ÁGUA DE EDIFICAÇÃO QUE POSSUA RESERVATÓRIO DE FIBRA/FIBROCIMENTO  FORNECIMENTO E INSTALAÇÃO. AF_06/2016_P</v>
          </cell>
          <cell r="C9691" t="str">
            <v>UN</v>
          </cell>
          <cell r="D9691">
            <v>311.98</v>
          </cell>
        </row>
        <row r="9692">
          <cell r="A9692">
            <v>94625</v>
          </cell>
          <cell r="B9692" t="str">
            <v>TE EM COBRE, SEM ANEL DE SOLDA, DN 104 MM,  INSTALADO EM RESERVAÇÃO DE ÁGUA DE EDIFICAÇÃO QUE POSSUA RESERVATÓRIO DE FIBRA/FIBROCIMENTO  FORNECIMENTO E INSTALAÇÃO. AF_06/2016_P</v>
          </cell>
          <cell r="C9692" t="str">
            <v>UN</v>
          </cell>
          <cell r="D9692">
            <v>635.44000000000005</v>
          </cell>
        </row>
        <row r="9693">
          <cell r="A9693">
            <v>94648</v>
          </cell>
          <cell r="B9693" t="str">
            <v>TUBO, PVC, SOLDÁVEL, DN  25 MM, INSTALADO EM RESERVAÇÃO DE ÁGUA DE EDIFICAÇÃO QUE POSSUA RESERVATÓRIO DE FIBRA/FIBROCIMENTO   FORNECIMENTO E INSTALAÇÃO. AF_06/2016</v>
          </cell>
          <cell r="C9693" t="str">
            <v>M</v>
          </cell>
          <cell r="D9693">
            <v>7.39</v>
          </cell>
        </row>
        <row r="9694">
          <cell r="A9694">
            <v>94649</v>
          </cell>
          <cell r="B9694" t="str">
            <v>TUBO, PVC, SOLDÁVEL, DN 32 MM, INSTALADO EM RESERVAÇÃO DE ÁGUA DE EDIFICAÇÃO QUE POSSUA RESERVATÓRIO DE FIBRA/FIBROCIMENTO   FORNECIMENTO E INSTALAÇÃO. AF_06/2016</v>
          </cell>
          <cell r="C9694" t="str">
            <v>M</v>
          </cell>
          <cell r="D9694">
            <v>11.07</v>
          </cell>
        </row>
        <row r="9695">
          <cell r="A9695">
            <v>94650</v>
          </cell>
          <cell r="B9695" t="str">
            <v>TUBO, PVC, SOLDÁVEL, DN 40 MM, INSTALADO EM RESERVAÇÃO DE ÁGUA DE EDIFICAÇÃO QUE POSSUA RESERVATÓRIO DE FIBRA/FIBROCIMENTO   FORNECIMENTO E INSTALAÇÃO. AF_06/2016</v>
          </cell>
          <cell r="C9695" t="str">
            <v>M</v>
          </cell>
          <cell r="D9695">
            <v>15.87</v>
          </cell>
        </row>
        <row r="9696">
          <cell r="A9696">
            <v>94651</v>
          </cell>
          <cell r="B9696" t="str">
            <v>TUBO, PVC, SOLDÁVEL, DN 50 MM, INSTALADO EM RESERVAÇÃO DE ÁGUA DE EDIFICAÇÃO QUE POSSUA RESERVATÓRIO DE FIBRA/FIBROCIMENTO   FORNECIMENTO E INSTALAÇÃO. AF_06/2016</v>
          </cell>
          <cell r="C9696" t="str">
            <v>M</v>
          </cell>
          <cell r="D9696">
            <v>18.25</v>
          </cell>
        </row>
        <row r="9697">
          <cell r="A9697">
            <v>94652</v>
          </cell>
          <cell r="B9697" t="str">
            <v>TUBO, PVC, SOLDÁVEL, DN 60 MM, INSTALADO EM RESERVAÇÃO DE ÁGUA DE EDIFICAÇÃO QUE POSSUA RESERVATÓRIO DE FIBRA/FIBROCIMENTO   FORNECIMENTO E INSTALAÇÃO. AF_06/2016</v>
          </cell>
          <cell r="C9697" t="str">
            <v>M</v>
          </cell>
          <cell r="D9697">
            <v>28.17</v>
          </cell>
        </row>
        <row r="9698">
          <cell r="A9698">
            <v>94653</v>
          </cell>
          <cell r="B9698" t="str">
            <v>TUBO, PVC, SOLDÁVEL, DN 75 MM, INSTALADO EM RESERVAÇÃO DE ÁGUA DE EDIFICAÇÃO QUE POSSUA RESERVATÓRIO DE FIBRA/FIBROCIMENTO   FORNECIMENTO E INSTALAÇÃO. AF_06/2016</v>
          </cell>
          <cell r="C9698" t="str">
            <v>M</v>
          </cell>
          <cell r="D9698">
            <v>35.64</v>
          </cell>
        </row>
        <row r="9699">
          <cell r="A9699">
            <v>94654</v>
          </cell>
          <cell r="B9699" t="str">
            <v>TUBO, PVC, SOLDÁVEL, DN 85 MM, INSTALADO EM RESERVAÇÃO DE ÁGUA DE EDIFICAÇÃO QUE POSSUA RESERVATÓRIO DE FIBRA/FIBROCIMENTO   FORNECIMENTO E INSTALAÇÃO. AF_06/2016</v>
          </cell>
          <cell r="C9699" t="str">
            <v>M</v>
          </cell>
          <cell r="D9699">
            <v>48.07</v>
          </cell>
        </row>
        <row r="9700">
          <cell r="A9700">
            <v>94655</v>
          </cell>
          <cell r="B9700" t="str">
            <v>TUBO, PVC, SOLDÁVEL, DN 110 MM, INSTALADO EM RESERVAÇÃO DE ÁGUA DE EDIFICAÇÃO QUE POSSUA RESERVATÓRIO DE FIBRA/FIBROCIMENTO   FORNECIMENTO E INSTALAÇÃO. AF_06/2016</v>
          </cell>
          <cell r="C9700" t="str">
            <v>M</v>
          </cell>
          <cell r="D9700">
            <v>69.44</v>
          </cell>
        </row>
        <row r="9701">
          <cell r="A9701">
            <v>94656</v>
          </cell>
          <cell r="B9701" t="str">
            <v>ADAPTADOR CURTO COM BOLSA E ROSCA PARA REGISTRO, PVC, SOLDÁVEL, DN  25 MM X 3/4 , INSTALADO EM RESERVAÇÃO DE ÁGUA DE EDIFICAÇÃO QUE POSSUA RESERVATÓRIO DE FIBRA/FIBROCIMENTO   FORNECIMENTO E INSTALAÇÃO. AF_06/2016</v>
          </cell>
          <cell r="C9701" t="str">
            <v>UN</v>
          </cell>
          <cell r="D9701">
            <v>4.32</v>
          </cell>
        </row>
        <row r="9702">
          <cell r="A9702">
            <v>94657</v>
          </cell>
          <cell r="B9702" t="str">
            <v>LUVA PVC, SOLDÁVEL, DN  25 MM, INSTALADA EM RESERVAÇÃO DE ÁGUA DE EDIFICAÇÃO QUE POSSUA RESERVATÓRIO DE FIBRA/FIBROCIMENTO   FORNECIMENTO E INSTALAÇÃO. AF_06/2016</v>
          </cell>
          <cell r="C9702" t="str">
            <v>UN</v>
          </cell>
          <cell r="D9702">
            <v>4.08</v>
          </cell>
        </row>
        <row r="9703">
          <cell r="A9703">
            <v>94658</v>
          </cell>
          <cell r="B9703" t="str">
            <v>ADAPTADOR CURTO COM BOLSA E ROSCA PARA REGISTRO, PVC, SOLDÁVEL, DN 32 MM X 1 , INSTALADO EM RESERVAÇÃO DE ÁGUA DE EDIFICAÇÃO QUE POSSUA RESERVATÓRIO DE FIBRA/FIBROCIMENTO   FORNECIMENTO E INSTALAÇÃO. AF_06/2016</v>
          </cell>
          <cell r="C9703" t="str">
            <v>UN</v>
          </cell>
          <cell r="D9703">
            <v>5.14</v>
          </cell>
        </row>
        <row r="9704">
          <cell r="A9704">
            <v>94659</v>
          </cell>
          <cell r="B9704" t="str">
            <v>LUVA PVC, SOLDÁVEL, DN 32 MM, INSTALADA EM RESERVAÇÃO DE ÁGUA DE EDIFICAÇÃO QUE POSSUA RESERVATÓRIO DE FIBRA/FIBROCIMENTO   FORNECIMENTO E INSTALAÇÃO. AF_06/2016</v>
          </cell>
          <cell r="C9704" t="str">
            <v>UN</v>
          </cell>
          <cell r="D9704">
            <v>4.75</v>
          </cell>
        </row>
        <row r="9705">
          <cell r="A9705">
            <v>94660</v>
          </cell>
          <cell r="B9705" t="str">
            <v>ADAPTADOR CURTO COM BOLSA E ROSCA PARA REGISTRO, PVC, SOLDÁVEL, DN 40 MM X 1 1/4 , INSTALADO EM RESERVAÇÃO DE ÁGUA DE EDIFICAÇÃO QUE POSSUA RESERVATÓRIO DE FIBRA/FIBROCIMENTO   FORNECIMENTO E INSTALAÇÃO. AF_06/2016</v>
          </cell>
          <cell r="C9705" t="str">
            <v>UN</v>
          </cell>
          <cell r="D9705">
            <v>8.32</v>
          </cell>
        </row>
        <row r="9706">
          <cell r="A9706">
            <v>94661</v>
          </cell>
          <cell r="B9706" t="str">
            <v>LUVA, PVC, SOLDÁVEL, DN 40 MM, INSTALADO EM RESERVAÇÃO DE ÁGUA DE EDIFICAÇÃO QUE POSSUA RESERVATÓRIO DE FIBRA/FIBROCIMENTO   FORNECIMENTO E INSTALAÇÃO. AF_06/2016</v>
          </cell>
          <cell r="C9706" t="str">
            <v>UN</v>
          </cell>
          <cell r="D9706">
            <v>8.14</v>
          </cell>
        </row>
        <row r="9707">
          <cell r="A9707">
            <v>94662</v>
          </cell>
          <cell r="B9707" t="str">
            <v>ADAPTADOR CURTO COM BOLSA E ROSCA PARA REGISTRO, PVC, SOLDÁVEL, DN 50 MM X 1 1/2 , INSTALADO EM RESERVAÇÃO DE ÁGUA DE EDIFICAÇÃO QUE POSSUA RESERVATÓRIO DE FIBRA/FIBROCIMENTO   FORNECIMENTO E INSTALAÇÃO. AF_06/2016</v>
          </cell>
          <cell r="C9707" t="str">
            <v>UN</v>
          </cell>
          <cell r="D9707">
            <v>9.02</v>
          </cell>
        </row>
        <row r="9708">
          <cell r="A9708">
            <v>94663</v>
          </cell>
          <cell r="B9708" t="str">
            <v>LUVA, PVC, SOLDÁVEL, DN 50 MM, INSTALADO EM RESERVAÇÃO DE ÁGUA DE EDIFICAÇÃO QUE POSSUA RESERVATÓRIO DE FIBRA/FIBROCIMENTO   FORNECIMENTO E INSTALAÇÃO. AF_06/2016</v>
          </cell>
          <cell r="C9708" t="str">
            <v>UN</v>
          </cell>
          <cell r="D9708">
            <v>8.64</v>
          </cell>
        </row>
        <row r="9709">
          <cell r="A9709">
            <v>94664</v>
          </cell>
          <cell r="B9709" t="str">
            <v>ADAPTADOR CURTO COM BOLSA E ROSCA PARA REGISTRO, PVC, SOLDÁVEL, DN 60 MM X 2 , INSTALADO EM RESERVAÇÃO DE ÁGUA DE EDIFICAÇÃO QUE POSSUA RESERVATÓRIO DE FIBRA/FIBROCIMENTO   FORNECIMENTO E INSTALAÇÃO. AF_06/2016</v>
          </cell>
          <cell r="C9709" t="str">
            <v>UN</v>
          </cell>
          <cell r="D9709">
            <v>19.09</v>
          </cell>
        </row>
        <row r="9710">
          <cell r="A9710">
            <v>94665</v>
          </cell>
          <cell r="B9710" t="str">
            <v>LUVA, PVC, SOLDÁVEL, DN 60 MM, INSTALADO EM RESERVAÇÃO DE ÁGUA DE EDIFICAÇÃO QUE POSSUA RESERVATÓRIO DE FIBRA/FIBROCIMENTO   FORNECIMENTO E INSTALAÇÃO. AF_06/2016</v>
          </cell>
          <cell r="C9710" t="str">
            <v>UN</v>
          </cell>
          <cell r="D9710">
            <v>18.75</v>
          </cell>
        </row>
        <row r="9711">
          <cell r="A9711">
            <v>94666</v>
          </cell>
          <cell r="B9711" t="str">
            <v>ADAPTADOR CURTO COM BOLSA E ROSCA PARA REGISTRO, PVC, SOLDÁVEL, DN 75 MM X 2 1/2 , INSTALADO EM RESERVAÇÃO DE ÁGUA DE EDIFICAÇÃO QUE POSSUA RESERVATÓRIO DE FIBRA/FIBROCIMENTO   FORNECIMENTO E INSTALAÇÃO. AF_06/2016</v>
          </cell>
          <cell r="C9711" t="str">
            <v>UN</v>
          </cell>
          <cell r="D9711">
            <v>25.98</v>
          </cell>
        </row>
        <row r="9712">
          <cell r="A9712">
            <v>94667</v>
          </cell>
          <cell r="B9712" t="str">
            <v>LUVA, PVC, SOLDÁVEL, DN 75 MM, INSTALADO EM RESERVAÇÃO DE ÁGUA DE EDIFICAÇÃO QUE POSSUA RESERVATÓRIO DE FIBRA/FIBROCIMENTO   FORNECIMENTO E INSTALAÇÃO. AF_06/2016</v>
          </cell>
          <cell r="C9712" t="str">
            <v>UN</v>
          </cell>
          <cell r="D9712">
            <v>23.3</v>
          </cell>
        </row>
        <row r="9713">
          <cell r="A9713">
            <v>94668</v>
          </cell>
          <cell r="B9713" t="str">
            <v>ADAPTADOR CURTO COM BOLSA E ROSCA PARA REGISTRO, PVC, SOLDÁVEL, DN 85 MM X 3 , INSTALADO EM RESERVAÇÃO DE ÁGUA DE EDIFICAÇÃO QUE POSSUA RESERVATÓRIO DE FIBRA/FIBROCIMENTO   FORNECIMENTO E INSTALAÇÃO. AF_06/2016</v>
          </cell>
          <cell r="C9713" t="str">
            <v>UN</v>
          </cell>
          <cell r="D9713">
            <v>41.9</v>
          </cell>
        </row>
        <row r="9714">
          <cell r="A9714">
            <v>94669</v>
          </cell>
          <cell r="B9714" t="str">
            <v>LUVA, PVC, SOLDÁVEL, DN 85 MM, INSTALADO EM RESERVAÇÃO DE ÁGUA DE EDIFICAÇÃO QUE POSSUA RESERVATÓRIO DE FIBRA/FIBROCIMENTO   FORNECIMENTO E INSTALAÇÃO. AF_06/2016</v>
          </cell>
          <cell r="C9714" t="str">
            <v>UN</v>
          </cell>
          <cell r="D9714">
            <v>48.51</v>
          </cell>
        </row>
        <row r="9715">
          <cell r="A9715">
            <v>94670</v>
          </cell>
          <cell r="B9715" t="str">
            <v>ADAPTADOR CURTO COM BOLSA E ROSCA PARA REGISTRO, PVC, SOLDÁVEL, DN 110 MM X 4 , INSTALADO EM RESERVAÇÃO DE ÁGUA DE EDIFICAÇÃO QUE POSSUA RESERVATÓRIO DE FIBRA/FIBROCIMENTO   FORNECIMENTO E INSTALAÇÃO. AF_06/2016</v>
          </cell>
          <cell r="C9715" t="str">
            <v>UN</v>
          </cell>
          <cell r="D9715">
            <v>56.95</v>
          </cell>
        </row>
        <row r="9716">
          <cell r="A9716">
            <v>94671</v>
          </cell>
          <cell r="B9716" t="str">
            <v>LUVA, PVC, SOLDÁVEL, DN 110 MM, INSTALADO EM RESERVAÇÃO DE ÁGUA DE EDIFICAÇÃO QUE POSSUA RESERVATÓRIO DE FIBRA/FIBROCIMENTO   FORNECIMENTO E INSTALAÇÃO. AF_06/2016</v>
          </cell>
          <cell r="C9716" t="str">
            <v>UN</v>
          </cell>
          <cell r="D9716">
            <v>70.44</v>
          </cell>
        </row>
        <row r="9717">
          <cell r="A9717">
            <v>94672</v>
          </cell>
          <cell r="B9717" t="str">
            <v>JOELHO 90 GRAUS COM BUCHA DE LATÃO, PVC, SOLDÁVEL, DN  25 MM, X 3/4 INSTALADO EM RESERVAÇÃO DE ÁGUA DE EDIFICAÇÃO QUE POSSUA RESERVATÓRIO DE FIBRA/FIBROCIMENTO   FORNECIMENTO E INSTALAÇÃO. AF_06/2016</v>
          </cell>
          <cell r="C9717" t="str">
            <v>UN</v>
          </cell>
          <cell r="D9717">
            <v>6.84</v>
          </cell>
        </row>
        <row r="9718">
          <cell r="A9718">
            <v>94673</v>
          </cell>
          <cell r="B9718" t="str">
            <v>CURVA 90 GRAUS, PVC, SOLDÁVEL, DN  25 MM, INSTALADO EM RESERVAÇÃO DE ÁGUA DE EDIFICAÇÃO QUE POSSUA RESERVATÓRIO DE FIBRA/FIBROCIMENTO   FORNECIMENTO E INSTALAÇÃO. AF_06/2016</v>
          </cell>
          <cell r="C9718" t="str">
            <v>UN</v>
          </cell>
          <cell r="D9718">
            <v>7.01</v>
          </cell>
        </row>
        <row r="9719">
          <cell r="A9719">
            <v>94674</v>
          </cell>
          <cell r="B9719" t="str">
            <v>JOELHO 90 GRAUS, PVC, SOLDÁVEL, DN 32 MM INSTALADO EM RESERVAÇÃO DE ÁGUA DE EDIFICAÇÃO QUE POSSUA RESERVATÓRIO DE FIBRA/FIBROCIMENTO   FORNECIMENTO E INSTALAÇÃO. AF_06/2016</v>
          </cell>
          <cell r="C9719" t="str">
            <v>UN</v>
          </cell>
          <cell r="D9719">
            <v>6.14</v>
          </cell>
        </row>
        <row r="9720">
          <cell r="A9720">
            <v>94675</v>
          </cell>
          <cell r="B9720" t="str">
            <v>CURVA 90 GRAUS, PVC, SOLDÁVEL, DN 32 MM, INSTALADO EM RESERVAÇÃO DE ÁGUA DE EDIFICAÇÃO QUE POSSUA RESERVATÓRIO DE FIBRA/FIBROCIMENTO   FORNECIMENTO E INSTALAÇÃO. AF_06/2016</v>
          </cell>
          <cell r="C9720" t="str">
            <v>UN</v>
          </cell>
          <cell r="D9720">
            <v>9.35</v>
          </cell>
        </row>
        <row r="9721">
          <cell r="A9721">
            <v>94676</v>
          </cell>
          <cell r="B9721" t="str">
            <v>JOELHO 90 GRAUS, PVC, SOLDÁVEL, DN 40 MM INSTALADO EM RESERVAÇÃO DE ÁGUA DE EDIFICAÇÃO QUE POSSUA RESERVATÓRIO DE FIBRA/FIBROCIMENTO   FORNECIMENTO E INSTALAÇÃO. AF_06/2016</v>
          </cell>
          <cell r="C9721" t="str">
            <v>UN</v>
          </cell>
          <cell r="D9721">
            <v>10.55</v>
          </cell>
        </row>
        <row r="9722">
          <cell r="A9722">
            <v>94677</v>
          </cell>
          <cell r="B9722" t="str">
            <v>CURVA 90 GRAUS, PVC, SOLDÁVEL, DN 40 MM, INSTALADO EM RESERVAÇÃO DE ÁGUA DE EDIFICAÇÃO QUE POSSUA RESERVATÓRIO DE FIBRA/FIBROCIMENTO   FORNECIMENTO E INSTALAÇÃO. AF_06/2016</v>
          </cell>
          <cell r="C9722" t="str">
            <v>UN</v>
          </cell>
          <cell r="D9722">
            <v>15.48</v>
          </cell>
        </row>
        <row r="9723">
          <cell r="A9723">
            <v>94678</v>
          </cell>
          <cell r="B9723" t="str">
            <v>JOELHO 90 GRAUS, PVC, SOLDÁVEL, DN 50 MM INSTALADO EM RESERVAÇÃO DE ÁGUA DE EDIFICAÇÃO QUE POSSUA RESERVATÓRIO DE FIBRA/FIBROCIMENTO   FORNECIMENTO E INSTALAÇÃO. AF_06/2016</v>
          </cell>
          <cell r="C9723" t="str">
            <v>UN</v>
          </cell>
          <cell r="D9723">
            <v>10.94</v>
          </cell>
        </row>
        <row r="9724">
          <cell r="A9724">
            <v>94679</v>
          </cell>
          <cell r="B9724" t="str">
            <v>CURVA 90 GRAUS, PVC, SOLDÁVEL, DN 50 MM, INSTALADO EM RESERVAÇÃO DE ÁGUA DE EDIFICAÇÃO QUE POSSUA RESERVATÓRIO DE FIBRA/FIBROCIMENTO   FORNECIMENTO E INSTALAÇÃO. AF_06/2016</v>
          </cell>
          <cell r="C9724" t="str">
            <v>UN</v>
          </cell>
          <cell r="D9724">
            <v>16.350000000000001</v>
          </cell>
        </row>
        <row r="9725">
          <cell r="A9725">
            <v>94680</v>
          </cell>
          <cell r="B9725" t="str">
            <v>JOELHO 90 GRAUS, PVC, SOLDÁVEL, DN 60 MM INSTALADO EM RESERVAÇÃO DE ÁGUA DE EDIFICAÇÃO QUE POSSUA RESERVATÓRIO DE FIBRA/FIBROCIMENTO   FORNECIMENTO E INSTALAÇÃO. AF_06/2016</v>
          </cell>
          <cell r="C9725" t="str">
            <v>UN</v>
          </cell>
          <cell r="D9725">
            <v>30.14</v>
          </cell>
        </row>
        <row r="9726">
          <cell r="A9726">
            <v>94681</v>
          </cell>
          <cell r="B9726" t="str">
            <v>CURVA 90 GRAUS, PVC, SOLDÁVEL, DN 60 MM, INSTALADO EM RESERVAÇÃO DE ÁGUA DE EDIFICAÇÃO QUE POSSUA RESERVATÓRIO DE FIBRA/FIBROCIMENTO   FORNECIMENTO E INSTALAÇÃO. AF_06/2016</v>
          </cell>
          <cell r="C9726" t="str">
            <v>UN</v>
          </cell>
          <cell r="D9726">
            <v>33.9</v>
          </cell>
        </row>
        <row r="9727">
          <cell r="A9727">
            <v>94682</v>
          </cell>
          <cell r="B9727" t="str">
            <v>JOELHO 90 GRAUS, PVC, SOLDÁVEL, DN 75 MM INSTALADO EM RESERVAÇÃO DE ÁGUA DE EDIFICAÇÃO QUE POSSUA RESERVATÓRIO DE FIBRA/FIBROCIMENTO   FORNECIMENTO E INSTALAÇÃO. AF_06/2016</v>
          </cell>
          <cell r="C9727" t="str">
            <v>UN</v>
          </cell>
          <cell r="D9727">
            <v>68.41</v>
          </cell>
        </row>
        <row r="9728">
          <cell r="A9728">
            <v>94683</v>
          </cell>
          <cell r="B9728" t="str">
            <v>CURVA 90 GRAUS, PVC, SOLDÁVEL, DN 75 MM, INSTALADO EM RESERVAÇÃO DE ÁGUA DE EDIFICAÇÃO QUE POSSUA RESERVATÓRIO DE FIBRA/FIBROCIMENTO   FORNECIMENTO E INSTALAÇÃO. AF_06/2016</v>
          </cell>
          <cell r="C9728" t="str">
            <v>UN</v>
          </cell>
          <cell r="D9728">
            <v>49.46</v>
          </cell>
        </row>
        <row r="9729">
          <cell r="A9729">
            <v>94684</v>
          </cell>
          <cell r="B9729" t="str">
            <v>JOELHO 90 GRAUS, PVC, SOLDÁVEL, DN 85 MM INSTALADO EM RESERVAÇÃO DE ÁGUA DE EDIFICAÇÃO QUE POSSUA RESERVATÓRIO DE FIBRA/FIBROCIMENTO   FORNECIMENTO E INSTALAÇÃO. AF_06/2016</v>
          </cell>
          <cell r="C9729" t="str">
            <v>UN</v>
          </cell>
          <cell r="D9729">
            <v>85.43</v>
          </cell>
        </row>
        <row r="9730">
          <cell r="A9730">
            <v>94685</v>
          </cell>
          <cell r="B9730" t="str">
            <v>CURVA 90 GRAUS, PVC, SOLDÁVEL, DN 85 MM, INSTALADO EM RESERVAÇÃO DE ÁGUA DE EDIFICAÇÃO QUE POSSUA RESERVATÓRIO DE FIBRA/FIBROCIMENTO   FORNECIMENTO E INSTALAÇÃO. AF_06/2016</v>
          </cell>
          <cell r="C9730" t="str">
            <v>UN</v>
          </cell>
          <cell r="D9730">
            <v>66.77</v>
          </cell>
        </row>
        <row r="9731">
          <cell r="A9731">
            <v>94686</v>
          </cell>
          <cell r="B9731" t="str">
            <v>JOELHO 90 GRAUS, PVC, SOLDÁVEL, DN 110 MM INSTALADO EM RESERVAÇÃO DE ÁGUA DE EDIFICAÇÃO QUE POSSUA RESERVATÓRIO DE FIBRA/FIBROCIMENTO   FORNECIMENTO E INSTALAÇÃO. AF_06/2016</v>
          </cell>
          <cell r="C9731" t="str">
            <v>UN</v>
          </cell>
          <cell r="D9731">
            <v>169.06</v>
          </cell>
        </row>
        <row r="9732">
          <cell r="A9732">
            <v>94687</v>
          </cell>
          <cell r="B9732" t="str">
            <v>CURVA 90 GRAUS, PVC, SOLDÁVEL, DN 110 MM, INSTALADO EM RESERVAÇÃO DE ÁGUA DE EDIFICAÇÃO QUE POSSUA RESERVATÓRIO DE FIBRA/FIBROCIMENTO   FORNECIMENTO E INSTALAÇÃO. AF_06/2016</v>
          </cell>
          <cell r="C9732" t="str">
            <v>UN</v>
          </cell>
          <cell r="D9732">
            <v>115.96</v>
          </cell>
        </row>
        <row r="9733">
          <cell r="A9733">
            <v>94688</v>
          </cell>
          <cell r="B9733" t="str">
            <v>TÊ, PVC, SOLDÁVEL, DN  25 MM INSTALADO EM RESERVAÇÃO DE ÁGUA DE EDIFICAÇÃO QUE POSSUA RESERVATÓRIO DE FIBRA/FIBROCIMENTO   FORNECIMENTO E INSTALAÇÃO. AF_06/2016</v>
          </cell>
          <cell r="C9733" t="str">
            <v>UN</v>
          </cell>
          <cell r="D9733">
            <v>7.31</v>
          </cell>
        </row>
        <row r="9734">
          <cell r="A9734">
            <v>94689</v>
          </cell>
          <cell r="B9734" t="str">
            <v>TÊ COM BUCHA DE LATÃO NA BOLSA CENTRAL, PVC, SOLDÁVEL, DN  25 MM X 3/4 , INSTALADO EM RESERVAÇÃO DE ÁGUA DE EDIFICAÇÃO QUE POSSUA RESERVATÓRIO DE FIBRA/FIBROCIMENTO   FORNECIMENTO E INSTALAÇÃO. AF_06/2016</v>
          </cell>
          <cell r="C9734" t="str">
            <v>UN</v>
          </cell>
          <cell r="D9734">
            <v>9</v>
          </cell>
        </row>
        <row r="9735">
          <cell r="A9735">
            <v>94690</v>
          </cell>
          <cell r="B9735" t="str">
            <v>TÊ, PVC, SOLDÁVEL, DN 32 MM INSTALADO EM RESERVAÇÃO DE ÁGUA DE EDIFICAÇÃO QUE POSSUA RESERVATÓRIO DE FIBRA/FIBROCIMENTO   FORNECIMENTO E INSTALAÇÃO. AF_06/2016</v>
          </cell>
          <cell r="C9735" t="str">
            <v>UN</v>
          </cell>
          <cell r="D9735">
            <v>8.67</v>
          </cell>
        </row>
        <row r="9736">
          <cell r="A9736">
            <v>94691</v>
          </cell>
          <cell r="B9736" t="str">
            <v>TÊ DE REDUÇÃO, PVC, SOLDÁVEL, DN 32 MM X  25 MM, INSTALADO EM RESERVAÇÃO DE ÁGUA DE EDIFICAÇÃO QUE POSSUA RESERVATÓRIO DE FIBRA/FIBROCIMENTO   FORNECIMENTO E INSTALAÇÃO. AF_06/2016</v>
          </cell>
          <cell r="C9736" t="str">
            <v>UN</v>
          </cell>
          <cell r="D9736">
            <v>10.64</v>
          </cell>
        </row>
        <row r="9737">
          <cell r="A9737">
            <v>94692</v>
          </cell>
          <cell r="B9737" t="str">
            <v>TÊ, PVC, SOLDÁVEL, DN 40 MM INSTALADO EM RESERVAÇÃO DE ÁGUA DE EDIFICAÇÃO QUE POSSUA RESERVATÓRIO DE FIBRA/FIBROCIMENTO   FORNECIMENTO E INSTALAÇÃO. AF_06/2016</v>
          </cell>
          <cell r="C9737" t="str">
            <v>UN</v>
          </cell>
          <cell r="D9737">
            <v>15.64</v>
          </cell>
        </row>
        <row r="9738">
          <cell r="A9738">
            <v>94693</v>
          </cell>
          <cell r="B9738" t="str">
            <v>TÊ DE REDUÇÃO, PVC, SOLDÁVEL, DN 40 MM X 32 MM, INSTALADO EM RESERVAÇÃO DE ÁGUA DE EDIFICAÇÃO QUE POSSUA RESERVATÓRIO DE FIBRA/FIBROCIMENTO   FORNECIMENTO E INSTALAÇÃO. AF_06/2016</v>
          </cell>
          <cell r="C9738" t="str">
            <v>UN</v>
          </cell>
          <cell r="D9738">
            <v>15.53</v>
          </cell>
        </row>
        <row r="9739">
          <cell r="A9739">
            <v>94694</v>
          </cell>
          <cell r="B9739" t="str">
            <v>TÊ, PVC, SOLDÁVEL, DN 50 MM INSTALADO EM RESERVAÇÃO DE ÁGUA DE EDIFICAÇÃO QUE POSSUA RESERVATÓRIO DE FIBRA/FIBROCIMENTO   FORNECIMENTO E INSTALAÇÃO. AF_06/2016</v>
          </cell>
          <cell r="C9739" t="str">
            <v>UN</v>
          </cell>
          <cell r="D9739">
            <v>16.41</v>
          </cell>
        </row>
        <row r="9740">
          <cell r="A9740">
            <v>94695</v>
          </cell>
          <cell r="B9740" t="str">
            <v>TÊ DE REDUÇÃO, PVC, SOLDÁVEL, DN 50 MM X 40 MM, INSTALADO EM RESERVAÇÃO DE ÁGUA DE EDIFICAÇÃO QUE POSSUA RESERVATÓRIO DE FIBRA/FIBROCIMENTO   FORNECIMENTO E INSTALAÇÃO. AF_06/2016</v>
          </cell>
          <cell r="C9740" t="str">
            <v>UN</v>
          </cell>
          <cell r="D9740">
            <v>19.78</v>
          </cell>
        </row>
        <row r="9741">
          <cell r="A9741">
            <v>94696</v>
          </cell>
          <cell r="B9741" t="str">
            <v>TÊ, PVC, SOLDÁVEL, DN 60 MM INSTALADO EM RESERVAÇÃO DE ÁGUA DE EDIFICAÇÃO QUE POSSUA RESERVATÓRIO DE FIBRA/FIBROCIMENTO   FORNECIMENTO E INSTALAÇÃO. AF_06/2016</v>
          </cell>
          <cell r="C9741" t="str">
            <v>UN</v>
          </cell>
          <cell r="D9741">
            <v>36.49</v>
          </cell>
        </row>
        <row r="9742">
          <cell r="A9742">
            <v>94697</v>
          </cell>
          <cell r="B9742" t="str">
            <v>TÊ, PVC, SOLDÁVEL, DN 75 MM INSTALADO EM RESERVAÇÃO DE ÁGUA DE EDIFICAÇÃO QUE POSSUA RESERVATÓRIO DE FIBRA/FIBROCIMENTO   FORNECIMENTO E INSTALAÇÃO. AF_06/2016</v>
          </cell>
          <cell r="C9742" t="str">
            <v>UN</v>
          </cell>
          <cell r="D9742">
            <v>54.03</v>
          </cell>
        </row>
        <row r="9743">
          <cell r="A9743">
            <v>94698</v>
          </cell>
          <cell r="B9743" t="str">
            <v>TÊ DE REDUÇÃO, PVC, SOLDÁVEL, DN 75 MM X 50 MM, INSTALADO EM RESERVAÇÃO DE ÁGUA DE EDIFICAÇÃO QUE POSSUA RESERVATÓRIO DE FIBRA/FIBROCIMENTO   FORNECIMENTO E INSTALAÇÃO. AF_06/2016</v>
          </cell>
          <cell r="C9743" t="str">
            <v>UN</v>
          </cell>
          <cell r="D9743">
            <v>47.29</v>
          </cell>
        </row>
        <row r="9744">
          <cell r="A9744">
            <v>94699</v>
          </cell>
          <cell r="B9744" t="str">
            <v>TÊ, PVC, SOLDÁVEL, DN 85 MM INSTALADO EM RESERVAÇÃO DE ÁGUA DE EDIFICAÇÃO QUE POSSUA RESERVATÓRIO DE FIBRA/FIBROCIMENTO   FORNECIMENTO E INSTALAÇÃO. AF_06/2016</v>
          </cell>
          <cell r="C9744" t="str">
            <v>UN</v>
          </cell>
          <cell r="D9744">
            <v>88.57</v>
          </cell>
        </row>
        <row r="9745">
          <cell r="A9745">
            <v>94700</v>
          </cell>
          <cell r="B9745" t="str">
            <v>TÊ DE REDUÇÃO, PVC, SOLDÁVEL, DN 85 MM X 60 MM, INSTALADO EM RESERVAÇÃO DE ÁGUA DE EDIFICAÇÃO QUE POSSUA RESERVATÓRIO DE FIBRA/FIBROCIMENTO   FORNECIMENTO E INSTALAÇÃO. AF_06/2016</v>
          </cell>
          <cell r="C9745" t="str">
            <v>UN</v>
          </cell>
          <cell r="D9745">
            <v>78.56</v>
          </cell>
        </row>
        <row r="9746">
          <cell r="A9746">
            <v>94701</v>
          </cell>
          <cell r="B9746" t="str">
            <v>TÊ, PVC, SOLDÁVEL, DN 110 MM INSTALADO EM RESERVAÇÃO DE ÁGUA DE EDIFICAÇÃO QUE POSSUA RESERVATÓRIO DE FIBRA/FIBROCIMENTO   FORNECIMENTO E INSTALAÇÃO. AF_06/2016</v>
          </cell>
          <cell r="C9746" t="str">
            <v>UN</v>
          </cell>
          <cell r="D9746">
            <v>138.63</v>
          </cell>
        </row>
        <row r="9747">
          <cell r="A9747">
            <v>94702</v>
          </cell>
          <cell r="B9747" t="str">
            <v>TÊ DE REDUÇÃO, PVC, SOLDÁVEL, DN 110 MM X 60 MM, INSTALADO EM RESERVAÇÃO DE ÁGUA DE EDIFICAÇÃO QUE POSSUA RESERVATÓRIO DE FIBRA/FIBROCIMENTO   FORNECIMENTO E INSTALAÇÃO. AF_06/2016</v>
          </cell>
          <cell r="C9747" t="str">
            <v>UN</v>
          </cell>
          <cell r="D9747">
            <v>110.49</v>
          </cell>
        </row>
        <row r="9748">
          <cell r="A9748">
            <v>94703</v>
          </cell>
          <cell r="B9748" t="str">
            <v>ADAPTADOR COM FLANGE E ANEL DE VEDAÇÃO, PVC, SOLDÁVEL, DN  25 MM X 3/4 , INSTALADO EM RESERVAÇÃO DE ÁGUA DE EDIFICAÇÃO QUE POSSUA RESERVATÓRIO DE FIBRA/FIBROCIMENTO   FORNECIMENTO E INSTALAÇÃO. AF_06/2016</v>
          </cell>
          <cell r="C9748" t="str">
            <v>UN</v>
          </cell>
          <cell r="D9748">
            <v>18.829999999999998</v>
          </cell>
        </row>
        <row r="9749">
          <cell r="A9749">
            <v>94704</v>
          </cell>
          <cell r="B9749" t="str">
            <v>ADAPTADOR COM FLANGE E ANEL DE VEDAÇÃO, PVC, SOLDÁVEL, DN 32 MM X 1 , INSTALADO EM RESERVAÇÃO DE ÁGUA DE EDIFICAÇÃO QUE POSSUA RESERVATÓRIO DE FIBRA/FIBROCIMENTO   FORNECIMENTO E INSTALAÇÃO. AF_06/2016</v>
          </cell>
          <cell r="C9749" t="str">
            <v>UN</v>
          </cell>
          <cell r="D9749">
            <v>22.32</v>
          </cell>
        </row>
        <row r="9750">
          <cell r="A9750">
            <v>94705</v>
          </cell>
          <cell r="B9750" t="str">
            <v>ADAPTADOR COM FLANGE E ANEL DE VEDAÇÃO, PVC, SOLDÁVEL, DN 40 MM X 1 1/4 , INSTALADO EM RESERVAÇÃO DE ÁGUA DE EDIFICAÇÃO QUE POSSUA RESERVATÓRIO DE FIBRA/FIBROCIMENTO   FORNECIMENTO E INSTALAÇÃO. AF_06/2016</v>
          </cell>
          <cell r="C9750" t="str">
            <v>UN</v>
          </cell>
          <cell r="D9750">
            <v>32.880000000000003</v>
          </cell>
        </row>
        <row r="9751">
          <cell r="A9751">
            <v>94706</v>
          </cell>
          <cell r="B9751" t="str">
            <v>ADAPTADOR COM FLANGE E ANEL DE VEDAÇÃO, PVC, SOLDÁVEL, DN 50 MM X 1 1/2 , INSTALADO EM RESERVAÇÃO DE ÁGUA DE EDIFICAÇÃO QUE POSSUA RESERVATÓRIO DE FIBRA/FIBROCIMENTO   FORNECIMENTO E INSTALAÇÃO. AF_06/2016</v>
          </cell>
          <cell r="C9751" t="str">
            <v>UN</v>
          </cell>
          <cell r="D9751">
            <v>42.23</v>
          </cell>
        </row>
        <row r="9752">
          <cell r="A9752">
            <v>94707</v>
          </cell>
          <cell r="B9752" t="str">
            <v>ADAPTADOR COM FLANGE E ANEL DE VEDAÇÃO, PVC, SOLDÁVEL, DN 60 MM X 2 , INSTALADO EM RESERVAÇÃO DE ÁGUA DE EDIFICAÇÃO QUE POSSUA RESERVATÓRIO DE FIBRA/FIBROCIMENTO   FORNECIMENTO E INSTALAÇÃO. AF_06/2016</v>
          </cell>
          <cell r="C9752" t="str">
            <v>UN</v>
          </cell>
          <cell r="D9752">
            <v>49.08</v>
          </cell>
        </row>
        <row r="9753">
          <cell r="A9753">
            <v>94708</v>
          </cell>
          <cell r="B9753" t="str">
            <v>ADAPTADOR COM FLANGES LIVRES, PVC, SOLDÁVEL, DN  25 MM X 3/4 , INSTALADO EM RESERVAÇÃO DE ÁGUA DE EDIFICAÇÃO QUE POSSUA RESERVATÓRIO DE FIBRA/FIBROCIMENTO   FORNECIMENTO E INSTALAÇÃO. AF_06/2016</v>
          </cell>
          <cell r="C9753" t="str">
            <v>UN</v>
          </cell>
          <cell r="D9753">
            <v>19.77</v>
          </cell>
        </row>
        <row r="9754">
          <cell r="A9754">
            <v>94709</v>
          </cell>
          <cell r="B9754" t="str">
            <v>ADAPTADOR COM FLANGES LIVRES, PVC, SOLDÁVEL, DN 32 MM X 1 , INSTALADO EM RESERVAÇÃO DE ÁGUA DE EDIFICAÇÃO QUE POSSUA RESERVATÓRIO DE FIBRA/FIBROCIMENTO   FORNECIMENTO E INSTALAÇÃO. AF_06/2016</v>
          </cell>
          <cell r="C9754" t="str">
            <v>UN</v>
          </cell>
          <cell r="D9754">
            <v>23.67</v>
          </cell>
        </row>
        <row r="9755">
          <cell r="A9755">
            <v>94710</v>
          </cell>
          <cell r="B9755" t="str">
            <v>ADAPTADOR COM FLANGES LIVRES, PVC, SOLDÁVEL, DN 40 MM X 1 1/4 , INSTALADO EM RESERVAÇÃO DE ÁGUA DE EDIFICAÇÃO QUE POSSUA RESERVATÓRIO DE FIBRA/FIBROCIMENTO   FORNECIMENTO E INSTALAÇÃO. AF_06/2016</v>
          </cell>
          <cell r="C9755" t="str">
            <v>UN</v>
          </cell>
          <cell r="D9755">
            <v>31.03</v>
          </cell>
        </row>
        <row r="9756">
          <cell r="A9756">
            <v>94711</v>
          </cell>
          <cell r="B9756" t="str">
            <v>ADAPTADOR COM FLANGES LIVRES, PVC, SOLDÁVEL, DN 50 MM X 1 1/2 , INSTALADO EM RESERVAÇÃO DE ÁGUA DE EDIFICAÇÃO QUE POSSUA RESERVATÓRIO DE FIBRA/FIBROCIMENTO   FORNECIMENTO E INSTALAÇÃO. AF_06/2016</v>
          </cell>
          <cell r="C9756" t="str">
            <v>UN</v>
          </cell>
          <cell r="D9756">
            <v>40.520000000000003</v>
          </cell>
        </row>
        <row r="9757">
          <cell r="A9757">
            <v>94712</v>
          </cell>
          <cell r="B9757" t="str">
            <v>ADAPTADOR COM FLANGES LIVRES, PVC, SOLDÁVEL, DN 60 MM X 2 , INSTALADO EM RESERVAÇÃO DE ÁGUA DE EDIFICAÇÃO QUE POSSUA RESERVATÓRIO DE FIBRA/FIBROCIMENTO   FORNECIMENTO E INSTALAÇÃO. AF_06/2016</v>
          </cell>
          <cell r="C9757" t="str">
            <v>UN</v>
          </cell>
          <cell r="D9757">
            <v>53.09</v>
          </cell>
        </row>
        <row r="9758">
          <cell r="A9758">
            <v>94713</v>
          </cell>
          <cell r="B9758" t="str">
            <v>ADAPTADOR COM FLANGES LIVRES, PVC, SOLDÁVEL, DN 75 MM X 2 1/2 , INSTALADO EM RESERVAÇÃO DE ÁGUA DE EDIFICAÇÃO QUE POSSUA RESERVATÓRIO DE FIBRA/FIBROCIMENTO   FORNECIMENTO E INSTALAÇÃO. AF_06/2016</v>
          </cell>
          <cell r="C9758" t="str">
            <v>UN</v>
          </cell>
          <cell r="D9758">
            <v>164.66</v>
          </cell>
        </row>
        <row r="9759">
          <cell r="A9759">
            <v>94714</v>
          </cell>
          <cell r="B9759" t="str">
            <v>ADAPTADOR COM FLANGES LIVRES, PVC, SOLDÁVEL, DN 85 MM X 3 , INSTALADO EM RESERVAÇÃO DE ÁGUA DE EDIFICAÇÃO QUE POSSUA RESERVATÓRIO DE FIBRA/FIBROCIMENTO   FORNECIMENTO E INSTALAÇÃO. AF_06/2016</v>
          </cell>
          <cell r="C9759" t="str">
            <v>UN</v>
          </cell>
          <cell r="D9759">
            <v>216.77</v>
          </cell>
        </row>
        <row r="9760">
          <cell r="A9760">
            <v>94715</v>
          </cell>
          <cell r="B9760" t="str">
            <v>ADAPTADOR COM FLANGES LIVRES, PVC, SOLDÁVEL, DN 110 MM X 4 , INSTALADO EM RESERVAÇÃO DE ÁGUA DE EDIFICAÇÃO QUE POSSUA RESERVATÓRIO DE FIBRA/FIBROCIMENTO   FORNECIMENTO E INSTALAÇÃO. AF_06/2016</v>
          </cell>
          <cell r="C9760" t="str">
            <v>UN</v>
          </cell>
          <cell r="D9760">
            <v>303.98</v>
          </cell>
        </row>
        <row r="9761">
          <cell r="A9761">
            <v>94716</v>
          </cell>
          <cell r="B9761" t="str">
            <v>TUBO, CPVC, SOLDÁVEL, DN 22 MM, INSTALADO EM RESERVAÇÃO DE ÁGUA DE EDIFICAÇÃO QUE POSSUA RESERVATÓRIO DE FIBRA/FIBROCIMENTO  FORNECIMENTO E INSTALAÇÃO. AF_06/2016</v>
          </cell>
          <cell r="C9761" t="str">
            <v>M</v>
          </cell>
          <cell r="D9761">
            <v>15.98</v>
          </cell>
        </row>
        <row r="9762">
          <cell r="A9762">
            <v>94717</v>
          </cell>
          <cell r="B9762" t="str">
            <v>TUBO, CPVC, SOLDÁVEL, DN 28 MM, INSTALADO EM RESERVAÇÃO DE ÁGUA DE EDIFICAÇÃO QUE POSSUA RESERVATÓRIO DE FIBRA/FIBROCIMENTO  FORNECIMENTO E INSTALAÇÃO. AF_06/2016</v>
          </cell>
          <cell r="C9762" t="str">
            <v>M</v>
          </cell>
          <cell r="D9762">
            <v>23.31</v>
          </cell>
        </row>
        <row r="9763">
          <cell r="A9763">
            <v>94718</v>
          </cell>
          <cell r="B9763" t="str">
            <v>TUBO, CPVC, SOLDÁVEL, DN 35 MM, INSTALADO EM RESERVAÇÃO DE ÁGUA DE EDIFICAÇÃO QUE POSSUA RESERVATÓRIO DE FIBRA/FIBROCIMENTO  FORNECIMENTO E INSTALAÇÃO. AF_06/2016</v>
          </cell>
          <cell r="C9763" t="str">
            <v>M</v>
          </cell>
          <cell r="D9763">
            <v>28.86</v>
          </cell>
        </row>
        <row r="9764">
          <cell r="A9764">
            <v>94719</v>
          </cell>
          <cell r="B9764" t="str">
            <v>TUBO, CPVC, SOLDÁVEL, DN 42 MM, INSTALADO EM RESERVAÇÃO DE ÁGUA DE EDIFICAÇÃO QUE POSSUA RESERVATÓRIO DE FIBRA/FIBROCIMENTO  FORNECIMENTO E INSTALAÇÃO. AF_06/2016</v>
          </cell>
          <cell r="C9764" t="str">
            <v>M</v>
          </cell>
          <cell r="D9764">
            <v>37.65</v>
          </cell>
        </row>
        <row r="9765">
          <cell r="A9765">
            <v>94720</v>
          </cell>
          <cell r="B9765" t="str">
            <v>TUBO, CPVC, SOLDÁVEL, DN 54 MM, INSTALADO EM RESERVAÇÃO DE ÁGUA DE EDIFICAÇÃO QUE POSSUA RESERVATÓRIO DE FIBRA/FIBROCIMENTO  FORNECIMENTO E INSTALAÇÃO. AF_06/2016</v>
          </cell>
          <cell r="C9765" t="str">
            <v>M</v>
          </cell>
          <cell r="D9765">
            <v>56.96</v>
          </cell>
        </row>
        <row r="9766">
          <cell r="A9766">
            <v>94721</v>
          </cell>
          <cell r="B9766" t="str">
            <v>TUBO, CPVC, SOLDÁVEL, DN 73 MM, INSTALADO EM RESERVAÇÃO DE ÁGUA DE EDIFICAÇÃO QUE POSSUA RESERVATÓRIO DE FIBRA/FIBROCIMENTO  FORNECIMENTO E INSTALAÇÃO. AF_06/2016</v>
          </cell>
          <cell r="C9766" t="str">
            <v>M</v>
          </cell>
          <cell r="D9766">
            <v>82.73</v>
          </cell>
        </row>
        <row r="9767">
          <cell r="A9767">
            <v>94722</v>
          </cell>
          <cell r="B9767" t="str">
            <v>TUBO, CPVC, SOLDÁVEL, DN 89 MM, INSTALADO EM RESERVAÇÃO DE ÁGUA DE EDIFICAÇÃO QUE POSSUA RESERVATÓRIO DE FIBRA/FIBROCIMENTO  FORNECIMENTO E INSTALAÇÃO. AF_06/2016</v>
          </cell>
          <cell r="C9767" t="str">
            <v>M</v>
          </cell>
          <cell r="D9767">
            <v>144.44</v>
          </cell>
        </row>
        <row r="9768">
          <cell r="A9768">
            <v>94724</v>
          </cell>
          <cell r="B9768" t="str">
            <v>CONECTOR, CPVC, SOLDÁVEL, DN 22 MM X 3/4, INSTALADO EM RESERVAÇÃO DE ÁGUA DE EDIFICAÇÃO QUE POSSUA RESERVATÓRIO DE FIBRA/FIBROCIMENTO  FORNECIMENTO E INSTALAÇÃO. AF_06/2016</v>
          </cell>
          <cell r="C9768" t="str">
            <v>UN</v>
          </cell>
          <cell r="D9768">
            <v>22.14</v>
          </cell>
        </row>
        <row r="9769">
          <cell r="A9769">
            <v>94725</v>
          </cell>
          <cell r="B9769" t="str">
            <v>LUVA, CPVC, SOLDÁVEL, DN 22 MM, INSTALADO EM RESERVAÇÃO DE ÁGUA DE EDIFICAÇÃO QUE POSSUA RESERVATÓRIO DE FIBRA/FIBROCIMENTO  FORNECIMENTO E INSTALAÇÃO. AF_06/2016</v>
          </cell>
          <cell r="C9769" t="str">
            <v>UN</v>
          </cell>
          <cell r="D9769">
            <v>4.91</v>
          </cell>
        </row>
        <row r="9770">
          <cell r="A9770">
            <v>94726</v>
          </cell>
          <cell r="B9770" t="str">
            <v>CONECTOR, CPVC, SOLDÁVEL, DN 28 MM X 1, INSTALADO EM RESERVAÇÃO DE ÁGUA DE EDIFICAÇÃO QUE POSSUA RESERVATÓRIO DE FIBRA/FIBROCIMENTO  FORNECIMENTO E INSTALAÇÃO. AF_06/2016</v>
          </cell>
          <cell r="C9770" t="str">
            <v>UN</v>
          </cell>
          <cell r="D9770">
            <v>34.47</v>
          </cell>
        </row>
        <row r="9771">
          <cell r="A9771">
            <v>94727</v>
          </cell>
          <cell r="B9771" t="str">
            <v>LUVA, CPVC, SOLDÁVEL, DN 28 MM, INSTALADO EM RESERVAÇÃO DE ÁGUA DE EDIFICAÇÃO QUE POSSUA RESERVATÓRIO DE FIBRA/FIBROCIMENTO  FORNECIMENTO E INSTALAÇÃO. AF_06/2016</v>
          </cell>
          <cell r="C9771" t="str">
            <v>UN</v>
          </cell>
          <cell r="D9771">
            <v>7.19</v>
          </cell>
        </row>
        <row r="9772">
          <cell r="A9772">
            <v>94728</v>
          </cell>
          <cell r="B9772" t="str">
            <v>CONECTOR, CPVC, SOLDÁVEL, DN 35 MM X 1 1/4, INSTALADO EM RESERVAÇÃO DE ÁGUA DE EDIFICAÇÃO QUE POSSUA RESERVATÓRIO DE FIBRA/FIBROCIMENTO  FORNECIMENTO E INSTALAÇÃO. AF_06/2016</v>
          </cell>
          <cell r="C9772" t="str">
            <v>UN</v>
          </cell>
          <cell r="D9772">
            <v>131.62</v>
          </cell>
        </row>
        <row r="9773">
          <cell r="A9773">
            <v>94729</v>
          </cell>
          <cell r="B9773" t="str">
            <v>LUVA, CPVC, SOLDÁVEL, DN 35 MM, INSTALADO EM RESERVAÇÃO DE ÁGUA DE EDIFICAÇÃO QUE POSSUA RESERVATÓRIO DE FIBRA/FIBROCIMENTO  FORNECIMENTO E INSTALAÇÃO. AF_06/2016</v>
          </cell>
          <cell r="C9773" t="str">
            <v>UN</v>
          </cell>
          <cell r="D9773">
            <v>12.9</v>
          </cell>
        </row>
        <row r="9774">
          <cell r="A9774">
            <v>94730</v>
          </cell>
          <cell r="B9774" t="str">
            <v>CONECTOR, CPVC, SOLDÁVEL, DN 42 MM X 1 1/2, INSTALADO EM RESERVAÇÃO DE ÁGUA DE EDIFICAÇÃO QUE POSSUA RESERVATÓRIO DE FIBRA/FIBROCIMENTO  FORNECIMENTO E INSTALAÇÃO. AF_06/2016</v>
          </cell>
          <cell r="C9774" t="str">
            <v>UN</v>
          </cell>
          <cell r="D9774">
            <v>160.04</v>
          </cell>
        </row>
        <row r="9775">
          <cell r="A9775">
            <v>94731</v>
          </cell>
          <cell r="B9775" t="str">
            <v>LUVA, CPVC, SOLDÁVEL, DN 42 MM, INSTALADO EM RESERVAÇÃO DE ÁGUA DE EDIFICAÇÃO QUE POSSUA RESERVATÓRIO DE FIBRA/FIBROCIMENTO  FORNECIMENTO E INSTALAÇÃO. AF_06/2016</v>
          </cell>
          <cell r="C9775" t="str">
            <v>UN</v>
          </cell>
          <cell r="D9775">
            <v>16.36</v>
          </cell>
        </row>
        <row r="9776">
          <cell r="A9776">
            <v>94733</v>
          </cell>
          <cell r="B9776" t="str">
            <v>LUVA, CPVC, SOLDÁVEL, DN 54 MM, INSTALADO EM RESERVAÇÃO DE ÁGUA DE EDIFICAÇÃO QUE POSSUA RESERVATÓRIO DE FIBRA/FIBROCIMENTO  FORNECIMENTO E INSTALAÇÃO. AF_06/2016</v>
          </cell>
          <cell r="C9776" t="str">
            <v>UN</v>
          </cell>
          <cell r="D9776">
            <v>31.91</v>
          </cell>
        </row>
        <row r="9777">
          <cell r="A9777">
            <v>94737</v>
          </cell>
          <cell r="B9777" t="str">
            <v>LUVA, CPVC, SOLDÁVEL, DN 89 MM, INSTALADO EM RESERVAÇÃO DE ÁGUA DE EDIFICAÇÃO QUE POSSUA RESERVATÓRIO DE FIBRA/FIBROCIMENTO  FORNECIMENTO E INSTALAÇÃO. AF_06/2016</v>
          </cell>
          <cell r="C9777" t="str">
            <v>UN</v>
          </cell>
          <cell r="D9777">
            <v>136.1</v>
          </cell>
        </row>
        <row r="9778">
          <cell r="A9778">
            <v>94740</v>
          </cell>
          <cell r="B9778" t="str">
            <v>JOELHO 90 GRAUS, CPVC, SOLDÁVEL, DN 22 MM, INSTALADO EM RESERVAÇÃO DE ÁGUA DE EDIFICAÇÃO QUE POSSUA RESERVATÓRIO DE FIBRA/FIBROCIMENTO  FORNECIMENTO E INSTALAÇÃO. AF_06/2016</v>
          </cell>
          <cell r="C9778" t="str">
            <v>UN</v>
          </cell>
          <cell r="D9778">
            <v>7.83</v>
          </cell>
        </row>
        <row r="9779">
          <cell r="A9779">
            <v>94741</v>
          </cell>
          <cell r="B9779" t="str">
            <v>CURVA 90 GRAUS, CPVC, SOLDÁVEL, DN 22 MM, INSTALADO EM RESERVAÇÃO DE ÁGUA DE EDIFICAÇÃO QUE POSSUA RESERVATÓRIO DE FIBRA/FIBROCIMENTO  FORNECIMENTO E INSTALAÇÃO. AF_06/2016</v>
          </cell>
          <cell r="C9779" t="str">
            <v>UN</v>
          </cell>
          <cell r="D9779">
            <v>9.92</v>
          </cell>
        </row>
        <row r="9780">
          <cell r="A9780">
            <v>94742</v>
          </cell>
          <cell r="B9780" t="str">
            <v>JOELHO 90 GRAUS, CPVC, SOLDÁVEL, DN 28 MM, INSTALADO EM RESERVAÇÃO DE ÁGUA DE EDIFICAÇÃO QUE POSSUA RESERVATÓRIO DE FIBRA/FIBROCIMENTO  FORNECIMENTO E INSTALAÇÃO. AF_06/2016</v>
          </cell>
          <cell r="C9780" t="str">
            <v>UN</v>
          </cell>
          <cell r="D9780">
            <v>12.24</v>
          </cell>
        </row>
        <row r="9781">
          <cell r="A9781">
            <v>94743</v>
          </cell>
          <cell r="B9781" t="str">
            <v>CURVA 90 GRAUS, CPVC, SOLDÁVEL, DN 28 MM, INSTALADO EM RESERVAÇÃO DE ÁGUA DE EDIFICAÇÃO QUE POSSUA RESERVATÓRIO DE FIBRA/FIBROCIMENTO  FORNECIMENTO E INSTALAÇÃO. AF_06/2016</v>
          </cell>
          <cell r="C9781" t="str">
            <v>UN</v>
          </cell>
          <cell r="D9781">
            <v>13.56</v>
          </cell>
        </row>
        <row r="9782">
          <cell r="A9782">
            <v>94744</v>
          </cell>
          <cell r="B9782" t="str">
            <v>JOELHO 90 GRAUS, CPVC, SOLDÁVEL, DN 35 MM, INSTALADO EM RESERVAÇÃO DE ÁGUA DE EDIFICAÇÃO QUE POSSUA RESERVATÓRIO DE FIBRA/FIBROCIMENTO  FORNECIMENTO E INSTALAÇÃO. AF_06/2016</v>
          </cell>
          <cell r="C9782" t="str">
            <v>UN</v>
          </cell>
          <cell r="D9782">
            <v>19.71</v>
          </cell>
        </row>
        <row r="9783">
          <cell r="A9783">
            <v>94746</v>
          </cell>
          <cell r="B9783" t="str">
            <v>JOELHO 90 GRAUS, CPVC, SOLDÁVEL, DN 42 MM, INSTALADO EM RESERVAÇÃO DE ÁGUA DE EDIFICAÇÃO QUE POSSUA RESERVATÓRIO DE FIBRA/FIBROCIMENTO  FORNECIMENTO E INSTALAÇÃO. AF_06/2016</v>
          </cell>
          <cell r="C9783" t="str">
            <v>UN</v>
          </cell>
          <cell r="D9783">
            <v>28.49</v>
          </cell>
        </row>
        <row r="9784">
          <cell r="A9784">
            <v>94748</v>
          </cell>
          <cell r="B9784" t="str">
            <v>JOELHO 90 GRAUS, CPVC, SOLDÁVEL, DN 54 MM, INSTALADO EM RESERVAÇÃO DE ÁGUA DE EDIFICAÇÃO QUE POSSUA RESERVATÓRIO DE FIBRA/FIBROCIMENTO  FORNECIMENTO E INSTALAÇÃO. AF_06/2016</v>
          </cell>
          <cell r="C9784" t="str">
            <v>UN</v>
          </cell>
          <cell r="D9784">
            <v>59.07</v>
          </cell>
        </row>
        <row r="9785">
          <cell r="A9785">
            <v>94750</v>
          </cell>
          <cell r="B9785" t="str">
            <v>JOELHO 90 GRAUS, CPVC, SOLDÁVEL, DN 73 MM, INSTALADO EM RESERVAÇÃO DE ÁGUA DE EDIFICAÇÃO QUE POSSUA RESERVATÓRIO DE FIBRA/FIBROCIMENTO  FORNECIMENTO E INSTALAÇÃO. AF_06/2016</v>
          </cell>
          <cell r="C9785" t="str">
            <v>UN</v>
          </cell>
          <cell r="D9785">
            <v>142.05000000000001</v>
          </cell>
        </row>
        <row r="9786">
          <cell r="A9786">
            <v>94752</v>
          </cell>
          <cell r="B9786" t="str">
            <v>JOELHO 90 GRAUS, CPVC, SOLDÁVEL, DN 89 MM, INSTALADO EM RESERVAÇÃO DE ÁGUA DE EDIFICAÇÃO QUE POSSUA RESERVATÓRIO DE FIBRA/FIBROCIMENTO  FORNECIMENTO E INSTALAÇÃO. AF_06/2016</v>
          </cell>
          <cell r="C9786" t="str">
            <v>UN</v>
          </cell>
          <cell r="D9786">
            <v>172.17</v>
          </cell>
        </row>
        <row r="9787">
          <cell r="A9787">
            <v>94756</v>
          </cell>
          <cell r="B9787" t="str">
            <v>TE, CPVC, SOLDÁVEL, DN 22 MM, INSTALADO EM RESERVAÇÃO DE ÁGUA DE EDIFICAÇÃO QUE POSSUA RESERVATÓRIO DE FIBRA/FIBROCIMENTO  FORNECIMENTO E INSTALAÇÃO. AF_06/2016</v>
          </cell>
          <cell r="C9787" t="str">
            <v>UN</v>
          </cell>
          <cell r="D9787">
            <v>9.85</v>
          </cell>
        </row>
        <row r="9788">
          <cell r="A9788">
            <v>94757</v>
          </cell>
          <cell r="B9788" t="str">
            <v>TE, CPVC, SOLDÁVEL, DN 28 MM, INSTALADO EM RESERVAÇÃO DE ÁGUA DE EDIFICAÇÃO QUE POSSUA RESERVATÓRIO DE FIBRA/FIBROCIMENTO  FORNECIMENTO E INSTALAÇÃO. AF_06/2016</v>
          </cell>
          <cell r="C9788" t="str">
            <v>UN</v>
          </cell>
          <cell r="D9788">
            <v>13.79</v>
          </cell>
        </row>
        <row r="9789">
          <cell r="A9789">
            <v>94758</v>
          </cell>
          <cell r="B9789" t="str">
            <v>TE, CPVC, SOLDÁVEL, DN 35 MM, INSTALADO EM RESERVAÇÃO DE ÁGUA DE EDIFICAÇÃO QUE POSSUA RESERVATÓRIO DE FIBRA/FIBROCIMENTO  FORNECIMENTO E INSTALAÇÃO. AF_06/2016</v>
          </cell>
          <cell r="C9789" t="str">
            <v>UN</v>
          </cell>
          <cell r="D9789">
            <v>36.33</v>
          </cell>
        </row>
        <row r="9790">
          <cell r="A9790">
            <v>94759</v>
          </cell>
          <cell r="B9790" t="str">
            <v>TE, CPVC, SOLDÁVEL, DN 42 MM, INSTALADO EM RESERVAÇÃO DE ÁGUA DE EDIFICAÇÃO QUE POSSUA RESERVATÓRIO DE FIBRA/FIBROCIMENTO  FORNECIMENTO E INSTALAÇÃO. AF_06/2016</v>
          </cell>
          <cell r="C9790" t="str">
            <v>UN</v>
          </cell>
          <cell r="D9790">
            <v>45.08</v>
          </cell>
        </row>
        <row r="9791">
          <cell r="A9791">
            <v>94760</v>
          </cell>
          <cell r="B9791" t="str">
            <v>TE, CPVC, SOLDÁVEL, DN 54 MM, INSTALADO EM RESERVAÇÃO DE ÁGUA DE EDIFICAÇÃO QUE POSSUA RESERVATÓRIO DE FIBRA/FIBROCIMENTO  FORNECIMENTO E INSTALAÇÃO. AF_06/2016</v>
          </cell>
          <cell r="C9791" t="str">
            <v>UN</v>
          </cell>
          <cell r="D9791">
            <v>73.989999999999995</v>
          </cell>
        </row>
        <row r="9792">
          <cell r="A9792">
            <v>94761</v>
          </cell>
          <cell r="B9792" t="str">
            <v>TE, CPVC, SOLDÁVEL, DN 73 MM, INSTALADO EM RESERVAÇÃO DE ÁGUA DE EDIFICAÇÃO QUE POSSUA RESERVATÓRIO DE FIBRA/FIBROCIMENTO  FORNECIMENTO E INSTALAÇÃO. AF_06/2016</v>
          </cell>
          <cell r="C9792" t="str">
            <v>UN</v>
          </cell>
          <cell r="D9792">
            <v>161.69999999999999</v>
          </cell>
        </row>
        <row r="9793">
          <cell r="A9793">
            <v>94762</v>
          </cell>
          <cell r="B9793" t="str">
            <v>TE, CPVC, SOLDÁVEL, DN 89 MM, INSTALADO EM RESERVAÇÃO DE ÁGUA DE EDIFICAÇÃO QUE POSSUA RESERVATÓRIO DE FIBRA/FIBROCIMENTO  FORNECIMENTO E INSTALAÇÃO. AF_06/2016</v>
          </cell>
          <cell r="C9793" t="str">
            <v>UN</v>
          </cell>
          <cell r="D9793">
            <v>205.6</v>
          </cell>
        </row>
        <row r="9794">
          <cell r="A9794">
            <v>94779</v>
          </cell>
          <cell r="B9794" t="str">
            <v>(COMPOSIÇÃO REPRESENTATIVA) DO SERVIÇO DE CONTRAPISO EM ARGAMASSA TRAÇO 1:4 (CIM E AREIA), EM BETONEIRA 400 L, ESPESSURA 3 CM ÁREAS SECAS E 3 CM ÁREAS MOLHADAS, PARA EDIFICAÇÃO HABITACIONAL MULTIFAMILIAR (PRÉDIO). AF_11/2014</v>
          </cell>
          <cell r="C9794" t="str">
            <v>M2</v>
          </cell>
          <cell r="D9794">
            <v>29.72</v>
          </cell>
        </row>
        <row r="9795">
          <cell r="A9795">
            <v>94782</v>
          </cell>
          <cell r="B9795"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95" t="str">
            <v>M2</v>
          </cell>
          <cell r="D9795">
            <v>33.76</v>
          </cell>
        </row>
        <row r="9796">
          <cell r="A9796">
            <v>94783</v>
          </cell>
          <cell r="B9796" t="str">
            <v>ADAPTADOR COM FLANGE E ANEL DE VEDAÇÃO, PVC, SOLDÁVEL, DN  20 MM X 1/2 , INSTALADO EM RESERVAÇÃO DE ÁGUA DE EDIFICAÇÃO QUE POSSUA RESERVATÓRIO DE FIBRA/FIBROCIMENTO   FORNECIMENTO E INSTALAÇÃO. AF_06/2016</v>
          </cell>
          <cell r="C9796" t="str">
            <v>UN</v>
          </cell>
          <cell r="D9796">
            <v>15.77</v>
          </cell>
        </row>
        <row r="9797">
          <cell r="A9797">
            <v>94785</v>
          </cell>
          <cell r="B9797" t="str">
            <v>ADAPTADOR COM FLANGES LIVRES, PVC, SOLDÁVEL LONGO, DN 32 MM X 1 , INSTALADO EM RESERVAÇÃO DE ÁGUA DE EDIFICAÇÃO QUE POSSUA RESERVATÓRIO DE FIBRA/FIBROCIMENTO   FORNECIMENTO E INSTALAÇÃO. AF_06/2016</v>
          </cell>
          <cell r="C9797" t="str">
            <v>UN</v>
          </cell>
          <cell r="D9797">
            <v>28.94</v>
          </cell>
        </row>
        <row r="9798">
          <cell r="A9798">
            <v>94786</v>
          </cell>
          <cell r="B9798" t="str">
            <v>ADAPTADOR COM FLANGES LIVRES, PVC, SOLDÁVEL LONGO, DN 40 MM X 1 1/4 , INSTALADO EM RESERVAÇÃO DE ÁGUA DE EDIFICAÇÃO QUE POSSUA RESERVATÓRIO DE FIBRA/FIBROCIMENTO   FORNECIMENTO E INSTALAÇÃO. AF_06/2016</v>
          </cell>
          <cell r="C9798" t="str">
            <v>UN</v>
          </cell>
          <cell r="D9798">
            <v>38.74</v>
          </cell>
        </row>
        <row r="9799">
          <cell r="A9799">
            <v>94787</v>
          </cell>
          <cell r="B9799" t="str">
            <v>ADAPTADOR COM FLANGES LIVRES, PVC, SOLDÁVEL LONGO, DN 50 MM X 1 1/2 , INSTALADO EM RESERVAÇÃO DE ÁGUA DE EDIFICAÇÃO QUE POSSUA RESERVATÓRIO DE FIBRA/FIBROCIMENTO   FORNECIMENTO E INSTALAÇÃO. AF_06/2016</v>
          </cell>
          <cell r="C9799" t="str">
            <v>UN</v>
          </cell>
          <cell r="D9799">
            <v>49.36</v>
          </cell>
        </row>
        <row r="9800">
          <cell r="A9800">
            <v>94788</v>
          </cell>
          <cell r="B9800" t="str">
            <v>ADAPTADOR COM FLANGES LIVRES, PVC, SOLDÁVEL LONGO, DN 60 MM X 2 , INSTALADO EM RESERVAÇÃO DE ÁGUA DE EDIFICAÇÃO QUE POSSUA RESERVATÓRIO DE FIBRA/FIBROCIMENTO   FORNECIMENTO E INSTALAÇÃO. AF_06/2016</v>
          </cell>
          <cell r="C9800" t="str">
            <v>UN</v>
          </cell>
          <cell r="D9800">
            <v>66.22</v>
          </cell>
        </row>
        <row r="9801">
          <cell r="A9801">
            <v>94789</v>
          </cell>
          <cell r="B9801" t="str">
            <v>ADAPTADOR COM FLANGES LIVRES, PVC, SOLDÁVEL LONGO, DN 75 MM X 2 1/2 , INSTALADO EM RESERVAÇÃO DE ÁGUA DE EDIFICAÇÃO QUE POSSUA RESERVATÓRIO DE FIBRA/FIBROCIMENTO   FORNECIMENTO E INSTALAÇÃO. AF_06/2016</v>
          </cell>
          <cell r="C9801" t="str">
            <v>UN</v>
          </cell>
          <cell r="D9801">
            <v>215.78</v>
          </cell>
        </row>
        <row r="9802">
          <cell r="A9802">
            <v>94790</v>
          </cell>
          <cell r="B9802" t="str">
            <v>ADAPTADOR COM FLANGES LIVRES, PVC, SOLDÁVEL LONGO, DN 85 MM X 3 , INSTALADO EM RESERVAÇÃO DE ÁGUA DE EDIFICAÇÃO QUE POSSUA RESERVATÓRIO DE FIBRA/FIBROCIMENTO   FORNECIMENTO E INSTALAÇÃO. AF_06/2016</v>
          </cell>
          <cell r="C9802" t="str">
            <v>UN</v>
          </cell>
          <cell r="D9802">
            <v>285.62</v>
          </cell>
        </row>
        <row r="9803">
          <cell r="A9803">
            <v>94791</v>
          </cell>
          <cell r="B9803" t="str">
            <v>ADAPTADOR COM FLANGES LIVRES, PVC, SOLDÁVEL LONGO, DN 110 MM X 4 , INSTALADO EM RESERVAÇÃO DE ÁGUA DE EDIFICAÇÃO QUE POSSUA RESERVATÓRIO DE FIBRA/FIBROCIMENTO   FORNECIMENTO E INSTALAÇÃO. AF_06/2016</v>
          </cell>
          <cell r="C9803" t="str">
            <v>UN</v>
          </cell>
          <cell r="D9803">
            <v>428.02</v>
          </cell>
        </row>
        <row r="9804">
          <cell r="A9804">
            <v>94792</v>
          </cell>
          <cell r="B9804" t="str">
            <v>REGISTRO DE GAVETA BRUTO, LATÃO, ROSCÁVEL, 1, COM ACABAMENTO E CANOPLA CROMADOS, INSTALADO EM RESERVAÇÃO DE ÁGUA DE EDIFICAÇÃO QUE POSSUA RESERVATÓRIO DE FIBRA/FIBROCIMENTO  FORNECIMENTO E INSTALAÇÃO. AF_06/2016</v>
          </cell>
          <cell r="C9804" t="str">
            <v>UN</v>
          </cell>
          <cell r="D9804">
            <v>72</v>
          </cell>
        </row>
        <row r="9805">
          <cell r="A9805">
            <v>94793</v>
          </cell>
          <cell r="B9805" t="str">
            <v>REGISTRO DE GAVETA BRUTO, LATÃO, ROSCÁVEL, 1 1/4, COM ACABAMENTO E CANOPLA CROMADOS, INSTALADO EM RESERVAÇÃO DE ÁGUA DE EDIFICAÇÃO QUE POSSUA RESERVATÓRIO DE FIBRA/FIBROCIMENTO  FORNECIMENTO E INSTALAÇÃO. AF_06/2016</v>
          </cell>
          <cell r="C9805" t="str">
            <v>UN</v>
          </cell>
          <cell r="D9805">
            <v>91.13</v>
          </cell>
        </row>
        <row r="9806">
          <cell r="A9806">
            <v>94794</v>
          </cell>
          <cell r="B9806" t="str">
            <v>REGISTRO DE GAVETA BRUTO, LATÃO, ROSCÁVEL, 1 1/2, COM ACABAMENTO E CANOPLA CROMADOS, INSTALADO EM RESERVAÇÃO DE ÁGUA DE EDIFICAÇÃO QUE POSSUA RESERVATÓRIO DE FIBRA/FIBROCIMENTO  FORNECIMENTO E INSTALAÇÃO. AF_06/2016</v>
          </cell>
          <cell r="C9806" t="str">
            <v>UN</v>
          </cell>
          <cell r="D9806">
            <v>94.17</v>
          </cell>
        </row>
        <row r="9807">
          <cell r="A9807">
            <v>94795</v>
          </cell>
          <cell r="B9807" t="str">
            <v>TORNEIRA DE BÓIA REAL, ROSCÁVEL, 1/2", FORNECIDA E INSTALADA EM RESERVAÇÃO DE ÁGUA. AF_06/2016</v>
          </cell>
          <cell r="C9807" t="str">
            <v>UN</v>
          </cell>
          <cell r="D9807">
            <v>27.54</v>
          </cell>
        </row>
        <row r="9808">
          <cell r="A9808">
            <v>94796</v>
          </cell>
          <cell r="B9808" t="str">
            <v>TORNEIRA DE BÓIA REAL, ROSCÁVEL, 3/4", FORNECIDA E INSTALADA EM RESERVAÇÃO DE ÁGUA. AF_06/2016</v>
          </cell>
          <cell r="C9808" t="str">
            <v>UN</v>
          </cell>
          <cell r="D9808">
            <v>34.130000000000003</v>
          </cell>
        </row>
        <row r="9809">
          <cell r="A9809">
            <v>94797</v>
          </cell>
          <cell r="B9809" t="str">
            <v>TORNEIRA DE BÓIA REAL, ROSCÁVEL, 1", FORNECIDA E INSTALADA EM RESERVAÇÃO DE ÁGUA. AF_06/2016</v>
          </cell>
          <cell r="C9809" t="str">
            <v>UN</v>
          </cell>
          <cell r="D9809">
            <v>32.53</v>
          </cell>
        </row>
        <row r="9810">
          <cell r="A9810">
            <v>94798</v>
          </cell>
          <cell r="B9810" t="str">
            <v>TORNEIRA DE BÓIA REAL, ROSCÁVEL, 1 1/4", FORNECIDA E INSTALADA EM RESERVAÇÃO DE ÁGUA. AF_06/2016</v>
          </cell>
          <cell r="C9810" t="str">
            <v>UN</v>
          </cell>
          <cell r="D9810">
            <v>69.09</v>
          </cell>
        </row>
        <row r="9811">
          <cell r="A9811">
            <v>94799</v>
          </cell>
          <cell r="B9811" t="str">
            <v>TORNEIRA DE BÓIA REAL, ROSCÁVEL, 1 1/2", FORNECIDA E INSTALADA EM RESERVAÇÃO DE ÁGUA. AF_06/2016</v>
          </cell>
          <cell r="C9811" t="str">
            <v>UN</v>
          </cell>
          <cell r="D9811">
            <v>67.48</v>
          </cell>
        </row>
        <row r="9812">
          <cell r="A9812">
            <v>94800</v>
          </cell>
          <cell r="B9812" t="str">
            <v>TORNEIRA DE BÓIA REAL, ROSCÁVEL, 2", FORNECIDA E INSTALADA EM RESERVAÇÃO DE ÁGUA. AF_06/2016</v>
          </cell>
          <cell r="C9812" t="str">
            <v>UN</v>
          </cell>
          <cell r="D9812">
            <v>114.04</v>
          </cell>
        </row>
        <row r="9813">
          <cell r="A9813">
            <v>94805</v>
          </cell>
          <cell r="B9813" t="str">
            <v>PORTA DE ALUMÍNIO DE ABRIR PARA VIDRO SEM GUARNIÇÃO, 87X210CM, FIXAÇÃO COM PARAFUSOS, INCLUSIVE VIDROS - FORNECIMENTO E INSTALAÇÃO. AF_08/2015</v>
          </cell>
          <cell r="C9813" t="str">
            <v>UN</v>
          </cell>
          <cell r="D9813">
            <v>1445.28</v>
          </cell>
        </row>
        <row r="9814">
          <cell r="A9814">
            <v>94806</v>
          </cell>
          <cell r="B9814" t="str">
            <v>PORTA EM AÇO DE ABRIR PARA VIDRO SEM GUARNIÇÃO, 87X210CM, FIXAÇÃO COM PARAFUSOS, EXCLUSIVE VIDROS - FORNECIMENTO E INSTALAÇÃO. AF_08/2015</v>
          </cell>
          <cell r="C9814" t="str">
            <v>UN</v>
          </cell>
          <cell r="D9814">
            <v>414.99</v>
          </cell>
        </row>
        <row r="9815">
          <cell r="A9815">
            <v>94807</v>
          </cell>
          <cell r="B9815" t="str">
            <v>PORTA EM AÇO DE ABRIR TIPO VENEZIANA SEM GUARNIÇÃO, 87X210CM, FIXAÇÃO COM PARAFUSOS - FORNECIMENTO E INSTALAÇÃO. AF_08/2015</v>
          </cell>
          <cell r="C9815" t="str">
            <v>UN</v>
          </cell>
          <cell r="D9815">
            <v>496.34</v>
          </cell>
        </row>
        <row r="9816">
          <cell r="A9816">
            <v>94863</v>
          </cell>
          <cell r="B9816" t="str">
            <v>LUVA, CPVC, SOLDÁVEL, DN 73 MM, INSTALADO EM RESERVAÇÃO DE ÁGUA DE EDIFICAÇÃO QUE POSSUA RESERVATÓRIO DE FIBRA/FIBROCIMENTO  FORNECIMENTO E INSTALAÇÃO. AF_06/2016</v>
          </cell>
          <cell r="C9816" t="str">
            <v>UN</v>
          </cell>
          <cell r="D9816">
            <v>116.64</v>
          </cell>
        </row>
        <row r="9817">
          <cell r="A9817">
            <v>94869</v>
          </cell>
          <cell r="B9817" t="str">
            <v>TUBO DE PEAD CORRUGADO DE DUPLA PAREDE PARA REDE COLETORA DE ESGOTO, DN 250 MM, JUNTA ELÁSTICA INTEGRADA, INSTALADO EM LOCAL COM NÍVEL BAIXO DE INTERFERÊNCIAS - FORNECIMENTO E ASSENTAMENTO. AF_06/2016</v>
          </cell>
          <cell r="C9817" t="str">
            <v>M</v>
          </cell>
          <cell r="D9817">
            <v>70.94</v>
          </cell>
        </row>
        <row r="9818">
          <cell r="A9818">
            <v>94870</v>
          </cell>
          <cell r="B9818" t="str">
            <v>ASSENTAMENTO DE TUBO DE PEAD CORRUGADO DE DUPLA PAREDE PARA REDE COLETORA DE ESGOTO, DN 250 MM, JUNTA ELÁSTICA INTEGRADA, INSTALADO EM LOCAL COM NÍVEL BAIXO DE INTERFERÊNCIAS (NÃO INCLUI FORNECIMENTO). AF_06/2016</v>
          </cell>
          <cell r="C9818" t="str">
            <v>M</v>
          </cell>
          <cell r="D9818">
            <v>0.67</v>
          </cell>
        </row>
        <row r="9819">
          <cell r="A9819">
            <v>94871</v>
          </cell>
          <cell r="B9819" t="str">
            <v>TUBO DE PEAD CORRUGADO DE DUPLA PAREDE PARA REDE COLETORA DE ESGOTO, DN 300 MM, JUNTA ELÁSTICA INTEGRADA, INSTALADO EM LOCAL COM NÍVEL BAIXO DE INTERFERÊNCIAS - FORNECIMENTO E ASSENTAMENTO. AF_06/2016</v>
          </cell>
          <cell r="C9819" t="str">
            <v>M</v>
          </cell>
          <cell r="D9819">
            <v>104.94</v>
          </cell>
        </row>
        <row r="9820">
          <cell r="A9820">
            <v>94872</v>
          </cell>
          <cell r="B9820" t="str">
            <v>ASSENTAMENTO DE TUBO DE PEAD CORRUGADO DE DUPLA PAREDE PARA REDE COLETORA DE ESGOTO, DN 300 MM, JUNTA ELÁSTICA INTEGRADA, INSTALADO EM LOCAL COM NÍVEL BAIXO DE INTERFERÊNCIAS (NÃO INCLUI FORNECIMENTO). AF_06/2016</v>
          </cell>
          <cell r="C9820" t="str">
            <v>M</v>
          </cell>
          <cell r="D9820">
            <v>1.18</v>
          </cell>
        </row>
        <row r="9821">
          <cell r="A9821">
            <v>94875</v>
          </cell>
          <cell r="B9821" t="str">
            <v>TUBO DE PEAD CORRUGADO DE DUPLA PAREDE PARA REDE COLETORA DE ESGOTO, DN 750 MM, JUNTA ELÁSTICA INTEGRADA, INSTALADO EM LOCAL COM NÍVEL BAIXO DE INTERFERÊNCIAS - FORNECIMENTO E ASSENTAMENTO. AF_06/2016</v>
          </cell>
          <cell r="C9821" t="str">
            <v>M</v>
          </cell>
          <cell r="D9821">
            <v>613.57000000000005</v>
          </cell>
        </row>
        <row r="9822">
          <cell r="A9822">
            <v>94876</v>
          </cell>
          <cell r="B9822" t="str">
            <v>ASSENTAMENTO DE TUBO DE PEAD CORRUGADO DE DUPLA PAREDE PARA REDE COLETORA DE ESGOTO, DN 750 MM, JUNTA ELÁSTICA INTEGRADA, INSTALADO EM LOCAL COM NÍVEL BAIXO DE INTERFERÊNCIAS (NÃO INCLUI FORNECIMENTO). AF_06/2016</v>
          </cell>
          <cell r="C9822" t="str">
            <v>M</v>
          </cell>
          <cell r="D9822">
            <v>16.78</v>
          </cell>
        </row>
        <row r="9823">
          <cell r="A9823">
            <v>94878</v>
          </cell>
          <cell r="B9823" t="str">
            <v>ASSENTAMENTO DE TUBO DE PEAD CORRUGADO DE DUPLA PAREDE PARA REDE COLETORA DE ESGOTO, DN 900 MM, JUNTA ELÁSTICA INTEGRADA, INSTALADO EM LOCAL COM NÍVEL BAIXO DE INTERFERÊNCIAS (NÃO INCLUI FORNECIMENTO). AF_06/2016</v>
          </cell>
          <cell r="C9823" t="str">
            <v>M</v>
          </cell>
          <cell r="D9823">
            <v>19.690000000000001</v>
          </cell>
        </row>
        <row r="9824">
          <cell r="A9824">
            <v>94879</v>
          </cell>
          <cell r="B9824" t="str">
            <v>TUBO DE PEAD CORRUGADO DE DUPLA PAREDE PARA REDE COLETORA DE ESGOTO, DN 1000 MM, JUNTA ELÁSTICA INTEGRADA, INSTALADO EM LOCAL COM NÍVEL BAIXO DE INTERFERÊNCIAS - FORNECIMENTO E ASSENTAMENTO. AF_06/2016</v>
          </cell>
          <cell r="C9824" t="str">
            <v>M</v>
          </cell>
          <cell r="D9824">
            <v>929.29</v>
          </cell>
        </row>
        <row r="9825">
          <cell r="A9825">
            <v>94880</v>
          </cell>
          <cell r="B9825" t="str">
            <v>ASSENTAMENTO DE TUBO DE PEAD CORRUGADO DE DUPLA PAREDE PARA REDE COLETORA DE ESGOTO, DN 1000 MM, JUNTA ELÁSTICA INTEGRADA, INSTALADO EM LOCAL COM NÍVEL BAIXO DE INTERFERÊNCIAS (NÃO INCLUI FORNECIMENTO). AF_06/2016</v>
          </cell>
          <cell r="C9825" t="str">
            <v>M</v>
          </cell>
          <cell r="D9825">
            <v>24.1</v>
          </cell>
        </row>
        <row r="9826">
          <cell r="A9826">
            <v>94881</v>
          </cell>
          <cell r="B9826" t="str">
            <v>TUBO DE PEAD CORRUGADO DE DUPLA PAREDE PARA REDE COLETORA DE ESGOTO, DN 1200 MM, JUNTA ELÁSTICA INTEGRADA, INSTALADO EM LOCAL COM NÍVEL BAIXO DE INTERFERÊNCIAS - FORNECIMENTO E ASSENTAMENTO. AF_06/2016</v>
          </cell>
          <cell r="C9826" t="str">
            <v>M</v>
          </cell>
          <cell r="D9826">
            <v>1323.39</v>
          </cell>
        </row>
        <row r="9827">
          <cell r="A9827">
            <v>94882</v>
          </cell>
          <cell r="B9827" t="str">
            <v>ASSENTAMENTO DE TUBO DE PEAD CORRUGADO DE DUPLA PAREDE PARA REDE COLETORA DE ESGOTO, DN 1200 MM, JUNTA ELÁSTICA INTEGRADA, INSTALADO EM LOCAL COM NÍVEL BAIXO DE INTERFERÊNCIAS (NÃO INCLUI FORNECIMENTO). AF_06/2016</v>
          </cell>
          <cell r="C9827" t="str">
            <v>M</v>
          </cell>
          <cell r="D9827">
            <v>28.59</v>
          </cell>
        </row>
        <row r="9828">
          <cell r="A9828">
            <v>94884</v>
          </cell>
          <cell r="B9828" t="str">
            <v>ASSENTAMENTO DE TUBO DE PEAD CORRUGADO DE DUPLA PAREDE PARA REDE COLETORA DE ESGOTO, DN 1500 MM, JUNTA ELÁSTICA INTEGRADA, INSTALADO EM LOCAL COM NÍVEL BAIXO DE INTERFERÊNCIAS (NÃO INCLUI FORNECIMENTO). AF_06/2016</v>
          </cell>
          <cell r="C9828" t="str">
            <v>M</v>
          </cell>
          <cell r="D9828">
            <v>37.71</v>
          </cell>
        </row>
        <row r="9829">
          <cell r="A9829">
            <v>94885</v>
          </cell>
          <cell r="B9829" t="str">
            <v>TUBO DE PEAD CORRUGADO DE DUPLA PAREDE PARA REDE COLETORA DE ESGOTO, DN 250 MM, JUNTA ELÁSTICA INTEGRADA, INSTALADO EM LOCAL COM NÍVEL ALTO DE INTERFERÊNCIAS - FORNECIMENTO E ASSENTAMENTO. AF_06/2016</v>
          </cell>
          <cell r="C9829" t="str">
            <v>M</v>
          </cell>
          <cell r="D9829">
            <v>71.14</v>
          </cell>
        </row>
        <row r="9830">
          <cell r="A9830">
            <v>94886</v>
          </cell>
          <cell r="B9830" t="str">
            <v>ASSENTAMENTO DE TUBO DE PEAD CORRUGADO DE DUPLA PAREDE PARA REDE COLETORA DE ESGOTO, DN 250 MM, JUNTA ELÁSTICA INTEGRADA, INSTALADO EM LOCAL COM NÍVEL ALTO DE INTERFERÊNCIAS (NÃO INCLUI FORNECIMENTO). AF_06/2016</v>
          </cell>
          <cell r="C9830" t="str">
            <v>M</v>
          </cell>
          <cell r="D9830">
            <v>0.87</v>
          </cell>
        </row>
        <row r="9831">
          <cell r="A9831">
            <v>94887</v>
          </cell>
          <cell r="B9831" t="str">
            <v>TUBO DE PEAD CORRUGADO DE DUPLA PAREDE PARA REDE COLETORA DE ESGOTO, DN 300 MM, JUNTA ELÁSTICA INTEGRADA, INSTALADO EM LOCAL COM NÍVEL ALTO DE INTERFERÊNCIAS - FORNECIMENTO E ASSENTAMENTO. AF_06/2016</v>
          </cell>
          <cell r="C9831" t="str">
            <v>M</v>
          </cell>
          <cell r="D9831">
            <v>105.26</v>
          </cell>
        </row>
        <row r="9832">
          <cell r="A9832">
            <v>94888</v>
          </cell>
          <cell r="B9832" t="str">
            <v>ASSENTAMENTO DE TUBO DE PEAD CORRUGADO DE DUPLA PAREDE PARA REDE COLETORA DE ESGOTO, DN 300 MM, JUNTA ELÁSTICA INTEGRADA, INSTALADO EM LOCAL COM NÍVEL ALTO DE INTERFERÊNCIAS (NÃO INCLUI FORNECIMENTO). AF_06/2016</v>
          </cell>
          <cell r="C9832" t="str">
            <v>M</v>
          </cell>
          <cell r="D9832">
            <v>1.5</v>
          </cell>
        </row>
        <row r="9833">
          <cell r="A9833">
            <v>94891</v>
          </cell>
          <cell r="B9833" t="str">
            <v>TUBO DE PEAD CORRUGADO DE DUPLA PAREDE PARA REDE COLETORA DE ESGOTO, DN 750 MM, JUNTA ELÁSTICA INTEGRADA, INSTALADO EM LOCAL COM NÍVEL ALTO DE INTERFERÊNCIAS - FORNECIMENTO E ASSENTAMENTO. AF_06/2016</v>
          </cell>
          <cell r="C9833" t="str">
            <v>M</v>
          </cell>
          <cell r="D9833">
            <v>616.26</v>
          </cell>
        </row>
        <row r="9834">
          <cell r="A9834">
            <v>94892</v>
          </cell>
          <cell r="B9834" t="str">
            <v>ASSENTAMENTO DE TUBO DE PEAD CORRUGADO DE DUPLA PAREDE PARA REDE COLETORA DE ESGOTO, DN 750 MM, JUNTA ELÁSTICA INTEGRADA, INSTALADO EM LOCAL COM NÍVEL ALTO DE INTERFERÊNCIAS (NÃO INCLUI FORNECIMENTO). AF_06/2016</v>
          </cell>
          <cell r="C9834" t="str">
            <v>M</v>
          </cell>
          <cell r="D9834">
            <v>19.47</v>
          </cell>
        </row>
        <row r="9835">
          <cell r="A9835">
            <v>94894</v>
          </cell>
          <cell r="B9835" t="str">
            <v>ASSENTAMENTO DE TUBO DE PEAD CORRUGADO DE DUPLA PAREDE PARA REDE COLETORA DE ESGOTO, DN 900 MM, JUNTA ELÁSTICA INTEGRADA, INSTALADO EM LOCAL COM NÍVEL ALTO DE INTERFERÊNCIAS (NÃO INCLUI FORNECIMENTO). AF_06/2016</v>
          </cell>
          <cell r="C9835" t="str">
            <v>M</v>
          </cell>
          <cell r="D9835">
            <v>22.62</v>
          </cell>
        </row>
        <row r="9836">
          <cell r="A9836">
            <v>94895</v>
          </cell>
          <cell r="B9836" t="str">
            <v>TUBO DE PEAD CORRUGADO DE DUPLA PAREDE PARA REDE COLETORA DE ESGOTO, DN 1000 MM, JUNTA ELÁSTICA INTEGRADA, INSTALADO EM LOCAL COM NÍVEL ALTO DE INTERFERÊNCIAS - FORNECIMENTO E ASSENTAMENTO. AF_06/2016</v>
          </cell>
          <cell r="C9836" t="str">
            <v>M</v>
          </cell>
          <cell r="D9836">
            <v>932.51</v>
          </cell>
        </row>
        <row r="9837">
          <cell r="A9837">
            <v>94896</v>
          </cell>
          <cell r="B9837" t="str">
            <v>ASSENTAMENTO DE TUBO DE PEAD CORRUGADO DE DUPLA PAREDE PARA REDE COLETORA DE ESGOTO, DN 1000 MM, JUNTA ELÁSTICA INTEGRADA, INSTALADO EM LOCAL COM NÍVEL ALTO DE INTERFERÊNCIAS (NÃO INCLUI FORNECIMENTO). AF_06/2016</v>
          </cell>
          <cell r="C9837" t="str">
            <v>M</v>
          </cell>
          <cell r="D9837">
            <v>27.32</v>
          </cell>
        </row>
        <row r="9838">
          <cell r="A9838">
            <v>94897</v>
          </cell>
          <cell r="B9838" t="str">
            <v>TUBO DE PEAD CORRUGADO DE DUPLA PAREDE PARA REDE COLETORA DE ESGOTO, DN 1200 MM, JUNTA ELÁSTICA INTEGRADA, INSTALADO EM LOCAL COM NÍVEL ALTO DE INTERFERÊNCIAS - FORNECIMENTO E ASSENTAMENTO. AF_06/2016</v>
          </cell>
          <cell r="C9838" t="str">
            <v>M</v>
          </cell>
          <cell r="D9838">
            <v>1326.85</v>
          </cell>
        </row>
        <row r="9839">
          <cell r="A9839">
            <v>94898</v>
          </cell>
          <cell r="B9839" t="str">
            <v>ASSENTAMENTO DE TUBO DE PEAD CORRUGADO DE DUPLA PAREDE PARA REDE COLETORA DE ESGOTO, DN 1200 MM, JUNTA ELÁSTICA INTEGRADA, INSTALADO EM LOCAL COM NÍVEL ALTO DE INTERFERÊNCIAS (NÃO INCLUI FORNECIMENTO). AF_06/2016</v>
          </cell>
          <cell r="C9839" t="str">
            <v>M</v>
          </cell>
          <cell r="D9839">
            <v>32.049999999999997</v>
          </cell>
        </row>
        <row r="9840">
          <cell r="A9840">
            <v>94900</v>
          </cell>
          <cell r="B9840" t="str">
            <v>ASSENTAMENTO DE TUBO DE PEAD CORRUGADO DE DUPLA PAREDE PARA REDE COLETORA DE ESGOTO, DN 1500 MM, JUNTA ELÁSTICA INTEGRADA, INSTALADO EM LOCAL COM NÍVEL ALTO DE INTERFERÊNCIAS (NÃO INCLUI FORNECIMENTO). AF_06/2016</v>
          </cell>
          <cell r="C9840" t="str">
            <v>M</v>
          </cell>
          <cell r="D9840">
            <v>41.48</v>
          </cell>
        </row>
        <row r="9841">
          <cell r="A9841">
            <v>94926</v>
          </cell>
          <cell r="B9841" t="str">
            <v>TRANSPORTE HORIZONTAL MANUAL, DE 30 M, DE JANELAS. AF_07/2016</v>
          </cell>
          <cell r="C9841" t="str">
            <v>M2</v>
          </cell>
          <cell r="D9841">
            <v>0.99</v>
          </cell>
        </row>
        <row r="9842">
          <cell r="A9842">
            <v>94927</v>
          </cell>
          <cell r="B9842" t="str">
            <v>TRANSPORTE VERTICAL MANUAL, DE 1 PAVIMENTO, DE JANELAS. AF_07/2016</v>
          </cell>
          <cell r="C9842" t="str">
            <v>M2</v>
          </cell>
          <cell r="D9842">
            <v>0.51</v>
          </cell>
        </row>
        <row r="9843">
          <cell r="A9843">
            <v>94928</v>
          </cell>
          <cell r="B9843" t="str">
            <v>TRANSPORTE HORIZONTAL MANUAL, DE 30 M, DE KIT PORTA-PRONTA OU PORTA DE MADEIRA FOLHA LEVE OU MÉDIA, PORTA DE AÇO E PORTA DE ALUMÍNIO. AF_07/2016</v>
          </cell>
          <cell r="C9843" t="str">
            <v>UN</v>
          </cell>
          <cell r="D9843">
            <v>1.56</v>
          </cell>
        </row>
        <row r="9844">
          <cell r="A9844">
            <v>94929</v>
          </cell>
          <cell r="B9844" t="str">
            <v>TRANSPORTE HORIZONTAL MANUAL, DE 30 M, DE KIT PORTA-PRONTA OU PORTA DE MADEIRA FOLHA PESADA OU SUPERPESADA E PORTA CORTA-FOGO. AF_07/2016</v>
          </cell>
          <cell r="C9844" t="str">
            <v>UN</v>
          </cell>
          <cell r="D9844">
            <v>2.76</v>
          </cell>
        </row>
        <row r="9845">
          <cell r="A9845">
            <v>94930</v>
          </cell>
          <cell r="B9845" t="str">
            <v>TRANSPORTE VERTICAL MANUAL, DE 1 PAVIMENTO, DE KIT PORTA-PRONTA OU PORTA DE MADEIRA FOLHA LEVE OU MÉDIA, PORTA DE AÇO E PORTA DE ALUMÍNIO. AF_07/2016</v>
          </cell>
          <cell r="C9845" t="str">
            <v>UN</v>
          </cell>
          <cell r="D9845">
            <v>0.81</v>
          </cell>
        </row>
        <row r="9846">
          <cell r="A9846">
            <v>94931</v>
          </cell>
          <cell r="B9846" t="str">
            <v>TRANSPORTE VERTICAL MANUAL, DE 1 PAVIMENTO, DE KIT PORTA-PRONTA OU PORTA DE MADEIRA FOLHA PESADA OU SUPERPESADA E PORTA CORTA-FOGO. AF_07/2016</v>
          </cell>
          <cell r="C9846" t="str">
            <v>UN</v>
          </cell>
          <cell r="D9846">
            <v>1.43</v>
          </cell>
        </row>
        <row r="9847">
          <cell r="A9847">
            <v>94932</v>
          </cell>
          <cell r="B9847" t="str">
            <v>TRANSPORTE HORIZONTAL MANUAL, DE 30 M, DE BANCADA DE MÁRMORE OU GRANITO PARA COZINHA/LAVATÓRIO OU MÁRMORE SINTÉTICO COM CUBA INTEGRADA. AF_07/2016</v>
          </cell>
          <cell r="C9847" t="str">
            <v>UN</v>
          </cell>
          <cell r="D9847">
            <v>2.92</v>
          </cell>
        </row>
        <row r="9848">
          <cell r="A9848">
            <v>94934</v>
          </cell>
          <cell r="B9848" t="str">
            <v>TRANSPORTE VERTICAL MANUAL, DE 1 PAVIMENTO, DE BANCADA DE MÁRMORE OU GRANITO PARA COZINHA/LAVATÓRIO OU MÁRMORE SINTÉTICO COM CUBA INTEGRADA. AF_07/2016</v>
          </cell>
          <cell r="C9848" t="str">
            <v>UN</v>
          </cell>
          <cell r="D9848">
            <v>1.01</v>
          </cell>
        </row>
        <row r="9849">
          <cell r="A9849">
            <v>94935</v>
          </cell>
          <cell r="B9849" t="str">
            <v>TRANSPORTE HORIZONTAL DE 30 M COM CARRINHO PLATAFORMA COM BANCADA DE MÁRMORE OU GRANITO PARA COZINHA/LAVATÓRIO OU MÁRMORE SINTÉTICO COM CUBA INTEGRADA. AF_07/2016</v>
          </cell>
          <cell r="C9849" t="str">
            <v>UN</v>
          </cell>
          <cell r="D9849">
            <v>1.58</v>
          </cell>
        </row>
        <row r="9850">
          <cell r="A9850">
            <v>94936</v>
          </cell>
          <cell r="B9850" t="str">
            <v>TRANSPORTE HORIZONTAL DE 50 M COM CARRINHO PLATAFORMA COM BANCADA DE MÁRMORE OU GRANITO PARA COZINHA/LAVATÓRIO OU MÁRMORE SINTÉTICO COM CUBA INTEGRADA. AF_07/2016</v>
          </cell>
          <cell r="C9850" t="str">
            <v>UN</v>
          </cell>
          <cell r="D9850">
            <v>2.54</v>
          </cell>
        </row>
        <row r="9851">
          <cell r="A9851">
            <v>94937</v>
          </cell>
          <cell r="B9851" t="str">
            <v>TRANSPORTE HORIZONTAL DE 75 M COM CARRINHO PLATAFORMA COM BANCADA DE MÁRMORE OU GRANITO PARA COZINHA/LAVATÓRIO OU MÁRMORE SINTÉTICO COM CUBA INTEGRADA. AF_07/2016</v>
          </cell>
          <cell r="C9851" t="str">
            <v>UN</v>
          </cell>
          <cell r="D9851">
            <v>3.74</v>
          </cell>
        </row>
        <row r="9852">
          <cell r="A9852">
            <v>94938</v>
          </cell>
          <cell r="B9852" t="str">
            <v>TRANSPORTE HORIZONTAL DE 100 M COM CARRINHO PLATAFORMA COM BANCADA DE MÁRMORE OU GRANITO PARA COZINHA/LAVATÓRIO OU MÁRMORE SINTÉTICO COM CUBA INTEGRADA. AF_07/2016</v>
          </cell>
          <cell r="C9852" t="str">
            <v>UN</v>
          </cell>
          <cell r="D9852">
            <v>4.9400000000000004</v>
          </cell>
        </row>
        <row r="9853">
          <cell r="A9853">
            <v>94939</v>
          </cell>
          <cell r="B9853" t="str">
            <v>TRANSPORTE HORIZONTAL MANUAL, DE 30 M, DE VIDRO. AF_07/2016</v>
          </cell>
          <cell r="C9853" t="str">
            <v>M2</v>
          </cell>
          <cell r="D9853">
            <v>1.54</v>
          </cell>
        </row>
        <row r="9854">
          <cell r="A9854">
            <v>94940</v>
          </cell>
          <cell r="B9854" t="str">
            <v>TRANSPORTE VERTICAL MANUAL, DE 1 PAVIMENTO, DE VIDRO. AF_07/2016</v>
          </cell>
          <cell r="C9854" t="str">
            <v>M2</v>
          </cell>
          <cell r="D9854">
            <v>0.8</v>
          </cell>
        </row>
        <row r="9855">
          <cell r="A9855">
            <v>94941</v>
          </cell>
          <cell r="B9855" t="str">
            <v>TRANSPORTE HORIZONTAL MANUAL, DE 30 M, DE TELA DE AÇO. AF_07/2016</v>
          </cell>
          <cell r="C9855" t="str">
            <v>KG</v>
          </cell>
          <cell r="D9855">
            <v>0.05</v>
          </cell>
        </row>
        <row r="9856">
          <cell r="A9856">
            <v>94942</v>
          </cell>
          <cell r="B9856" t="str">
            <v>TRANSPORTE HORIZONTAL MANUAL, DE 30 M, DE COMPENSADO DE MADEIRA. AF_07/2016</v>
          </cell>
          <cell r="C9856" t="str">
            <v>M2</v>
          </cell>
          <cell r="D9856">
            <v>0.62</v>
          </cell>
        </row>
        <row r="9857">
          <cell r="A9857">
            <v>94943</v>
          </cell>
          <cell r="B9857" t="str">
            <v>TRANSPORTE HORIZONTAL MANUAL, DE 30 M, DE TELHA TERMOACÚSTICA OU TELHA DE AÇO ZINCADO. AF_07/2016</v>
          </cell>
          <cell r="C9857" t="str">
            <v>M2</v>
          </cell>
          <cell r="D9857">
            <v>0.33</v>
          </cell>
        </row>
        <row r="9858">
          <cell r="A9858">
            <v>94944</v>
          </cell>
          <cell r="B9858" t="str">
            <v>TRANSPORTE HORIZONTAL MANUAL, DE 30 M, DE TELHA DE FIBROCIMENTO ONDULADA OU TELHA ESTRUTURAL DE FIBROCIMENTO, CANALETE 90 OU KALHETÃO. AF_07/2016</v>
          </cell>
          <cell r="C9858" t="str">
            <v>M2</v>
          </cell>
          <cell r="D9858">
            <v>0.86</v>
          </cell>
        </row>
        <row r="9859">
          <cell r="A9859">
            <v>94945</v>
          </cell>
          <cell r="B9859" t="str">
            <v>TRANSPORTE HORIZONTAL DE 100 M COM MANIPULADOR TELESCÓPICO DE TELHAS TERMOACÚSTICA, FIBROCIMENTO ONDULADA, AÇO ZINCADO, FIBROCIMENTO ESTRUTURAL, CANALETE 90 OU KALHETÃO. AF_07/2016</v>
          </cell>
          <cell r="C9859" t="str">
            <v>M2</v>
          </cell>
          <cell r="D9859">
            <v>0.2</v>
          </cell>
        </row>
        <row r="9860">
          <cell r="A9860">
            <v>94946</v>
          </cell>
          <cell r="B9860" t="str">
            <v>TRANSPORTE HORIZONTAL MANUAL, DE 30 M, DE BACIA SANITÁRIA, CAIXA ACOPLADA, TANQUE OU PIA. AF_07/2016</v>
          </cell>
          <cell r="C9860" t="str">
            <v>UN</v>
          </cell>
          <cell r="D9860">
            <v>0.88</v>
          </cell>
        </row>
        <row r="9861">
          <cell r="A9861">
            <v>94947</v>
          </cell>
          <cell r="B9861" t="str">
            <v>TRANSPORTE VERTICAL MANUAL DE 1 PAVIMENTO DE BACIA SANITÁRIA, CAIXA ACOPLADA, TANQUE OU PIA. AF_07/2016</v>
          </cell>
          <cell r="C9861" t="str">
            <v>UN</v>
          </cell>
          <cell r="D9861">
            <v>0.65</v>
          </cell>
        </row>
        <row r="9862">
          <cell r="A9862">
            <v>94948</v>
          </cell>
          <cell r="B9862" t="str">
            <v>TRANSPORTE HORIZONTAL DE 30 M COM CARRINHO PLATAFORMA COM BACIA SANITÁRIA, CAIXA ACOPLADA, TANQUE OU PIA. AF_07/2016</v>
          </cell>
          <cell r="C9862" t="str">
            <v>UN</v>
          </cell>
          <cell r="D9862">
            <v>0.46</v>
          </cell>
        </row>
        <row r="9863">
          <cell r="A9863">
            <v>94949</v>
          </cell>
          <cell r="B9863" t="str">
            <v>TRANSPORTE HORIZONTAL DE 50 M COM CARRINHO PLATAFORMA COM BACIA SANITÁRIA, CAIXA ACOPLADA, TANQUE OU PIA. AF_07/2016</v>
          </cell>
          <cell r="C9863" t="str">
            <v>UN</v>
          </cell>
          <cell r="D9863">
            <v>0.7</v>
          </cell>
        </row>
        <row r="9864">
          <cell r="A9864">
            <v>94950</v>
          </cell>
          <cell r="B9864" t="str">
            <v>TRANSPORTE HORIZONTAL DE 75 M COM CARRINHO PLATAFORMA COM BACIA SANITÁRIA, CAIXA ACOPLADA, TANQUE OU PIA. AF_07/2016</v>
          </cell>
          <cell r="C9864" t="str">
            <v>UN</v>
          </cell>
          <cell r="D9864">
            <v>1</v>
          </cell>
        </row>
        <row r="9865">
          <cell r="A9865">
            <v>94951</v>
          </cell>
          <cell r="B9865" t="str">
            <v>TRANSPORTE HORIZONTAL DE 100 M COM CARRINHO PLATAFORMA COM BACIA SANITÁRIA, CAIXA ACOPLADA, TANQUE OU PIA. AF_07/2016</v>
          </cell>
          <cell r="C9865" t="str">
            <v>UN</v>
          </cell>
          <cell r="D9865">
            <v>1.3</v>
          </cell>
        </row>
        <row r="9866">
          <cell r="A9866">
            <v>94952</v>
          </cell>
          <cell r="B9866" t="str">
            <v>TRANSPORTE HORIZONTAL DE 100 M COM MANIPULADOR TELESCÓPICO DE BACIAS SANITÁRIAS, CAIXA ACOPLADA, TANQUE OU PIA. AF_07/2016</v>
          </cell>
          <cell r="C9866" t="str">
            <v>UN</v>
          </cell>
          <cell r="D9866">
            <v>0.25</v>
          </cell>
        </row>
        <row r="9867">
          <cell r="A9867">
            <v>94953</v>
          </cell>
          <cell r="B9867" t="str">
            <v>TRANSPORTE HORIZONTAL MANUAL, DE 30 M, DE TELHA DE CONCRETO OU CERÂMICA. AF_07/2016</v>
          </cell>
          <cell r="C9867" t="str">
            <v>M2</v>
          </cell>
          <cell r="D9867">
            <v>3.98</v>
          </cell>
        </row>
        <row r="9868">
          <cell r="A9868">
            <v>94954</v>
          </cell>
          <cell r="B9868" t="str">
            <v>TRANSPORTE HORIZONTAL DE 30 M COM CARRINHO PLATAFORMA COM TELHA DE CONCRETO OU CERÂMICA. AF_07/2016</v>
          </cell>
          <cell r="C9868" t="str">
            <v>M2</v>
          </cell>
          <cell r="D9868">
            <v>0.64</v>
          </cell>
        </row>
        <row r="9869">
          <cell r="A9869">
            <v>94955</v>
          </cell>
          <cell r="B9869" t="str">
            <v>TRANSPORTE HORIZONTAL DE 50 M COM CARRINHO PLATAFORMA COM TELHA DE CONCRETO OU CERÂMICA. AF_07/2016</v>
          </cell>
          <cell r="C9869" t="str">
            <v>M2</v>
          </cell>
          <cell r="D9869">
            <v>0.96</v>
          </cell>
        </row>
        <row r="9870">
          <cell r="A9870">
            <v>94956</v>
          </cell>
          <cell r="B9870" t="str">
            <v>TRANSPORTE HORIZONTAL DE 75 M COM CARRINHO PLATAFORMA COM TELHA DE CONCRETO OU CERÂMICA. AF_07/2016</v>
          </cell>
          <cell r="C9870" t="str">
            <v>M2</v>
          </cell>
          <cell r="D9870">
            <v>1.36</v>
          </cell>
        </row>
        <row r="9871">
          <cell r="A9871">
            <v>94957</v>
          </cell>
          <cell r="B9871" t="str">
            <v>TRANSPORTE HORIZONTAL DE 100 M COM CARRINHO PLATAFORMA COM TELHA DE CONCRETO OU CERÂMICA. AF_07/2016</v>
          </cell>
          <cell r="C9871" t="str">
            <v>M2</v>
          </cell>
          <cell r="D9871">
            <v>1.76</v>
          </cell>
        </row>
        <row r="9872">
          <cell r="A9872">
            <v>94958</v>
          </cell>
          <cell r="B9872" t="str">
            <v>TRANSPORTE HORIZONTAL DE 100 M COM MANIPULADOR TELESCÓPICO DE TELHAS DE CONCRETO OU CERÂMICA. AF_07/2016</v>
          </cell>
          <cell r="C9872" t="str">
            <v>M2</v>
          </cell>
          <cell r="D9872">
            <v>0.46</v>
          </cell>
        </row>
        <row r="9873">
          <cell r="A9873">
            <v>94959</v>
          </cell>
          <cell r="B9873" t="str">
            <v>TRANSPORTE HORIZONTAL MANUAL, DE 30 M, DE BARRAMENTO BLINDADO. AF_07/2016</v>
          </cell>
          <cell r="C9873" t="str">
            <v>M</v>
          </cell>
          <cell r="D9873">
            <v>1.0900000000000001</v>
          </cell>
        </row>
        <row r="9874">
          <cell r="A9874">
            <v>94960</v>
          </cell>
          <cell r="B9874" t="str">
            <v>TRANSPORTE HORIZONTAL DE 100 M COM CARRINHO PLATAFORMA COM BARRAMENTO BLINDADO. AF_07/2016</v>
          </cell>
          <cell r="C9874" t="str">
            <v>M</v>
          </cell>
          <cell r="D9874">
            <v>0.9</v>
          </cell>
        </row>
        <row r="9875">
          <cell r="A9875">
            <v>94961</v>
          </cell>
          <cell r="B9875" t="str">
            <v>TRANSPORTE HORIZONTAL MANUAL, DE 30 M, DE CALHA. AF_07/2016</v>
          </cell>
          <cell r="C9875" t="str">
            <v>M</v>
          </cell>
          <cell r="D9875">
            <v>0.41</v>
          </cell>
        </row>
        <row r="9876">
          <cell r="A9876">
            <v>94962</v>
          </cell>
          <cell r="B9876" t="str">
            <v>CONCRETO MAGRO PARA LASTRO, TRAÇO 1:4,5:4,5 (CIMENTO/ AREIA MÉDIA/ BRITA 1)  - PREPARO MECÂNICO COM BETONEIRA 400 L. AF_07/2016</v>
          </cell>
          <cell r="C9876" t="str">
            <v>M3</v>
          </cell>
          <cell r="D9876">
            <v>242.58</v>
          </cell>
        </row>
        <row r="9877">
          <cell r="A9877">
            <v>94963</v>
          </cell>
          <cell r="B9877" t="str">
            <v>CONCRETO FCK = 15MPA, TRAÇO 1:3,4:3,5 (CIMENTO/ AREIA MÉDIA/ BRITA 1)  - PREPARO MECÂNICO COM BETONEIRA 400 L. AF_07/2016</v>
          </cell>
          <cell r="C9877" t="str">
            <v>M3</v>
          </cell>
          <cell r="D9877">
            <v>268.08999999999997</v>
          </cell>
        </row>
        <row r="9878">
          <cell r="A9878">
            <v>94964</v>
          </cell>
          <cell r="B9878" t="str">
            <v>CONCRETO FCK = 20MPA, TRAÇO 1:2,7:3 (CIMENTO/ AREIA MÉDIA/ BRITA 1)  - PREPARO MECÂNICO COM BETONEIRA 400 L. AF_07/2016</v>
          </cell>
          <cell r="C9878" t="str">
            <v>M3</v>
          </cell>
          <cell r="D9878">
            <v>294.72000000000003</v>
          </cell>
        </row>
        <row r="9879">
          <cell r="A9879">
            <v>94965</v>
          </cell>
          <cell r="B9879" t="str">
            <v>CONCRETO FCK = 25MPA, TRAÇO 1:2,3:2,7 (CIMENTO/ AREIA MÉDIA/ BRITA 1)  - PREPARO MECÂNICO COM BETONEIRA 400 L. AF_07/2016</v>
          </cell>
          <cell r="C9879" t="str">
            <v>M3</v>
          </cell>
          <cell r="D9879">
            <v>307.16000000000003</v>
          </cell>
        </row>
        <row r="9880">
          <cell r="A9880">
            <v>94966</v>
          </cell>
          <cell r="B9880" t="str">
            <v>CONCRETO FCK = 30MPA, TRAÇO 1:2,1:2,5 (CIMENTO/ AREIA MÉDIA/ BRITA 1)  - PREPARO MECÂNICO COM BETONEIRA 400 L. AF_07/2016</v>
          </cell>
          <cell r="C9880" t="str">
            <v>M3</v>
          </cell>
          <cell r="D9880">
            <v>318.55</v>
          </cell>
        </row>
        <row r="9881">
          <cell r="A9881">
            <v>94967</v>
          </cell>
          <cell r="B9881" t="str">
            <v>CONCRETO FCK = 40MPA, TRAÇO 1:1,6:1,9 (CIMENTO/ AREIA MÉDIA/ BRITA 1)  - PREPARO MECÂNICO COM BETONEIRA 400 L. AF_07/2016</v>
          </cell>
          <cell r="C9881" t="str">
            <v>M3</v>
          </cell>
          <cell r="D9881">
            <v>366.48</v>
          </cell>
        </row>
        <row r="9882">
          <cell r="A9882">
            <v>94968</v>
          </cell>
          <cell r="B9882" t="str">
            <v>CONCRETO MAGRO PARA LASTRO, TRAÇO 1:4,5:4,5 (CIMENTO/ AREIA MÉDIA/ BRITA 1)  - PREPARO MECÂNICO COM BETONEIRA 600 L. AF_07/2016</v>
          </cell>
          <cell r="C9882" t="str">
            <v>M3</v>
          </cell>
          <cell r="D9882">
            <v>237.59</v>
          </cell>
        </row>
        <row r="9883">
          <cell r="A9883">
            <v>94969</v>
          </cell>
          <cell r="B9883" t="str">
            <v>CONCRETO FCK = 15MPA, TRAÇO 1:3,4:3,5 (CIMENTO/ AREIA MÉDIA/ BRITA 1)  - PREPARO MECÂNICO COM BETONEIRA 600 L. AF_07/2016</v>
          </cell>
          <cell r="C9883" t="str">
            <v>M3</v>
          </cell>
          <cell r="D9883">
            <v>263.74</v>
          </cell>
        </row>
        <row r="9884">
          <cell r="A9884">
            <v>94970</v>
          </cell>
          <cell r="B9884" t="str">
            <v>CONCRETO FCK = 20MPA, TRAÇO 1:2,7:3 (CIMENTO/ AREIA MÉDIA/ BRITA 1)  - PREPARO MECÂNICO COM BETONEIRA 600 L. AF_07/2016</v>
          </cell>
          <cell r="C9884" t="str">
            <v>M3</v>
          </cell>
          <cell r="D9884">
            <v>286.33999999999997</v>
          </cell>
        </row>
        <row r="9885">
          <cell r="A9885">
            <v>94971</v>
          </cell>
          <cell r="B9885" t="str">
            <v>CONCRETO FCK = 25MPA, TRAÇO 1:2,3:2,7 (CIMENTO/ AREIA MÉDIA/ BRITA 1)  - PREPARO MECÂNICO COM BETONEIRA 600 L. AF_07/2016</v>
          </cell>
          <cell r="C9885" t="str">
            <v>M3</v>
          </cell>
          <cell r="D9885">
            <v>302.82</v>
          </cell>
        </row>
        <row r="9886">
          <cell r="A9886">
            <v>94972</v>
          </cell>
          <cell r="B9886" t="str">
            <v>CONCRETO FCK = 30MPA, TRAÇO 1:2,1:2,5 (CIMENTO/ AREIA MÉDIA/ BRITA 1)  - PREPARO MECÂNICO COM BETONEIRA 600 L. AF_07/2016</v>
          </cell>
          <cell r="C9886" t="str">
            <v>M3</v>
          </cell>
          <cell r="D9886">
            <v>315.95</v>
          </cell>
        </row>
        <row r="9887">
          <cell r="A9887">
            <v>94973</v>
          </cell>
          <cell r="B9887" t="str">
            <v>CONCRETO FCK = 40MPA, TRAÇO 1:1,6:1,9 (CIMENTO/ AREIA MÉDIA/ BRITA 1)  - PREPARO MECÂNICO COM BETONEIRA 600 L. AF_07/2016</v>
          </cell>
          <cell r="C9887" t="str">
            <v>M3</v>
          </cell>
          <cell r="D9887">
            <v>360.96</v>
          </cell>
        </row>
        <row r="9888">
          <cell r="A9888">
            <v>94974</v>
          </cell>
          <cell r="B9888" t="str">
            <v>CONCRETO MAGRO PARA LASTRO, TRAÇO 1:4,5:4,5 (CIMENTO/ AREIA MÉDIA/ BRITA 1)  - PREPARO MANUAL. AF_07/2016</v>
          </cell>
          <cell r="C9888" t="str">
            <v>M3</v>
          </cell>
          <cell r="D9888">
            <v>329.62</v>
          </cell>
        </row>
        <row r="9889">
          <cell r="A9889">
            <v>94975</v>
          </cell>
          <cell r="B9889" t="str">
            <v>CONCRETO FCK = 15MPA, TRAÇO 1:3,4:3,5 (CIMENTO/ AREIA MÉDIA/ BRITA 1)  - PREPARO MANUAL. AF_07/2016</v>
          </cell>
          <cell r="C9889" t="str">
            <v>M3</v>
          </cell>
          <cell r="D9889">
            <v>353.72</v>
          </cell>
        </row>
        <row r="9890">
          <cell r="A9890">
            <v>94990</v>
          </cell>
          <cell r="B9890" t="str">
            <v>EXECUÇÃO DE PASSEIO (CALÇADA) OU PISO DE CONCRETO COM CONCRETO MOLDADO IN LOCO, FEITO EM OBRA, ACABAMENTO CONVENCIONAL, NÃO ARMADO. AF_07/2016</v>
          </cell>
          <cell r="C9890" t="str">
            <v>M3</v>
          </cell>
          <cell r="D9890">
            <v>500.76</v>
          </cell>
        </row>
        <row r="9891">
          <cell r="A9891">
            <v>94991</v>
          </cell>
          <cell r="B9891" t="str">
            <v>EXECUÇÃO DE PASSEIO (CALÇADA) OU PISO DE CONCRETO COM CONCRETO MOLDADO IN LOCO, USINADO, ACABAMENTO CONVENCIONAL, NÃO ARMADO. AF_07/2016</v>
          </cell>
          <cell r="C9891" t="str">
            <v>M3</v>
          </cell>
          <cell r="D9891">
            <v>434.65</v>
          </cell>
        </row>
        <row r="9892">
          <cell r="A9892">
            <v>94992</v>
          </cell>
          <cell r="B9892" t="str">
            <v>EXECUÇÃO DE PASSEIO (CALÇADA) OU PISO DE CONCRETO COM CONCRETO MOLDADO IN LOCO, FEITO EM OBRA, ACABAMENTO CONVENCIONAL, ESPESSURA 6 CM, ARMADO. AF_07/2016</v>
          </cell>
          <cell r="C9892" t="str">
            <v>M2</v>
          </cell>
          <cell r="D9892">
            <v>57.51</v>
          </cell>
        </row>
        <row r="9893">
          <cell r="A9893">
            <v>94993</v>
          </cell>
          <cell r="B9893" t="str">
            <v>EXECUÇÃO DE PASSEIO (CALÇADA) OU PISO DE CONCRETO COM CONCRETO MOLDADO IN LOCO, USINADO, ACABAMENTO CONVENCIONAL, ESPESSURA 6 CM, ARMADO. AF_07/2016</v>
          </cell>
          <cell r="C9893" t="str">
            <v>M2</v>
          </cell>
          <cell r="D9893">
            <v>53.54</v>
          </cell>
        </row>
        <row r="9894">
          <cell r="A9894">
            <v>94994</v>
          </cell>
          <cell r="B9894" t="str">
            <v>EXECUÇÃO DE PASSEIO (CALÇADA) OU PISO DE CONCRETO COM CONCRETO MOLDADO IN LOCO, FEITO EM OBRA, ACABAMENTO CONVENCIONAL, ESPESSURA 8 CM, ARMADO. AF_07/2016</v>
          </cell>
          <cell r="C9894" t="str">
            <v>M2</v>
          </cell>
          <cell r="D9894">
            <v>68.56</v>
          </cell>
        </row>
        <row r="9895">
          <cell r="A9895">
            <v>94995</v>
          </cell>
          <cell r="B9895" t="str">
            <v>EXECUÇÃO DE PASSEIO (CALÇADA) OU PISO DE CONCRETO COM CONCRETO MOLDADO IN LOCO, USINADO, ACABAMENTO CONVENCIONAL, ESPESSURA 8 CM, ARMADO. AF_07/2016</v>
          </cell>
          <cell r="C9895" t="str">
            <v>M2</v>
          </cell>
          <cell r="D9895">
            <v>63.27</v>
          </cell>
        </row>
        <row r="9896">
          <cell r="A9896">
            <v>94996</v>
          </cell>
          <cell r="B9896" t="str">
            <v>EXECUÇÃO DE PASSEIO (CALÇADA) OU PISO DE CONCRETO COM CONCRETO MOLDADO IN LOCO, FEITO EM OBRA, ACABAMENTO CONVENCIONAL, ESPESSURA 10 CM, ARMADO. AF_07/2016</v>
          </cell>
          <cell r="C9896" t="str">
            <v>M2</v>
          </cell>
          <cell r="D9896">
            <v>78.790000000000006</v>
          </cell>
        </row>
        <row r="9897">
          <cell r="A9897">
            <v>94997</v>
          </cell>
          <cell r="B9897" t="str">
            <v>EXECUÇÃO DE PASSEIO (CALÇADA) OU PISO DE CONCRETO COM CONCRETO MOLDADO IN LOCO, USINADO, ACABAMENTO CONVENCIONAL, ESPESSURA 10 CM, ARMADO. AF_07/2016</v>
          </cell>
          <cell r="C9897" t="str">
            <v>M2</v>
          </cell>
          <cell r="D9897">
            <v>72.180000000000007</v>
          </cell>
        </row>
        <row r="9898">
          <cell r="A9898">
            <v>94998</v>
          </cell>
          <cell r="B9898" t="str">
            <v>EXECUÇÃO DE PASSEIO (CALÇADA) OU PISO DE CONCRETO COM CONCRETO MOLDADO IN LOCO, FEITO EM OBRA, ACABAMENTO CONVENCIONAL, ESPESSURA 12 CM, ARMADO. AF_07/2016</v>
          </cell>
          <cell r="C9898" t="str">
            <v>M2</v>
          </cell>
          <cell r="D9898">
            <v>88.62</v>
          </cell>
        </row>
        <row r="9899">
          <cell r="A9899">
            <v>94999</v>
          </cell>
          <cell r="B9899" t="str">
            <v>EXECUÇÃO DE PASSEIO (CALÇADA) OU PISO DE CONCRETO COM CONCRETO MOLDADO IN LOCO, USINADO, ACABAMENTO CONVENCIONAL, ESPESSURA 12 CM, ARMADO. AF_07/2016</v>
          </cell>
          <cell r="C9899" t="str">
            <v>M2</v>
          </cell>
          <cell r="D9899">
            <v>80.680000000000007</v>
          </cell>
        </row>
        <row r="9900">
          <cell r="A9900">
            <v>95108</v>
          </cell>
          <cell r="B9900" t="str">
            <v>EXECUÇÃO DE PROTEÇÃO DA CABEÇA DO TIRANTE COM USO DE FÔRMAS EM CHAPA COMPENSADA PLASTIFICADA DE MADEIRA E CONCRETO FCK =15 MPA. AF_07/2016</v>
          </cell>
          <cell r="C9900" t="str">
            <v>UN</v>
          </cell>
          <cell r="D9900">
            <v>19.600000000000001</v>
          </cell>
        </row>
        <row r="9901">
          <cell r="A9901">
            <v>95114</v>
          </cell>
          <cell r="B9901" t="str">
            <v>MARTELETE OU ROMPEDOR PNEUMÁTICO MANUAL, 28 KG, COM SILENCIADOR - DEPRECIAÇÃO. AF_07/2016</v>
          </cell>
          <cell r="C9901" t="str">
            <v>H</v>
          </cell>
          <cell r="D9901">
            <v>1.19</v>
          </cell>
        </row>
        <row r="9902">
          <cell r="A9902">
            <v>95115</v>
          </cell>
          <cell r="B9902" t="str">
            <v>MARTELETE OU ROMPEDOR PNEUMÁTICO MANUAL, 28 KG, COM SILENCIADOR - JUROS. AF_07/2016</v>
          </cell>
          <cell r="C9902" t="str">
            <v>H</v>
          </cell>
          <cell r="D9902">
            <v>0.26</v>
          </cell>
        </row>
        <row r="9903">
          <cell r="A9903">
            <v>95116</v>
          </cell>
          <cell r="B9903" t="str">
            <v>USINA DE CONCRETO FIXA, CAPACIDADE NOMINAL DE 90 A 120 M3/H, SEM SILO - DEPRECIAÇÃO. AF_07/2016</v>
          </cell>
          <cell r="C9903" t="str">
            <v>H</v>
          </cell>
          <cell r="D9903">
            <v>31.99</v>
          </cell>
        </row>
        <row r="9904">
          <cell r="A9904">
            <v>95117</v>
          </cell>
          <cell r="B9904" t="str">
            <v>USINA DE CONCRETO FIXA, CAPACIDADE NOMINAL DE 90 A 120 M3/H, SEM SILO - JUROS. AF_07/2016</v>
          </cell>
          <cell r="C9904" t="str">
            <v>H</v>
          </cell>
          <cell r="D9904">
            <v>9.59</v>
          </cell>
        </row>
        <row r="9905">
          <cell r="A9905">
            <v>95118</v>
          </cell>
          <cell r="B9905" t="str">
            <v>USINA MISTURADORA DE SOLOS, CAPACIDADE DE 200 A 500 TON/H, POTENCIA 75KW - DEPRECIAÇÃO. AF_07/2016</v>
          </cell>
          <cell r="C9905" t="str">
            <v>H</v>
          </cell>
          <cell r="D9905">
            <v>31.98</v>
          </cell>
        </row>
        <row r="9906">
          <cell r="A9906">
            <v>95119</v>
          </cell>
          <cell r="B9906" t="str">
            <v>USINA MISTURADORA DE SOLOS, CAPACIDADE DE 200 A 500 TON/H, POTENCIA 75KW - JUROS. AF_07/2016</v>
          </cell>
          <cell r="C9906" t="str">
            <v>H</v>
          </cell>
          <cell r="D9906">
            <v>10.95</v>
          </cell>
        </row>
        <row r="9907">
          <cell r="A9907">
            <v>95120</v>
          </cell>
          <cell r="B9907" t="str">
            <v>USINA MISTURADORA DE SOLOS, CAPACIDADE DE 200 A 500 TON/H, POTENCIA 75KW - MATERIAIS NA OPERAÇÃO. AF_07/2016</v>
          </cell>
          <cell r="C9907" t="str">
            <v>H</v>
          </cell>
          <cell r="D9907">
            <v>39.520000000000003</v>
          </cell>
        </row>
        <row r="9908">
          <cell r="A9908">
            <v>95121</v>
          </cell>
          <cell r="B9908" t="str">
            <v>USINA MISTURADORA DE SOLOS, CAPACIDADE DE 200 A 500 TON/H, POTENCIA 75KW - CHP DIURNO. AF_07/2016</v>
          </cell>
          <cell r="C9908" t="str">
            <v>CHP</v>
          </cell>
          <cell r="D9908">
            <v>191.72</v>
          </cell>
        </row>
        <row r="9909">
          <cell r="A9909">
            <v>95122</v>
          </cell>
          <cell r="B9909" t="str">
            <v>USINA MISTURADORA DE SOLOS, CAPACIDADE DE 200 A 500 TON/H, POTENCIA 75KW - CHI DIURNO. AF_07/2016</v>
          </cell>
          <cell r="C9909" t="str">
            <v>CHI</v>
          </cell>
          <cell r="D9909">
            <v>112.23</v>
          </cell>
        </row>
        <row r="9910">
          <cell r="A9910">
            <v>95123</v>
          </cell>
          <cell r="B9910" t="str">
            <v>DISTRIBUIDOR DE AGREGADOS AUTOPROPELIDO, CAP 3 M3, A DIESEL, POTÊNCIA 176CV - DEPRECIAÇÃO. AF_07/2016</v>
          </cell>
          <cell r="C9910" t="str">
            <v>H</v>
          </cell>
          <cell r="D9910">
            <v>10.01</v>
          </cell>
        </row>
        <row r="9911">
          <cell r="A9911">
            <v>95124</v>
          </cell>
          <cell r="B9911" t="str">
            <v>DISTRIBUIDOR DE AGREGADOS AUTOPROPELIDO, C/AP 3 M3, A DIESEL, POTÊNCIA 176CV - JUROS. AF_07/2016</v>
          </cell>
          <cell r="C9911" t="str">
            <v>H</v>
          </cell>
          <cell r="D9911">
            <v>3</v>
          </cell>
        </row>
        <row r="9912">
          <cell r="A9912">
            <v>95125</v>
          </cell>
          <cell r="B9912" t="str">
            <v>DISTRIBUIDOR DE AGREGADOS AUTOPROPELIDO, CAP 3 M3, A DIESEL, POTÊNCIA 176CV - MANUTENÇÃO. AF_07/2016</v>
          </cell>
          <cell r="C9912" t="str">
            <v>H</v>
          </cell>
          <cell r="D9912">
            <v>10.96</v>
          </cell>
        </row>
        <row r="9913">
          <cell r="A9913">
            <v>95126</v>
          </cell>
          <cell r="B9913" t="str">
            <v>DISTRIBUIDOR DE AGREGADOS AUTOPROPELIDO, CAP 3 M3, A DIESEL, POTÊNCIA 176CV  MATERIAIS NA OPERAÇÃO. AF_07/2016</v>
          </cell>
          <cell r="C9913" t="str">
            <v>H</v>
          </cell>
          <cell r="D9913">
            <v>83.95</v>
          </cell>
        </row>
        <row r="9914">
          <cell r="A9914">
            <v>95127</v>
          </cell>
          <cell r="B9914" t="str">
            <v>DISTRIBUIDOR DE AGREGADOS AUTOPROPELIDO, CAP 3 M3, A DIESEL, POTÊNCIA 176CV - CHP DIURNO. AF_07/2016</v>
          </cell>
          <cell r="C9914" t="str">
            <v>CHP</v>
          </cell>
          <cell r="D9914">
            <v>122.3</v>
          </cell>
        </row>
        <row r="9915">
          <cell r="A9915">
            <v>95128</v>
          </cell>
          <cell r="B9915" t="str">
            <v>DISTRIBUIDOR DE AGREGADOS AUTOPROPELIDO, CAP 3 M3, A DIESEL, POTÊNCIA 176CV - CHI DIURNO. AF_07/2016</v>
          </cell>
          <cell r="C9915" t="str">
            <v>CHI</v>
          </cell>
          <cell r="D9915">
            <v>27.39</v>
          </cell>
        </row>
        <row r="9916">
          <cell r="A9916">
            <v>95129</v>
          </cell>
          <cell r="B9916" t="str">
            <v>MÁQUINA DEMARCADORA DE FAIXA DE TRÁFEGO À FRIO, AUTOPROPELIDA, POTÊNCIA 38 HP - DEPRECIAÇÃO. AF_07/2016</v>
          </cell>
          <cell r="C9916" t="str">
            <v>H</v>
          </cell>
          <cell r="D9916">
            <v>17.77</v>
          </cell>
        </row>
        <row r="9917">
          <cell r="A9917">
            <v>95130</v>
          </cell>
          <cell r="B9917" t="str">
            <v>MÁQUINA DEMARCADORA DE FAIXA DE TRÁFEGO À FRIO, AUTOPROPELIDA, POTÊNCIA 38 HP - JUROS. AF_07/2016</v>
          </cell>
          <cell r="C9917" t="str">
            <v>H</v>
          </cell>
          <cell r="D9917">
            <v>6.22</v>
          </cell>
        </row>
        <row r="9918">
          <cell r="A9918">
            <v>95131</v>
          </cell>
          <cell r="B9918" t="str">
            <v>MÁQUINA DEMARCADORA DE FAIXA DE TRÁFEGO À FRIO, AUTOPROPELIDA, POTÊNCIA 38 HP - MANUTENÇÃO. AF_07/2016</v>
          </cell>
          <cell r="C9918" t="str">
            <v>H</v>
          </cell>
          <cell r="D9918">
            <v>33.32</v>
          </cell>
        </row>
        <row r="9919">
          <cell r="A9919">
            <v>95132</v>
          </cell>
          <cell r="B9919" t="str">
            <v>MÁQUINA DEMARCADORA DE FAIXA DE TRÁFEGO À FRIO, AUTOPROPELIDA, POTÊNCIA 38 HP - MATERIAIS NA OPERAÇÃO. AF_07/2016</v>
          </cell>
          <cell r="C9919" t="str">
            <v>H</v>
          </cell>
          <cell r="D9919">
            <v>18.36</v>
          </cell>
        </row>
        <row r="9920">
          <cell r="A9920">
            <v>95133</v>
          </cell>
          <cell r="B9920" t="str">
            <v>MÁQUINA DEMARCADORA DE FAIXA DE TRÁFEGO À FRIO, AUTOPROPELIDA, POTÊNCIA 38 HP - CHP DIURNO. AF_07/2016</v>
          </cell>
          <cell r="C9920" t="str">
            <v>CHP</v>
          </cell>
          <cell r="D9920">
            <v>91.12</v>
          </cell>
        </row>
        <row r="9921">
          <cell r="A9921">
            <v>95135</v>
          </cell>
          <cell r="B9921" t="str">
            <v>LOCACAO DE ANDAIME METALICO TUBULAR TIPO TORRE</v>
          </cell>
          <cell r="C9921" t="str">
            <v>M/MES</v>
          </cell>
          <cell r="D9921">
            <v>21.85</v>
          </cell>
        </row>
        <row r="9922">
          <cell r="A9922">
            <v>95136</v>
          </cell>
          <cell r="B9922" t="str">
            <v>TALHA MANUAL DE CORRENTE, CAPACIDADE DE 2 TON. COM ELEVAÇÃO DE 3 M - DEPRECIAÇÃO. AF_07/2016</v>
          </cell>
          <cell r="C9922" t="str">
            <v>H</v>
          </cell>
          <cell r="D9922">
            <v>0.04</v>
          </cell>
        </row>
        <row r="9923">
          <cell r="A9923">
            <v>95137</v>
          </cell>
          <cell r="B9923" t="str">
            <v>TALHA MANUAL DE CORRENTE, CAPACIDADE DE 2 TON. COM ELEVAÇÃO DE 3 M - JUROS. AF_07/2016</v>
          </cell>
          <cell r="C9923" t="str">
            <v>H</v>
          </cell>
          <cell r="D9923">
            <v>0.01</v>
          </cell>
        </row>
        <row r="9924">
          <cell r="A9924">
            <v>95138</v>
          </cell>
          <cell r="B9924" t="str">
            <v>TALHA MANUAL DE CORRENTE, CAPACIDADE DE 2 TON. COM ELEVAÇÃO DE 3 M - MANUTENÇÃO. AF_07/2016</v>
          </cell>
          <cell r="C9924" t="str">
            <v>H</v>
          </cell>
          <cell r="D9924">
            <v>0.03</v>
          </cell>
        </row>
        <row r="9925">
          <cell r="A9925">
            <v>95139</v>
          </cell>
          <cell r="B9925" t="str">
            <v>TALHA MANUAL DE CORRENTE, CAPACIDADE DE 2 TON. COM ELEVAÇÃO DE 3 M - CHP DIURNO. AF_07/2016</v>
          </cell>
          <cell r="C9925" t="str">
            <v>CHP</v>
          </cell>
          <cell r="D9925">
            <v>0.08</v>
          </cell>
        </row>
        <row r="9926">
          <cell r="A9926">
            <v>95140</v>
          </cell>
          <cell r="B9926" t="str">
            <v>TALHA MANUAL DE CORRENTE, CAPACIDADE DE 2 TON. COM ELEVAÇÃO DE 3 M - CHI DIURNO. AF_07/2016</v>
          </cell>
          <cell r="C9926" t="str">
            <v>CHI</v>
          </cell>
          <cell r="D9926">
            <v>0.05</v>
          </cell>
        </row>
        <row r="9927">
          <cell r="A9927">
            <v>95141</v>
          </cell>
          <cell r="B9927" t="str">
            <v>ADAPTADOR COM FLANGES LIVRES, PVC, SOLDÁVEL LONGO, DN  25 MM X 3/4 , INSTALADO EM RESERVAÇÃO DE ÁGUA DE EDIFICAÇÃO QUE POSSUA RESERVATÓRIO DE FIBRA/FIBROCIMENTO    FORNECIMENTO E INSTALAÇÃO. AF_06/2016</v>
          </cell>
          <cell r="C9927" t="str">
            <v>UN</v>
          </cell>
          <cell r="D9927">
            <v>25.47</v>
          </cell>
        </row>
        <row r="9928">
          <cell r="A9928">
            <v>95208</v>
          </cell>
          <cell r="B9928" t="str">
            <v>GRUA ASCENCIONAL, LANÇA DE 42 M, CAPACIDADE DE 1,5 T A 30 M, ALTURA ATÉ 39 M  DEPRECIAÇÃO. AF_08/2016</v>
          </cell>
          <cell r="C9928" t="str">
            <v>H</v>
          </cell>
          <cell r="D9928">
            <v>23.53</v>
          </cell>
        </row>
        <row r="9929">
          <cell r="A9929">
            <v>95209</v>
          </cell>
          <cell r="B9929" t="str">
            <v>GRUA ASCENCIONAL, LANCA DE 42 M, CAPACIDADE DE 1,5 T A 30 M, ALTURA ATE 39 M  JUROS. AF_08/2016</v>
          </cell>
          <cell r="C9929" t="str">
            <v>H</v>
          </cell>
          <cell r="D9929">
            <v>5.29</v>
          </cell>
        </row>
        <row r="9930">
          <cell r="A9930">
            <v>95210</v>
          </cell>
          <cell r="B9930" t="str">
            <v>GRUA ASCENCIONAL, LANCA DE 42 M, CAPACIDADE DE 1,5 T A 30 M, ALTURA ATE 39 M  MANUTENÇÃO. AF_08/2016</v>
          </cell>
          <cell r="C9930" t="str">
            <v>H</v>
          </cell>
          <cell r="D9930">
            <v>25.74</v>
          </cell>
        </row>
        <row r="9931">
          <cell r="A9931">
            <v>95211</v>
          </cell>
          <cell r="B9931" t="str">
            <v>GRUA ASCENCIONAL, LANCA DE 42 M, CAPACIDADE DE 1,5 T A 30 M, ALTURA ATE 39 M  MATERIAIS NA OPERAÇÃO. AF_08/2016</v>
          </cell>
          <cell r="C9931" t="str">
            <v>H</v>
          </cell>
          <cell r="D9931">
            <v>5.79</v>
          </cell>
        </row>
        <row r="9932">
          <cell r="A9932">
            <v>95212</v>
          </cell>
          <cell r="B9932" t="str">
            <v>GRUA ASCENCIONAL, LANCA DE 42 M, CAPACIDADE DE 1,5 T A 30 M, ALTURA ATE 39 M - CHP DIURNO. AF_08/2016</v>
          </cell>
          <cell r="C9932" t="str">
            <v>CHP</v>
          </cell>
          <cell r="D9932">
            <v>78.73</v>
          </cell>
        </row>
        <row r="9933">
          <cell r="A9933">
            <v>95213</v>
          </cell>
          <cell r="B9933" t="str">
            <v>GRUA ASCENCIONAL, LANÇA DE 42 M, CAPACIDADE DE 1,5 T A 30 M, ALTURA ATÉ 39 M - CHI DIURNO. AF_08/2016</v>
          </cell>
          <cell r="C9933" t="str">
            <v>CHI</v>
          </cell>
          <cell r="D9933">
            <v>47.2</v>
          </cell>
        </row>
        <row r="9934">
          <cell r="A9934">
            <v>95214</v>
          </cell>
          <cell r="B9934" t="str">
            <v>PULVERIZADOR DE TINTA ELÉTRICO/MÁQUINA DE PINTURA AIRLESS, VAZÃO 2 L/MIN - DEPRECIAÇÃO. AF_08/2016</v>
          </cell>
          <cell r="C9934" t="str">
            <v>H</v>
          </cell>
          <cell r="D9934">
            <v>1.29</v>
          </cell>
        </row>
        <row r="9935">
          <cell r="A9935">
            <v>95215</v>
          </cell>
          <cell r="B9935" t="str">
            <v>PULVERIZADOR DE TINTA ELÉTRICO/MÁQUINA DE PINTURA AIRLESS, VAZÃO 2 L/MIN - JUROS. AF_08/2016</v>
          </cell>
          <cell r="C9935" t="str">
            <v>H</v>
          </cell>
          <cell r="D9935">
            <v>0.25</v>
          </cell>
        </row>
        <row r="9936">
          <cell r="A9936">
            <v>95216</v>
          </cell>
          <cell r="B9936" t="str">
            <v>PULVERIZADOR DE TINTA ELÉTRICO/MÁQUINA DE PINTURA AIRLESS, VAZÃO 2 L/MIN - MANUTENÇÃO. AF_08/2016</v>
          </cell>
          <cell r="C9936" t="str">
            <v>H</v>
          </cell>
          <cell r="D9936">
            <v>0.89</v>
          </cell>
        </row>
        <row r="9937">
          <cell r="A9937">
            <v>95217</v>
          </cell>
          <cell r="B9937" t="str">
            <v>PULVERIZADOR DE TINTA ELÉTRICO/MÁQUINA DE PINTURA AIRLESS, VAZÃO 2 L/MIN - MATERIAIS NA OPERAÇÃO. AF_08/2016</v>
          </cell>
          <cell r="C9937" t="str">
            <v>H</v>
          </cell>
          <cell r="D9937">
            <v>0.39</v>
          </cell>
        </row>
        <row r="9938">
          <cell r="A9938">
            <v>95218</v>
          </cell>
          <cell r="B9938" t="str">
            <v>PULVERIZADOR DE TINTA ELÉTRICO/MÁQUINA DE PINTURA AIRLESS, VAZÃO 2 L/MIN - CHP DIURNO. AF_08/2016</v>
          </cell>
          <cell r="C9938" t="str">
            <v>CHP</v>
          </cell>
          <cell r="D9938">
            <v>19.649999999999999</v>
          </cell>
        </row>
        <row r="9939">
          <cell r="A9939">
            <v>95219</v>
          </cell>
          <cell r="B9939" t="str">
            <v>PULVERIZADOR DE TINTA ELÉTRICO/MÁQUINA DE PINTURA AIRLESS, VAZÃO 2 L/MIN - CHI DIURNO. AF_08/2016</v>
          </cell>
          <cell r="C9939" t="str">
            <v>CHI</v>
          </cell>
          <cell r="D9939">
            <v>18.37</v>
          </cell>
        </row>
        <row r="9940">
          <cell r="A9940">
            <v>95237</v>
          </cell>
          <cell r="B9940" t="str">
            <v>LUVA COM BUCHA DE LATÃO, PVC, SOLDÁVEL, DN 32MM X 1 , INSTALADO EM RAMAL DE DISTRIBUIÇÃO DE ÁGUA   FORNECIMENTO E INSTALAÇÃO. AF_12/2014</v>
          </cell>
          <cell r="C9940" t="str">
            <v>UN</v>
          </cell>
          <cell r="D9940">
            <v>15.19</v>
          </cell>
        </row>
        <row r="9941">
          <cell r="A9941">
            <v>95240</v>
          </cell>
          <cell r="B9941" t="str">
            <v>LASTRO DE CONCRETO MAGRO, APLICADO EM PISOS OU RADIERS, ESPESSURA DE 3 CM. AF_07_2016</v>
          </cell>
          <cell r="C9941" t="str">
            <v>M2</v>
          </cell>
          <cell r="D9941">
            <v>11.4</v>
          </cell>
        </row>
        <row r="9942">
          <cell r="A9942">
            <v>95241</v>
          </cell>
          <cell r="B9942" t="str">
            <v>LASTRO DE CONCRETO MAGRO, APLICADO EM PISOS OU RADIERS, ESPESSURA DE 5 CM. AF_07_2016</v>
          </cell>
          <cell r="C9942" t="str">
            <v>M2</v>
          </cell>
          <cell r="D9942">
            <v>19.02</v>
          </cell>
        </row>
        <row r="9943">
          <cell r="A9943">
            <v>95248</v>
          </cell>
          <cell r="B9943" t="str">
            <v>VÁLVULA DE ESFERA BRUTA, BRONZE, ROSCÁVEL, 1/2  , INSTALADO EM RESERVAÇÃO DE ÁGUA DE EDIFICAÇÃO QUE POSSUA RESERVATÓRIO DE FIBRA/FIBROCIMENTO - FORNECIMENTO E INSTALAÇÃO. AF_06/2016</v>
          </cell>
          <cell r="C9943" t="str">
            <v>UN</v>
          </cell>
          <cell r="D9943">
            <v>47.04</v>
          </cell>
        </row>
        <row r="9944">
          <cell r="A9944">
            <v>95249</v>
          </cell>
          <cell r="B9944" t="str">
            <v>VÁLVULA DE ESFERA BRUTA, BRONZE, ROSCÁVEL, 3/4'', INSTALADO EM RESERVAÇÃO DE ÁGUA DE EDIFICAÇÃO QUE POSSUA RESERVATÓRIO DE FIBRA/FIBROCIMENTO - FORNECIMENTO E INSTALAÇÃO. AF_06/2016</v>
          </cell>
          <cell r="C9944" t="str">
            <v>UN</v>
          </cell>
          <cell r="D9944">
            <v>50.53</v>
          </cell>
        </row>
        <row r="9945">
          <cell r="A9945">
            <v>95250</v>
          </cell>
          <cell r="B9945" t="str">
            <v>VÁLVULA DE ESFERA BRUTA, BRONZE, ROSCÁVEL, 1'', INSTALADO EM RESERVAÇÃO DE ÁGUA DE EDIFICAÇÃO QUE POSSUA RESERVATÓRIO DE FIBRA/FIBROCIMENTO -   FORNECIMENTO E INSTALAÇÃO. AF_06/2016</v>
          </cell>
          <cell r="C9945" t="str">
            <v>UN</v>
          </cell>
          <cell r="D9945">
            <v>59.69</v>
          </cell>
        </row>
        <row r="9946">
          <cell r="A9946">
            <v>95251</v>
          </cell>
          <cell r="B9946" t="str">
            <v>VÁLVULA DE ESFERA BRUTA, BRONZE, ROSCÁVEL, 1 1/4'', INSTALADO EM RESERVAÇÃO DE ÁGUA DE EDIFICAÇÃO QUE POSSUA RESERVATÓRIO DE FIBRA/FIBROCIMENTO -   FORNECIMENTO E INSTALAÇÃO. AF_06/2016</v>
          </cell>
          <cell r="C9946" t="str">
            <v>UN</v>
          </cell>
          <cell r="D9946">
            <v>77.56</v>
          </cell>
        </row>
        <row r="9947">
          <cell r="A9947">
            <v>95252</v>
          </cell>
          <cell r="B9947" t="str">
            <v>VÁLVULA DE ESFERA BRUTA, BRONZE, ROSCÁVEL, 1 1/2'', INSTALADO EM RESERVAÇÃO DE ÁGUA DE EDIFICAÇÃO QUE POSSUA RESERVATÓRIO DE FIBRA/FIBROCIMENTO -   FORNECIMENTO E INSTALAÇÃO. AF_06/2016</v>
          </cell>
          <cell r="C9947" t="str">
            <v>UN</v>
          </cell>
          <cell r="D9947">
            <v>88.35</v>
          </cell>
        </row>
        <row r="9948">
          <cell r="A9948">
            <v>95253</v>
          </cell>
          <cell r="B9948" t="str">
            <v>VÁLVULA DE ESFERA BRUTA, BRONZE, ROSCÁVEL, 2'', INSTALADO EM RESERVAÇÃO DE ÁGUA DE EDIFICAÇÃO QUE POSSUA RESERVATÓRIO DE FIBRA/FIBROCIMENTO - FORNECIMENTO E INSTALAÇÃO. AF_06/2016</v>
          </cell>
          <cell r="C9948" t="str">
            <v>UN</v>
          </cell>
          <cell r="D9948">
            <v>123.83</v>
          </cell>
        </row>
        <row r="9949">
          <cell r="A9949">
            <v>95255</v>
          </cell>
          <cell r="B9949" t="str">
            <v>MARTELO DEMOLIDOR PNEUMÁTICO MANUAL, 32 KG - DEPRECIAÇÃO. AF_09/2016</v>
          </cell>
          <cell r="C9949" t="str">
            <v>H</v>
          </cell>
          <cell r="D9949">
            <v>1.06</v>
          </cell>
        </row>
        <row r="9950">
          <cell r="A9950">
            <v>95256</v>
          </cell>
          <cell r="B9950" t="str">
            <v>MARTELO DEMOLIDOR PNEUMÁTICO MANUAL, 32 KG - JUROS. AF_09/2016</v>
          </cell>
          <cell r="C9950" t="str">
            <v>H</v>
          </cell>
          <cell r="D9950">
            <v>0.23</v>
          </cell>
        </row>
        <row r="9951">
          <cell r="A9951">
            <v>95257</v>
          </cell>
          <cell r="B9951" t="str">
            <v>MARTELO DEMOLIDOR PNEUMÁTICO MANUAL, 32 KG - MANUTENÇÃO. AF_09/2016</v>
          </cell>
          <cell r="C9951" t="str">
            <v>H</v>
          </cell>
          <cell r="D9951">
            <v>1.33</v>
          </cell>
        </row>
        <row r="9952">
          <cell r="A9952">
            <v>95258</v>
          </cell>
          <cell r="B9952" t="str">
            <v>MARTELO DEMOLIDOR PNEUMÁTICO MANUAL, 32 KG - CHP DIURNO. AF_09/2016</v>
          </cell>
          <cell r="C9952" t="str">
            <v>CHP</v>
          </cell>
          <cell r="D9952">
            <v>12.89</v>
          </cell>
        </row>
        <row r="9953">
          <cell r="A9953">
            <v>95259</v>
          </cell>
          <cell r="B9953" t="str">
            <v>MARTELO DEMOLIDOR PNEUMÁTICO MANUAL, 32 KG - CHI DIURNO. AF_09/2016</v>
          </cell>
          <cell r="C9953" t="str">
            <v>CHI</v>
          </cell>
          <cell r="D9953">
            <v>11.56</v>
          </cell>
        </row>
        <row r="9954">
          <cell r="A9954">
            <v>95260</v>
          </cell>
          <cell r="B9954" t="str">
            <v>COMPACTADOR DE SOLOS DE PERCUSÃO (SOQUETE) COM MOTOR A GASOLINA, POTÊNCIA 3 CV - DEPRECIAÇÃO. AF_09/2016</v>
          </cell>
          <cell r="C9954" t="str">
            <v>H</v>
          </cell>
          <cell r="D9954">
            <v>0.66</v>
          </cell>
        </row>
        <row r="9955">
          <cell r="A9955">
            <v>95261</v>
          </cell>
          <cell r="B9955" t="str">
            <v>COMPACTADOR DE SOLOS DE PERCUSÃO (SOQUETE) COM MOTOR A GASOLINA, POTÊNCIA 3 CV - JUROS. AF_09/2016</v>
          </cell>
          <cell r="C9955" t="str">
            <v>H</v>
          </cell>
          <cell r="D9955">
            <v>0.23</v>
          </cell>
        </row>
        <row r="9956">
          <cell r="A9956">
            <v>95262</v>
          </cell>
          <cell r="B9956" t="str">
            <v>COMPACTADOR DE SOLOS DE PERCUSÃO (SOQUETE) COM MOTOR A GASOLINA, POTÊNCIA 3 CV - MANUTENÇÃO. AF_09/2016</v>
          </cell>
          <cell r="C9956" t="str">
            <v>H</v>
          </cell>
          <cell r="D9956">
            <v>1.1000000000000001</v>
          </cell>
        </row>
        <row r="9957">
          <cell r="A9957">
            <v>95263</v>
          </cell>
          <cell r="B9957" t="str">
            <v>COMPACTADOR DE SOLOS DE PERCUSÃO (SOQUETE) COM MOTOR A GASOLINA, POTÊNCIA 3 CV - MATERIAIS NA OPERAÇÃO. AF_09/2016</v>
          </cell>
          <cell r="C9957" t="str">
            <v>H</v>
          </cell>
          <cell r="D9957">
            <v>1.76</v>
          </cell>
        </row>
        <row r="9958">
          <cell r="A9958">
            <v>95264</v>
          </cell>
          <cell r="B9958" t="str">
            <v>COMPACTADOR DE SOLOS DE PERCUSÃO (SOQUETE) COM MOTOR A GASOLINA, POTÊNCIA 3 CV - CHP DIURNO. AF_09/2016</v>
          </cell>
          <cell r="C9958" t="str">
            <v>CHP</v>
          </cell>
          <cell r="D9958">
            <v>3.75</v>
          </cell>
        </row>
        <row r="9959">
          <cell r="A9959">
            <v>95265</v>
          </cell>
          <cell r="B9959" t="str">
            <v>COMPACTADOR DE SOLOS DE PERCUSÃO (SOQUETE) COM MOTOR A GASOLINA, POTÊNCIA 3 CV - CHI DIURNO. AF_09/2016</v>
          </cell>
          <cell r="C9959" t="str">
            <v>CHI</v>
          </cell>
          <cell r="D9959">
            <v>0.89</v>
          </cell>
        </row>
        <row r="9960">
          <cell r="A9960">
            <v>95266</v>
          </cell>
          <cell r="B9960" t="str">
            <v>RÉGUA VIBRATÓRIA DUPLA PARA CONCRETO, PESO DE 60KG, COMPRIMENTO 4 M, COM MOTOR A GASOLINA, POTÊNCIA 5,5 HP - DEPRECIAÇÃO. AF_09/2016</v>
          </cell>
          <cell r="C9960" t="str">
            <v>H</v>
          </cell>
          <cell r="D9960">
            <v>0.59</v>
          </cell>
        </row>
        <row r="9961">
          <cell r="A9961">
            <v>95267</v>
          </cell>
          <cell r="B9961" t="str">
            <v>RÉGUA VIBRATÓRIA DUPLA PARA CONCRETO, PESO DE 60KG, COMPRIMENTO 4 M, COM MOTOR A GASOLINA, POTÊNCIA 5,5 HP - JUROS. AF_09/2016</v>
          </cell>
          <cell r="C9961" t="str">
            <v>H</v>
          </cell>
          <cell r="D9961">
            <v>0.11</v>
          </cell>
        </row>
        <row r="9962">
          <cell r="A9962">
            <v>95268</v>
          </cell>
          <cell r="B9962" t="str">
            <v>RÉGUA VIBRATÓRIA DUPLA PARA CONCRETO, PESO DE 60KG, COMPRIMENTO 4 M, COM MOTOR A GASOLINA, POTÊNCIA 5,5 HP - MANUTENÇÃO. AF_09/2016</v>
          </cell>
          <cell r="C9962" t="str">
            <v>H</v>
          </cell>
          <cell r="D9962">
            <v>0.56999999999999995</v>
          </cell>
        </row>
        <row r="9963">
          <cell r="A9963">
            <v>95269</v>
          </cell>
          <cell r="B9963" t="str">
            <v>RÉGUA VIBRATÓRIA DUPLA PARA CONCRETO, PESO DE 60KG, COMPRIMENTO 4 M, COM MOTOR A GASOLINA, POTÊNCIA 5,5 HP  MATERIAIS NA OPERAÇÃO. AF_09/2016</v>
          </cell>
          <cell r="C9963" t="str">
            <v>H</v>
          </cell>
          <cell r="D9963">
            <v>3.28</v>
          </cell>
        </row>
        <row r="9964">
          <cell r="A9964">
            <v>95270</v>
          </cell>
          <cell r="B9964" t="str">
            <v>RÉGUA VIBRATÓRIA DUPLA PARA CONCRETO, PESO DE 60KG, COMPRIMENTO 4 M, COM MOTOR A GASOLINA, POTÊNCIA 5,5 HP - CHP DIURNO. AF_09/2016</v>
          </cell>
          <cell r="C9964" t="str">
            <v>CHP</v>
          </cell>
          <cell r="D9964">
            <v>4.55</v>
          </cell>
        </row>
        <row r="9965">
          <cell r="A9965">
            <v>95271</v>
          </cell>
          <cell r="B9965" t="str">
            <v>RÉGUA VIBRATÓRIA DUPLA PARA CONCRETO, PESO DE 60KG, COMPRIMENTO 4 M, COM MOTOR A GASOLINA, POTÊNCIA 5,5 HP - CHI DIURNO. AF_09/2016</v>
          </cell>
          <cell r="C9965" t="str">
            <v>CHI</v>
          </cell>
          <cell r="D9965">
            <v>0.7</v>
          </cell>
        </row>
        <row r="9966">
          <cell r="A9966">
            <v>95272</v>
          </cell>
          <cell r="B9966" t="str">
            <v>POLIDORA DE PISO (POLITRIZ), PESO DE 100KG, DIÂMETRO 450 MM, MOTOR ELÉTRICO, POTÊNCIA 4 HP - DEPRECIAÇÃO. AF_09/2016</v>
          </cell>
          <cell r="C9966" t="str">
            <v>H</v>
          </cell>
          <cell r="D9966">
            <v>0.56999999999999995</v>
          </cell>
        </row>
        <row r="9967">
          <cell r="A9967">
            <v>95273</v>
          </cell>
          <cell r="B9967" t="str">
            <v>POLIDORA DE PISO (POLITRIZ), PESO DE 100KG, DIÂMETRO 450 MM, MOTOR ELÉTRICO, POTÊNCIA 4 HP - JUROS. AF_09/2016</v>
          </cell>
          <cell r="C9967" t="str">
            <v>H</v>
          </cell>
          <cell r="D9967">
            <v>0.12</v>
          </cell>
        </row>
        <row r="9968">
          <cell r="A9968">
            <v>95274</v>
          </cell>
          <cell r="B9968" t="str">
            <v>POLIDORA DE PISO (POLITRIZ), PESO DE 100KG, DIÂMETRO 450 MM, MOTOR ELÉTRICO, POTÊNCIA 4 HP - MANUTENÇÃO. AF_09/2016</v>
          </cell>
          <cell r="C9968" t="str">
            <v>H</v>
          </cell>
          <cell r="D9968">
            <v>0.45</v>
          </cell>
        </row>
        <row r="9969">
          <cell r="A9969">
            <v>95275</v>
          </cell>
          <cell r="B9969" t="str">
            <v>POLIDORA DE PISO (POLITRIZ), PESO DE 100KG, DIÂMETRO 450 MM, MOTOR ELÉTRICO, POTÊNCIA 4 HP  MATERIAIS NA OPERAÇÃO. AF_09/2016</v>
          </cell>
          <cell r="C9969" t="str">
            <v>H</v>
          </cell>
          <cell r="D9969">
            <v>1.57</v>
          </cell>
        </row>
        <row r="9970">
          <cell r="A9970">
            <v>95276</v>
          </cell>
          <cell r="B9970" t="str">
            <v>POLIDORA DE PISO (POLITRIZ), PESO DE 100KG, DIÂMETRO 450 MM, MOTOR ELÉTRICO, POTÊNCIA 4 HP - CHP DIURNO. AF_09/2016</v>
          </cell>
          <cell r="C9970" t="str">
            <v>CHP</v>
          </cell>
          <cell r="D9970">
            <v>2.71</v>
          </cell>
        </row>
        <row r="9971">
          <cell r="A9971">
            <v>95277</v>
          </cell>
          <cell r="B9971" t="str">
            <v>POLIDORA DE PISO (POLITRIZ), PESO DE 100KG, DIÂMETRO 450 MM, MOTOR ELÉTRICO, POTÊNCIA 4 HP - CHI DIURNO. AF_09/2016</v>
          </cell>
          <cell r="C9971" t="str">
            <v>CHI</v>
          </cell>
          <cell r="D9971">
            <v>0.69</v>
          </cell>
        </row>
        <row r="9972">
          <cell r="A9972">
            <v>95278</v>
          </cell>
          <cell r="B9972" t="str">
            <v>DESEMPENADEIRA DE CONCRETO, PESO DE 75KG, 4 PÁS, MOTOR A GASOLINA, POTÊNCIA 5,5 HP - DEPRECIAÇÃO. AF_09/2016</v>
          </cell>
          <cell r="C9972" t="str">
            <v>H</v>
          </cell>
          <cell r="D9972">
            <v>0.62</v>
          </cell>
        </row>
        <row r="9973">
          <cell r="A9973">
            <v>95279</v>
          </cell>
          <cell r="B9973" t="str">
            <v>DESEMPENADEIRA DE CONCRETO, PESO DE 75KG, 4 PÁS, MOTOR A GASOLINA, POTÊNCIA 5,5 HP - JUROS. AF_09/2016</v>
          </cell>
          <cell r="C9973" t="str">
            <v>H</v>
          </cell>
          <cell r="D9973">
            <v>0.14000000000000001</v>
          </cell>
        </row>
        <row r="9974">
          <cell r="A9974">
            <v>95280</v>
          </cell>
          <cell r="B9974" t="str">
            <v>DESEMPENADEIRA DE CONCRETO, PESO DE 75KG, 4 PÁS, MOTOR A GASOLINA, POTÊNCIA 5,5 HP - MANUTENÇÃO. AF_09/2016</v>
          </cell>
          <cell r="C9974" t="str">
            <v>H</v>
          </cell>
          <cell r="D9974">
            <v>0.49</v>
          </cell>
        </row>
        <row r="9975">
          <cell r="A9975">
            <v>95281</v>
          </cell>
          <cell r="B9975" t="str">
            <v>DESEMPENADEIRA DE CONCRETO, PESO DE 75KG, 4 PÁS, MOTOR A GASOLINA, POTÊNCIA 5,5 HP  MATERIAIS NA OPERAÇÃO. AF_09/2016</v>
          </cell>
          <cell r="C9975" t="str">
            <v>H</v>
          </cell>
          <cell r="D9975">
            <v>3.28</v>
          </cell>
        </row>
        <row r="9976">
          <cell r="A9976">
            <v>95282</v>
          </cell>
          <cell r="B9976" t="str">
            <v>DESEMPENADEIRA DE CONCRETO, PESO DE 75KG, 4 PÁS, MOTOR A GASOLINA, POTÊNCIA 5,5 HP - CHP DIURNO. AF_09/2016</v>
          </cell>
          <cell r="C9976" t="str">
            <v>CHP</v>
          </cell>
          <cell r="D9976">
            <v>4.53</v>
          </cell>
        </row>
        <row r="9977">
          <cell r="A9977">
            <v>95283</v>
          </cell>
          <cell r="B9977" t="str">
            <v>DESEMPENADEIRA DE CONCRETO, PESO DE 75KG, 4 PÁS, MOTOR A GASOLINA, POTÊNCIA 5,5 HP - CHI DIURNO. AF_09/2016</v>
          </cell>
          <cell r="C9977" t="str">
            <v>CHI</v>
          </cell>
          <cell r="D9977">
            <v>0.76</v>
          </cell>
        </row>
        <row r="9978">
          <cell r="A9978">
            <v>95285</v>
          </cell>
          <cell r="B9978" t="str">
            <v>TRANSPORTE COM CAMINHÃO BASCULANTE 6 M3 EM RODOVIA COM LEITO NATURAL, DMT ATÉ 200 M</v>
          </cell>
          <cell r="C9978" t="str">
            <v>M3</v>
          </cell>
          <cell r="D9978">
            <v>3.55</v>
          </cell>
        </row>
        <row r="9979">
          <cell r="A9979">
            <v>95286</v>
          </cell>
          <cell r="B9979" t="str">
            <v>TRANSPORTE COM CAMINHÃO BASCULANTE 6 M3 EM RODOVIA COM LEITO NATURAL, DMT 200 A 400 M</v>
          </cell>
          <cell r="C9979" t="str">
            <v>M3</v>
          </cell>
          <cell r="D9979">
            <v>3.64</v>
          </cell>
        </row>
        <row r="9980">
          <cell r="A9980">
            <v>95287</v>
          </cell>
          <cell r="B9980" t="str">
            <v>TRANSPORTE COM CAMINHÃO BASCULANTE 6 M3 EM RODOVIA COM LEITO NATURAL, DMT 400 A 60</v>
          </cell>
          <cell r="C9980" t="str">
            <v>M3</v>
          </cell>
          <cell r="D9980">
            <v>3.73</v>
          </cell>
        </row>
        <row r="9981">
          <cell r="A9981">
            <v>95288</v>
          </cell>
          <cell r="B9981" t="str">
            <v>TRANSPORTE COM CAMINHÃO BASCULANTE 6 M3 EM RODOVIA COM LEITO NATURAL, DMT 600 A 800 M</v>
          </cell>
          <cell r="C9981" t="str">
            <v>M3</v>
          </cell>
          <cell r="D9981">
            <v>3.84</v>
          </cell>
        </row>
        <row r="9982">
          <cell r="A9982">
            <v>95289</v>
          </cell>
          <cell r="B9982" t="str">
            <v>TRANSPORTE COM CAMINHÃO BASCULANTE 6 M3 EM RODOVIA COM LEITO NATURAL, DMT 800 A 1.000 M</v>
          </cell>
          <cell r="C9982" t="str">
            <v>M3</v>
          </cell>
          <cell r="D9982">
            <v>3.95</v>
          </cell>
        </row>
        <row r="9983">
          <cell r="A9983">
            <v>95290</v>
          </cell>
          <cell r="B9983" t="str">
            <v>TRANSPORTE COM CAMINHÃO BASCULANTE 6 M3 EM RODOVIA COM LEITO NATURAL</v>
          </cell>
          <cell r="C9983" t="str">
            <v>M3XKM</v>
          </cell>
          <cell r="D9983">
            <v>1.72</v>
          </cell>
        </row>
        <row r="9984">
          <cell r="A9984">
            <v>95291</v>
          </cell>
          <cell r="B9984" t="str">
            <v>TRANSPORTE COM CAMINHÃO BASCULANTE 6 M3 EM RODOVIA COM REVESTIMENTO PRIMÁRIO, DMT ATÉ 200 M</v>
          </cell>
          <cell r="C9984" t="str">
            <v>M3</v>
          </cell>
          <cell r="D9984">
            <v>3.16</v>
          </cell>
        </row>
        <row r="9985">
          <cell r="A9985">
            <v>95292</v>
          </cell>
          <cell r="B9985" t="str">
            <v>TRANSPORTE COM CAMINHÃO BASCULANTE 6 M3 EM RODOVIA COM REVESTIMENTO PRIMÁRIO, DMT 200 A 400 M</v>
          </cell>
          <cell r="C9985" t="str">
            <v>M3</v>
          </cell>
          <cell r="D9985">
            <v>3.24</v>
          </cell>
        </row>
        <row r="9986">
          <cell r="A9986">
            <v>95293</v>
          </cell>
          <cell r="B9986" t="str">
            <v>TRANSPORTE COM CAMINHÃO BASCULANTE 6 M3 EM RODOVIA COM REVESTIMENTO PRIMÁRIO, DMT 400 A 600 M</v>
          </cell>
          <cell r="C9986" t="str">
            <v>M3</v>
          </cell>
          <cell r="D9986">
            <v>3.33</v>
          </cell>
        </row>
        <row r="9987">
          <cell r="A9987">
            <v>95294</v>
          </cell>
          <cell r="B9987" t="str">
            <v>TRANSPORTE COM CAMINHÃO BASCULANTE 6 M3 EM RODOVIA COM REVESTIMENTO PRIMÁRIO,  DMT 800 A 1.000 M</v>
          </cell>
          <cell r="C9987" t="str">
            <v>M3</v>
          </cell>
          <cell r="D9987">
            <v>3.52</v>
          </cell>
        </row>
        <row r="9988">
          <cell r="A9988">
            <v>95295</v>
          </cell>
          <cell r="B9988" t="str">
            <v>TRANSPORTE COM CAMINHÃO BASCULANTE 6 M3 EM RODOVIA COM REVESTIMENTO PRIMÁRIO,  DMT 600 A 800 M</v>
          </cell>
          <cell r="C9988" t="str">
            <v>M3</v>
          </cell>
          <cell r="D9988">
            <v>3.42</v>
          </cell>
        </row>
        <row r="9989">
          <cell r="A9989">
            <v>95296</v>
          </cell>
          <cell r="B9989" t="str">
            <v>TRANSPORTE COM CAMINHÃO BASCULANTE 6 M3 EM RODOVIA COM REVESTIMENTO PRIMÁRIO</v>
          </cell>
          <cell r="C9989" t="str">
            <v>M3XKM</v>
          </cell>
          <cell r="D9989">
            <v>1.54</v>
          </cell>
        </row>
        <row r="9990">
          <cell r="A9990">
            <v>95297</v>
          </cell>
          <cell r="B9990" t="str">
            <v>TRANSPORTE COM CAMINHÃO BASCULANTE 6 M3 EM RODOVIA PAVIMENTADA,  DMT ATÉ 200 M</v>
          </cell>
          <cell r="C9990" t="str">
            <v>M3</v>
          </cell>
          <cell r="D9990">
            <v>2.83</v>
          </cell>
        </row>
        <row r="9991">
          <cell r="A9991">
            <v>95298</v>
          </cell>
          <cell r="B9991" t="str">
            <v>TRANSPORTE COM CAMINHÃO BASCULANTE 6 M3 EM RODOVIA PAVIMENTADA, DMT 200 A 400 M</v>
          </cell>
          <cell r="C9991" t="str">
            <v>M3</v>
          </cell>
          <cell r="D9991">
            <v>2.91</v>
          </cell>
        </row>
        <row r="9992">
          <cell r="A9992">
            <v>95299</v>
          </cell>
          <cell r="B9992" t="str">
            <v>TRANSPORTE COM CAMINHÃO BASCULANTE 6 M3 EM RODOVIA PAVIMENTADA, DMT 400 A 600 M</v>
          </cell>
          <cell r="C9992" t="str">
            <v>M3</v>
          </cell>
          <cell r="D9992">
            <v>2.99</v>
          </cell>
        </row>
        <row r="9993">
          <cell r="A9993">
            <v>95300</v>
          </cell>
          <cell r="B9993" t="str">
            <v>TRANSPORTE COM CAMINHÃO BASCULANTE 6 M3 EM RODOVIA PAVIMENTADA, DMT 600 A 800 M</v>
          </cell>
          <cell r="C9993" t="str">
            <v>M3</v>
          </cell>
          <cell r="D9993">
            <v>3.08</v>
          </cell>
        </row>
        <row r="9994">
          <cell r="A9994">
            <v>95301</v>
          </cell>
          <cell r="B9994" t="str">
            <v>TRANSPORTE COM CAMINHÃO BASCULANTE 6 M3 EM RODOVIA PAVIMENTADA, DMT 800 A 1.000 M</v>
          </cell>
          <cell r="C9994" t="str">
            <v>M3</v>
          </cell>
          <cell r="D9994">
            <v>3.16</v>
          </cell>
        </row>
        <row r="9995">
          <cell r="A9995">
            <v>95302</v>
          </cell>
          <cell r="B9995" t="str">
            <v>TRANSPORTE COM CAMINHÃO BASCULANTE 6 M3 EM RODOVIA PAVIMENTADA ( PARA DISTÂNCIAS SUPERIORES A 4 KM)</v>
          </cell>
          <cell r="C9995" t="str">
            <v>M3XKM</v>
          </cell>
          <cell r="D9995">
            <v>1.38</v>
          </cell>
        </row>
        <row r="9996">
          <cell r="A9996">
            <v>95303</v>
          </cell>
          <cell r="B9996" t="str">
            <v>TRANSPORTE COM CAMINHÃO BASCULANTE 10 M3 DE MASSA ASFALTICA PARA PAVIMENTAÇÃO URBANA</v>
          </cell>
          <cell r="C9996" t="str">
            <v>M3XKM</v>
          </cell>
          <cell r="D9996">
            <v>0.94</v>
          </cell>
        </row>
        <row r="9997">
          <cell r="A9997">
            <v>95305</v>
          </cell>
          <cell r="B9997" t="str">
            <v>TEXTURA ACRÍLICA, APLICAÇÃO MANUAL EM PAREDE, UMA DEMÃO. AF_09/2016</v>
          </cell>
          <cell r="C9997" t="str">
            <v>M2</v>
          </cell>
          <cell r="D9997">
            <v>10.4</v>
          </cell>
        </row>
        <row r="9998">
          <cell r="A9998">
            <v>95306</v>
          </cell>
          <cell r="B9998" t="str">
            <v>TEXTURA ACRÍLICA, APLICAÇÃO MANUAL EM TETO, UMA DEMÃO. AF_09/2016</v>
          </cell>
          <cell r="C9998" t="str">
            <v>M2</v>
          </cell>
          <cell r="D9998">
            <v>11.96</v>
          </cell>
        </row>
        <row r="9999">
          <cell r="A9999">
            <v>95308</v>
          </cell>
          <cell r="B9999" t="str">
            <v>CURSO DE CAPACITAÇÃO PARA AJUDANTE DE ARMADOR (ENCARGOS COMPLEMENTARES) - HORISTA</v>
          </cell>
          <cell r="C9999" t="str">
            <v>H</v>
          </cell>
          <cell r="D9999">
            <v>0.08</v>
          </cell>
        </row>
        <row r="10000">
          <cell r="A10000">
            <v>95309</v>
          </cell>
          <cell r="B10000" t="str">
            <v>CURSO DE CAPACITAÇÃO PARA AJUDANTE DE CARPINTEIRO (ENCARGOS COMPLEMENTARES) - HORISTA</v>
          </cell>
          <cell r="C10000" t="str">
            <v>H</v>
          </cell>
          <cell r="D10000">
            <v>0.1</v>
          </cell>
        </row>
        <row r="10001">
          <cell r="A10001">
            <v>95310</v>
          </cell>
          <cell r="B10001" t="str">
            <v>CURSO DE CAPACITAÇÃO PARA AJUDANTE DE ESTRUTURA METÁLICA (ENCARGOS COMPLEMENTARES) - HORISTA</v>
          </cell>
          <cell r="C10001" t="str">
            <v>H</v>
          </cell>
          <cell r="D10001">
            <v>0.03</v>
          </cell>
        </row>
        <row r="10002">
          <cell r="A10002">
            <v>95311</v>
          </cell>
          <cell r="B10002" t="str">
            <v>CURSO DE CAPACITAÇÃO PARA AJUDANTE DE OPERAÇÃO EM GERAL (ENCARGOS COMPLEMENTARES) - HORISTA</v>
          </cell>
          <cell r="C10002" t="str">
            <v>H</v>
          </cell>
          <cell r="D10002">
            <v>0.09</v>
          </cell>
        </row>
        <row r="10003">
          <cell r="A10003">
            <v>95312</v>
          </cell>
          <cell r="B10003" t="str">
            <v>CURSO DE CAPACITAÇÃO PARA AJUDANTE DE PEDREIRO (ENCARGOS COMPLEMENTARES) - HORISTA</v>
          </cell>
          <cell r="C10003" t="str">
            <v>H</v>
          </cell>
          <cell r="D10003">
            <v>0.1</v>
          </cell>
        </row>
        <row r="10004">
          <cell r="A10004">
            <v>95313</v>
          </cell>
          <cell r="B10004" t="str">
            <v>CURSO DE CAPACITAÇÃO PARA AJUDANTE ESPECIALIZADO (ENCARGOS COMPLEMENTARES) - HORISTA</v>
          </cell>
          <cell r="C10004" t="str">
            <v>H</v>
          </cell>
          <cell r="D10004">
            <v>0.09</v>
          </cell>
        </row>
        <row r="10005">
          <cell r="A10005">
            <v>95314</v>
          </cell>
          <cell r="B10005" t="str">
            <v>CURSO DE CAPACITAÇÃO PARA ARMADOR (ENCARGOS COMPLEMENTARES) - HORISTA</v>
          </cell>
          <cell r="C10005" t="str">
            <v>H</v>
          </cell>
          <cell r="D10005">
            <v>0.11</v>
          </cell>
        </row>
        <row r="10006">
          <cell r="A10006">
            <v>95315</v>
          </cell>
          <cell r="B10006" t="str">
            <v>CURSO DE CAPACITAÇÃO PARA ASSENTADOR DE TUBOS (ENCARGOS COMPLEMENTARES) - HORISTA</v>
          </cell>
          <cell r="C10006" t="str">
            <v>H</v>
          </cell>
          <cell r="D10006">
            <v>0.18</v>
          </cell>
        </row>
        <row r="10007">
          <cell r="A10007">
            <v>95316</v>
          </cell>
          <cell r="B10007" t="str">
            <v>CURSO DE CAPACITAÇÃO PARA AUXILIAR DE ELETRICISTA (ENCARGOS COMPLEMENTARES) - HORISTA</v>
          </cell>
          <cell r="C10007" t="str">
            <v>H</v>
          </cell>
          <cell r="D10007">
            <v>0.28000000000000003</v>
          </cell>
        </row>
        <row r="10008">
          <cell r="A10008">
            <v>95317</v>
          </cell>
          <cell r="B10008" t="str">
            <v>CURSO DE CAPACITAÇÃO PARA AUXILIAR DE ENCANADOR OU BOMBEIRO HIDRÁULICO (ENCARGOS COMPLEMENTARES) - HORISTA</v>
          </cell>
          <cell r="C10008" t="str">
            <v>H</v>
          </cell>
          <cell r="D10008">
            <v>0.13</v>
          </cell>
        </row>
        <row r="10009">
          <cell r="A10009">
            <v>95318</v>
          </cell>
          <cell r="B10009" t="str">
            <v>CURSO DE CAPACITAÇÃO PARA AUXILIAR DE LABORATÓRIO (ENCARGOS COMPLEMENTARES) - HORISTA</v>
          </cell>
          <cell r="C10009" t="str">
            <v>H</v>
          </cell>
          <cell r="D10009">
            <v>0.06</v>
          </cell>
        </row>
        <row r="10010">
          <cell r="A10010">
            <v>95319</v>
          </cell>
          <cell r="B10010" t="str">
            <v>CURSO DE CAPACITAÇÃO PARA AUXILIAR DE MECÂNICO (ENCARGOS COMPLEMENTARES) - HORISTA</v>
          </cell>
          <cell r="C10010" t="str">
            <v>H</v>
          </cell>
          <cell r="D10010">
            <v>0.05</v>
          </cell>
        </row>
        <row r="10011">
          <cell r="A10011">
            <v>95320</v>
          </cell>
          <cell r="B10011" t="str">
            <v>CURSO DE CAPACITAÇÃO PARA AUXILIAR DE SERRALHEIRO (ENCARGOS COMPLEMENTARES) - HORISTA</v>
          </cell>
          <cell r="C10011" t="str">
            <v>H</v>
          </cell>
          <cell r="D10011">
            <v>0.08</v>
          </cell>
        </row>
        <row r="10012">
          <cell r="A10012">
            <v>95321</v>
          </cell>
          <cell r="B10012" t="str">
            <v>CURSO DE CAPACITAÇÃO PARA AUXILIAR DE SERVIÇOS GERAIS (ENCARGOS COMPLEMENTARES) - HORISTA</v>
          </cell>
          <cell r="C10012" t="str">
            <v>H</v>
          </cell>
          <cell r="D10012">
            <v>7.0000000000000007E-2</v>
          </cell>
        </row>
        <row r="10013">
          <cell r="A10013">
            <v>95322</v>
          </cell>
          <cell r="B10013" t="str">
            <v>CURSO DE CAPACITAÇÃO PARA AUXILIAR DE TOPÓGRAFO (ENCARGOS COMPLEMENTARES) - HORISTA</v>
          </cell>
          <cell r="C10013" t="str">
            <v>H</v>
          </cell>
          <cell r="D10013">
            <v>0.06</v>
          </cell>
        </row>
        <row r="10014">
          <cell r="A10014">
            <v>95323</v>
          </cell>
          <cell r="B10014" t="str">
            <v>CURSO DE CAPACITAÇÃO PARA AUXILIAR TÉCNICO DE ENGENHARIA (ENCARGOS COMPLEMENTARES) - HORISTA</v>
          </cell>
          <cell r="C10014" t="str">
            <v>H</v>
          </cell>
          <cell r="D10014">
            <v>0.15</v>
          </cell>
        </row>
        <row r="10015">
          <cell r="A10015">
            <v>95324</v>
          </cell>
          <cell r="B10015" t="str">
            <v>CURSO DE CAPACITAÇÃO PARA AZULEJISTA OU LADRILHISTA (ENCARGOS COMPLEMENTARES) - HORISTA</v>
          </cell>
          <cell r="C10015" t="str">
            <v>H</v>
          </cell>
          <cell r="D10015">
            <v>0.13</v>
          </cell>
        </row>
        <row r="10016">
          <cell r="A10016">
            <v>95325</v>
          </cell>
          <cell r="B10016" t="str">
            <v>CURSO DE CAPACITAÇÃO PARA BLASTER, DINAMITADOR OU CABO DE FOGO (ENCARGOS COMPLEMENTARES) - HORISTA</v>
          </cell>
          <cell r="C10016" t="str">
            <v>H</v>
          </cell>
          <cell r="D10016">
            <v>0.2</v>
          </cell>
        </row>
        <row r="10017">
          <cell r="A10017">
            <v>95326</v>
          </cell>
          <cell r="B10017" t="str">
            <v>CURSO DE CAPACITAÇÃO PARA CADASTRISTA DE REDES DE AGUA E ESGOTO (ENCARGOS COMPLEMENTARES) - HORISTA</v>
          </cell>
          <cell r="C10017" t="str">
            <v>H</v>
          </cell>
          <cell r="D10017">
            <v>7.0000000000000007E-2</v>
          </cell>
        </row>
        <row r="10018">
          <cell r="A10018">
            <v>95327</v>
          </cell>
          <cell r="B10018" t="str">
            <v>CURSO DE CAPACITAÇÃO PARA CALAFETADOR/CALAFATE (ENCARGOS COMPLEMENTARES) - HORISTA</v>
          </cell>
          <cell r="C10018" t="str">
            <v>H</v>
          </cell>
          <cell r="D10018">
            <v>0.13</v>
          </cell>
        </row>
        <row r="10019">
          <cell r="A10019">
            <v>95328</v>
          </cell>
          <cell r="B10019" t="str">
            <v>CURSO DE CAPACITAÇÃO PARA CALCETEIRO (ENCARGOS COMPLEMENTARES) - HORISTA</v>
          </cell>
          <cell r="C10019" t="str">
            <v>H</v>
          </cell>
          <cell r="D10019">
            <v>0.11</v>
          </cell>
        </row>
        <row r="10020">
          <cell r="A10020">
            <v>95329</v>
          </cell>
          <cell r="B10020" t="str">
            <v>CURSO DE CAPACITAÇÃO PARA CARPINTEIRO DE ESQUADRIA (ENCARGOS COMPLEMENTARES) - HORISTA</v>
          </cell>
          <cell r="C10020" t="str">
            <v>H</v>
          </cell>
          <cell r="D10020">
            <v>0.14000000000000001</v>
          </cell>
        </row>
        <row r="10021">
          <cell r="A10021">
            <v>95330</v>
          </cell>
          <cell r="B10021" t="str">
            <v>CURSO DE CAPACITAÇÃO PARA CARPINTEIRO DE FÔRMAS (ENCARGOS COMPLEMENTARES) - HORISTA</v>
          </cell>
          <cell r="C10021" t="str">
            <v>H</v>
          </cell>
          <cell r="D10021">
            <v>0.11</v>
          </cell>
        </row>
        <row r="10022">
          <cell r="A10022">
            <v>95331</v>
          </cell>
          <cell r="B10022" t="str">
            <v>CURSO DE CAPACITAÇÃO PARA CAVOUQUEIRO OU OPERADOR PERFURATRIZ/ROMPEDOR (ENCARGOS COMPLEMENTARES) - HORISTA</v>
          </cell>
          <cell r="C10022" t="str">
            <v>H</v>
          </cell>
          <cell r="D10022">
            <v>0.06</v>
          </cell>
        </row>
        <row r="10023">
          <cell r="A10023">
            <v>95332</v>
          </cell>
          <cell r="B10023" t="str">
            <v>CURSO DE CAPACITAÇÃO PARA ELETRICISTA (ENCARGOS COMPLEMENTARES) - HORISTA</v>
          </cell>
          <cell r="C10023" t="str">
            <v>H</v>
          </cell>
          <cell r="D10023">
            <v>0.37</v>
          </cell>
        </row>
        <row r="10024">
          <cell r="A10024">
            <v>95333</v>
          </cell>
          <cell r="B10024" t="str">
            <v>CURSO DE CAPACITAÇÃO PARA ELETRICISTA INDUSTRIAL (ENCARGOS COMPLEMENTARES) - HORISTA</v>
          </cell>
          <cell r="C10024" t="str">
            <v>H</v>
          </cell>
          <cell r="D10024">
            <v>0.48</v>
          </cell>
        </row>
        <row r="10025">
          <cell r="A10025">
            <v>95334</v>
          </cell>
          <cell r="B10025" t="str">
            <v>CURSO DE CAPACITAÇÃO PARA ELETROTÉCNICO (ENCARGOS COMPLEMENTARES) - HORISTA</v>
          </cell>
          <cell r="C10025" t="str">
            <v>H</v>
          </cell>
          <cell r="D10025">
            <v>0.48</v>
          </cell>
        </row>
        <row r="10026">
          <cell r="A10026">
            <v>95335</v>
          </cell>
          <cell r="B10026" t="str">
            <v>CURSO DE CAPACITAÇÃO PARA ENCANADOR OU BOMBEIRO HIDRÁULICO (ENCARGOS COMPLEMENTARES) - HORISTA</v>
          </cell>
          <cell r="C10026" t="str">
            <v>H</v>
          </cell>
          <cell r="D10026">
            <v>0.18</v>
          </cell>
        </row>
        <row r="10027">
          <cell r="A10027">
            <v>95336</v>
          </cell>
          <cell r="B10027" t="str">
            <v>CURSO DE CAPACITAÇÃO PARA ESTUCADOR (ENCARGOS COMPLEMENTARES) - HORISTA</v>
          </cell>
          <cell r="C10027" t="str">
            <v>H</v>
          </cell>
          <cell r="D10027">
            <v>0.09</v>
          </cell>
        </row>
        <row r="10028">
          <cell r="A10028">
            <v>95337</v>
          </cell>
          <cell r="B10028" t="str">
            <v>CURSO DE CAPACITAÇÃO PARA GESSEIRO (ENCARGOS COMPLEMENTARES) - HORISTA</v>
          </cell>
          <cell r="C10028" t="str">
            <v>H</v>
          </cell>
          <cell r="D10028">
            <v>0.09</v>
          </cell>
        </row>
        <row r="10029">
          <cell r="A10029">
            <v>95338</v>
          </cell>
          <cell r="B10029" t="str">
            <v>CURSO DE CAPACITAÇÃO PARA IMPERMEABILIZADOR (ENCARGOS COMPLEMENTARES) - HORISTA</v>
          </cell>
          <cell r="C10029" t="str">
            <v>H</v>
          </cell>
          <cell r="D10029">
            <v>0.21</v>
          </cell>
        </row>
        <row r="10030">
          <cell r="A10030">
            <v>95339</v>
          </cell>
          <cell r="B10030" t="str">
            <v>CURSO DE CAPACITAÇÃO PARA MAÇARIQUEIRO (ENCARGOS COMPLEMENTARES) - HORISTA</v>
          </cell>
          <cell r="C10030" t="str">
            <v>H</v>
          </cell>
          <cell r="D10030">
            <v>0.17</v>
          </cell>
        </row>
        <row r="10031">
          <cell r="A10031">
            <v>95340</v>
          </cell>
          <cell r="B10031" t="str">
            <v>CURSO DE CAPACITAÇÃO PARA MARCENEIRO (ENCARGOS COMPLEMENTARES) - HORISTA</v>
          </cell>
          <cell r="C10031" t="str">
            <v>H</v>
          </cell>
          <cell r="D10031">
            <v>0.13</v>
          </cell>
        </row>
        <row r="10032">
          <cell r="A10032">
            <v>95341</v>
          </cell>
          <cell r="B10032" t="str">
            <v>CURSO DE CAPACITAÇÃO PARA MARMORISTA/GRANITEIRO (ENCARGOS COMPLEMENTARES) - HORISTA</v>
          </cell>
          <cell r="C10032" t="str">
            <v>H</v>
          </cell>
          <cell r="D10032">
            <v>0.13</v>
          </cell>
        </row>
        <row r="10033">
          <cell r="A10033">
            <v>95342</v>
          </cell>
          <cell r="B10033" t="str">
            <v>CURSO DE CAPACITAÇÃO PARA MECÂNICO DE EQUIPAMENTOS PESADOS (ENCARGOS COMPLEMENTARES) - HORISTA</v>
          </cell>
          <cell r="C10033" t="str">
            <v>H</v>
          </cell>
          <cell r="D10033">
            <v>0.08</v>
          </cell>
        </row>
        <row r="10034">
          <cell r="A10034">
            <v>95343</v>
          </cell>
          <cell r="B10034" t="str">
            <v>CURSO DE CAPACITAÇÃO PARA MONTADOR  DE TUBO AÇO/EQUIPAMENTOS (ENCARGOS COMPLEMENTARES) - HORISTA</v>
          </cell>
          <cell r="C10034" t="str">
            <v>H</v>
          </cell>
          <cell r="D10034">
            <v>0.18</v>
          </cell>
        </row>
        <row r="10035">
          <cell r="A10035">
            <v>95344</v>
          </cell>
          <cell r="B10035" t="str">
            <v>CURSO DE CAPACITAÇÃO PARA MONTADOR DE ESTRUTURA METÁLICA (ENCARGOS COMPLEMENTARES) - HORISTA</v>
          </cell>
          <cell r="C10035" t="str">
            <v>H</v>
          </cell>
          <cell r="D10035">
            <v>0.06</v>
          </cell>
        </row>
        <row r="10036">
          <cell r="A10036">
            <v>95345</v>
          </cell>
          <cell r="B10036" t="str">
            <v>CURSO DE CAPACITAÇÃO PARA MONTADOR ELETROMECÂNICO (ENCARGOS COMPLEMENTARES) - HORISTA</v>
          </cell>
          <cell r="C10036" t="str">
            <v>H</v>
          </cell>
          <cell r="D10036">
            <v>0.42</v>
          </cell>
        </row>
        <row r="10037">
          <cell r="A10037">
            <v>95346</v>
          </cell>
          <cell r="B10037" t="str">
            <v>CURSO DE CAPACITAÇÃO PARA MOTORISTA DE BASCULANTE (ENCARGOS COMPLEMENTARES) - HORISTA</v>
          </cell>
          <cell r="C10037" t="str">
            <v>H</v>
          </cell>
          <cell r="D10037">
            <v>0.04</v>
          </cell>
        </row>
        <row r="10038">
          <cell r="A10038">
            <v>95347</v>
          </cell>
          <cell r="B10038" t="str">
            <v>CURSO DE CAPACITAÇÃO PARA MOTORISTA DE CAMINHÃO (ENCARGOS COMPLEMENTARES) - HORISTA</v>
          </cell>
          <cell r="C10038" t="str">
            <v>H</v>
          </cell>
          <cell r="D10038">
            <v>0.04</v>
          </cell>
        </row>
        <row r="10039">
          <cell r="A10039">
            <v>95348</v>
          </cell>
          <cell r="B10039" t="str">
            <v>CURSO DE CAPACITAÇÃO PARA MOTORISTA DE CAMINHÃO E CARRETA (ENCARGOS COMPLEMENTARES) - HORISTA</v>
          </cell>
          <cell r="C10039" t="str">
            <v>H</v>
          </cell>
          <cell r="D10039">
            <v>0.04</v>
          </cell>
        </row>
        <row r="10040">
          <cell r="A10040">
            <v>95349</v>
          </cell>
          <cell r="B10040" t="str">
            <v>CURSO DE CAPACITAÇÃO PARA MOTORISTA DE VEÍCULO LEVE (ENCARGOS COMPLEMENTARES) - HORISTA</v>
          </cell>
          <cell r="C10040" t="str">
            <v>H</v>
          </cell>
          <cell r="D10040">
            <v>0.03</v>
          </cell>
        </row>
        <row r="10041">
          <cell r="A10041">
            <v>95350</v>
          </cell>
          <cell r="B10041" t="str">
            <v>CURSO DE CAPACITAÇÃO PARA MOTORISTA DE VEÍCULO PESADO (ENCARGOS COMPLEMENTARES) - HORISTA</v>
          </cell>
          <cell r="C10041" t="str">
            <v>H</v>
          </cell>
          <cell r="D10041">
            <v>0.04</v>
          </cell>
        </row>
        <row r="10042">
          <cell r="A10042">
            <v>95351</v>
          </cell>
          <cell r="B10042" t="str">
            <v>CURSO DE CAPACITAÇÃO PARA MOTORISTA OPERADOR DE MUNCK (ENCARGOS COMPLEMENTARES) - HORISTA</v>
          </cell>
          <cell r="C10042" t="str">
            <v>H</v>
          </cell>
          <cell r="D10042">
            <v>0.14000000000000001</v>
          </cell>
        </row>
        <row r="10043">
          <cell r="A10043">
            <v>95352</v>
          </cell>
          <cell r="B10043" t="str">
            <v>CURSO DE CAPACITAÇÃO PARA NIVELADOR (ENCARGOS COMPLEMENTARES) - HORISTA</v>
          </cell>
          <cell r="C10043" t="str">
            <v>H</v>
          </cell>
          <cell r="D10043">
            <v>0.06</v>
          </cell>
        </row>
        <row r="10044">
          <cell r="A10044">
            <v>95353</v>
          </cell>
          <cell r="B10044" t="str">
            <v>CURSO DE CAPACITAÇÃO PARA OPERADOR DE ACABADORA (ENCARGOS COMPLEMENTARES) - HORISTA</v>
          </cell>
          <cell r="C10044" t="str">
            <v>H</v>
          </cell>
          <cell r="D10044">
            <v>0.06</v>
          </cell>
        </row>
        <row r="10045">
          <cell r="A10045">
            <v>95354</v>
          </cell>
          <cell r="B10045" t="str">
            <v>CURSO DE CAPACITAÇÃO PARA OPERADOR DE BETONEIRA (CAMINHÃO) (ENCARGOS COMPLEMENTARES) - HORISTA</v>
          </cell>
          <cell r="C10045" t="str">
            <v>H</v>
          </cell>
          <cell r="D10045">
            <v>7.0000000000000007E-2</v>
          </cell>
        </row>
        <row r="10046">
          <cell r="A10046">
            <v>95355</v>
          </cell>
          <cell r="B10046" t="str">
            <v>CURSO DE CAPACITAÇÃO PARA OPERADOR DE COMPRESSOR OU COMPRESSORISTA (ENCARGOS COMPLEMENTARES) - HORISTA</v>
          </cell>
          <cell r="C10046" t="str">
            <v>H</v>
          </cell>
          <cell r="D10046">
            <v>0.04</v>
          </cell>
        </row>
        <row r="10047">
          <cell r="A10047">
            <v>95356</v>
          </cell>
          <cell r="B10047" t="str">
            <v>CURSO DE CAPACITAÇÃO PARA OPERADOR DE DEMARCADORA DE FAIXAS (ENCARGOS COMPLEMENTARES) - HORISTA</v>
          </cell>
          <cell r="C10047" t="str">
            <v>H</v>
          </cell>
          <cell r="D10047">
            <v>7.0000000000000007E-2</v>
          </cell>
        </row>
        <row r="10048">
          <cell r="A10048">
            <v>95357</v>
          </cell>
          <cell r="B10048" t="str">
            <v>CURSO DE CAPACITAÇÃO PARA OPERADOR DE ESCAVADEIRA (ENCARGOS COMPLEMENTARES) - HORISTA</v>
          </cell>
          <cell r="C10048" t="str">
            <v>H</v>
          </cell>
          <cell r="D10048">
            <v>0.11</v>
          </cell>
        </row>
        <row r="10049">
          <cell r="A10049">
            <v>95358</v>
          </cell>
          <cell r="B10049" t="str">
            <v>CURSO DE CAPACITAÇÃO PARA OPERADOR DE GUINCHO (ENCARGOS COMPLEMENTARES) - HORISTA</v>
          </cell>
          <cell r="C10049" t="str">
            <v>H</v>
          </cell>
          <cell r="D10049">
            <v>0.08</v>
          </cell>
        </row>
        <row r="10050">
          <cell r="A10050">
            <v>95359</v>
          </cell>
          <cell r="B10050" t="str">
            <v>CURSO DE CAPACITAÇÃO PARA OPERADOR DE GUINDASTE (ENCARGOS COMPLEMENTARES) - HORISTA</v>
          </cell>
          <cell r="C10050" t="str">
            <v>H</v>
          </cell>
          <cell r="D10050">
            <v>0.18</v>
          </cell>
        </row>
        <row r="10051">
          <cell r="A10051">
            <v>95360</v>
          </cell>
          <cell r="B10051" t="str">
            <v>CURSO DE CAPACITAÇÃO PARA OPERADOR DE MÁQUINAS E EQUIPAMENTOS (ENCARGOS COMPLEMENTARES) - HORISTA</v>
          </cell>
          <cell r="C10051" t="str">
            <v>H</v>
          </cell>
          <cell r="D10051">
            <v>0.09</v>
          </cell>
        </row>
        <row r="10052">
          <cell r="A10052">
            <v>95361</v>
          </cell>
          <cell r="B10052" t="str">
            <v>CURSO DE CAPACITAÇÃO PARA OPERADOR DE MARTELETE OU MARTELETEIRO (ENCARGOS COMPLEMENTARES) - HORISTA</v>
          </cell>
          <cell r="C10052" t="str">
            <v>H</v>
          </cell>
          <cell r="D10052">
            <v>0.04</v>
          </cell>
        </row>
        <row r="10053">
          <cell r="A10053">
            <v>95362</v>
          </cell>
          <cell r="B10053" t="str">
            <v>CURSO DE CAPACITAÇÃO PARA OPERADOR DE MOTO-ESCREIPER (ENCARGOS COMPLEMENTARES) - HORISTA</v>
          </cell>
          <cell r="C10053" t="str">
            <v>H</v>
          </cell>
          <cell r="D10053">
            <v>0.1</v>
          </cell>
        </row>
        <row r="10054">
          <cell r="A10054">
            <v>95363</v>
          </cell>
          <cell r="B10054" t="str">
            <v>CURSO DE CAPACITAÇÃO PARA OPERADOR DE MOTONIVELADORA (ENCARGOS COMPLEMENTARES) - HORISTA</v>
          </cell>
          <cell r="C10054" t="str">
            <v>H</v>
          </cell>
          <cell r="D10054">
            <v>0.1</v>
          </cell>
        </row>
        <row r="10055">
          <cell r="A10055">
            <v>95364</v>
          </cell>
          <cell r="B10055" t="str">
            <v>CURSO DE CAPACITAÇÃO PARA OPERADOR DE PÁ CARREGADEIRA (ENCARGOS COMPLEMENTARES) - HORISTA</v>
          </cell>
          <cell r="C10055" t="str">
            <v>H</v>
          </cell>
          <cell r="D10055">
            <v>7.0000000000000007E-2</v>
          </cell>
        </row>
        <row r="10056">
          <cell r="A10056">
            <v>95365</v>
          </cell>
          <cell r="B10056" t="str">
            <v>CURSO DE CAPACITAÇÃO PARA OPERADOR DE PAVIMENTADORA (ENCARGOS COMPLEMENTARES) - HORISTA</v>
          </cell>
          <cell r="C10056" t="str">
            <v>H</v>
          </cell>
          <cell r="D10056">
            <v>7.0000000000000007E-2</v>
          </cell>
        </row>
        <row r="10057">
          <cell r="A10057">
            <v>95366</v>
          </cell>
          <cell r="B10057" t="str">
            <v>CURSO DE CAPACITAÇÃO PARA OPERADOR DE ROLO COMPACTADOR (ENCARGOS COMPLEMENTARES) - HORISTA</v>
          </cell>
          <cell r="C10057" t="str">
            <v>H</v>
          </cell>
          <cell r="D10057">
            <v>0.06</v>
          </cell>
        </row>
        <row r="10058">
          <cell r="A10058">
            <v>95367</v>
          </cell>
          <cell r="B10058" t="str">
            <v>CURSO DE CAPACITAÇÃO PARA OPERADOR DE USINA DE ASFALTO, DE SOLOS OU DE CONCRETO (ENCARGOS COMPLEMENTARES) - HORISTA</v>
          </cell>
          <cell r="C10058" t="str">
            <v>H</v>
          </cell>
          <cell r="D10058">
            <v>0.06</v>
          </cell>
        </row>
        <row r="10059">
          <cell r="A10059">
            <v>95368</v>
          </cell>
          <cell r="B10059" t="str">
            <v>CURSO DE CAPACITAÇÃO PARA OPERADOR JATO DE AREIA OU JATISTA (ENCARGOS COMPLEMENTARES) - HORISTA</v>
          </cell>
          <cell r="C10059" t="str">
            <v>H</v>
          </cell>
          <cell r="D10059">
            <v>0.06</v>
          </cell>
        </row>
        <row r="10060">
          <cell r="A10060">
            <v>95369</v>
          </cell>
          <cell r="B10060" t="str">
            <v>CURSO DE CAPACITAÇÃO PARA OPERADOR PARA BATE ESTACAS (ENCARGOS COMPLEMENTARES) - HORISTA</v>
          </cell>
          <cell r="C10060" t="str">
            <v>H</v>
          </cell>
          <cell r="D10060">
            <v>0.05</v>
          </cell>
        </row>
        <row r="10061">
          <cell r="A10061">
            <v>95370</v>
          </cell>
          <cell r="B10061" t="str">
            <v>CURSO DE CAPACITAÇÃO PARA PASTILHEIRO (ENCARGOS COMPLEMENTARES) - HORISTA</v>
          </cell>
          <cell r="C10061" t="str">
            <v>H</v>
          </cell>
          <cell r="D10061">
            <v>0.17</v>
          </cell>
        </row>
        <row r="10062">
          <cell r="A10062">
            <v>95371</v>
          </cell>
          <cell r="B10062" t="str">
            <v>CURSO DE CAPACITAÇÃO PARA PEDREIRO (ENCARGOS COMPLEMENTARES) - HORISTA</v>
          </cell>
          <cell r="C10062" t="str">
            <v>H</v>
          </cell>
          <cell r="D10062">
            <v>0.2</v>
          </cell>
        </row>
        <row r="10063">
          <cell r="A10063">
            <v>95372</v>
          </cell>
          <cell r="B10063" t="str">
            <v>CURSO DE CAPACITAÇÃO PARA PINTOR (ENCARGOS COMPLEMENTARES) - HORISTA</v>
          </cell>
          <cell r="C10063" t="str">
            <v>H</v>
          </cell>
          <cell r="D10063">
            <v>0.14000000000000001</v>
          </cell>
        </row>
        <row r="10064">
          <cell r="A10064">
            <v>95373</v>
          </cell>
          <cell r="B10064" t="str">
            <v>CURSO DE CAPACITAÇÃO PARA PINTOR DE LETREIROS (ENCARGOS COMPLEMENTARES) - HORISTA</v>
          </cell>
          <cell r="C10064" t="str">
            <v>H</v>
          </cell>
          <cell r="D10064">
            <v>0.15</v>
          </cell>
        </row>
        <row r="10065">
          <cell r="A10065">
            <v>95374</v>
          </cell>
          <cell r="B10065" t="str">
            <v>CURSO DE CAPACITAÇÃO PARA PINTOR PARA TINTA EPÓXI (ENCARGOS COMPLEMENTARES) - HORISTA</v>
          </cell>
          <cell r="C10065" t="str">
            <v>H</v>
          </cell>
          <cell r="D10065">
            <v>0.17</v>
          </cell>
        </row>
        <row r="10066">
          <cell r="A10066">
            <v>95375</v>
          </cell>
          <cell r="B10066" t="str">
            <v>CURSO DE CAPACITAÇÃO PARA POCEIRO (ENCARGOS COMPLEMENTARES) - HORISTA</v>
          </cell>
          <cell r="C10066" t="str">
            <v>H</v>
          </cell>
          <cell r="D10066">
            <v>0.22</v>
          </cell>
        </row>
        <row r="10067">
          <cell r="A10067">
            <v>95376</v>
          </cell>
          <cell r="B10067" t="str">
            <v>CURSO DE CAPACITAÇÃO PARA RASTELEIRO (ENCARGOS COMPLEMENTARES) - HORISTA</v>
          </cell>
          <cell r="C10067" t="str">
            <v>H</v>
          </cell>
          <cell r="D10067">
            <v>0.01</v>
          </cell>
        </row>
        <row r="10068">
          <cell r="A10068">
            <v>95377</v>
          </cell>
          <cell r="B10068" t="str">
            <v>CURSO DE CAPACITAÇÃO PARA SERRALHEIRO (ENCARGOS COMPLEMENTARES) - HORISTA</v>
          </cell>
          <cell r="C10068" t="str">
            <v>H</v>
          </cell>
          <cell r="D10068">
            <v>0.1</v>
          </cell>
        </row>
        <row r="10069">
          <cell r="A10069">
            <v>95378</v>
          </cell>
          <cell r="B10069" t="str">
            <v>CURSO DE CAPACITAÇÃO PARA SERVENTE (ENCARGOS COMPLEMENTARES) - HORISTA</v>
          </cell>
          <cell r="C10069" t="str">
            <v>H</v>
          </cell>
          <cell r="D10069">
            <v>0.15</v>
          </cell>
        </row>
        <row r="10070">
          <cell r="A10070">
            <v>95379</v>
          </cell>
          <cell r="B10070" t="str">
            <v>CURSO DE CAPACITAÇÃO PARA SOLDADOR (ENCARGOS COMPLEMENTARES) - HORISTA</v>
          </cell>
          <cell r="C10070" t="str">
            <v>H</v>
          </cell>
          <cell r="D10070">
            <v>0.11</v>
          </cell>
        </row>
        <row r="10071">
          <cell r="A10071">
            <v>95380</v>
          </cell>
          <cell r="B10071" t="str">
            <v>CURSO DE CAPACITAÇÃO PARA SOLDADOR A (PARA SOLDA A SER TESTADA COM RAIOS  X ) (ENCARGOS COMPLEMENTARES) - HORISTA</v>
          </cell>
          <cell r="C10071" t="str">
            <v>H</v>
          </cell>
          <cell r="D10071">
            <v>0.12</v>
          </cell>
        </row>
        <row r="10072">
          <cell r="A10072">
            <v>95381</v>
          </cell>
          <cell r="B10072" t="str">
            <v>CURSO DE CAPACITAÇÃO PARA SONDADOR (ENCARGOS COMPLEMENTARES) - HORISTA</v>
          </cell>
          <cell r="C10072" t="str">
            <v>H</v>
          </cell>
          <cell r="D10072">
            <v>0.22</v>
          </cell>
        </row>
        <row r="10073">
          <cell r="A10073">
            <v>95382</v>
          </cell>
          <cell r="B10073" t="str">
            <v>CURSO DE CAPACITAÇÃO PARA TAQUEADOR OU TAQUEIRO (ENCARGOS COMPLEMENTARES) - HORISTA</v>
          </cell>
          <cell r="C10073" t="str">
            <v>H</v>
          </cell>
          <cell r="D10073">
            <v>0.09</v>
          </cell>
        </row>
        <row r="10074">
          <cell r="A10074">
            <v>95383</v>
          </cell>
          <cell r="B10074" t="str">
            <v>CURSO DE CAPACITAÇÃO PARA TÉCNICO DE LABORATÓRIO (ENCARGOS COMPLEMENTARES) - HORISTA</v>
          </cell>
          <cell r="C10074" t="str">
            <v>H</v>
          </cell>
          <cell r="D10074">
            <v>0.13</v>
          </cell>
        </row>
        <row r="10075">
          <cell r="A10075">
            <v>95384</v>
          </cell>
          <cell r="B10075" t="str">
            <v>CURSO DE CAPACITAÇÃO PARA TÉCNICO DE SONDAGEM (ENCARGOS COMPLEMENTARES) - HORISTA</v>
          </cell>
          <cell r="C10075" t="str">
            <v>H</v>
          </cell>
          <cell r="D10075">
            <v>0.22</v>
          </cell>
        </row>
        <row r="10076">
          <cell r="A10076">
            <v>95385</v>
          </cell>
          <cell r="B10076" t="str">
            <v>CURSO DE CAPACITAÇÃO PARA TELHADISTA (ENCARGOS COMPLEMENTARES) - HORISTA</v>
          </cell>
          <cell r="C10076" t="str">
            <v>H</v>
          </cell>
          <cell r="D10076">
            <v>0.09</v>
          </cell>
        </row>
        <row r="10077">
          <cell r="A10077">
            <v>95386</v>
          </cell>
          <cell r="B10077" t="str">
            <v>CURSO DE CAPACITAÇÃO PARA TRATORISTA (ENCARGOS COMPLEMENTARES) - HORISTA</v>
          </cell>
          <cell r="C10077" t="str">
            <v>H</v>
          </cell>
          <cell r="D10077">
            <v>0.1</v>
          </cell>
        </row>
        <row r="10078">
          <cell r="A10078">
            <v>95387</v>
          </cell>
          <cell r="B10078" t="str">
            <v>CURSO DE CAPACITAÇÃO PARA VIDRACEIRO (ENCARGOS COMPLEMENTARES) - HORISTA</v>
          </cell>
          <cell r="C10078" t="str">
            <v>H</v>
          </cell>
          <cell r="D10078">
            <v>0.12</v>
          </cell>
        </row>
        <row r="10079">
          <cell r="A10079">
            <v>95388</v>
          </cell>
          <cell r="B10079" t="str">
            <v>CURSO DE CAPACITAÇÃO PARA VIGIA NOTURNO (ENCARGOS COMPLEMENTARES) - HORISTA</v>
          </cell>
          <cell r="C10079" t="str">
            <v>H</v>
          </cell>
          <cell r="D10079">
            <v>0.05</v>
          </cell>
        </row>
        <row r="10080">
          <cell r="A10080">
            <v>95389</v>
          </cell>
          <cell r="B10080" t="str">
            <v>CURSO DE CAPACITAÇÃO PARA OPERADOR DE BETONEIRA ESTACIONÁRIA/MISTURADOR (ENCARGOS COMPLEMENTARES) - HORISTA</v>
          </cell>
          <cell r="C10080" t="str">
            <v>H</v>
          </cell>
          <cell r="D10080">
            <v>7.0000000000000007E-2</v>
          </cell>
        </row>
        <row r="10081">
          <cell r="A10081">
            <v>95390</v>
          </cell>
          <cell r="B10081" t="str">
            <v>CURSO DE CAPACITAÇÃO PARA JARDINEIRO (ENCARGOS COMPLEMENTARES) - HORISTA</v>
          </cell>
          <cell r="C10081" t="str">
            <v>H</v>
          </cell>
          <cell r="D10081">
            <v>0.03</v>
          </cell>
        </row>
        <row r="10082">
          <cell r="A10082">
            <v>95391</v>
          </cell>
          <cell r="B10082" t="str">
            <v>CURSO DE CAPACITAÇÃO PARA DESENHISTA DETALHISTA (ENCARGOS COMPLEMENTARES) - HORISTA</v>
          </cell>
          <cell r="C10082" t="str">
            <v>H</v>
          </cell>
          <cell r="D10082">
            <v>7.0000000000000007E-2</v>
          </cell>
        </row>
        <row r="10083">
          <cell r="A10083">
            <v>95392</v>
          </cell>
          <cell r="B10083" t="str">
            <v>CURSO DE CAPACITAÇÃO PARA ALMOXARIFE (ENCARGOS COMPLEMENTARES) - HORISTA</v>
          </cell>
          <cell r="C10083" t="str">
            <v>H</v>
          </cell>
          <cell r="D10083">
            <v>0.04</v>
          </cell>
        </row>
        <row r="10084">
          <cell r="A10084">
            <v>95393</v>
          </cell>
          <cell r="B10084" t="str">
            <v>CURSO DE CAPACITAÇÃO PARA APONTADOR OU APROPRIADOR (ENCARGOS COMPLEMENTARES) - HORISTA</v>
          </cell>
          <cell r="C10084" t="str">
            <v>H</v>
          </cell>
          <cell r="D10084">
            <v>0.19</v>
          </cell>
        </row>
        <row r="10085">
          <cell r="A10085">
            <v>95394</v>
          </cell>
          <cell r="B10085" t="str">
            <v>CURSO DE CAPACITAÇÃO PARA ARQUITETO DE OBRA JÚNIOR (ENCARGOS COMPLEMENTARES) - HORISTA</v>
          </cell>
          <cell r="C10085" t="str">
            <v>H</v>
          </cell>
          <cell r="D10085">
            <v>0.44</v>
          </cell>
        </row>
        <row r="10086">
          <cell r="A10086">
            <v>95395</v>
          </cell>
          <cell r="B10086" t="str">
            <v>CURSO DE CAPACITAÇÃO PARA ARQUITETO DE OBRA PLENO (ENCARGOS COMPLEMENTARES) - HORISTA</v>
          </cell>
          <cell r="C10086" t="str">
            <v>H</v>
          </cell>
          <cell r="D10086">
            <v>0.51</v>
          </cell>
        </row>
        <row r="10087">
          <cell r="A10087">
            <v>95396</v>
          </cell>
          <cell r="B10087" t="str">
            <v>CURSO DE CAPACITAÇÃO PARA ARQUITETO DE OBRA SÊNIOR (ENCARGOS COMPLEMENTARES) - HORISTA</v>
          </cell>
          <cell r="C10087" t="str">
            <v>H</v>
          </cell>
          <cell r="D10087">
            <v>0.6</v>
          </cell>
        </row>
        <row r="10088">
          <cell r="A10088">
            <v>95397</v>
          </cell>
          <cell r="B10088" t="str">
            <v>CURSO DE CAPACITAÇÃO PARA AUXILIAR DE DESENHISTA (ENCARGOS COMPLEMENTARES) - HORISTA</v>
          </cell>
          <cell r="C10088" t="str">
            <v>H</v>
          </cell>
          <cell r="D10088">
            <v>0.06</v>
          </cell>
        </row>
        <row r="10089">
          <cell r="A10089">
            <v>95398</v>
          </cell>
          <cell r="B10089" t="str">
            <v>CURSO DE CAPACITAÇÃO PARA AUXILIAR DE ESCRITÓRIO (ENCARGOS COMPLEMENTARES) - HORISTA</v>
          </cell>
          <cell r="C10089" t="str">
            <v>H</v>
          </cell>
          <cell r="D10089">
            <v>0.05</v>
          </cell>
        </row>
        <row r="10090">
          <cell r="A10090">
            <v>95399</v>
          </cell>
          <cell r="B10090" t="str">
            <v>CURSO DE CAPACITAÇÃO PARA DESENHISTA COPISTA (ENCARGOS COMPLEMENTARES) - HORISTA</v>
          </cell>
          <cell r="C10090" t="str">
            <v>H</v>
          </cell>
          <cell r="D10090">
            <v>0.06</v>
          </cell>
        </row>
        <row r="10091">
          <cell r="A10091">
            <v>95400</v>
          </cell>
          <cell r="B10091" t="str">
            <v>CURSO DE CAPACITAÇÃO PARA DESENHISTA PROJETISTA (ENCARGOS COMPLEMENTARES) - HORISTA</v>
          </cell>
          <cell r="C10091" t="str">
            <v>H</v>
          </cell>
          <cell r="D10091">
            <v>0.11</v>
          </cell>
        </row>
        <row r="10092">
          <cell r="A10092">
            <v>95401</v>
          </cell>
          <cell r="B10092" t="str">
            <v>CURSO DE CAPACITAÇÃO PARA ENCARREGADO GERAL (ENCARGOS COMPLEMENTARES) - HORISTA</v>
          </cell>
          <cell r="C10092" t="str">
            <v>H</v>
          </cell>
          <cell r="D10092">
            <v>0.27</v>
          </cell>
        </row>
        <row r="10093">
          <cell r="A10093">
            <v>95402</v>
          </cell>
          <cell r="B10093" t="str">
            <v>CURSO DE CAPACITAÇÃO PARA ENGENHEIRO CIVIL DE OBRA JÚNIOR (ENCARGOS COMPLEMENTARES) - HORISTA</v>
          </cell>
          <cell r="C10093" t="str">
            <v>H</v>
          </cell>
          <cell r="D10093">
            <v>0.84</v>
          </cell>
        </row>
        <row r="10094">
          <cell r="A10094">
            <v>95403</v>
          </cell>
          <cell r="B10094" t="str">
            <v>CURSO DE CAPACITAÇÃO PARA ENGENHEIRO CIVIL DE OBRA PLENO (ENCARGOS COMPLEMENTARES) - HORISTA</v>
          </cell>
          <cell r="C10094" t="str">
            <v>H</v>
          </cell>
          <cell r="D10094">
            <v>1.05</v>
          </cell>
        </row>
        <row r="10095">
          <cell r="A10095">
            <v>95404</v>
          </cell>
          <cell r="B10095" t="str">
            <v>CURSO DE CAPACITAÇÃO PARA ENGENHEIRO CIVIL DE OBRA SÊNIOR (ENCARGOS COMPLEMENTARES) - HORISTA</v>
          </cell>
          <cell r="C10095" t="str">
            <v>H</v>
          </cell>
          <cell r="D10095">
            <v>1.39</v>
          </cell>
        </row>
        <row r="10096">
          <cell r="A10096">
            <v>95405</v>
          </cell>
          <cell r="B10096" t="str">
            <v>CURSO DE CAPACITAÇÃO PARA MESTRE DE OBRAS (ENCARGOS COMPLEMENTARES) - HORISTA</v>
          </cell>
          <cell r="C10096" t="str">
            <v>H</v>
          </cell>
          <cell r="D10096">
            <v>0.46</v>
          </cell>
        </row>
        <row r="10097">
          <cell r="A10097">
            <v>95406</v>
          </cell>
          <cell r="B10097" t="str">
            <v>CURSO DE CAPACITAÇÃO PARA TOPÓGRAFO (ENCARGOS COMPLEMENTARES) - HORISTA</v>
          </cell>
          <cell r="C10097" t="str">
            <v>H</v>
          </cell>
          <cell r="D10097">
            <v>0.08</v>
          </cell>
        </row>
        <row r="10098">
          <cell r="A10098">
            <v>95407</v>
          </cell>
          <cell r="B10098" t="str">
            <v>CURSO DE CAPACITAÇÃO PARA ENGENHEIRO ELETRICISTA (ENCARGOS COMPLEMENTARES) - HORISTA</v>
          </cell>
          <cell r="C10098" t="str">
            <v>H</v>
          </cell>
          <cell r="D10098">
            <v>2.2400000000000002</v>
          </cell>
        </row>
        <row r="10099">
          <cell r="A10099">
            <v>95408</v>
          </cell>
          <cell r="B10099" t="str">
            <v>CURSO DE CAPACITAÇÃO  PARA MOTORISTA DE CAMINHÃO (ENCARGOS COMPLEMENTARES) - MENSALISTA</v>
          </cell>
          <cell r="C10099" t="str">
            <v>MES</v>
          </cell>
          <cell r="D10099">
            <v>5.64</v>
          </cell>
        </row>
        <row r="10100">
          <cell r="A10100">
            <v>95409</v>
          </cell>
          <cell r="B10100" t="str">
            <v>CURSO DE CAPACITAÇÃO PARA DESENHISTA DETALHISTA (ENCARGOS COMPLEMENTARES) - MENSALISTA</v>
          </cell>
          <cell r="C10100" t="str">
            <v>MES</v>
          </cell>
          <cell r="D10100">
            <v>10.050000000000001</v>
          </cell>
        </row>
        <row r="10101">
          <cell r="A10101">
            <v>95410</v>
          </cell>
          <cell r="B10101" t="str">
            <v>CURSO DE CAPACITAÇÃO PARA DESENHISTA COPISTA (ENCARGOS COMPLEMENTARES) - MENSALISTA</v>
          </cell>
          <cell r="C10101" t="str">
            <v>MES</v>
          </cell>
          <cell r="D10101">
            <v>8.27</v>
          </cell>
        </row>
        <row r="10102">
          <cell r="A10102">
            <v>95411</v>
          </cell>
          <cell r="B10102" t="str">
            <v>CURSO DE CAPACITAÇÃO PARA DESENHISTA PROJETISTA (ENCARGOS COMPLEMENTARES) - MENSALISTA</v>
          </cell>
          <cell r="C10102" t="str">
            <v>MES</v>
          </cell>
          <cell r="D10102">
            <v>15.03</v>
          </cell>
        </row>
        <row r="10103">
          <cell r="A10103">
            <v>95412</v>
          </cell>
          <cell r="B10103" t="str">
            <v>CURSO DE CAPACITAÇÃO PARA AUXILIAR DE DESENHISTA (ENCARGOS COMPLEMENTARES) - MENSALISTA</v>
          </cell>
          <cell r="C10103" t="str">
            <v>MES</v>
          </cell>
          <cell r="D10103">
            <v>8.16</v>
          </cell>
        </row>
        <row r="10104">
          <cell r="A10104">
            <v>95413</v>
          </cell>
          <cell r="B10104" t="str">
            <v>CURSO DE CAPACITAÇÃO PARA ALMOXARIFE (ENCARGOS COMPLEMENTARES) - MENSALISTA</v>
          </cell>
          <cell r="C10104" t="str">
            <v>MES</v>
          </cell>
          <cell r="D10104">
            <v>6.66</v>
          </cell>
        </row>
        <row r="10105">
          <cell r="A10105">
            <v>95414</v>
          </cell>
          <cell r="B10105" t="str">
            <v>CURSO DE CAPACITAÇÃO PARA APONTADOR OU APROPRIADOR (ENCARGOS COMPLEMENTARES) - MENSALISTA</v>
          </cell>
          <cell r="C10105" t="str">
            <v>MES</v>
          </cell>
          <cell r="D10105">
            <v>26.4</v>
          </cell>
        </row>
        <row r="10106">
          <cell r="A10106">
            <v>95415</v>
          </cell>
          <cell r="B10106" t="str">
            <v>CURSO DE CAPACITAÇÃO PARA ENGENHEIRO CIVIL DE OBRA JÚNIOR (ENCARGOS COMPLEMENTARES) - MENSALISTA</v>
          </cell>
          <cell r="C10106" t="str">
            <v>MES</v>
          </cell>
          <cell r="D10106">
            <v>113.39</v>
          </cell>
        </row>
        <row r="10107">
          <cell r="A10107">
            <v>95416</v>
          </cell>
          <cell r="B10107" t="str">
            <v>CURSO DE CAPACITAÇÃO PARA AUXILIAR DE ESCRITÓRIO (ENCARGOS COMPLEMENTARES) - MENSALISTA</v>
          </cell>
          <cell r="C10107" t="str">
            <v>MES</v>
          </cell>
          <cell r="D10107">
            <v>6.85</v>
          </cell>
        </row>
        <row r="10108">
          <cell r="A10108">
            <v>95417</v>
          </cell>
          <cell r="B10108" t="str">
            <v>CURSO DE CAPACITAÇÃO PARA ENGENHEIRO CIVIL DE OBRA PLENO (ENCARGOS COMPLEMENTARES) - MENSALISTA</v>
          </cell>
          <cell r="C10108" t="str">
            <v>MES</v>
          </cell>
          <cell r="D10108">
            <v>142.81</v>
          </cell>
        </row>
        <row r="10109">
          <cell r="A10109">
            <v>95418</v>
          </cell>
          <cell r="B10109" t="str">
            <v>CURSO DE CAPACITAÇÃO PARA ENGENHEIRO CIVIL DE OBRA SÊNIOR (ENCARGOS COMPLEMENTARES) - MENSALISTA</v>
          </cell>
          <cell r="C10109" t="str">
            <v>MES</v>
          </cell>
          <cell r="D10109">
            <v>187.6</v>
          </cell>
        </row>
        <row r="10110">
          <cell r="A10110">
            <v>95419</v>
          </cell>
          <cell r="B10110" t="str">
            <v>CURSO DE CAPACITAÇÃO PARA ARQUITETO JÚNIOR (ENCARGOS COMPLEMENTARES) - MENSALISTA</v>
          </cell>
          <cell r="C10110" t="str">
            <v>MES</v>
          </cell>
          <cell r="D10110">
            <v>60.06</v>
          </cell>
        </row>
        <row r="10111">
          <cell r="A10111">
            <v>95420</v>
          </cell>
          <cell r="B10111" t="str">
            <v>CURSO DE CAPACITAÇÃO PARA ARQUITETO PLENO (ENCARGOS COMPLEMENTARES) - MENSALISTA</v>
          </cell>
          <cell r="C10111" t="str">
            <v>MES</v>
          </cell>
          <cell r="D10111">
            <v>68.92</v>
          </cell>
        </row>
        <row r="10112">
          <cell r="A10112">
            <v>95421</v>
          </cell>
          <cell r="B10112" t="str">
            <v>CURSO DE CAPACITAÇÃO PARA ARQUITETO SÊNIOR (ENCARGOS COMPLEMENTARES) - MENSALISTA</v>
          </cell>
          <cell r="C10112" t="str">
            <v>MES</v>
          </cell>
          <cell r="D10112">
            <v>81.650000000000006</v>
          </cell>
        </row>
        <row r="10113">
          <cell r="A10113">
            <v>95422</v>
          </cell>
          <cell r="B10113" t="str">
            <v>CURSO DE CAPACITAÇÃO PARA ENCARREGADO GERAL DE OBRAS (ENCARGOS COMPLEMENTARES) - MENSALISTA</v>
          </cell>
          <cell r="C10113" t="str">
            <v>MES</v>
          </cell>
          <cell r="D10113">
            <v>37.42</v>
          </cell>
        </row>
        <row r="10114">
          <cell r="A10114">
            <v>95423</v>
          </cell>
          <cell r="B10114" t="str">
            <v>CURSO DE CAPACITAÇÃO PARA MESTRE DE OBRAS (ENCARGOS COMPLEMENTARES) - MENSALISTA</v>
          </cell>
          <cell r="C10114" t="str">
            <v>MES</v>
          </cell>
          <cell r="D10114">
            <v>62.37</v>
          </cell>
        </row>
        <row r="10115">
          <cell r="A10115">
            <v>95424</v>
          </cell>
          <cell r="B10115" t="str">
            <v>CURSO DE CAPACITAÇÃO PARA TOPÓGRAFO (ENCARGOS COMPLEMENTARES) - MENSALISTA</v>
          </cell>
          <cell r="C10115" t="str">
            <v>MES</v>
          </cell>
          <cell r="D10115">
            <v>10.96</v>
          </cell>
        </row>
        <row r="10116">
          <cell r="A10116">
            <v>95425</v>
          </cell>
          <cell r="B10116" t="str">
            <v>TRANSPORTE COM CAMINHÃO BASCULANTE DE 18 M3, EM VIA URBANA EM LEITO NATURAL (UNIDADE: M3XKM). AF_09/2016</v>
          </cell>
          <cell r="C10116" t="str">
            <v>M3XKM</v>
          </cell>
          <cell r="D10116">
            <v>1.1200000000000001</v>
          </cell>
        </row>
        <row r="10117">
          <cell r="A10117">
            <v>95426</v>
          </cell>
          <cell r="B10117" t="str">
            <v>TRANSPORTE COM CAMINHÃO BASCULANTE DE 18 M3, EM VIA URBANA EM REVESTIMENTO PRIMÁRIO (UNIDADE: M3XKM). AF_09/2016</v>
          </cell>
          <cell r="C10117" t="str">
            <v>M3XKM</v>
          </cell>
          <cell r="D10117">
            <v>0.86</v>
          </cell>
        </row>
        <row r="10118">
          <cell r="A10118">
            <v>95427</v>
          </cell>
          <cell r="B10118" t="str">
            <v>TRANSPORTE COM CAMINHÃO BASCULANTE DE 18 M3, EM VIA URBANA PAVIMENTADA, DMT ACIMA DE 30 KM(UNIDADE: M3XKM). AF_09/2016</v>
          </cell>
          <cell r="C10118" t="str">
            <v>M3XKM</v>
          </cell>
          <cell r="D10118">
            <v>0.56999999999999995</v>
          </cell>
        </row>
        <row r="10119">
          <cell r="A10119">
            <v>95428</v>
          </cell>
          <cell r="B10119" t="str">
            <v>TRANSPORTE COM CAMINHÃO BASCULANTE DE 18 M3, EM VIA URBANA EM LEITO NATURAL (UNIDADE: TONXKM). AF_09/2016</v>
          </cell>
          <cell r="C10119" t="str">
            <v>TXKM</v>
          </cell>
          <cell r="D10119">
            <v>0.74</v>
          </cell>
        </row>
        <row r="10120">
          <cell r="A10120">
            <v>95429</v>
          </cell>
          <cell r="B10120" t="str">
            <v>TRANSPORTE COM CAMINHÃO BASCULANTE DE 18 M3, EM VIA URBANA EM REVESTIMENTO PRIMÁRIO (UNIDADE: TONXKM). AF_09/2016</v>
          </cell>
          <cell r="C10120" t="str">
            <v>TXKM</v>
          </cell>
          <cell r="D10120">
            <v>0.56999999999999995</v>
          </cell>
        </row>
        <row r="10121">
          <cell r="A10121">
            <v>95430</v>
          </cell>
          <cell r="B10121" t="str">
            <v>TRANSPORTE COM CAMINHÃO BASCULANTE DE 18 M3, EM VIA URBANA PAVIMENTADA, DMT ACIMA DE 30 KM (UNIDADE: TONXKM). AF_09/2016</v>
          </cell>
          <cell r="C10121" t="str">
            <v>TXKM</v>
          </cell>
          <cell r="D10121">
            <v>0.38</v>
          </cell>
        </row>
        <row r="10122">
          <cell r="A10122">
            <v>95445</v>
          </cell>
          <cell r="B10122" t="str">
            <v>CORTE E DOBRA DE AÇO CA-60, DIÂMETRO DE 5,0 MM, UTILIZADO EM ESTRIBO CONTÍNUO HELICOIDAL. AF_10/2016</v>
          </cell>
          <cell r="C10122" t="str">
            <v>KG</v>
          </cell>
          <cell r="D10122">
            <v>4.3099999999999996</v>
          </cell>
        </row>
        <row r="10123">
          <cell r="A10123">
            <v>95446</v>
          </cell>
          <cell r="B10123" t="str">
            <v>CORTE E DOBRA DE AÇO CA-50, DIÂMETRO DE 6,3 MM, UTILIZADO EM ESTRIBO CONTÍNUO HELICOIDAL. AF_10/2016</v>
          </cell>
          <cell r="C10123" t="str">
            <v>KG</v>
          </cell>
          <cell r="D10123">
            <v>4.4000000000000004</v>
          </cell>
        </row>
        <row r="10124">
          <cell r="A10124">
            <v>95463</v>
          </cell>
          <cell r="B10124" t="str">
            <v>FOSSA SÉPTICA EM ALVENARIA DE TIJOLO CERÂMICO MACIÇO, DIMENSÕES EXTERNAS DE 1,90X1,10X1,40 M, VOLUME DE 1.500 LITROS, REVESTIDO INTERNAMENTE COM MASSA ÚNICA E IMPERMEABILIZANTE E COM TAMPA DE CONCRETO ARMADO COM ESPESSURA DE 8 CM</v>
          </cell>
          <cell r="C10124" t="str">
            <v>UN</v>
          </cell>
          <cell r="D10124">
            <v>1309.6300000000001</v>
          </cell>
        </row>
        <row r="10125">
          <cell r="A10125">
            <v>95464</v>
          </cell>
          <cell r="B10125" t="str">
            <v>PINTURA VERNIZ POLIURETANO BRILHANTE EM MADEIRA, TRES DEMAOS</v>
          </cell>
          <cell r="C10125" t="str">
            <v>M2</v>
          </cell>
          <cell r="D10125">
            <v>17.829999999999998</v>
          </cell>
        </row>
        <row r="10126">
          <cell r="A10126">
            <v>95465</v>
          </cell>
          <cell r="B10126" t="str">
            <v>COBOGO CERAMICO (ELEMENTO VAZADO), 9X20X20CM, ASSENTADO COM ARGAMASSA TRACO 1:4 DE CIMENTO E AREIA</v>
          </cell>
          <cell r="C10126" t="str">
            <v>M2</v>
          </cell>
          <cell r="D10126">
            <v>128.24</v>
          </cell>
        </row>
        <row r="10127">
          <cell r="A10127">
            <v>95467</v>
          </cell>
          <cell r="B10127" t="str">
            <v>EMBASAMENTO C/PEDRA ARGAMASSADA UTILIZANDO ARG.CIM/AREIA 1:4</v>
          </cell>
          <cell r="C10127" t="str">
            <v>M3</v>
          </cell>
          <cell r="D10127">
            <v>330.84</v>
          </cell>
        </row>
        <row r="10128">
          <cell r="A10128">
            <v>95468</v>
          </cell>
          <cell r="B10128" t="str">
            <v>PINTURA ESMALTE BRILHANTE (2 DEMAOS) SOBRE SUPERFICIE METALICA, INCLUSIVE PROTECAO COM ZARCAO (1 DEMAO)</v>
          </cell>
          <cell r="C10128" t="str">
            <v>M2</v>
          </cell>
          <cell r="D10128">
            <v>30.43</v>
          </cell>
        </row>
        <row r="10129">
          <cell r="A10129">
            <v>95469</v>
          </cell>
          <cell r="B10129" t="str">
            <v>VASO SANITARIO SIFONADO CONVENCIONAL COM  LOUÇA BRANCA - FORNECIMENTO E INSTALAÇÃO. AF_10/2016</v>
          </cell>
          <cell r="C10129" t="str">
            <v>UN</v>
          </cell>
          <cell r="D10129">
            <v>165.12</v>
          </cell>
        </row>
        <row r="10130">
          <cell r="A10130">
            <v>95470</v>
          </cell>
          <cell r="B10130" t="str">
            <v>VASO SANITARIO SIFONADO CONVENCIONAL COM LOUÇA BRANCA, INCLUSO CONJUNTO DE LIGAÇÃO PARA BACIA SANITÁRIA AJUSTÁVEL - FORNECIMENTO E INSTALAÇÃO. AF_10/2016</v>
          </cell>
          <cell r="C10130" t="str">
            <v>UN</v>
          </cell>
          <cell r="D10130">
            <v>170.5</v>
          </cell>
        </row>
        <row r="10131">
          <cell r="A10131">
            <v>95471</v>
          </cell>
          <cell r="B10131" t="str">
            <v>VASO SANITARIO SIFONADO CONVENCIONAL PARA PCD SEM FURO FRONTAL COM  LOUÇA BRANCA SEM ASSENTO -  FORNECIMENTO E INSTALAÇÃO. AF_10/2016</v>
          </cell>
          <cell r="C10131" t="str">
            <v>UN</v>
          </cell>
          <cell r="D10131">
            <v>634.61</v>
          </cell>
        </row>
        <row r="10132">
          <cell r="A10132">
            <v>95472</v>
          </cell>
          <cell r="B10132" t="str">
            <v>VASO SANITARIO SIFONADO CONVENCIONAL PARA PCD SEM FURO FRONTAL COM LOUÇA BRANCA SEM ASSENTO, INCLUSO CONJUNTO DE LIGAÇÃO PARA BACIA SANITÁRIA AJUSTÁVEL - FORNECIMENTO E INSTALAÇÃO. AF_10/2016</v>
          </cell>
          <cell r="C10132" t="str">
            <v>UN</v>
          </cell>
          <cell r="D10132">
            <v>639.99</v>
          </cell>
        </row>
        <row r="10133">
          <cell r="A10133">
            <v>95474</v>
          </cell>
          <cell r="B10133" t="str">
            <v>ALVENARIA DE EMBASAMENTO EM TIJOLOS CERAMICOS MACICOS 5X10X20CM, ASSENTADO  COM ARGAMASSA TRACO 1:2:8 (CIMENTO, CAL E AREIA)</v>
          </cell>
          <cell r="C10133" t="str">
            <v>M3</v>
          </cell>
          <cell r="D10133">
            <v>591.14</v>
          </cell>
        </row>
        <row r="10134">
          <cell r="A10134">
            <v>95541</v>
          </cell>
          <cell r="B10134" t="str">
            <v>FIXAÇÃO UTILIZANDO PARAFUSO E BUCHA DE NYLON, SOMENTE MÃO DE OBRA. AF_10/2016</v>
          </cell>
          <cell r="C10134" t="str">
            <v>UN</v>
          </cell>
          <cell r="D10134">
            <v>3.11</v>
          </cell>
        </row>
        <row r="10135">
          <cell r="A10135">
            <v>95542</v>
          </cell>
          <cell r="B10135" t="str">
            <v>PORTA TOALHA ROSTO EM METAL CROMADO, TIPO ARGOLA, INCLUSO FIXAÇÃO. AF_10/2016</v>
          </cell>
          <cell r="C10135" t="str">
            <v>UN</v>
          </cell>
          <cell r="D10135">
            <v>27.4</v>
          </cell>
        </row>
        <row r="10136">
          <cell r="A10136">
            <v>95543</v>
          </cell>
          <cell r="B10136" t="str">
            <v>PORTA TOALHA BANHO EM METAL CROMADO, TIPO BARRA, INCLUSO FIXAÇÃO. AF_10/2016</v>
          </cell>
          <cell r="C10136" t="str">
            <v>UN</v>
          </cell>
          <cell r="D10136">
            <v>44.05</v>
          </cell>
        </row>
        <row r="10137">
          <cell r="A10137">
            <v>95544</v>
          </cell>
          <cell r="B10137" t="str">
            <v>PAPELEIRA DE PAREDE EM METAL CROMADO SEM TAMPA, INCLUSO FIXAÇÃO. AF_10/2016</v>
          </cell>
          <cell r="C10137" t="str">
            <v>UN</v>
          </cell>
          <cell r="D10137">
            <v>34.909999999999997</v>
          </cell>
        </row>
        <row r="10138">
          <cell r="A10138">
            <v>95545</v>
          </cell>
          <cell r="B10138" t="str">
            <v>SABONETEIRA DE PAREDE EM METAL CROMADO, INCLUSO FIXAÇÃO. AF_10/2016</v>
          </cell>
          <cell r="C10138" t="str">
            <v>UN</v>
          </cell>
          <cell r="D10138">
            <v>34.11</v>
          </cell>
        </row>
        <row r="10139">
          <cell r="A10139">
            <v>95546</v>
          </cell>
          <cell r="B10139" t="str">
            <v>KIT DE ACESSORIOS PARA BANHEIRO EM METAL CROMADO, 5 PECAS, INCLUSO FIXAÇÃO. AF_10/2016</v>
          </cell>
          <cell r="C10139" t="str">
            <v>UN</v>
          </cell>
          <cell r="D10139">
            <v>100.38</v>
          </cell>
        </row>
        <row r="10140">
          <cell r="A10140">
            <v>95547</v>
          </cell>
          <cell r="B10140" t="str">
            <v>SABONETEIRA PLASTICA TIPO DISPENSER PARA SABONETE LIQUIDO COM RESERVATORIO 800 A 1500 ML, INCLUSO FIXAÇÃO. AF_10/2016</v>
          </cell>
          <cell r="C10140" t="str">
            <v>UN</v>
          </cell>
          <cell r="D10140">
            <v>35.68</v>
          </cell>
        </row>
        <row r="10141">
          <cell r="A10141">
            <v>95563</v>
          </cell>
          <cell r="B10141" t="str">
            <v>ARGAMASSA TRAÇO 1:1,65 (CIMENTO E AREIA MÉDIA), FCK 20 MPA, PREPARO MECÂNICO COM MISTURADOR DUPLO HORIZONTAL DE ALTA TURBULÊNCIA. AF_11/2016</v>
          </cell>
          <cell r="C10141" t="str">
            <v>M3</v>
          </cell>
          <cell r="D10141">
            <v>532.30999999999995</v>
          </cell>
        </row>
        <row r="10142">
          <cell r="A10142">
            <v>95565</v>
          </cell>
          <cell r="B10142" t="str">
            <v>TUBO DE CONCRETO PARA REDES COLETORAS DE ÁGUAS PLUVIAIS, DIÂMETRO DE 300MM, JUNTA RÍGIDA, INSTALADO EM LOCAL COM BAIXO NÍVEL DE INTERFERÊNCIAS - FORNECIMENTO E ASSENTAMENTO. AF_12/2015</v>
          </cell>
          <cell r="C10142" t="str">
            <v>M</v>
          </cell>
          <cell r="D10142">
            <v>93.49</v>
          </cell>
        </row>
        <row r="10143">
          <cell r="A10143">
            <v>95566</v>
          </cell>
          <cell r="B10143" t="str">
            <v>TUBO DE CONCRETO PARA REDES COLETORAS DE ÁGUAS PLUVIAIS, DIÂMETRO DE 300MM, JUNTA RÍGIDA, INSTALADO EM LOCAL COM ALTO NÍVEL DE INTERFERÊNCIAS - FORNECIMENTO E ASSENTAMENTO. AF_12/2015</v>
          </cell>
          <cell r="C10143" t="str">
            <v>M</v>
          </cell>
          <cell r="D10143">
            <v>98.6</v>
          </cell>
        </row>
        <row r="10144">
          <cell r="A10144">
            <v>95567</v>
          </cell>
          <cell r="B10144" t="str">
            <v>TUBO DE CONCRETO (SIMPLES) PARA REDES COLETORAS DE ÁGUAS PLUVIAIS, DIÂMETRO DE 300 MM, JUNTA RÍGIDA, INSTALADO EM LOCAL COM BAIXO NÍVEL DE INTERFERÊNCIAS - FORNECIMENTO E ASSENTAMENTO. AF_12/2015</v>
          </cell>
          <cell r="C10144" t="str">
            <v>M</v>
          </cell>
          <cell r="D10144">
            <v>56.85</v>
          </cell>
        </row>
        <row r="10145">
          <cell r="A10145">
            <v>95568</v>
          </cell>
          <cell r="B10145" t="str">
            <v>TUBO DE CONCRETO (SIMPLES) PARA REDES COLETORAS DE ÁGUAS PLUVIAIS, DIÂMETRO DE 400 MM, JUNTA RÍGIDA, INSTALADO EM LOCAL COM BAIXO NÍVEL DE INTERFERÊNCIAS - FORNECIMENTO E ASSENTAMENTO. AF_12/2015</v>
          </cell>
          <cell r="C10145" t="str">
            <v>M</v>
          </cell>
          <cell r="D10145">
            <v>74.08</v>
          </cell>
        </row>
        <row r="10146">
          <cell r="A10146">
            <v>95569</v>
          </cell>
          <cell r="B10146" t="str">
            <v>TUBO DE CONCRETO (SIMPLES) PARA REDES COLETORAS DE ÁGUAS PLUVIAIS, DIÂMETRO DE 500 MM, JUNTA RÍGIDA, INSTALADO EM LOCAL COM BAIXO NÍVEL DE INTERFERÊNCIAS - FORNECIMENTO E ASSENTAMENTO. AF_12/2015</v>
          </cell>
          <cell r="C10146" t="str">
            <v>M</v>
          </cell>
          <cell r="D10146">
            <v>99.46</v>
          </cell>
        </row>
        <row r="10147">
          <cell r="A10147">
            <v>95570</v>
          </cell>
          <cell r="B10147" t="str">
            <v>TUBO DE CONCRETO (SIMPLES) PARA REDES COLETORAS DE ÁGUAS PLUVIAIS, DIÂMETRO DE 300 MM, JUNTA RÍGIDA, INSTALADO EM LOCAL COM ALTO NÍVEL DE INTERFERÊNCIAS - FORNECIMENTO E ASSENTAMENTO. AF_12/2015</v>
          </cell>
          <cell r="C10147" t="str">
            <v>M</v>
          </cell>
          <cell r="D10147">
            <v>61.96</v>
          </cell>
        </row>
        <row r="10148">
          <cell r="A10148">
            <v>95571</v>
          </cell>
          <cell r="B10148" t="str">
            <v>TUBO DE CONCRETO (SIMPLES) PARA REDES COLETORAS DE ÁGUAS PLUVIAIS, DIÂMETRO DE 400 MM, JUNTA RÍGIDA, INSTALADO EM LOCAL COM ALTO NÍVEL DE INTERFERÊNCIAS - FORNECIMENTO E ASSENTAMENTO. AF_12/2015</v>
          </cell>
          <cell r="C10148" t="str">
            <v>M</v>
          </cell>
          <cell r="D10148">
            <v>80.63</v>
          </cell>
        </row>
        <row r="10149">
          <cell r="A10149">
            <v>95572</v>
          </cell>
          <cell r="B10149" t="str">
            <v>TUBO DE CONCRETO (SIMPLES) PARA REDES COLETORAS DE ÁGUAS PLUVIAIS, DIÂMETRO DE 500 MM, JUNTA RÍGIDA, INSTALADO EM LOCAL COM ALTO NÍVEL DE INTERFERÊNCIAS - FORNECIMENTO E ASSENTAMENTO. AF_12/2015</v>
          </cell>
          <cell r="C10149" t="str">
            <v>M</v>
          </cell>
          <cell r="D10149">
            <v>107.56</v>
          </cell>
        </row>
        <row r="10150">
          <cell r="A10150">
            <v>95573</v>
          </cell>
          <cell r="B10150" t="str">
            <v>MÃO-FRANCESA EM AÇO, ABAS IGUAIS 40 CM, CAPACIDADE MÍNIMA 70 KG, BRANCO  FORNECIMENTO E INSTALAÇÃO. AF_11/2016</v>
          </cell>
          <cell r="C10150" t="str">
            <v>UN</v>
          </cell>
          <cell r="D10150">
            <v>43.19</v>
          </cell>
        </row>
        <row r="10151">
          <cell r="A10151">
            <v>95574</v>
          </cell>
          <cell r="B10151" t="str">
            <v>MÃO-FRANCESA EM AÇO, ABAS IGUAIS 30 CM, CAPACIDADE MÍNIMA 60 KG, BRANCO  FORNECIMENTO E INSTALAÇÃO. AF_11/2016</v>
          </cell>
          <cell r="C10151" t="str">
            <v>UN</v>
          </cell>
          <cell r="D10151">
            <v>32.46</v>
          </cell>
        </row>
        <row r="10152">
          <cell r="A10152">
            <v>95576</v>
          </cell>
          <cell r="B10152" t="str">
            <v>MONTAGEM DE ARMADURA LONGITUDINAL DE ESTACAS DE SEÇÃO CIRCULAR, DIÂMETRO = 8,0 MM. AF_11/2016</v>
          </cell>
          <cell r="C10152" t="str">
            <v>KG</v>
          </cell>
          <cell r="D10152">
            <v>7.2</v>
          </cell>
        </row>
        <row r="10153">
          <cell r="A10153">
            <v>95577</v>
          </cell>
          <cell r="B10153" t="str">
            <v>MONTAGEM DE ARMADURA LONGITUDINAL DE ESTACAS DE SEÇÃO CIRCULAR, DIÂMETRO = 10,0 MM. AF_11/2016</v>
          </cell>
          <cell r="C10153" t="str">
            <v>KG</v>
          </cell>
          <cell r="D10153">
            <v>5.94</v>
          </cell>
        </row>
        <row r="10154">
          <cell r="A10154">
            <v>95578</v>
          </cell>
          <cell r="B10154" t="str">
            <v>MONTAGEM DE ARMADURA LONGITUDINAL DE ESTACAS DE SEÇÃO CIRCULAR, DIÂMETRO = 12,5 MM. AF_11/2016</v>
          </cell>
          <cell r="C10154" t="str">
            <v>KG</v>
          </cell>
          <cell r="D10154">
            <v>5.38</v>
          </cell>
        </row>
        <row r="10155">
          <cell r="A10155">
            <v>95579</v>
          </cell>
          <cell r="B10155" t="str">
            <v>MONTAGEM DE ARMADURA LONGITUDINAL DE ESTACAS DE SEÇÃO CIRCULAR, DIÂMETRO = 16,0 MM. AF_11/2016</v>
          </cell>
          <cell r="C10155" t="str">
            <v>KG</v>
          </cell>
          <cell r="D10155">
            <v>5.08</v>
          </cell>
        </row>
        <row r="10156">
          <cell r="A10156">
            <v>95580</v>
          </cell>
          <cell r="B10156" t="str">
            <v>MONTAGEM DE ARMADURA LONGITUDINAL DE ESTACAS DE SEÇÃO CIRCULAR, DIÂMETRO = 20,0 MM. AF_11/2016</v>
          </cell>
          <cell r="C10156" t="str">
            <v>KG</v>
          </cell>
          <cell r="D10156">
            <v>4.75</v>
          </cell>
        </row>
        <row r="10157">
          <cell r="A10157">
            <v>95581</v>
          </cell>
          <cell r="B10157" t="str">
            <v>MONTAGEM DE ARMADURA LONGITUDINAL DE ESTACAS DE SEÇÃO CIRCULAR, DIÂMETRO = 25,0 MM. AF_11/2016</v>
          </cell>
          <cell r="C10157" t="str">
            <v>KG</v>
          </cell>
          <cell r="D10157">
            <v>5.21</v>
          </cell>
        </row>
        <row r="10158">
          <cell r="A10158">
            <v>95583</v>
          </cell>
          <cell r="B10158" t="str">
            <v>MONTAGEM DE ARMADURA TRANSVERSAL DE ESTACAS DE SEÇÃO CIRCULAR, DIÂMETRO = 5,0 MM. AF_11/2016</v>
          </cell>
          <cell r="C10158" t="str">
            <v>KG</v>
          </cell>
          <cell r="D10158">
            <v>9.5500000000000007</v>
          </cell>
        </row>
        <row r="10159">
          <cell r="A10159">
            <v>95584</v>
          </cell>
          <cell r="B10159" t="str">
            <v>MONTAGEM DE ARMADURA TRANSVERSAL DE ESTACAS DE SEÇÃO CIRCULAR, DIÂMETRO = 6,3 MM. AF_11/2016</v>
          </cell>
          <cell r="C10159" t="str">
            <v>KG</v>
          </cell>
          <cell r="D10159">
            <v>7.72</v>
          </cell>
        </row>
        <row r="10160">
          <cell r="A10160">
            <v>95585</v>
          </cell>
          <cell r="B10160" t="str">
            <v>MONTAGEM DE ARMADURA LONGITUDINAL DE ESTACAS DE SEÇÃO RETANGULAR (BARRETE), DIÂMETRO = 8,0 MM. AF_11/2016</v>
          </cell>
          <cell r="C10160" t="str">
            <v>KG</v>
          </cell>
          <cell r="D10160">
            <v>7.53</v>
          </cell>
        </row>
        <row r="10161">
          <cell r="A10161">
            <v>95586</v>
          </cell>
          <cell r="B10161" t="str">
            <v>MONTAGEM DE ARMADURA LONGITUDINAL DE ESTACAS DE SEÇÃO RETANGULAR (BARRETE), DIÂMETRO = 10,0 MM. AF_11/2016</v>
          </cell>
          <cell r="C10161" t="str">
            <v>KG</v>
          </cell>
          <cell r="D10161">
            <v>6.2</v>
          </cell>
        </row>
        <row r="10162">
          <cell r="A10162">
            <v>95587</v>
          </cell>
          <cell r="B10162" t="str">
            <v>MONTAGEM DE ARMADURA LONGITUDINAL DE ESTACAS DE SEÇÃO RETANGULAR (BARRETE), DIÂMETRO = 12,5 MM. AF_11/2016</v>
          </cell>
          <cell r="C10162" t="str">
            <v>KG</v>
          </cell>
          <cell r="D10162">
            <v>5.59</v>
          </cell>
        </row>
        <row r="10163">
          <cell r="A10163">
            <v>95588</v>
          </cell>
          <cell r="B10163" t="str">
            <v>MONTAGEM DE ARMADURA LONGITUDINAL DE ESTACAS DE SEÇÃO RETANGULAR (BARRETE), DIÂMETRO = 16,0 MM. AF_11/2016</v>
          </cell>
          <cell r="C10163" t="str">
            <v>KG</v>
          </cell>
          <cell r="D10163">
            <v>5.26</v>
          </cell>
        </row>
        <row r="10164">
          <cell r="A10164">
            <v>95589</v>
          </cell>
          <cell r="B10164" t="str">
            <v>MONTAGEM DE ARMADURA LONGITUDINAL DE ESTACAS DE SEÇÃO RETANGULAR (BARRETE), DIÂMETRO = 20,0 MM. AF_11/2016</v>
          </cell>
          <cell r="C10164" t="str">
            <v>KG</v>
          </cell>
          <cell r="D10164">
            <v>4.88</v>
          </cell>
        </row>
        <row r="10165">
          <cell r="A10165">
            <v>95590</v>
          </cell>
          <cell r="B10165" t="str">
            <v>MONTAGEM DE ARMADURA LONGITUDINAL DE ESTACAS DE SEÇÃO RETANGULAR (BARRETE), DIÂMETRO = 25,0 MM. AF_11/2016</v>
          </cell>
          <cell r="C10165" t="str">
            <v>KG</v>
          </cell>
          <cell r="D10165">
            <v>5.32</v>
          </cell>
        </row>
        <row r="10166">
          <cell r="A10166">
            <v>95592</v>
          </cell>
          <cell r="B10166" t="str">
            <v>MONTAGEM DE ARMADURA TRANSVERSAL DE ESTACAS DE SEÇÃO RETANGULAR (BARRETE), DIÂMETRO = 5,0 MM. AF_11/2016</v>
          </cell>
          <cell r="C10166" t="str">
            <v>KG</v>
          </cell>
          <cell r="D10166">
            <v>11.79</v>
          </cell>
        </row>
        <row r="10167">
          <cell r="A10167">
            <v>95593</v>
          </cell>
          <cell r="B10167" t="str">
            <v>MONTAGEM DE ARMADURA TRANSVERSAL DE ESTACAS DE SEÇÃO RETANGULAR (BARRETE), DIÂMETRO = 6,3 MM. AF_11/2016</v>
          </cell>
          <cell r="C10167" t="str">
            <v>KG</v>
          </cell>
          <cell r="D10167">
            <v>9.06</v>
          </cell>
        </row>
        <row r="10168">
          <cell r="A10168">
            <v>95601</v>
          </cell>
          <cell r="B10168" t="str">
            <v>ARRASAMENTO MECANICO DE ESTACA DE CONCRETO ARMADO, DIAMETROS DE ATÉ 40 CM. AF_11/2016</v>
          </cell>
          <cell r="C10168" t="str">
            <v>UN</v>
          </cell>
          <cell r="D10168">
            <v>11.68</v>
          </cell>
        </row>
        <row r="10169">
          <cell r="A10169">
            <v>95602</v>
          </cell>
          <cell r="B10169" t="str">
            <v>ARRASAMENTO MECANICO DE ESTACA DE CONCRETO ARMADO, DIAMETROS DE 41 CM A 60 CM. AF_11/2016</v>
          </cell>
          <cell r="C10169" t="str">
            <v>UN</v>
          </cell>
          <cell r="D10169">
            <v>14.99</v>
          </cell>
        </row>
        <row r="10170">
          <cell r="A10170">
            <v>95603</v>
          </cell>
          <cell r="B10170" t="str">
            <v>ARRASAMENTO MECANICO DE ESTACA DE CONCRETO ARMADO, DIAMETROS DE 61 CM A 80 CM. AF_11/2016</v>
          </cell>
          <cell r="C10170" t="str">
            <v>UN</v>
          </cell>
          <cell r="D10170">
            <v>19.670000000000002</v>
          </cell>
        </row>
        <row r="10171">
          <cell r="A10171">
            <v>95604</v>
          </cell>
          <cell r="B10171" t="str">
            <v>ARRASAMENTO MECANICO DE ESTACA DE CONCRETO ARMADO, DIAMETROS DE 81 CM A 100 CM. AF_11/2016</v>
          </cell>
          <cell r="C10171" t="str">
            <v>UN</v>
          </cell>
          <cell r="D10171">
            <v>25.91</v>
          </cell>
        </row>
        <row r="10172">
          <cell r="A10172">
            <v>95605</v>
          </cell>
          <cell r="B10172" t="str">
            <v>ARRASAMENTO MECANICO DE ESTACA DE CONCRETO ARMADO, DIAMETROS DE 101 CM A 150 CM. AF_11/2016</v>
          </cell>
          <cell r="C10172" t="str">
            <v>UN</v>
          </cell>
          <cell r="D10172">
            <v>40.630000000000003</v>
          </cell>
        </row>
        <row r="10173">
          <cell r="A10173">
            <v>95606</v>
          </cell>
          <cell r="B10173" t="str">
            <v>UMIDIFICAÇÃO DE MATERIAL PARA VALAS COM CAMINHÃO PIPA 10000L. AF_11/2016</v>
          </cell>
          <cell r="C10173" t="str">
            <v>M3</v>
          </cell>
          <cell r="D10173">
            <v>1.1299999999999999</v>
          </cell>
        </row>
        <row r="10174">
          <cell r="A10174">
            <v>95607</v>
          </cell>
          <cell r="B10174" t="str">
            <v>ARRASAMENTO DE ESTACA METÁLICA, PERFIL LAMINADO TIPO I FAMÍLIA 250. AF_11/2016</v>
          </cell>
          <cell r="C10174" t="str">
            <v>UN</v>
          </cell>
          <cell r="D10174">
            <v>4.72</v>
          </cell>
        </row>
        <row r="10175">
          <cell r="A10175">
            <v>95608</v>
          </cell>
          <cell r="B10175" t="str">
            <v>ARRASAMENTO DE ESTACA METÁLICA, PERFIL LAMINADO TIPO H FAMÍLIA 250. AF_11/2016</v>
          </cell>
          <cell r="C10175" t="str">
            <v>UN</v>
          </cell>
          <cell r="D10175">
            <v>5.46</v>
          </cell>
        </row>
        <row r="10176">
          <cell r="A10176">
            <v>95609</v>
          </cell>
          <cell r="B10176" t="str">
            <v>ARRASAMENTO DE ESTACA METÁLICA, PERFIL LAMINADO TIPO H FAMÍLIA 310. AF_11/2016</v>
          </cell>
          <cell r="C10176" t="str">
            <v>UN</v>
          </cell>
          <cell r="D10176">
            <v>6.07</v>
          </cell>
        </row>
        <row r="10177">
          <cell r="A10177">
            <v>95617</v>
          </cell>
          <cell r="B10177" t="str">
            <v>PERFURATRIZ PNEUMATICA MANUAL DE PESO MEDIO, MARTELETE, 18KG, COMPRIMENTO MÁXIMO DE CURSO DE 6 M, DIAMETRO DO PISTAO DE 5,5 CM - DEPRECIAÇÃO. AF_11/2016</v>
          </cell>
          <cell r="C10177" t="str">
            <v>H</v>
          </cell>
          <cell r="D10177">
            <v>0.87</v>
          </cell>
        </row>
        <row r="10178">
          <cell r="A10178">
            <v>95618</v>
          </cell>
          <cell r="B10178" t="str">
            <v>PERFURATRIZ PNEUMATICA MANUAL DE PESO MEDIO, MARTELETE, 18KG, COMPRIMENTO MÁXIMO DE CURSO DE 6 M, DIAMETRO DO PISTAO DE 5,5 CM - JUROS. AF_11/2016</v>
          </cell>
          <cell r="C10178" t="str">
            <v>H</v>
          </cell>
          <cell r="D10178">
            <v>0.19</v>
          </cell>
        </row>
        <row r="10179">
          <cell r="A10179">
            <v>95619</v>
          </cell>
          <cell r="B10179" t="str">
            <v>PERFURATRIZ PNEUMATICA MANUAL DE PESO MEDIO, MARTELETE, 18KG, COMPRIMENTO MÁXIMO DE CURSO DE 6 M, DIAMETRO DO PISTAO DE 5,5 CM - MANUTENÇÃO. AF_11/2016</v>
          </cell>
          <cell r="C10179" t="str">
            <v>H</v>
          </cell>
          <cell r="D10179">
            <v>1.0900000000000001</v>
          </cell>
        </row>
        <row r="10180">
          <cell r="A10180">
            <v>95620</v>
          </cell>
          <cell r="B10180" t="str">
            <v>PERFURATRIZ PNEUMATICA MANUAL DE PESO MEDIO, MARTELETE, 18KG, COMPRIMENTO MÁXIMO DE CURSO DE 6 M, DIAMETRO DO PISTAO DE 5,5 CM - CHP DIURNO. AF_11/2016</v>
          </cell>
          <cell r="C10180" t="str">
            <v>CHP</v>
          </cell>
          <cell r="D10180">
            <v>12.42</v>
          </cell>
        </row>
        <row r="10181">
          <cell r="A10181">
            <v>95621</v>
          </cell>
          <cell r="B10181" t="str">
            <v>PERFURATRIZ PNEUMATICA MANUAL DE PESO MEDIO, MARTELETE, 18KG, COMPRIMENTO MÁXIMO DE CURSO DE 6 M, DIAMETRO DO PISTAO DE 5,5 CM - CHI DIURNO. AF_11/2016</v>
          </cell>
          <cell r="C10181" t="str">
            <v>CHI</v>
          </cell>
          <cell r="D10181">
            <v>11.33</v>
          </cell>
        </row>
        <row r="10182">
          <cell r="A10182">
            <v>95622</v>
          </cell>
          <cell r="B10182" t="str">
            <v>APLICAÇÃO MANUAL DE TINTA LÁTEX ACRÍLICA EM PANOS COM PRESENÇA DE VÃOS DE EDIFÍCIOS DE MÚLTIPLOS PAVIMENTOS, DUAS DEMÃOS. AF_11/2016</v>
          </cell>
          <cell r="C10182" t="str">
            <v>M2</v>
          </cell>
          <cell r="D10182">
            <v>9.84</v>
          </cell>
        </row>
        <row r="10183">
          <cell r="A10183">
            <v>95623</v>
          </cell>
          <cell r="B10183" t="str">
            <v>APLICAÇÃO MANUAL DE TINTA LÁTEX ACRÍLICA EM PANOS SEM PRESENÇA DE VÃOS DE EDIFÍCIOS DE MÚLTIPLOS PAVIMENTOS, DUAS DEMÃOS. AF_11/2016</v>
          </cell>
          <cell r="C10183" t="str">
            <v>M2</v>
          </cell>
          <cell r="D10183">
            <v>7.65</v>
          </cell>
        </row>
        <row r="10184">
          <cell r="A10184">
            <v>95624</v>
          </cell>
          <cell r="B10184" t="str">
            <v>APLICAÇÃO MANUAL DE TINTA LÁTEX ACRÍLICA EM SUPERFÍCIES EXTERNAS DE SACADA DE EDIFÍCIOS DE MÚLTIPLOS PAVIMENTOS, DUAS DEMÃOS. AF_11/2016</v>
          </cell>
          <cell r="C10184" t="str">
            <v>M2</v>
          </cell>
          <cell r="D10184">
            <v>14.29</v>
          </cell>
        </row>
        <row r="10185">
          <cell r="A10185">
            <v>95625</v>
          </cell>
          <cell r="B10185" t="str">
            <v>APLICAÇÃO MANUAL DE TINTA LÁTEX ACRÍLICA EM SUPERFÍCIES INTERNAS DE SACADA DE EDIFÍCIOS DE MÚLTIPLOS PAVIMENTOS, DUAS DEMÃOS. AF_11/2016</v>
          </cell>
          <cell r="C10185" t="str">
            <v>M2</v>
          </cell>
          <cell r="D10185">
            <v>15.7</v>
          </cell>
        </row>
        <row r="10186">
          <cell r="A10186">
            <v>95626</v>
          </cell>
          <cell r="B10186" t="str">
            <v>APLICAÇÃO MANUAL DE TINTA LÁTEX ACRÍLICA EM PAREDE EXTERNAS DE CASAS, DUAS DEMÃOS. AF_11/2016</v>
          </cell>
          <cell r="C10186" t="str">
            <v>M2</v>
          </cell>
          <cell r="D10186">
            <v>10.54</v>
          </cell>
        </row>
        <row r="10187">
          <cell r="A10187">
            <v>95627</v>
          </cell>
          <cell r="B10187" t="str">
            <v>ROLO COMPACTADOR VIBRATORIO TANDEM, ACO LISO, POTENCIA 125 HP, PESO SEM/COM LASTRO 10,20/11,65 T, LARGURA DE TRABALHO 1,73 M - DEPRECIAÇÃO. AF_11/2016</v>
          </cell>
          <cell r="C10187" t="str">
            <v>H</v>
          </cell>
          <cell r="D10187">
            <v>19.38</v>
          </cell>
        </row>
        <row r="10188">
          <cell r="A10188">
            <v>95628</v>
          </cell>
          <cell r="B10188" t="str">
            <v>ROLO COMPACTADOR VIBRATORIO TANDEM, ACO LISO, POTENCIA 125 HP, PESO SEM/COM LASTRO 10,20/11,65 T, LARGURA DE TRABALHO 1,73 M - JUROS. AF_11/2016</v>
          </cell>
          <cell r="C10188" t="str">
            <v>H</v>
          </cell>
          <cell r="D10188">
            <v>5.09</v>
          </cell>
        </row>
        <row r="10189">
          <cell r="A10189">
            <v>95629</v>
          </cell>
          <cell r="B10189" t="str">
            <v>ROLO COMPACTADOR VIBRATORIO TANDEM, ACO LISO, POTENCIA 125 HP, PESO SEM/COM LASTRO 10,20/11,65 T, LARGURA DE TRABALHO 1,73 M - MANUTENÇÃO. AF_11/2016</v>
          </cell>
          <cell r="C10189" t="str">
            <v>H</v>
          </cell>
          <cell r="D10189">
            <v>24.25</v>
          </cell>
        </row>
        <row r="10190">
          <cell r="A10190">
            <v>95630</v>
          </cell>
          <cell r="B10190" t="str">
            <v>ROLO COMPACTADOR VIBRATORIO TANDEM, ACO LISO, POTENCIA 125 HP, PESO SEM/COM LASTRO 10,20/11,65 T, LARGURA DE TRABALHO 1,73 M - MATERIAIS NA OPERAÇÃO. AF_11/2016</v>
          </cell>
          <cell r="C10190" t="str">
            <v>H</v>
          </cell>
          <cell r="D10190">
            <v>60.44</v>
          </cell>
        </row>
        <row r="10191">
          <cell r="A10191">
            <v>95631</v>
          </cell>
          <cell r="B10191" t="str">
            <v>ROLO COMPACTADOR VIBRATORIO TANDEM, ACO LISO, POTENCIA 125 HP, PESO SEM/COM LASTRO 10,20/11,65 T, LARGURA DE TRABALHO 1,73 M - CHP DIURNO. AF_11/2016</v>
          </cell>
          <cell r="C10191" t="str">
            <v>CHP</v>
          </cell>
          <cell r="D10191">
            <v>123.15</v>
          </cell>
        </row>
        <row r="10192">
          <cell r="A10192">
            <v>95632</v>
          </cell>
          <cell r="B10192" t="str">
            <v>ROLO COMPACTADOR VIBRATORIO TANDEM, ACO LISO, POTENCIA 125 HP, PESO SEM/COM LASTRO 10,20/11,65 T, LARGURA DE TRABALHO 1,73 M - CHI DIURNO. AF_11/2016</v>
          </cell>
          <cell r="C10192" t="str">
            <v>CHI</v>
          </cell>
          <cell r="D10192">
            <v>38.46</v>
          </cell>
        </row>
        <row r="10193">
          <cell r="A10193">
            <v>95634</v>
          </cell>
          <cell r="B10193" t="str">
            <v>KIT CAVALETE PARA MEDIÇÃO DE ÁGUA - ENTRADA PRINCIPAL, EM PVC SOLDÁVEL DN 20 (½ )   FORNECIMENTO E INSTALAÇÃO (EXCLUSIVE HIDRÔMETRO). AF_11/2016</v>
          </cell>
          <cell r="C10193" t="str">
            <v>UN</v>
          </cell>
          <cell r="D10193">
            <v>92.49</v>
          </cell>
        </row>
        <row r="10194">
          <cell r="A10194">
            <v>95635</v>
          </cell>
          <cell r="B10194" t="str">
            <v>KIT CAVALETE PARA MEDIÇÃO DE ÁGUA - ENTRADA PRINCIPAL, EM PVC SOLDÁVEL DN 25 (¾ )   FORNECIMENTO E INSTALAÇÃO (EXCLUSIVE HIDRÔMETRO). AF_11/2016</v>
          </cell>
          <cell r="C10194" t="str">
            <v>UN</v>
          </cell>
          <cell r="D10194">
            <v>99.06</v>
          </cell>
        </row>
        <row r="10195">
          <cell r="A10195">
            <v>95637</v>
          </cell>
          <cell r="B10195" t="str">
            <v>KIT CAVALETE PARA MEDIÇÃO DE ÁGUA - ENTRADA PRINCIPAL, EM AÇO GALVANIZADO DN 32 (1 ¼)  FORNECIMENTO E INSTALAÇÃO (EXCLUSIVE HIDRÔMETRO). AF_11/2016</v>
          </cell>
          <cell r="C10195" t="str">
            <v>UN</v>
          </cell>
          <cell r="D10195">
            <v>339.42</v>
          </cell>
        </row>
        <row r="10196">
          <cell r="A10196">
            <v>95638</v>
          </cell>
          <cell r="B10196" t="str">
            <v>KIT CAVALETE PARA MEDIÇÃO DE ÁGUA - ENTRADA PRINCIPAL, EM AÇO GALVANIZADO DN 40 (1 ½)  FORNECIMENTO E INSTALAÇÃO (EXCLUSIVE HIDRÔMETRO). AF_11/2016</v>
          </cell>
          <cell r="C10196" t="str">
            <v>UN</v>
          </cell>
          <cell r="D10196">
            <v>412.08</v>
          </cell>
        </row>
        <row r="10197">
          <cell r="A10197">
            <v>95639</v>
          </cell>
          <cell r="B10197" t="str">
            <v>KIT CAVALETE PARA MEDIÇÃO DE ÁGUA - ENTRADA PRINCIPAL, EM AÇO GALVANIZADO DN 50 (2)  FORNECIMENTO E INSTALAÇÃO (EXCLUSIVE HIDRÔMETRO). AF_11/2016</v>
          </cell>
          <cell r="C10197" t="str">
            <v>UN</v>
          </cell>
          <cell r="D10197">
            <v>522.09</v>
          </cell>
        </row>
        <row r="10198">
          <cell r="A10198">
            <v>95641</v>
          </cell>
          <cell r="B10198" t="str">
            <v>KIT CAVALETE PARA MEDIÇÃO DE ÁGUA - ENTRADA INDIVIDUALIZADA, EM PVC DN 25 (¾), PARA 2 MEDIDORES  FORNECIMENTO E INSTALAÇÃO (EXCLUSIVE HIDRÔMETRO). AF_11/2016</v>
          </cell>
          <cell r="C10198" t="str">
            <v>UN</v>
          </cell>
          <cell r="D10198">
            <v>190.46</v>
          </cell>
        </row>
        <row r="10199">
          <cell r="A10199">
            <v>95642</v>
          </cell>
          <cell r="B10199" t="str">
            <v>KIT CAVALETE PARA MEDIÇÃO DE ÁGUA - ENTRADA INDIVIDUALIZADA, EM PVC DN 25 (¾), PARA 3 MEDIDORES  FORNECIMENTO E INSTALAÇÃO (EXCLUSIVE HIDRÔMETRO). AF_11/2016</v>
          </cell>
          <cell r="C10199" t="str">
            <v>UN</v>
          </cell>
          <cell r="D10199">
            <v>280.95999999999998</v>
          </cell>
        </row>
        <row r="10200">
          <cell r="A10200">
            <v>95643</v>
          </cell>
          <cell r="B10200" t="str">
            <v>KIT CAVALETE PARA MEDIÇÃO DE ÁGUA - ENTRADA INDIVIDUALIZADA, EM PVC DN 25 (¾), PARA 4 MEDIDORES  FORNECIMENTO E INSTALAÇÃO (EXCLUSIVE HIDRÔMETRO). AF_11/2016</v>
          </cell>
          <cell r="C10200" t="str">
            <v>UN</v>
          </cell>
          <cell r="D10200">
            <v>366.97</v>
          </cell>
        </row>
        <row r="10201">
          <cell r="A10201">
            <v>95644</v>
          </cell>
          <cell r="B10201" t="str">
            <v>KIT CAVALETE PARA MEDIÇÃO DE ÁGUA - ENTRADA INDIVIDUALIZADA, EM PVC DN 32 (1), PARA 1 MEDIDOR  FORNECIMENTO E INSTALAÇÃO (EXCLUSIVE HIDRÔMETRO). AF_11/2016</v>
          </cell>
          <cell r="C10201" t="str">
            <v>UN</v>
          </cell>
          <cell r="D10201">
            <v>138.19</v>
          </cell>
        </row>
        <row r="10202">
          <cell r="A10202">
            <v>95645</v>
          </cell>
          <cell r="B10202" t="str">
            <v>KIT CAVALETE PARA MEDIÇÃO DE ÁGUA - ENTRADA INDIVIDUALIZADA, EM PVC DN 32 (1), PARA 2 MEDIDORES  FORNECIMENTO E INSTALAÇÃO (EXCLUSIVE HIDRÔMETRO). AF_11/2016</v>
          </cell>
          <cell r="C10202" t="str">
            <v>UN</v>
          </cell>
          <cell r="D10202">
            <v>250.44</v>
          </cell>
        </row>
        <row r="10203">
          <cell r="A10203">
            <v>95646</v>
          </cell>
          <cell r="B10203" t="str">
            <v>KIT CAVALETE PARA MEDIÇÃO DE ÁGUA - ENTRADA INDIVIDUALIZADA, EM PVC DN 32 (1), PARA 3 MEDIDORES  FORNECIMENTO E INSTALAÇÃO (EXCLUSIVE HIDRÔMETRO). AF_11/2016</v>
          </cell>
          <cell r="C10203" t="str">
            <v>UN</v>
          </cell>
          <cell r="D10203">
            <v>372.7</v>
          </cell>
        </row>
        <row r="10204">
          <cell r="A10204">
            <v>95647</v>
          </cell>
          <cell r="B10204" t="str">
            <v>KIT CAVALETE PARA MEDIÇÃO DE ÁGUA - ENTRADA INDIVIDUALIZADA, EM PVC DN 32 (1), PARA 4 MEDIDORES  FORNECIMENTO E INSTALAÇÃO (EXCLUSIVE HIDRÔMETRO). AF_11/2016</v>
          </cell>
          <cell r="C10204" t="str">
            <v>UN</v>
          </cell>
          <cell r="D10204">
            <v>487.87</v>
          </cell>
        </row>
        <row r="10205">
          <cell r="A10205">
            <v>95673</v>
          </cell>
          <cell r="B10205" t="str">
            <v>HIDRÔMETRO DN 20 (½), 1,5 M³/H  FORNECIMENTO E INSTALAÇÃO. AF_11/2016</v>
          </cell>
          <cell r="C10205" t="str">
            <v>UN</v>
          </cell>
          <cell r="D10205">
            <v>100.52</v>
          </cell>
        </row>
        <row r="10206">
          <cell r="A10206">
            <v>95674</v>
          </cell>
          <cell r="B10206" t="str">
            <v>HIDRÔMETRO DN 20 (½), 3,0 M³/H  FORNECIMENTO E INSTALAÇÃO. AF_11/2016</v>
          </cell>
          <cell r="C10206" t="str">
            <v>UN</v>
          </cell>
          <cell r="D10206">
            <v>106.85</v>
          </cell>
        </row>
        <row r="10207">
          <cell r="A10207">
            <v>95675</v>
          </cell>
          <cell r="B10207" t="str">
            <v>HIDRÔMETRO DN 25 (¾ ), 5,0 M³/H FORNECIMENTO E INSTALAÇÃO. AF_11/2016</v>
          </cell>
          <cell r="C10207" t="str">
            <v>UN</v>
          </cell>
          <cell r="D10207">
            <v>130.63999999999999</v>
          </cell>
        </row>
        <row r="10208">
          <cell r="A10208">
            <v>95676</v>
          </cell>
          <cell r="B10208" t="str">
            <v>CAIXA EM CONCRETO PRÉ-MOLDADO PARA ABRIGO DE HIDRÔMETRO COM DN 20 (½)  FORNECIMENTO E INSTALAÇÃO. AF_11/2016</v>
          </cell>
          <cell r="C10208" t="str">
            <v>UN</v>
          </cell>
          <cell r="D10208">
            <v>83.86</v>
          </cell>
        </row>
        <row r="10209">
          <cell r="A10209">
            <v>95693</v>
          </cell>
          <cell r="B10209" t="str">
            <v>LUVA SIMPLES, PVC, SÉRIE NORMAL, ESGOTO PREDIAL, DN 150 MM, JUNTA ELÁSTICA, FORNECIDO E INSTALADO EM SUBCOLETOR AÉREO DE ESGOTO SANITÁRIO. AF_12/2014</v>
          </cell>
          <cell r="C10209" t="str">
            <v>UN</v>
          </cell>
          <cell r="D10209">
            <v>35.24</v>
          </cell>
        </row>
        <row r="10210">
          <cell r="A10210">
            <v>95694</v>
          </cell>
          <cell r="B10210" t="str">
            <v>CURVA 90 GRAUS, PVC, SERIE R, ÁGUA PLUVIAL, DN 100 MM, JUNTA ELÁSTICA, FORNECIDO E INSTALADO EM RAMAL DE ENCAMINHAMENTO. AF_12/2014</v>
          </cell>
          <cell r="C10210" t="str">
            <v>UN</v>
          </cell>
          <cell r="D10210">
            <v>38.53</v>
          </cell>
        </row>
        <row r="10211">
          <cell r="A10211">
            <v>95695</v>
          </cell>
          <cell r="B10211" t="str">
            <v>CURVA 90 GRAUS, PVC, SERIE R, ÁGUA PLUVIAL, DN 100 MM, JUNTA ELÁSTICA, FORNECIDO E INSTALADO EM CONDUTORES VERTICAIS DE ÁGUAS PLUVIAIS. AF_12/2014</v>
          </cell>
          <cell r="C10211" t="str">
            <v>UN</v>
          </cell>
          <cell r="D10211">
            <v>37.26</v>
          </cell>
        </row>
        <row r="10212">
          <cell r="A10212">
            <v>95696</v>
          </cell>
          <cell r="B10212" t="str">
            <v>SPRINKLER TIPO PENDENTE, 68° C, UNIÃO POR ROSCA, DN 15 (½)  FORNECIMENTO E INSTALAÇÃO. AF_12/2015</v>
          </cell>
          <cell r="C10212" t="str">
            <v>UN</v>
          </cell>
          <cell r="D10212">
            <v>22.41</v>
          </cell>
        </row>
        <row r="10213">
          <cell r="A10213">
            <v>95697</v>
          </cell>
          <cell r="B10213" t="str">
            <v>TUBO DE AÇO PRETO SEM COSTURA, CONEXÃO SOLDADA, DN 40 (1 1/2 ), INSTALADO EM REDE DE ALIMENTAÇÃO PARA HIDRANTE - FORNECIMENTO E INSTALAÇÃO. AF_12/2015</v>
          </cell>
          <cell r="C10213" t="str">
            <v>M</v>
          </cell>
          <cell r="D10213">
            <v>38.17</v>
          </cell>
        </row>
        <row r="10214">
          <cell r="A10214">
            <v>95698</v>
          </cell>
          <cell r="B10214" t="str">
            <v>PERFURATRIZ MANUAL, TORQUE MAXIMO 55 KGF.M, POTENCIA 5 CV, COM DIAMETRO MAXIMO 8 1/2" - DEPRECIAÇÃO. AF_11/2016</v>
          </cell>
          <cell r="C10214" t="str">
            <v>H</v>
          </cell>
          <cell r="D10214">
            <v>3.53</v>
          </cell>
        </row>
        <row r="10215">
          <cell r="A10215">
            <v>95699</v>
          </cell>
          <cell r="B10215" t="str">
            <v>PERFURATRIZ MANUAL, TORQUE MAXIMO 55 KGF.M, POTENCIA 5 CV, COM DIAMETRO MAXIMO 8 1/2" - JUROS. AF_11/2016</v>
          </cell>
          <cell r="C10215" t="str">
            <v>H</v>
          </cell>
          <cell r="D10215">
            <v>0.79</v>
          </cell>
        </row>
        <row r="10216">
          <cell r="A10216">
            <v>95700</v>
          </cell>
          <cell r="B10216" t="str">
            <v>PERFURATRIZ MANUAL, TORQUE MAXIMO 55 KGF.M, POTENCIA 5 CV, COM DIAMETRO MAXIMO 8 1/2" - MANUTENÇÃO. AF_11/2016</v>
          </cell>
          <cell r="C10216" t="str">
            <v>H</v>
          </cell>
          <cell r="D10216">
            <v>4.42</v>
          </cell>
        </row>
        <row r="10217">
          <cell r="A10217">
            <v>95701</v>
          </cell>
          <cell r="B10217" t="str">
            <v>PERFURATRIZ MANUAL, TORQUE MAXIMO 55 KGF.M, POTENCIA 5 CV, COM DIAMETRO MAXIMO 8 1/2" - MATERIAIS NA OPERAÇÃO. AF_11/2016</v>
          </cell>
          <cell r="C10217" t="str">
            <v>H</v>
          </cell>
          <cell r="D10217">
            <v>1.94</v>
          </cell>
        </row>
        <row r="10218">
          <cell r="A10218">
            <v>95702</v>
          </cell>
          <cell r="B10218" t="str">
            <v>PERFURATRIZ MANUAL, TORQUE MAXIMO 55 KGF.M, POTENCIA 5 CV, COM DIAMETRO MAXIMO 8 1/2" - CHP DIURNO. AF_11/2016</v>
          </cell>
          <cell r="C10218" t="str">
            <v>CHP</v>
          </cell>
          <cell r="D10218">
            <v>25.06</v>
          </cell>
        </row>
        <row r="10219">
          <cell r="A10219">
            <v>95703</v>
          </cell>
          <cell r="B10219" t="str">
            <v>PERFURATRIZ MANUAL, TORQUE MAXIMO 55 KGF.M, POTENCIA 5 CV, COM DIAMETRO MAXIMO 8 1/2" - CHI DIURNO. AF_11/2016</v>
          </cell>
          <cell r="C10219" t="str">
            <v>CHI</v>
          </cell>
          <cell r="D10219">
            <v>18.7</v>
          </cell>
        </row>
        <row r="10220">
          <cell r="A10220">
            <v>95704</v>
          </cell>
          <cell r="B10220" t="str">
            <v>PERFURATRIZ SOBRE ESTEIRA, TORQUE MÁXIMO 600 KGF, POTÊNCIA ENTRE 50 E 60 HP, DIÂMETRO MÁXIMO 10 - DEPRECIAÇÃO. AF_11/2016</v>
          </cell>
          <cell r="C10220" t="str">
            <v>H</v>
          </cell>
          <cell r="D10220">
            <v>22.94</v>
          </cell>
        </row>
        <row r="10221">
          <cell r="A10221">
            <v>95705</v>
          </cell>
          <cell r="B10221" t="str">
            <v>PERFURATRIZ SOBRE ESTEIRA, TORQUE MÁXIMO 600 KGF, POTÊNCIA ENTRE 50 E 60 HP, DIÂMETRO MÁXIMO 10 - JUROS. AF_11/2016</v>
          </cell>
          <cell r="C10221" t="str">
            <v>H</v>
          </cell>
          <cell r="D10221">
            <v>6.02</v>
          </cell>
        </row>
        <row r="10222">
          <cell r="A10222">
            <v>95706</v>
          </cell>
          <cell r="B10222" t="str">
            <v>PERFURATRIZ SOBRE ESTEIRA, TORQUE MÁXIMO 600 KGF, POTÊNCIA ENTRE 50 E 60 HP, DIÂMETRO MÁXIMO 10 - MANUTENÇÃO. AF_11/2016</v>
          </cell>
          <cell r="C10222" t="str">
            <v>H</v>
          </cell>
          <cell r="D10222">
            <v>28.71</v>
          </cell>
        </row>
        <row r="10223">
          <cell r="A10223">
            <v>95707</v>
          </cell>
          <cell r="B10223" t="str">
            <v>PERFURATRIZ SOBRE ESTEIRA, TORQUE MÁXIMO 600 KGF, POTÊNCIA ENTRE 50 E 60 HP, DIÂMETRO MÁXIMO 10 - MATERIAIS NA OPERAÇÃO. AF_11/2016</v>
          </cell>
          <cell r="C10223" t="str">
            <v>H</v>
          </cell>
          <cell r="D10223">
            <v>21.62</v>
          </cell>
        </row>
        <row r="10224">
          <cell r="A10224">
            <v>95708</v>
          </cell>
          <cell r="B10224" t="str">
            <v>PERFURATRIZ SOBRE ESTEIRA, TORQUE MÁXIMO 600 KGF, POTÊNCIA ENTRE 50 E 60 HP, DIÂMETRO MÁXIMO 10 - CHP DIURNO. AF_11/2016</v>
          </cell>
          <cell r="C10224" t="str">
            <v>CHP</v>
          </cell>
          <cell r="D10224">
            <v>93.67</v>
          </cell>
        </row>
        <row r="10225">
          <cell r="A10225">
            <v>95709</v>
          </cell>
          <cell r="B10225" t="str">
            <v>PERFURATRIZ SOBRE ESTEIRA, TORQUE MÁXIMO 600 KGF, POTÊNCIA ENTRE 50 E 60 HP, DIÂMETRO MÁXIMO 10 - CHI DIURNO. AF_11/2016</v>
          </cell>
          <cell r="C10225" t="str">
            <v>CHI</v>
          </cell>
          <cell r="D10225">
            <v>43.34</v>
          </cell>
        </row>
        <row r="10226">
          <cell r="A10226">
            <v>95710</v>
          </cell>
          <cell r="B10226" t="str">
            <v>ESCAVADEIRA HIDRAULICA SOBRE ESTEIRA, COM GARRA GIRATORIA DE MANDIBULAS, PESO OPERACIONAL ENTRE 22,00 E 25,50 TON, POTENCIA LIQUIDA ENTRE 150 E 160 HP - DEPRECIAÇÃO. AF_11/2016</v>
          </cell>
          <cell r="C10226" t="str">
            <v>H</v>
          </cell>
          <cell r="D10226">
            <v>27.57</v>
          </cell>
        </row>
        <row r="10227">
          <cell r="A10227">
            <v>95711</v>
          </cell>
          <cell r="B10227" t="str">
            <v>ESCAVADEIRA HIDRAULICA SOBRE ESTEIRA, COM GARRA GIRATORIA DE MANDIBULAS, PESO OPERACIONAL ENTRE 22,00 E 25,50 TON, POTENCIA LIQUIDA ENTRE 150 E 160 HP - JUROS. AF_11/2016</v>
          </cell>
          <cell r="C10227" t="str">
            <v>H</v>
          </cell>
          <cell r="D10227">
            <v>7.09</v>
          </cell>
        </row>
        <row r="10228">
          <cell r="A10228">
            <v>95712</v>
          </cell>
          <cell r="B10228" t="str">
            <v>ESCAVADEIRA HIDRAULICA SOBRE ESTEIRA, COM GARRA GIRATORIA DE MANDIBULAS, PESO OPERACIONAL ENTRE 22,00 E 25,50 TON, POTENCIA LIQUIDA ENTRE 150 E 160 HP - MANUTENÇÃO. AF_11/2016</v>
          </cell>
          <cell r="C10228" t="str">
            <v>H</v>
          </cell>
          <cell r="D10228">
            <v>34.47</v>
          </cell>
        </row>
        <row r="10229">
          <cell r="A10229">
            <v>95713</v>
          </cell>
          <cell r="B10229" t="str">
            <v>ESCAVADEIRA HIDRAULICA SOBRE ESTEIRA, COM GARRA GIRATORIA DE MANDIBULAS, PESO OPERACIONAL ENTRE 22,00 E 25,50 TON, POTENCIA LIQUIDA ENTRE 150 E 160 HP - MATERIAIS NA OPERAÇÃO. AF_11/2016</v>
          </cell>
          <cell r="C10229" t="str">
            <v>H</v>
          </cell>
          <cell r="D10229">
            <v>74.91</v>
          </cell>
        </row>
        <row r="10230">
          <cell r="A10230">
            <v>95714</v>
          </cell>
          <cell r="B10230" t="str">
            <v>ESCAVADEIRA HIDRAULICA SOBRE ESTEIRA, COM GARRA GIRATORIA DE MANDIBULAS, PESO OPERACIONAL ENTRE 22,00 E 25,50 TON, POTENCIA LIQUIDA ENTRE 150 E 160 HP - CHP DIURNO. AF_11/2016</v>
          </cell>
          <cell r="C10230" t="str">
            <v>CHP</v>
          </cell>
          <cell r="D10230">
            <v>160.41999999999999</v>
          </cell>
        </row>
        <row r="10231">
          <cell r="A10231">
            <v>95715</v>
          </cell>
          <cell r="B10231" t="str">
            <v>ESCAVADEIRA HIDRAULICA SOBRE ESTEIRA, COM GARRA GIRATORIA DE MANDIBULAS, PESO OPERACIONAL ENTRE 22,00 E 25,50 TON, POTENCIA LIQUIDA ENTRE 150 E 160 HP - CHI DIURNO. AF_11/2016</v>
          </cell>
          <cell r="C10231" t="str">
            <v>CHI</v>
          </cell>
          <cell r="D10231">
            <v>51.04</v>
          </cell>
        </row>
        <row r="10232">
          <cell r="A10232">
            <v>95716</v>
          </cell>
          <cell r="B10232" t="str">
            <v>ESCAVADEIRA HIDRAULICA SOBRE ESTEIRA, EQUIPADA COM CLAMSHELL, COM CAPACIDADE DA CAÇAMBA ENTRE 1,20 E 1,50 M3, PESO OPERACIONAL ENTRE 20,00 E 22,00 TON, POTENCIA LIQUIDA ENTRE 150 E 160 HP - DEPRECIAÇÃO. AF_11/2016</v>
          </cell>
          <cell r="C10232" t="str">
            <v>H</v>
          </cell>
          <cell r="D10232">
            <v>26.54</v>
          </cell>
        </row>
        <row r="10233">
          <cell r="A10233">
            <v>95717</v>
          </cell>
          <cell r="B10233" t="str">
            <v>ESCAVADEIRA HIDRAULICA SOBRE ESTEIRA, EQUIPADA COM CLAMSHELL, COM CAPACIDADE DA CAÇAMBA ENTRE 1,20 E 1,50 M3, PESO OPERACIONAL ENTRE 20,00 E 22,00 TON, POTENCIA LIQUIDA ENTRE 150 E 160 HP - JUROS. AF_11/2016</v>
          </cell>
          <cell r="C10233" t="str">
            <v>H</v>
          </cell>
          <cell r="D10233">
            <v>6.82</v>
          </cell>
        </row>
        <row r="10234">
          <cell r="A10234">
            <v>95718</v>
          </cell>
          <cell r="B10234" t="str">
            <v>ESCAVADEIRA HIDRAULICA SOBRE ESTEIRA, EQUIPADA COM CLAMSHELL, COM CAPACIDADE DA CAÇAMBA ENTRE 1,20 E 1,50 M3, PESO OPERACIONAL ENTRE 20,00 E 22,00 TON, POTENCIA LIQUIDA ENTRE 150 E 160 HP - MANUTENÇÃO. AF_11/2016</v>
          </cell>
          <cell r="C10234" t="str">
            <v>H</v>
          </cell>
          <cell r="D10234">
            <v>33.18</v>
          </cell>
        </row>
        <row r="10235">
          <cell r="A10235">
            <v>95719</v>
          </cell>
          <cell r="B10235" t="str">
            <v>ESCAVADEIRA HIDRAULICA SOBRE ESTEIRA, EQUIPADA COM CLAMSHELL, COM CAPACIDADE DA CAÇAMBA ENTRE 1,20 E 1,50 M3, PESO OPERACIONAL ENTRE 20,00 E 22,00 TON, POTENCIA LIQUIDA ENTRE 150 E 160 HP - MATERIAIS NA OPERAÇÃO. AF_11/2016</v>
          </cell>
          <cell r="C10235" t="str">
            <v>H</v>
          </cell>
          <cell r="D10235">
            <v>74.91</v>
          </cell>
        </row>
        <row r="10236">
          <cell r="A10236">
            <v>95720</v>
          </cell>
          <cell r="B10236" t="str">
            <v>ESCAVADEIRA HIDRAULICA SOBRE ESTEIRA, EQUIPADA COM CLAMSHELL, COM CAPACIDADE DA CAÇAMBA ENTRE 1,20 E 1,50 M3, PESO OPERACIONAL ENTRE 20,00 E 22,00 TON, POTENCIA LIQUIDA ENTRE 150 E 160 HP - CHP DIURNO. AF_11/2016</v>
          </cell>
          <cell r="C10236" t="str">
            <v>CHP</v>
          </cell>
          <cell r="D10236">
            <v>157.83000000000001</v>
          </cell>
        </row>
        <row r="10237">
          <cell r="A10237">
            <v>95721</v>
          </cell>
          <cell r="B10237" t="str">
            <v>ESCAVADEIRA HIDRAULICA SOBRE ESTEIRA, EQUIPADA COM CLAMSHELL, COM CAPACIDADE DA CAÇAMBA ENTRE 1,20 E 1,50 M3, PESO OPERACIONAL ENTRE 20,00 E 22,00 TON, POTENCIA LIQUIDA ENTRE 150 E 160 HP - CHI DIURNO. AF_11/2016</v>
          </cell>
          <cell r="C10237" t="str">
            <v>CHI</v>
          </cell>
          <cell r="D10237">
            <v>49.74</v>
          </cell>
        </row>
        <row r="10238">
          <cell r="A10238">
            <v>95726</v>
          </cell>
          <cell r="B10238" t="str">
            <v>ELETRODUTO RÍGIDO SOLDÁVEL, PVC, DN 20 MM (½), APARENTE, INSTALADO EM TETO - FORNECIMENTO E INSTALAÇÃO. AF_11/2016_P</v>
          </cell>
          <cell r="C10238" t="str">
            <v>M</v>
          </cell>
          <cell r="D10238">
            <v>3.85</v>
          </cell>
        </row>
        <row r="10239">
          <cell r="A10239">
            <v>95727</v>
          </cell>
          <cell r="B10239" t="str">
            <v>ELETRODUTO RÍGIDO SOLDÁVEL, PVC, DN 25 MM (3/4), APARENTE, INSTALADO EM TETO - FORNECIMENTO E INSTALAÇÃO. AF_11/2016_P</v>
          </cell>
          <cell r="C10239" t="str">
            <v>M</v>
          </cell>
          <cell r="D10239">
            <v>4.3600000000000003</v>
          </cell>
        </row>
        <row r="10240">
          <cell r="A10240">
            <v>95728</v>
          </cell>
          <cell r="B10240" t="str">
            <v>ELETRODUTO RÍGIDO SOLDÁVEL, PVC, DN 32 MM (1), APARENTE, INSTALADO EM TETO - FORNECIMENTO E INSTALAÇÃO. AF_11/2016_P</v>
          </cell>
          <cell r="C10240" t="str">
            <v>M</v>
          </cell>
          <cell r="D10240">
            <v>5.42</v>
          </cell>
        </row>
        <row r="10241">
          <cell r="A10241">
            <v>95729</v>
          </cell>
          <cell r="B10241" t="str">
            <v>ELETRODUTO RÍGIDO SOLDÁVEL, PVC, DN 20 MM (½), APARENTE, INSTALADO EM PAREDE - FORNECIMENTO E INSTALAÇÃO. AF_11/2016_P</v>
          </cell>
          <cell r="C10241" t="str">
            <v>M</v>
          </cell>
          <cell r="D10241">
            <v>5.2</v>
          </cell>
        </row>
        <row r="10242">
          <cell r="A10242">
            <v>95730</v>
          </cell>
          <cell r="B10242" t="str">
            <v>ELETRODUTO RÍGIDO SOLDÁVEL, PVC, DN 25 MM (3/4), APARENTE, INSTALADO EM PAREDE - FORNECIMENTO E INSTALAÇÃO. AF_11/2016_P</v>
          </cell>
          <cell r="C10242" t="str">
            <v>M</v>
          </cell>
          <cell r="D10242">
            <v>5.71</v>
          </cell>
        </row>
        <row r="10243">
          <cell r="A10243">
            <v>95731</v>
          </cell>
          <cell r="B10243" t="str">
            <v>ELETRODUTO RÍGIDO SOLDÁVEL, PVC, DN 32 MM (1), APARENTE, INSTALADO EM PAREDE - FORNECIMENTO E INSTALAÇÃO. AF_11/2016_P</v>
          </cell>
          <cell r="C10243" t="str">
            <v>M</v>
          </cell>
          <cell r="D10243">
            <v>6.76</v>
          </cell>
        </row>
        <row r="10244">
          <cell r="A10244">
            <v>95732</v>
          </cell>
          <cell r="B10244" t="str">
            <v>LUVA PARA ELETRODUTO, PVC, SOLDÁVEL, DN 20 MM (1/2), APARENTE, INSTALADA EM TETO - FORNECIMENTO E INSTALAÇÃO. AF_11/2016_P</v>
          </cell>
          <cell r="C10244" t="str">
            <v>UN</v>
          </cell>
          <cell r="D10244">
            <v>2.84</v>
          </cell>
        </row>
        <row r="10245">
          <cell r="A10245">
            <v>95733</v>
          </cell>
          <cell r="B10245" t="str">
            <v>LUVA PARA ELETRODUTO, PVC, SOLDÁVEL, DN 25 MM (3/4), APARENTE, INSTALADA EM TETO - FORNECIMENTO E INSTALAÇÃO. AF_11/2016_P</v>
          </cell>
          <cell r="C10245" t="str">
            <v>UN</v>
          </cell>
          <cell r="D10245">
            <v>3.72</v>
          </cell>
        </row>
        <row r="10246">
          <cell r="A10246">
            <v>95734</v>
          </cell>
          <cell r="B10246" t="str">
            <v>LUVA PARA ELETRODUTO, PVC, SOLDÁVEL, DN 32 MM (1), APARENTE, INSTALADA EM TETO - FORNECIMENTO E INSTALAÇÃO. AF_11/2016_P</v>
          </cell>
          <cell r="C10246" t="str">
            <v>UN</v>
          </cell>
          <cell r="D10246">
            <v>4.93</v>
          </cell>
        </row>
        <row r="10247">
          <cell r="A10247">
            <v>95735</v>
          </cell>
          <cell r="B10247" t="str">
            <v>LUVA PARA ELETRODUTO, PVC, SOLDÁVEL, DN 20 MM (1/2), APARENTE, INSTALADA EM PAREDE - FORNECIMENTO E INSTALAÇÃO. AF_11/2016_P</v>
          </cell>
          <cell r="C10247" t="str">
            <v>UN</v>
          </cell>
          <cell r="D10247">
            <v>4.24</v>
          </cell>
        </row>
        <row r="10248">
          <cell r="A10248">
            <v>95736</v>
          </cell>
          <cell r="B10248" t="str">
            <v>LUVA PARA ELETRODUTO, PVC, SOLDÁVEL, DN 25 MM (3/4), APARENTE, INSTALADA EM PAREDE - FORNECIMENTO E INSTALAÇÃO. AF_11/2016_P</v>
          </cell>
          <cell r="C10248" t="str">
            <v>UN</v>
          </cell>
          <cell r="D10248">
            <v>4.96</v>
          </cell>
        </row>
        <row r="10249">
          <cell r="A10249">
            <v>95738</v>
          </cell>
          <cell r="B10249" t="str">
            <v>LUVA PARA ELETRODUTO, PVC, SOLDÁVEL, DN 32 MM (1), APARENTE, INSTALADA EM PAREDE - FORNECIMENTO E INSTALAÇÃO. AF_11/2016_P</v>
          </cell>
          <cell r="C10249" t="str">
            <v>UN</v>
          </cell>
          <cell r="D10249">
            <v>5.95</v>
          </cell>
        </row>
        <row r="10250">
          <cell r="A10250">
            <v>95745</v>
          </cell>
          <cell r="B10250" t="str">
            <v>ELETRODUTO DE AÇO GALVANIZADO, CLASSE LEVE, DN 20 MM (3/4), APARENTE, INSTALADO EM TETO - FORNECIMENTO E INSTALAÇÃO. AF_11/2016_P</v>
          </cell>
          <cell r="C10250" t="str">
            <v>M</v>
          </cell>
          <cell r="D10250">
            <v>9.19</v>
          </cell>
        </row>
        <row r="10251">
          <cell r="A10251">
            <v>95746</v>
          </cell>
          <cell r="B10251" t="str">
            <v>ELETRODUTO DE AÇO GALVANIZADO, CLASSE LEVE, DN 25 MM (1), APARENTE, INSTALADO EM TETO - FORNECIMENTO E INSTALAÇÃO. AF_11/2016_P</v>
          </cell>
          <cell r="C10251" t="str">
            <v>M</v>
          </cell>
          <cell r="D10251">
            <v>11.27</v>
          </cell>
        </row>
        <row r="10252">
          <cell r="A10252">
            <v>95747</v>
          </cell>
          <cell r="B10252" t="str">
            <v>ELETRODUTO DE AÇO GALVANIZADO, CLASSE SEMI PESADO, DN 32 MM (1 1/4), APARENTE, INSTALADO EM TETO - FORNECIMENTO E INSTALAÇÃO. AF_11/2016_P</v>
          </cell>
          <cell r="C10252" t="str">
            <v>M</v>
          </cell>
          <cell r="D10252">
            <v>18.239999999999998</v>
          </cell>
        </row>
        <row r="10253">
          <cell r="A10253">
            <v>95748</v>
          </cell>
          <cell r="B10253" t="str">
            <v>ELETRODUTO DE AÇO GALVANIZADO, CLASSE SEMI PESADO, DN 40 MM (1 1/2 ), APARENTE, INSTALADO EM TETO - FORNECIMENTO E INSTALAÇÃO. AF_11/2016_P</v>
          </cell>
          <cell r="C10253" t="str">
            <v>M</v>
          </cell>
          <cell r="D10253">
            <v>19.38</v>
          </cell>
        </row>
        <row r="10254">
          <cell r="A10254">
            <v>95749</v>
          </cell>
          <cell r="B10254" t="str">
            <v>ELETRODUTO DE AÇO GALVANIZADO, CLASSE LEVE, DN 20 MM (3/4), APARENTE, INSTALADO EM PAREDE - FORNECIMENTO E INSTALAÇÃO. AF_11/2016_P</v>
          </cell>
          <cell r="C10254" t="str">
            <v>M</v>
          </cell>
          <cell r="D10254">
            <v>12.16</v>
          </cell>
        </row>
        <row r="10255">
          <cell r="A10255">
            <v>95750</v>
          </cell>
          <cell r="B10255" t="str">
            <v>ELETRODUTO DE AÇO GALVANIZADO, CLASSE LEVE, DN 25 MM (1), APARENTE, INSTALADO EM PAREDE - FORNECIMENTO E INSTALAÇÃO. AF_11/2016_P</v>
          </cell>
          <cell r="C10255" t="str">
            <v>M</v>
          </cell>
          <cell r="D10255">
            <v>14.24</v>
          </cell>
        </row>
        <row r="10256">
          <cell r="A10256">
            <v>95751</v>
          </cell>
          <cell r="B10256" t="str">
            <v>ELETRODUTO DE AÇO GALVANIZADO, CLASSE SEMI PESADO, DN 32 MM (1 1/4), APARENTE, INSTALADO EM PAREDE - FORNECIMENTO E INSTALAÇÃO. AF_11/2016_P</v>
          </cell>
          <cell r="C10256" t="str">
            <v>M</v>
          </cell>
          <cell r="D10256">
            <v>21.2</v>
          </cell>
        </row>
        <row r="10257">
          <cell r="A10257">
            <v>95752</v>
          </cell>
          <cell r="B10257" t="str">
            <v>ELETRODUTO DE AÇO GALVANIZADO, CLASSE SEMI PESADO, DN 40 MM (1 1/2  ), APARENTE, INSTALADO EM PAREDE - FORNECIMENTO E INSTALAÇÃO. AF_11/2016_P</v>
          </cell>
          <cell r="C10257" t="str">
            <v>M</v>
          </cell>
          <cell r="D10257">
            <v>22.34</v>
          </cell>
        </row>
        <row r="10258">
          <cell r="A10258">
            <v>95753</v>
          </cell>
          <cell r="B10258" t="str">
            <v>LUVA DE EMENDA PARA ELETRODUTO, AÇO GALVANIZADO, DN 20 MM (3/4  ), APARENTE, INSTALADA EM TETO - FORNECIMENTO E INSTALAÇÃO. AF_11/2016_P</v>
          </cell>
          <cell r="C10258" t="str">
            <v>UN</v>
          </cell>
          <cell r="D10258">
            <v>4.24</v>
          </cell>
        </row>
        <row r="10259">
          <cell r="A10259">
            <v>95754</v>
          </cell>
          <cell r="B10259" t="str">
            <v>LUVA DE EMENDA PARA ELETRODUTO, AÇO GALVANIZADO, DN 25 MM (1''), APARENTE, INSTALADA EM TETO - FORNECIMENTO E INSTALAÇÃO. AF_11/2016_P</v>
          </cell>
          <cell r="C10259" t="str">
            <v>UN</v>
          </cell>
          <cell r="D10259">
            <v>5.33</v>
          </cell>
        </row>
        <row r="10260">
          <cell r="A10260">
            <v>95755</v>
          </cell>
          <cell r="B10260" t="str">
            <v>LUVA DE EMENDA PARA ELETRODUTO, AÇO GALVANIZADO, DN 32 MM (1 1/4''), APARENTE, INSTALADA EM TETO - FORNECIMENTO E INSTALAÇÃO. AF_11/2016_P</v>
          </cell>
          <cell r="C10260" t="str">
            <v>UN</v>
          </cell>
          <cell r="D10260">
            <v>7.46</v>
          </cell>
        </row>
        <row r="10261">
          <cell r="A10261">
            <v>95756</v>
          </cell>
          <cell r="B10261" t="str">
            <v>LUVA DE EMENDA PARA ELETRODUTO, AÇO GALVANIZADO, DN 40 MM (1 1/2''), APARENTE, INSTALADA EM TETO - FORNECIMENTO E INSTALAÇÃO. AF_11/2016_P</v>
          </cell>
          <cell r="C10261" t="str">
            <v>UN</v>
          </cell>
          <cell r="D10261">
            <v>9.81</v>
          </cell>
        </row>
        <row r="10262">
          <cell r="A10262">
            <v>95757</v>
          </cell>
          <cell r="B10262" t="str">
            <v>LUVA DE EMENDA PARA ELETRODUTO, AÇO GALVANIZADO, DN 20 MM (3/4''), APARENTE, INSTALADA EM PAREDE - FORNECIMENTO E INSTALAÇÃO. AF_11/2016_P</v>
          </cell>
          <cell r="C10262" t="str">
            <v>UN</v>
          </cell>
          <cell r="D10262">
            <v>6.68</v>
          </cell>
        </row>
        <row r="10263">
          <cell r="A10263">
            <v>95758</v>
          </cell>
          <cell r="B10263" t="str">
            <v>LUVA DE EMENDA PARA ELETRODUTO, AÇO GALVANIZADO, DN 25 MM (1''), APARENTE, INSTALADA EM PAREDE - FORNECIMENTO E INSTALAÇÃO. AF_11/2016_P</v>
          </cell>
          <cell r="C10263" t="str">
            <v>UN</v>
          </cell>
          <cell r="D10263">
            <v>7.49</v>
          </cell>
        </row>
        <row r="10264">
          <cell r="A10264">
            <v>95759</v>
          </cell>
          <cell r="B10264" t="str">
            <v>LUVA DE EMENDA PARA ELETRODUTO, AÇO GALVANIZADO, DN 32 MM (1 1/4''), APARENTE, INSTALADA EM PAREDE - FORNECIMENTO E INSTALAÇÃO. AF_11/2016_P</v>
          </cell>
          <cell r="C10264" t="str">
            <v>UN</v>
          </cell>
          <cell r="D10264">
            <v>9.2100000000000009</v>
          </cell>
        </row>
        <row r="10265">
          <cell r="A10265">
            <v>95760</v>
          </cell>
          <cell r="B10265" t="str">
            <v>LUVA DE EMENDA PARA ELETRODUTO, AÇO GALVANIZADO, DN 40 MM (1 1/2''), APARENTE, INSTALADA EM PAREDE - FORNECIMENTO E INSTALAÇÃO. AF_11/2016_P</v>
          </cell>
          <cell r="C10265" t="str">
            <v>UN</v>
          </cell>
          <cell r="D10265">
            <v>11.1</v>
          </cell>
        </row>
        <row r="10266">
          <cell r="A10266">
            <v>95777</v>
          </cell>
          <cell r="B10266" t="str">
            <v>CONDULETE DE ALUMÍNIO, TIPO B, PARA ELETRODUTO DE AÇO GALVANIZADO DN 20 MM (3/4''), APARENTE - FORNECIMENTO E INSTALAÇÃO. AF_11/2016_P</v>
          </cell>
          <cell r="C10266" t="str">
            <v>UN</v>
          </cell>
          <cell r="D10266">
            <v>17.91</v>
          </cell>
        </row>
        <row r="10267">
          <cell r="A10267">
            <v>95778</v>
          </cell>
          <cell r="B10267" t="str">
            <v>CONDULETE DE ALUMÍNIO, TIPO C, PARA ELETRODUTO DE AÇO GALVANIZADO DN 20 MM (3/4''), APARENTE - FORNECIMENTO E INSTALAÇÃO. AF_11/2016_P</v>
          </cell>
          <cell r="C10267" t="str">
            <v>UN</v>
          </cell>
          <cell r="D10267">
            <v>18.309999999999999</v>
          </cell>
        </row>
        <row r="10268">
          <cell r="A10268">
            <v>95779</v>
          </cell>
          <cell r="B10268" t="str">
            <v>CONDULETE DE ALUMÍNIO, TIPO E, PARA ELETRODUTO DE AÇO GALVANIZADO DN 20 MM (3/4''), APARENTE - FORNECIMENTO E INSTALAÇÃO. AF_11/2016_P</v>
          </cell>
          <cell r="C10268" t="str">
            <v>UN</v>
          </cell>
          <cell r="D10268">
            <v>16.96</v>
          </cell>
        </row>
        <row r="10269">
          <cell r="A10269">
            <v>95780</v>
          </cell>
          <cell r="B10269" t="str">
            <v>CONDULETE DE ALUMÍNIO, TIPO B, PARA ELETRODUTO DE AÇO GALVANIZADO DN 25 MM (1''), APARENTE - FORNECIMENTO E INSTALAÇÃO. AF_11/2016_P</v>
          </cell>
          <cell r="C10269" t="str">
            <v>UN</v>
          </cell>
          <cell r="D10269">
            <v>20.22</v>
          </cell>
        </row>
        <row r="10270">
          <cell r="A10270">
            <v>95781</v>
          </cell>
          <cell r="B10270" t="str">
            <v>CONDULETE DE ALUMÍNIO, TIPO C, PARA ELETRODUTO DE AÇO GALVANIZADO DN 25 MM (1''), APARENTE - FORNECIMENTO E INSTALAÇÃO. AF_11/2016_P</v>
          </cell>
          <cell r="C10270" t="str">
            <v>UN</v>
          </cell>
          <cell r="D10270">
            <v>20.52</v>
          </cell>
        </row>
        <row r="10271">
          <cell r="A10271">
            <v>95782</v>
          </cell>
          <cell r="B10271" t="str">
            <v>CONDULETE DE ALUMÍNIO, TIPO E, ELETRODUTO DE AÇO GALVANIZADO DN 25 MM (1''), APARENTE - FORNECIMENTO E INSTALAÇÃO. AF_11/2016_P</v>
          </cell>
          <cell r="C10271" t="str">
            <v>UN</v>
          </cell>
          <cell r="D10271">
            <v>21.3</v>
          </cell>
        </row>
        <row r="10272">
          <cell r="A10272">
            <v>95785</v>
          </cell>
          <cell r="B10272" t="str">
            <v>CONDULETE DE ALUMÍNIO, TIPO E, PARA ELETRODUTO DE AÇO GALVANIZADO DN 32 MM (1 1/4''), APARENTE - FORNECIMENTO E INSTALAÇÃO. AF_11/2016_P</v>
          </cell>
          <cell r="C10272" t="str">
            <v>UN</v>
          </cell>
          <cell r="D10272">
            <v>24.07</v>
          </cell>
        </row>
        <row r="10273">
          <cell r="A10273">
            <v>95787</v>
          </cell>
          <cell r="B10273" t="str">
            <v>CONDULETE DE ALUMÍNIO, TIPO LR, PARA ELETRODUTO DE AÇO GALVANIZADO DN 20 MM (3/4''), APARENTE - FORNECIMENTO E INSTALAÇÃO. AF_11/2016_P</v>
          </cell>
          <cell r="C10273" t="str">
            <v>UN</v>
          </cell>
          <cell r="D10273">
            <v>18.21</v>
          </cell>
        </row>
        <row r="10274">
          <cell r="A10274">
            <v>95789</v>
          </cell>
          <cell r="B10274" t="str">
            <v>CONDULETE DE ALUMÍNIO, TIPO LR, PARA ELETRODUTO DE AÇO GALVANIZADO DN 25 MM (1''), APARENTE - FORNECIMENTO E INSTALAÇÃO. AF_11/2016_P</v>
          </cell>
          <cell r="C10274" t="str">
            <v>UN</v>
          </cell>
          <cell r="D10274">
            <v>22.27</v>
          </cell>
        </row>
        <row r="10275">
          <cell r="A10275">
            <v>95791</v>
          </cell>
          <cell r="B10275" t="str">
            <v>CONDULETE DE ALUMÍNIO, TIPO LR, PARA ELETRODUTO DE AÇO GALVANIZADO DN 32 MM (1 1/4''), APARENTE - FORNECIMENTO E INSTALAÇÃO. AF_11/2016_P</v>
          </cell>
          <cell r="C10275" t="str">
            <v>UN</v>
          </cell>
          <cell r="D10275">
            <v>28.29</v>
          </cell>
        </row>
        <row r="10276">
          <cell r="A10276">
            <v>95795</v>
          </cell>
          <cell r="B10276" t="str">
            <v>CONDULETE DE ALUMÍNIO, TIPO T, PARA ELETRODUTO DE AÇO GALVANIZADO DN 20 MM (3/4''), APARENTE - FORNECIMENTO E INSTALAÇÃO. AF_11/2016_P</v>
          </cell>
          <cell r="C10276" t="str">
            <v>UN</v>
          </cell>
          <cell r="D10276">
            <v>21.02</v>
          </cell>
        </row>
        <row r="10277">
          <cell r="A10277">
            <v>95796</v>
          </cell>
          <cell r="B10277" t="str">
            <v>CONDULETE DE ALUMÍNIO, TIPO T, PARA ELETRODUTO DE AÇO GALVANIZADO DN 25 MM (1''), APARENTE - FORNECIMENTO E INSTALAÇÃO. AF_11/2016_P</v>
          </cell>
          <cell r="C10277" t="str">
            <v>UN</v>
          </cell>
          <cell r="D10277">
            <v>26.19</v>
          </cell>
        </row>
        <row r="10278">
          <cell r="A10278">
            <v>95797</v>
          </cell>
          <cell r="B10278" t="str">
            <v>CONDULETE DE ALUMÍNIO, TIPO T, PARA ELETRODUTO DE AÇO GALVANIZADO DN 32 MM (1 1/4''), APARENTE - FORNECIMENTO E INSTALAÇÃO. AF_11/2016_P</v>
          </cell>
          <cell r="C10278" t="str">
            <v>UN</v>
          </cell>
          <cell r="D10278">
            <v>32.909999999999997</v>
          </cell>
        </row>
        <row r="10279">
          <cell r="A10279">
            <v>95801</v>
          </cell>
          <cell r="B10279" t="str">
            <v>CONDULETE DE ALUMÍNIO, TIPO X, PARA ELETRODUTO DE AÇO GALVANIZADO DN 20 MM (3/4''), APARENTE - FORNECIMENTO E INSTALAÇÃO. AF_11/2016_P</v>
          </cell>
          <cell r="C10279" t="str">
            <v>UN</v>
          </cell>
          <cell r="D10279">
            <v>25.11</v>
          </cell>
        </row>
        <row r="10280">
          <cell r="A10280">
            <v>95802</v>
          </cell>
          <cell r="B10280" t="str">
            <v>CONDULETE DE ALUMÍNIO, TIPO X, PARA ELETRODUTO DE AÇO GALVANIZADO DN 25 MM (1''), APARENTE - FORNECIMENTO E INSTALAÇÃO. AF_11/2016_P</v>
          </cell>
          <cell r="C10280" t="str">
            <v>UN</v>
          </cell>
          <cell r="D10280">
            <v>27.95</v>
          </cell>
        </row>
        <row r="10281">
          <cell r="A10281">
            <v>95803</v>
          </cell>
          <cell r="B10281" t="str">
            <v>CONDULETE DE ALUMÍNIO, TIPO X, PARA ELETRODUTO DE AÇO GALVANIZADO DN 32 MM (1 1/4''), APARENTE - FORNECIMENTO E INSTALAÇÃO. AF_11/2016_P</v>
          </cell>
          <cell r="C10281" t="str">
            <v>UN</v>
          </cell>
          <cell r="D10281">
            <v>36.54</v>
          </cell>
        </row>
        <row r="10282">
          <cell r="A10282">
            <v>95804</v>
          </cell>
          <cell r="B10282" t="str">
            <v>CONDULETE DE PVC, TIPO B, PARA ELETRODUTO DE PVC SOLDÁVEL DN 20 MM (1/2''), APARENTE - FORNECIMENTO E INSTALAÇÃO. AF_11/2016</v>
          </cell>
          <cell r="C10282" t="str">
            <v>UN</v>
          </cell>
          <cell r="D10282">
            <v>15.79</v>
          </cell>
        </row>
        <row r="10283">
          <cell r="A10283">
            <v>95805</v>
          </cell>
          <cell r="B10283" t="str">
            <v>CONDULETE DE PVC, TIPO B, PARA ELETRODUTO DE PVC SOLDÁVEL DN 25 MM (3/4''), APARENTE - FORNECIMENTO E INSTALAÇÃO. AF_11/2016</v>
          </cell>
          <cell r="C10283" t="str">
            <v>UN</v>
          </cell>
          <cell r="D10283">
            <v>15.94</v>
          </cell>
        </row>
        <row r="10284">
          <cell r="A10284">
            <v>95806</v>
          </cell>
          <cell r="B10284" t="str">
            <v>CONDULETE DE PVC, TIPO B, PARA ELETRODUTO DE PVC SOLDÁVEL DN 32 MM (1''), APARENTE - FORNECIMENTO E INSTALAÇÃO. AF_11/2016</v>
          </cell>
          <cell r="C10284" t="str">
            <v>UN</v>
          </cell>
          <cell r="D10284">
            <v>16.440000000000001</v>
          </cell>
        </row>
        <row r="10285">
          <cell r="A10285">
            <v>95807</v>
          </cell>
          <cell r="B10285" t="str">
            <v>CONDULETE DE PVC, TIPO LL, PARA ELETRODUTO DE PVC SOLDÁVEL DN 20 MM (1/2''), APARENTE - FORNECIMENTO E INSTALAÇÃO. AF_11/2016</v>
          </cell>
          <cell r="C10285" t="str">
            <v>UN</v>
          </cell>
          <cell r="D10285">
            <v>18.16</v>
          </cell>
        </row>
        <row r="10286">
          <cell r="A10286">
            <v>95808</v>
          </cell>
          <cell r="B10286" t="str">
            <v>CONDULETE DE PVC, TIPO LL, PARA ELETRODUTO DE PVC SOLDÁVEL DN 25 MM (3/4''), APARENTE - FORNECIMENTO E INSTALAÇÃO. AF_11/2016</v>
          </cell>
          <cell r="C10286" t="str">
            <v>UN</v>
          </cell>
          <cell r="D10286">
            <v>18.600000000000001</v>
          </cell>
        </row>
        <row r="10287">
          <cell r="A10287">
            <v>95809</v>
          </cell>
          <cell r="B10287" t="str">
            <v>CONDULETE DE PVC, TIPO LL, PARA ELETRODUTO DE PVC SOLDÁVEL DN 32 MM (1''), APARENTE - FORNECIMENTO E INSTALAÇÃO. AF_11/2016</v>
          </cell>
          <cell r="C10287" t="str">
            <v>UN</v>
          </cell>
          <cell r="D10287">
            <v>20.39</v>
          </cell>
        </row>
        <row r="10288">
          <cell r="A10288">
            <v>95810</v>
          </cell>
          <cell r="B10288" t="str">
            <v>CONDULETE DE PVC, TIPO LB, PARA ELETRODUTO DE PVC SOLDÁVEL DN 20 MM (1/2''), APARENTE - FORNECIMENTO E INSTALAÇÃO. AF_11/2016</v>
          </cell>
          <cell r="C10288" t="str">
            <v>UN</v>
          </cell>
          <cell r="D10288">
            <v>9.64</v>
          </cell>
        </row>
        <row r="10289">
          <cell r="A10289">
            <v>95811</v>
          </cell>
          <cell r="B10289" t="str">
            <v>CONDULETE DE PVC, TIPO LB, PARA ELETRODUTO DE PVC SOLDÁVEL DN 25 MM (3/4''), APARENTE - FORNECIMENTO E INSTALAÇÃO. AF_11/2016</v>
          </cell>
          <cell r="C10289" t="str">
            <v>UN</v>
          </cell>
          <cell r="D10289">
            <v>10.09</v>
          </cell>
        </row>
        <row r="10290">
          <cell r="A10290">
            <v>95812</v>
          </cell>
          <cell r="B10290" t="str">
            <v>CONDULETE DE PVC, TIPO LB, PARA ELETRODUTO DE PVC SOLDÁVEL DN 32 MM (1''), APARENTE - FORNECIMENTO E INSTALAÇÃO. AF_11/2016</v>
          </cell>
          <cell r="C10290" t="str">
            <v>UN</v>
          </cell>
          <cell r="D10290">
            <v>11.88</v>
          </cell>
        </row>
        <row r="10291">
          <cell r="A10291">
            <v>95813</v>
          </cell>
          <cell r="B10291" t="str">
            <v>CONDULETE DE PVC, TIPO TB, PARA ELETRODUTO DE PVC SOLDÁVEL DN 20 MM (1/2''), APARENTE - FORNECIMENTO E INSTALAÇÃO. AF_11/2016</v>
          </cell>
          <cell r="C10291" t="str">
            <v>UN</v>
          </cell>
          <cell r="D10291">
            <v>11.66</v>
          </cell>
        </row>
        <row r="10292">
          <cell r="A10292">
            <v>95814</v>
          </cell>
          <cell r="B10292" t="str">
            <v>CONDULETE DE PVC, TIPO TB, PARA ELETRODUTO DE PVC SOLDÁVEL DN 25 MM (3/4''), APARENTE - FORNECIMENTO E INSTALAÇÃO. AF_11/2016</v>
          </cell>
          <cell r="C10292" t="str">
            <v>UN</v>
          </cell>
          <cell r="D10292">
            <v>12.33</v>
          </cell>
        </row>
        <row r="10293">
          <cell r="A10293">
            <v>95815</v>
          </cell>
          <cell r="B10293" t="str">
            <v>CONDULETE DE PVC, TIPO TB, PARA ELETRODUTO DE PVC SOLDÁVEL DN 32 MM (1''), APARENTE - FORNECIMENTO E INSTALAÇÃO. AF_11/2016</v>
          </cell>
          <cell r="C10293" t="str">
            <v>UN</v>
          </cell>
          <cell r="D10293">
            <v>15.76</v>
          </cell>
        </row>
        <row r="10294">
          <cell r="A10294">
            <v>95816</v>
          </cell>
          <cell r="B10294" t="str">
            <v>CONDULETE DE PVC, TIPO X, PARA ELETRODUTO DE PVC SOLDÁVEL DN 20 MM (1/2''), APARENTE - FORNECIMENTO E INSTALAÇÃO. AF_11/2016</v>
          </cell>
          <cell r="C10294" t="str">
            <v>UN</v>
          </cell>
          <cell r="D10294">
            <v>22.34</v>
          </cell>
        </row>
        <row r="10295">
          <cell r="A10295">
            <v>95817</v>
          </cell>
          <cell r="B10295" t="str">
            <v>CONDULETE DE PVC, TIPO X, PARA ELETRODUTO DE PVC SOLDÁVEL DN 25 MM (3/4''), APARENTE - FORNECIMENTO E INSTALAÇÃO. AF_11/2016</v>
          </cell>
          <cell r="C10295" t="str">
            <v>UN</v>
          </cell>
          <cell r="D10295">
            <v>22.95</v>
          </cell>
        </row>
        <row r="10296">
          <cell r="A10296">
            <v>95818</v>
          </cell>
          <cell r="B10296" t="str">
            <v>CONDULETE DE PVC, TIPO X, PARA ELETRODUTO DE PVC SOLDÁVEL DN 32 MM (1''), APARENTE - FORNECIMENTO E INSTALAÇÃO. AF_11/2016</v>
          </cell>
          <cell r="C10296" t="str">
            <v>UN</v>
          </cell>
          <cell r="D10296">
            <v>27.57</v>
          </cell>
        </row>
        <row r="10297">
          <cell r="A10297">
            <v>95869</v>
          </cell>
          <cell r="B10297" t="str">
            <v>GRUPO GERADOR COM CARENAGEM, MOTOR DIESEL POTÊNCIA STANDART ENTRE 250 E 260 KVA - JUROS. AF_12/2016</v>
          </cell>
          <cell r="C10297" t="str">
            <v>H</v>
          </cell>
          <cell r="D10297">
            <v>1.59</v>
          </cell>
        </row>
        <row r="10298">
          <cell r="A10298">
            <v>95870</v>
          </cell>
          <cell r="B10298" t="str">
            <v>GRUPO GERADOR COM CARENAGEM, MOTOR DIESEL POTÊNCIA STANDART ENTRE 250 E 260 KVA - MANUTENÇÃO. AF_12/2016</v>
          </cell>
          <cell r="C10298" t="str">
            <v>H</v>
          </cell>
          <cell r="D10298">
            <v>4.1500000000000004</v>
          </cell>
        </row>
        <row r="10299">
          <cell r="A10299">
            <v>95871</v>
          </cell>
          <cell r="B10299" t="str">
            <v>GRUPO GERADOR COM CARENAGEM, MOTOR DIESEL POTÊNCIA STANDART ENTRE 250 E 260 KVA - MATERIAIS NA OPERAÇÃO. AF_12/2016</v>
          </cell>
          <cell r="C10299" t="str">
            <v>H</v>
          </cell>
          <cell r="D10299">
            <v>155.66</v>
          </cell>
        </row>
        <row r="10300">
          <cell r="A10300">
            <v>95872</v>
          </cell>
          <cell r="B10300" t="str">
            <v>GRUPO GERADOR COM CARENAGEM, MOTOR DIESEL POTÊNCIA STANDART ENTRE 250 E 260 KVA - CHP DIURNO. AF_12/2016</v>
          </cell>
          <cell r="C10300" t="str">
            <v>CHP</v>
          </cell>
          <cell r="D10300">
            <v>166.06</v>
          </cell>
        </row>
        <row r="10301">
          <cell r="A10301">
            <v>95873</v>
          </cell>
          <cell r="B10301" t="str">
            <v>GRUPO GERADOR COM CARENAGEM, MOTOR DIESEL POTÊNCIA STANDART ENTRE 250 E 260 KVA - CHI DIURNO. AF_12/2016</v>
          </cell>
          <cell r="C10301" t="str">
            <v>CHI</v>
          </cell>
          <cell r="D10301">
            <v>6.25</v>
          </cell>
        </row>
        <row r="10302">
          <cell r="A10302">
            <v>95874</v>
          </cell>
          <cell r="B10302" t="str">
            <v>GRUPO GERADOR COM CARENAGEM, MOTOR DIESEL POTÊNCIA STANDART ENTRE 250 E 260 KVA - DEPRECIAÇÃO. AF_12/2016</v>
          </cell>
          <cell r="C10302" t="str">
            <v>H</v>
          </cell>
          <cell r="D10302">
            <v>4.66</v>
          </cell>
        </row>
        <row r="10303">
          <cell r="A10303">
            <v>95875</v>
          </cell>
          <cell r="B10303" t="str">
            <v>TRANSPORTE COM CAMINHÃO BASCULANTE DE 10 M3, EM VIA URBANA PAVIMENTADA, DMT ATÉ 30 KM (UNIDADE: M3XKM). AF_12/2016</v>
          </cell>
          <cell r="C10303" t="str">
            <v>M3XKM</v>
          </cell>
          <cell r="D10303">
            <v>1.04</v>
          </cell>
        </row>
        <row r="10304">
          <cell r="A10304">
            <v>95876</v>
          </cell>
          <cell r="B10304" t="str">
            <v>TRANSPORTE COM CAMINHÃO BASCULANTE DE 14 M3, EM VIA URBANA PAVIMENTADA, DMT ATÉ 30 KM (UNIDADE: M3XKM). AF_12/2016</v>
          </cell>
          <cell r="C10304" t="str">
            <v>M3XKM</v>
          </cell>
          <cell r="D10304">
            <v>0.93</v>
          </cell>
        </row>
        <row r="10305">
          <cell r="A10305">
            <v>95877</v>
          </cell>
          <cell r="B10305" t="str">
            <v>TRANSPORTE COM CAMINHÃO BASCULANTE DE 18 M3, EM VIA URBANA PAVIMENTADA, DMT ATÉ 30 KM (UNIDADE: M3XKM). AF_12/2016</v>
          </cell>
          <cell r="C10305" t="str">
            <v>M3XKM</v>
          </cell>
          <cell r="D10305">
            <v>0.81</v>
          </cell>
        </row>
        <row r="10306">
          <cell r="A10306">
            <v>95878</v>
          </cell>
          <cell r="B10306" t="str">
            <v>TRANSPORTE COM CAMINHÃO BASCULANTE DE 10 M3, EM VIA URBANA PAVIMENTADA, DMT ATÉ 30 KM (UNIDADE: TONXKM). AF_12/2016</v>
          </cell>
          <cell r="C10306" t="str">
            <v>TXKM</v>
          </cell>
          <cell r="D10306">
            <v>0.69</v>
          </cell>
        </row>
        <row r="10307">
          <cell r="A10307">
            <v>95879</v>
          </cell>
          <cell r="B10307" t="str">
            <v>TRANSPORTE COM CAMINHÃO BASCULANTE DE 14 M3, EM VIA URBANA PAVIMENTADA, DMT ATÉ 30 KM (UNIDADE: TONXKM). AF_12/2016</v>
          </cell>
          <cell r="C10307" t="str">
            <v>TXKM</v>
          </cell>
          <cell r="D10307">
            <v>0.62</v>
          </cell>
        </row>
        <row r="10308">
          <cell r="A10308">
            <v>95880</v>
          </cell>
          <cell r="B10308" t="str">
            <v>TRANSPORTE COM CAMINHÃO BASCULANTE DE 18 M3, EM VIA URBANA PAVIMENTADA, DMT ATÉ 30 KM (UNIDADE: TONXKM). AF_12/2016</v>
          </cell>
          <cell r="C10308" t="str">
            <v>TXKM</v>
          </cell>
          <cell r="D10308">
            <v>0.54</v>
          </cell>
        </row>
        <row r="10309">
          <cell r="A10309">
            <v>95934</v>
          </cell>
          <cell r="B10309" t="str">
            <v>FABRICAÇÃO DE FÔRMA PARA ESCADAS, COM 2 LANCES, EM CHAPA DE MADEIRA COMPENSADA PLASTIFICADA, E=18 MM. AF_01/2017</v>
          </cell>
          <cell r="C10309" t="str">
            <v>M2</v>
          </cell>
          <cell r="D10309">
            <v>100.74</v>
          </cell>
        </row>
        <row r="10310">
          <cell r="A10310">
            <v>95935</v>
          </cell>
          <cell r="B10310" t="str">
            <v>FABRICAÇÃO DE FÔRMA PARA ESCADAS, COM 2 LANCES, EM CHAPA DE MADEIRA COMPENSADA RESINADA, E= 17 MM. AF_01/2017</v>
          </cell>
          <cell r="C10310" t="str">
            <v>M2</v>
          </cell>
          <cell r="D10310">
            <v>85.65</v>
          </cell>
        </row>
        <row r="10311">
          <cell r="A10311">
            <v>95936</v>
          </cell>
          <cell r="B10311" t="str">
            <v>FABRICAÇÃO DE FÔRMA PARA ESCADAS, COM 2 LANCES, EM MADEIRA SERRADA, E=25 MM. AF_01/2017</v>
          </cell>
          <cell r="C10311" t="str">
            <v>M2</v>
          </cell>
          <cell r="D10311">
            <v>66.45</v>
          </cell>
        </row>
        <row r="10312">
          <cell r="A10312">
            <v>95937</v>
          </cell>
          <cell r="B10312" t="str">
            <v>MONTAGEM E DESMONTAGEM DE FÔRMA PARA ESCADAS, COM 2 LANCES, EM MADEIRA SERRADA, 1 UTILIZAÇÃO. AF_01/2017</v>
          </cell>
          <cell r="C10312" t="str">
            <v>M2</v>
          </cell>
          <cell r="D10312">
            <v>195.6</v>
          </cell>
        </row>
        <row r="10313">
          <cell r="A10313">
            <v>95938</v>
          </cell>
          <cell r="B10313" t="str">
            <v>MONTAGEM E DESMONTAGEM DE FÔRMA PARA ESCADAS, COM 2 LANCES, EM MADEIRA SERRADA, 2 UTILIZAÇÕES. AF_01/2017</v>
          </cell>
          <cell r="C10313" t="str">
            <v>M2</v>
          </cell>
          <cell r="D10313">
            <v>161.43</v>
          </cell>
        </row>
        <row r="10314">
          <cell r="A10314">
            <v>95939</v>
          </cell>
          <cell r="B10314" t="str">
            <v>MONTAGEM E DESMONTAGEM DE FÔRMA PARA ESCADAS, COM 2 LANCES, EM CHAPA DE MADEIRA COMPENSADA RESINADA, 4 UTILIZAÇÕES. AF_01/2017</v>
          </cell>
          <cell r="C10314" t="str">
            <v>M2</v>
          </cell>
          <cell r="D10314">
            <v>137.08000000000001</v>
          </cell>
        </row>
        <row r="10315">
          <cell r="A10315">
            <v>95940</v>
          </cell>
          <cell r="B10315" t="str">
            <v>MONTAGEM E DESMONTAGEM DE FÔRMA PARA ESCADAS, COM 2 LANCES, EM CHAPA DE MADEIRA COMPENSADA PLASTIFICADA, 6 UTILIZAÇÕES. AF_01/2017</v>
          </cell>
          <cell r="C10315" t="str">
            <v>M2</v>
          </cell>
          <cell r="D10315">
            <v>111.37</v>
          </cell>
        </row>
        <row r="10316">
          <cell r="A10316">
            <v>95941</v>
          </cell>
          <cell r="B10316" t="str">
            <v>MONTAGEM E DESMONTAGEM DE FÔRMA PARA ESCADAS, COM 2 LANCES, EM CHAPA DE MADEIRA COMPENSADA PLASTIFICADA, 8 UTILIZAÇÕES. AF_01/2017</v>
          </cell>
          <cell r="C10316" t="str">
            <v>M2</v>
          </cell>
          <cell r="D10316">
            <v>98.51</v>
          </cell>
        </row>
        <row r="10317">
          <cell r="A10317">
            <v>95942</v>
          </cell>
          <cell r="B10317" t="str">
            <v>MONTAGEM E DESMONTAGEM DE FÔRMA PARA ESCADAS, COM 2 LANCES, EM CHAPA DE MADEIRA COMPENSADA PLASTIFICADA, 10 UTILIZAÇÕES. AF_01/2017</v>
          </cell>
          <cell r="C10317" t="str">
            <v>M2</v>
          </cell>
          <cell r="D10317">
            <v>90.47</v>
          </cell>
        </row>
        <row r="10318">
          <cell r="A10318">
            <v>95943</v>
          </cell>
          <cell r="B10318" t="str">
            <v>ARMAÇÃO DE ESCADA, COM 2 LANCES, DE UMA ESTRUTURA CONVENCIONAL DE CONCRETO ARMADO UTILIZANDO AÇO CA-60 DE 5,0 MM - MONTAGEM. AF_01/2017</v>
          </cell>
          <cell r="C10318" t="str">
            <v>KG</v>
          </cell>
          <cell r="D10318">
            <v>12.41</v>
          </cell>
        </row>
        <row r="10319">
          <cell r="A10319">
            <v>95944</v>
          </cell>
          <cell r="B10319" t="str">
            <v>ARMAÇÃO DE ESCADA, COM 2 LANCES, DE UMA ESTRUTURA CONVENCIONAL DE CONCRETO ARMADO UTILIZANDO AÇO CA-50 DE 6,3 MM - MONTAGEM. AF_01/2017</v>
          </cell>
          <cell r="C10319" t="str">
            <v>KG</v>
          </cell>
          <cell r="D10319">
            <v>10.81</v>
          </cell>
        </row>
        <row r="10320">
          <cell r="A10320">
            <v>95945</v>
          </cell>
          <cell r="B10320" t="str">
            <v>ARMAÇÃO DE ESCADA, COM 2 LANCES, DE UMA ESTRUTURA CONVENCIONAL DE CONCRETO ARMADO UTILIZANDO AÇO CA-50 DE 8,0 MM - MONTAGEM. AF_01/2017</v>
          </cell>
          <cell r="C10320" t="str">
            <v>KG</v>
          </cell>
          <cell r="D10320">
            <v>8.93</v>
          </cell>
        </row>
        <row r="10321">
          <cell r="A10321">
            <v>95946</v>
          </cell>
          <cell r="B10321" t="str">
            <v>ARMAÇÃO DE ESCADA, COM 2 LANCES, DE UMA ESTRUTURA CONVENCIONAL DE CONCRETO ARMADO UTILIZANDO AÇO CA-50 DE 10,0 MM - MONTAGEM. AF_01/2017</v>
          </cell>
          <cell r="C10321" t="str">
            <v>KG</v>
          </cell>
          <cell r="D10321">
            <v>6.45</v>
          </cell>
        </row>
        <row r="10322">
          <cell r="A10322">
            <v>95947</v>
          </cell>
          <cell r="B10322" t="str">
            <v>ARMAÇÃO DE ESCADA, COM 2 LANCES, DE UMA ESTRUTURA CONVENCIONAL DE CONCRETO ARMADO UTILIZANDO AÇO CA-50 DE 12,5 MM - MONTAGEM. AF_01/2017</v>
          </cell>
          <cell r="C10322" t="str">
            <v>KG</v>
          </cell>
          <cell r="D10322">
            <v>5.17</v>
          </cell>
        </row>
        <row r="10323">
          <cell r="A10323">
            <v>95948</v>
          </cell>
          <cell r="B10323" t="str">
            <v>ARMAÇÃO DE ESCADA, COM 2 LANCES, DE UMA ESTRUTURA CONVENCIONAL DE CONCRETO ARMADO UTILIZANDO AÇO CA-50 DE 16,0 MM - MONTAGEM. AF_01/2017</v>
          </cell>
          <cell r="C10323" t="str">
            <v>KG</v>
          </cell>
          <cell r="D10323">
            <v>4.4400000000000004</v>
          </cell>
        </row>
        <row r="10324">
          <cell r="A10324">
            <v>95952</v>
          </cell>
          <cell r="B10324" t="str">
            <v>(COMPOSIÇÃO REPRESENTATIVA) EXECUÇÃO DE ESTRUTURAS DE CONCRETO ARMADO CONVENCIONAL, PARA EDIFICAÇÃO HABITACIONAL MULTIFAMILIAR (PRÉDIO), FCK = 25 MPA. AF_01/2017</v>
          </cell>
          <cell r="C10324" t="str">
            <v>M3</v>
          </cell>
          <cell r="D10324">
            <v>1266.19</v>
          </cell>
        </row>
        <row r="10325">
          <cell r="A10325">
            <v>95953</v>
          </cell>
          <cell r="B10325" t="str">
            <v>(COMPOSIÇÃO REPRESENTATIVA) EXECUÇÃO DE ESTRUTURAS DE CONCRETO ARMADO, PARA EDIFICAÇÃO HABITACIONAL UNIFAMILIAR COM DOIS PAVIMENTOS (CASA ISOLADA), FCK = 25 MPA. AF_01/2017</v>
          </cell>
          <cell r="C10325" t="str">
            <v>M3</v>
          </cell>
          <cell r="D10325">
            <v>2063.5700000000002</v>
          </cell>
        </row>
        <row r="10326">
          <cell r="A10326">
            <v>95954</v>
          </cell>
          <cell r="B10326" t="str">
            <v>(COMPOSIÇÃO REPRESENTATIVA) EXECUÇÃO DE ESTRUTURAS DE CONCRETO ARMADO, PARA EDIFICAÇÃO HABITACIONAL UNIFAMILIAR COM DOIS PAVIMENTOS (CASA EM EMPREENDIMENTOS), FCK = 25 MPA. AF_01/2017</v>
          </cell>
          <cell r="C10326" t="str">
            <v>M3</v>
          </cell>
          <cell r="D10326">
            <v>1458.32</v>
          </cell>
        </row>
        <row r="10327">
          <cell r="A10327">
            <v>95955</v>
          </cell>
          <cell r="B10327" t="str">
            <v>(COMPOSIÇÃO REPRESENTATIVA) EXECUÇÃO DE ESTRUTURAS DE CONCRETO ARMADO, PARA EDIFICAÇÃO HABITACIONAL UNIFAMILIAR TÉRREA (CASA ISOLADA), FCK = 25 MPA. AF_01/2017</v>
          </cell>
          <cell r="C10327" t="str">
            <v>M3</v>
          </cell>
          <cell r="D10327">
            <v>1790.85</v>
          </cell>
        </row>
        <row r="10328">
          <cell r="A10328">
            <v>95956</v>
          </cell>
          <cell r="B10328" t="str">
            <v>(COMPOSIÇÃO REPRESENTATIVA) EXECUÇÃO DE ESTRUTURAS DE CONCRETO ARMADO, PARA EDIFICAÇÃO HABITACIONAL UNIFAMILIAR TÉRREA (CASA EM EMPREENDIMENTOS), FCK = 25 MPA. AF_01/2017</v>
          </cell>
          <cell r="C10328" t="str">
            <v>M3</v>
          </cell>
          <cell r="D10328">
            <v>1391.48</v>
          </cell>
        </row>
        <row r="10329">
          <cell r="A10329">
            <v>95957</v>
          </cell>
          <cell r="B10329" t="str">
            <v>(COMPOSIÇÃO REPRESENTATIVA) EXECUÇÃO DE ESTRUTURAS DE CONCRETO ARMADO, PARA EDIFICAÇÃO INSTITUCIONAL TÉRREA, FCK = 25 MPA. AF_01/2017</v>
          </cell>
          <cell r="C10329" t="str">
            <v>M3</v>
          </cell>
          <cell r="D10329">
            <v>1762.29</v>
          </cell>
        </row>
        <row r="10330">
          <cell r="A10330">
            <v>95967</v>
          </cell>
          <cell r="B10330" t="str">
            <v>SERVIÇOS TÉCNICOS ESPECIALIZADOS PARA ACOMPANHAMENTO DE EXECUÇÃO DE FUNDAÇÕES PROFUNDAS E ESTRUTURAS DE CONTENÇÃO</v>
          </cell>
          <cell r="C10330" t="str">
            <v>H</v>
          </cell>
          <cell r="D10330">
            <v>110.27</v>
          </cell>
        </row>
        <row r="10331">
          <cell r="A10331">
            <v>95969</v>
          </cell>
          <cell r="B10331" t="str">
            <v>(COMPOSIÇÃO REPRESENTATIVA) EXECUÇÃO DE ESCADA EM CONCRETO ARMADO, MOLDADA IN LOCO, FCK = 25 MPA. AF_02/2017</v>
          </cell>
          <cell r="C10331" t="str">
            <v>M3</v>
          </cell>
          <cell r="D10331">
            <v>1812.49</v>
          </cell>
        </row>
        <row r="10332">
          <cell r="A10332">
            <v>95990</v>
          </cell>
          <cell r="B10332" t="str">
            <v>CONSTRUÇÃO DE PAVIMENTO COM APLICAÇÃO DE CONCRETO BETUMINOSO USINADO A QUENTE (CBUQ), CAMADA DE ROLAMENTO, COM ESPESSURA DE 3,0 CM  EXCLUSIVE TRANSPORTE. AF_03/2017</v>
          </cell>
          <cell r="C10332" t="str">
            <v>M3</v>
          </cell>
          <cell r="D10332">
            <v>710.92</v>
          </cell>
        </row>
        <row r="10333">
          <cell r="A10333">
            <v>95992</v>
          </cell>
          <cell r="B10333" t="str">
            <v>CONSTRUÇÃO DE PAVIMENTO COM APLICAÇÃO DE CONCRETO BETUMINOSO USINADO A QUENTE (CBUQ), BINDER, COM ESPESSURA DE 3,0 CM  EXCLUSIVE TRANSPORTE. AF_03/2017</v>
          </cell>
          <cell r="C10333" t="str">
            <v>M3</v>
          </cell>
          <cell r="D10333">
            <v>666.28</v>
          </cell>
        </row>
        <row r="10334">
          <cell r="A10334">
            <v>95993</v>
          </cell>
          <cell r="B10334" t="str">
            <v>CONSTRUÇÃO DE PAVIMENTO COM APLICAÇÃO DE CONCRETO BETUMINOSO USINADO A QUENTE (CBUQ), CAMADA DE ROLAMENTO, COM ESPESSURA DE 4,0 CM  EXCLUSIVE TRANSPORTE. AF_03/2017</v>
          </cell>
          <cell r="C10334" t="str">
            <v>M3</v>
          </cell>
          <cell r="D10334">
            <v>689.5</v>
          </cell>
        </row>
        <row r="10335">
          <cell r="A10335">
            <v>95994</v>
          </cell>
          <cell r="B10335" t="str">
            <v>CONSTRUÇÃO DE PAVIMENTO COM APLICAÇÃO DE CONCRETO BETUMINOSO USINADO A QUENTE (CBUQ), BINDER, COM ESPESSURA DE 4,0 CM  EXCLUSIVE TRANSPORTE. AF_03/2017</v>
          </cell>
          <cell r="C10335" t="str">
            <v>M3</v>
          </cell>
          <cell r="D10335">
            <v>650.77</v>
          </cell>
        </row>
        <row r="10336">
          <cell r="A10336">
            <v>95995</v>
          </cell>
          <cell r="B10336" t="str">
            <v>CONSTRUÇÃO DE PAVIMENTO COM APLICAÇÃO DE CONCRETO BETUMINOSO USINADO A QUENTE (CBUQ), CAMADA DE ROLAMENTO, COM ESPESSURA DE 5,0 CM  EXCLUSIVE TRANSPORTE. AF_03/2017</v>
          </cell>
          <cell r="C10336" t="str">
            <v>M3</v>
          </cell>
          <cell r="D10336">
            <v>676.04</v>
          </cell>
        </row>
        <row r="10337">
          <cell r="A10337">
            <v>95996</v>
          </cell>
          <cell r="B10337" t="str">
            <v>CONSTRUÇÃO DE PAVIMENTO COM APLICAÇÃO DE CONCRETO BETUMINOSO USINADO A QUENTE (CBUQ), BINDER, COM ESPESSURA DE 5,0 CM  EXCLUSIVE TRANSPORTE. AF_03/2017</v>
          </cell>
          <cell r="C10337" t="str">
            <v>M3</v>
          </cell>
          <cell r="D10337">
            <v>641.03</v>
          </cell>
        </row>
        <row r="10338">
          <cell r="A10338">
            <v>95997</v>
          </cell>
          <cell r="B10338" t="str">
            <v>CONSTRUÇÃO DE PAVIMENTO COM APLICAÇÃO DE CONCRETO BETUMINOSO USINADO A QUENTE (CBUQ), CAMADA DE ROLAMENTO, COM ESPESSURA DE 6,0 CM  EXCLUSIVE TRANSPORTE. AF_03/2017</v>
          </cell>
          <cell r="C10338" t="str">
            <v>M3</v>
          </cell>
          <cell r="D10338">
            <v>668.04</v>
          </cell>
        </row>
        <row r="10339">
          <cell r="A10339">
            <v>95998</v>
          </cell>
          <cell r="B10339" t="str">
            <v>CONSTRUÇÃO DE PAVIMENTO COM APLICAÇÃO DE CONCRETO BETUMINOSO USINADO A QUENTE (CBUQ), BINDER, COM ESPESSURA DE 6,0 CM  EXCLUSIVE TRANSPORTE. AF_03/2017</v>
          </cell>
          <cell r="C10339" t="str">
            <v>M3</v>
          </cell>
          <cell r="D10339">
            <v>635.22</v>
          </cell>
        </row>
        <row r="10340">
          <cell r="A10340">
            <v>95999</v>
          </cell>
          <cell r="B10340" t="str">
            <v>CONSTRUÇÃO DE PAVIMENTO COM APLICAÇÃO DE CONCRETO BETUMINOSO USINADO A QUENTE (CBUQ), CAMADA DE ROLAMENTO, COM ESPESSURA DE 7,0 CM  EXCLUSIVE TRANSPORTE. AF_03/2017</v>
          </cell>
          <cell r="C10340" t="str">
            <v>M3</v>
          </cell>
          <cell r="D10340">
            <v>662.31</v>
          </cell>
        </row>
        <row r="10341">
          <cell r="A10341">
            <v>96000</v>
          </cell>
          <cell r="B10341" t="str">
            <v>CONSTRUÇÃO DE PAVIMENTO COM APLICAÇÃO DE CONCRETO BETUMINOSO USINADO A QUENTE (CBUQ), BINDER, COM ESPESSURA DE 7,0 CM  EXCLUSIVE TRANSPORTE. AF_03/2017</v>
          </cell>
          <cell r="C10341" t="str">
            <v>M3</v>
          </cell>
          <cell r="D10341">
            <v>631.09</v>
          </cell>
        </row>
        <row r="10342">
          <cell r="A10342">
            <v>96001</v>
          </cell>
          <cell r="B10342" t="str">
            <v>FRESAGEM DE PAVIMENTO ASFÁLTICO, EM LOCAIS COM NIVEL BAIXO DE INTERFERÊNCIA. AF_03/2017</v>
          </cell>
          <cell r="C10342" t="str">
            <v>M2</v>
          </cell>
          <cell r="D10342">
            <v>1.72</v>
          </cell>
        </row>
        <row r="10343">
          <cell r="A10343">
            <v>96002</v>
          </cell>
          <cell r="B10343" t="str">
            <v>FRESAGEM DE PAVIMENTO ASFÁLTICO, EM LOCAIS COM NIVEL ALTO DE INTERFERÊNCIA. AF_03/2017</v>
          </cell>
          <cell r="C10343" t="str">
            <v>M2</v>
          </cell>
          <cell r="D10343">
            <v>2.02</v>
          </cell>
        </row>
        <row r="10344">
          <cell r="A10344">
            <v>96008</v>
          </cell>
          <cell r="B10344" t="str">
            <v>TRATOR DE PNEUS COM POTÊNCIA DE 122 CV, TRAÇÃO 4X4, COM VASSOURA MECÂNICA ACOPLADA - DEPRECIAÇÃO. AF_02/2017</v>
          </cell>
          <cell r="C10344" t="str">
            <v>H</v>
          </cell>
          <cell r="D10344">
            <v>11.28</v>
          </cell>
        </row>
        <row r="10345">
          <cell r="A10345">
            <v>96009</v>
          </cell>
          <cell r="B10345" t="str">
            <v>TRATOR DE PNEUS COM POTÊNCIA DE 122 CV, TRAÇÃO 4X4, COM VASSOURA MECÂNICA ACOPLADA - JUROS. AF_02/2017</v>
          </cell>
          <cell r="C10345" t="str">
            <v>H</v>
          </cell>
          <cell r="D10345">
            <v>2.96</v>
          </cell>
        </row>
        <row r="10346">
          <cell r="A10346">
            <v>96011</v>
          </cell>
          <cell r="B10346" t="str">
            <v>TRATOR DE PNEUS COM POTÊNCIA DE 122 CV, TRAÇÃO 4X4, COM VASSOURA MECÂNICA ACOPLADA - MANUTENÇÃO. AF_02/2017</v>
          </cell>
          <cell r="C10346" t="str">
            <v>H</v>
          </cell>
          <cell r="D10346">
            <v>12.35</v>
          </cell>
        </row>
        <row r="10347">
          <cell r="A10347">
            <v>96012</v>
          </cell>
          <cell r="B10347" t="str">
            <v>TRATOR DE PNEUS COM POTÊNCIA DE 122 CV, TRAÇÃO 4X4, COM VASSOURA MECÂNICA ACOPLADA - MATERIAIS NA OPERAÇÃO. AF_02/2017</v>
          </cell>
          <cell r="C10347" t="str">
            <v>H</v>
          </cell>
          <cell r="D10347">
            <v>58.17</v>
          </cell>
        </row>
        <row r="10348">
          <cell r="A10348">
            <v>96013</v>
          </cell>
          <cell r="B10348" t="str">
            <v>TRATOR DE PNEUS COM POTÊNCIA DE 122 CV, TRAÇÃO 4X4, COM VASSOURA MECÂNICA ACOPLADA - CHP DIURNO. AF_02/2017</v>
          </cell>
          <cell r="C10348" t="str">
            <v>CHP</v>
          </cell>
          <cell r="D10348">
            <v>100.14</v>
          </cell>
        </row>
        <row r="10349">
          <cell r="A10349">
            <v>96014</v>
          </cell>
          <cell r="B10349" t="str">
            <v>TRATOR DE PNEUS COM POTÊNCIA DE 122 CV, TRAÇÃO 4X4, COM VASSOURA MECÂNICA ACOPLADA - CHI DIURNO. AF_02/2017</v>
          </cell>
          <cell r="C10349" t="str">
            <v>CHI</v>
          </cell>
          <cell r="D10349">
            <v>29.62</v>
          </cell>
        </row>
        <row r="10350">
          <cell r="A10350">
            <v>96015</v>
          </cell>
          <cell r="B10350" t="str">
            <v>TRATOR DE PNEUS COM POTÊNCIA DE 122 CV, TRAÇÃO 4X4, COM GRADE DE DISCOS ACOPLADA - DEPRECIAÇÃO. AF_02/2017</v>
          </cell>
          <cell r="C10350" t="str">
            <v>H</v>
          </cell>
          <cell r="D10350">
            <v>11.18</v>
          </cell>
        </row>
        <row r="10351">
          <cell r="A10351">
            <v>96016</v>
          </cell>
          <cell r="B10351" t="str">
            <v>TRATOR DE PNEUS COM POTÊNCIA DE 122 CV, TRAÇÃO 4X4, COM GRADE DE DISCOS ACOPLADA - JUROS. AF_02/2017</v>
          </cell>
          <cell r="C10351" t="str">
            <v>H</v>
          </cell>
          <cell r="D10351">
            <v>2.93</v>
          </cell>
        </row>
        <row r="10352">
          <cell r="A10352">
            <v>96018</v>
          </cell>
          <cell r="B10352" t="str">
            <v>TRATOR DE PNEUS COM POTÊNCIA DE 122 CV, TRAÇÃO 4X4, COM GRADE DE DISCOS ACOPLADA - MANUTENÇÃO. AF_02/2017</v>
          </cell>
          <cell r="C10352" t="str">
            <v>H</v>
          </cell>
          <cell r="D10352">
            <v>12.24</v>
          </cell>
        </row>
        <row r="10353">
          <cell r="A10353">
            <v>96019</v>
          </cell>
          <cell r="B10353" t="str">
            <v>TRATOR DE PNEUS COM POTÊNCIA DE 122 CV, TRAÇÃO 4X4, COM GRADE DE DISCOS ACOPLADA - MATERIAIS NA OPERAÇÃO. AF_02/2017</v>
          </cell>
          <cell r="C10353" t="str">
            <v>H</v>
          </cell>
          <cell r="D10353">
            <v>58.17</v>
          </cell>
        </row>
        <row r="10354">
          <cell r="A10354">
            <v>96020</v>
          </cell>
          <cell r="B10354" t="str">
            <v>TRATOR DE PNEUS COM POTÊNCIA DE 122 CV, TRAÇÃO 4X4, COM GRADE DE DISCOS ACOPLADA - CHP DIURNO. AF_02/2017</v>
          </cell>
          <cell r="C10354" t="str">
            <v>CHP</v>
          </cell>
          <cell r="D10354">
            <v>99.9</v>
          </cell>
        </row>
        <row r="10355">
          <cell r="A10355">
            <v>96021</v>
          </cell>
          <cell r="B10355" t="str">
            <v>TRATOR DE PNEUS COM POTÊNCIA DE 122 CV, TRAÇÃO 4X4, COM GRADE DE DISCOS ACOPLADA - CHI DIURNO. AF_02/2017</v>
          </cell>
          <cell r="C10355" t="str">
            <v>CHI</v>
          </cell>
          <cell r="D10355">
            <v>29.49</v>
          </cell>
        </row>
        <row r="10356">
          <cell r="A10356">
            <v>96023</v>
          </cell>
          <cell r="B10356" t="str">
            <v>TRATOR DE PNEUS COM POTÊNCIA DE 85 CV, TRAÇÃO 4X4, COM GRADE DE DISCOS ACOPLADA - DEPRECIAÇÃO. AF_02/2017</v>
          </cell>
          <cell r="C10356" t="str">
            <v>H</v>
          </cell>
          <cell r="D10356">
            <v>8.6199999999999992</v>
          </cell>
        </row>
        <row r="10357">
          <cell r="A10357">
            <v>96024</v>
          </cell>
          <cell r="B10357" t="str">
            <v>TRATOR DE PNEUS COM POTÊNCIA DE 85 CV, TRAÇÃO 4X4, COM GRADE DE DISCOS ACOPLADA - JUROS. AF_02/2017</v>
          </cell>
          <cell r="C10357" t="str">
            <v>H</v>
          </cell>
          <cell r="D10357">
            <v>2.25</v>
          </cell>
        </row>
        <row r="10358">
          <cell r="A10358">
            <v>96026</v>
          </cell>
          <cell r="B10358" t="str">
            <v>TRATOR DE PNEUS COM POTÊNCIA DE 85 CV, TRAÇÃO 4X4, COM GRADE DE DISCOS ACOPLADA - MANUTENÇÃO. AF_02/2017</v>
          </cell>
          <cell r="C10358" t="str">
            <v>H</v>
          </cell>
          <cell r="D10358">
            <v>9.43</v>
          </cell>
        </row>
        <row r="10359">
          <cell r="A10359">
            <v>96027</v>
          </cell>
          <cell r="B10359" t="str">
            <v>TRATOR DE PNEUS COM POTÊNCIA DE 85 CV, TRAÇÃO 4X4, COM GRADE DE DISCOS ACOPLADA - MATERIAIS NA OPERAÇÃO. AF_02/2017</v>
          </cell>
          <cell r="C10359" t="str">
            <v>H</v>
          </cell>
          <cell r="D10359">
            <v>40.53</v>
          </cell>
        </row>
        <row r="10360">
          <cell r="A10360">
            <v>96028</v>
          </cell>
          <cell r="B10360" t="str">
            <v>TRATOR DE PNEUS COM POTÊNCIA DE 85 CV, TRAÇÃO 4X4, COM GRADE DE DISCOS ACOPLADA - CHP DIURNO. AF_02/2017</v>
          </cell>
          <cell r="C10360" t="str">
            <v>CHP</v>
          </cell>
          <cell r="D10360">
            <v>76.209999999999994</v>
          </cell>
        </row>
        <row r="10361">
          <cell r="A10361">
            <v>96029</v>
          </cell>
          <cell r="B10361" t="str">
            <v>TRATOR DE PNEUS COM POTÊNCIA DE 85 CV, TRAÇÃO 4X4, COM GRADE DE DISCOS ACOPLADA - CHI DIURNO. AF_02/2017</v>
          </cell>
          <cell r="C10361" t="str">
            <v>CHI</v>
          </cell>
          <cell r="D10361">
            <v>26.25</v>
          </cell>
        </row>
        <row r="10362">
          <cell r="A10362">
            <v>96030</v>
          </cell>
          <cell r="B10362" t="str">
            <v>CAMINHÃO BASCULANTE 10 M3, TRUCADO, POTÊNCIA 230 CV, INCLUSIVE CAÇAMBA METÁLICA, COM DISTRIBUIDOR DE AGREGADOS ACOPLADO - DEPRECIAÇÃO. AF_02/2017</v>
          </cell>
          <cell r="C10362" t="str">
            <v>H</v>
          </cell>
          <cell r="D10362">
            <v>13.19</v>
          </cell>
        </row>
        <row r="10363">
          <cell r="A10363">
            <v>96031</v>
          </cell>
          <cell r="B10363" t="str">
            <v>CAMINHÃO BASCULANTE 10 M3, TRUCADO, POTÊNCIA 230 CV, INCLUSIVE CAÇAMBA METÁLICA, COM DISTRIBUIDOR DE AGREGADOS ACOPLADO - JUROS. AF_02/2017</v>
          </cell>
          <cell r="C10363" t="str">
            <v>H</v>
          </cell>
          <cell r="D10363">
            <v>4.6100000000000003</v>
          </cell>
        </row>
        <row r="10364">
          <cell r="A10364">
            <v>96032</v>
          </cell>
          <cell r="B10364" t="str">
            <v>CAMINHÃO BASCULANTE 10 M3, TRUCADO, POTÊNCIA 230 CV, INCLUSIVE CAÇAMBA METÁLICA, COM DISTRIBUIDOR DE AGREGADOS ACOPLADO - IMPOSTOS E SEGUROS. AF_02/2017</v>
          </cell>
          <cell r="C10364" t="str">
            <v>H</v>
          </cell>
          <cell r="D10364">
            <v>0.94</v>
          </cell>
        </row>
        <row r="10365">
          <cell r="A10365">
            <v>96033</v>
          </cell>
          <cell r="B10365" t="str">
            <v>CAMINHÃO BASCULANTE 10 M3, TRUCADO, POTÊNCIA 230 CV, INCLUSIVE CAÇAMBA METÁLICA, COM DISTRIBUIDOR DE AGREGADOS ACOPLADO - MANUTENÇÃO. AF_02/2017</v>
          </cell>
          <cell r="C10365" t="str">
            <v>H</v>
          </cell>
          <cell r="D10365">
            <v>24.75</v>
          </cell>
        </row>
        <row r="10366">
          <cell r="A10366">
            <v>96034</v>
          </cell>
          <cell r="B10366" t="str">
            <v>CAMINHÃO BASCULANTE 10 M3, TRUCADO, POTÊNCIA 230 CV, INCLUSIVE CAÇAMBA METÁLICA, COM DISTRIBUIDOR DE AGREGADOS ACOPLADO - MATERIAIS NA OPERAÇÃO. AF_02/2017</v>
          </cell>
          <cell r="C10366" t="str">
            <v>H</v>
          </cell>
          <cell r="D10366">
            <v>109.69</v>
          </cell>
        </row>
        <row r="10367">
          <cell r="A10367">
            <v>96035</v>
          </cell>
          <cell r="B10367" t="str">
            <v>CAMINHÃO BASCULANTE 10 M3, TRUCADO, POTÊNCIA 230 CV, INCLUSIVE CAÇAMBA METÁLICA, COM DISTRIBUIDOR DE AGREGADOS ACOPLADO - CHP DIURNO. AF_02/2017</v>
          </cell>
          <cell r="C10367" t="str">
            <v>CHP</v>
          </cell>
          <cell r="D10367">
            <v>166.68</v>
          </cell>
        </row>
        <row r="10368">
          <cell r="A10368">
            <v>96036</v>
          </cell>
          <cell r="B10368" t="str">
            <v>CAMINHÃO BASCULANTE 10 M3, TRUCADO, POTÊNCIA 230 CV, INCLUSIVE CAÇAMBA METÁLICA, COM DISTRIBUIDOR DE AGREGADOS ACOPLADO - CHI DIURNO. AF_02/2017</v>
          </cell>
          <cell r="C10368" t="str">
            <v>CHI</v>
          </cell>
          <cell r="D10368">
            <v>32.24</v>
          </cell>
        </row>
        <row r="10369">
          <cell r="A10369">
            <v>96053</v>
          </cell>
          <cell r="B10369" t="str">
            <v>TRATOR DE PNEUS COM POTÊNCIA DE 85 CV, TRAÇÃO 4X4, COM VASSOURA MECÂNICA ACOPLADA - DEPRECIAÇÃO. AF_03/2017</v>
          </cell>
          <cell r="C10369" t="str">
            <v>H</v>
          </cell>
          <cell r="D10369">
            <v>8.7200000000000006</v>
          </cell>
        </row>
        <row r="10370">
          <cell r="A10370">
            <v>96054</v>
          </cell>
          <cell r="B10370" t="str">
            <v>MINICARREGADEIRA SOBRE RODAS POTENCIA 47HP CAPACIDADE OPERACAO 646 KG, COM VASSOURA MECÂNICA ACOPLADA - DEPRECIAÇÃO. AF_03/2017</v>
          </cell>
          <cell r="C10370" t="str">
            <v>H</v>
          </cell>
          <cell r="D10370">
            <v>13.34</v>
          </cell>
        </row>
        <row r="10371">
          <cell r="A10371">
            <v>96055</v>
          </cell>
          <cell r="B10371" t="str">
            <v>TRATOR DE PNEUS COM POTÊNCIA DE 85 CV, TRAÇÃO 4X4, COM VASSOURA MECÂNICA ACOPLADA - JUROS. AF_03/2017</v>
          </cell>
          <cell r="C10371" t="str">
            <v>H</v>
          </cell>
          <cell r="D10371">
            <v>2.2799999999999998</v>
          </cell>
        </row>
        <row r="10372">
          <cell r="A10372">
            <v>96056</v>
          </cell>
          <cell r="B10372" t="str">
            <v>TRATOR DE PNEUS COM POTÊNCIA DE 85 CV, TRAÇÃO 4X4, COM VASSOURA MECÂNICA ACOPLADA - MANUTENÇÃO. AF_03/2017</v>
          </cell>
          <cell r="C10372" t="str">
            <v>H</v>
          </cell>
          <cell r="D10372">
            <v>9.5399999999999991</v>
          </cell>
        </row>
        <row r="10373">
          <cell r="A10373">
            <v>96057</v>
          </cell>
          <cell r="B10373" t="str">
            <v>TRATOR DE PNEUS COM POTÊNCIA DE 85 CV, TRAÇÃO 4X4, COM VASSOURA MECÂNICA ACOPLADA - MATERIAIS NA OPERAÇÃO. AF_03/2017</v>
          </cell>
          <cell r="C10373" t="str">
            <v>H</v>
          </cell>
          <cell r="D10373">
            <v>40.53</v>
          </cell>
        </row>
        <row r="10374">
          <cell r="A10374">
            <v>96060</v>
          </cell>
          <cell r="B10374" t="str">
            <v>MINICARREGADEIRA SOBRE RODAS POTENCIA 47HP CAPACIDADE OPERACAO 646 KG, COM VASSOURA MECÂNICA ACOPLADA - JUROS. AF_03/2017</v>
          </cell>
          <cell r="C10374" t="str">
            <v>H</v>
          </cell>
          <cell r="D10374">
            <v>2.5499999999999998</v>
          </cell>
        </row>
        <row r="10375">
          <cell r="A10375">
            <v>96061</v>
          </cell>
          <cell r="B10375" t="str">
            <v>MINICARREGADEIRA SOBRE RODAS POTENCIA 47HP CAPACIDADE OPERACAO 646 KG, COM VASSOURA MECÂNICA ACOPLADA - MANUTENÇÃO. AF_03/2017</v>
          </cell>
          <cell r="C10375" t="str">
            <v>H</v>
          </cell>
          <cell r="D10375">
            <v>16.670000000000002</v>
          </cell>
        </row>
        <row r="10376">
          <cell r="A10376">
            <v>96062</v>
          </cell>
          <cell r="B10376" t="str">
            <v>MINICARREGADEIRA SOBRE RODAS POTENCIA 47HP CAPACIDADE OPERACAO 646 KG, COM VASSOURA MECÂNICA ACOPLADA - MATERIAIS NA OPERAÇÃO. AF_03/2017</v>
          </cell>
          <cell r="C10376" t="str">
            <v>H</v>
          </cell>
          <cell r="D10376">
            <v>22.71</v>
          </cell>
        </row>
        <row r="10377">
          <cell r="A10377">
            <v>96109</v>
          </cell>
          <cell r="B10377" t="str">
            <v>FORRO EM PLACAS DE GESSO, PARA AMBIENTES RESIDENCIAIS. AF_05/2017_P</v>
          </cell>
          <cell r="C10377" t="str">
            <v>M2</v>
          </cell>
          <cell r="D10377">
            <v>32.200000000000003</v>
          </cell>
        </row>
        <row r="10378">
          <cell r="A10378">
            <v>96110</v>
          </cell>
          <cell r="B10378" t="str">
            <v>FORRO EM DRYWALL, PARA AMBIENTES RESIDENCIAIS, INCLUSIVE ESTRUTURA DE FIXAÇÃO. AF_05/2017_P</v>
          </cell>
          <cell r="C10378" t="str">
            <v>M2</v>
          </cell>
          <cell r="D10378">
            <v>49.5</v>
          </cell>
        </row>
        <row r="10379">
          <cell r="A10379">
            <v>96111</v>
          </cell>
          <cell r="B10379" t="str">
            <v>FORRO EM RÉGUAS DE PVC, FRISADO, PARA AMBIENTES RESIDENCIAIS, INCLUSIVE ESTRUTURA DE FIXAÇÃO. AF_05/2017_P</v>
          </cell>
          <cell r="C10379" t="str">
            <v>M2</v>
          </cell>
          <cell r="D10379">
            <v>31.08</v>
          </cell>
        </row>
        <row r="10380">
          <cell r="A10380">
            <v>96112</v>
          </cell>
          <cell r="B10380" t="str">
            <v>FORRO EM MADEIRA PINUS, PARA AMBIENTES RESIDENCIAIS, INCLUSIVE ESTRUTURA DE FIXAÇÃO. AF_05/2017</v>
          </cell>
          <cell r="C10380" t="str">
            <v>M2</v>
          </cell>
          <cell r="D10380">
            <v>70.17</v>
          </cell>
        </row>
        <row r="10381">
          <cell r="A10381">
            <v>96113</v>
          </cell>
          <cell r="B10381" t="str">
            <v>FORRO EM PLACAS DE GESSO, PARA AMBIENTES COMERCIAIS. AF_05/2017_P</v>
          </cell>
          <cell r="C10381" t="str">
            <v>M2</v>
          </cell>
          <cell r="D10381">
            <v>29.08</v>
          </cell>
        </row>
        <row r="10382">
          <cell r="A10382">
            <v>96114</v>
          </cell>
          <cell r="B10382" t="str">
            <v>FORRO EM DRYWALL, PARA AMBIENTES COMERCIAIS, INCLUSIVE ESTRUTURA DE FIXAÇÃO. AF_05/2017_P</v>
          </cell>
          <cell r="C10382" t="str">
            <v>M2</v>
          </cell>
          <cell r="D10382">
            <v>51</v>
          </cell>
        </row>
        <row r="10383">
          <cell r="A10383">
            <v>96115</v>
          </cell>
          <cell r="B10383" t="str">
            <v>FORRO DE FIBRA MINERAL, PARA AMBIENTES COMERCIAIS, INCLUSIVE ESTRUTURA DE FIXAÇÃO. AF_05/2017_P</v>
          </cell>
          <cell r="C10383" t="str">
            <v>M2</v>
          </cell>
          <cell r="D10383">
            <v>64.64</v>
          </cell>
        </row>
        <row r="10384">
          <cell r="A10384">
            <v>96116</v>
          </cell>
          <cell r="B10384" t="str">
            <v>FORRO EM RÉGUAS DE PVC, FRISADO, PARA AMBIENTES COMERCIAIS, INCLUSIVE ESTRUTURA DE FIXAÇÃO. AF_05/2017_P</v>
          </cell>
          <cell r="C10384" t="str">
            <v>M2</v>
          </cell>
          <cell r="D10384">
            <v>34.36</v>
          </cell>
        </row>
        <row r="10385">
          <cell r="A10385">
            <v>96117</v>
          </cell>
          <cell r="B10385" t="str">
            <v>FORRO EM MADEIRA PINUS, PARA AMBIENTES COMERCIAIS, INCLUSIVE ESTRUTURA DE FIXAÇÃO. AF_05/2017</v>
          </cell>
          <cell r="C10385" t="str">
            <v>M2</v>
          </cell>
          <cell r="D10385">
            <v>73.23</v>
          </cell>
        </row>
        <row r="10386">
          <cell r="A10386">
            <v>96120</v>
          </cell>
          <cell r="B10386" t="str">
            <v>ACABAMENTOS PARA FORRO (MOLDURA DE GESSO). AF_05/2017</v>
          </cell>
          <cell r="C10386" t="str">
            <v>M</v>
          </cell>
          <cell r="D10386">
            <v>2.2799999999999998</v>
          </cell>
        </row>
        <row r="10387">
          <cell r="A10387">
            <v>96121</v>
          </cell>
          <cell r="B10387" t="str">
            <v>ACABAMENTOS PARA FORRO (RODA-FORRO EM PERFIL METÁLICO E PLÁSTICO). AF_05/2017</v>
          </cell>
          <cell r="C10387" t="str">
            <v>M</v>
          </cell>
          <cell r="D10387">
            <v>5.67</v>
          </cell>
        </row>
        <row r="10388">
          <cell r="A10388">
            <v>96122</v>
          </cell>
          <cell r="B10388" t="str">
            <v>ACABAMENTOS PARA FORRO (RODA-FORRO EM MADEIRA PINUS). AF_05/2017</v>
          </cell>
          <cell r="C10388" t="str">
            <v>M</v>
          </cell>
          <cell r="D10388">
            <v>15.75</v>
          </cell>
        </row>
        <row r="10389">
          <cell r="A10389">
            <v>96123</v>
          </cell>
          <cell r="B10389" t="str">
            <v>ACABAMENTOS PARA FORRO (MOLDURA EM DRYWALL, COM LARGURA DE 15 CM). AF_05/2017_P</v>
          </cell>
          <cell r="C10389" t="str">
            <v>M</v>
          </cell>
          <cell r="D10389">
            <v>18.96</v>
          </cell>
        </row>
        <row r="10390">
          <cell r="A10390">
            <v>96124</v>
          </cell>
          <cell r="B10390" t="str">
            <v>ACABAMENTOS PARA FORRO (SANCA DE GESSO, COM ALTURA DE 15 CM, MONTADA NA OBRA). AF_05/2017_P</v>
          </cell>
          <cell r="C10390" t="str">
            <v>M</v>
          </cell>
          <cell r="D10390">
            <v>33.64</v>
          </cell>
        </row>
        <row r="10391">
          <cell r="A10391">
            <v>96126</v>
          </cell>
          <cell r="B10391" t="str">
            <v>APLICAÇÃO MANUAL DE MASSA ACRÍLICA EM PANOS DE FACHADA COM PRESENÇA DE VÃOS, DE EDIFÍCIOS DE MÚLTIPLOS PAVIMENTOS, UMA DEMÃO. AF_05/2017</v>
          </cell>
          <cell r="C10391" t="str">
            <v>M2</v>
          </cell>
          <cell r="D10391">
            <v>12.27</v>
          </cell>
        </row>
        <row r="10392">
          <cell r="A10392">
            <v>96127</v>
          </cell>
          <cell r="B10392" t="str">
            <v>APLICAÇÃO MANUAL DE MASSA ACRÍLICA EM PANOS DE FACHADA SEM PRESENÇA DE VÃOS, DE EDIFÍCIOS DE MÚLTIPLOS PAVIMENTOS, UMA DEMÃO. AF_05/2017</v>
          </cell>
          <cell r="C10392" t="str">
            <v>M2</v>
          </cell>
          <cell r="D10392">
            <v>9.5399999999999991</v>
          </cell>
        </row>
        <row r="10393">
          <cell r="A10393">
            <v>96128</v>
          </cell>
          <cell r="B10393" t="str">
            <v>APLICAÇÃO MANUAL DE MASSA ACRÍLICA EM SUPERFÍCIES EXTERNAS DE SACADA DE EDIFÍCIOS DE MÚLTIPLOS PAVIMENTOS, UMA DEMÃO. AF_05/2017</v>
          </cell>
          <cell r="C10393" t="str">
            <v>M2</v>
          </cell>
          <cell r="D10393">
            <v>17.82</v>
          </cell>
        </row>
        <row r="10394">
          <cell r="A10394">
            <v>96129</v>
          </cell>
          <cell r="B10394" t="str">
            <v>APLICAÇÃO MANUAL DE MASSA ACRÍLICA EM SUPERFÍCIES INTERNAS DE SACADA DE EDIFÍCIOS DE MÚLTIPLOS PAVIMENTOS, UMA DEMÃO. AF_05/2017</v>
          </cell>
          <cell r="C10394" t="str">
            <v>M2</v>
          </cell>
          <cell r="D10394">
            <v>19.59</v>
          </cell>
        </row>
        <row r="10395">
          <cell r="A10395">
            <v>96130</v>
          </cell>
          <cell r="B10395" t="str">
            <v>APLICAÇÃO MANUAL DE MASSA ACRÍLICA EM PAREDES EXTERNAS DE CASAS, UMA DEMÃO. AF_05/2017</v>
          </cell>
          <cell r="C10395" t="str">
            <v>M2</v>
          </cell>
          <cell r="D10395">
            <v>13.14</v>
          </cell>
        </row>
        <row r="10396">
          <cell r="A10396">
            <v>96131</v>
          </cell>
          <cell r="B10396" t="str">
            <v>APLICAÇÃO MANUAL DE MASSA ACRÍLICA EM PANOS DE FACHADA COM PRESENÇA DE VÃOS, DE EDIFÍCIOS DE MÚLTIPLOS PAVIMENTOS, DUAS DEMÃOS. AF_05/2017</v>
          </cell>
          <cell r="C10396" t="str">
            <v>M2</v>
          </cell>
          <cell r="D10396">
            <v>17.04</v>
          </cell>
        </row>
        <row r="10397">
          <cell r="A10397">
            <v>96132</v>
          </cell>
          <cell r="B10397" t="str">
            <v>APLICAÇÃO MANUAL DE MASSA ACRÍLICA EM PANOS DE FACHADA SEM PRESENÇA DE VÃOS, DE EDIFÍCIOS DE MÚLTIPLOS PAVIMENTOS, DUAS DEMÃOS. AF_05/2017</v>
          </cell>
          <cell r="C10397" t="str">
            <v>M2</v>
          </cell>
          <cell r="D10397">
            <v>13.39</v>
          </cell>
        </row>
        <row r="10398">
          <cell r="A10398">
            <v>96133</v>
          </cell>
          <cell r="B10398" t="str">
            <v>APLICAÇÃO MANUAL DE MASSA ACRÍLICA EM SUPERFÍCIES EXTERNAS DE SACADA DE EDIFÍCIOS DE MÚLTIPLOS PAVIMENTOS, DUAS DEMÃOS. AF_05/2017</v>
          </cell>
          <cell r="C10398" t="str">
            <v>M2</v>
          </cell>
          <cell r="D10398">
            <v>24.41</v>
          </cell>
        </row>
        <row r="10399">
          <cell r="A10399">
            <v>96134</v>
          </cell>
          <cell r="B10399" t="str">
            <v>APLICAÇÃO MANUAL DE MASSA ACRÍLICA EM SUPERFÍCIES INTERNAS DE SACADA DE EDIFÍCIOS DE MÚLTIPLOS PAVIMENTOS, DUAS DEMÃOS. AF_05/2017</v>
          </cell>
          <cell r="C10399" t="str">
            <v>M2</v>
          </cell>
          <cell r="D10399">
            <v>26.76</v>
          </cell>
        </row>
        <row r="10400">
          <cell r="A10400">
            <v>96135</v>
          </cell>
          <cell r="B10400" t="str">
            <v>APLICAÇÃO MANUAL DE MASSA ACRÍLICA EM PAREDES EXTERNAS DE CASAS, DUAS DEMÃOS. AF_05/2017</v>
          </cell>
          <cell r="C10400" t="str">
            <v>M2</v>
          </cell>
          <cell r="D10400">
            <v>18.2</v>
          </cell>
        </row>
        <row r="10401">
          <cell r="A10401">
            <v>96155</v>
          </cell>
          <cell r="B10401" t="str">
            <v>TRATOR DE PNEUS COM POTÊNCIA DE 85 CV, TRAÇÃO 4X4, COM VASSOURA MECÂNICA ACOPLADA - CHI DIURNO. AF_02/2017</v>
          </cell>
          <cell r="C10401" t="str">
            <v>CHI</v>
          </cell>
          <cell r="D10401">
            <v>26.38</v>
          </cell>
        </row>
        <row r="10402">
          <cell r="A10402">
            <v>96156</v>
          </cell>
          <cell r="B10402" t="str">
            <v>MINICARREGADEIRA SOBRE RODAS POTENCIA 47HP CAPACIDADE OPERACAO 646 KG, COM VASSOURA MECÂNICA ACOPLADA - CHI DIURNO. AF_03/2017</v>
          </cell>
          <cell r="C10402" t="str">
            <v>CHI</v>
          </cell>
          <cell r="D10402">
            <v>31.48</v>
          </cell>
        </row>
        <row r="10403">
          <cell r="A10403">
            <v>96157</v>
          </cell>
          <cell r="B10403" t="str">
            <v>TRATOR DE PNEUS COM POTÊNCIA DE 85 CV, TRAÇÃO 4X4, COM VASSOURA MECÂNICA ACOPLADA - CHP DIURNO. AF_03/2017</v>
          </cell>
          <cell r="C10403" t="str">
            <v>CHP</v>
          </cell>
          <cell r="D10403">
            <v>76.45</v>
          </cell>
        </row>
        <row r="10404">
          <cell r="A10404">
            <v>96158</v>
          </cell>
          <cell r="B10404" t="str">
            <v>MINICARREGADEIRA SOBRE RODAS POTENCIA 47HP CAPACIDADE OPERACAO 646 KG, COM VASSOURA MECÂNICA ACOPLADA - CHP DIURNO. AF_03/2017</v>
          </cell>
          <cell r="C10404" t="str">
            <v>CHP</v>
          </cell>
          <cell r="D10404">
            <v>70.86</v>
          </cell>
        </row>
        <row r="10405">
          <cell r="A10405">
            <v>96159</v>
          </cell>
          <cell r="B10405" t="str">
            <v>MÁQUINA DEMARCADORA DE FAIXA DE TRÁFEGO À FRIO, AUTOPROPELIDA, POTÊNCIA 38 HP - CHI DIURNO. AF_07/2016</v>
          </cell>
          <cell r="C10405" t="str">
            <v>CHI</v>
          </cell>
          <cell r="D10405">
            <v>39.44</v>
          </cell>
        </row>
        <row r="10406">
          <cell r="A10406">
            <v>96160</v>
          </cell>
          <cell r="B10406" t="str">
            <v>ESTACA RAIZ, DIÂMETRO DE 20 CM, COMPRIMENTO DE ATÉ 10 M, SEM PRESENÇA DE ROCHA. AF_04/2017</v>
          </cell>
          <cell r="C10406" t="str">
            <v>M</v>
          </cell>
          <cell r="D10406">
            <v>152.72</v>
          </cell>
        </row>
        <row r="10407">
          <cell r="A10407">
            <v>96161</v>
          </cell>
          <cell r="B10407" t="str">
            <v>ESTACA RAIZ, DIÂMETRO DE 31 CM, COMPRIMENTO DE ATÉ 10 M, SEM PRESENÇA DE ROCHA. AF_05/2017</v>
          </cell>
          <cell r="C10407" t="str">
            <v>M</v>
          </cell>
          <cell r="D10407">
            <v>230.74</v>
          </cell>
        </row>
        <row r="10408">
          <cell r="A10408">
            <v>96162</v>
          </cell>
          <cell r="B10408" t="str">
            <v>ESTACA RAIZ, DIÂMETRO DE 40 CM, COMPRIMENTO DE ATÉ 10 M, SEM PRESENÇA DE ROCHA. AF_05/2017</v>
          </cell>
          <cell r="C10408" t="str">
            <v>M</v>
          </cell>
          <cell r="D10408">
            <v>306</v>
          </cell>
        </row>
        <row r="10409">
          <cell r="A10409">
            <v>96163</v>
          </cell>
          <cell r="B10409" t="str">
            <v>ESTACA RAIZ, DIÂMETRO DE 45 CM, COMPRIMENTO DE ATÉ 10 M, SEM PRESENÇA DE ROCHA. AF_05/2017</v>
          </cell>
          <cell r="C10409" t="str">
            <v>M</v>
          </cell>
          <cell r="D10409">
            <v>351.65</v>
          </cell>
        </row>
        <row r="10410">
          <cell r="A10410">
            <v>96164</v>
          </cell>
          <cell r="B10410" t="str">
            <v>ESTACA RAIZ, DIÂMETRO DE 20 CM, COMPRIMENTO DE 11 A 20 M, SEM PRESENÇA DE ROCHA. AF_05/2017</v>
          </cell>
          <cell r="C10410" t="str">
            <v>M</v>
          </cell>
          <cell r="D10410">
            <v>137.97999999999999</v>
          </cell>
        </row>
        <row r="10411">
          <cell r="A10411">
            <v>96165</v>
          </cell>
          <cell r="B10411" t="str">
            <v>ESTACA RAIZ, DIÂMETRO DE 31 CM, COMPRIMENTO DE 11 A 20 M, SEM PRESENÇA DE ROCHA. AF_05/2017</v>
          </cell>
          <cell r="C10411" t="str">
            <v>M</v>
          </cell>
          <cell r="D10411">
            <v>210.61</v>
          </cell>
        </row>
        <row r="10412">
          <cell r="A10412">
            <v>96166</v>
          </cell>
          <cell r="B10412" t="str">
            <v>ESTACA RAIZ, DIÂMETRO DE 40 CM, COMPRIMENTO DE 11 A 20 M, SEM PRESENÇA DE ROCHA. AF_05/2017</v>
          </cell>
          <cell r="C10412" t="str">
            <v>M</v>
          </cell>
          <cell r="D10412">
            <v>275.48</v>
          </cell>
        </row>
        <row r="10413">
          <cell r="A10413">
            <v>96167</v>
          </cell>
          <cell r="B10413" t="str">
            <v>ESTACA RAIZ, DIÂMETRO DE 45 CM, COMPRIMENTO DE 11 A 20 M, SEM PRESENÇA DE ROCHA. AF_05/2017</v>
          </cell>
          <cell r="C10413" t="str">
            <v>M</v>
          </cell>
          <cell r="D10413">
            <v>308.74</v>
          </cell>
        </row>
        <row r="10414">
          <cell r="A10414">
            <v>96168</v>
          </cell>
          <cell r="B10414" t="str">
            <v>ESTACA RAIZ, DIÂMETRO DE 20 CM, COMPRIMENTO DE 21 A 30 M, SEM PRESENÇA DE ROCHA. AF_05/2017</v>
          </cell>
          <cell r="C10414" t="str">
            <v>M</v>
          </cell>
          <cell r="D10414">
            <v>130.96</v>
          </cell>
        </row>
        <row r="10415">
          <cell r="A10415">
            <v>96169</v>
          </cell>
          <cell r="B10415" t="str">
            <v>ESTACA RAIZ, DIÂMETRO DE 31 CM, COMPRIMENTO DE 21 A 30 M, SEM PRESENÇA DE ROCHA. AF_05/2017</v>
          </cell>
          <cell r="C10415" t="str">
            <v>M</v>
          </cell>
          <cell r="D10415">
            <v>201.56</v>
          </cell>
        </row>
        <row r="10416">
          <cell r="A10416">
            <v>96170</v>
          </cell>
          <cell r="B10416" t="str">
            <v>ESTACA RAIZ, DIÂMETRO DE 40 CM, COMPRIMENTO DE 21 A 30 M, SEM PRESENÇA DE ROCHA. AF_05/2017</v>
          </cell>
          <cell r="C10416" t="str">
            <v>M</v>
          </cell>
          <cell r="D10416">
            <v>264.43</v>
          </cell>
        </row>
        <row r="10417">
          <cell r="A10417">
            <v>96171</v>
          </cell>
          <cell r="B10417" t="str">
            <v>ESTACA RAIZ, DIÂMETRO DE 45 CM, COMPRIMENTO DE 21 A 30 M, SEM PRESENÇA DE ROCHA. AF_05/2017</v>
          </cell>
          <cell r="C10417" t="str">
            <v>M</v>
          </cell>
          <cell r="D10417">
            <v>294.06</v>
          </cell>
        </row>
        <row r="10418">
          <cell r="A10418">
            <v>96172</v>
          </cell>
          <cell r="B10418" t="str">
            <v>ESTACA RAIZ, DIÂMETRO DE 20 CM, COMPRIMENTO DE ATÉ 10 M, COM PRESENÇA DE ROCHA. AF_05/2017</v>
          </cell>
          <cell r="C10418" t="str">
            <v>M</v>
          </cell>
          <cell r="D10418">
            <v>162.76</v>
          </cell>
        </row>
        <row r="10419">
          <cell r="A10419">
            <v>96173</v>
          </cell>
          <cell r="B10419" t="str">
            <v>ESTACA RAIZ, DIÂMETRO DE 31 CM, COMPRIMENTO DE ATÉ 10 M, COM PRESENÇA DE ROCHA. AF_05/2017</v>
          </cell>
          <cell r="C10419" t="str">
            <v>M</v>
          </cell>
          <cell r="D10419">
            <v>243.28</v>
          </cell>
        </row>
        <row r="10420">
          <cell r="A10420">
            <v>96174</v>
          </cell>
          <cell r="B10420" t="str">
            <v>ESTACA RAIZ, DIÂMETRO DE 40 CM, COMPRIMENTO DE ATÉ 10 M, COM PRESENÇA DE ROCHA. AF_05/2017</v>
          </cell>
          <cell r="C10420" t="str">
            <v>M</v>
          </cell>
          <cell r="D10420">
            <v>322.07</v>
          </cell>
        </row>
        <row r="10421">
          <cell r="A10421">
            <v>96175</v>
          </cell>
          <cell r="B10421" t="str">
            <v>ESTACA RAIZ, DIÂMETRO DE 45 CM, COMPRIMENTO DE ATÉ 10 M, COM PRESENÇA DE ROCHA. AF_05/2017</v>
          </cell>
          <cell r="C10421" t="str">
            <v>M</v>
          </cell>
          <cell r="D10421">
            <v>370.32</v>
          </cell>
        </row>
        <row r="10422">
          <cell r="A10422">
            <v>96176</v>
          </cell>
          <cell r="B10422" t="str">
            <v>ESTACA RAIZ, DIÂMETRO DE 20 CM, COMPRIMENTO DE 11 A 20 M, COM PRESENÇA DE ROCHA. AF_05/2017</v>
          </cell>
          <cell r="C10422" t="str">
            <v>M</v>
          </cell>
          <cell r="D10422">
            <v>144.63999999999999</v>
          </cell>
        </row>
        <row r="10423">
          <cell r="A10423">
            <v>96177</v>
          </cell>
          <cell r="B10423" t="str">
            <v>ESTACA RAIZ, DIÂMETRO DE 31 CM, COMPRIMENTO DE 11 A 20 M, COM PRESENÇA DE ROCHA. AF_05/2017</v>
          </cell>
          <cell r="C10423" t="str">
            <v>M</v>
          </cell>
          <cell r="D10423">
            <v>218.3</v>
          </cell>
        </row>
        <row r="10424">
          <cell r="A10424">
            <v>96178</v>
          </cell>
          <cell r="B10424" t="str">
            <v>ESTACA RAIZ, DIÂMETRO DE 40 CM, COMPRIMENTO DE 11 A 20 M, COM PRESENÇA DE ROCHA. AF_05/2017</v>
          </cell>
          <cell r="C10424" t="str">
            <v>M</v>
          </cell>
          <cell r="D10424">
            <v>284.57</v>
          </cell>
        </row>
        <row r="10425">
          <cell r="A10425">
            <v>96179</v>
          </cell>
          <cell r="B10425" t="str">
            <v>ESTACA RAIZ, DIÂMETRO DE 45 CM, COMPRIMENTO DE 11 A 20 M, COM PRESENÇA DE ROCHA. AF_05/2017</v>
          </cell>
          <cell r="C10425" t="str">
            <v>M</v>
          </cell>
          <cell r="D10425">
            <v>318.62</v>
          </cell>
        </row>
        <row r="10426">
          <cell r="A10426">
            <v>96180</v>
          </cell>
          <cell r="B10426" t="str">
            <v>ESTACA RAIZ, DIÂMETRO DE 20 CM, COMPRIMENTO DE 21 A 30 M, COM PRESENÇA DE ROCHA. AF_05/2017</v>
          </cell>
          <cell r="C10426" t="str">
            <v>M</v>
          </cell>
          <cell r="D10426">
            <v>135.86000000000001</v>
          </cell>
        </row>
        <row r="10427">
          <cell r="A10427">
            <v>96181</v>
          </cell>
          <cell r="B10427" t="str">
            <v>ESTACA RAIZ, DIÂMETRO DE 31 CM, COMPRIMENTO DE 21 A 30 M, COM PRESENÇA DE ROCHA. AF_05/2017</v>
          </cell>
          <cell r="C10427" t="str">
            <v>M</v>
          </cell>
          <cell r="D10427">
            <v>207.27</v>
          </cell>
        </row>
        <row r="10428">
          <cell r="A10428">
            <v>96182</v>
          </cell>
          <cell r="B10428" t="str">
            <v>ESTACA RAIZ, DIÂMETRO DE 40 CM, COMPRIMENTO DE 21 A 30 M, COM PRESENÇA DE ROCHA. AF_05/2017</v>
          </cell>
          <cell r="C10428" t="str">
            <v>M</v>
          </cell>
          <cell r="D10428">
            <v>269.95999999999998</v>
          </cell>
        </row>
        <row r="10429">
          <cell r="A10429">
            <v>96183</v>
          </cell>
          <cell r="B10429" t="str">
            <v>ESTACA RAIZ, DIÂMETRO DE 45 CM, COMPRIMENTO DE 21 A 30 M, COM PRESENÇA DE ROCHA. AF_05/2017</v>
          </cell>
          <cell r="C10429" t="str">
            <v>M</v>
          </cell>
          <cell r="D10429">
            <v>300.76</v>
          </cell>
        </row>
        <row r="10430">
          <cell r="A10430">
            <v>96241</v>
          </cell>
          <cell r="B10430" t="str">
            <v>MINIESCAVADEIRA SOBRE ESTEIRAS, POTENCIA LIQUIDA DE *30* HP, PESO OPERACIONAL DE *3.500* KG - DEPRECIACAO. AF_04/2017</v>
          </cell>
          <cell r="C10430" t="str">
            <v>H</v>
          </cell>
          <cell r="D10430">
            <v>11.47</v>
          </cell>
        </row>
        <row r="10431">
          <cell r="A10431">
            <v>96242</v>
          </cell>
          <cell r="B10431" t="str">
            <v>MINIESCAVADEIRA SOBRE ESTEIRAS, POTENCIA LIQUIDA DE *30* HP, PESO OPERACIONAL DE *3.500* KG - JUROS. AF_04/2017</v>
          </cell>
          <cell r="C10431" t="str">
            <v>H</v>
          </cell>
          <cell r="D10431">
            <v>2.95</v>
          </cell>
        </row>
        <row r="10432">
          <cell r="A10432">
            <v>96243</v>
          </cell>
          <cell r="B10432" t="str">
            <v>MINIESCAVADEIRA SOBRE ESTEIRAS, POTENCIA LIQUIDA DE *30* HP, PESO OPERACIONAL DE *3.500* KG - MANUTENCAO. AF_04/2017</v>
          </cell>
          <cell r="C10432" t="str">
            <v>H</v>
          </cell>
          <cell r="D10432">
            <v>14.34</v>
          </cell>
        </row>
        <row r="10433">
          <cell r="A10433">
            <v>96244</v>
          </cell>
          <cell r="B10433" t="str">
            <v>MINIESCAVADEIRA SOBRE ESTEIRAS, POTENCIA LIQUIDA DE *30* HP, PESO OPERACIONAL DE *3.500* KG - MATERIAIS NA OPERACAO. AF_04/2017</v>
          </cell>
          <cell r="C10433" t="str">
            <v>H</v>
          </cell>
          <cell r="D10433">
            <v>14.5</v>
          </cell>
        </row>
        <row r="10434">
          <cell r="A10434">
            <v>96245</v>
          </cell>
          <cell r="B10434" t="str">
            <v>MINIESCAVADEIRA SOBRE ESTEIRAS, POTENCIA LIQUIDA DE *30* HP, PESO OPERACIONAL DE *3.500* KG - CHP DIURNO. AF_04/2017</v>
          </cell>
          <cell r="C10434" t="str">
            <v>CHP</v>
          </cell>
          <cell r="D10434">
            <v>59.64</v>
          </cell>
        </row>
        <row r="10435">
          <cell r="A10435">
            <v>96246</v>
          </cell>
          <cell r="B10435" t="str">
            <v>MINIESCAVADEIRA SOBRE ESTEIRAS, POTENCIA LIQUIDA DE *30* HP, PESO OPERACIONAL DE *3.500* KG - CHI DIURNO. AF_04/2017</v>
          </cell>
          <cell r="C10435" t="str">
            <v>CHI</v>
          </cell>
          <cell r="D10435">
            <v>30.8</v>
          </cell>
        </row>
        <row r="10436">
          <cell r="A10436">
            <v>96252</v>
          </cell>
          <cell r="B10436" t="str">
            <v>FABRICAÇÃO DE FÔRMA PARA PILARES CIRCULARES, EM CHAPA DE MADEIRA COMPENSADA RESINADA. AF_06/2017</v>
          </cell>
          <cell r="C10436" t="str">
            <v>M2</v>
          </cell>
          <cell r="D10436">
            <v>115.96</v>
          </cell>
        </row>
        <row r="10437">
          <cell r="A10437">
            <v>96257</v>
          </cell>
          <cell r="B10437" t="str">
            <v>MONTAGEM E DESMONTAGEM DE FÔRMA DE PILARES CIRCULARES, COM ÁREA MÉDIA DAS SEÇÕES MENOR OU IGUAL A 0,28 M², PÉ-DIREITO SIMPLES, EM MADEIRA, 2 UTILIZAÇÕES. AF_06/2017</v>
          </cell>
          <cell r="C10437" t="str">
            <v>M2</v>
          </cell>
          <cell r="D10437">
            <v>105.34</v>
          </cell>
        </row>
        <row r="10438">
          <cell r="A10438">
            <v>96258</v>
          </cell>
          <cell r="B10438" t="str">
            <v>MONTAGEM E DESMONTAGEM DE FÔRMA DE PILARES CIRCULARES, COM ÁREA MÉDIA DAS SEÇÕES MAIOR QUE 0,28 M², PÉ-DIREITO SIMPLES, EM MADEIRA, 2 UTILIZAÇÕES. AF_06/2017</v>
          </cell>
          <cell r="C10438" t="str">
            <v>M2</v>
          </cell>
          <cell r="D10438">
            <v>97.68</v>
          </cell>
        </row>
        <row r="10439">
          <cell r="A10439">
            <v>96259</v>
          </cell>
          <cell r="B10439" t="str">
            <v>MONTAGEM E DESMONTAGEM DE FÔRMA DE PILARES CIRCULARES, COM ÁREA MÉDIA DAS SEÇÕES MENOR OU IGUAL A 0,28 M², PÉ-DIREITO DUPLO, EM MADEIRA, 2 UTILIZAÇÕES. AF_06/2017</v>
          </cell>
          <cell r="C10439" t="str">
            <v>M2</v>
          </cell>
          <cell r="D10439">
            <v>120.05</v>
          </cell>
        </row>
        <row r="10440">
          <cell r="A10440">
            <v>96298</v>
          </cell>
          <cell r="B10440" t="str">
            <v>PERFURATRIZ ROTATIVA SOBRE ESTEIRA, TORQUE MAXIMO 2500 KGM, POTENCIA 110 HP, MOTOR DIESEL - DEPRECIAÇÃO. AF_05/2017</v>
          </cell>
          <cell r="C10440" t="str">
            <v>H</v>
          </cell>
          <cell r="D10440">
            <v>35.82</v>
          </cell>
        </row>
        <row r="10441">
          <cell r="A10441">
            <v>96299</v>
          </cell>
          <cell r="B10441" t="str">
            <v>PERFURATRIZ ROTATIVA SOBRE ESTEIRA, TORQUE MAXIMO 2500 KGM, POTENCIA 110 HP, MOTOR DIESEL - JUROS. AF_05/2017</v>
          </cell>
          <cell r="C10441" t="str">
            <v>H</v>
          </cell>
          <cell r="D10441">
            <v>9.4</v>
          </cell>
        </row>
        <row r="10442">
          <cell r="A10442">
            <v>96300</v>
          </cell>
          <cell r="B10442" t="str">
            <v>PERFURATRIZ ROTATIVA SOBRE ESTEIRA, TORQUE MAXIMO 2500 KGM, POTENCIA 110 HP, MOTOR DIESEL - MANUTENÇÃO. AF_05/2017</v>
          </cell>
          <cell r="C10442" t="str">
            <v>H</v>
          </cell>
          <cell r="D10442">
            <v>44.82</v>
          </cell>
        </row>
        <row r="10443">
          <cell r="A10443">
            <v>96301</v>
          </cell>
          <cell r="B10443" t="str">
            <v>PERFURATRIZ ROTATIVA SOBRE ESTEIRA, TORQUE MAXIMO 2500 KGM, POTENCIA 110 HP, MOTOR DIESEL - MATERIAIS NA OPERAÇÃO. AF_05/2017</v>
          </cell>
          <cell r="C10443" t="str">
            <v>H</v>
          </cell>
          <cell r="D10443">
            <v>53.17</v>
          </cell>
        </row>
        <row r="10444">
          <cell r="A10444">
            <v>96302</v>
          </cell>
          <cell r="B10444" t="str">
            <v>PERFURATRIZ ROTATIVA SOBRE ESTEIRA, TORQUE MAXIMO 2500 KGM, POTENCIA 110 HP, MOTOR DIESEL - CHI DIURNO. AF_05/2017</v>
          </cell>
          <cell r="C10444" t="str">
            <v>CHI</v>
          </cell>
          <cell r="D10444">
            <v>59.6</v>
          </cell>
        </row>
        <row r="10445">
          <cell r="A10445">
            <v>96303</v>
          </cell>
          <cell r="B10445" t="str">
            <v>PERFURATRIZ ROTATIVA SOBRE ESTEIRA, TORQUE MAXIMO 2500 KGM, POTENCIA 110 HP, MOTOR DIESEL- CHP DIURNO. AF_05/2017</v>
          </cell>
          <cell r="C10445" t="str">
            <v>CHP</v>
          </cell>
          <cell r="D10445">
            <v>157.59</v>
          </cell>
        </row>
        <row r="10446">
          <cell r="A10446">
            <v>96304</v>
          </cell>
          <cell r="B10446" t="str">
            <v>COMPRESSOR DE AR, VAZAO DE 10 PCM, RESERVATORIO 100 L, PRESSAO DE TRABALHO ENTRE 6,9 E 9,7 BAR,  POTENCIA 2 HP, TENSAO 110/220 V - DEPRECIAÇÃO. AF_05/2017</v>
          </cell>
          <cell r="C10446" t="str">
            <v>H</v>
          </cell>
          <cell r="D10446">
            <v>0.09</v>
          </cell>
        </row>
        <row r="10447">
          <cell r="A10447">
            <v>96305</v>
          </cell>
          <cell r="B10447" t="str">
            <v>COMPRESSOR DE AR, VAZAO DE 10 PCM, RESERVATORIO 100 L, PRESSAO DE TRABALHO ENTRE 6,9 E 9,7 BAR,  POTENCIA 2 HP, TENSAO 110/220 V - JUROS. AF_05/2017</v>
          </cell>
          <cell r="C10447" t="str">
            <v>H</v>
          </cell>
          <cell r="D10447">
            <v>0.02</v>
          </cell>
        </row>
        <row r="10448">
          <cell r="A10448">
            <v>96306</v>
          </cell>
          <cell r="B10448" t="str">
            <v>COMPRESSOR DE AR, VAZAO DE 10 PCM, RESERVATORIO 100 L, PRESSAO DE TRABALHO ENTRE 6,9 E 9,7 BAR,  POTENCIA 2 HP, TENSAO 110/220 V - MANUTENÇÃO. AF_05/2017</v>
          </cell>
          <cell r="C10448" t="str">
            <v>H</v>
          </cell>
          <cell r="D10448">
            <v>0.11</v>
          </cell>
        </row>
        <row r="10449">
          <cell r="A10449">
            <v>96307</v>
          </cell>
          <cell r="B10449" t="str">
            <v>COMPRESSOR DE AR, VAZAO DE 10 PCM, RESERVATORIO 100 L, PRESSAO DE TRABALHO ENTRE 6,9 E 9,7 BAR, POTENCIA 2 HP, TENSAO 110/220 V - MATERIAIS NA OPERAÇÃO. AF_05/2017</v>
          </cell>
          <cell r="C10449" t="str">
            <v>H</v>
          </cell>
          <cell r="D10449">
            <v>0.78</v>
          </cell>
        </row>
        <row r="10450">
          <cell r="A10450">
            <v>96308</v>
          </cell>
          <cell r="B10450" t="str">
            <v>COMPRESSOR DE AR, VAZAO DE 10 PCM, RESERVATORIO 100 L, PRESSAO DE TRABALHO ENTRE 6,9 E 9,7 BAR  POTENCIA 2 HP, TENSAO 110/220 V  CHI DIURNO. AF_05/2017</v>
          </cell>
          <cell r="C10450" t="str">
            <v>CHI</v>
          </cell>
          <cell r="D10450">
            <v>0.11</v>
          </cell>
        </row>
        <row r="10451">
          <cell r="A10451">
            <v>96309</v>
          </cell>
          <cell r="B10451" t="str">
            <v>COMPRESSOR DE AR, VAZAO DE 10 PCM, RESERVATORIO 100 L, PRESSAO DE TRABALHO ENTRE 6,9 E 9,7 BAR, POTENCIA 2 HP, TENSAO 110/220 V - CHP DIURNO. AF_05/2017</v>
          </cell>
          <cell r="C10451" t="str">
            <v>CHP</v>
          </cell>
          <cell r="D10451">
            <v>1</v>
          </cell>
        </row>
        <row r="10452">
          <cell r="A10452">
            <v>96358</v>
          </cell>
          <cell r="B10452" t="str">
            <v>PAREDE COM PLACAS DE GESSO ACARTONADO (DRYWALL), PARA USO INTERNO, COM DUAS FACES SIMPLES E ESTRUTURA METÁLICA COM GUIAS SIMPLES, SEM VÃOS. AF_06/2017_P</v>
          </cell>
          <cell r="C10452" t="str">
            <v>M2</v>
          </cell>
          <cell r="D10452">
            <v>70.430000000000007</v>
          </cell>
        </row>
        <row r="10453">
          <cell r="A10453">
            <v>96359</v>
          </cell>
          <cell r="B10453" t="str">
            <v>PAREDE COM PLACAS DE GESSO ACARTONADO (DRYWALL), PARA USO INTERNO, COM DUAS FACES SIMPLES E ESTRUTURA METÁLICA COM GUIAS SIMPLES, COM VÃOS AF_06/2017_P</v>
          </cell>
          <cell r="C10453" t="str">
            <v>M2</v>
          </cell>
          <cell r="D10453">
            <v>76.95</v>
          </cell>
        </row>
        <row r="10454">
          <cell r="A10454">
            <v>96360</v>
          </cell>
          <cell r="B10454" t="str">
            <v>PAREDE COM PLACAS DE GESSO ACARTONADO (DRYWALL), PARA USO INTERNO, COM DUAS FACES SIMPLES E ESTRUTURA METÁLICA COM GUIAS DUPLAS, SEM VÃOS. AF_06/2017_P</v>
          </cell>
          <cell r="C10454" t="str">
            <v>M2</v>
          </cell>
          <cell r="D10454">
            <v>88.49</v>
          </cell>
        </row>
        <row r="10455">
          <cell r="A10455">
            <v>96361</v>
          </cell>
          <cell r="B10455" t="str">
            <v>PAREDE COM PLACAS DE GESSO ACARTONADO (DRYWALL), PARA USO INTERNO, COM DUAS FACES SIMPLES E ESTRUTURA METÁLICA COM GUIAS DUPLAS, COM VÃOS. AF_06/2017_P</v>
          </cell>
          <cell r="C10455" t="str">
            <v>M2</v>
          </cell>
          <cell r="D10455">
            <v>101.23</v>
          </cell>
        </row>
        <row r="10456">
          <cell r="A10456">
            <v>96362</v>
          </cell>
          <cell r="B10456" t="str">
            <v>PAREDE COM PLACAS DE GESSO ACARTONADO (DRYWALL), PARA USO INTERNO, COM UMA FACE SIMPLES E OUTRA FACE DUPLA E ESTRUTURA METÁLICA COM GUIAS SIMPLES, SEM VÃOS. AF_06/2017_P</v>
          </cell>
          <cell r="C10456" t="str">
            <v>M2</v>
          </cell>
          <cell r="D10456">
            <v>93.39</v>
          </cell>
        </row>
        <row r="10457">
          <cell r="A10457">
            <v>96363</v>
          </cell>
          <cell r="B10457" t="str">
            <v>PAREDE COM PLACAS DE GESSO ACARTONADO (DRYWALL), PARA USO INTERNO, COM UMA FACE SIMPLES E OUTRA FACE DUPLA E ESTRUTURA METÁLICA COM GUIAS SIMPLES, COM VÃOS. AF_06/2017_P</v>
          </cell>
          <cell r="C10457" t="str">
            <v>M2</v>
          </cell>
          <cell r="D10457">
            <v>100.11</v>
          </cell>
        </row>
        <row r="10458">
          <cell r="A10458">
            <v>96364</v>
          </cell>
          <cell r="B10458" t="str">
            <v>PAREDE COM PLACAS DE GESSO ACARTONADO (DRYWALL), PARA USO INTERNO COM UMA FACE SIMPLES E OUTRA FACE DUPLA E ESTRUTURA METÁLICA COM GUIAS DUPLAS, SEM VÃOS. AF_06/2017_P</v>
          </cell>
          <cell r="C10458" t="str">
            <v>M2</v>
          </cell>
          <cell r="D10458">
            <v>111.45</v>
          </cell>
        </row>
        <row r="10459">
          <cell r="A10459">
            <v>96365</v>
          </cell>
          <cell r="B10459" t="str">
            <v>PAREDE COM PLACAS DE GESSO ACARTONADO (DRYWALL), PARA USO INTERNO, COM UMA FACE SIMPLES E OUTRA FACE DUPLA E   ESTRUTURA METÁLICA COM GUIAS DUPLAS, COM VÃOS. AF_06/2017_P</v>
          </cell>
          <cell r="C10459" t="str">
            <v>M2</v>
          </cell>
          <cell r="D10459">
            <v>124.39</v>
          </cell>
        </row>
        <row r="10460">
          <cell r="A10460">
            <v>96366</v>
          </cell>
          <cell r="B10460" t="str">
            <v>PAREDE COM PLACAS DE GESSO ACARTONADO (DRYWALL), PARA USO INTERNO, COM DUAS FACES DUPLAS E ESTRUTURA METÁLICA COM GUIAS SIMPLES, SEM VÃOS. AF_06/2017_P</v>
          </cell>
          <cell r="C10460" t="str">
            <v>M2</v>
          </cell>
          <cell r="D10460">
            <v>116.37</v>
          </cell>
        </row>
        <row r="10461">
          <cell r="A10461">
            <v>96367</v>
          </cell>
          <cell r="B10461" t="str">
            <v>PAREDE COM PLACAS DE GESSO ACARTONADO (DRYWALL), PARA USO INTERNO, COM DUAS FACES DUPLAS E ESTRUTURA METÁLICA COM GUIAS SIMPLES, COM VÃOS. AF_06/2017_P</v>
          </cell>
          <cell r="C10461" t="str">
            <v>M2</v>
          </cell>
          <cell r="D10461">
            <v>123.28</v>
          </cell>
        </row>
        <row r="10462">
          <cell r="A10462">
            <v>96368</v>
          </cell>
          <cell r="B10462" t="str">
            <v>PAREDE COM PLACAS DE GESSO ACARTONADO (DRYWALL), PARA USO INTERNO COM DUAS FACES DUPLAS E ESTRUTURA METÁLICA COM GUIAS DUPLAS, SEM VÃOS. AF_06/2017</v>
          </cell>
          <cell r="C10462" t="str">
            <v>M2</v>
          </cell>
          <cell r="D10462">
            <v>134.43</v>
          </cell>
        </row>
        <row r="10463">
          <cell r="A10463">
            <v>96369</v>
          </cell>
          <cell r="B10463" t="str">
            <v>PAREDE COM PLACAS DE GESSO ACARTONADO (DRYWALL), PARA USO INTERNO, COM DUAS FACES DUPLAS E ESTRUTURA METÁLICA COM GUIAS DUPLAS, COM VÃOS. AF_06/2017_P</v>
          </cell>
          <cell r="C10463" t="str">
            <v>M2</v>
          </cell>
          <cell r="D10463">
            <v>147.56</v>
          </cell>
        </row>
        <row r="10464">
          <cell r="A10464">
            <v>96370</v>
          </cell>
          <cell r="B10464" t="str">
            <v>PAREDE COM PLACAS DE GESSO ACARTONADO (DRYWALL), PARA USO INTERNO, COM UMA FACE SIMPLES E ESTRUTURA METÁLICA COM GUIAS SIMPLES, SEM VÃOS. AF_06/2017_P</v>
          </cell>
          <cell r="C10464" t="str">
            <v>M2</v>
          </cell>
          <cell r="D10464">
            <v>44.53</v>
          </cell>
        </row>
        <row r="10465">
          <cell r="A10465">
            <v>96371</v>
          </cell>
          <cell r="B10465" t="str">
            <v>PAREDE COM PLACAS DE GESSO ACARTONADO (DRYWALL), PARA USO INTERNO, COM UMA FACE SIMPLES E ESTRUTURA METÁLICA COM GUIAS SIMPLES, COM VÃOS. AF_06/2017_P</v>
          </cell>
          <cell r="C10465" t="str">
            <v>M2</v>
          </cell>
          <cell r="D10465">
            <v>50.93</v>
          </cell>
        </row>
        <row r="10466">
          <cell r="A10466">
            <v>96372</v>
          </cell>
          <cell r="B10466" t="str">
            <v>INSTALAÇÃO DE ISOLAMENTO COM LÃ DE ROCHA EM PAREDES DRYWALL. AF_06/2017</v>
          </cell>
          <cell r="C10466" t="str">
            <v>M2</v>
          </cell>
          <cell r="D10466">
            <v>43.13</v>
          </cell>
        </row>
        <row r="10467">
          <cell r="A10467">
            <v>96373</v>
          </cell>
          <cell r="B10467" t="str">
            <v>INSTALAÇÃO DE REFORÇO METÁLICO EM PAREDE DRYWALL. AF_06/2017</v>
          </cell>
          <cell r="C10467" t="str">
            <v>M</v>
          </cell>
          <cell r="D10467">
            <v>5.94</v>
          </cell>
        </row>
        <row r="10468">
          <cell r="A10468">
            <v>96374</v>
          </cell>
          <cell r="B10468" t="str">
            <v>INSTALAÇÃO DE REFORÇO DE MADEIRA EM PAREDE DRYWALL. AF_06/2017</v>
          </cell>
          <cell r="C10468" t="str">
            <v>M</v>
          </cell>
          <cell r="D10468">
            <v>10.050000000000001</v>
          </cell>
        </row>
        <row r="10469">
          <cell r="A10469">
            <v>96385</v>
          </cell>
          <cell r="B10469" t="str">
            <v>EXECUÇÃO E COMPACTAÇÃO DE ATERRO COM SOLO PREDOMINANTEMENTE ARGILOSO - EXCLUSIVE ESCAVAÇÃO, CARGA E TRANSPORTE E SOLO. AF_09/2017</v>
          </cell>
          <cell r="C10469" t="str">
            <v>M3</v>
          </cell>
          <cell r="D10469">
            <v>4.79</v>
          </cell>
        </row>
        <row r="10470">
          <cell r="A10470">
            <v>96386</v>
          </cell>
          <cell r="B10470" t="str">
            <v>EXECUÇÃO E COMPACTAÇÃO DE ATERRO COM SOLO PREDOMINANTEMENTE ARENOSO - EXCLUSIVE ESCAVAÇÃO, CARGA E TRANSPORTE E SOLO. AF_09/2017</v>
          </cell>
          <cell r="C10470" t="str">
            <v>M3</v>
          </cell>
          <cell r="D10470">
            <v>4.6100000000000003</v>
          </cell>
        </row>
        <row r="10471">
          <cell r="A10471">
            <v>96387</v>
          </cell>
          <cell r="B10471" t="str">
            <v>EXECUÇÃO E COMPACTAÇÃO DE BASE E OU SUB BASE COM SOLO ESTABILIZADO GRANULOMETRICAMENTE - EXCLUSIVE ESCAVAÇÃO, CARGA E TRANSPORTE E SOLO. AF_09/2017</v>
          </cell>
          <cell r="C10471" t="str">
            <v>M3</v>
          </cell>
          <cell r="D10471">
            <v>6.01</v>
          </cell>
        </row>
        <row r="10472">
          <cell r="A10472">
            <v>96388</v>
          </cell>
          <cell r="B10472" t="str">
            <v>EXECUÇÃO E COMPACTAÇÃO DE BASE E OU SUB BASE COM SOLO PREDOMINANTEMENTE ARENOSO - EXCLUSIVE ESCAVAÇÃO, CARGA E TRANSPORTE E SOLO. AF_09/2017</v>
          </cell>
          <cell r="C10472" t="str">
            <v>M3</v>
          </cell>
          <cell r="D10472">
            <v>5.77</v>
          </cell>
        </row>
        <row r="10473">
          <cell r="A10473">
            <v>96389</v>
          </cell>
          <cell r="B10473" t="str">
            <v>EXECUÇÃO E COMPACTAÇÃO DE BASE E OU SUB BASE COM SOLO MELHORADO COM CIMENTO (TEOR DE 2%) - EXCLUSIVE ESCAVAÇÃO, CARGA E TRANSPORTE E SOLO. AF_09/2017</v>
          </cell>
          <cell r="C10473" t="str">
            <v>M3</v>
          </cell>
          <cell r="D10473">
            <v>31.08</v>
          </cell>
        </row>
        <row r="10474">
          <cell r="A10474">
            <v>96390</v>
          </cell>
          <cell r="B10474" t="str">
            <v>EXECUÇÃO E COMPACTAÇÃO DE BASE E OU SUB BASE COM SOLO MELHORADO COM CIMENTO (TEOR DE 4%) - EXCLUSIVE ESCAVAÇÃO, CARGA E TRANSPORTE E SOLO. AF_09/2017</v>
          </cell>
          <cell r="C10474" t="str">
            <v>M3</v>
          </cell>
          <cell r="D10474">
            <v>53.14</v>
          </cell>
        </row>
        <row r="10475">
          <cell r="A10475">
            <v>96391</v>
          </cell>
          <cell r="B10475" t="str">
            <v>EXECUÇÃO E COMPACTAÇÃO DE BASE E OU SUB BASE COM SOLO CIMENTO (TEOR DE CIMENTO IGUAL A 6%) - EXCLUSIVE ESCAVAÇÃO, CARGA E TRANSPORTE E SOLO. AF_09/2017</v>
          </cell>
          <cell r="C10475" t="str">
            <v>M3</v>
          </cell>
          <cell r="D10475">
            <v>74.790000000000006</v>
          </cell>
        </row>
        <row r="10476">
          <cell r="A10476">
            <v>96392</v>
          </cell>
          <cell r="B10476" t="str">
            <v>EXECUÇÃO E COMPACTAÇÃO DE BASE E OU SUB BASE COM SOLO CIMENTO (TEOR DE CIMENTO IGUAL A 8%) - EXCLUSIVE ESCAVAÇÃO, CARGA E TRANSPORTE E SOLO. AF_09/2017</v>
          </cell>
          <cell r="C10476" t="str">
            <v>M3</v>
          </cell>
          <cell r="D10476">
            <v>100.41</v>
          </cell>
        </row>
        <row r="10477">
          <cell r="A10477">
            <v>96393</v>
          </cell>
          <cell r="B10477" t="str">
            <v>USINAGEM DE BRITA GRADUADA SIMPLES, UTILIZANDO BRITA COMERCIAL COM USINA 300 T/H. AF_06/2017</v>
          </cell>
          <cell r="C10477" t="str">
            <v>M3</v>
          </cell>
          <cell r="D10477">
            <v>83.25</v>
          </cell>
        </row>
        <row r="10478">
          <cell r="A10478">
            <v>96394</v>
          </cell>
          <cell r="B10478" t="str">
            <v>USINAGEM DE BRITA GRADUADA TRATADA COM CIMENTO, UTILIZANDO BRITA COMERCIAL COM USINA 300 T/H. AF_06/2017</v>
          </cell>
          <cell r="C10478" t="str">
            <v>M3</v>
          </cell>
          <cell r="D10478">
            <v>123.2</v>
          </cell>
        </row>
        <row r="10479">
          <cell r="A10479">
            <v>96395</v>
          </cell>
          <cell r="B10479" t="str">
            <v>USINAGEM DE CONCRETO PARA COMPACTAÇÃO COM ROLO, UTILIZANDO BRITA COMERCIAL. AF_06/2017</v>
          </cell>
          <cell r="C10479" t="str">
            <v>M3</v>
          </cell>
          <cell r="D10479">
            <v>139.52000000000001</v>
          </cell>
        </row>
        <row r="10480">
          <cell r="A10480">
            <v>96396</v>
          </cell>
          <cell r="B10480" t="str">
            <v>EXECUÇÃO E COMPACTAÇÃO DE BASE E OU SUB BASE COM BRITA GRADUADA SIMPLES - EXCLUSIVE CARGA E TRANSPORTE. AF_09/2017</v>
          </cell>
          <cell r="C10480" t="str">
            <v>M3</v>
          </cell>
          <cell r="D10480">
            <v>88.71</v>
          </cell>
        </row>
        <row r="10481">
          <cell r="A10481">
            <v>96397</v>
          </cell>
          <cell r="B10481" t="str">
            <v>EXECUÇÃO E COMPACTAÇÃO DE BASE E OU SUB BASE COM BRITA GRADUADA TRATADA COM CIMENTO - EXCLUSIVE CARGA E TRANSPORTE. AF_09/2017</v>
          </cell>
          <cell r="C10481" t="str">
            <v>M3</v>
          </cell>
          <cell r="D10481">
            <v>129.27000000000001</v>
          </cell>
        </row>
        <row r="10482">
          <cell r="A10482">
            <v>96398</v>
          </cell>
          <cell r="B10482" t="str">
            <v>EXECUÇÃO E COMPACTAÇÃO DE BASE E OU SUB BASE COM CONCRETO COMPACTADO COM ROLO - EXCLUSIVE CARGA E TRANSPORTE. AF_09/2017</v>
          </cell>
          <cell r="C10482" t="str">
            <v>M3</v>
          </cell>
          <cell r="D10482">
            <v>144.96</v>
          </cell>
        </row>
        <row r="10483">
          <cell r="A10483">
            <v>96399</v>
          </cell>
          <cell r="B10483" t="str">
            <v>EXECUÇÃO E COMPACTAÇÃO DE BASE E OU SUB BASE COM PEDRA RACHÃO - EXCLUSIVE ESCAVAÇÃO, CARGA E TRANSPORTE. AF_09/2017</v>
          </cell>
          <cell r="C10483" t="str">
            <v>M3</v>
          </cell>
          <cell r="D10483">
            <v>72.47</v>
          </cell>
        </row>
        <row r="10484">
          <cell r="A10484">
            <v>96400</v>
          </cell>
          <cell r="B10484" t="str">
            <v>EXECUÇÃO E COMPACTAÇÃO DE BASE E OU SUB BASE COM MACADAME SECO - EXCLUSIVE ESCAVAÇÃO, CARGA E TRANSPORTE. AF_09/2017</v>
          </cell>
          <cell r="C10484" t="str">
            <v>M3</v>
          </cell>
          <cell r="D10484">
            <v>79.95</v>
          </cell>
        </row>
        <row r="10485">
          <cell r="A10485">
            <v>96401</v>
          </cell>
          <cell r="B10485" t="str">
            <v>EXECUÇÃO DE IMPRIMAÇÃO COM ASFALTO DILUÍDO CM-30. AF_09/2017</v>
          </cell>
          <cell r="C10485" t="str">
            <v>M2</v>
          </cell>
          <cell r="D10485">
            <v>4.2300000000000004</v>
          </cell>
        </row>
        <row r="10486">
          <cell r="A10486">
            <v>96402</v>
          </cell>
          <cell r="B10486" t="str">
            <v>EXECUÇÃO DE IMPRIMAÇÃO LIGANTE COM EMULSÃO ASFÁLTICA RR-2C. AF_09/2017</v>
          </cell>
          <cell r="C10486" t="str">
            <v>M2</v>
          </cell>
          <cell r="D10486">
            <v>2.4500000000000002</v>
          </cell>
        </row>
        <row r="10487">
          <cell r="A10487">
            <v>96457</v>
          </cell>
          <cell r="B10487" t="str">
            <v>ROLO COMPACTADOR DE PNEUS, ESTATICO, PRESSAO VARIAVEL, POTENCIA 110 HP, PESO SEM/COM LASTRO 10,8/27 T, LARGURA DE ROLAGEM 2,30 M - MATERIAIS NA OPERACAO. AF_06/2017</v>
          </cell>
          <cell r="C10487" t="str">
            <v>H</v>
          </cell>
          <cell r="D10487">
            <v>53.17</v>
          </cell>
        </row>
        <row r="10488">
          <cell r="A10488">
            <v>96458</v>
          </cell>
          <cell r="B10488" t="str">
            <v>ROLO COMPACTADOR DE PNEUS, ESTATICO, PRESSAO VARIAVEL, POTENCIA 110 HP, PESO SEM/COM LASTRO 10,8/27 T, LARGURA DE ROLAGEM 2,30 M - MANUTENCAO. AF_06/2017</v>
          </cell>
          <cell r="C10488" t="str">
            <v>H</v>
          </cell>
          <cell r="D10488">
            <v>26.9</v>
          </cell>
        </row>
        <row r="10489">
          <cell r="A10489">
            <v>96459</v>
          </cell>
          <cell r="B10489" t="str">
            <v>ROLO COMPACTADOR DE PNEUS, ESTATICO, PRESSAO VARIAVEL, POTENCIA 110 HP, PESO SEM/COM LASTRO 10,8/27 T, LARGURA DE ROLAGEM 2,30 M - JUROS. AF_06/2017</v>
          </cell>
          <cell r="C10489" t="str">
            <v>H</v>
          </cell>
          <cell r="D10489">
            <v>5.64</v>
          </cell>
        </row>
        <row r="10490">
          <cell r="A10490">
            <v>96460</v>
          </cell>
          <cell r="B10490" t="str">
            <v>ROLO COMPACTADOR DE PNEUS, ESTATICO, PRESSAO VARIAVEL, POTENCIA 110 HP, PESO SEM/COM LASTRO 10,8/27 T, LARGURA DE ROLAGEM 2,30 M - DEPRECIAÇÃO. AF_06/2017</v>
          </cell>
          <cell r="C10490" t="str">
            <v>H</v>
          </cell>
          <cell r="D10490">
            <v>21.49</v>
          </cell>
        </row>
        <row r="10491">
          <cell r="A10491">
            <v>96463</v>
          </cell>
          <cell r="B10491" t="str">
            <v>ROLO COMPACTADOR DE PNEUS, ESTATICO, PRESSAO VARIAVEL, POTENCIA 110 HP, PESO SEM/COM LASTRO 10,8/27 T, LARGURA DE ROLAGEM 2,30 M - CHP DIURNO. AF_06/2017</v>
          </cell>
          <cell r="C10491" t="str">
            <v>CHP</v>
          </cell>
          <cell r="D10491">
            <v>121.19</v>
          </cell>
        </row>
        <row r="10492">
          <cell r="A10492">
            <v>96464</v>
          </cell>
          <cell r="B10492" t="str">
            <v>ROLO COMPACTADOR DE PNEUS, ESTATICO, PRESSAO VARIAVEL, POTENCIA 110 HP, PESO SEM/COM LASTRO 10,8/27 T, LARGURA DE ROLAGEM 2,30 M - CHI DIURNO. AF_06/2017</v>
          </cell>
          <cell r="C10492" t="str">
            <v>CHI</v>
          </cell>
          <cell r="D10492">
            <v>41.12</v>
          </cell>
        </row>
        <row r="10493">
          <cell r="A10493">
            <v>96467</v>
          </cell>
          <cell r="B10493" t="str">
            <v>RODAPÉ CERÂMICO DE 7CM DE ALTURA COM PLACAS TIPO ESMALTADA COMERCIAL DE DIMENSÕES 35X35CM (PADRAO POPULAR). AF_06/2017</v>
          </cell>
          <cell r="C10493" t="str">
            <v>M</v>
          </cell>
          <cell r="D10493">
            <v>3.55</v>
          </cell>
        </row>
        <row r="10494">
          <cell r="A10494">
            <v>96485</v>
          </cell>
          <cell r="B10494" t="str">
            <v>FORRO EM RÉGUAS DE PVC, LISO, PARA AMBIENTES RESIDENCIAIS, INCLUSIVE ESTRUTURA DE FIXAÇÃO. AF_05/2017_P</v>
          </cell>
          <cell r="C10494" t="str">
            <v>M2</v>
          </cell>
          <cell r="D10494">
            <v>36.29</v>
          </cell>
        </row>
        <row r="10495">
          <cell r="A10495">
            <v>96486</v>
          </cell>
          <cell r="B10495" t="str">
            <v>FORRO DE PVC, LISO, PARA AMBIENTES COMERCIAIS, INCLUSIVE ESTRUTURA DE FIXAÇÃO. AF_05/2017_P</v>
          </cell>
          <cell r="C10495" t="str">
            <v>M2</v>
          </cell>
          <cell r="D10495">
            <v>39.880000000000003</v>
          </cell>
        </row>
        <row r="10496">
          <cell r="A10496">
            <v>96520</v>
          </cell>
          <cell r="B10496" t="str">
            <v>ESCAVAÇÃO MECANIZADA PARA BLOCO DE COROAMENTO OU SAPATA, SEM PREVISÃO DE FÔRMA, COM RETROESCAVADEIRA. AF_06/2017</v>
          </cell>
          <cell r="C10496" t="str">
            <v>M3</v>
          </cell>
          <cell r="D10496">
            <v>64.62</v>
          </cell>
        </row>
        <row r="10497">
          <cell r="A10497">
            <v>96521</v>
          </cell>
          <cell r="B10497" t="str">
            <v>ESCAVAÇÃO MECANIZADA PARA BLOCO DE COROAMENTO OU SAPATA, COM PREVISÃO DE FÔRMA, COM RETROESCAVADEIRA. AF_06/2017</v>
          </cell>
          <cell r="C10497" t="str">
            <v>M3</v>
          </cell>
          <cell r="D10497">
            <v>28.24</v>
          </cell>
        </row>
        <row r="10498">
          <cell r="A10498">
            <v>96522</v>
          </cell>
          <cell r="B10498" t="str">
            <v>ESCAVAÇÃO MANUAL PARA BLOCO DE COROAMENTO OU SAPATA, SEM PREVISÃO DE FÔRMA. AF_06/2017</v>
          </cell>
          <cell r="C10498" t="str">
            <v>M3</v>
          </cell>
          <cell r="D10498">
            <v>96.72</v>
          </cell>
        </row>
        <row r="10499">
          <cell r="A10499">
            <v>96523</v>
          </cell>
          <cell r="B10499" t="str">
            <v>ESCAVAÇÃO MANUAL PARA BLOCO DE COROAMENTO OU SAPATA, COM PREVISÃO DE FÔRMA. AF_06/2017</v>
          </cell>
          <cell r="C10499" t="str">
            <v>M3</v>
          </cell>
          <cell r="D10499">
            <v>61.93</v>
          </cell>
        </row>
        <row r="10500">
          <cell r="A10500">
            <v>96524</v>
          </cell>
          <cell r="B10500" t="str">
            <v>ESCAVAÇÃO MECANIZADA PARA VIGA BALDRAME, SEM PREVISÃO DE FÔRMA, COM MINI-ESCAVADEIRA. AF_06/2017</v>
          </cell>
          <cell r="C10500" t="str">
            <v>M3</v>
          </cell>
          <cell r="D10500">
            <v>114.65</v>
          </cell>
        </row>
        <row r="10501">
          <cell r="A10501">
            <v>96525</v>
          </cell>
          <cell r="B10501" t="str">
            <v>ESCAVAÇÃO MECANIZADA PARA VIGA BALDRAME, COM PREVISÃO DE FÔRMA, COM MINI-ESCAVADEIRA. AF_06/2017</v>
          </cell>
          <cell r="C10501" t="str">
            <v>M3</v>
          </cell>
          <cell r="D10501">
            <v>24.74</v>
          </cell>
        </row>
        <row r="10502">
          <cell r="A10502">
            <v>96526</v>
          </cell>
          <cell r="B10502" t="str">
            <v>ESCAVAÇÃO MANUAL DE VALA PARA VIGA BALDRAME, SEM PREVISÃO DE FÔRMA. AF_06/2017</v>
          </cell>
          <cell r="C10502" t="str">
            <v>M3</v>
          </cell>
          <cell r="D10502">
            <v>195.1</v>
          </cell>
        </row>
        <row r="10503">
          <cell r="A10503">
            <v>96527</v>
          </cell>
          <cell r="B10503" t="str">
            <v>ESCAVAÇÃO MANUAL DE VALA PARA VIGA BALDRAME, COM PREVISÃO DE FÔRMA. AF_06/2017</v>
          </cell>
          <cell r="C10503" t="str">
            <v>M3</v>
          </cell>
          <cell r="D10503">
            <v>81.37</v>
          </cell>
        </row>
        <row r="10504">
          <cell r="A10504">
            <v>96528</v>
          </cell>
          <cell r="B10504" t="str">
            <v>FABRICAÇÃO, MONTAGEM E DESMONTAGEM DE FÔRMA PARA BLOCO DE COROAMENTO, EM MADEIRA SERRADA, E=25 MM, 1 UTILIZAÇÃO. AF_06/2017</v>
          </cell>
          <cell r="C10504" t="str">
            <v>M2</v>
          </cell>
          <cell r="D10504">
            <v>82.04</v>
          </cell>
        </row>
        <row r="10505">
          <cell r="A10505">
            <v>96529</v>
          </cell>
          <cell r="B10505" t="str">
            <v>FABRICAÇÃO, MONTAGEM E DESMONTAGEM DE FÔRMA PARA SAPATA, EM MADEIRA SERRADA, E=25 MM, 1 UTILIZAÇÃO. AF_06/2017</v>
          </cell>
          <cell r="C10505" t="str">
            <v>M2</v>
          </cell>
          <cell r="D10505">
            <v>151.72</v>
          </cell>
        </row>
        <row r="10506">
          <cell r="A10506">
            <v>96530</v>
          </cell>
          <cell r="B10506" t="str">
            <v>FABRICAÇÃO, MONTAGEM E DESMONTAGEM DE FÔRMA PARA VIGA BALDRAME, EM MADEIRA SERRADA, E=25 MM, 1 UTILIZAÇÃO. AF_06/2017</v>
          </cell>
          <cell r="C10506" t="str">
            <v>M2</v>
          </cell>
          <cell r="D10506">
            <v>72.81</v>
          </cell>
        </row>
        <row r="10507">
          <cell r="A10507">
            <v>96531</v>
          </cell>
          <cell r="B10507" t="str">
            <v>FABRICAÇÃO, MONTAGEM E DESMONTAGEM DE FÔRMA PARA BLOCO DE COROAMENTO, EM MADEIRA SERRADA, E=25 MM, 2 UTILIZAÇÕES. AF_06/2017</v>
          </cell>
          <cell r="C10507" t="str">
            <v>M2</v>
          </cell>
          <cell r="D10507">
            <v>56.68</v>
          </cell>
        </row>
        <row r="10508">
          <cell r="A10508">
            <v>96532</v>
          </cell>
          <cell r="B10508" t="str">
            <v>FABRICAÇÃO, MONTAGEM E DESMONTAGEM DE FÔRMA PARA SAPATA, EM MADEIRA SERRADA, E=25 MM, 2 UTILIZAÇÕES. AF_06/2017</v>
          </cell>
          <cell r="C10508" t="str">
            <v>M2</v>
          </cell>
          <cell r="D10508">
            <v>102.89</v>
          </cell>
        </row>
        <row r="10509">
          <cell r="A10509">
            <v>96533</v>
          </cell>
          <cell r="B10509" t="str">
            <v>FABRICAÇÃO, MONTAGEM E DESMONTAGEM DE FÔRMA PARA VIGA BALDRAME, EM MADEIRA SERRADA, E=25 MM, 2 UTILIZAÇÕES. AF_06/2017</v>
          </cell>
          <cell r="C10509" t="str">
            <v>M2</v>
          </cell>
          <cell r="D10509">
            <v>48.91</v>
          </cell>
        </row>
        <row r="10510">
          <cell r="A10510">
            <v>96534</v>
          </cell>
          <cell r="B10510" t="str">
            <v>FABRICAÇÃO, MONTAGEM E DESMONTAGEM DE FÔRMA PARA BLOCO DE COROAMENTO, EM MADEIRA SERRADA, E=25 MM, 4 UTILIZAÇÕES. AF_06/2017</v>
          </cell>
          <cell r="C10510" t="str">
            <v>M2</v>
          </cell>
          <cell r="D10510">
            <v>43.44</v>
          </cell>
        </row>
        <row r="10511">
          <cell r="A10511">
            <v>96535</v>
          </cell>
          <cell r="B10511" t="str">
            <v>FABRICAÇÃO, MONTAGEM E DESMONTAGEM DE FÔRMA PARA SAPATA, EM MADEIRA SERRADA, E=25 MM, 4 UTILIZAÇÕES. AF_06/2017</v>
          </cell>
          <cell r="C10511" t="str">
            <v>M2</v>
          </cell>
          <cell r="D10511">
            <v>77.459999999999994</v>
          </cell>
        </row>
        <row r="10512">
          <cell r="A10512">
            <v>96536</v>
          </cell>
          <cell r="B10512" t="str">
            <v>FABRICAÇÃO, MONTAGEM E DESMONTAGEM DE FÔRMA PARA VIGA BALDRAME, EM MADEIRA SERRADA, E=25 MM, 4 UTILIZAÇÕES. AF_06/2017</v>
          </cell>
          <cell r="C10512" t="str">
            <v>M2</v>
          </cell>
          <cell r="D10512">
            <v>36.5</v>
          </cell>
        </row>
        <row r="10513">
          <cell r="A10513">
            <v>96537</v>
          </cell>
          <cell r="B10513" t="str">
            <v>FABRICAÇÃO, MONTAGEM E DESMONTAGEM DE FÔRMA PARA BLOCO DE COROAMENTO, EM CHAPA DE MADEIRA COMPENSADA RESINADA, E=17 MM, 2 UTILIZAÇÕES. AF_06/2017</v>
          </cell>
          <cell r="C10513" t="str">
            <v>M2</v>
          </cell>
          <cell r="D10513">
            <v>98.67</v>
          </cell>
        </row>
        <row r="10514">
          <cell r="A10514">
            <v>96538</v>
          </cell>
          <cell r="B10514" t="str">
            <v>FABRICAÇÃO, MONTAGEM E DESMONTAGEM DE FÔRMA PARA SAPATA, EM CHAPA DE MADEIRA COMPENSADA RESINADA, E=17 MM, 2 UTILIZAÇÕES. AF_06/2017</v>
          </cell>
          <cell r="C10514" t="str">
            <v>M2</v>
          </cell>
          <cell r="D10514">
            <v>152.84</v>
          </cell>
        </row>
        <row r="10515">
          <cell r="A10515">
            <v>96539</v>
          </cell>
          <cell r="B10515" t="str">
            <v>FABRICAÇÃO, MONTAGEM E DESMONTAGEM DE FÔRMA PARA VIGA BALDRAME, EM CHAPA DE MADEIRA COMPENSADA RESINADA, E=17 MM, 2 UTILIZAÇÕES. AF_06/2017</v>
          </cell>
          <cell r="C10515" t="str">
            <v>M2</v>
          </cell>
          <cell r="D10515">
            <v>70.709999999999994</v>
          </cell>
        </row>
        <row r="10516">
          <cell r="A10516">
            <v>96540</v>
          </cell>
          <cell r="B10516" t="str">
            <v>FABRICAÇÃO, MONTAGEM E DESMONTAGEM DE FÔRMA PARA BLOCO DE COROAMENTO, EM CHAPA DE MADEIRA COMPENSADA RESINADA, E=17 MM, 4 UTILIZAÇÕES. AF_06/2017</v>
          </cell>
          <cell r="C10516" t="str">
            <v>M2</v>
          </cell>
          <cell r="D10516">
            <v>71.81</v>
          </cell>
        </row>
        <row r="10517">
          <cell r="A10517">
            <v>96541</v>
          </cell>
          <cell r="B10517" t="str">
            <v>FABRICAÇÃO, MONTAGEM E DESMONTAGEM DE FÔRMA PARA SAPATA, EM CHAPA DE MADEIRA COMPENSADA RESINADA, E=17 MM, 4 UTILIZAÇÕES. AF_06/2017</v>
          </cell>
          <cell r="C10517" t="str">
            <v>M2</v>
          </cell>
          <cell r="D10517">
            <v>110.55</v>
          </cell>
        </row>
        <row r="10518">
          <cell r="A10518">
            <v>96542</v>
          </cell>
          <cell r="B10518" t="str">
            <v>FABRICAÇÃO, MONTAGEM E DESMONTAGEM DE FÔRMA PARA VIGA BALDRAME, EM CHAPA DE MADEIRA COMPENSADA RESINADA, E=17 MM, 4 UTILIZAÇÕES. AF_06/2017</v>
          </cell>
          <cell r="C10518" t="str">
            <v>M2</v>
          </cell>
          <cell r="D10518">
            <v>54.1</v>
          </cell>
        </row>
        <row r="10519">
          <cell r="A10519">
            <v>96543</v>
          </cell>
          <cell r="B10519" t="str">
            <v>ARMAÇÃO DE BLOCO, VIGA BALDRAME E SAPATA UTILIZANDO AÇO CA-60 DE 5 MM - MONTAGEM. AF_06/2017</v>
          </cell>
          <cell r="C10519" t="str">
            <v>KG</v>
          </cell>
          <cell r="D10519">
            <v>10.23</v>
          </cell>
        </row>
        <row r="10520">
          <cell r="A10520">
            <v>96544</v>
          </cell>
          <cell r="B10520" t="str">
            <v>ARMAÇÃO DE BLOCO, VIGA BALDRAME OU SAPATA UTILIZANDO AÇO CA-50 DE 6,3 MM - MONTAGEM. AF_06/2017</v>
          </cell>
          <cell r="C10520" t="str">
            <v>KG</v>
          </cell>
          <cell r="D10520">
            <v>8.73</v>
          </cell>
        </row>
        <row r="10521">
          <cell r="A10521">
            <v>96545</v>
          </cell>
          <cell r="B10521" t="str">
            <v>ARMAÇÃO DE BLOCO, VIGA BALDRAME OU SAPATA UTILIZANDO AÇO CA-50 DE 8 MM - MONTAGEM. AF_06/2017</v>
          </cell>
          <cell r="C10521" t="str">
            <v>KG</v>
          </cell>
          <cell r="D10521">
            <v>8.24</v>
          </cell>
        </row>
        <row r="10522">
          <cell r="A10522">
            <v>96546</v>
          </cell>
          <cell r="B10522" t="str">
            <v>ARMAÇÃO DE BLOCO, VIGA BALDRAME OU SAPATA UTILIZANDO AÇO CA-50 DE 10 MM - MONTAGEM. AF_06/2017</v>
          </cell>
          <cell r="C10522" t="str">
            <v>KG</v>
          </cell>
          <cell r="D10522">
            <v>6.68</v>
          </cell>
        </row>
        <row r="10523">
          <cell r="A10523">
            <v>96547</v>
          </cell>
          <cell r="B10523" t="str">
            <v>ARMAÇÃO DE BLOCO, VIGA BALDRAME OU SAPATA UTILIZANDO AÇO CA-50 DE 12,5 MM - MONTAGEM. AF_06/2017</v>
          </cell>
          <cell r="C10523" t="str">
            <v>KG</v>
          </cell>
          <cell r="D10523">
            <v>5.89</v>
          </cell>
        </row>
        <row r="10524">
          <cell r="A10524">
            <v>96548</v>
          </cell>
          <cell r="B10524" t="str">
            <v>ARMAÇÃO DE BLOCO, VIGA BALDRAME OU SAPATA UTILIZANDO AÇO CA-50 DE 16 MM - MONTAGEM. AF_06/2017</v>
          </cell>
          <cell r="C10524" t="str">
            <v>KG</v>
          </cell>
          <cell r="D10524">
            <v>5.4</v>
          </cell>
        </row>
        <row r="10525">
          <cell r="A10525">
            <v>96549</v>
          </cell>
          <cell r="B10525" t="str">
            <v>ARMAÇÃO DE BLOCO, VIGA BALDRAME OU SAPATA UTILIZANDO AÇO CA-50 DE 20 MM - MONTAGEM. AF_06/2017</v>
          </cell>
          <cell r="C10525" t="str">
            <v>KG</v>
          </cell>
          <cell r="D10525">
            <v>4.93</v>
          </cell>
        </row>
        <row r="10526">
          <cell r="A10526">
            <v>96550</v>
          </cell>
          <cell r="B10526" t="str">
            <v>ARMAÇÃO DE BLOCO, VIGA BALDRAME OU SAPATA UTILIZANDO AÇO CA-50 DE 25 MM - MONTAGEM. AF_06/2017</v>
          </cell>
          <cell r="C10526" t="str">
            <v>KG</v>
          </cell>
          <cell r="D10526">
            <v>5.28</v>
          </cell>
        </row>
        <row r="10527">
          <cell r="A10527">
            <v>96555</v>
          </cell>
          <cell r="B10527" t="str">
            <v>CONCRETAGEM DE BLOCOS DE COROAMENTO E VIGAS BALDRAME, FCK 30 MPA, COM USO DE JERICA  LANÇAMENTO, ADENSAMENTO E ACABAMENTO. AF_06/2017</v>
          </cell>
          <cell r="C10527" t="str">
            <v>M3</v>
          </cell>
          <cell r="D10527">
            <v>437.92</v>
          </cell>
        </row>
        <row r="10528">
          <cell r="A10528">
            <v>96556</v>
          </cell>
          <cell r="B10528" t="str">
            <v>CONCRETAGEM DE SAPATAS, FCK 30 MPA, COM USO DE JERICA  LANÇAMENTO, ADENSAMENTO E ACABAMENTO. AF_06/2017</v>
          </cell>
          <cell r="C10528" t="str">
            <v>M3</v>
          </cell>
          <cell r="D10528">
            <v>492.34</v>
          </cell>
        </row>
        <row r="10529">
          <cell r="A10529">
            <v>96557</v>
          </cell>
          <cell r="B10529" t="str">
            <v>CONCRETAGEM DE BLOCOS DE COROAMENTO E VIGAS BALDRAMES, FCK 30 MPA, COM USO DE BOMBA  LANÇAMENTO, ADENSAMENTO E ACABAMENTO. AF_06/2017</v>
          </cell>
          <cell r="C10529" t="str">
            <v>M3</v>
          </cell>
          <cell r="D10529">
            <v>422.51</v>
          </cell>
        </row>
        <row r="10530">
          <cell r="A10530">
            <v>96558</v>
          </cell>
          <cell r="B10530" t="str">
            <v>CONCRETAGEM DE SAPATAS, FCK 30 MPA, COM USO DE BOMBA  LANÇAMENTO, ADENSAMENTO E ACABAMENTO. AF_11/2016</v>
          </cell>
          <cell r="C10530" t="str">
            <v>M3</v>
          </cell>
          <cell r="D10530">
            <v>427.44</v>
          </cell>
        </row>
        <row r="10531">
          <cell r="A10531">
            <v>96559</v>
          </cell>
          <cell r="B10531" t="str">
            <v>PERFILADO DE SEÇÃO 38X76 MM PARA SUPORTE DE DUTO EM CHAPA GALVANIZADA BITOLA 26. AF_07/2017</v>
          </cell>
          <cell r="C10531" t="str">
            <v>M2</v>
          </cell>
          <cell r="D10531">
            <v>55.49</v>
          </cell>
        </row>
        <row r="10532">
          <cell r="A10532">
            <v>96560</v>
          </cell>
          <cell r="B10532" t="str">
            <v>PERFILADO DE SEÇÃO 38X76 MM PARA SUPORTE DE DUTO EM CHAPA GALVANIZADA BITOLA 24. AF_07/2017</v>
          </cell>
          <cell r="C10532" t="str">
            <v>M2</v>
          </cell>
          <cell r="D10532">
            <v>28.41</v>
          </cell>
        </row>
        <row r="10533">
          <cell r="A10533">
            <v>96561</v>
          </cell>
          <cell r="B10533" t="str">
            <v>PERFILADO DE SEÇÃO 38X76 MM PARA SUPORTE DE DUTO EM CHAPA GALVANIZADA BITOLA 22. AF_07/2017</v>
          </cell>
          <cell r="C10533" t="str">
            <v>M2</v>
          </cell>
          <cell r="D10533">
            <v>17.510000000000002</v>
          </cell>
        </row>
        <row r="10534">
          <cell r="A10534">
            <v>96562</v>
          </cell>
          <cell r="B10534" t="str">
            <v>PERFILADO DE SEÇÃO 38X76 MM PARA SUPORTE DE ELETROCALHA LISA OU PERFURADA EM AÇO GALVANIZADO, LARGURA 200 OU 400 MM E ALTURA 50 MM. AF_07/2017</v>
          </cell>
          <cell r="C10534" t="str">
            <v>M</v>
          </cell>
          <cell r="D10534">
            <v>28.81</v>
          </cell>
        </row>
        <row r="10535">
          <cell r="A10535">
            <v>96563</v>
          </cell>
          <cell r="B10535" t="str">
            <v>PERFILADO DE SEÇÃO 38X76 MM PARA SUPORTE DE ELETROCALHA LISA OU PERFURADA EM AÇO GALVANIZADO, LARGURA 500 OU 800 MM E ALTURA 50 MM. AF_07/2017</v>
          </cell>
          <cell r="C10535" t="str">
            <v>M</v>
          </cell>
          <cell r="D10535">
            <v>31.13</v>
          </cell>
        </row>
        <row r="10536">
          <cell r="A10536">
            <v>96616</v>
          </cell>
          <cell r="B10536" t="str">
            <v>LASTRO DE CONCRETO MAGRO, APLICADO EM BLOCOS DE COROAMENTO OU SAPATAS. AF_08/2017</v>
          </cell>
          <cell r="C10536" t="str">
            <v>M3</v>
          </cell>
          <cell r="D10536">
            <v>396.61</v>
          </cell>
        </row>
        <row r="10537">
          <cell r="A10537">
            <v>96617</v>
          </cell>
          <cell r="B10537" t="str">
            <v>LASTRO DE CONCRETO MAGRO, APLICADO EM BLOCOS DE COROAMENTO OU SAPATAS, ESPESSURA DE 3 CM. AF_08/2017</v>
          </cell>
          <cell r="C10537" t="str">
            <v>M2</v>
          </cell>
          <cell r="D10537">
            <v>11.88</v>
          </cell>
        </row>
        <row r="10538">
          <cell r="A10538">
            <v>96619</v>
          </cell>
          <cell r="B10538" t="str">
            <v>LASTRO DE CONCRETO MAGRO, APLICADO EM BLOCOS DE COROAMENTO OU SAPATAS, ESPESSURA DE 5 CM. AF_08/2017</v>
          </cell>
          <cell r="C10538" t="str">
            <v>M2</v>
          </cell>
          <cell r="D10538">
            <v>19.82</v>
          </cell>
        </row>
        <row r="10539">
          <cell r="A10539">
            <v>96620</v>
          </cell>
          <cell r="B10539" t="str">
            <v>LASTRO DE CONCRETO MAGRO, APLICADO EM PISOS OU RADIERS. AF_08/2017</v>
          </cell>
          <cell r="C10539" t="str">
            <v>M3</v>
          </cell>
          <cell r="D10539">
            <v>380.63</v>
          </cell>
        </row>
        <row r="10540">
          <cell r="A10540">
            <v>96621</v>
          </cell>
          <cell r="B10540" t="str">
            <v>LASTRO COM MATERIAL GRANULAR, APLICAÇÃO EM BLOCOS DE COROAMENTO, ESPESSURA DE *5 CM*. AF_08/2017</v>
          </cell>
          <cell r="C10540" t="str">
            <v>M3</v>
          </cell>
          <cell r="D10540">
            <v>129.25</v>
          </cell>
        </row>
        <row r="10541">
          <cell r="A10541">
            <v>96622</v>
          </cell>
          <cell r="B10541" t="str">
            <v>LASTRO COM MATERIAL GRANULAR, APLICAÇÃO EM PISOS OU RADIERS, ESPESSURA DE *5 CM*. AF_08/2017</v>
          </cell>
          <cell r="C10541" t="str">
            <v>M3</v>
          </cell>
          <cell r="D10541">
            <v>82.27</v>
          </cell>
        </row>
        <row r="10542">
          <cell r="A10542">
            <v>96623</v>
          </cell>
          <cell r="B10542" t="str">
            <v>LASTRO COM MATERIAL GRANULAR, APLICADO EM BLOCOS DE COROAMENTO, ESPESSURA DE *10 CM*. AF_08/2017</v>
          </cell>
          <cell r="C10542" t="str">
            <v>M3</v>
          </cell>
          <cell r="D10542">
            <v>118.31</v>
          </cell>
        </row>
        <row r="10543">
          <cell r="A10543">
            <v>96624</v>
          </cell>
          <cell r="B10543" t="str">
            <v>LASTRO COM MATERIAL GRANULAR, APLICADO EM PISOS OU RADIERS, ESPESSURA DE *10 CM*. AF_08/2017</v>
          </cell>
          <cell r="C10543" t="str">
            <v>M3</v>
          </cell>
          <cell r="D10543">
            <v>78.41</v>
          </cell>
        </row>
        <row r="10544">
          <cell r="A10544">
            <v>96635</v>
          </cell>
          <cell r="B10544" t="str">
            <v>TUBO, PPR, DN 25, CLASSE PN 20,  INSTALADO EM RAMAL OU SUB-RAMAL DE ÁGUA  FORNECIMENTO E INSTALAÇÃO. AF_06/2015</v>
          </cell>
          <cell r="C10544" t="str">
            <v>M</v>
          </cell>
          <cell r="D10544">
            <v>19.09</v>
          </cell>
        </row>
        <row r="10545">
          <cell r="A10545">
            <v>96636</v>
          </cell>
          <cell r="B10545" t="str">
            <v>TUBO, PPR, DN 25, CLASSE PN 25 INSTALADO EM RAMAL OU SUB-RAMAL DE ÁGUA  FORNECIMENTO E INSTALAÇÃO. AF_06/2015</v>
          </cell>
          <cell r="C10545" t="str">
            <v>M</v>
          </cell>
          <cell r="D10545">
            <v>20.23</v>
          </cell>
        </row>
        <row r="10546">
          <cell r="A10546">
            <v>96637</v>
          </cell>
          <cell r="B10546" t="str">
            <v>JOELHO 90 GRAUS, PPR, DN 25 MM, CLASSE PN 25, INSTALADO EM RAMAL OU SUB-RAMAL DE ÁGUA  FORNECIMENTO E INSTALAÇÃO . AF_06/2015</v>
          </cell>
          <cell r="C10546" t="str">
            <v>UN</v>
          </cell>
          <cell r="D10546">
            <v>9.0500000000000007</v>
          </cell>
        </row>
        <row r="10547">
          <cell r="A10547">
            <v>96638</v>
          </cell>
          <cell r="B10547" t="str">
            <v>JOELHO 45 GRAUS, PPR, DN 25 MM, CLASSE PN 25, INSTALADO EM RAMAL OU SUB-RAMAL DE ÁGUA  FORNECIMENTO E INSTALAÇÃO . AF_06/2015</v>
          </cell>
          <cell r="C10547" t="str">
            <v>UN</v>
          </cell>
          <cell r="D10547">
            <v>8.74</v>
          </cell>
        </row>
        <row r="10548">
          <cell r="A10548">
            <v>96639</v>
          </cell>
          <cell r="B10548" t="str">
            <v>LUVA, PPR, DN 25 MM, CLASSE PN 25, INSTALADO EM RAMAL OU SUB-RAMAL DE ÁGUA  FORNECIMENTO E INSTALAÇÃO . AF_06/2015</v>
          </cell>
          <cell r="C10548" t="str">
            <v>UN</v>
          </cell>
          <cell r="D10548">
            <v>6.28</v>
          </cell>
        </row>
        <row r="10549">
          <cell r="A10549">
            <v>96640</v>
          </cell>
          <cell r="B10549" t="str">
            <v>CONECTOR MACHO, PPR, 25 X 1/2'', CLASSE PN 25, INSTALADO EM RAMAL OU SUB-RAMAL DE ÁGUA   FORNECIMENTO E INSTALAÇÃO . AF_06/2015</v>
          </cell>
          <cell r="C10549" t="str">
            <v>UN</v>
          </cell>
          <cell r="D10549">
            <v>14.75</v>
          </cell>
        </row>
        <row r="10550">
          <cell r="A10550">
            <v>96641</v>
          </cell>
          <cell r="B10550" t="str">
            <v>CONECTOR FÊMEA, PPR, 25 X 1/2'', CLASSE PN 25, INSTALADO EM RAMAL OU SUB-RAMAL DE ÁGUA   FORNECIMENTO E INSTALAÇÃO . AF_06/2015</v>
          </cell>
          <cell r="C10550" t="str">
            <v>UN</v>
          </cell>
          <cell r="D10550">
            <v>11.72</v>
          </cell>
        </row>
        <row r="10551">
          <cell r="A10551">
            <v>96642</v>
          </cell>
          <cell r="B10551" t="str">
            <v>TÊ NORMAL, PPR, DN 25 MM, CLASSE PN 25, INSTALADO EM RAMAL OU SUB-RAMAL DE ÁGUA  FORNECIMENTO E INSTALAÇÃO . AF_06/2015</v>
          </cell>
          <cell r="C10551" t="str">
            <v>UN</v>
          </cell>
          <cell r="D10551">
            <v>11.98</v>
          </cell>
        </row>
        <row r="10552">
          <cell r="A10552">
            <v>96643</v>
          </cell>
          <cell r="B10552" t="str">
            <v>TÊ MISTURADOR, PPR, 25 X 3/4'' , CLASSE PN 25, INSTALADO EM RAMAL OU SUB-RAMAL DE ÁGUA  FORNECIMENTO E INSTALAÇÃO . AF_06/2015</v>
          </cell>
          <cell r="C10552" t="str">
            <v>UN</v>
          </cell>
          <cell r="D10552">
            <v>29.71</v>
          </cell>
        </row>
        <row r="10553">
          <cell r="A10553">
            <v>96644</v>
          </cell>
          <cell r="B10553" t="str">
            <v>TUBO, PPR, DN 25, CLASSE PN 20,  INSTALADO EM RAMAL DE DISTRIBUIÇÃO DE ÁGUA  FORNECIMENTO E INSTALAÇÃO. AF_06/2015</v>
          </cell>
          <cell r="C10553" t="str">
            <v>M</v>
          </cell>
          <cell r="D10553">
            <v>12.16</v>
          </cell>
        </row>
        <row r="10554">
          <cell r="A10554">
            <v>96645</v>
          </cell>
          <cell r="B10554" t="str">
            <v>TUBO, PPR, DN 32, CLASSE PN 12,  INSTALADO EM RAMAL DE DISTRIBUIÇÃO DE ÁGUA  FORNECIMENTO E INSTALAÇÃO. AF_06/2015</v>
          </cell>
          <cell r="C10554" t="str">
            <v>M</v>
          </cell>
          <cell r="D10554">
            <v>15.79</v>
          </cell>
        </row>
        <row r="10555">
          <cell r="A10555">
            <v>96646</v>
          </cell>
          <cell r="B10555" t="str">
            <v>TUBO, PPR, DN 40, CLASSE PN 12,  INSTALADO EM RAMAL DE DISTRIBUIÇÃO DE ÁGUA  FORNECIMENTO E INSTALAÇÃO. AF_06/2015</v>
          </cell>
          <cell r="C10555" t="str">
            <v>M</v>
          </cell>
          <cell r="D10555">
            <v>24.53</v>
          </cell>
        </row>
        <row r="10556">
          <cell r="A10556">
            <v>96647</v>
          </cell>
          <cell r="B10556" t="str">
            <v>TUBO, PPR, DN 25, CLASSE PN 25,  INSTALADO EM RAMAL DE DISTRIBUIÇÃO DE ÁGUA  FORNECIMENTO E INSTALAÇÃO. AF_06/2015</v>
          </cell>
          <cell r="C10556" t="str">
            <v>M</v>
          </cell>
          <cell r="D10556">
            <v>10.91</v>
          </cell>
        </row>
        <row r="10557">
          <cell r="A10557">
            <v>96648</v>
          </cell>
          <cell r="B10557" t="str">
            <v>TUBO, PPR, DN 32, CLASSE PN 25,  INSTALADO EM RAMAL DE DISTRIBUIÇÃO DE ÁGUA  FORNECIMENTO E INSTALAÇÃO. AF_06/2015</v>
          </cell>
          <cell r="C10557" t="str">
            <v>M</v>
          </cell>
          <cell r="D10557">
            <v>20.010000000000002</v>
          </cell>
        </row>
        <row r="10558">
          <cell r="A10558">
            <v>96649</v>
          </cell>
          <cell r="B10558" t="str">
            <v>TUBO, PPR, DN 40, CLASSE PN 25,  INSTALADO EM RAMAL DE DISTRIBUIÇÃO DE ÁGUA  FORNECIMENTO E INSTALAÇÃO. AF_06/2015</v>
          </cell>
          <cell r="C10558" t="str">
            <v>M</v>
          </cell>
          <cell r="D10558">
            <v>29.6</v>
          </cell>
        </row>
        <row r="10559">
          <cell r="A10559">
            <v>96650</v>
          </cell>
          <cell r="B10559" t="str">
            <v>JOELHO 90 GRAUS, PPR, DN 25 MM, CLASSE PN 25, INSTALADO EM RAMAL DE DISTRIBUIÇÃO  FORNECIMENTO E INSTALAÇÃO . AF_06/2015</v>
          </cell>
          <cell r="C10559" t="str">
            <v>UN</v>
          </cell>
          <cell r="D10559">
            <v>6.66</v>
          </cell>
        </row>
        <row r="10560">
          <cell r="A10560">
            <v>96651</v>
          </cell>
          <cell r="B10560" t="str">
            <v>JOELHO 45 GRAUS, PPR, DN 25 MM, CLASSE PN 25, INSTALADO EM RAMAL DE DISTRIBUIÇÃO DE ÁGUA  FORNECIMENTO E INSTALAÇÃO . AF_06/2015</v>
          </cell>
          <cell r="C10560" t="str">
            <v>UN</v>
          </cell>
          <cell r="D10560">
            <v>6.35</v>
          </cell>
        </row>
        <row r="10561">
          <cell r="A10561">
            <v>96652</v>
          </cell>
          <cell r="B10561" t="str">
            <v>JOELHO 90 GRAUS, PPR, DN 32 MM, CLASSE PN 25, INSTALADO EM RAMAL DE DISTRIBUIÇÃO  FORNECIMENTO E INSTALAÇÃO . AF_06/2015</v>
          </cell>
          <cell r="C10561" t="str">
            <v>UN</v>
          </cell>
          <cell r="D10561">
            <v>12.8</v>
          </cell>
        </row>
        <row r="10562">
          <cell r="A10562">
            <v>96653</v>
          </cell>
          <cell r="B10562" t="str">
            <v>JOELHO 45 GRAUS, PPR, DN 32 MM, CLASSE PN 25, INSTALADO EM RAMAL DE DISTRIBUIÇÃO DE ÁGUA  FORNECIMENTO E INSTALAÇÃO . AF_06/2015</v>
          </cell>
          <cell r="C10562" t="str">
            <v>UN</v>
          </cell>
          <cell r="D10562">
            <v>12.77</v>
          </cell>
        </row>
        <row r="10563">
          <cell r="A10563">
            <v>96654</v>
          </cell>
          <cell r="B10563" t="str">
            <v>JOELHO 90 GRAUS, PPR, DN 40 MM, CLASSE PN 25, INSTALADO EM RAMAL DE DISTRIBUIÇÃO  FORNECIMENTO E INSTALAÇÃO . AF_06/2015</v>
          </cell>
          <cell r="C10563" t="str">
            <v>UN</v>
          </cell>
          <cell r="D10563">
            <v>21.1</v>
          </cell>
        </row>
        <row r="10564">
          <cell r="A10564">
            <v>96655</v>
          </cell>
          <cell r="B10564" t="str">
            <v>JOELHO 45 GRAUS, PPR, DN 40 MM, CLASSE PN 25, INSTALADO EM RAMAL DE DISTRIBUIÇÃO DE ÁGUA  FORNECIMENTO E INSTALAÇÃO . AF_06/2015</v>
          </cell>
          <cell r="C10564" t="str">
            <v>UN</v>
          </cell>
          <cell r="D10564">
            <v>20.77</v>
          </cell>
        </row>
        <row r="10565">
          <cell r="A10565">
            <v>96656</v>
          </cell>
          <cell r="B10565" t="str">
            <v>LUVA, PPR, DN 25 MM, CLASSE PN 25, INSTALADO EM RAMAL DE DISTRIBUIÇÃO DE ÁGUA  FORNECIMENTO E INSTALAÇÃO . AF_06/2015</v>
          </cell>
          <cell r="C10565" t="str">
            <v>UN</v>
          </cell>
          <cell r="D10565">
            <v>4.71</v>
          </cell>
        </row>
        <row r="10566">
          <cell r="A10566">
            <v>96657</v>
          </cell>
          <cell r="B10566" t="str">
            <v>CONECTOR MACHO, PPR, 25 X 1/2, CLASSE PN 25, INSTALADO EM RAMAL DE DISTRIBUIÇÃO DE ÁGUA  FORNECIMENTO E INSTALAÇÃO . AF_06/2015</v>
          </cell>
          <cell r="C10566" t="str">
            <v>UN</v>
          </cell>
          <cell r="D10566">
            <v>13.18</v>
          </cell>
        </row>
        <row r="10567">
          <cell r="A10567">
            <v>96658</v>
          </cell>
          <cell r="B10567" t="str">
            <v>CONECTOR FÊMEA, PPR, 25 X 1/2'', CLASSE PN 25, INSTALADO EM RAMAL DE DISTRIBUIÇÃO DE ÁGUA   FORNECIMENTO E INSTALAÇÃO . AF_06/2015</v>
          </cell>
          <cell r="C10567" t="str">
            <v>UN</v>
          </cell>
          <cell r="D10567">
            <v>10.15</v>
          </cell>
        </row>
        <row r="10568">
          <cell r="A10568">
            <v>96659</v>
          </cell>
          <cell r="B10568" t="str">
            <v>LUVA, PPR, DN 32 MM, CLASSE PN 25, INSTALADO EM RAMAL DE DISTRIBUIÇÃO DE ÁGUA  FORNECIMENTO E INSTALAÇÃO. AF_06/2015</v>
          </cell>
          <cell r="C10568" t="str">
            <v>UN</v>
          </cell>
          <cell r="D10568">
            <v>8.64</v>
          </cell>
        </row>
        <row r="10569">
          <cell r="A10569">
            <v>96660</v>
          </cell>
          <cell r="B10569" t="str">
            <v>CONECTOR MACHO, PPR, 32 X 3/4'', CLASSE PN 25, INSTALADO EM RAMAL DE DISTRIBUIÇÃO DE ÁGUA   FORNECIMENTO E INSTALAÇÃO. AF_06/2015</v>
          </cell>
          <cell r="C10569" t="str">
            <v>UN</v>
          </cell>
          <cell r="D10569">
            <v>22.76</v>
          </cell>
        </row>
        <row r="10570">
          <cell r="A10570">
            <v>96661</v>
          </cell>
          <cell r="B10570" t="str">
            <v>CONECTOR FÊMEA, PPR, 32 X 3/4'', CLASSE PN 25, INSTALADO EM RAMAL DE DISTRIBUIÇÃO DE ÁGUA   FORNECIMENTO E INSTALAÇÃO . AF_06/2015</v>
          </cell>
          <cell r="C10570" t="str">
            <v>UN</v>
          </cell>
          <cell r="D10570">
            <v>18.11</v>
          </cell>
        </row>
        <row r="10571">
          <cell r="A10571">
            <v>96662</v>
          </cell>
          <cell r="B10571" t="str">
            <v>BUCHA DE REDUÇÃO, PPR, 32 X 25, CLASSE PN 25, INSTALADO EM RAMAL DE DISTRIBUIÇÃO DE ÁGUA  FORNECIMENTO E INSTALAÇÃO . AF_06/2015</v>
          </cell>
          <cell r="C10571" t="str">
            <v>UN</v>
          </cell>
          <cell r="D10571">
            <v>8.8000000000000007</v>
          </cell>
        </row>
        <row r="10572">
          <cell r="A10572">
            <v>96663</v>
          </cell>
          <cell r="B10572" t="str">
            <v>LUVA, PPR, DN 40 MM, CLASSE PN 25, INSTALADO EM RAMAL DE DISTRIBUIÇÃO DE ÁGUA  FORNECIMENTO E INSTALAÇÃO. AF_06/2015</v>
          </cell>
          <cell r="C10572" t="str">
            <v>UN</v>
          </cell>
          <cell r="D10572">
            <v>15.41</v>
          </cell>
        </row>
        <row r="10573">
          <cell r="A10573">
            <v>96664</v>
          </cell>
          <cell r="B10573" t="str">
            <v>BUCHA DE REDUÇÃO, PPR, 40 X 25, CLASSE PN 25, INSTALADO EM RAMAL DE DISTRIBUIÇÃO DE ÁGUA  FORNECIMENTO E INSTALAÇÃO . AF_06/2015</v>
          </cell>
          <cell r="C10573" t="str">
            <v>UN</v>
          </cell>
          <cell r="D10573">
            <v>16.399999999999999</v>
          </cell>
        </row>
        <row r="10574">
          <cell r="A10574">
            <v>96665</v>
          </cell>
          <cell r="B10574" t="str">
            <v>TÊ NORMAL, PPR, DN 25 MM, CLASSE PN 25, INSTALADO EM RAMAL DE DISTRIBUIÇÃO DE ÁGUA  FORNECIMENTO E INSTALAÇÃO . AF_06/2015</v>
          </cell>
          <cell r="C10574" t="str">
            <v>UN</v>
          </cell>
          <cell r="D10574">
            <v>8.7799999999999994</v>
          </cell>
        </row>
        <row r="10575">
          <cell r="A10575">
            <v>96666</v>
          </cell>
          <cell r="B10575" t="str">
            <v>TÊ NORMAL, PPR, DN 32 MM, CLASSE PN 25, INSTALADO EM RAMAL DE DISTRIBUIÇÃO DE ÁGUA  FORNECIMENTO E INSTALAÇÃO . AF_06/2015</v>
          </cell>
          <cell r="C10575" t="str">
            <v>UN</v>
          </cell>
          <cell r="D10575">
            <v>17.14</v>
          </cell>
        </row>
        <row r="10576">
          <cell r="A10576">
            <v>96667</v>
          </cell>
          <cell r="B10576" t="str">
            <v>TÊ NORMAL, PPR, DN 40 MM, CLASSE PN 25, INSTALADO EM RAMAL DE DISTRIBUIÇÃO DE ÁGUA  FORNECIMENTO E INSTALAÇÃO . AF_06/2015</v>
          </cell>
          <cell r="C10576" t="str">
            <v>UN</v>
          </cell>
          <cell r="D10576">
            <v>29.52</v>
          </cell>
        </row>
        <row r="10577">
          <cell r="A10577">
            <v>96668</v>
          </cell>
          <cell r="B10577" t="str">
            <v>TUBO, PPR, DN 25, CLASSE PN 20,  INSTALADO EM PRUMADA DE ÁGUA  FORNECIMENTO E INSTALAÇÃO. AF_06/2015</v>
          </cell>
          <cell r="C10577" t="str">
            <v>M</v>
          </cell>
          <cell r="D10577">
            <v>7.33</v>
          </cell>
        </row>
        <row r="10578">
          <cell r="A10578">
            <v>96669</v>
          </cell>
          <cell r="B10578" t="str">
            <v>TUBO, PPR, DN 32, CLASSE PN 12,  INSTALADO EM PRUMADA DE ÁGUA  FORNECIMENTO E INSTALAÇÃO. AF_06/2015</v>
          </cell>
          <cell r="C10578" t="str">
            <v>M</v>
          </cell>
          <cell r="D10578">
            <v>9.11</v>
          </cell>
        </row>
        <row r="10579">
          <cell r="A10579">
            <v>96670</v>
          </cell>
          <cell r="B10579" t="str">
            <v>TUBO, PPR, DN 40, CLASSE PN 12,  INSTALADO EM PRUMADA DE ÁGUA  FORNECIMENTO E INSTALAÇÃO. AF_06/2015</v>
          </cell>
          <cell r="C10579" t="str">
            <v>M</v>
          </cell>
          <cell r="D10579">
            <v>13.83</v>
          </cell>
        </row>
        <row r="10580">
          <cell r="A10580">
            <v>96671</v>
          </cell>
          <cell r="B10580" t="str">
            <v>TUBO, PPR, DN 50, CLASSE PN 12,  INSTALADO EM PRUMADA DE ÁGUA  FORNECIMENTO E INSTALAÇÃO. AF_06/2015</v>
          </cell>
          <cell r="C10580" t="str">
            <v>M</v>
          </cell>
          <cell r="D10580">
            <v>18.55</v>
          </cell>
        </row>
        <row r="10581">
          <cell r="A10581">
            <v>96672</v>
          </cell>
          <cell r="B10581" t="str">
            <v>TUBO, PPR, DN 63, CLASSE PN 12,  INSTALADO EM PRUMADA DE ÁGUA  FORNECIMENTO E INSTALAÇÃO. AF_06/2015</v>
          </cell>
          <cell r="C10581" t="str">
            <v>M</v>
          </cell>
          <cell r="D10581">
            <v>27.26</v>
          </cell>
        </row>
        <row r="10582">
          <cell r="A10582">
            <v>96673</v>
          </cell>
          <cell r="B10582" t="str">
            <v>TUBO, PPR, DN 75, CLASSE PN 12,  INSTALADO EM PRUMADA DE ÁGUA  FORNECIMENTO E INSTALAÇÃO. AF_06/2015</v>
          </cell>
          <cell r="C10582" t="str">
            <v>M</v>
          </cell>
          <cell r="D10582">
            <v>44.42</v>
          </cell>
        </row>
        <row r="10583">
          <cell r="A10583">
            <v>96674</v>
          </cell>
          <cell r="B10583" t="str">
            <v>TUBO, PPR, DN 90, CLASSE PN 12,  INSTALADO EM PRUMADA DE ÁGUA  FORNECIMENTO E INSTALAÇÃO. AF_06/2015</v>
          </cell>
          <cell r="C10583" t="str">
            <v>M</v>
          </cell>
          <cell r="D10583">
            <v>62.42</v>
          </cell>
        </row>
        <row r="10584">
          <cell r="A10584">
            <v>96675</v>
          </cell>
          <cell r="B10584" t="str">
            <v>TUBO, PPR, DN 110, CLASSE PN 12,  INSTALADO EM PRUMADA DE ÁGUA  FORNECIMENTO E INSTALAÇÃO. AF_06/2015</v>
          </cell>
          <cell r="C10584" t="str">
            <v>M</v>
          </cell>
          <cell r="D10584">
            <v>108.2</v>
          </cell>
        </row>
        <row r="10585">
          <cell r="A10585">
            <v>96676</v>
          </cell>
          <cell r="B10585" t="str">
            <v>TUBO, PPR, DN 25, CLASSE PN 25,  INSTALADO EM PRUMADA DE ÁGUA  FORNECIMENTO E INSTALAÇÃO. AF_06/2015</v>
          </cell>
          <cell r="C10585" t="str">
            <v>M</v>
          </cell>
          <cell r="D10585">
            <v>7.3</v>
          </cell>
        </row>
        <row r="10586">
          <cell r="A10586">
            <v>96677</v>
          </cell>
          <cell r="B10586" t="str">
            <v>TUBO, PPR, DN 32, CLASSE PN 25,  INSTALADO EM PRUMADA DE ÁGUA  FORNECIMENTO E INSTALAÇÃO. AF_06/2015</v>
          </cell>
          <cell r="C10586" t="str">
            <v>M</v>
          </cell>
          <cell r="D10586">
            <v>12.04</v>
          </cell>
        </row>
        <row r="10587">
          <cell r="A10587">
            <v>96678</v>
          </cell>
          <cell r="B10587" t="str">
            <v>TUBO, PPR, DN 40, CLASSE PN 25,  INSTALADO EM PRUMADA DE ÁGUA  FORNECIMENTO E INSTALAÇÃO. AF_06/2015</v>
          </cell>
          <cell r="C10587" t="str">
            <v>M</v>
          </cell>
          <cell r="D10587">
            <v>16.739999999999998</v>
          </cell>
        </row>
        <row r="10588">
          <cell r="A10588">
            <v>96679</v>
          </cell>
          <cell r="B10588" t="str">
            <v>TUBO, PPR, DN 50, CLASSE PN 25,  INSTALADO EM PRUMADA DE ÁGUA  FORNECIMENTO E INSTALAÇÃO. AF_06/2015</v>
          </cell>
          <cell r="C10588" t="str">
            <v>M</v>
          </cell>
          <cell r="D10588">
            <v>24.45</v>
          </cell>
        </row>
        <row r="10589">
          <cell r="A10589">
            <v>96680</v>
          </cell>
          <cell r="B10589" t="str">
            <v>TUBO, PPR, DN 63, CLASSE PN 25,  INSTALADO EM PRUMADA DE ÁGUA  FORNECIMENTO E INSTALAÇÃO. AF_06/2015</v>
          </cell>
          <cell r="C10589" t="str">
            <v>M</v>
          </cell>
          <cell r="D10589">
            <v>33.020000000000003</v>
          </cell>
        </row>
        <row r="10590">
          <cell r="A10590">
            <v>96681</v>
          </cell>
          <cell r="B10590" t="str">
            <v>TUBO, PPR, DN 75, CLASSE PN 25,  INSTALADO EM PRUMADA DE ÁGUA  FORNECIMENTO E INSTALAÇÃO. AF_06/2015</v>
          </cell>
          <cell r="C10590" t="str">
            <v>M</v>
          </cell>
          <cell r="D10590">
            <v>61.3</v>
          </cell>
        </row>
        <row r="10591">
          <cell r="A10591">
            <v>96682</v>
          </cell>
          <cell r="B10591" t="str">
            <v>TUBO, PPR, DN 90, CLASSE PN 25,  INSTALADO EM PRUMADA DE ÁGUA  FORNECIMENTO E INSTALAÇÃO. AF_06/2015</v>
          </cell>
          <cell r="C10591" t="str">
            <v>M</v>
          </cell>
          <cell r="D10591">
            <v>90.35</v>
          </cell>
        </row>
        <row r="10592">
          <cell r="A10592">
            <v>96683</v>
          </cell>
          <cell r="B10592" t="str">
            <v>TUBO, PPR, DN 110, CLASSE PN 25,  INSTALADO EM PRUMADA DE ÁGUA  FORNECIMENTO E INSTALAÇÃO. AF_06/2015</v>
          </cell>
          <cell r="C10592" t="str">
            <v>M</v>
          </cell>
          <cell r="D10592">
            <v>123.85</v>
          </cell>
        </row>
        <row r="10593">
          <cell r="A10593">
            <v>96684</v>
          </cell>
          <cell r="B10593" t="str">
            <v>JOELHO 90 GRAUS, PPR, DN 25 MM, CLASSE PN 25, INSTALADO EM PRUMADA DE ÁGUA  FORNECIMENTO E INSTALAÇÃO . AF_06/2015</v>
          </cell>
          <cell r="C10593" t="str">
            <v>UN</v>
          </cell>
          <cell r="D10593">
            <v>3.08</v>
          </cell>
        </row>
        <row r="10594">
          <cell r="A10594">
            <v>96685</v>
          </cell>
          <cell r="B10594" t="str">
            <v>JOELHO 45 GRAUS, PPR, DN 25 MM, CLASSE PN 25, INSTALADO EM PRUMADA DE ÁGUA  FORNECIMENTO E INSTALAÇÃO . AF_06/2015</v>
          </cell>
          <cell r="C10594" t="str">
            <v>UN</v>
          </cell>
          <cell r="D10594">
            <v>2.77</v>
          </cell>
        </row>
        <row r="10595">
          <cell r="A10595">
            <v>96686</v>
          </cell>
          <cell r="B10595" t="str">
            <v>JOELHO 90 GRAUS, PPR, DN 32 MM, CLASSE PN 25, INSTALADO EM PRUMADA DE ÁGUA  FORNECIMENTO E INSTALAÇÃO . AF_06/2015</v>
          </cell>
          <cell r="C10595" t="str">
            <v>UN</v>
          </cell>
          <cell r="D10595">
            <v>4.6100000000000003</v>
          </cell>
        </row>
        <row r="10596">
          <cell r="A10596">
            <v>96687</v>
          </cell>
          <cell r="B10596" t="str">
            <v>JOELHO 45 GRAUS, PPR, DN 32 MM, CLASSE PN 25, INSTALADO EM PRUMADA DE ÁGUA  FORNECIMENTO E INSTALAÇÃO . AF_06/2015</v>
          </cell>
          <cell r="C10596" t="str">
            <v>UN</v>
          </cell>
          <cell r="D10596">
            <v>4.58</v>
          </cell>
        </row>
        <row r="10597">
          <cell r="A10597">
            <v>96688</v>
          </cell>
          <cell r="B10597" t="str">
            <v>JOELHO 90 GRAUS, PPR, DN 40 MM, CLASSE PN 25, INSTALADO EM PRUMADA DE ÁGUA  FORNECIMENTO E INSTALAÇÃO . AF_06/2015</v>
          </cell>
          <cell r="C10597" t="str">
            <v>UN</v>
          </cell>
          <cell r="D10597">
            <v>7.85</v>
          </cell>
        </row>
        <row r="10598">
          <cell r="A10598">
            <v>96689</v>
          </cell>
          <cell r="B10598" t="str">
            <v>JOELHO 45 GRAUS, PPR, DN 40 MM, CLASSE PN 25, INSTALADO EM PRUMADA DE ÁGUA  FORNECIMENTO E INSTALAÇÃO . AF_06/2015</v>
          </cell>
          <cell r="C10598" t="str">
            <v>UN</v>
          </cell>
          <cell r="D10598">
            <v>7.52</v>
          </cell>
        </row>
        <row r="10599">
          <cell r="A10599">
            <v>96690</v>
          </cell>
          <cell r="B10599" t="str">
            <v>JOELHO 90 GRAUS, PPR, DN 50 MM, CLASSE PN 25, INSTALADO EM PRUMADA DE ÁGUA  FORNECIMENTO E INSTALAÇÃO . AF_06/2015</v>
          </cell>
          <cell r="C10599" t="str">
            <v>UN</v>
          </cell>
          <cell r="D10599">
            <v>14.45</v>
          </cell>
        </row>
        <row r="10600">
          <cell r="A10600">
            <v>96691</v>
          </cell>
          <cell r="B10600" t="str">
            <v>JOELHO 45 GRAUS, PPR, DN 50 MM, CLASSE PN 25, INSTALADO EM PRUMADA DE ÁGUA  FORNECIMENTO E INSTALAÇÃO . AF_06/2015</v>
          </cell>
          <cell r="C10600" t="str">
            <v>UN</v>
          </cell>
          <cell r="D10600">
            <v>14.91</v>
          </cell>
        </row>
        <row r="10601">
          <cell r="A10601">
            <v>96692</v>
          </cell>
          <cell r="B10601" t="str">
            <v>JOELHO 90 GRAUS, PPR, DN 63 MM, CLASSE PN 25, INSTALADO EM PRUMADA DE ÁGUA  FORNECIMENTO E INSTALAÇÃO . AF_06/2015</v>
          </cell>
          <cell r="C10601" t="str">
            <v>UN</v>
          </cell>
          <cell r="D10601">
            <v>21.87</v>
          </cell>
        </row>
        <row r="10602">
          <cell r="A10602">
            <v>96693</v>
          </cell>
          <cell r="B10602" t="str">
            <v>JOELHO 45 GRAUS, PPR, DN 63 MM, CLASSE PN 25, INSTALADO EM PRUMADA DE ÁGUA  FORNECIMENTO E INSTALAÇÃO . AF_06/2015</v>
          </cell>
          <cell r="C10602" t="str">
            <v>UN</v>
          </cell>
          <cell r="D10602">
            <v>20.76</v>
          </cell>
        </row>
        <row r="10603">
          <cell r="A10603">
            <v>96694</v>
          </cell>
          <cell r="B10603" t="str">
            <v>JOELHO 90 GRAUS, PPR, DN 75 MM, CLASSE PN 25, INSTALADO EM PRUMADA DE ÁGUA  FORNECIMENTO E INSTALAÇÃO . AF_06/2015</v>
          </cell>
          <cell r="C10603" t="str">
            <v>UN</v>
          </cell>
          <cell r="D10603">
            <v>47.34</v>
          </cell>
        </row>
        <row r="10604">
          <cell r="A10604">
            <v>96695</v>
          </cell>
          <cell r="B10604" t="str">
            <v>JOELHO 45 GRAUS, PPR, DN 75 MM, CLASSE PN 25, INSTALADO EM PRUMADA DE ÁGUA  FORNECIMENTO E INSTALAÇÃO . AF_06/2015</v>
          </cell>
          <cell r="C10604" t="str">
            <v>UN</v>
          </cell>
          <cell r="D10604">
            <v>46.03</v>
          </cell>
        </row>
        <row r="10605">
          <cell r="A10605">
            <v>96696</v>
          </cell>
          <cell r="B10605" t="str">
            <v>JOELHO 90 GRAUS, PPR, DN 90 MM, CLASSE PN 25, INSTALADO EM PRUMADA DE ÁGUA  FORNECIMENTO E INSTALAÇÃO . AF_06/2015</v>
          </cell>
          <cell r="C10605" t="str">
            <v>UN</v>
          </cell>
          <cell r="D10605">
            <v>71.17</v>
          </cell>
        </row>
        <row r="10606">
          <cell r="A10606">
            <v>96697</v>
          </cell>
          <cell r="B10606" t="str">
            <v>JOELHO 90 GRAUS, PPR, DN 110 MM, CLASSE PN 25, INSTALADO EM PRUMADA DE ÁGUA  FORNECIMENTO E INSTALAÇÃO . AF_06/2015</v>
          </cell>
          <cell r="C10606" t="str">
            <v>UN</v>
          </cell>
          <cell r="D10606">
            <v>106.46</v>
          </cell>
        </row>
        <row r="10607">
          <cell r="A10607">
            <v>96698</v>
          </cell>
          <cell r="B10607" t="str">
            <v>LUVA, PPR, DN 25 MM, CLASSE PN 25, INSTALADO EM PRUMADA DE ÁGUA  FORNECIMENTO E INSTALAÇÃO . AF_06/2015</v>
          </cell>
          <cell r="C10607" t="str">
            <v>UN</v>
          </cell>
          <cell r="D10607">
            <v>2.3199999999999998</v>
          </cell>
        </row>
        <row r="10608">
          <cell r="A10608">
            <v>96699</v>
          </cell>
          <cell r="B10608" t="str">
            <v>CONECTOR MACHO, PPR, 25 X 1/2'', CLASSE PN 25, INSTALADO EM PRUMADA DE ÁGUA   FORNECIMENTO E INSTALAÇÃO . AF_06/2015</v>
          </cell>
          <cell r="C10608" t="str">
            <v>UN</v>
          </cell>
          <cell r="D10608">
            <v>10.79</v>
          </cell>
        </row>
        <row r="10609">
          <cell r="A10609">
            <v>96700</v>
          </cell>
          <cell r="B10609" t="str">
            <v>CONECTOR FÊMEA, PPR, 25 X 1/2'', CLASSE PN 25, INSTALADO EM PRUMADA DE ÁGUA   FORNECIMENTO E INSTALAÇÃO . AF_06/2015</v>
          </cell>
          <cell r="C10609" t="str">
            <v>UN</v>
          </cell>
          <cell r="D10609">
            <v>7.76</v>
          </cell>
        </row>
        <row r="10610">
          <cell r="A10610">
            <v>96701</v>
          </cell>
          <cell r="B10610" t="str">
            <v>LUVA, PPR, DN 32 MM, CLASSE PN 25, INSTALADO EM PRUMADA DE ÁGUA  FORNECIMENTO E INSTALAÇÃO. AF_06/2015</v>
          </cell>
          <cell r="C10610" t="str">
            <v>UN</v>
          </cell>
          <cell r="D10610">
            <v>3.18</v>
          </cell>
        </row>
        <row r="10611">
          <cell r="A10611">
            <v>96702</v>
          </cell>
          <cell r="B10611" t="str">
            <v>BUCHA DE REDUÇÃO, PPR, 32 X 25, CLASSE PN 25, INSTALADO EM PRUMADA DE ÁGUA  FORNECIMENTO E INSTALAÇÃO . AF_06/2015</v>
          </cell>
          <cell r="C10611" t="str">
            <v>UN</v>
          </cell>
          <cell r="D10611">
            <v>3.34</v>
          </cell>
        </row>
        <row r="10612">
          <cell r="A10612">
            <v>96703</v>
          </cell>
          <cell r="B10612" t="str">
            <v>LUVA, PPR, DN 40 MM, CLASSE PN 25, INSTALADO EM PRUMADA DE ÁGUA  FORNECIMENTO E INSTALAÇÃO. AF_06/2015</v>
          </cell>
          <cell r="C10612" t="str">
            <v>UN</v>
          </cell>
          <cell r="D10612">
            <v>6.57</v>
          </cell>
        </row>
        <row r="10613">
          <cell r="A10613">
            <v>96704</v>
          </cell>
          <cell r="B10613" t="str">
            <v>BUCHA DE REDUÇÃO, PPR, 40 X 25, CLASSE PN 25, INSTALADO EM PRUMADA DE ÁGUA  FORNECIMENTO E INSTALAÇÃO . AF_06/2015</v>
          </cell>
          <cell r="C10613" t="str">
            <v>UN</v>
          </cell>
          <cell r="D10613">
            <v>7.56</v>
          </cell>
        </row>
        <row r="10614">
          <cell r="A10614">
            <v>96705</v>
          </cell>
          <cell r="B10614" t="str">
            <v>LUVA, PPR, DN 50 MM, CLASSE PN 25, INSTALADO EM PRUMADA DE ÁGUA  FORNECIMENTO E INSTALAÇÃO. AF_06/2015</v>
          </cell>
          <cell r="C10614" t="str">
            <v>UN</v>
          </cell>
          <cell r="D10614">
            <v>9.8800000000000008</v>
          </cell>
        </row>
        <row r="10615">
          <cell r="A10615">
            <v>96706</v>
          </cell>
          <cell r="B10615" t="str">
            <v>LUVA, PPR, DN 63 MM, CLASSE PN 25, INSTALADO EM PRUMADA DE ÁGUA  FORNECIMENTO E INSTALAÇÃO. AF_06/2015</v>
          </cell>
          <cell r="C10615" t="str">
            <v>UN</v>
          </cell>
          <cell r="D10615">
            <v>14.86</v>
          </cell>
        </row>
        <row r="10616">
          <cell r="A10616">
            <v>96707</v>
          </cell>
          <cell r="B10616" t="str">
            <v>LUVA, PPR, DN 75 MM, CLASSE PN 25, INSTALADO EM PRUMADA DE ÁGUA  FORNECIMENTO E INSTALAÇÃO. AF_06/2015</v>
          </cell>
          <cell r="C10616" t="str">
            <v>UN</v>
          </cell>
          <cell r="D10616">
            <v>30.45</v>
          </cell>
        </row>
        <row r="10617">
          <cell r="A10617">
            <v>96708</v>
          </cell>
          <cell r="B10617" t="str">
            <v>LUVA, PPR, DN 90 MM, CLASSE PN 25, INSTALADO EM PRUMADA DE ÁGUA  FORNECIMENTO E INSTALAÇÃO. AF_06/2015</v>
          </cell>
          <cell r="C10617" t="str">
            <v>UN</v>
          </cell>
          <cell r="D10617">
            <v>47.9</v>
          </cell>
        </row>
        <row r="10618">
          <cell r="A10618">
            <v>96709</v>
          </cell>
          <cell r="B10618" t="str">
            <v>LUVA, PPR, DN 110 MM, CLASSE PN 25, INSTALADO EM PRUMADA DE ÁGUA  FORNECIMENTO E INSTALAÇÃO. AF_06/2015</v>
          </cell>
          <cell r="C10618" t="str">
            <v>UN</v>
          </cell>
          <cell r="D10618">
            <v>75.55</v>
          </cell>
        </row>
        <row r="10619">
          <cell r="A10619">
            <v>96710</v>
          </cell>
          <cell r="B10619" t="str">
            <v>TÊ NORMAL, PPR, DN 25 MM, CLASSE PN 25, INSTALADO EM PRUMADA DE ÁGUA  FORNECIMENTO E INSTALAÇÃO . AF_06/2015</v>
          </cell>
          <cell r="C10619" t="str">
            <v>UN</v>
          </cell>
          <cell r="D10619">
            <v>4.05</v>
          </cell>
        </row>
        <row r="10620">
          <cell r="A10620">
            <v>96711</v>
          </cell>
          <cell r="B10620" t="str">
            <v>TÊ NORMAL, PPR, DN 32 MM, CLASSE PN 25, INSTALADO EM PRUMADA DE ÁGUA  FORNECIMENTO E INSTALAÇÃO . AF_06/2015</v>
          </cell>
          <cell r="C10620" t="str">
            <v>UN</v>
          </cell>
          <cell r="D10620">
            <v>6.25</v>
          </cell>
        </row>
        <row r="10621">
          <cell r="A10621">
            <v>96712</v>
          </cell>
          <cell r="B10621" t="str">
            <v>TÊ NORMAL, PPR, DN 40 MM, CLASSE PN 25, INSTALADO EM PRUMADA DE ÁGUA  FORNECIMENTO E INSTALAÇÃO . AF_06/2015</v>
          </cell>
          <cell r="C10621" t="str">
            <v>UN</v>
          </cell>
          <cell r="D10621">
            <v>11.83</v>
          </cell>
        </row>
        <row r="10622">
          <cell r="A10622">
            <v>96713</v>
          </cell>
          <cell r="B10622" t="str">
            <v>TÊ NORMAL, PPR, DN 50 MM, CLASSE PN 25, INSTALADO EM PRUMADA DE ÁGUA  FORNECIMENTO E INSTALAÇÃO . AF_06/2015</v>
          </cell>
          <cell r="C10622" t="str">
            <v>UN</v>
          </cell>
          <cell r="D10622">
            <v>16.48</v>
          </cell>
        </row>
        <row r="10623">
          <cell r="A10623">
            <v>96714</v>
          </cell>
          <cell r="B10623" t="str">
            <v>TÊ NORMAL, PPR, DN 63 MM, CLASSE PN 25, INSTALADO EM PRUMADA DE ÁGUA  FORNECIMENTO E INSTALAÇÃO . AF_06/2015</v>
          </cell>
          <cell r="C10623" t="str">
            <v>UN</v>
          </cell>
          <cell r="D10623">
            <v>27.66</v>
          </cell>
        </row>
        <row r="10624">
          <cell r="A10624">
            <v>96715</v>
          </cell>
          <cell r="B10624" t="str">
            <v>TÊ NORMAL, PPR, DN 75 MM, CLASSE PN 25, INSTALADO EM PRUMADA DE ÁGUA  FORNECIMENTO E INSTALAÇÃO . AF_06/2015</v>
          </cell>
          <cell r="C10624" t="str">
            <v>UN</v>
          </cell>
          <cell r="D10624">
            <v>51.3</v>
          </cell>
        </row>
        <row r="10625">
          <cell r="A10625">
            <v>96716</v>
          </cell>
          <cell r="B10625" t="str">
            <v>TÊ NORMAL, PPR, DN 90 MM, CLASSE PN 25, INSTALADO EM PRUMADA DE ÁGUA  FORNECIMENTO E INSTALAÇÃO . AF_06/2015</v>
          </cell>
          <cell r="C10625" t="str">
            <v>UN</v>
          </cell>
          <cell r="D10625">
            <v>76.91</v>
          </cell>
        </row>
        <row r="10626">
          <cell r="A10626">
            <v>96717</v>
          </cell>
          <cell r="B10626" t="str">
            <v>TÊ NORMAL, PPR, DN 110 MM, CLASSE PN 25, INSTALADO EM PRUMADA DE ÁGUA  FORNECIMENTO E INSTALAÇÃO . AF_06/2015</v>
          </cell>
          <cell r="C10626" t="str">
            <v>UN</v>
          </cell>
          <cell r="D10626">
            <v>120.86</v>
          </cell>
        </row>
        <row r="10627">
          <cell r="A10627">
            <v>96718</v>
          </cell>
          <cell r="B10627" t="str">
            <v>TUBO, PPR, DN 20, CLASSE PN 20,  INSTALADO EM RESERVAÇÃO DE ÁGUA DE EDIFICAÇÃO QUE POSSUA RESERVATÓRIO DE FIBRA/FIBROCIMENTO  FORNECIMENTO E INSTALAÇÃO. AF_06/2016</v>
          </cell>
          <cell r="C10627" t="str">
            <v>M</v>
          </cell>
          <cell r="D10627">
            <v>4.75</v>
          </cell>
        </row>
        <row r="10628">
          <cell r="A10628">
            <v>96719</v>
          </cell>
          <cell r="B10628" t="str">
            <v>TUBO, PPR, DN 25, CLASSE PN 20,  INSTALADO EM RESERVAÇÃO DE ÁGUA DE EDIFICAÇÃO QUE POSSUA RESERVATÓRIO DE FIBRA/FIBROCIMENTO  FORNECIMENTO E INSTALAÇÃO. AF_06/2016</v>
          </cell>
          <cell r="C10628" t="str">
            <v>M</v>
          </cell>
          <cell r="D10628">
            <v>10.25</v>
          </cell>
        </row>
        <row r="10629">
          <cell r="A10629">
            <v>96720</v>
          </cell>
          <cell r="B10629" t="str">
            <v>TUBO, PPR, DN 32, CLASSE PN 12,  INSTALADO EM RESERVAÇÃO DE ÁGUA DE EDIFICAÇÃO QUE POSSUA RESERVATÓRIO DE FIBRA/FIBROCIMENTO  FORNECIMENTO E INSTALAÇÃO. AF_06/2016</v>
          </cell>
          <cell r="C10629" t="str">
            <v>M</v>
          </cell>
          <cell r="D10629">
            <v>12.43</v>
          </cell>
        </row>
        <row r="10630">
          <cell r="A10630">
            <v>96721</v>
          </cell>
          <cell r="B10630" t="str">
            <v>TUBO, PPR, DN 40, CLASSE PN 12,  INSTALADO EM RESERVAÇÃO DE ÁGUA DE EDIFICAÇÃO QUE POSSUA RESERVATÓRIO DE FIBRA/FIBROCIMENTO  FORNECIMENTO E INSTALAÇÃO. AF_06/2016</v>
          </cell>
          <cell r="C10630" t="str">
            <v>M</v>
          </cell>
          <cell r="D10630">
            <v>16.43</v>
          </cell>
        </row>
        <row r="10631">
          <cell r="A10631">
            <v>96722</v>
          </cell>
          <cell r="B10631" t="str">
            <v>TUBO, PPR, DN 50, CLASSE PN 12,  INSTALADO EM RESERVAÇÃO DE ÁGUA DE EDIFICAÇÃO QUE POSSUA RESERVATÓRIO DE FIBRA/FIBROCIMENTO  FORNECIMENTO E INSTALAÇÃO. AF_06/2016</v>
          </cell>
          <cell r="C10631" t="str">
            <v>M</v>
          </cell>
          <cell r="D10631">
            <v>22.57</v>
          </cell>
        </row>
        <row r="10632">
          <cell r="A10632">
            <v>96723</v>
          </cell>
          <cell r="B10632" t="str">
            <v>TUBO, PPR, DN 63, CLASSE PN 12,  INSTALADO EM RESERVAÇÃO DE ÁGUA DE EDIFICAÇÃO QUE POSSUA RESERVATÓRIO DE FIBRA/FIBROCIMENTO  FORNECIMENTO E INSTALAÇÃO. AF_06/2016</v>
          </cell>
          <cell r="C10632" t="str">
            <v>M</v>
          </cell>
          <cell r="D10632">
            <v>29.57</v>
          </cell>
        </row>
        <row r="10633">
          <cell r="A10633">
            <v>96724</v>
          </cell>
          <cell r="B10633" t="str">
            <v>TUBO, PPR, DN 75, CLASSE PN 12,  INSTALADO EM RESERVAÇÃO DE ÁGUA DE EDIFICAÇÃO QUE POSSUA RESERVATÓRIO DE FIBRA/FIBROCIMENTO  FORNECIMENTO E INSTALAÇÃO. AF_06/2016</v>
          </cell>
          <cell r="C10633" t="str">
            <v>M</v>
          </cell>
          <cell r="D10633">
            <v>48.31</v>
          </cell>
        </row>
        <row r="10634">
          <cell r="A10634">
            <v>96725</v>
          </cell>
          <cell r="B10634" t="str">
            <v>TUBO, PPR, DN 90, CLASSE PN 12,  INSTALADO EM RESERVAÇÃO DE ÁGUA DE EDIFICAÇÃO QUE POSSUA RESERVATÓRIO DE FIBRA/FIBROCIMENTO  FORNECIMENTO E INSTALAÇÃO. AF_06/2016</v>
          </cell>
          <cell r="C10634" t="str">
            <v>M</v>
          </cell>
          <cell r="D10634">
            <v>62.91</v>
          </cell>
        </row>
        <row r="10635">
          <cell r="A10635">
            <v>96726</v>
          </cell>
          <cell r="B10635" t="str">
            <v>TUBO, PPR, DN 110, CLASSE PN 12,  INSTALADO EM RESERVAÇÃO DE ÁGUA DE EDIFICAÇÃO QUE POSSUA RESERVATÓRIO DE FIBRA/FIBROCIMENTO  FORNECIMENTO E INSTALAÇÃO. AF_06/2016</v>
          </cell>
          <cell r="C10635" t="str">
            <v>M</v>
          </cell>
          <cell r="D10635">
            <v>102.48</v>
          </cell>
        </row>
        <row r="10636">
          <cell r="A10636">
            <v>96727</v>
          </cell>
          <cell r="B10636" t="str">
            <v>TUBO, PPR, DN 20, CLASSE PN 25,  INSTALADO EM RESERVAÇÃO DE ÁGUA DE EDIFICAÇÃO QUE POSSUA RESERVATÓRIO DE FIBRA/FIBROCIMENTO  FORNECIMENTO E INSTALAÇÃO. AF_06/2016</v>
          </cell>
          <cell r="C10636" t="str">
            <v>M</v>
          </cell>
          <cell r="D10636">
            <v>9.02</v>
          </cell>
        </row>
        <row r="10637">
          <cell r="A10637">
            <v>96728</v>
          </cell>
          <cell r="B10637" t="str">
            <v>TUBO, PPR, DN 25, CLASSE PN 25,  INSTALADO EM RESERVAÇÃO DE ÁGUA DE EDIFICAÇÃO QUE POSSUA RESERVATÓRIO DE FIBRA/FIBROCIMENTO  FORNECIMENTO E INSTALAÇÃO. AF_06/2016</v>
          </cell>
          <cell r="C10637" t="str">
            <v>M</v>
          </cell>
          <cell r="D10637">
            <v>10.63</v>
          </cell>
        </row>
        <row r="10638">
          <cell r="A10638">
            <v>96729</v>
          </cell>
          <cell r="B10638" t="str">
            <v>TUBO, PPR, DN 32, CLASSE PN 25,  INSTALADO EM RESERVAÇÃO DE ÁGUA DE EDIFICAÇÃO QUE POSSUA RESERVATÓRIO DE FIBRA/FIBROCIMENTO  FORNECIMENTO E INSTALAÇÃO. AF_06/2016</v>
          </cell>
          <cell r="C10638" t="str">
            <v>M</v>
          </cell>
          <cell r="D10638">
            <v>15.93</v>
          </cell>
        </row>
        <row r="10639">
          <cell r="A10639">
            <v>96730</v>
          </cell>
          <cell r="B10639" t="str">
            <v>TUBO, PPR, DN 40, CLASSE PN 25,  INSTALADO EM RESERVAÇÃO DE ÁGUA DE EDIFICAÇÃO QUE POSSUA RESERVATÓRIO DE FIBRA/FIBROCIMENTO  FORNECIMENTO E INSTALAÇÃO. AF_06/2016</v>
          </cell>
          <cell r="C10639" t="str">
            <v>M</v>
          </cell>
          <cell r="D10639">
            <v>19.850000000000001</v>
          </cell>
        </row>
        <row r="10640">
          <cell r="A10640">
            <v>96731</v>
          </cell>
          <cell r="B10640" t="str">
            <v>TUBO, PPR, DN 50, CLASSE PN 25,  INSTALADO EM RESERVAÇÃO DE ÁGUA DE EDIFICAÇÃO QUE POSSUA RESERVATÓRIO DE FIBRA/FIBROCIMENTO  FORNECIMENTO E INSTALAÇÃO. AF_06/2016</v>
          </cell>
          <cell r="C10640" t="str">
            <v>M</v>
          </cell>
          <cell r="D10640">
            <v>29.12</v>
          </cell>
        </row>
        <row r="10641">
          <cell r="A10641">
            <v>96732</v>
          </cell>
          <cell r="B10641" t="str">
            <v>TUBO, PPR, DN 63, CLASSE PN 25,  INSTALADO EM RESERVAÇÃO DE ÁGUA DE EDIFICAÇÃO QUE POSSUA RESERVATÓRIO DE FIBRA/FIBROCIMENTO  FORNECIMENTO E INSTALAÇÃO. AF_06/2016</v>
          </cell>
          <cell r="C10641" t="str">
            <v>M</v>
          </cell>
          <cell r="D10641">
            <v>35.76</v>
          </cell>
        </row>
        <row r="10642">
          <cell r="A10642">
            <v>96733</v>
          </cell>
          <cell r="B10642" t="str">
            <v>TUBO, PPR, DN 75, CLASSE PN 25,  INSTALADO EM RESERVAÇÃO DE ÁGUA DE EDIFICAÇÃO QUE POSSUA RESERVATÓRIO DE FIBRA/FIBROCIMENTO  FORNECIMENTO E INSTALAÇÃO. AF_06/2016</v>
          </cell>
          <cell r="C10642" t="str">
            <v>M</v>
          </cell>
          <cell r="D10642">
            <v>65.38</v>
          </cell>
        </row>
        <row r="10643">
          <cell r="A10643">
            <v>96734</v>
          </cell>
          <cell r="B10643" t="str">
            <v>TUBO, PPR, DN 90, CLASSE PN 25,  INSTALADO EM RESERVAÇÃO DE ÁGUA DE EDIFICAÇÃO QUE POSSUA RESERVATÓRIO DE FIBRA/FIBROCIMENTO  FORNECIMENTO E INSTALAÇÃO. AF_06/2016</v>
          </cell>
          <cell r="C10643" t="str">
            <v>M</v>
          </cell>
          <cell r="D10643">
            <v>89.84</v>
          </cell>
        </row>
        <row r="10644">
          <cell r="A10644">
            <v>96735</v>
          </cell>
          <cell r="B10644" t="str">
            <v>TUBO, PPR, DN 110, CLASSE PN 25,  INSTALADO EM RESERVAÇÃO DE ÁGUA DE EDIFICAÇÃO QUE POSSUA RESERVATÓRIO DE FIBRA/FIBROCIMENTO  FORNECIMENTO E INSTALAÇÃO. AF_06/2016</v>
          </cell>
          <cell r="C10644" t="str">
            <v>M</v>
          </cell>
          <cell r="D10644">
            <v>117.81</v>
          </cell>
        </row>
        <row r="10645">
          <cell r="A10645">
            <v>96736</v>
          </cell>
          <cell r="B10645" t="str">
            <v>LUVA, PPR, DN 20 MM, CLASSE PN 25, INSTALADO EM RESERVAÇÃO DE ÁGUA DE EDIFICAÇÃO QUE POSSUA RESERVATÓRIO DE FIBRA/FIBROCIMENTO  FORNECIMENTO E INSTALAÇÃO. AF_06/2016</v>
          </cell>
          <cell r="C10645" t="str">
            <v>UN</v>
          </cell>
          <cell r="D10645">
            <v>3.58</v>
          </cell>
        </row>
        <row r="10646">
          <cell r="A10646">
            <v>96737</v>
          </cell>
          <cell r="B10646" t="str">
            <v>LUVA, PPR, DN 25 MM, CLASSE PN 25, INSTALADO EM RESERVAÇÃO DE ÁGUA DE EDIFICAÇÃO QUE POSSUA RESERVATÓRIO DE FIBRA/FIBROCIMENTO  FORNECIMENTO E INSTALAÇÃO. AF_06/2016</v>
          </cell>
          <cell r="C10646" t="str">
            <v>UN</v>
          </cell>
          <cell r="D10646">
            <v>4.05</v>
          </cell>
        </row>
        <row r="10647">
          <cell r="A10647">
            <v>96738</v>
          </cell>
          <cell r="B10647" t="str">
            <v>CONECTOR MACHO, PPR, 25 X 1/2'', CLASSE PN 25,  INSTALADO EM RESERVAÇÃO DE ÁGUA DE EDIFICAÇÃO QUE POSSUA RESERVATÓRIO DE FIBRA/FIBROCIMENTO   FORNECIMENTO E INSTALAÇÃO. AF_06/2016</v>
          </cell>
          <cell r="C10647" t="str">
            <v>UN</v>
          </cell>
          <cell r="D10647">
            <v>12.52</v>
          </cell>
        </row>
        <row r="10648">
          <cell r="A10648">
            <v>96739</v>
          </cell>
          <cell r="B10648" t="str">
            <v>LUVA, PPR, DN 32 MM, CLASSE PN 25, INSTALADO EM RESERVAÇÃO DE ÁGUA DE EDIFICAÇÃO QUE POSSUA RESERVATÓRIO DE FIBRA/FIBROCIMENTO  FORNECIMENTO E INSTALAÇÃO. AF_06/2016</v>
          </cell>
          <cell r="C10648" t="str">
            <v>UN</v>
          </cell>
          <cell r="D10648">
            <v>5.22</v>
          </cell>
        </row>
        <row r="10649">
          <cell r="A10649">
            <v>96740</v>
          </cell>
          <cell r="B10649" t="str">
            <v>CONECTOR MACHO, PPR, 32 X 3/4'', CLASSE PN 25,  INSTALADO EM RESERVAÇÃO DE ÁGUA DE EDIFICAÇÃO QUE POSSUA RESERVATÓRIO DE FIBRA/FIBROCIMENTO   FORNECIMENTO E INSTALAÇÃO. AF_06/2016</v>
          </cell>
          <cell r="C10649" t="str">
            <v>UN</v>
          </cell>
          <cell r="D10649">
            <v>19.34</v>
          </cell>
        </row>
        <row r="10650">
          <cell r="A10650">
            <v>96741</v>
          </cell>
          <cell r="B10650" t="str">
            <v>LUVA, PPR, DN 40 MM, CLASSE PN 25, INSTALADO EM RESERVAÇÃO DE ÁGUA DE EDIFICAÇÃO QUE POSSUA RESERVATÓRIO DE FIBRA/FIBROCIMENTO  FORNECIMENTO E INSTALAÇÃO. AF_06/2016</v>
          </cell>
          <cell r="C10650" t="str">
            <v>UN</v>
          </cell>
          <cell r="D10650">
            <v>7.98</v>
          </cell>
        </row>
        <row r="10651">
          <cell r="A10651">
            <v>96742</v>
          </cell>
          <cell r="B10651" t="str">
            <v>LUVA, PPR, DN 50 MM, CLASSE PN 25, INSTALADO EM RESERVAÇÃO DE ÁGUA DE EDIFICAÇÃO QUE POSSUA RESERVATÓRIO DE FIBRA/FIBROCIMENTO  FORNECIMENTO E INSTALAÇÃO. AF_06/2016</v>
          </cell>
          <cell r="C10651" t="str">
            <v>UN</v>
          </cell>
          <cell r="D10651">
            <v>12.11</v>
          </cell>
        </row>
        <row r="10652">
          <cell r="A10652">
            <v>96743</v>
          </cell>
          <cell r="B10652" t="str">
            <v>LUVA, PPR, DN 63 MM, CLASSE PN 25, INSTALADO EM RESERVAÇÃO DE ÁGUA DE EDIFICAÇÃO QUE POSSUA RESERVATÓRIO DE FIBRA/FIBROCIMENTO  FORNECIMENTO E INSTALAÇÃO. AF_06/2016</v>
          </cell>
          <cell r="C10652" t="str">
            <v>UN</v>
          </cell>
          <cell r="D10652">
            <v>15.46</v>
          </cell>
        </row>
        <row r="10653">
          <cell r="A10653">
            <v>96744</v>
          </cell>
          <cell r="B10653" t="str">
            <v>LUVA, PPR, DN 75 MM, CLASSE PN 25, INSTALADO EM RESERVAÇÃO DE ÁGUA DE EDIFICAÇÃO QUE POSSUA RESERVATÓRIO DE FIBRA/FIBROCIMENTO  FORNECIMENTO E INSTALAÇÃO. AF_06/2016</v>
          </cell>
          <cell r="C10653" t="str">
            <v>UN</v>
          </cell>
          <cell r="D10653">
            <v>32.65</v>
          </cell>
        </row>
        <row r="10654">
          <cell r="A10654">
            <v>96745</v>
          </cell>
          <cell r="B10654" t="str">
            <v>LUVA, PPR, DN 90 MM, CLASSE PN 25, INSTALADO EM RESERVAÇÃO DE ÁGUA DE EDIFICAÇÃO QUE POSSUA RESERVATÓRIO DE FIBRA/FIBROCIMENTO  FORNECIMENTO E INSTALAÇÃO. AF_06/2016</v>
          </cell>
          <cell r="C10654" t="str">
            <v>UN</v>
          </cell>
          <cell r="D10654">
            <v>47.37</v>
          </cell>
        </row>
        <row r="10655">
          <cell r="A10655">
            <v>96746</v>
          </cell>
          <cell r="B10655" t="str">
            <v>LUVA, PPR, DN 110 MM, CLASSE PN 25, INSTALADO EM RESERVAÇÃO DE ÁGUA DE EDIFICAÇÃO QUE POSSUA RESERVATÓRIO DE FIBRA/FIBROCIMENTO  FORNECIMENTO E INSTALAÇÃO. AF_06/2016</v>
          </cell>
          <cell r="C10655" t="str">
            <v>UN</v>
          </cell>
          <cell r="D10655">
            <v>75.52</v>
          </cell>
        </row>
        <row r="10656">
          <cell r="A10656">
            <v>96747</v>
          </cell>
          <cell r="B10656" t="str">
            <v>JOELHO 90 GRAUS, PPR, DN 20 MM, CLASSE PN 25,  INSTALADO EM RESERVAÇÃO DE ÁGUA DE EDIFICAÇÃO QUE POSSUA RESERVATÓRIO DE FIBRA/FIBROCIMENTO  FORNECIMENTO E INSTALAÇÃO. AF_06/2016</v>
          </cell>
          <cell r="C10656" t="str">
            <v>UN</v>
          </cell>
          <cell r="D10656">
            <v>5.1100000000000003</v>
          </cell>
        </row>
        <row r="10657">
          <cell r="A10657">
            <v>96748</v>
          </cell>
          <cell r="B10657" t="str">
            <v>JOELHO 90 GRAUS, PPR, DN 25 MM, CLASSE PN 25,  INSTALADO EM RESERVAÇÃO DE ÁGUA DE EDIFICAÇÃO QUE POSSUA RESERVATÓRIO DE FIBRA/FIBROCIMENTO  FORNECIMENTO E INSTALAÇÃO. AF_06/2016</v>
          </cell>
          <cell r="C10657" t="str">
            <v>UN</v>
          </cell>
          <cell r="D10657">
            <v>5.69</v>
          </cell>
        </row>
        <row r="10658">
          <cell r="A10658">
            <v>96749</v>
          </cell>
          <cell r="B10658" t="str">
            <v>JOELHO 90 GRAUS, PPR, DN 32 MM, CLASSE PN 25,  INSTALADO EM RESERVAÇÃO DE ÁGUA DE EDIFICAÇÃO QUE POSSUA RESERVATÓRIO DE FIBRA/FIBROCIMENTO  FORNECIMENTO E INSTALAÇÃO. AF_06/2016</v>
          </cell>
          <cell r="C10658" t="str">
            <v>UN</v>
          </cell>
          <cell r="D10658">
            <v>7.69</v>
          </cell>
        </row>
        <row r="10659">
          <cell r="A10659">
            <v>96750</v>
          </cell>
          <cell r="B10659" t="str">
            <v>JOELHO 90 GRAUS, PPR, DN 40 MM, CLASSE PN 25,  INSTALADO EM RESERVAÇÃO DE ÁGUA DE EDIFICAÇÃO QUE POSSUA RESERVATÓRIO DE FIBRA/FIBROCIMENTO  FORNECIMENTO E INSTALAÇÃO. AF_06/2016</v>
          </cell>
          <cell r="C10659" t="str">
            <v>UN</v>
          </cell>
          <cell r="D10659">
            <v>9.9600000000000009</v>
          </cell>
        </row>
        <row r="10660">
          <cell r="A10660">
            <v>96751</v>
          </cell>
          <cell r="B10660" t="str">
            <v>JOELHO 90 GRAUS, PPR, DN 50 MM, CLASSE PN 25,  INSTALADO EM RESERVAÇÃO DE ÁGUA DE EDIFICAÇÃO QUE POSSUA RESERVATÓRIO DE FIBRA/FIBROCIMENTO  FORNECIMENTO E INSTALAÇÃO. AF_06/2016</v>
          </cell>
          <cell r="C10660" t="str">
            <v>UN</v>
          </cell>
          <cell r="D10660">
            <v>17.77</v>
          </cell>
        </row>
        <row r="10661">
          <cell r="A10661">
            <v>96752</v>
          </cell>
          <cell r="B10661" t="str">
            <v>JOELHO 90 GRAUS, PPR, DN 63 MM, CLASSE PN 25,  INSTALADO EM RESERVAÇÃO DE ÁGUA DE EDIFICAÇÃO QUE POSSUA RESERVATÓRIO DE FIBRA/FIBROCIMENTO  FORNECIMENTO E INSTALAÇÃO. AF_06/2016</v>
          </cell>
          <cell r="C10661" t="str">
            <v>UN</v>
          </cell>
          <cell r="D10661">
            <v>22.75</v>
          </cell>
        </row>
        <row r="10662">
          <cell r="A10662">
            <v>96753</v>
          </cell>
          <cell r="B10662" t="str">
            <v>JOELHO 90 GRAUS, PPR, DN 75 MM, CLASSE PN 25,  INSTALADO EM RESERVAÇÃO DE ÁGUA DE EDIFICAÇÃO QUE POSSUA RESERVATÓRIO DE FIBRA/FIBROCIMENTO  FORNECIMENTO E INSTALAÇÃO. AF_06/2016</v>
          </cell>
          <cell r="C10662" t="str">
            <v>UN</v>
          </cell>
          <cell r="D10662">
            <v>50.64</v>
          </cell>
        </row>
        <row r="10663">
          <cell r="A10663">
            <v>96754</v>
          </cell>
          <cell r="B10663" t="str">
            <v>JOELHO 90 GRAUS, PPR, DN 90 MM, CLASSE PN 25,  INSTALADO EM RESERVAÇÃO DE ÁGUA DE EDIFICAÇÃO QUE POSSUA RESERVATÓRIO DE FIBRA/FIBROCIMENTO  FORNECIMENTO E INSTALAÇÃO. AF_06/2016</v>
          </cell>
          <cell r="C10663" t="str">
            <v>UN</v>
          </cell>
          <cell r="D10663">
            <v>70.36</v>
          </cell>
        </row>
        <row r="10664">
          <cell r="A10664">
            <v>96755</v>
          </cell>
          <cell r="B10664" t="str">
            <v>JOELHO 90 GRAUS, PPR, DN 110 MM, CLASSE PN 25,  INSTALADO EM RESERVAÇÃO DE ÁGUA DE EDIFICAÇÃO QUE POSSUA RESERVATÓRIO DE FIBRA/FIBROCIMENTO  FORNECIMENTO E INSTALAÇÃO. AF_06/2016</v>
          </cell>
          <cell r="C10664" t="str">
            <v>UN</v>
          </cell>
          <cell r="D10664">
            <v>106.42</v>
          </cell>
        </row>
        <row r="10665">
          <cell r="A10665">
            <v>96756</v>
          </cell>
          <cell r="B10665" t="str">
            <v>TÊ MISTURADOR, PPR, DN 20 MM, CLASSE PN 25,  INSTALADO EM RESERVAÇÃO DE ÁGUA DE EDIFICAÇÃO QUE POSSUA RESERVATÓRIO DE FIBRA/FIBROCIMENTO  FORNECIMENTO E INSTALAÇÃO. AF_06/2016</v>
          </cell>
          <cell r="C10665" t="str">
            <v>UN</v>
          </cell>
          <cell r="D10665">
            <v>9.01</v>
          </cell>
        </row>
        <row r="10666">
          <cell r="A10666">
            <v>96757</v>
          </cell>
          <cell r="B10666" t="str">
            <v>TÊ MISTURADOR, PPR, DN 25 MM, CLASSE PN 25,  INSTALADO EM RESERVAÇÃO DE ÁGUA DE EDIFICAÇÃO QUE POSSUA RESERVATÓRIO DE FIBRA/FIBROCIMENTO  FORNECIMENTO E INSTALAÇÃO. AF_06/2016</v>
          </cell>
          <cell r="C10666" t="str">
            <v>UN</v>
          </cell>
          <cell r="D10666">
            <v>8.6999999999999993</v>
          </cell>
        </row>
        <row r="10667">
          <cell r="A10667">
            <v>96758</v>
          </cell>
          <cell r="B10667" t="str">
            <v>TÊ, PPR, DN 32 MM, CLASSE PN 25,  INSTALADO EM RESERVAÇÃO DE ÁGUA DE EDIFICAÇÃO QUE POSSUA RESERVATÓRIO DE FIBRA/FIBROCIMENTO  FORNECIMENTO E INSTALAÇÃO. AF_06/2016</v>
          </cell>
          <cell r="C10667" t="str">
            <v>UN</v>
          </cell>
          <cell r="D10667">
            <v>10.33</v>
          </cell>
        </row>
        <row r="10668">
          <cell r="A10668">
            <v>96759</v>
          </cell>
          <cell r="B10668" t="str">
            <v>TÊ, PPR, DN 40 MM, CLASSE PN 25,  INSTALADO EM RESERVAÇÃO DE ÁGUA DE EDIFICAÇÃO QUE POSSUA RESERVATÓRIO DE FIBRA/FIBROCIMENTO  FORNECIMENTO E INSTALAÇÃO. AF_06/2016</v>
          </cell>
          <cell r="C10668" t="str">
            <v>UN</v>
          </cell>
          <cell r="D10668">
            <v>14.65</v>
          </cell>
        </row>
        <row r="10669">
          <cell r="A10669">
            <v>96760</v>
          </cell>
          <cell r="B10669" t="str">
            <v>TÊ, PPR, DN 50 MM, CLASSE PN 25,  INSTALADO EM RESERVAÇÃO DE ÁGUA DE EDIFICAÇÃO QUE POSSUA RESERVATÓRIO DE FIBRA/FIBROCIMENTO  FORNECIMENTO E INSTALAÇÃO. AF_06/2016</v>
          </cell>
          <cell r="C10669" t="str">
            <v>UN</v>
          </cell>
          <cell r="D10669">
            <v>20.9</v>
          </cell>
        </row>
        <row r="10670">
          <cell r="A10670">
            <v>96761</v>
          </cell>
          <cell r="B10670" t="str">
            <v>TÊ, PPR, DN 63 MM, CLASSE PN 25,  INSTALADO EM RESERVAÇÃO DE ÁGUA DE EDIFICAÇÃO QUE POSSUA RESERVATÓRIO DE FIBRA/FIBROCIMENTO  FORNECIMENTO E INSTALAÇÃO. AF_06/2016</v>
          </cell>
          <cell r="C10670" t="str">
            <v>UN</v>
          </cell>
          <cell r="D10670">
            <v>28.85</v>
          </cell>
        </row>
        <row r="10671">
          <cell r="A10671">
            <v>96762</v>
          </cell>
          <cell r="B10671" t="str">
            <v>TÊ, PPR, DN 75 MM, CLASSE PN 25,  INSTALADO EM RESERVAÇÃO DE ÁGUA DE EDIFICAÇÃO QUE POSSUA RESERVATÓRIO DE FIBRA/FIBROCIMENTO  FORNECIMENTO E INSTALAÇÃO. AF_06/2016</v>
          </cell>
          <cell r="C10671" t="str">
            <v>UN</v>
          </cell>
          <cell r="D10671">
            <v>55.67</v>
          </cell>
        </row>
        <row r="10672">
          <cell r="A10672">
            <v>96763</v>
          </cell>
          <cell r="B10672" t="str">
            <v>TÊ, PPR, DN 90 MM, CLASSE PN 25,  INSTALADO EM RESERVAÇÃO DE ÁGUA DE EDIFICAÇÃO QUE POSSUA RESERVATÓRIO DE FIBRA/FIBROCIMENTO  FORNECIMENTO E INSTALAÇÃO. AF_06/2016</v>
          </cell>
          <cell r="C10672" t="str">
            <v>UN</v>
          </cell>
          <cell r="D10672">
            <v>75.819999999999993</v>
          </cell>
        </row>
        <row r="10673">
          <cell r="A10673">
            <v>96764</v>
          </cell>
          <cell r="B10673" t="str">
            <v>TÊ, PPR, DN 110 MM, CLASSE PN 25,  INSTALADO EM RESERVAÇÃO DE ÁGUA DE EDIFICAÇÃO QUE POSSUA RESERVATÓRIO DE FIBRA/FIBROCIMENTO  FORNECIMENTO E INSTALAÇÃO. AF_06/2016</v>
          </cell>
          <cell r="C10673" t="str">
            <v>UN</v>
          </cell>
          <cell r="D10673">
            <v>120.8</v>
          </cell>
        </row>
        <row r="10674">
          <cell r="A10674">
            <v>96765</v>
          </cell>
          <cell r="B10674" t="str">
            <v>ABRIGO PARA HIDRANTE, 90X60X17CM, COM REGISTRO GLOBO ANGULAR 45º 2.1/2", ADAPTADOR STORZ 2.1/2", MANGUEIRA DE INCÊNDIO 20M, REDUÇÃO 2.1/2X1.1/2" E ESGUICHO EM LATÃO 1.1/2" - FORNECIMENTO E INSTALAÇÃO. AF_08/2017</v>
          </cell>
          <cell r="C10674" t="str">
            <v>UN</v>
          </cell>
          <cell r="D10674">
            <v>1060.92</v>
          </cell>
        </row>
        <row r="10675">
          <cell r="A10675">
            <v>96794</v>
          </cell>
          <cell r="B10675" t="str">
            <v>TUBO, PEX, MONOCAMADA, DN 16, INSTALADO EM RAMAL OU SUB-RAMAL DE ÁGUA  FORNECIMENTO E INSTALAÇÃO. AF_06/2015</v>
          </cell>
          <cell r="C10675" t="str">
            <v>M</v>
          </cell>
          <cell r="D10675">
            <v>5.63</v>
          </cell>
        </row>
        <row r="10676">
          <cell r="A10676">
            <v>96795</v>
          </cell>
          <cell r="B10676" t="str">
            <v>TUBO, PEX, MONOCAMADA, DN 20, INSTALADO EM RAMAL OU SUB-RAMAL DE ÁGUA  FORNECIMENTO E INSTALAÇÃO. AF_06/2015</v>
          </cell>
          <cell r="C10676" t="str">
            <v>M</v>
          </cell>
          <cell r="D10676">
            <v>7.14</v>
          </cell>
        </row>
        <row r="10677">
          <cell r="A10677">
            <v>96796</v>
          </cell>
          <cell r="B10677" t="str">
            <v>TUBO, PEX, MONOCAMADA, DN 25, INSTALADO EM RAMAL OU SUB-RAMAL DE ÁGUA  FORNECIMENTO E INSTALAÇÃO. AF_06/2015</v>
          </cell>
          <cell r="C10677" t="str">
            <v>M</v>
          </cell>
          <cell r="D10677">
            <v>9.9600000000000009</v>
          </cell>
        </row>
        <row r="10678">
          <cell r="A10678">
            <v>96797</v>
          </cell>
          <cell r="B10678" t="str">
            <v>TUBO, PEX, MONOCAMADA, DN 32, INSTALADO EM RAMAL OU SUB-RAMAL DE ÁGUA  FORNECIMENTO E INSTALAÇÃO. AF_06/2015</v>
          </cell>
          <cell r="C10678" t="str">
            <v>M</v>
          </cell>
          <cell r="D10678">
            <v>14.94</v>
          </cell>
        </row>
        <row r="10679">
          <cell r="A10679">
            <v>96798</v>
          </cell>
          <cell r="B10679" t="str">
            <v>TUBO, PEX, MONOCAMADA, DN 16, INSTALADO EM RAMAL DE DISTRIBUIÇÃO DE ÁGUA  FORNECIMENTO E INSTALAÇÃO. AF_06/2015</v>
          </cell>
          <cell r="C10679" t="str">
            <v>M</v>
          </cell>
          <cell r="D10679">
            <v>5.73</v>
          </cell>
        </row>
        <row r="10680">
          <cell r="A10680">
            <v>96799</v>
          </cell>
          <cell r="B10680" t="str">
            <v>TUBO, PEX, MONOCAMADA, DN 20, INSTALADO EM RAMAL DE DISTRIBUIÇÃO DE ÁGUA  FORNECIMENTO E INSTALAÇÃO. AF_06/2015</v>
          </cell>
          <cell r="C10680" t="str">
            <v>M</v>
          </cell>
          <cell r="D10680">
            <v>7.69</v>
          </cell>
        </row>
        <row r="10681">
          <cell r="A10681">
            <v>96800</v>
          </cell>
          <cell r="B10681" t="str">
            <v>TUBO, PEX, MONOCAMADA, DN 25, INSTALADO EM RAMAL DE DISTRIBUIÇÃO DE ÁGUA  FORNECIMENTO E INSTALAÇÃO. AF_06/2015</v>
          </cell>
          <cell r="C10681" t="str">
            <v>M</v>
          </cell>
          <cell r="D10681">
            <v>11.08</v>
          </cell>
        </row>
        <row r="10682">
          <cell r="A10682">
            <v>96801</v>
          </cell>
          <cell r="B10682" t="str">
            <v>TUBO, PEX, MONOCAMADA, DN 32, INSTALADO EM RAMAL DE DISTRIBUIÇÃO DE ÁGUA  FORNECIMENTO E INSTALAÇÃO. AF_06/2015</v>
          </cell>
          <cell r="C10682" t="str">
            <v>M</v>
          </cell>
          <cell r="D10682">
            <v>16.87</v>
          </cell>
        </row>
        <row r="10683">
          <cell r="A10683">
            <v>96802</v>
          </cell>
          <cell r="B10683" t="str">
            <v>KIT CHASSI PEX, PRÉ-FABRICADO, PARA CHUVEIRO COM REGISTROS DE PRESSÃO E CONEXÕES POR CRIMPAGEM  FORNECIMENTO E INSTALAÇÃO. AF_06/2015</v>
          </cell>
          <cell r="C10683" t="str">
            <v>UN</v>
          </cell>
          <cell r="D10683">
            <v>169.73</v>
          </cell>
        </row>
        <row r="10684">
          <cell r="A10684">
            <v>96803</v>
          </cell>
          <cell r="B10684" t="str">
            <v>KIT CHASSI PEX, PRÉ-FABRICADO, PARA COZINHA COM CUBA SIMPLES E CONEXÕES POR CRIMPAGEM  FORNECIMENTO E INSTALAÇÃO. AF_06/2015</v>
          </cell>
          <cell r="C10684" t="str">
            <v>UN</v>
          </cell>
          <cell r="D10684">
            <v>87.38</v>
          </cell>
        </row>
        <row r="10685">
          <cell r="A10685">
            <v>96804</v>
          </cell>
          <cell r="B10685" t="str">
            <v>KIT CHASSI PEX, PRÉ-FABRICADO, PARA ÁREA DE SERVIÇO COM TANQUE E MÁQUINA DE LAVAR ROUPA, E CONEXÕES POR CRIMPAGEM  FORNECIMENTO E INSTALAÇÃO. AF_06/2015</v>
          </cell>
          <cell r="C10685" t="str">
            <v>UN</v>
          </cell>
          <cell r="D10685">
            <v>156.99</v>
          </cell>
        </row>
        <row r="10686">
          <cell r="A10686">
            <v>96805</v>
          </cell>
          <cell r="B10686" t="str">
            <v>KIT CHASSI PEX, PRÉ-FABRICADO, PARA CHUVEIRO COM REGISTROS DE PRESSÃO E CONEXÕES POR ANEL DESLIZANTE  FORNECIMENTO E INSTALAÇÃO. AF_06/2015</v>
          </cell>
          <cell r="C10686" t="str">
            <v>UN</v>
          </cell>
          <cell r="D10686">
            <v>175.68</v>
          </cell>
        </row>
        <row r="10687">
          <cell r="A10687">
            <v>96806</v>
          </cell>
          <cell r="B10687" t="str">
            <v>KIT CHASSI PEX, PRÉ-FABRICADO, PARA COZINHA COM CUBA SIMPLES E CONEXÕES POR ANEL DESLIZANTE  FORNECIMENTO E INSTALAÇÃO. AF_06/2015</v>
          </cell>
          <cell r="C10687" t="str">
            <v>UN</v>
          </cell>
          <cell r="D10687">
            <v>85.72</v>
          </cell>
        </row>
        <row r="10688">
          <cell r="A10688">
            <v>96807</v>
          </cell>
          <cell r="B10688" t="str">
            <v>KIT CHASSI PEX, PRÉ-FABRICADO, PARA ÁREA DE SERVIÇO COM TANQUE E MÁQUINA DE LAVAR ROUPA, E CONEXÕES POR ANEL DESLIZANTE  FORNECIMENTO E INSTALAÇÃO. AF_06/2015</v>
          </cell>
          <cell r="C10688" t="str">
            <v>UN</v>
          </cell>
          <cell r="D10688">
            <v>143.32</v>
          </cell>
        </row>
        <row r="10689">
          <cell r="A10689">
            <v>96808</v>
          </cell>
          <cell r="B10689" t="str">
            <v>UNIÃO METÁLICA PARA INSTALAÇÕES EM PEX, DN 16 MM, FIXAÇÃO DAS CONEXÕES POR ANEL DESLIZANTE  FORNECIMENTO E INSTALAÇÃO . AF_06/2015</v>
          </cell>
          <cell r="C10689" t="str">
            <v>UN</v>
          </cell>
          <cell r="D10689">
            <v>8.23</v>
          </cell>
        </row>
        <row r="10690">
          <cell r="A10690">
            <v>96809</v>
          </cell>
          <cell r="B10690" t="str">
            <v>CONEXÃO FIXA, ROSCA FÊMEA, METÁLICA, PARA INSTALAÇÕES EM PEX, DN 16 MM X 1/2", COM ANEL DESLIZANTE. FORNECIMENTO E INSTALAÇÃO. AF_06/2015</v>
          </cell>
          <cell r="C10690" t="str">
            <v>UN</v>
          </cell>
          <cell r="D10690">
            <v>9.3699999999999992</v>
          </cell>
        </row>
        <row r="10691">
          <cell r="A10691">
            <v>96810</v>
          </cell>
          <cell r="B10691" t="str">
            <v>CONEXÃO MÓVEL, ROSCA FÊMEA, METÁLICA, PARA INSTALAÇÕES EM PEX, DN 16 MM X 3/4", COM ANEL DESLIZANTE. FORNECIMENTO E INSTALAÇÃO. AF_06/2015</v>
          </cell>
          <cell r="C10691" t="str">
            <v>UN</v>
          </cell>
          <cell r="D10691">
            <v>10.14</v>
          </cell>
        </row>
        <row r="10692">
          <cell r="A10692">
            <v>96811</v>
          </cell>
          <cell r="B10692" t="str">
            <v>UNIÃO METÁLICA PARA INSTALAÇÕES EM PEX, DN 20 MM, FIXAÇÃO DAS CONEXÕES POR ANEL DESLIZANTE  FORNECIMENTO E INSTALAÇÃO . AF_06/2015</v>
          </cell>
          <cell r="C10692" t="str">
            <v>UN</v>
          </cell>
          <cell r="D10692">
            <v>10.95</v>
          </cell>
        </row>
        <row r="10693">
          <cell r="A10693">
            <v>96812</v>
          </cell>
          <cell r="B10693" t="str">
            <v>CONEXÃO FIXA, ROSCA FÊMEA, METÁLICA, PARA INSTALAÇÕES EM PEX, DN 20 MM X 1/2", COM ANEL DESLIZANTE. FORNECIMENTO E INSTALAÇÃO. AF_06/2015</v>
          </cell>
          <cell r="C10693" t="str">
            <v>UN</v>
          </cell>
          <cell r="D10693">
            <v>10.54</v>
          </cell>
        </row>
        <row r="10694">
          <cell r="A10694">
            <v>96813</v>
          </cell>
          <cell r="B10694" t="str">
            <v>CONEXÃO FIXA, ROSCA FÊMEA, METÁLICA, PARA INSTALAÇÕES EM PEX, DN 20 MM X 3/4", COM ANEL DESLIZANTE. FORNECIMENTO E INSTALAÇÃO. AF_06/2015</v>
          </cell>
          <cell r="C10694" t="str">
            <v>UN</v>
          </cell>
          <cell r="D10694">
            <v>12.07</v>
          </cell>
        </row>
        <row r="10695">
          <cell r="A10695">
            <v>96814</v>
          </cell>
          <cell r="B10695" t="str">
            <v>UNIÃO DE REDUÇÃO, METÁLICA, PARA INSTALAÇÕES EM PEX, DN 20 X 16 MM, CONEXÃO POR ANEL DESLIZANTE  FORNECIMENTO E INSTALAÇÃO. AF_06/2015</v>
          </cell>
          <cell r="C10695" t="str">
            <v>UN</v>
          </cell>
          <cell r="D10695">
            <v>10.28</v>
          </cell>
        </row>
        <row r="10696">
          <cell r="A10696">
            <v>96815</v>
          </cell>
          <cell r="B10696" t="str">
            <v>UNIÃO METÁLICA PARA INSTALAÇÕES EM PEX, DN 25 MM, FIXAÇÃO DAS CONEXÕES POR ANEL DESLIZANTE   FORNECIMENTO E INSTALAÇÃO. AF_06/2015</v>
          </cell>
          <cell r="C10696" t="str">
            <v>UN</v>
          </cell>
          <cell r="D10696">
            <v>17.079999999999998</v>
          </cell>
        </row>
        <row r="10697">
          <cell r="A10697">
            <v>96816</v>
          </cell>
          <cell r="B10697" t="str">
            <v>CONEXÃO FIXA, ROSCA FÊMEA, METÁLICA, PARA INSTALAÇÕES EM PEX, DN 25 MM X 3/4", COM ANEL DESLIZANTE. FORNECIMENTO E INSTALAÇÃO. AF_06/2015</v>
          </cell>
          <cell r="C10697" t="str">
            <v>UN</v>
          </cell>
          <cell r="D10697">
            <v>14.16</v>
          </cell>
        </row>
        <row r="10698">
          <cell r="A10698">
            <v>96817</v>
          </cell>
          <cell r="B10698" t="str">
            <v>CONEXÃO FIXA, ROSCA FÊMEA, METÁLICA, PARA INSTALAÇÕES EM PEX, DN 25 MM X 1", COM ANEL DESLIZANTE. FORNECIMENTO E INSTALAÇÃO. AF_06/2015</v>
          </cell>
          <cell r="C10698" t="str">
            <v>UN</v>
          </cell>
          <cell r="D10698">
            <v>16.02</v>
          </cell>
        </row>
        <row r="10699">
          <cell r="A10699">
            <v>96818</v>
          </cell>
          <cell r="B10699" t="str">
            <v>UNIÃO DE REDUÇÃO, METÁLICA, PEX, DN 25 X 16 MM, CONEXÃO POR ANEL DESLIZANTE  FORNECIMENTO E INSTALAÇÃO. AF_06/2015</v>
          </cell>
          <cell r="C10699" t="str">
            <v>UN</v>
          </cell>
          <cell r="D10699">
            <v>14.96</v>
          </cell>
        </row>
        <row r="10700">
          <cell r="A10700">
            <v>96819</v>
          </cell>
          <cell r="B10700" t="str">
            <v>UNIÃO DE REDUÇÃO, METÁLICA, PEX, DN 25 X 20 MM, CONEXÃO POR ANEL DESLIZANTE  FORNECIMENTO E INSTALAÇÃO. AF_06/2015</v>
          </cell>
          <cell r="C10700" t="str">
            <v>UN</v>
          </cell>
          <cell r="D10700">
            <v>14.96</v>
          </cell>
        </row>
        <row r="10701">
          <cell r="A10701">
            <v>96820</v>
          </cell>
          <cell r="B10701" t="str">
            <v>UNIÃO METÁLICA PARA INSTALAÇÕES EM PEX, DN 32 MM, FIXAÇÃO DAS CONEXÕES POR ANEL DESLIZANTE   FORNECIMENTO E INSTALAÇÃO. AF_06/2015</v>
          </cell>
          <cell r="C10701" t="str">
            <v>UN</v>
          </cell>
          <cell r="D10701">
            <v>26.87</v>
          </cell>
        </row>
        <row r="10702">
          <cell r="A10702">
            <v>96821</v>
          </cell>
          <cell r="B10702" t="str">
            <v>CONEXÃO FIXA, ROSCA FÊMEA, METÁLICA, PARA INSTALAÇÕES EM PEX, DN 32 MM X 1", COM ANEL DESLIZANTE  FORNECIMENTO E INSTALAÇÃO. AF_06/2015</v>
          </cell>
          <cell r="C10702" t="str">
            <v>UN</v>
          </cell>
          <cell r="D10702">
            <v>23</v>
          </cell>
        </row>
        <row r="10703">
          <cell r="A10703">
            <v>96822</v>
          </cell>
          <cell r="B10703" t="str">
            <v>UNIÃO DE REDUÇÃO, METÁLICA, PEX, DN 32 X 25 MM, CONEXÃO POR ANEL DESLIZANTE  FORNECIMENTO E INSTALAÇÃO. AF_06/2015</v>
          </cell>
          <cell r="C10703" t="str">
            <v>UN</v>
          </cell>
          <cell r="D10703">
            <v>23.29</v>
          </cell>
        </row>
        <row r="10704">
          <cell r="A10704">
            <v>96823</v>
          </cell>
          <cell r="B10704" t="str">
            <v>LUVA PARA INSTALAÇÕES EM PEX, DN 16 MM, CONEXÃO POR CRIMPAGEM  FORNECIMENTO E INSTALAÇÃO . AF_06/2015</v>
          </cell>
          <cell r="C10704" t="str">
            <v>UN</v>
          </cell>
          <cell r="D10704">
            <v>9.6199999999999992</v>
          </cell>
        </row>
        <row r="10705">
          <cell r="A10705">
            <v>96824</v>
          </cell>
          <cell r="B10705" t="str">
            <v>CONEXÃO FIXA, ROSCA FÊMEA, PARA INSTALAÇÕES EM PEX, DN 16MM X 1/2", CONEXÃO POR CRIMPAGEM  FORNECIMENTO E INSTALAÇÃO. AF_06/2015</v>
          </cell>
          <cell r="C10705" t="str">
            <v>UN</v>
          </cell>
          <cell r="D10705">
            <v>10.82</v>
          </cell>
        </row>
        <row r="10706">
          <cell r="A10706">
            <v>96825</v>
          </cell>
          <cell r="B10706" t="str">
            <v>CONEXÃO FIXA, ROSCA FÊMEA, PARA INSTALAÇÕES EM PEX, DN 16MM X 3/4", CONEXÃO POR CRIMPAGEM  FORNECIMENTO E INSTALAÇÃO. AF_06/2015</v>
          </cell>
          <cell r="C10706" t="str">
            <v>UN</v>
          </cell>
          <cell r="D10706">
            <v>14.54</v>
          </cell>
        </row>
        <row r="10707">
          <cell r="A10707">
            <v>96826</v>
          </cell>
          <cell r="B10707" t="str">
            <v>LUVA PARA INSTALAÇÕES EM PEX, DN 20 MM, CONEXÃO POR CRIMPAGEM   FORNECIMENTO E INSTALAÇÃO. AF_06/2015</v>
          </cell>
          <cell r="C10707" t="str">
            <v>UN</v>
          </cell>
          <cell r="D10707">
            <v>13.29</v>
          </cell>
        </row>
        <row r="10708">
          <cell r="A10708">
            <v>96827</v>
          </cell>
          <cell r="B10708" t="str">
            <v>CONEXÃO FIXA, ROSCA FÊMEA, PARA INSTALAÇÕES EM PEX, DN 20MM X 1/2", CONEXÃO POR CRIMPAGEM  FORNECIMENTO E INSTALAÇÃO. AF_06/2015</v>
          </cell>
          <cell r="C10708" t="str">
            <v>UN</v>
          </cell>
          <cell r="D10708">
            <v>13.77</v>
          </cell>
        </row>
        <row r="10709">
          <cell r="A10709">
            <v>96828</v>
          </cell>
          <cell r="B10709" t="str">
            <v>CONEXÃO FIXA, ROSCA FÊMEA, PARA INSTALAÇÕES EM PEX, DN 20MM X 3/4", CONEXÃO POR CRIMPAGEM  FORNECIMENTO E INSTALAÇÃO. AF_06/2015</v>
          </cell>
          <cell r="C10709" t="str">
            <v>UN</v>
          </cell>
          <cell r="D10709">
            <v>17.18</v>
          </cell>
        </row>
        <row r="10710">
          <cell r="A10710">
            <v>96829</v>
          </cell>
          <cell r="B10710" t="str">
            <v>LUVA DE REDUÇÃO PARA INSTALAÇÕES EM PEX, DN 20 X 16 MM, CONEXÃO POR CRIMPAGEM  FORNECIMENTO E INSTALAÇÃO. AF_06/2015</v>
          </cell>
          <cell r="C10710" t="str">
            <v>UN</v>
          </cell>
          <cell r="D10710">
            <v>13.26</v>
          </cell>
        </row>
        <row r="10711">
          <cell r="A10711">
            <v>96830</v>
          </cell>
          <cell r="B10711" t="str">
            <v>LUVA PARA INSTALAÇÕES EM PEX, DN 25 MM, CONEXÃO POR CRIMPAGEM   FORNECIMENTO E INSTALAÇÃO. AF_06/2015</v>
          </cell>
          <cell r="C10711" t="str">
            <v>UN</v>
          </cell>
          <cell r="D10711">
            <v>19.18</v>
          </cell>
        </row>
        <row r="10712">
          <cell r="A10712">
            <v>96831</v>
          </cell>
          <cell r="B10712" t="str">
            <v>CONEXÃO FIXA, ROSCA FÊMEA, PARA INSTALAÇÕES EM PEX, DN 25MM X 1/2", CONEXÃO POR CRIMPAGEM  FORNECIMENTO E INSTALAÇÃO. AF_06/2015</v>
          </cell>
          <cell r="C10712" t="str">
            <v>UN</v>
          </cell>
          <cell r="D10712">
            <v>15.73</v>
          </cell>
        </row>
        <row r="10713">
          <cell r="A10713">
            <v>96832</v>
          </cell>
          <cell r="B10713" t="str">
            <v>CONEXÃO FIXA, ROSCA FÊMEA, PARA INSTALAÇÕES EM PEX, DN 25MM X 3/4", CONEXÃO POR CRIMPAGEM  FORNECIMENTO E INSTALAÇÃO. AF_06/2015</v>
          </cell>
          <cell r="C10713" t="str">
            <v>UN</v>
          </cell>
          <cell r="D10713">
            <v>18.100000000000001</v>
          </cell>
        </row>
        <row r="10714">
          <cell r="A10714">
            <v>96833</v>
          </cell>
          <cell r="B10714" t="str">
            <v>LUVA DE REDUÇÃO PARA INSTALAÇÕES EM PEX, DN 25 X 16 MM, CONEXÃO POR CRIMPAGEM  FORNECIMENTO E INSTALAÇÃO. AF_06/2015</v>
          </cell>
          <cell r="C10714" t="str">
            <v>UN</v>
          </cell>
          <cell r="D10714">
            <v>16.98</v>
          </cell>
        </row>
        <row r="10715">
          <cell r="A10715">
            <v>96834</v>
          </cell>
          <cell r="B10715" t="str">
            <v>LUVA PARA INSTALAÇÕES EM PEX, DN 32 MM, CONEXÃO POR CRIMPAGEM  FORNECIMENTO E INSTALAÇÃO . AF_06/2015</v>
          </cell>
          <cell r="C10715" t="str">
            <v>UN</v>
          </cell>
          <cell r="D10715">
            <v>27.83</v>
          </cell>
        </row>
        <row r="10716">
          <cell r="A10716">
            <v>96835</v>
          </cell>
          <cell r="B10716" t="str">
            <v>CONEXÃO FIXA, ROSCA FÊMEA, PARA INSTALAÇÕES EM PEX, DN 32 MM X 3/4", CONEXÃO POR CRIMPAGEM  FORNECIMENTO E INSTALAÇÃO. AF_06/2015</v>
          </cell>
          <cell r="C10716" t="str">
            <v>UN</v>
          </cell>
          <cell r="D10716">
            <v>24.14</v>
          </cell>
        </row>
        <row r="10717">
          <cell r="A10717">
            <v>96836</v>
          </cell>
          <cell r="B10717" t="str">
            <v>LUVA DE REDUÇÃO PARA INSTALAÇÕES EM PEX, DN 32 X 25 MM, CONEXÃO POR CRIMPAGEM  FORNECIMENTO E INSTALAÇÃO. AF_06/2015</v>
          </cell>
          <cell r="C10717" t="str">
            <v>UN</v>
          </cell>
          <cell r="D10717">
            <v>25.67</v>
          </cell>
        </row>
        <row r="10718">
          <cell r="A10718">
            <v>96837</v>
          </cell>
          <cell r="B10718" t="str">
            <v>JOELHO 90 GRAUS, METÁLICO, PARA INSTALAÇÕES EM PEX, DN 16 MM, CONEXÃO POR ANEL DESLIZANTE   FORNECIMENTO E INSTALAÇÃO. AF_06/2015</v>
          </cell>
          <cell r="C10718" t="str">
            <v>UN</v>
          </cell>
          <cell r="D10718">
            <v>14.27</v>
          </cell>
        </row>
        <row r="10719">
          <cell r="A10719">
            <v>96838</v>
          </cell>
          <cell r="B10719" t="str">
            <v>JOELHO 90 GRAUS, ROSCA FÊMEA TERMINAL, METÁLICO, PARA INSTALAÇÕES EM PEX, DN 16MM X 1/2", CONEXÃO POR ANEL DESLIZANTE  FORNECIMENTO E INSTALAÇÃO. AF_06/2015</v>
          </cell>
          <cell r="C10719" t="str">
            <v>UN</v>
          </cell>
          <cell r="D10719">
            <v>13.16</v>
          </cell>
        </row>
        <row r="10720">
          <cell r="A10720">
            <v>96839</v>
          </cell>
          <cell r="B10720" t="str">
            <v>JOELHO, ROSCA FÊMEA, COM BASE FIXA, METÁLICO, PARA INSTALAÇÕES EM PEX, DN 16MM X 1/2", CONEXÃO POR ANEL DESLIZANTE  FORNECIMENTO E INSTALAÇÃO. AF_06/2015</v>
          </cell>
          <cell r="C10720" t="str">
            <v>UN</v>
          </cell>
          <cell r="D10720">
            <v>12.97</v>
          </cell>
        </row>
        <row r="10721">
          <cell r="A10721">
            <v>96840</v>
          </cell>
          <cell r="B10721" t="str">
            <v>JOELHO 90 GRAUS, METÁLICO, PARA INSTALAÇÕES EM PEX, DN 20 MM, CONEXÃO POR ANEL DESLIZANTE  FORNECIMENTO E INSTALAÇÃO . AF_06/2015</v>
          </cell>
          <cell r="C10721" t="str">
            <v>UN</v>
          </cell>
          <cell r="D10721">
            <v>16.68</v>
          </cell>
        </row>
        <row r="10722">
          <cell r="A10722">
            <v>96841</v>
          </cell>
          <cell r="B10722" t="str">
            <v>JOELHO 90 GRAUS, ROSCA FÊMEA TERMINAL, METÁLICO, PARA INSTALAÇÕES EM PEX, DN 20 MM X 1/2", CONEXÃO POR ANEL DESLIZANTE  FORNECIMENTO E INSTALAÇÃO. AF_06/2015</v>
          </cell>
          <cell r="C10722" t="str">
            <v>UN</v>
          </cell>
          <cell r="D10722">
            <v>14.7</v>
          </cell>
        </row>
        <row r="10723">
          <cell r="A10723">
            <v>96842</v>
          </cell>
          <cell r="B10723" t="str">
            <v>JOELHO 90 GRAUS, ROSCA FÊMEA TERMINAL, METÁLICO, PARA INSTALAÇÕES EM PEX, DN 20 MM X 3/4", CONEXÃO POR ANEL DESLIZANTE  FORNECIMENTO E INSTALAÇÃO. AF_06/2015</v>
          </cell>
          <cell r="C10723" t="str">
            <v>UN</v>
          </cell>
          <cell r="D10723">
            <v>18.489999999999998</v>
          </cell>
        </row>
        <row r="10724">
          <cell r="A10724">
            <v>96843</v>
          </cell>
          <cell r="B10724" t="str">
            <v>JOELHO ROSCA FÊMEA, COM BASE FIXA, METÁLICO, PARA INSTALAÇÕES EM PEX, DN 20MM X 1/2", CONEXÃO POR ANEL DESLIZANTE  FORNECIMENTO E INSTALAÇÃO. AF_06/2015</v>
          </cell>
          <cell r="C10724" t="str">
            <v>UN</v>
          </cell>
          <cell r="D10724">
            <v>17.809999999999999</v>
          </cell>
        </row>
        <row r="10725">
          <cell r="A10725">
            <v>96844</v>
          </cell>
          <cell r="B10725" t="str">
            <v>JOELHO ROSCA FÊMEA, MÓVEL, METÁLICO, PARA INSTALAÇÕES EM PEX, DN 20MM X 3/4", CONEXÃO POR ANEL DESLIZANTE  FORNECIMENTO E INSTALAÇÃO. AF_06/2015</v>
          </cell>
          <cell r="C10725" t="str">
            <v>UN</v>
          </cell>
          <cell r="D10725">
            <v>24.01</v>
          </cell>
        </row>
        <row r="10726">
          <cell r="A10726">
            <v>96845</v>
          </cell>
          <cell r="B10726" t="str">
            <v>JOELHO 90 GRAUS, METÁLICO, PARA INSTALAÇÕES EM PEX, DN 25 MM, CONEXÃO POR ANEL DESLIZANTE   FORNECIMENTO E INSTALAÇÃO. AF_06/2015</v>
          </cell>
          <cell r="C10726" t="str">
            <v>UN</v>
          </cell>
          <cell r="D10726">
            <v>25.8</v>
          </cell>
        </row>
        <row r="10727">
          <cell r="A10727">
            <v>96846</v>
          </cell>
          <cell r="B10727" t="str">
            <v>JOELHO 90 GRAUS, ROSCA FÊMEA TERMINAL, METÁLICO, PARA INSTALAÇÕES EM PEX, DN 25 MM X 3/4", CONEXÃO POR ANEL DESLIZANTE  FORNECIMENTO E INSTALAÇÃO. AF_06/2015</v>
          </cell>
          <cell r="C10727" t="str">
            <v>UN</v>
          </cell>
          <cell r="D10727">
            <v>20.51</v>
          </cell>
        </row>
        <row r="10728">
          <cell r="A10728">
            <v>96847</v>
          </cell>
          <cell r="B10728" t="str">
            <v>JOELHO ROSCA FÊMEA, COM BASE FIXA, METÁLICO, PARA INSTALAÇÕES EM PEX, DN 25MM X 3/4", CONEXÃO POR ANEL DESLIZANTE  FORNECIMENTO E INSTALAÇÃO. AF_06/2015</v>
          </cell>
          <cell r="C10728" t="str">
            <v>UN</v>
          </cell>
          <cell r="D10728">
            <v>22.45</v>
          </cell>
        </row>
        <row r="10729">
          <cell r="A10729">
            <v>96848</v>
          </cell>
          <cell r="B10729" t="str">
            <v>JOELHO 90 GRAUS, METÁLICO, PARA INSTALAÇÕES EM PEX, DN 32 MM, CONEXÃO POR ANEL DESLIZANTE  FORNECIMENTO E INSTALAÇÃO . AF_06/2015</v>
          </cell>
          <cell r="C10729" t="str">
            <v>UN</v>
          </cell>
          <cell r="D10729">
            <v>33.4</v>
          </cell>
        </row>
        <row r="10730">
          <cell r="A10730">
            <v>96849</v>
          </cell>
          <cell r="B10730" t="str">
            <v>JOELHO 90 GRAUS, PARA INSTALAÇÕES EM PEX, DN 16 MM, CONEXÃO POR CRIMPAGEM   FORNECIMENTO E INSTALAÇÃO. AF_06/2015</v>
          </cell>
          <cell r="C10730" t="str">
            <v>UN</v>
          </cell>
          <cell r="D10730">
            <v>12.21</v>
          </cell>
        </row>
        <row r="10731">
          <cell r="A10731">
            <v>96850</v>
          </cell>
          <cell r="B10731" t="str">
            <v>JOELHO 90 GRAUS, ROSCA FÊMEA TERMINAL, PARA INSTALAÇÕES EM PEX, DN 16MM X 1/2", CONEXÃO POR CRIMPAGEM  FORNECIMENTO E INSTALAÇÃO. AF_06/2015</v>
          </cell>
          <cell r="C10731" t="str">
            <v>UN</v>
          </cell>
          <cell r="D10731">
            <v>14.2</v>
          </cell>
        </row>
        <row r="10732">
          <cell r="A10732">
            <v>96851</v>
          </cell>
          <cell r="B10732" t="str">
            <v>JOELHO 90 GRAUS, ROSCA FÊMEA TERMINAL, PARA INSTALAÇÕES EM PEX, DN 16MM X 3/4", CONEXÃO POR CRIMPAGEM  FORNECIMENTO E INSTALAÇÃO. AF_06/2015</v>
          </cell>
          <cell r="C10732" t="str">
            <v>UN</v>
          </cell>
          <cell r="D10732">
            <v>18.63</v>
          </cell>
        </row>
        <row r="10733">
          <cell r="A10733">
            <v>96852</v>
          </cell>
          <cell r="B10733" t="str">
            <v>JOELHO 90 GRAUS, PARA INSTALAÇÕES EM PEX, DN 20 MM, CONEXÃO POR CRIMPAGEM   FORNECIMENTO E INSTALAÇÃO. AF_06/2015</v>
          </cell>
          <cell r="C10733" t="str">
            <v>UN</v>
          </cell>
          <cell r="D10733">
            <v>16.170000000000002</v>
          </cell>
        </row>
        <row r="10734">
          <cell r="A10734">
            <v>96853</v>
          </cell>
          <cell r="B10734" t="str">
            <v>JOELHO 90 GRAUS, ROSCA FÊMEA TERMINAL, PARA INSTALAÇÕES EM PEX, DN 20MM X 1/2", CONEXÃO POR CRIMPAGEM  FORNECIMENTO E INSTALAÇÃO. AF_06/2015</v>
          </cell>
          <cell r="C10734" t="str">
            <v>UN</v>
          </cell>
          <cell r="D10734">
            <v>18.100000000000001</v>
          </cell>
        </row>
        <row r="10735">
          <cell r="A10735">
            <v>96854</v>
          </cell>
          <cell r="B10735" t="str">
            <v>JOELHO 90 GRAUS, ROSCA FÊMEA TERMINAL, PARA INSTALAÇÕES EM PEX, DN 20MM X 3/4", CONEXÃO POR CRIMPAGEM  FORNECIMENTO E INSTALAÇÃO. AF_06/2015</v>
          </cell>
          <cell r="C10735" t="str">
            <v>UN</v>
          </cell>
          <cell r="D10735">
            <v>21.53</v>
          </cell>
        </row>
        <row r="10736">
          <cell r="A10736">
            <v>96855</v>
          </cell>
          <cell r="B10736" t="str">
            <v>JOELHO 90 GRAUS, PARA INSTALAÇÕES EM PEX, DN 25 MM, CONEXÃO POR CRIMPAGEM   FORNECIMENTO E INSTALAÇÃO. AF_06/2015</v>
          </cell>
          <cell r="C10736" t="str">
            <v>UN</v>
          </cell>
          <cell r="D10736">
            <v>20.059999999999999</v>
          </cell>
        </row>
        <row r="10737">
          <cell r="A10737">
            <v>96856</v>
          </cell>
          <cell r="B10737" t="str">
            <v>JOELHO 90 GRAUS, ROSCA FÊMEA TERMINAL, PARA INSTALAÇÕES EM PEX, DN 25MM X 1/2", CONEXÃO POR CRIMPAGEM  FORNECIMENTO E INSTALAÇÃO. AF_06/2015</v>
          </cell>
          <cell r="C10737" t="str">
            <v>UN</v>
          </cell>
          <cell r="D10737">
            <v>20.34</v>
          </cell>
        </row>
        <row r="10738">
          <cell r="A10738">
            <v>96857</v>
          </cell>
          <cell r="B10738" t="str">
            <v>JOELHO 90 GRAUS, ROSCA FÊMEA TERMINAL, PARA INSTALAÇÕES EM PEX, DN 25MM X 1, CONEXÃO POR CRIMPAGEM  FORNECIMENTO E INSTALAÇÃO. AF_06/2015</v>
          </cell>
          <cell r="C10738" t="str">
            <v>UN</v>
          </cell>
          <cell r="D10738">
            <v>31.94</v>
          </cell>
        </row>
        <row r="10739">
          <cell r="A10739">
            <v>96858</v>
          </cell>
          <cell r="B10739" t="str">
            <v>JOELHO 90 GRAUS, PARA INSTALAÇÕES EM PEX, DN 32 MM, CONEXÃO POR CRIMPAGEM   FORNECIMENTO E INSTALAÇÃO. AF_06/2015</v>
          </cell>
          <cell r="C10739" t="str">
            <v>UN</v>
          </cell>
          <cell r="D10739">
            <v>32.44</v>
          </cell>
        </row>
        <row r="10740">
          <cell r="A10740">
            <v>96859</v>
          </cell>
          <cell r="B10740" t="str">
            <v>JOELHO 90 GRAUS, ROSCA FÊMEA TERMINAL, PARA INSTALAÇÕES EM PEX, DN 32 MM X 1", CONEXÃO POR CRIMPAGEM  FORNECIMENTO E INSTALAÇÃO. AF_06/2015</v>
          </cell>
          <cell r="C10740" t="str">
            <v>UN</v>
          </cell>
          <cell r="D10740">
            <v>39.979999999999997</v>
          </cell>
        </row>
        <row r="10741">
          <cell r="A10741">
            <v>96860</v>
          </cell>
          <cell r="B10741" t="str">
            <v>TÊ, METÁLICO, PARA INSTALAÇÕES EM PEX, DN 16 MM, CONEXÃO POR ANEL DESLIZANTE  FORNECIMENTO E INSTALAÇÃO. AF_06/2015</v>
          </cell>
          <cell r="C10741" t="str">
            <v>UN</v>
          </cell>
          <cell r="D10741">
            <v>16.670000000000002</v>
          </cell>
        </row>
        <row r="10742">
          <cell r="A10742">
            <v>96861</v>
          </cell>
          <cell r="B10742" t="str">
            <v>TÊ, ROSCA FÊMEA, METÁLICO, PARA INSTALAÇÕES EM PEX, DN 16 MM X ½, CONEXÃO POR ANEL DESLIZANTE   FORNECIMENTO E INSTALAÇÃO. AF_06/2015</v>
          </cell>
          <cell r="C10742" t="str">
            <v>UN</v>
          </cell>
          <cell r="D10742">
            <v>17.93</v>
          </cell>
        </row>
        <row r="10743">
          <cell r="A10743">
            <v>96862</v>
          </cell>
          <cell r="B10743" t="str">
            <v>TÊ, METÁLICO, PARA INSTALAÇÕES EM PEX, DN 20 MM, CONEXÃO POR ANEL DESLIZANTE  FORNECIMENTO E INSTALAÇÃO. AF_06/2015</v>
          </cell>
          <cell r="C10743" t="str">
            <v>UN</v>
          </cell>
          <cell r="D10743">
            <v>20.09</v>
          </cell>
        </row>
        <row r="10744">
          <cell r="A10744">
            <v>96863</v>
          </cell>
          <cell r="B10744" t="str">
            <v>TÊ, ROSCA FÊMEA, METÁLICO, PARA INSTALAÇÕES EM PEX, DN 20 MM X ½, CONEXÃO POR ANEL DESLIZANTE   FORNECIMENTO E INSTALAÇÃO. AF_06/2015</v>
          </cell>
          <cell r="C10744" t="str">
            <v>UN</v>
          </cell>
          <cell r="D10744">
            <v>19.88</v>
          </cell>
        </row>
        <row r="10745">
          <cell r="A10745">
            <v>96864</v>
          </cell>
          <cell r="B10745" t="str">
            <v>TÊ, METÁLICO, PARA INSTALAÇÕES EM PEX, DN 25 MM, CONEXÃO POR ANEL DESLIZANTE  FORNECIMENTO E INSTALAÇÃO. AF_06/2015</v>
          </cell>
          <cell r="C10745" t="str">
            <v>UN</v>
          </cell>
          <cell r="D10745">
            <v>31.05</v>
          </cell>
        </row>
        <row r="10746">
          <cell r="A10746">
            <v>96865</v>
          </cell>
          <cell r="B10746" t="str">
            <v>TÊ, ROSCA FÊMEA, METÁLICO, PARA INSTALAÇÕES EM PEX, DN 25 MM X 3/4", CONEXÃO POR ANEL DESLIZANTE  FORNECIMENTO E INSTALAÇÃO. AF_06/2015</v>
          </cell>
          <cell r="C10746" t="str">
            <v>UN</v>
          </cell>
          <cell r="D10746">
            <v>30.44</v>
          </cell>
        </row>
        <row r="10747">
          <cell r="A10747">
            <v>96866</v>
          </cell>
          <cell r="B10747" t="str">
            <v>TÊ, METÁLICO, PARA INSTALAÇÕES EM PEX, DN 32 MM, CONEXÃO POR ANEL DESLIZANTE  FORNECIMENTO E INSTALAÇÃO. AF_06/2015</v>
          </cell>
          <cell r="C10747" t="str">
            <v>UN</v>
          </cell>
          <cell r="D10747">
            <v>40.69</v>
          </cell>
        </row>
        <row r="10748">
          <cell r="A10748">
            <v>96867</v>
          </cell>
          <cell r="B10748" t="str">
            <v>TÊ, ROSCA MACHO, METÁLICO, PARA INSTALAÇÕES EM PEX, DN 32 MM X 1", CONEXÃO POR ANEL DESLIZANTE  FORNECIMENTO E INSTALAÇÃO. AF_06/2015</v>
          </cell>
          <cell r="C10748" t="str">
            <v>UN</v>
          </cell>
          <cell r="D10748">
            <v>47.01</v>
          </cell>
        </row>
        <row r="10749">
          <cell r="A10749">
            <v>96868</v>
          </cell>
          <cell r="B10749" t="str">
            <v>TÊ, PARA INSTALAÇÕES EM PEX, DN 16 MM, CONEXÃO POR CRIMPAGEM  FORNECIMENTO E INSTALAÇÃO. AF_06/2015</v>
          </cell>
          <cell r="C10749" t="str">
            <v>UN</v>
          </cell>
          <cell r="D10749">
            <v>18.809999999999999</v>
          </cell>
        </row>
        <row r="10750">
          <cell r="A10750">
            <v>96869</v>
          </cell>
          <cell r="B10750" t="str">
            <v>TÊ, PARA INSTALAÇÕES EM PEX, DN 20 MM, CONEXÃO POR CRIMPAGEM  FORNECIMENTO E INSTALAÇÃO. AF_06/2015</v>
          </cell>
          <cell r="C10750" t="str">
            <v>UN</v>
          </cell>
          <cell r="D10750">
            <v>22.46</v>
          </cell>
        </row>
        <row r="10751">
          <cell r="A10751">
            <v>96870</v>
          </cell>
          <cell r="B10751" t="str">
            <v>TÊ, PEX, DN 25 MM, CONEXÃO POR CRIMPAGEM  FORNECIMENTO E INSTALAÇÃO. AF_06/2015</v>
          </cell>
          <cell r="C10751" t="str">
            <v>UN</v>
          </cell>
          <cell r="D10751">
            <v>35.159999999999997</v>
          </cell>
        </row>
        <row r="10752">
          <cell r="A10752">
            <v>96871</v>
          </cell>
          <cell r="B10752" t="str">
            <v>TÊ, PARA INSTALAÇÕES EM PEX, DN 32 MM, CONEXÃO POR CRIMPAGEM  FORNECIMENTO E INSTALAÇÃO. AF_06/2015</v>
          </cell>
          <cell r="C10752" t="str">
            <v>UN</v>
          </cell>
          <cell r="D10752">
            <v>50.73</v>
          </cell>
        </row>
        <row r="10753">
          <cell r="A10753">
            <v>96872</v>
          </cell>
          <cell r="B10753" t="str">
            <v>DISTRIBUIDOR 2 SAÍDAS, METÁLICO, PARA INSTALAÇÕES EM PEX, ENTRADA DE 3/4" X 2 SAÍDAS DE 1/2", CONEXÃO POR ANEL DESLIZANTE  FORNECIMENTO E INSTALAÇÃO. AF_06/2015</v>
          </cell>
          <cell r="C10753" t="str">
            <v>UN</v>
          </cell>
          <cell r="D10753">
            <v>48</v>
          </cell>
        </row>
        <row r="10754">
          <cell r="A10754">
            <v>96873</v>
          </cell>
          <cell r="B10754" t="str">
            <v>DISTRIBUIDOR 2 SAÍDAS, METÁLICO, PARA INSTALAÇÕES EM PEX, ENTRADA DE 1" X 2 SAÍDAS DE 1/2", CONEXÃO POR ANEL DESLIZANTE  FORNECIMENTO E INSTALAÇÃO. AF_06/2015</v>
          </cell>
          <cell r="C10754" t="str">
            <v>UN</v>
          </cell>
          <cell r="D10754">
            <v>54.99</v>
          </cell>
        </row>
        <row r="10755">
          <cell r="A10755">
            <v>96874</v>
          </cell>
          <cell r="B10755" t="str">
            <v>DISTRIBUIDOR 3 SAÍDAS, METÁLICO, PARA INSTALAÇÕES EM PEX, ENTRADA DE 3/4" X 3 SAÍDAS DE 1/2", CONEXÃO POR ANEL DESLIZANTE  FORNECIMENTO E INSTALAÇÃO . AF_06/2015</v>
          </cell>
          <cell r="C10755" t="str">
            <v>UN</v>
          </cell>
          <cell r="D10755">
            <v>58.52</v>
          </cell>
        </row>
        <row r="10756">
          <cell r="A10756">
            <v>96875</v>
          </cell>
          <cell r="B10756" t="str">
            <v>DISTRIBUIDOR 3 SAÍDAS, METÁLICO, PARA INSTALAÇÕES EM PEX, ENTRADA DE 1 X 3 SAÍDAS DE 1/2, CONEXÃO POR ANEL DESLIZANTE   FORNECIMENTO E INSTALAÇÃO. AF_06/2015</v>
          </cell>
          <cell r="C10756" t="str">
            <v>UN</v>
          </cell>
          <cell r="D10756">
            <v>69.75</v>
          </cell>
        </row>
        <row r="10757">
          <cell r="A10757">
            <v>96876</v>
          </cell>
          <cell r="B10757" t="str">
            <v>DISTRIBUIDOR 2 SAÍDAS, PARA INSTALAÇÕES EM PEX, ENTRADA DE 32 MM X 2 SAÍDAS DE 16 MM, CONEXÃO POR CRIMPAGEM FORNECIMENTO E INSTALAÇÃO. AF_06/2015</v>
          </cell>
          <cell r="C10757" t="str">
            <v>UN</v>
          </cell>
          <cell r="D10757">
            <v>122.05</v>
          </cell>
        </row>
        <row r="10758">
          <cell r="A10758">
            <v>96877</v>
          </cell>
          <cell r="B10758" t="str">
            <v>DISTRIBUIDOR 2 SAÍDAS, PARA INSTALAÇÕES EM PEX, ENTRADA DE 32 MM X 2 SAÍDAS DE 20 MM, CONEXÃO POR CRIMPAGEM  FORNECIMENTO E INSTALAÇÃO. AF_06/2015</v>
          </cell>
          <cell r="C10758" t="str">
            <v>UN</v>
          </cell>
          <cell r="D10758">
            <v>130.19999999999999</v>
          </cell>
        </row>
        <row r="10759">
          <cell r="A10759">
            <v>96878</v>
          </cell>
          <cell r="B10759" t="str">
            <v>DISTRIBUIDOR 2 SAÍDAS, PARA INSTALAÇÕES EM PEX, ENTRADA DE 32 MM X 2 SAÍDAS DE 25 MM, CONEXÃO POR CRIMPAGEM  FORNECIMENTO E INSTALAÇÃO. AF_06/2015</v>
          </cell>
          <cell r="C10759" t="str">
            <v>UN</v>
          </cell>
          <cell r="D10759">
            <v>131.72</v>
          </cell>
        </row>
        <row r="10760">
          <cell r="A10760">
            <v>96879</v>
          </cell>
          <cell r="B10760" t="str">
            <v>DISTRIBUIDOR 3 SAÍDAS, PARA INSTALAÇÕES EM PEX, ENTRADA DE 32 MM X 3 SAÍDAS DE 16 MM, CONEXÃO POR CRIMPAGEM  FORNECIMENTO E INSTALAÇÃO. AF_06/2015</v>
          </cell>
          <cell r="C10760" t="str">
            <v>UN</v>
          </cell>
          <cell r="D10760">
            <v>132.72999999999999</v>
          </cell>
        </row>
        <row r="10761">
          <cell r="A10761">
            <v>96880</v>
          </cell>
          <cell r="B10761" t="str">
            <v>DISTRIBUIDOR 3 SAÍDAS, PARA INSTALAÇÕES EM PEX, ENTRADA DE 32 MM X 3 SAÍDAS DE 20 MM, CONEXÃO POR CRIMPAGEM  FORNECIMENTO E INSTALAÇÃO. AF_06/2015</v>
          </cell>
          <cell r="C10761" t="str">
            <v>UN</v>
          </cell>
          <cell r="D10761">
            <v>150.97</v>
          </cell>
        </row>
        <row r="10762">
          <cell r="A10762">
            <v>96881</v>
          </cell>
          <cell r="B10762" t="str">
            <v>DISTRIBUIDOR 3 SAÍDAS, PARA INSTALAÇÕES EM PEX, ENTRADA DE 32 MM X 3 SAÍDAS DE 25 MM, CONEXÃO POR CRIMPAGEM  FORNECIMENTO E INSTALAÇÃO. AF_06/2015</v>
          </cell>
          <cell r="C10762" t="str">
            <v>UN</v>
          </cell>
          <cell r="D10762">
            <v>159.22999999999999</v>
          </cell>
        </row>
        <row r="10763">
          <cell r="A10763">
            <v>96920</v>
          </cell>
          <cell r="B10763" t="str">
            <v>ARGAMASSA TRAÇO 1:3 (CIMENTO E AREIA), PREPARO MECANICO , INCLUSO ADITIVO IMPERMEABILIZANTE</v>
          </cell>
          <cell r="C10763" t="str">
            <v>M3</v>
          </cell>
          <cell r="D10763">
            <v>426.21</v>
          </cell>
        </row>
        <row r="10764">
          <cell r="A10764">
            <v>96995</v>
          </cell>
          <cell r="B10764" t="str">
            <v>REATERRO MANUAL COM APILOAMENTO. AF_10/2017</v>
          </cell>
          <cell r="C10764" t="str">
            <v>M3</v>
          </cell>
          <cell r="D10764">
            <v>32.880000000000003</v>
          </cell>
        </row>
        <row r="10765">
          <cell r="A10765" t="str">
            <v>73734/1</v>
          </cell>
          <cell r="B10765" t="str">
            <v>PISO EM TACO DE MADEIRA 7X21CM, ASSENTADO COM ARGAMASSA TRACO 1:4 (CIMENTO E AREIA MEDIA)</v>
          </cell>
          <cell r="C10765" t="str">
            <v>M2</v>
          </cell>
          <cell r="D10765">
            <v>89.21</v>
          </cell>
        </row>
        <row r="10766">
          <cell r="A10766" t="str">
            <v>73736/1</v>
          </cell>
          <cell r="B10766" t="str">
            <v>DOBRADICA TIPO VAI E VEM EM LATAO POLIDO 3"</v>
          </cell>
          <cell r="C10766" t="str">
            <v>UN</v>
          </cell>
          <cell r="D10766">
            <v>50.11</v>
          </cell>
        </row>
        <row r="10767">
          <cell r="A10767" t="str">
            <v>73737/1</v>
          </cell>
          <cell r="B10767" t="str">
            <v>GRADIL DE ALUMINIO ANODIZADO TIPO BARRA CHATA PARA VARANDAS, ALTURA 0,4M</v>
          </cell>
          <cell r="C10767" t="str">
            <v>M</v>
          </cell>
          <cell r="D10767">
            <v>200.24</v>
          </cell>
        </row>
        <row r="10768">
          <cell r="A10768" t="str">
            <v>73737/2</v>
          </cell>
          <cell r="B10768" t="str">
            <v>GRADIL DE ALUMINIO ANODIZADO TIPO BARRA CHATA PARA VARANDAS, ALTURA 1,0M</v>
          </cell>
          <cell r="C10768" t="str">
            <v>M</v>
          </cell>
          <cell r="D10768">
            <v>445.73</v>
          </cell>
        </row>
        <row r="10769">
          <cell r="A10769" t="str">
            <v>73737/3</v>
          </cell>
          <cell r="B10769" t="str">
            <v>GRADIL DE ALUMINIO ANODIZADO TIPO BARRA CHATA PARA VARANDAS, ALTURA 1,2M</v>
          </cell>
          <cell r="C10769" t="str">
            <v>M</v>
          </cell>
          <cell r="D10769">
            <v>524.64</v>
          </cell>
        </row>
        <row r="10770">
          <cell r="A10770" t="str">
            <v>73739/1</v>
          </cell>
          <cell r="B10770" t="str">
            <v>PINTURA ESMALTE ACETINADO EM MADEIRA, DUAS DEMAOS</v>
          </cell>
          <cell r="C10770" t="str">
            <v>M2</v>
          </cell>
          <cell r="D10770">
            <v>13.17</v>
          </cell>
        </row>
        <row r="10771">
          <cell r="A10771" t="str">
            <v>73743/1</v>
          </cell>
          <cell r="B10771" t="str">
            <v>PISO EM PEDRA SÃO TOME ASSENTADO SOBRE ARGAMASSA 1:3 (CIMENTO E AREIA) REJUNTADO COM CIMENTO BRANCO</v>
          </cell>
          <cell r="C10771" t="str">
            <v>M2</v>
          </cell>
          <cell r="D10771">
            <v>183.61</v>
          </cell>
        </row>
        <row r="10772">
          <cell r="A10772" t="str">
            <v>73749/1</v>
          </cell>
          <cell r="B10772" t="str">
            <v>CAIXA ENTERRADA PARA INSTALACOES TELEFONICAS TIPO R1 0,60X0,35X0,50M EM BLOCOS DE CONCRETO ESTRUTURAL</v>
          </cell>
          <cell r="C10772" t="str">
            <v>UN</v>
          </cell>
          <cell r="D10772">
            <v>159.61000000000001</v>
          </cell>
        </row>
        <row r="10773">
          <cell r="A10773" t="str">
            <v>73749/2</v>
          </cell>
          <cell r="B10773" t="str">
            <v>CAIXA ENTERRADA PARA INSTALACOES TELEFONICAS TIPO R2 1,07X0,52X0,50M EM BLOCOS DE CONCRETO ESTRUTURAL</v>
          </cell>
          <cell r="C10773" t="str">
            <v>UN</v>
          </cell>
          <cell r="D10773">
            <v>289.89999999999998</v>
          </cell>
        </row>
        <row r="10774">
          <cell r="A10774" t="str">
            <v>73749/3</v>
          </cell>
          <cell r="B10774" t="str">
            <v>CAIXA ENTERRADA PARA INSTALACOES TELEFONICAS TIPO R3 1,30X1,20X1,20M EM BLOCOS DE CONCRETO ESTRUTURAL</v>
          </cell>
          <cell r="C10774" t="str">
            <v>UN</v>
          </cell>
          <cell r="D10774">
            <v>952.26</v>
          </cell>
        </row>
        <row r="10775">
          <cell r="A10775" t="str">
            <v>73753/1</v>
          </cell>
          <cell r="B10775" t="str">
            <v>IMPERMEABILIZACAO DE SUPERFICIE COM MANTA ASFALTICA PROTEGIDA COM FILME DE ALUMINIO GOFRADO (DE ESPESSURA 0,8MM), INCLUSA APLICACAO DE  EMULSAO ASFALTICA, E=3MM.</v>
          </cell>
          <cell r="C10775" t="str">
            <v>M2</v>
          </cell>
          <cell r="D10775">
            <v>70.03</v>
          </cell>
        </row>
        <row r="10776">
          <cell r="A10776" t="str">
            <v>73758/1</v>
          </cell>
          <cell r="B10776" t="str">
            <v>LEVANTAMENTO SECAO TRANSVERSAL C/NIVEL TERRENO NAO ACIDENTADO VEGETAÇÃO DENSA INCLUSIVE DESENHO ESC 1:200 EM PAPEL VEGETAL MILIMETRADO (MEDIDO P/M SECAO), INCLUSIVE NIVELADOR, AUXILIAR DE CALCULO TOPOGRAFICO E DESENHISTA.</v>
          </cell>
          <cell r="C10776" t="str">
            <v>M</v>
          </cell>
          <cell r="D10776">
            <v>1.43</v>
          </cell>
        </row>
        <row r="10777">
          <cell r="A10777" t="str">
            <v>73759/2</v>
          </cell>
          <cell r="B10777" t="str">
            <v>PRE-MISTURADO A FRIO COM EMULSAO RM-1C, INCLUSO USINAGEM E APLICACAO, EXCLUSIVE TRANSPORTE</v>
          </cell>
          <cell r="C10777" t="str">
            <v>M3</v>
          </cell>
          <cell r="D10777">
            <v>318.04000000000002</v>
          </cell>
        </row>
        <row r="10778">
          <cell r="A10778" t="str">
            <v>73760/1</v>
          </cell>
          <cell r="B10778" t="str">
            <v>CAPA SELANTE COMPREENDENDO APLICAÇÃO DE ASFALTO NA PROPORÇÃO DE 0,7 A 1,5L / M2, DISTRIBUIÇÃO DE AGREGADOS DE 5 A 15KG/M2 E COMPACTAÇÃO COM ROLO - COM USO DA EMULSAO RR-2C, INCLUSO APLICACAO E COMPACTACAO</v>
          </cell>
          <cell r="C10778" t="str">
            <v>M2</v>
          </cell>
          <cell r="D10778">
            <v>3.03</v>
          </cell>
        </row>
        <row r="10779">
          <cell r="A10779" t="str">
            <v>73762/2</v>
          </cell>
          <cell r="B10779" t="str">
            <v>IMPERMEABILIZACAO DE SUPERFICIE COM ADESIVO LIQUIDO SOBRE CIMENTO CRISTALIZANTE, INCLUSO VEU DE FIBRA DE VIDRO.</v>
          </cell>
          <cell r="C10779" t="str">
            <v>M2</v>
          </cell>
          <cell r="D10779">
            <v>77.16</v>
          </cell>
        </row>
        <row r="10780">
          <cell r="A10780" t="str">
            <v>73762/4</v>
          </cell>
          <cell r="B10780" t="str">
            <v>IMPERMEABILIZACAO DE SUPERFICIE COM ASFALTO ELASTOMERICO, INCLUSOS PRIMER E VEU DE FIBRA DE VIDRO.</v>
          </cell>
          <cell r="C10780" t="str">
            <v>M2</v>
          </cell>
          <cell r="D10780">
            <v>123.39</v>
          </cell>
        </row>
        <row r="10781">
          <cell r="A10781" t="str">
            <v>73767/1</v>
          </cell>
          <cell r="B10781" t="str">
            <v>GRAMPO PARALELO EM ALUMINIO FUNDIDO OU ESTRUDADO DE 2 PARAFUSOS, PARA CABO DE 6 A 50 MM2, PASTA ANTIOXIDANTE. FORNEC E INSTALAÇÃO.</v>
          </cell>
          <cell r="C10781" t="str">
            <v>UN</v>
          </cell>
          <cell r="D10781">
            <v>8.67</v>
          </cell>
        </row>
        <row r="10782">
          <cell r="A10782" t="str">
            <v>73767/2</v>
          </cell>
          <cell r="B10782" t="str">
            <v>ALCA PRE-FORMADA DISTRIBUIÇÃO EM  ACO RECOBERTO COM ALUMINIO PARA CABO 25MM2, ENCAPADO. FORNECIMENTO E INSTALAÇÃO.</v>
          </cell>
          <cell r="C10782" t="str">
            <v>UN</v>
          </cell>
          <cell r="D10782">
            <v>8.59</v>
          </cell>
        </row>
        <row r="10783">
          <cell r="A10783" t="str">
            <v>73767/3</v>
          </cell>
          <cell r="B10783" t="str">
            <v>LACO DE ROLDANA PRE-FORMADO ACO RECOBERTO DE ALUMINIO PARA CABO DE ALUMINIO NU BITOLA 25MM2 - FORNECIMENTO E COLOCACAO</v>
          </cell>
          <cell r="C10783" t="str">
            <v>UN</v>
          </cell>
          <cell r="D10783">
            <v>6.15</v>
          </cell>
        </row>
        <row r="10784">
          <cell r="A10784" t="str">
            <v>73767/4</v>
          </cell>
          <cell r="B10784" t="str">
            <v>ALCA PRE-FORMADA DISTRIBUICAO EM ACO RECOBERTO COM ALUMINIO NU PARA CABO 25MM2, ENCAPADO. FORNECIMENTO E INSTALACAO.</v>
          </cell>
          <cell r="C10784" t="str">
            <v>UN</v>
          </cell>
          <cell r="D10784">
            <v>3.93</v>
          </cell>
        </row>
        <row r="10785">
          <cell r="A10785" t="str">
            <v>73767/5</v>
          </cell>
          <cell r="B10785" t="str">
            <v>ALCA PRE-FORMADA SERV DE ACO RECOB C/ALUM NU ENCAPADO 25MM2 (BITOLA)  CONF PROJ A4-148-CP RIOLUZ FORNECIMENTO E COLOCACAO</v>
          </cell>
          <cell r="C10785" t="str">
            <v>UN</v>
          </cell>
          <cell r="D10785">
            <v>3.57</v>
          </cell>
        </row>
        <row r="10786">
          <cell r="A10786" t="str">
            <v>73768/1</v>
          </cell>
          <cell r="B10786" t="str">
            <v>FIO TELEFONICO FI 0,6MM, 2 CONDUTORES (USO INTERNO)-  FORNECIMENTO E INSTALACAO</v>
          </cell>
          <cell r="C10786" t="str">
            <v>M</v>
          </cell>
          <cell r="D10786">
            <v>2.09</v>
          </cell>
        </row>
        <row r="10787">
          <cell r="A10787" t="str">
            <v>73768/10</v>
          </cell>
          <cell r="B10787" t="str">
            <v>CABO TELEFONICO CCI-50 2 PARES (USO INTERNO) - FORNECIMENTO E INSTALACAO</v>
          </cell>
          <cell r="C10787" t="str">
            <v>M</v>
          </cell>
          <cell r="D10787">
            <v>2.02</v>
          </cell>
        </row>
        <row r="10788">
          <cell r="A10788" t="str">
            <v>73768/11</v>
          </cell>
          <cell r="B10788" t="str">
            <v>CABO TELEFONICO CCI-50 3 PARES (USO INTERNO) - FORNECIMENTO E INSTALACAO</v>
          </cell>
          <cell r="C10788" t="str">
            <v>M</v>
          </cell>
          <cell r="D10788">
            <v>2.79</v>
          </cell>
        </row>
        <row r="10789">
          <cell r="A10789" t="str">
            <v>73768/12</v>
          </cell>
          <cell r="B10789" t="str">
            <v>CABO TELEFONICO CCI-50 4 PARES (USO INTERNO) - FORNECIMENTO E INSTALACAO</v>
          </cell>
          <cell r="C10789" t="str">
            <v>M</v>
          </cell>
          <cell r="D10789">
            <v>3.7</v>
          </cell>
        </row>
        <row r="10790">
          <cell r="A10790" t="str">
            <v>73768/13</v>
          </cell>
          <cell r="B10790" t="str">
            <v>CABO TELEFONICO CCI-50 5 PARES (USO INTERNO) - FORNECIMENTO E INSTALACAO</v>
          </cell>
          <cell r="C10790" t="str">
            <v>M</v>
          </cell>
          <cell r="D10790">
            <v>4.96</v>
          </cell>
        </row>
        <row r="10791">
          <cell r="A10791" t="str">
            <v>73768/14</v>
          </cell>
          <cell r="B10791" t="str">
            <v>CABO TELEFONICO CCI-50 6 PARES  (USO INTERNO) - FORNECIMENTO E INSTALACAO</v>
          </cell>
          <cell r="C10791" t="str">
            <v>M</v>
          </cell>
          <cell r="D10791">
            <v>6.16</v>
          </cell>
        </row>
        <row r="10792">
          <cell r="A10792" t="str">
            <v>73768/2</v>
          </cell>
          <cell r="B10792" t="str">
            <v>CABO TELEFONICO FE 1,0MM, 2 CONDUTORES (USO EXTERNO) - FORNECIMENTO E INSTALACAO</v>
          </cell>
          <cell r="C10792" t="str">
            <v>M</v>
          </cell>
          <cell r="D10792">
            <v>2.96</v>
          </cell>
        </row>
        <row r="10793">
          <cell r="A10793" t="str">
            <v>73768/3</v>
          </cell>
          <cell r="B10793" t="str">
            <v>CABO TELEFONICO CI-50 10 PARES (USO INTERNO) - FORNECIMENTO E INSTALACAO</v>
          </cell>
          <cell r="C10793" t="str">
            <v>M</v>
          </cell>
          <cell r="D10793">
            <v>10.29</v>
          </cell>
        </row>
        <row r="10794">
          <cell r="A10794" t="str">
            <v>73768/4</v>
          </cell>
          <cell r="B10794" t="str">
            <v>CABO TELEFONICO CI-50 20PARES (USO INTERNO) - FORNECIMENTO E INSTALACAO</v>
          </cell>
          <cell r="C10794" t="str">
            <v>M</v>
          </cell>
          <cell r="D10794">
            <v>18.510000000000002</v>
          </cell>
        </row>
        <row r="10795">
          <cell r="A10795" t="str">
            <v>73768/5</v>
          </cell>
          <cell r="B10795" t="str">
            <v>CABO TELEFONICO CI-50 30PARES (USO INTERNO) - FORNECIMENTO E INSTALACAO</v>
          </cell>
          <cell r="C10795" t="str">
            <v>M</v>
          </cell>
          <cell r="D10795">
            <v>24.73</v>
          </cell>
        </row>
        <row r="10796">
          <cell r="A10796" t="str">
            <v>73768/6</v>
          </cell>
          <cell r="B10796" t="str">
            <v>CABO TELEFONICO CI-50 50PARES (USO INTERNO) - FORNECIMENTO E INSTALACAO</v>
          </cell>
          <cell r="C10796" t="str">
            <v>M</v>
          </cell>
          <cell r="D10796">
            <v>42.62</v>
          </cell>
        </row>
        <row r="10797">
          <cell r="A10797" t="str">
            <v>73768/7</v>
          </cell>
          <cell r="B10797" t="str">
            <v>CABO TELEFONICO CI-50 75 PARES (USO INTERNO) - FORNECIMENTO E INSTALACAO</v>
          </cell>
          <cell r="C10797" t="str">
            <v>M</v>
          </cell>
          <cell r="D10797">
            <v>68.260000000000005</v>
          </cell>
        </row>
        <row r="10798">
          <cell r="A10798" t="str">
            <v>73768/8</v>
          </cell>
          <cell r="B10798" t="str">
            <v>CABO TELEFONICO CI-50 200 PARES (USO INTERNO) - FORNECIMENTO E INSTALACAO</v>
          </cell>
          <cell r="C10798" t="str">
            <v>M</v>
          </cell>
          <cell r="D10798">
            <v>165.19</v>
          </cell>
        </row>
        <row r="10799">
          <cell r="A10799" t="str">
            <v>73768/9</v>
          </cell>
          <cell r="B10799" t="str">
            <v>CABO TELEFONICO CCI-50 1 PAR (USO INTERNO) - FORNECIMENTO E INSTALACAO</v>
          </cell>
          <cell r="C10799" t="str">
            <v>M</v>
          </cell>
          <cell r="D10799">
            <v>1.42</v>
          </cell>
        </row>
        <row r="10800">
          <cell r="A10800" t="str">
            <v>73769/1</v>
          </cell>
          <cell r="B10800" t="str">
            <v>POSTE ACO CONICO CONTINUO CURVO SIMPLES SEM BASE C/JANELA 9M (INSPECAO) - FORNECIMENTO E INSTALACAO</v>
          </cell>
          <cell r="C10800" t="str">
            <v>UN</v>
          </cell>
          <cell r="D10800">
            <v>1283</v>
          </cell>
        </row>
        <row r="10801">
          <cell r="A10801" t="str">
            <v>73769/2</v>
          </cell>
          <cell r="B10801" t="str">
            <v>POSTE DE AÇO CONICO CONTÍNUO CURVO SIMPLES, FLANGEADO, COM JANELA DE INSPEÇÃO H=9M - FORNECIMENTO E INSTALACAO</v>
          </cell>
          <cell r="C10801" t="str">
            <v>UN</v>
          </cell>
          <cell r="D10801">
            <v>1284.68</v>
          </cell>
        </row>
        <row r="10802">
          <cell r="A10802" t="str">
            <v>73769/3</v>
          </cell>
          <cell r="B10802" t="str">
            <v>POSTE DE ACO CONICO CONTINUO CURVO DUPLO, FLANGEADO, COM JANELA DE INSPECAO H=9M - FORNECIMENTO E INSTALACAO</v>
          </cell>
          <cell r="C10802" t="str">
            <v>UN</v>
          </cell>
          <cell r="D10802">
            <v>1324.8</v>
          </cell>
        </row>
        <row r="10803">
          <cell r="A10803" t="str">
            <v>73769/4</v>
          </cell>
          <cell r="B10803" t="str">
            <v>POSTE DE ACO CONICO CONTINUO RETO, FLANGEADO, H=9M - FORNECIMENTO E INSTALACAO</v>
          </cell>
          <cell r="C10803" t="str">
            <v>UN</v>
          </cell>
          <cell r="D10803">
            <v>1337.31</v>
          </cell>
        </row>
        <row r="10804">
          <cell r="A10804" t="str">
            <v>73770/1</v>
          </cell>
          <cell r="B10804" t="str">
            <v>BARREIRA PRE-MOLDADA EXTERNA CONCRETO ARMADO 0,25X0,40X1,14M FCK=25MPA ACO CA-50 INCL VIGOTA HORIZONTAL MONTANTE A CADA 1,00M  FERROS DE LIGACAO E MATERIAIS.</v>
          </cell>
          <cell r="C10804" t="str">
            <v>M</v>
          </cell>
          <cell r="D10804">
            <v>427.04</v>
          </cell>
        </row>
        <row r="10805">
          <cell r="A10805" t="str">
            <v>73770/2</v>
          </cell>
          <cell r="B10805" t="str">
            <v>BARREIRA DUPLA PRE-MOL INTER CONCRETO ARMADO 0,15X0,65X0,77M FCK=25MPA ACO CA-50 INCL FERROS DE LIGACAO E MATERIAIS.</v>
          </cell>
          <cell r="C10805" t="str">
            <v>M</v>
          </cell>
          <cell r="D10805">
            <v>372.14</v>
          </cell>
        </row>
        <row r="10806">
          <cell r="A10806" t="str">
            <v>73771/1</v>
          </cell>
          <cell r="B10806" t="str">
            <v>PROTENSAO DE TIRANTES DE BARRA DE ACO CA-50 EXCL MATERIAIS</v>
          </cell>
          <cell r="C10806" t="str">
            <v>UN</v>
          </cell>
          <cell r="D10806">
            <v>20.56</v>
          </cell>
        </row>
        <row r="10807">
          <cell r="A10807" t="str">
            <v>73774/1</v>
          </cell>
          <cell r="B10807" t="str">
            <v>DIVISORIA EM MARMORITE ESPESSURA 35MM, CHUMBAMENTO NO PISO E PAREDE COM ARGAMASSA DE CIMENTO E AREIA, POLIMENTO MANUAL, EXCLUSIVE FERRAGENS</v>
          </cell>
          <cell r="C10807" t="str">
            <v>M2</v>
          </cell>
          <cell r="D10807">
            <v>244.18</v>
          </cell>
        </row>
        <row r="10808">
          <cell r="A10808" t="str">
            <v>73775/1</v>
          </cell>
          <cell r="B10808" t="str">
            <v>EXTINTOR INCENDIO TP PO QUIMICO 4KG FORNECIMENTO E COLOCACAO</v>
          </cell>
          <cell r="C10808" t="str">
            <v>UN</v>
          </cell>
          <cell r="D10808">
            <v>140.09</v>
          </cell>
        </row>
        <row r="10809">
          <cell r="A10809" t="str">
            <v>73775/2</v>
          </cell>
          <cell r="B10809" t="str">
            <v>EXTINTOR INCENDIO AGUA-PRESSURIZADA 10L INCL SUPORTE PAREDE CARGA     COMPLETA FORNECIMENTO E COLOCACAO</v>
          </cell>
          <cell r="C10809" t="str">
            <v>UN</v>
          </cell>
          <cell r="D10809">
            <v>144.35</v>
          </cell>
        </row>
        <row r="10810">
          <cell r="A10810" t="str">
            <v>73780/1</v>
          </cell>
          <cell r="B10810" t="str">
            <v>CHAVE FUSIVEL UNIPOLAR, 15KV - 100A, EQUIPADA COM COMANDO PARA HASTE DE MANOBRA .       FORNECIMENTO E INSTALAÇÃO.</v>
          </cell>
          <cell r="C10810" t="str">
            <v>UN</v>
          </cell>
          <cell r="D10810">
            <v>281.26</v>
          </cell>
        </row>
        <row r="10811">
          <cell r="A10811" t="str">
            <v>73780/2</v>
          </cell>
          <cell r="B10811" t="str">
            <v>CHAVE BLINDADA TRIPOLAR 250V, 30A - FORNECIMENTO E INSTALACAO</v>
          </cell>
          <cell r="C10811" t="str">
            <v>UN</v>
          </cell>
          <cell r="D10811">
            <v>190.02</v>
          </cell>
        </row>
        <row r="10812">
          <cell r="A10812" t="str">
            <v>73780/3</v>
          </cell>
          <cell r="B10812" t="str">
            <v>CHAVE BLINDADA TRIPOLAR 250V, 60A - FORNECIMENTO E INSTALACAO</v>
          </cell>
          <cell r="C10812" t="str">
            <v>UN</v>
          </cell>
          <cell r="D10812">
            <v>291.51</v>
          </cell>
        </row>
        <row r="10813">
          <cell r="A10813" t="str">
            <v>73780/4</v>
          </cell>
          <cell r="B10813" t="str">
            <v>CHAVE BLINDADA TRIPOLAR 250V, 100A - FORNECIMENTO E INSTALACAO</v>
          </cell>
          <cell r="C10813" t="str">
            <v>UN</v>
          </cell>
          <cell r="D10813">
            <v>537.5</v>
          </cell>
        </row>
        <row r="10814">
          <cell r="A10814" t="str">
            <v>73781/1</v>
          </cell>
          <cell r="B10814" t="str">
            <v>MUFLA TERMINAL PRIMARIA UNIPOLAR USO INTERNO PARA CABO 35/120MM2, ISOLACAO 15/25KV EM EPR - BORRACHA DE SILICONE. FORNECIMENTO E INSTALACAO.</v>
          </cell>
          <cell r="C10814" t="str">
            <v>UN</v>
          </cell>
          <cell r="D10814">
            <v>293.36</v>
          </cell>
        </row>
        <row r="10815">
          <cell r="A10815" t="str">
            <v>73781/2</v>
          </cell>
          <cell r="B10815" t="str">
            <v>ISOLADOR DE PINO TP HI-POT CILINDRICO CLASSE 15KV. FORNECIMENTO E INSTALACAO.</v>
          </cell>
          <cell r="C10815" t="str">
            <v>UN</v>
          </cell>
          <cell r="D10815">
            <v>24.41</v>
          </cell>
        </row>
        <row r="10816">
          <cell r="A10816" t="str">
            <v>73781/3</v>
          </cell>
          <cell r="B10816" t="str">
            <v>ISOLADOR DE SUSPENSAO (DISCO) TP CAVILHA CLASSE 15KV - 6''. FORNECIMENTO E INSTALACAO.</v>
          </cell>
          <cell r="C10816" t="str">
            <v>UN</v>
          </cell>
          <cell r="D10816">
            <v>74.98</v>
          </cell>
        </row>
        <row r="10817">
          <cell r="A10817" t="str">
            <v>73782/2</v>
          </cell>
          <cell r="B10817" t="str">
            <v>TERMINAL METALICO A PRESSAO PARA 1 CABO DE 50 MM2 - FORNECIMENTO E INSTALACAO</v>
          </cell>
          <cell r="C10817" t="str">
            <v>UN</v>
          </cell>
          <cell r="D10817">
            <v>29.69</v>
          </cell>
        </row>
        <row r="10818">
          <cell r="A10818" t="str">
            <v>73782/3</v>
          </cell>
          <cell r="B10818" t="str">
            <v>TERMINAL METALICO A PRESSAO PARA 1 CABO DE 95 MM2 - FORNECIMENTO E INSTALACAO</v>
          </cell>
          <cell r="C10818" t="str">
            <v>UN</v>
          </cell>
          <cell r="D10818">
            <v>46.05</v>
          </cell>
        </row>
        <row r="10819">
          <cell r="A10819" t="str">
            <v>73782/4</v>
          </cell>
          <cell r="B10819" t="str">
            <v>TERMINAL A PRESSAO REFORCADO PARA CONEXAO DE CABO DE COBRE A BARRA, CABO 150 E 185MM2 - FORNECIMENTO E INSTALACAO</v>
          </cell>
          <cell r="C10819" t="str">
            <v>UN</v>
          </cell>
          <cell r="D10819">
            <v>110.76</v>
          </cell>
        </row>
        <row r="10820">
          <cell r="A10820" t="str">
            <v>73782/5</v>
          </cell>
          <cell r="B10820" t="str">
            <v>TERMINAL METALICO A PRESSAO P/ 1 CABO DE COBRE DE 25 MM2 COM 1 FURO DE FIXAÇÃO - FORNECIMENTO E INSTALACAO</v>
          </cell>
          <cell r="C10820" t="str">
            <v>UN</v>
          </cell>
          <cell r="D10820">
            <v>18.28</v>
          </cell>
        </row>
        <row r="10821">
          <cell r="A10821" t="str">
            <v>73783/1</v>
          </cell>
          <cell r="B10821" t="str">
            <v>POSTE CONCRETO SECAO CIRCULAR COMPRIMENTO=5M CARGA NOMINAL TOPO 100KG INCLUSIVE ESCAVACAO EXCLUSIVE TRANSPORTE - FORNECIMENTO E COLOCACAO</v>
          </cell>
          <cell r="C10821" t="str">
            <v>UN</v>
          </cell>
          <cell r="D10821">
            <v>527.13</v>
          </cell>
        </row>
        <row r="10822">
          <cell r="A10822" t="str">
            <v>73783/10</v>
          </cell>
          <cell r="B10822" t="str">
            <v>POSTE CONCRETO SEÇÃO CIRCULAR COMPRIMENTO=11M  CARGA NOMINAL NO TOPO 400KG INCLUSIVE ESCAVACAO EXCLUSIVE TRANSPORTE - FORNECIMENTO E COLOCAÇÃO</v>
          </cell>
          <cell r="C10822" t="str">
            <v>UN</v>
          </cell>
          <cell r="D10822">
            <v>1317.52</v>
          </cell>
        </row>
        <row r="10823">
          <cell r="A10823" t="str">
            <v>73783/11</v>
          </cell>
          <cell r="B10823" t="str">
            <v>POSTE CONCRETO SEÇÃO CIRCULAR COMPRIMENTO=14M  CARGA NOMINAL NO TOPO 400KG INCLUSIVE ESCAVACAO EXCLUSIVE TRANSPORTE - FORNECIMENTO E COLOCAÇÃO</v>
          </cell>
          <cell r="C10823" t="str">
            <v>UN</v>
          </cell>
          <cell r="D10823">
            <v>2015.08</v>
          </cell>
        </row>
        <row r="10824">
          <cell r="A10824" t="str">
            <v>73783/12</v>
          </cell>
          <cell r="B10824" t="str">
            <v>POSTE CONCRETO SEÇÃO CIRCULAR COMPRIMENTO=7M CARGA NOMINAL NO TOPO 300KG INCLUSIVE ESCAVACAO EXCLUSIVE TRANSPORTE - FORNECIMENTO E COLOCAÇÃO</v>
          </cell>
          <cell r="C10824" t="str">
            <v>UN</v>
          </cell>
          <cell r="D10824">
            <v>730.01</v>
          </cell>
        </row>
        <row r="10825">
          <cell r="A10825" t="str">
            <v>73783/14</v>
          </cell>
          <cell r="B10825" t="str">
            <v>POSTE CONCRETO SEÇÃO CIRCULAR COMPRIMENTO=9M CARGA NOMINAL NO TOPO 200KG INCLUSIVE ESCAVACAO EXCLUSIVE TRANSPORTE - FORNECIMENTO E COLOCAÇÃO</v>
          </cell>
          <cell r="C10825" t="str">
            <v>UN</v>
          </cell>
          <cell r="D10825">
            <v>825.95</v>
          </cell>
        </row>
        <row r="10826">
          <cell r="A10826" t="str">
            <v>73783/15</v>
          </cell>
          <cell r="B10826" t="str">
            <v>POSTE CONCRETO SEÇÃO CIRCULAR COMPRIMENTO=9M CARGA NOMINAL NO TOPO 300KG INCLUSIVE ESCAVACAO EXCLUSIVE TRANSPORTE - FORNECIMENTO E COLOCAÇÃO</v>
          </cell>
          <cell r="C10826" t="str">
            <v>UN</v>
          </cell>
          <cell r="D10826">
            <v>887.23</v>
          </cell>
        </row>
        <row r="10827">
          <cell r="A10827" t="str">
            <v>73783/16</v>
          </cell>
          <cell r="B10827" t="str">
            <v>POSTE CONCRETO SEÇÃO CIRCULAR COMPRIMENTO=9M CARGA NOMINAL NO TOPO 400KG INCLUSIVE ESCAVACAO EXCLUSIVE TRANSPORTE - FORNECIMENTO E COLOCAÇÃO</v>
          </cell>
          <cell r="C10827" t="str">
            <v>UN</v>
          </cell>
          <cell r="D10827">
            <v>1054.6099999999999</v>
          </cell>
        </row>
        <row r="10828">
          <cell r="A10828" t="str">
            <v>73783/17</v>
          </cell>
          <cell r="B10828" t="str">
            <v>POSTE CONCRETO SEÇÃO CIRCULAR COMPRIMENTO=10M CARGA NOMINAL NO TOPO 600KG INCLUSIVE ESCAVACAO EXCLUSIVE TRANSPORTE - FORNECIMENTO E COLOCAÇÃO</v>
          </cell>
          <cell r="C10828" t="str">
            <v>UN</v>
          </cell>
          <cell r="D10828">
            <v>1395.31</v>
          </cell>
        </row>
        <row r="10829">
          <cell r="A10829" t="str">
            <v>73783/3</v>
          </cell>
          <cell r="B10829" t="str">
            <v>POSTE CONCRETO SEÇÃO CIRCULAR COMPRIMENTO=5M CARGA NOMINAL TOPO 300KG INCLUSIVE ESCAVACAO EXCLUSIVE TRANSPORTE - FORNECIMENTO E COLOCAÇÃO</v>
          </cell>
          <cell r="C10829" t="str">
            <v>UN</v>
          </cell>
          <cell r="D10829">
            <v>488.91</v>
          </cell>
        </row>
        <row r="10830">
          <cell r="A10830" t="str">
            <v>73783/5</v>
          </cell>
          <cell r="B10830" t="str">
            <v>POSTE CONCRETO SEÇÃO CIRCULAR COMPRIMENTO=7M CARGA NOMINAL TOPO 100KG INCLUSIVE ESCAVACAO EXCLUSIVE TRANSPORTE - FORNECIMENTO E COLOCAÇÃO</v>
          </cell>
          <cell r="C10830" t="str">
            <v>UN</v>
          </cell>
          <cell r="D10830">
            <v>541.14</v>
          </cell>
        </row>
        <row r="10831">
          <cell r="A10831" t="str">
            <v>73783/6</v>
          </cell>
          <cell r="B10831" t="str">
            <v>POSTE CONCRETO SEÇÃO CIRCULAR COMPRIMENTO=7M CARGA NOMINAL TOPO 200KG INCLUSIVE ESCAVACAO EXCLUSIVE TRANSPORTE - FORNECIMENTO E COLOCAÇÃO</v>
          </cell>
          <cell r="C10831" t="str">
            <v>UN</v>
          </cell>
          <cell r="D10831">
            <v>632.14</v>
          </cell>
        </row>
        <row r="10832">
          <cell r="A10832" t="str">
            <v>73783/8</v>
          </cell>
          <cell r="B10832" t="str">
            <v>POSTE CONCRETO SEÇÃO CIRCULAR COMPRIMENTO=11M  E CARGA NOMINAL 200KG INCLUSIVE ESCAVACAO EXCLUSIVE TRANSPORTE - FORNECIMENTO E COLOCAÇÃO</v>
          </cell>
          <cell r="C10832" t="str">
            <v>UN</v>
          </cell>
          <cell r="D10832">
            <v>1104.8699999999999</v>
          </cell>
        </row>
        <row r="10833">
          <cell r="A10833" t="str">
            <v>73783/9</v>
          </cell>
          <cell r="B10833" t="str">
            <v>POSTE CONCRETO SEÇÃO CIRCULAR COMPRIMENTO=11M  CARGA NOMINAL NO TOPO 300KG INCLUSIVE ESCAVACAO EXCLUSIVE TRANSPORTE - FORNECIMENTO E COLOCAÇÃO</v>
          </cell>
          <cell r="C10833" t="str">
            <v>UN</v>
          </cell>
          <cell r="D10833">
            <v>1107.22</v>
          </cell>
        </row>
        <row r="10834">
          <cell r="A10834" t="str">
            <v>73787/1</v>
          </cell>
          <cell r="B10834" t="str">
            <v>ALAMBRADO EM TUBOS DE ACO GALVANIZADO, COM COSTURA, DIN 2440, DIAMETRO 2", ALTURA 3M, FIXADOS A CADA 2M EM BLOCOS DE CONCRETO, COM TELA DE ARAME GALVANIZADO REVESTIDO COM PVC, FIO 12 BWG E MALHA 7,5X7,5CM</v>
          </cell>
          <cell r="C10834" t="str">
            <v>M2</v>
          </cell>
          <cell r="D10834">
            <v>174.47</v>
          </cell>
        </row>
        <row r="10835">
          <cell r="A10835" t="str">
            <v>73788/2</v>
          </cell>
          <cell r="B10835" t="str">
            <v>GRADE EM MADEIRA PARA PROTECAO DE MUDAS DE ARVORES</v>
          </cell>
          <cell r="C10835" t="str">
            <v>UN</v>
          </cell>
          <cell r="D10835">
            <v>88.5</v>
          </cell>
        </row>
        <row r="10836">
          <cell r="A10836" t="str">
            <v>73790/2</v>
          </cell>
          <cell r="B10836" t="str">
            <v>REASSENTAMENTO DE PARALELEPIPEDO SOBRE COLCHAO DE PO DE PEDRA ESPESSURA 10CM, REJUNTADO COM BETUME E PEDRISCO, CONSIDERANDO APROVEITAMENTO DO PARALELEPIPEDO</v>
          </cell>
          <cell r="C10836" t="str">
            <v>M2</v>
          </cell>
          <cell r="D10836">
            <v>40.92</v>
          </cell>
        </row>
        <row r="10837">
          <cell r="A10837" t="str">
            <v>73790/4</v>
          </cell>
          <cell r="B10837" t="str">
            <v>REASSENTAMENTO DE PARALELEPIPEDO SOBRE COLCHAO DE PO DE PEDRA ESPESSURA 10CM, REJUNTADO COM ARGAMASSA TRACO 1:3 (CIMENTO E AREIA), CONSIDERANDO APROVEITAMENTO DO PARALELEPIPEDO</v>
          </cell>
          <cell r="C10837" t="str">
            <v>M2</v>
          </cell>
          <cell r="D10837">
            <v>35.97</v>
          </cell>
        </row>
        <row r="10838">
          <cell r="A10838" t="str">
            <v>73794/1</v>
          </cell>
          <cell r="B10838" t="str">
            <v>PINTURA COM TINTA PROTETORA ACABAMENTO GRAFITE ESMALTE SOBRE SUPERFICIE METALICA, 2 DEMAOS</v>
          </cell>
          <cell r="C10838" t="str">
            <v>M2</v>
          </cell>
          <cell r="D10838">
            <v>28.06</v>
          </cell>
        </row>
        <row r="10839">
          <cell r="A10839" t="str">
            <v>73795/1</v>
          </cell>
          <cell r="B10839" t="str">
            <v>VÁLVULA DE RETENÇÃO VERTICAL Ø 20MM (3/4") - FORNECIMENTO E INSTALAÇÃO</v>
          </cell>
          <cell r="C10839" t="str">
            <v>UN</v>
          </cell>
          <cell r="D10839">
            <v>55.9</v>
          </cell>
        </row>
        <row r="10840">
          <cell r="A10840" t="str">
            <v>73795/10</v>
          </cell>
          <cell r="B10840" t="str">
            <v>VÁLVULA DE RETENÇÃO HORIZONTAL Ø 32MM (1.1/4") - FORNECIMENTO E INSTALAÇÃO</v>
          </cell>
          <cell r="C10840" t="str">
            <v>UN</v>
          </cell>
          <cell r="D10840">
            <v>136.86000000000001</v>
          </cell>
        </row>
        <row r="10841">
          <cell r="A10841" t="str">
            <v>73795/11</v>
          </cell>
          <cell r="B10841" t="str">
            <v>VÁLVULA DE RETENÇÃO HORIZONTAL Ø 40MM (1.1/2") - FORNECIMENTO E INSTALAÇÃO</v>
          </cell>
          <cell r="C10841" t="str">
            <v>UN</v>
          </cell>
          <cell r="D10841">
            <v>153.93</v>
          </cell>
        </row>
        <row r="10842">
          <cell r="A10842" t="str">
            <v>73795/12</v>
          </cell>
          <cell r="B10842" t="str">
            <v>VÁLVULA DE RETENÇÃO HORIZONTAL Ø 50MM (2") - FORNECIMENTO E INSTALAÇÃO</v>
          </cell>
          <cell r="C10842" t="str">
            <v>UN</v>
          </cell>
          <cell r="D10842">
            <v>206.91</v>
          </cell>
        </row>
        <row r="10843">
          <cell r="A10843" t="str">
            <v>73795/13</v>
          </cell>
          <cell r="B10843" t="str">
            <v>VÁLVULA DE RETENÇÃO HORIZONTAL Ø 65MM (2.1/2") - FORNECIMENTO E INSTALAÇÃO</v>
          </cell>
          <cell r="C10843" t="str">
            <v>UN</v>
          </cell>
          <cell r="D10843">
            <v>295.27999999999997</v>
          </cell>
        </row>
        <row r="10844">
          <cell r="A10844" t="str">
            <v>73795/14</v>
          </cell>
          <cell r="B10844" t="str">
            <v>VÁLVULA DE RETENÇÃO HORIZONTAL Ø 80MM (3") - FORNECIMENTO E INSTALAÇÃO</v>
          </cell>
          <cell r="C10844" t="str">
            <v>UN</v>
          </cell>
          <cell r="D10844">
            <v>390.46</v>
          </cell>
        </row>
        <row r="10845">
          <cell r="A10845" t="str">
            <v>73795/15</v>
          </cell>
          <cell r="B10845" t="str">
            <v>VÁLVULA DE RETENÇÃO HORIZONTAL Ø 100MM (4") - FORNECIMENTO E INSTALAÇÃO</v>
          </cell>
          <cell r="C10845" t="str">
            <v>UN</v>
          </cell>
          <cell r="D10845">
            <v>597.91</v>
          </cell>
        </row>
        <row r="10846">
          <cell r="A10846" t="str">
            <v>73795/2</v>
          </cell>
          <cell r="B10846" t="str">
            <v>VÁLVULA DE RETENÇÃO VERTICAL Ø 25MM (1") - FORNECIMENTO E INSTALAÇÃO</v>
          </cell>
          <cell r="C10846" t="str">
            <v>UN</v>
          </cell>
          <cell r="D10846">
            <v>59.39</v>
          </cell>
        </row>
        <row r="10847">
          <cell r="A10847" t="str">
            <v>73795/3</v>
          </cell>
          <cell r="B10847" t="str">
            <v>VÁLVULA DE RETENÇÃO VERTICAL Ø 32MM (1.1/4") - FORNECIMENTO E INSTALAÇÃO</v>
          </cell>
          <cell r="C10847" t="str">
            <v>UN</v>
          </cell>
          <cell r="D10847">
            <v>79.81</v>
          </cell>
        </row>
        <row r="10848">
          <cell r="A10848" t="str">
            <v>73795/4</v>
          </cell>
          <cell r="B10848" t="str">
            <v>VÁLVULA DE RETENÇÃO VERTICAL Ø 40MM (1.1/2") - FORNECIMENTO E INSTALAÇÃO</v>
          </cell>
          <cell r="C10848" t="str">
            <v>UN</v>
          </cell>
          <cell r="D10848">
            <v>92.27</v>
          </cell>
        </row>
        <row r="10849">
          <cell r="A10849" t="str">
            <v>73795/5</v>
          </cell>
          <cell r="B10849" t="str">
            <v>VÁLVULA DE RETENÇÃO VERTICAL Ø 50MM (2") - FORNECIMENTO E INSTALAÇÃO</v>
          </cell>
          <cell r="C10849" t="str">
            <v>UN</v>
          </cell>
          <cell r="D10849">
            <v>124.46</v>
          </cell>
        </row>
        <row r="10850">
          <cell r="A10850" t="str">
            <v>73795/6</v>
          </cell>
          <cell r="B10850" t="str">
            <v>VÁLVULA DE RETENÇÃO VERTICAL Ø 80MM (3") - FORNECIMENTO E INSTALAÇÃO</v>
          </cell>
          <cell r="C10850" t="str">
            <v>UN</v>
          </cell>
          <cell r="D10850">
            <v>249.39</v>
          </cell>
        </row>
        <row r="10851">
          <cell r="A10851" t="str">
            <v>73795/7</v>
          </cell>
          <cell r="B10851" t="str">
            <v>VÁLVULA DE RETENÇÃO VERTICAL Ø 100MM (4") - FORNECIMENTO E INSTALAÇÃO</v>
          </cell>
          <cell r="C10851" t="str">
            <v>UN</v>
          </cell>
          <cell r="D10851">
            <v>420.41</v>
          </cell>
        </row>
        <row r="10852">
          <cell r="A10852" t="str">
            <v>73795/8</v>
          </cell>
          <cell r="B10852" t="str">
            <v>VÁLVULA DE RETENÇÃO HORIZONTAL Ø 20MM (3/4") - FORNECIMENTO E INSTALAÇÃO</v>
          </cell>
          <cell r="C10852" t="str">
            <v>UN</v>
          </cell>
          <cell r="D10852">
            <v>76.709999999999994</v>
          </cell>
        </row>
        <row r="10853">
          <cell r="A10853" t="str">
            <v>73795/9</v>
          </cell>
          <cell r="B10853" t="str">
            <v>VALVULA DE RETENCAO HORIZONTAL Ø 25MM (1) - FORNECIMENTO E INSTALACAO</v>
          </cell>
          <cell r="C10853" t="str">
            <v>UN</v>
          </cell>
          <cell r="D10853">
            <v>97.73</v>
          </cell>
        </row>
        <row r="10854">
          <cell r="A10854" t="str">
            <v>73796/1</v>
          </cell>
          <cell r="B10854" t="str">
            <v>VÁLVULA DE PÉ COM CRIVO Ø 20MM (3/4") - FORNECIMENTO E INSTALAÇÃO</v>
          </cell>
          <cell r="C10854" t="str">
            <v>UN</v>
          </cell>
          <cell r="D10854">
            <v>55.01</v>
          </cell>
        </row>
        <row r="10855">
          <cell r="A10855" t="str">
            <v>73796/2</v>
          </cell>
          <cell r="B10855" t="str">
            <v>VÁLVULA DE PÉ COM CRIVO Ø 25MM (1") - FORNECIMENTO E INSTALAÇÃO</v>
          </cell>
          <cell r="C10855" t="str">
            <v>UN</v>
          </cell>
          <cell r="D10855">
            <v>58.89</v>
          </cell>
        </row>
        <row r="10856">
          <cell r="A10856" t="str">
            <v>73796/3</v>
          </cell>
          <cell r="B10856" t="str">
            <v>VÁLVULA DE PÉ COM CRIVO Ø 40MM (1.1/2") - FORNECIMENTO E INSTALAÇÃO</v>
          </cell>
          <cell r="C10856" t="str">
            <v>UN</v>
          </cell>
          <cell r="D10856">
            <v>90.04</v>
          </cell>
        </row>
        <row r="10857">
          <cell r="A10857" t="str">
            <v>73796/4</v>
          </cell>
          <cell r="B10857" t="str">
            <v>VÁLVULA DE PÉ COM CRIVO Ø 50MM (2") - FORNECIMENTO E INSTALAÇÃO</v>
          </cell>
          <cell r="C10857" t="str">
            <v>UN</v>
          </cell>
          <cell r="D10857">
            <v>125.12</v>
          </cell>
        </row>
        <row r="10858">
          <cell r="A10858" t="str">
            <v>73796/5</v>
          </cell>
          <cell r="B10858" t="str">
            <v>VÁLVULA DE PÉ COM CRIVO Ø 65MM (2.1/2") - FORNECIMENTO E INSTALAÇÃO</v>
          </cell>
          <cell r="C10858" t="str">
            <v>UN</v>
          </cell>
          <cell r="D10858">
            <v>215.07</v>
          </cell>
        </row>
        <row r="10859">
          <cell r="A10859" t="str">
            <v>73796/6</v>
          </cell>
          <cell r="B10859" t="str">
            <v>VÁLVULA DE PÉ COM CRIVO Ø 80MM (3") - FORNECIMENTO E INSTALAÇÃO</v>
          </cell>
          <cell r="C10859" t="str">
            <v>UN</v>
          </cell>
          <cell r="D10859">
            <v>277.77</v>
          </cell>
        </row>
        <row r="10860">
          <cell r="A10860" t="str">
            <v>73796/7</v>
          </cell>
          <cell r="B10860" t="str">
            <v>VÁLVULA DE PÉ COM CRIVO Ø 100MM (4") - FORNECIMENTO E INSTALAÇÃO</v>
          </cell>
          <cell r="C10860" t="str">
            <v>UN</v>
          </cell>
          <cell r="D10860">
            <v>475.81</v>
          </cell>
        </row>
        <row r="10861">
          <cell r="A10861" t="str">
            <v>73798/1</v>
          </cell>
          <cell r="B10861" t="str">
            <v>DUTO ESPIRAL FLEXIVEL SINGELO PEAD D=50MM(2") REVESTIDO COM PVC COM FIO GUIA DE ACO GALVANIZADO, LANCADO DIRETO NO SOLO, INCL CONEXOES</v>
          </cell>
          <cell r="C10861" t="str">
            <v>M</v>
          </cell>
          <cell r="D10861">
            <v>21.37</v>
          </cell>
        </row>
        <row r="10862">
          <cell r="A10862" t="str">
            <v>73798/3</v>
          </cell>
          <cell r="B10862" t="str">
            <v>DUTO ESPIRAL FLEXIVEL SINGELO PEAD D=75MM(3") REVESTIDO COM PVC COM FIO GUIA DE ACO GALVANIZADO, LANCADO DIRETO NO SOLO, INCL CONEXOES</v>
          </cell>
          <cell r="C10862" t="str">
            <v>M</v>
          </cell>
          <cell r="D10862">
            <v>33.090000000000003</v>
          </cell>
        </row>
        <row r="10863">
          <cell r="A10863" t="str">
            <v>73799/1</v>
          </cell>
          <cell r="B10863" t="str">
            <v>GRELHA EM FERRO FUNDIDO SIMPLES COM REQUADRO, CARGA MÁXIMA 12,5 T,  300 X 1000 MM, E = 15 MM, FORNECIDA E ASSENTADA COM ARGAMASSA 1:4 CIMENTO:AREIA.</v>
          </cell>
          <cell r="C10863" t="str">
            <v>UN</v>
          </cell>
          <cell r="D10863">
            <v>298.45999999999998</v>
          </cell>
        </row>
        <row r="10864">
          <cell r="A10864" t="str">
            <v>73801/1</v>
          </cell>
          <cell r="B10864" t="str">
            <v>DEMOLICAO DE PISO DE ALTA RESISTENCIA</v>
          </cell>
          <cell r="C10864" t="str">
            <v>M2</v>
          </cell>
          <cell r="D10864">
            <v>20.56</v>
          </cell>
        </row>
        <row r="10865">
          <cell r="A10865" t="str">
            <v>73802/1</v>
          </cell>
          <cell r="B10865" t="str">
            <v>DEMOLICAO DE REVESTIMENTO DE ARGAMASSA DE CAL E AREIA</v>
          </cell>
          <cell r="C10865" t="str">
            <v>M2</v>
          </cell>
          <cell r="D10865">
            <v>6.85</v>
          </cell>
        </row>
        <row r="10866">
          <cell r="A10866" t="str">
            <v>73804/1</v>
          </cell>
          <cell r="B10866" t="str">
            <v>PROTECAO DE FACHADA COM TELA DE POLIPROPILENO FIXADA EM ESTRUTURA DE MADEIRA COM ARAME GALVANIZADO</v>
          </cell>
          <cell r="C10866" t="str">
            <v>M2</v>
          </cell>
          <cell r="D10866">
            <v>17.96</v>
          </cell>
        </row>
        <row r="10867">
          <cell r="A10867" t="str">
            <v>73806/1</v>
          </cell>
          <cell r="B10867" t="str">
            <v>LIMPEZA DE SUPERFICIES COM JATO DE ALTA PRESSAO DE AR E AGUA</v>
          </cell>
          <cell r="C10867" t="str">
            <v>M2</v>
          </cell>
          <cell r="D10867">
            <v>1.45</v>
          </cell>
        </row>
        <row r="10868">
          <cell r="A10868" t="str">
            <v>73807/1</v>
          </cell>
          <cell r="B10868" t="str">
            <v>CORRIMAO EM MARMORITE, LARGURA 15CM</v>
          </cell>
          <cell r="C10868" t="str">
            <v>M</v>
          </cell>
          <cell r="D10868">
            <v>78.16</v>
          </cell>
        </row>
        <row r="10869">
          <cell r="A10869" t="str">
            <v>73813/1</v>
          </cell>
          <cell r="B10869" t="str">
            <v>JANELA DE MADEIRA ALMOFADADA 1A, 1,5X1,5M, DE ABRIR, INCLUSO GUARNICOES E DOBRADICAS</v>
          </cell>
          <cell r="C10869" t="str">
            <v>UN</v>
          </cell>
          <cell r="D10869">
            <v>1183.18</v>
          </cell>
        </row>
        <row r="10870">
          <cell r="A10870" t="str">
            <v>73816/1</v>
          </cell>
          <cell r="B10870" t="str">
            <v>EXECUCAO DE DRENO COM TUBOS DE PVC CORRUGADO FLEXIVEL PERFURADO - DN 100</v>
          </cell>
          <cell r="C10870" t="str">
            <v>M</v>
          </cell>
          <cell r="D10870">
            <v>23.71</v>
          </cell>
        </row>
        <row r="10871">
          <cell r="A10871" t="str">
            <v>73816/2</v>
          </cell>
          <cell r="B10871" t="str">
            <v>EXECUCAO DE DRENO VERTICAL COM PEDRISCO, DIAMETRO 200MM</v>
          </cell>
          <cell r="C10871" t="str">
            <v>M</v>
          </cell>
          <cell r="D10871">
            <v>22.32</v>
          </cell>
        </row>
        <row r="10872">
          <cell r="A10872" t="str">
            <v>73817/1</v>
          </cell>
          <cell r="B10872" t="str">
            <v>EMBASAMENTO DE MATERIAL GRANULAR - PO DE PEDRA</v>
          </cell>
          <cell r="C10872" t="str">
            <v>M3</v>
          </cell>
          <cell r="D10872">
            <v>72.37</v>
          </cell>
        </row>
        <row r="10873">
          <cell r="A10873" t="str">
            <v>73817/2</v>
          </cell>
          <cell r="B10873" t="str">
            <v>EMBASAMENTO DE MATERIAL GRANULAR - RACHAO</v>
          </cell>
          <cell r="C10873" t="str">
            <v>M3</v>
          </cell>
          <cell r="D10873">
            <v>96.62</v>
          </cell>
        </row>
        <row r="10874">
          <cell r="A10874" t="str">
            <v>73822/2</v>
          </cell>
          <cell r="B10874" t="str">
            <v>LIMPEZA MECANIZADA DE TERRENO COM REMOCAO DE CAMADA VEGETAL, UTILIZANDO MOTONIVELADORA</v>
          </cell>
          <cell r="C10874" t="str">
            <v>M2</v>
          </cell>
          <cell r="D10874">
            <v>0.5</v>
          </cell>
        </row>
        <row r="10875">
          <cell r="A10875" t="str">
            <v>73824/1</v>
          </cell>
          <cell r="B10875" t="str">
            <v>INSTALACAO DE MISTURADOR VERTICAL</v>
          </cell>
          <cell r="C10875" t="str">
            <v>UN</v>
          </cell>
          <cell r="D10875">
            <v>341.9</v>
          </cell>
        </row>
        <row r="10876">
          <cell r="A10876" t="str">
            <v>73825/2</v>
          </cell>
          <cell r="B10876" t="str">
            <v>VERTEDOR TRIANGULAR DE ALUMINIO</v>
          </cell>
          <cell r="C10876" t="str">
            <v>M2</v>
          </cell>
          <cell r="D10876">
            <v>778.54</v>
          </cell>
        </row>
        <row r="10877">
          <cell r="A10877" t="str">
            <v>73826/1</v>
          </cell>
          <cell r="B10877" t="str">
            <v>INSTALACAO DE COMPRESSOR DE AR, POTENCIA &lt;= 5 CV</v>
          </cell>
          <cell r="C10877" t="str">
            <v>UN</v>
          </cell>
          <cell r="D10877">
            <v>347.3</v>
          </cell>
        </row>
        <row r="10878">
          <cell r="A10878" t="str">
            <v>73826/2</v>
          </cell>
          <cell r="B10878" t="str">
            <v>INSTALACAO DE COMPRESSOR DE AR, POTENCIA &gt; 5 E &lt;= 10 CV</v>
          </cell>
          <cell r="C10878" t="str">
            <v>UN</v>
          </cell>
          <cell r="D10878">
            <v>451.49</v>
          </cell>
        </row>
        <row r="10879">
          <cell r="A10879" t="str">
            <v>73827/1</v>
          </cell>
          <cell r="B10879" t="str">
            <v>KIT CAVALETE PVC COM REGISTRO 1/2" - FORNECIMENTO E INSTALAÇÃO</v>
          </cell>
          <cell r="C10879" t="str">
            <v>UN</v>
          </cell>
          <cell r="D10879">
            <v>55.69</v>
          </cell>
        </row>
        <row r="10880">
          <cell r="A10880" t="str">
            <v>73831/1</v>
          </cell>
          <cell r="B10880" t="str">
            <v>LAMPADA DE VAPOR DE MERCURIO DE 125W - FORNECIMENTO E INSTALACAO</v>
          </cell>
          <cell r="C10880" t="str">
            <v>UN</v>
          </cell>
          <cell r="D10880">
            <v>15.2</v>
          </cell>
        </row>
        <row r="10881">
          <cell r="A10881" t="str">
            <v>73831/2</v>
          </cell>
          <cell r="B10881" t="str">
            <v>LAMPADA DE VAPOR DE MERCURIO DE 250W - FORNECIMENTO E INSTALACAO</v>
          </cell>
          <cell r="C10881" t="str">
            <v>UN</v>
          </cell>
          <cell r="D10881">
            <v>25.92</v>
          </cell>
        </row>
        <row r="10882">
          <cell r="A10882" t="str">
            <v>73831/3</v>
          </cell>
          <cell r="B10882" t="str">
            <v>LAMPADA DE VAPOR DE MERCURIO DE 400W/250V - FORNECIMENTO E INSTALACAO</v>
          </cell>
          <cell r="C10882" t="str">
            <v>UN</v>
          </cell>
          <cell r="D10882">
            <v>34.1</v>
          </cell>
        </row>
        <row r="10883">
          <cell r="A10883" t="str">
            <v>73831/4</v>
          </cell>
          <cell r="B10883" t="str">
            <v>LAMPADA MISTA DE 160W - FORNECIMENTO E INSTALACAO</v>
          </cell>
          <cell r="C10883" t="str">
            <v>UN</v>
          </cell>
          <cell r="D10883">
            <v>16.73</v>
          </cell>
        </row>
        <row r="10884">
          <cell r="A10884" t="str">
            <v>73831/5</v>
          </cell>
          <cell r="B10884" t="str">
            <v>LAMPADA MISTA DE 250W - FORNECIMENTO E INSTALACAO</v>
          </cell>
          <cell r="C10884" t="str">
            <v>UN</v>
          </cell>
          <cell r="D10884">
            <v>21.59</v>
          </cell>
        </row>
        <row r="10885">
          <cell r="A10885" t="str">
            <v>73831/6</v>
          </cell>
          <cell r="B10885" t="str">
            <v>LAMPADA MISTA DE 500W - FORNECIMENTO E INSTALACAO</v>
          </cell>
          <cell r="C10885" t="str">
            <v>UN</v>
          </cell>
          <cell r="D10885">
            <v>38.07</v>
          </cell>
        </row>
        <row r="10886">
          <cell r="A10886" t="str">
            <v>73831/7</v>
          </cell>
          <cell r="B10886" t="str">
            <v>LAMPADA DE VAPOR DE SODIO DE 150WX220V - FORNECIMENTO E INSTALACAO</v>
          </cell>
          <cell r="C10886" t="str">
            <v>UN</v>
          </cell>
          <cell r="D10886">
            <v>30.75</v>
          </cell>
        </row>
        <row r="10887">
          <cell r="A10887" t="str">
            <v>73831/8</v>
          </cell>
          <cell r="B10887" t="str">
            <v>LAMPADA DE VAPOR DE SODIO DE 250WX220V - FORNECIMENTO E INSTALACAO</v>
          </cell>
          <cell r="C10887" t="str">
            <v>UN</v>
          </cell>
          <cell r="D10887">
            <v>35.01</v>
          </cell>
        </row>
        <row r="10888">
          <cell r="A10888" t="str">
            <v>73831/9</v>
          </cell>
          <cell r="B10888" t="str">
            <v>LAMPADA DE VAPOR DE SODIO DE 400WX220V - FORNECIMENTO E INSTALACAO</v>
          </cell>
          <cell r="C10888" t="str">
            <v>UN</v>
          </cell>
          <cell r="D10888">
            <v>40.24</v>
          </cell>
        </row>
        <row r="10889">
          <cell r="A10889" t="str">
            <v>73833/1</v>
          </cell>
          <cell r="B10889" t="str">
            <v>ISOLAMENTO TERMICO COM MANTA DE LA DE VIDRO, ESPESSURA 2,5CM</v>
          </cell>
          <cell r="C10889" t="str">
            <v>M2</v>
          </cell>
          <cell r="D10889">
            <v>56.42</v>
          </cell>
        </row>
        <row r="10890">
          <cell r="A10890" t="str">
            <v>73834/1</v>
          </cell>
          <cell r="B10890" t="str">
            <v>INSTALACAO DE CONJ.MOTO BOMBA SUBMERSIVEL ATE 10 CV</v>
          </cell>
          <cell r="C10890" t="str">
            <v>UN</v>
          </cell>
          <cell r="D10890">
            <v>163.16999999999999</v>
          </cell>
        </row>
        <row r="10891">
          <cell r="A10891" t="str">
            <v>73834/2</v>
          </cell>
          <cell r="B10891" t="str">
            <v>INSTALACAO DE CONJ.MOTO BOMBA SUBMERSIVEL DE 11 A 25 CV</v>
          </cell>
          <cell r="C10891" t="str">
            <v>UN</v>
          </cell>
          <cell r="D10891">
            <v>261.08</v>
          </cell>
        </row>
        <row r="10892">
          <cell r="A10892" t="str">
            <v>73834/3</v>
          </cell>
          <cell r="B10892" t="str">
            <v>INSTALACAO DE CONJ.MOTO BOMBA SUBMERSIVEL DE 26 A 50 CV</v>
          </cell>
          <cell r="C10892" t="str">
            <v>UN</v>
          </cell>
          <cell r="D10892">
            <v>522.16</v>
          </cell>
        </row>
        <row r="10893">
          <cell r="A10893" t="str">
            <v>73834/4</v>
          </cell>
          <cell r="B10893" t="str">
            <v>INSTALACAO DE CONJ.MOTO BOMBA SUBMERSIVEL DE 51 A 100 CV</v>
          </cell>
          <cell r="C10893" t="str">
            <v>UN</v>
          </cell>
          <cell r="D10893">
            <v>783.24</v>
          </cell>
        </row>
        <row r="10894">
          <cell r="A10894" t="str">
            <v>73835/1</v>
          </cell>
          <cell r="B10894" t="str">
            <v>INSTALACAO DE CONJ.MOTO BOMBA VERTICAL POT &lt;= 100 CV</v>
          </cell>
          <cell r="C10894" t="str">
            <v>UN</v>
          </cell>
          <cell r="D10894">
            <v>1071.8699999999999</v>
          </cell>
        </row>
        <row r="10895">
          <cell r="A10895" t="str">
            <v>73835/2</v>
          </cell>
          <cell r="B10895" t="str">
            <v>INSTALACAO DE CONJ.MOTO BOMBA VERTICAL 100 &lt; POT &lt;= 200 CV</v>
          </cell>
          <cell r="C10895" t="str">
            <v>UN</v>
          </cell>
          <cell r="D10895">
            <v>1457.75</v>
          </cell>
        </row>
        <row r="10896">
          <cell r="A10896" t="str">
            <v>73835/3</v>
          </cell>
          <cell r="B10896" t="str">
            <v>INSTALACAO DE CONJ.MOTO BOMBA VERTICAL 200 &lt; POT &lt;= 300 CV</v>
          </cell>
          <cell r="C10896" t="str">
            <v>UN</v>
          </cell>
          <cell r="D10896">
            <v>1629.25</v>
          </cell>
        </row>
        <row r="10897">
          <cell r="A10897" t="str">
            <v>73836/1</v>
          </cell>
          <cell r="B10897" t="str">
            <v>INSTALACAO DE CONJ.MOTO BOMBA HORIZONTAL ATE 10 CV</v>
          </cell>
          <cell r="C10897" t="str">
            <v>UN</v>
          </cell>
          <cell r="D10897">
            <v>428.75</v>
          </cell>
        </row>
        <row r="10898">
          <cell r="A10898" t="str">
            <v>73836/2</v>
          </cell>
          <cell r="B10898" t="str">
            <v>INSTALACAO DE CONJ.MOTO BOMBA HORIZONTAL DE 12,5 A 25 CV</v>
          </cell>
          <cell r="C10898" t="str">
            <v>UN</v>
          </cell>
          <cell r="D10898">
            <v>557.37</v>
          </cell>
        </row>
        <row r="10899">
          <cell r="A10899" t="str">
            <v>73836/3</v>
          </cell>
          <cell r="B10899" t="str">
            <v>INSTALACAO DE CONJ.MOTO BOMBA HORIZONTAL DE 30 A 75 CV</v>
          </cell>
          <cell r="C10899" t="str">
            <v>UN</v>
          </cell>
          <cell r="D10899">
            <v>857.5</v>
          </cell>
        </row>
        <row r="10900">
          <cell r="A10900" t="str">
            <v>73836/4</v>
          </cell>
          <cell r="B10900" t="str">
            <v>INSTALACAO DE CONJ.MOTO BOMBA HORIZONTAL DE 100 A 150 CV</v>
          </cell>
          <cell r="C10900" t="str">
            <v>UN</v>
          </cell>
          <cell r="D10900">
            <v>1372</v>
          </cell>
        </row>
        <row r="10901">
          <cell r="A10901" t="str">
            <v>73837/1</v>
          </cell>
          <cell r="B10901" t="str">
            <v>INSTALACAO DE CONJ.MOTO BOMBA SUBMERSO ATE 5 CV</v>
          </cell>
          <cell r="C10901" t="str">
            <v>UN</v>
          </cell>
          <cell r="D10901">
            <v>163.16999999999999</v>
          </cell>
        </row>
        <row r="10902">
          <cell r="A10902" t="str">
            <v>73837/2</v>
          </cell>
          <cell r="B10902" t="str">
            <v>INSTALACAO DE CONJ.MOTO BOMBA SUBMERSO DE 6 A 25 CV</v>
          </cell>
          <cell r="C10902" t="str">
            <v>UN</v>
          </cell>
          <cell r="D10902">
            <v>326.35000000000002</v>
          </cell>
        </row>
        <row r="10903">
          <cell r="A10903" t="str">
            <v>73837/3</v>
          </cell>
          <cell r="B10903" t="str">
            <v>INSTALACAO DE CONJ.MOTO BOMBA SUBMERSO DE 26 A 50 CV</v>
          </cell>
          <cell r="C10903" t="str">
            <v>UN</v>
          </cell>
          <cell r="D10903">
            <v>652.70000000000005</v>
          </cell>
        </row>
        <row r="10904">
          <cell r="A10904" t="str">
            <v>73838/1</v>
          </cell>
          <cell r="B10904" t="str">
            <v>PORTA DE VIDRO TEMPERADO, 0,9X2,10M, ESPESSURA 10MM, INCLUSIVE ACESSORIOS</v>
          </cell>
          <cell r="C10904" t="str">
            <v>UN</v>
          </cell>
          <cell r="D10904">
            <v>1851.56</v>
          </cell>
        </row>
        <row r="10905">
          <cell r="A10905" t="str">
            <v>73839/1</v>
          </cell>
          <cell r="B10905" t="str">
            <v>ASSENTAMENTO DE TUBOS DE AÇO, COM JUNTA ELÁSTICA (COMPRIMENTO DE 6,00 M) - DN 150 MM</v>
          </cell>
          <cell r="C10905" t="str">
            <v>M</v>
          </cell>
          <cell r="D10905">
            <v>6.63</v>
          </cell>
        </row>
        <row r="10906">
          <cell r="A10906" t="str">
            <v>73839/10</v>
          </cell>
          <cell r="B10906" t="str">
            <v>ASSENTAMENTO DE TUBOS DE AÇO, COM JUNTA ELÁSTICA (COMPRIMENTO DE 6,00 M) - DN 700 MM</v>
          </cell>
          <cell r="C10906" t="str">
            <v>M</v>
          </cell>
          <cell r="D10906">
            <v>29.43</v>
          </cell>
        </row>
        <row r="10907">
          <cell r="A10907" t="str">
            <v>73839/11</v>
          </cell>
          <cell r="B10907" t="str">
            <v>ASSENTAMENTO DE TUBOS DE AÇO, COM JUNTA ELÁSTICA (COMPRIMENTO DE 6,00 M) - DN 800 MM</v>
          </cell>
          <cell r="C10907" t="str">
            <v>M</v>
          </cell>
          <cell r="D10907">
            <v>33.880000000000003</v>
          </cell>
        </row>
        <row r="10908">
          <cell r="A10908" t="str">
            <v>73839/13</v>
          </cell>
          <cell r="B10908" t="str">
            <v>ASSENTAMENTO DE TUBOS DE AÇO, COM JUNTA ELÁSTICA (COMPRIMENTO DE 6,00 M) - DN 1000 MM</v>
          </cell>
          <cell r="C10908" t="str">
            <v>M</v>
          </cell>
          <cell r="D10908">
            <v>42.47</v>
          </cell>
        </row>
        <row r="10909">
          <cell r="A10909" t="str">
            <v>73839/14</v>
          </cell>
          <cell r="B10909" t="str">
            <v>ASSENTAMENTO DE TUBOS DE AÇO, COM JUNTA ELÁSTICA (COMPRIMENTO DE 6,00 M) - DN 1100 MM</v>
          </cell>
          <cell r="C10909" t="str">
            <v>M</v>
          </cell>
          <cell r="D10909">
            <v>50.35</v>
          </cell>
        </row>
        <row r="10910">
          <cell r="A10910" t="str">
            <v>73839/15</v>
          </cell>
          <cell r="B10910" t="str">
            <v>ASSENTAMENTO DE TUBOS DE AÇO, COM JUNTA ELÁSTICA (COMPRIMENTO DE 6,00 M) - DN 1200 MM</v>
          </cell>
          <cell r="C10910" t="str">
            <v>M</v>
          </cell>
          <cell r="D10910">
            <v>59.46</v>
          </cell>
        </row>
        <row r="10911">
          <cell r="A10911" t="str">
            <v>73839/16</v>
          </cell>
          <cell r="B10911" t="str">
            <v>ASSENTAMENTO DE TUBOS DE AÇO, COMJUNTA ELÁSTICA (COMPRIMENTO DE 6 M) - DN 900 MM</v>
          </cell>
          <cell r="C10911" t="str">
            <v>M</v>
          </cell>
          <cell r="D10911">
            <v>39.56</v>
          </cell>
        </row>
        <row r="10912">
          <cell r="A10912" t="str">
            <v>73839/2</v>
          </cell>
          <cell r="B10912" t="str">
            <v>ASSENTAMENTO DE TUBOS DE AÇO, COM JUNTA ELÁSTICA (COMPRIMENTO DE 6,00 M) - DN 200 MM</v>
          </cell>
          <cell r="C10912" t="str">
            <v>M</v>
          </cell>
          <cell r="D10912">
            <v>8.48</v>
          </cell>
        </row>
        <row r="10913">
          <cell r="A10913" t="str">
            <v>73839/3</v>
          </cell>
          <cell r="B10913" t="str">
            <v>ASSENTAMENTO DE TUBOS DE AÇO, COM JUNTA ELÁSTICA (COMPRIMENTO DE 6,00 M) - DN 250 MM</v>
          </cell>
          <cell r="C10913" t="str">
            <v>M</v>
          </cell>
          <cell r="D10913">
            <v>10.25</v>
          </cell>
        </row>
        <row r="10914">
          <cell r="A10914" t="str">
            <v>73839/4</v>
          </cell>
          <cell r="B10914" t="str">
            <v>ASSENTAMENTO DE TUBOS DE AÇO, COM JUNTA ELÁSTICA (COMPRIMENTO DE 6,00 M) - DN 300 MM</v>
          </cell>
          <cell r="C10914" t="str">
            <v>M</v>
          </cell>
          <cell r="D10914">
            <v>11.58</v>
          </cell>
        </row>
        <row r="10915">
          <cell r="A10915" t="str">
            <v>73839/5</v>
          </cell>
          <cell r="B10915" t="str">
            <v>ASSENTAMENTO DE TUBOS DE AÇO, COM JUNTA ELÁSTICA (COMPRIMENTO DE 6,00 M) - DN 350 MM</v>
          </cell>
          <cell r="C10915" t="str">
            <v>M</v>
          </cell>
          <cell r="D10915">
            <v>13.55</v>
          </cell>
        </row>
        <row r="10916">
          <cell r="A10916" t="str">
            <v>73839/6</v>
          </cell>
          <cell r="B10916" t="str">
            <v>ASSENTAMENTO DE TUBOS DE AÇO, COM JUNTA ELÁSTICA (COMPRIMENTO DE 6,00 M) - DN 400 MM</v>
          </cell>
          <cell r="C10916" t="str">
            <v>M</v>
          </cell>
          <cell r="D10916">
            <v>15.49</v>
          </cell>
        </row>
        <row r="10917">
          <cell r="A10917" t="str">
            <v>73839/7</v>
          </cell>
          <cell r="B10917" t="str">
            <v>ASSENTAMENTO DE TUBOS DE AÇO, COM JUNTA ELÁSTICA (COMPRIMENTO DE 6,00 M) - DN 450 MM</v>
          </cell>
          <cell r="C10917" t="str">
            <v>M</v>
          </cell>
          <cell r="D10917">
            <v>17.420000000000002</v>
          </cell>
        </row>
        <row r="10918">
          <cell r="A10918" t="str">
            <v>73839/8</v>
          </cell>
          <cell r="B10918" t="str">
            <v>ASSENTAMENTO DE TUBOS DE AÇO, COM JUNTA ELÁSTICA (COMPRIMENTO DE 6,00 M) - DN 500 MM</v>
          </cell>
          <cell r="C10918" t="str">
            <v>M</v>
          </cell>
          <cell r="D10918">
            <v>19.32</v>
          </cell>
        </row>
        <row r="10919">
          <cell r="A10919" t="str">
            <v>73839/9</v>
          </cell>
          <cell r="B10919" t="str">
            <v>ASSENTAMENTO DE TUBOS DE AÇO, COM JUNTA ELÁSTICA (COMPRIMENTO DE 6,00 M) - DN 600 MM</v>
          </cell>
          <cell r="C10919" t="str">
            <v>M</v>
          </cell>
          <cell r="D10919">
            <v>23.32</v>
          </cell>
        </row>
        <row r="10920">
          <cell r="A10920" t="str">
            <v>73843/1</v>
          </cell>
          <cell r="B10920" t="str">
            <v>MURO DE ARRIMO DE CONCRETO CICLOPICO COM 30% DE PEDRA DE MAO</v>
          </cell>
          <cell r="C10920" t="str">
            <v>M3</v>
          </cell>
          <cell r="D10920">
            <v>306.66000000000003</v>
          </cell>
        </row>
        <row r="10921">
          <cell r="A10921" t="str">
            <v>73844/1</v>
          </cell>
          <cell r="B10921" t="str">
            <v>MURO DE ARRIMO DE ALVENARIA DE PEDRA ARGAMASSADA</v>
          </cell>
          <cell r="C10921" t="str">
            <v>M3</v>
          </cell>
          <cell r="D10921">
            <v>438.92</v>
          </cell>
        </row>
        <row r="10922">
          <cell r="A10922" t="str">
            <v>73844/2</v>
          </cell>
          <cell r="B10922" t="str">
            <v>MURO DE ARRIMO DE ALVENARIA DE TIJOLOS</v>
          </cell>
          <cell r="C10922" t="str">
            <v>M3</v>
          </cell>
          <cell r="D10922">
            <v>441.78</v>
          </cell>
        </row>
        <row r="10923">
          <cell r="A10923" t="str">
            <v>73846/1</v>
          </cell>
          <cell r="B10923" t="str">
            <v>MURO DE ARRIMO CELULAR PECAS PRE-MOLDADAS CONCRETO EXCL FORMAS INCL   CONFECCAO DAS PECAS MONTAGEM E COMPACTACAO DO SOLO DE ENCHIMENTO.</v>
          </cell>
          <cell r="C10923" t="str">
            <v>M3</v>
          </cell>
          <cell r="D10923">
            <v>240.97</v>
          </cell>
        </row>
        <row r="10924">
          <cell r="A10924" t="str">
            <v>73846/2</v>
          </cell>
          <cell r="B10924" t="str">
            <v>MURO DE ARRIMO CELULAR PECAS PRE-MOLDADAS CONCRETO EXCL MATERIAIS E   FORMAS INCL CONFECCAO PECAS MONTAGEM E COMPACTACAO DO SOLO(ENCHIMENTO)</v>
          </cell>
          <cell r="C10924" t="str">
            <v>M3</v>
          </cell>
          <cell r="D10924">
            <v>107.17</v>
          </cell>
        </row>
        <row r="10925">
          <cell r="A10925" t="str">
            <v>73847/1</v>
          </cell>
          <cell r="B10925" t="str">
            <v>ALUGUEL CONTAINER/ESCRIT INCL INST ELET LARG=2,20 COMP=6,20M          ALT=2,50M CHAPA ACO C/NERV TRAPEZ FORRO C/ISOL TERMO/ACUSTICO         CHASSIS REFORC PISO COMPENS NAVAL EXC TRANSP/CARGA/DESCARGA</v>
          </cell>
          <cell r="C10925" t="str">
            <v>MES</v>
          </cell>
          <cell r="D10925">
            <v>396.48</v>
          </cell>
        </row>
        <row r="10926">
          <cell r="A10926" t="str">
            <v>73849/1</v>
          </cell>
          <cell r="B10926" t="str">
            <v>AREIA ASFALTO A QUENTE (AAUQ) COM CAP 50/70, INCLUSO USINAGEM E APLICACAO, EXCLUSIVE TRANSPORTE</v>
          </cell>
          <cell r="C10926" t="str">
            <v>M3</v>
          </cell>
          <cell r="D10926">
            <v>618.23</v>
          </cell>
        </row>
        <row r="10927">
          <cell r="A10927" t="str">
            <v>73849/2</v>
          </cell>
          <cell r="B10927" t="str">
            <v>AREIA ASFALTO A FRIO (AAUF), COM EMULSAO RR-2C INCLUSO USINAGEM E APLICACAO, EXCLUSIVE TRANSPORTE</v>
          </cell>
          <cell r="C10927" t="str">
            <v>M3</v>
          </cell>
          <cell r="D10927">
            <v>463.88</v>
          </cell>
        </row>
        <row r="10928">
          <cell r="A10928" t="str">
            <v>73850/1</v>
          </cell>
          <cell r="B10928" t="str">
            <v>RODAPE EM MARMORITE, ALTURA 10CM</v>
          </cell>
          <cell r="C10928" t="str">
            <v>M</v>
          </cell>
          <cell r="D10928">
            <v>20.88</v>
          </cell>
        </row>
        <row r="10929">
          <cell r="A10929" t="str">
            <v>73855/1</v>
          </cell>
          <cell r="B10929" t="str">
            <v>CHUMBADOR DE AÇO PARA FIXAÇÃO DE POSTE DE ACO RETO OU CURVO 7 A 9M COM FLANGE - FORNECIMENTO E INSTALACAO</v>
          </cell>
          <cell r="C10929" t="str">
            <v>UN</v>
          </cell>
          <cell r="D10929">
            <v>599.04</v>
          </cell>
        </row>
        <row r="10930">
          <cell r="A10930" t="str">
            <v>73856/1</v>
          </cell>
          <cell r="B10930" t="str">
            <v>BOCA P/BUEIRO SIMPLES TUBULAR D=0,40M EM CONCRETO CICLOPICO, INCLINDO FORMAS, ESCAVACAO, REATERRO E MATERIAIS, EXCLUINDO MATERIAL REATERRO JAZIDA E TRANSPORTE</v>
          </cell>
          <cell r="C10930" t="str">
            <v>UN</v>
          </cell>
          <cell r="D10930">
            <v>454.95</v>
          </cell>
        </row>
        <row r="10931">
          <cell r="A10931" t="str">
            <v>73856/10</v>
          </cell>
          <cell r="B10931" t="str">
            <v>BOCA PARA BUEIRO DUPLOTUBULAR, DIAMETRO =1,20M, EM CONCRETO CICLOPICO, INCLUINDO FORMAS, ESCAVACAO, REATERRO E MATERIAIS, EXCLUINDO MATERIAL REATERRO JAZIDA E TRANSPORTE.</v>
          </cell>
          <cell r="C10931" t="str">
            <v>UN</v>
          </cell>
          <cell r="D10931">
            <v>3054.53</v>
          </cell>
        </row>
        <row r="10932">
          <cell r="A10932" t="str">
            <v>73856/11</v>
          </cell>
          <cell r="B10932" t="str">
            <v>BOCA PARA BUEIRO TRIPLO TUBULAR, DIAMETRO =0,40M, EM CONCRETO CICLOPICO, INCLUINDO FORMAS, ESCAVACAO, REATERRO E MATERIAIS, EXCLUINDO MATERIAL REATERRO JAZIDA E TRANSPORTE.</v>
          </cell>
          <cell r="C10932" t="str">
            <v>UN</v>
          </cell>
          <cell r="D10932">
            <v>833.04</v>
          </cell>
        </row>
        <row r="10933">
          <cell r="A10933" t="str">
            <v>73856/12</v>
          </cell>
          <cell r="B10933" t="str">
            <v>BOCA PARA BUEIRO TRIPLO TUBULAR, DIAMETRO =0,60M, EM CONCRETO CICLOPICO, INCLUINDO FORMAS, ESCAVACAO, REATERRO E MATERIAIS, EXCLUINDO MATERIAL REATERRO JAZIDA E TRANSPORTE.</v>
          </cell>
          <cell r="C10933" t="str">
            <v>UN</v>
          </cell>
          <cell r="D10933">
            <v>1381.8</v>
          </cell>
        </row>
        <row r="10934">
          <cell r="A10934" t="str">
            <v>73856/13</v>
          </cell>
          <cell r="B10934" t="str">
            <v>BOCA PARA BUEIRO TRIPLO TUBULAR, DIAMETRO =0,80M, EM CONCRETO CICLOPICO, INCLUINDO FORMAS, ESCAVACAO, REATERRO E MATERIAIS, EXCLUINDO MATERIAL REATERRO JAZIDA E TRANSPORTE.</v>
          </cell>
          <cell r="C10934" t="str">
            <v>UN</v>
          </cell>
          <cell r="D10934">
            <v>2081.46</v>
          </cell>
        </row>
        <row r="10935">
          <cell r="A10935" t="str">
            <v>73856/14</v>
          </cell>
          <cell r="B10935" t="str">
            <v>BOCA PARA BUEIRO TRIPLO TUBULAR, DIAMETRO =1,00M, EM CONCRETO CICLOPICO, INCLUINDO FORMAS, ESCAVACAO, REATERRO E MATERIAIS, EXCLUINDO MATERIAL REATERRO JAZIDA E TRANSPORTE.</v>
          </cell>
          <cell r="C10935" t="str">
            <v>UN</v>
          </cell>
          <cell r="D10935">
            <v>2939.28</v>
          </cell>
        </row>
        <row r="10936">
          <cell r="A10936" t="str">
            <v>73856/15</v>
          </cell>
          <cell r="B10936" t="str">
            <v>BOCA PARA BUEIRO TRIPLO TUBULAR, DIAMETRO =1,20M, EM CONCRETO CICLOPICO, INCLUINDO FORMAS, ESCAVACAO, REATERRO E MATERIAIS, EXCLUINDO MATERIAL REATERRO JAZIDA E TRANSPORTE.</v>
          </cell>
          <cell r="C10936" t="str">
            <v>UN</v>
          </cell>
          <cell r="D10936">
            <v>3962.22</v>
          </cell>
        </row>
        <row r="10937">
          <cell r="A10937" t="str">
            <v>73856/2</v>
          </cell>
          <cell r="B10937" t="str">
            <v>BOCA PARA BUEIRO SIMPLES TUBULAR, DIAMETRO =0,60M, EM CONCRETO CICLOPICO, INCLUINDO FORMAS, ESCAVACAO, REATERRO E MATERIAIS, EXCLUINDO MATERIAL REATERRO JAZIDA E TRANSPORTE.</v>
          </cell>
          <cell r="C10937" t="str">
            <v>UN</v>
          </cell>
          <cell r="D10937">
            <v>747.99</v>
          </cell>
        </row>
        <row r="10938">
          <cell r="A10938" t="str">
            <v>73856/3</v>
          </cell>
          <cell r="B10938" t="str">
            <v>BOCA PARA BUEIRO SIMPLES TUBULAR, DIAMETRO =0,80M, EM CONCRETO CICLOPICO, INCLUINDO FORMAS, ESCAVACAO, REATERRO E MATERIAIS, EXCLUINDO MATERIAL REATERRO JAZIDA E TRANSPORTE.</v>
          </cell>
          <cell r="C10938" t="str">
            <v>UN</v>
          </cell>
          <cell r="D10938">
            <v>1123.98</v>
          </cell>
        </row>
        <row r="10939">
          <cell r="A10939" t="str">
            <v>73856/4</v>
          </cell>
          <cell r="B10939" t="str">
            <v>BOCA PARA BUEIRO SIMPLES TUBULAR, DIAMETRO =1,00M, EM CONCRETO CICLOPICO, INCLUINDO FORMAS, ESCAVACAO, REATERRO E MATERIAIS, EXCLUINDO MATERIAL REATERRO JAZIDA E TRANSPORTE.</v>
          </cell>
          <cell r="C10939" t="str">
            <v>UN</v>
          </cell>
          <cell r="D10939">
            <v>1588.76</v>
          </cell>
        </row>
        <row r="10940">
          <cell r="A10940" t="str">
            <v>73856/5</v>
          </cell>
          <cell r="B10940" t="str">
            <v>BOCA PARA BUEIRO SIMPLES TUBULAR, DIAMETRO =1,20M, EM CONCRETO CICLOPICO, INCLUINDO FORMAS, ESCAVACAO, REATERRO E MATERIAIS, EXCLUINDO MATERIAL REATERRO JAZIDA E TRANSPORTE.</v>
          </cell>
          <cell r="C10940" t="str">
            <v>UN</v>
          </cell>
          <cell r="D10940">
            <v>2146.92</v>
          </cell>
        </row>
        <row r="10941">
          <cell r="A10941" t="str">
            <v>73856/6</v>
          </cell>
          <cell r="B10941" t="str">
            <v>BOCA PARA BUEIRO DUPLO TUBULAR, DIAMETRO =0,40M, EM CONCRETO CICLOPICO, INCLUINDO FORMAS, ESCAVACAO, REATERRO E MATERIAIS, EXCLUINDO MATERIAL REATERRO JAZIDA E TRANSPORTE.</v>
          </cell>
          <cell r="C10941" t="str">
            <v>UN</v>
          </cell>
          <cell r="D10941">
            <v>644.19000000000005</v>
          </cell>
        </row>
        <row r="10942">
          <cell r="A10942" t="str">
            <v>73856/7</v>
          </cell>
          <cell r="B10942" t="str">
            <v>BOCA PARA BUEIRO DUPLO TUBULAR, DIAMETRO =0,60M, EM CONCRETO CICLOPICO, INCLUINDO FORMAS, ESCAVACAO, REATERRO E MATERIAIS, EXCLUINDO MATERIAL REATERRO JAZIDA E TRANSPORTE.</v>
          </cell>
          <cell r="C10942" t="str">
            <v>UN</v>
          </cell>
          <cell r="D10942">
            <v>1065.1099999999999</v>
          </cell>
        </row>
        <row r="10943">
          <cell r="A10943" t="str">
            <v>73856/8</v>
          </cell>
          <cell r="B10943" t="str">
            <v>BOCA PARA BUEIRO DUPLO TUBULAR, DIAMETRO =0,80M, EM CONCRETO CICLOPICO, INCLUINDO FORMAS, ESCAVACAO, REATERRO E MATERIAIS, EXCLUINDO MATERIAL REATERRO JAZIDA E TRANSPORTE.</v>
          </cell>
          <cell r="C10943" t="str">
            <v>UN</v>
          </cell>
          <cell r="D10943">
            <v>1602.89</v>
          </cell>
        </row>
        <row r="10944">
          <cell r="A10944" t="str">
            <v>73856/9</v>
          </cell>
          <cell r="B10944" t="str">
            <v>BOCA PARA BUEIRO DUPLO TUBULAR, DIAMETRO =1,00M, EM CONCRETO CICLOPICO, INCLUINDO FORMAS, ESCAVACAO, REATERRO E MATERIAIS, EXCLUINDO MATERIAL REATERRO JAZIDA E TRANSPORTE.</v>
          </cell>
          <cell r="C10944" t="str">
            <v>UN</v>
          </cell>
          <cell r="D10944">
            <v>2006.87</v>
          </cell>
        </row>
        <row r="10945">
          <cell r="A10945" t="str">
            <v>73857/1</v>
          </cell>
          <cell r="B10945" t="str">
            <v>TRANSFORMADOR DISTRIBUICAO  75KVA TRIFASICO 60HZ CLASSE 15KV IMERSO EM ÓLEO MINERAL FORNECIMENTO E INSTALACAO</v>
          </cell>
          <cell r="C10945" t="str">
            <v>UN</v>
          </cell>
          <cell r="D10945">
            <v>9047.44</v>
          </cell>
        </row>
        <row r="10946">
          <cell r="A10946" t="str">
            <v>73857/10</v>
          </cell>
          <cell r="B10946" t="str">
            <v>TRANSFORMADOR DISTRIBUICAO  1000KVA TRIFASICO 60HZ CLASSE 15KV IMERSO EM ÓLEO MINERAL FORNECIMENTO E INSTALACAO</v>
          </cell>
          <cell r="C10946" t="str">
            <v>UN</v>
          </cell>
          <cell r="D10946">
            <v>71993.81</v>
          </cell>
        </row>
        <row r="10947">
          <cell r="A10947" t="str">
            <v>73857/2</v>
          </cell>
          <cell r="B10947" t="str">
            <v>TRANSFORMADOR DISTRIBUICAO  112,5KVA TRIFASICO 60HZ CLASSE 15KV IMERSO EM ÓLEO MINERAL FORNECIMENTO E INSTALACAO</v>
          </cell>
          <cell r="C10947" t="str">
            <v>UN</v>
          </cell>
          <cell r="D10947">
            <v>11180.15</v>
          </cell>
        </row>
        <row r="10948">
          <cell r="A10948" t="str">
            <v>73857/3</v>
          </cell>
          <cell r="B10948" t="str">
            <v>TRANSFORMADOR DISTRIBUICAO  150KVA TRIFASICO 60HZ CLASSE 15KV IMERSO EM ÓLEO MINERAL FORNECIMENTO E INSTALACAO</v>
          </cell>
          <cell r="C10948" t="str">
            <v>UN</v>
          </cell>
          <cell r="D10948">
            <v>14096.07</v>
          </cell>
        </row>
        <row r="10949">
          <cell r="A10949" t="str">
            <v>73857/4</v>
          </cell>
          <cell r="B10949" t="str">
            <v>TRANSFORMADOR DISTRIBUICAO  225KVA TRIFASICO 60HZ CLASSE 15KV IMERSO EM ÓLEO MINERAL FORNECIMENTO E INSTALACAO</v>
          </cell>
          <cell r="C10949" t="str">
            <v>UN</v>
          </cell>
          <cell r="D10949">
            <v>19752.61</v>
          </cell>
        </row>
        <row r="10950">
          <cell r="A10950" t="str">
            <v>73857/5</v>
          </cell>
          <cell r="B10950" t="str">
            <v>TRANSFORMADOR DISTRIBUICAO  300KVA TRIFASICO 60HZ CLASSE 15KV IMERSO EM ÓLEO MINERAL FORNECIMENTO E INSTALACAO</v>
          </cell>
          <cell r="C10950" t="str">
            <v>UN</v>
          </cell>
          <cell r="D10950">
            <v>23042.11</v>
          </cell>
        </row>
        <row r="10951">
          <cell r="A10951" t="str">
            <v>73857/6</v>
          </cell>
          <cell r="B10951" t="str">
            <v>TRANSFORMADOR DISTRIBUICAO  500KVA TRIFASICO 60HZ CLASSE 15KV IMERSO EM ÓLEO MINERAL FORNECIMENTO E INSTALACAO</v>
          </cell>
          <cell r="C10951" t="str">
            <v>UN</v>
          </cell>
          <cell r="D10951">
            <v>37537.839999999997</v>
          </cell>
        </row>
        <row r="10952">
          <cell r="A10952" t="str">
            <v>73857/7</v>
          </cell>
          <cell r="B10952" t="str">
            <v>TRANSFORMADOR DISTRIBUICAO  30KVA TRIFASICO 60HZ CLASSE 15KV IMERSO EM ÓLEO MINERAL FORNECIMENTO E INSTALACAO</v>
          </cell>
          <cell r="C10952" t="str">
            <v>UN</v>
          </cell>
          <cell r="D10952">
            <v>6251.61</v>
          </cell>
        </row>
        <row r="10953">
          <cell r="A10953" t="str">
            <v>73857/8</v>
          </cell>
          <cell r="B10953" t="str">
            <v>TRANSFORMADOR DISTRIBUICAO  45KVA TRIFASICO 60HZ CLASSE 15KV IMERSO EM ÓLEO MINERAL FORNECIMENTO E INSTALACAO</v>
          </cell>
          <cell r="C10953" t="str">
            <v>UN</v>
          </cell>
          <cell r="D10953">
            <v>6994.74</v>
          </cell>
        </row>
        <row r="10954">
          <cell r="A10954" t="str">
            <v>73857/9</v>
          </cell>
          <cell r="B10954" t="str">
            <v>TRANSFORMADOR DISTRIBUICAO  750KVA TRIFASICO 60HZ CLASSE 15KV IMERSO EM ÓLEO MINERAL FORNECIMENTO E INSTALACAO</v>
          </cell>
          <cell r="C10954" t="str">
            <v>UN</v>
          </cell>
          <cell r="D10954">
            <v>51453</v>
          </cell>
        </row>
        <row r="10955">
          <cell r="A10955" t="str">
            <v>73859/1</v>
          </cell>
          <cell r="B10955" t="str">
            <v>DESMATAMENTO E LIMPEZA MECANIZADA DE TERRENO COM REMOCAO DE CAMADA VEGETAL, UTILIZANDO TRATOR DE ESTEIRAS</v>
          </cell>
          <cell r="C10955" t="str">
            <v>M2</v>
          </cell>
          <cell r="D10955">
            <v>0.12</v>
          </cell>
        </row>
        <row r="10956">
          <cell r="A10956" t="str">
            <v>73859/2</v>
          </cell>
          <cell r="B10956" t="str">
            <v>CAPINA E LIMPEZA MANUAL DE TERRENO</v>
          </cell>
          <cell r="C10956" t="str">
            <v>M2</v>
          </cell>
          <cell r="D10956">
            <v>1.0900000000000001</v>
          </cell>
        </row>
        <row r="10957">
          <cell r="A10957" t="str">
            <v>73863/1</v>
          </cell>
          <cell r="B10957" t="str">
            <v>ALVENARIA COM BLOCOS DE CONCRETO CELULAR 10X30X60CM, ESPESSURA 10CM, ASSENTADOS COM ARGAMASSA TRACO 1:2:9 (CIMENTO, CAL E AREIA) PREPARO MANUAL</v>
          </cell>
          <cell r="C10957" t="str">
            <v>M2</v>
          </cell>
          <cell r="D10957">
            <v>58.26</v>
          </cell>
        </row>
        <row r="10958">
          <cell r="A10958" t="str">
            <v>73863/2</v>
          </cell>
          <cell r="B10958" t="str">
            <v>ALVENARIA COM BLOCOS DE CONCRETO CELULAR 20X30X60CM, ESPESSURA 20CM, ASSENTADOS COM ARGAMASSA TRACO 1:2:9 (CIMENTO, CAL E AREIA) PREPARO MANUAL</v>
          </cell>
          <cell r="C10958" t="str">
            <v>M2</v>
          </cell>
          <cell r="D10958">
            <v>119.39</v>
          </cell>
        </row>
        <row r="10959">
          <cell r="A10959" t="str">
            <v>73865/1</v>
          </cell>
          <cell r="B10959" t="str">
            <v>FUNDO PREPARADOR PRIMER A BASE DE EPOXI, PARA ESTRUTURA METALICA, UMA DEMAO, ESPESSURA DE 25 MICRA.</v>
          </cell>
          <cell r="C10959" t="str">
            <v>M2</v>
          </cell>
          <cell r="D10959">
            <v>7.92</v>
          </cell>
        </row>
        <row r="10960">
          <cell r="A10960" t="str">
            <v>73866/4</v>
          </cell>
          <cell r="B10960" t="str">
            <v>ESTRUTURA PARA COBERTURA EM ARCO, EM ALUMINIO ANODIZADO, VAO DE 20M, ESPACAMENTO DE 5M ATE 6,5M</v>
          </cell>
          <cell r="C10960" t="str">
            <v>M2</v>
          </cell>
          <cell r="D10960">
            <v>617.01</v>
          </cell>
        </row>
        <row r="10961">
          <cell r="A10961" t="str">
            <v>73866/5</v>
          </cell>
          <cell r="B10961" t="str">
            <v>ESTRUTURA PARA COBERTURA EM ARCO, EM ALUMINIO ANODIZADO, VAO DE 30M, ESPACAMENTO DE 5M ATE 6,5M</v>
          </cell>
          <cell r="C10961" t="str">
            <v>M2</v>
          </cell>
          <cell r="D10961">
            <v>656.25</v>
          </cell>
        </row>
        <row r="10962">
          <cell r="A10962" t="str">
            <v>73866/6</v>
          </cell>
          <cell r="B10962" t="str">
            <v>ESTRUTURA PARA COBERTURA EM ARCO, EM ALUMINIO ANODIZADO, VAO DE 40M, ESPACAMENTO DE 5M ATE 6,5M</v>
          </cell>
          <cell r="C10962" t="str">
            <v>M2</v>
          </cell>
          <cell r="D10962">
            <v>688.51</v>
          </cell>
        </row>
        <row r="10963">
          <cell r="A10963" t="str">
            <v>73866/7</v>
          </cell>
          <cell r="B10963" t="str">
            <v>ESTRUTURA PARA COBERTURA TIPO SHED, EM ALUMINIO ANODIZADO, VAO DE 20M, ESPACAMENTO DAS TESOURAS DE 5M ATE 6,5M</v>
          </cell>
          <cell r="C10963" t="str">
            <v>M2</v>
          </cell>
          <cell r="D10963">
            <v>732.19</v>
          </cell>
        </row>
        <row r="10964">
          <cell r="A10964" t="str">
            <v>73866/8</v>
          </cell>
          <cell r="B10964" t="str">
            <v>ESTRUTURA PARA COBERTURA TIPO SHED, EM ALUMINIO ANODIZADO, VAO DE 30M, ESPACAMENTO DAS TESOURAS DE 5M ATE 6,5M</v>
          </cell>
          <cell r="C10964" t="str">
            <v>M2</v>
          </cell>
          <cell r="D10964">
            <v>890.14</v>
          </cell>
        </row>
        <row r="10965">
          <cell r="A10965" t="str">
            <v>73866/9</v>
          </cell>
          <cell r="B10965" t="str">
            <v>ESTRUTURA PARA COBERTURA TIPO SHED, EM ALUMINIO ANODIZADO, VAO DE 40M, ESPACAMENTO DAS TESOURAS DE 5M ATE 6,5M</v>
          </cell>
          <cell r="C10965" t="str">
            <v>M2</v>
          </cell>
          <cell r="D10965">
            <v>923.4</v>
          </cell>
        </row>
        <row r="10966">
          <cell r="A10966" t="str">
            <v>73867/1</v>
          </cell>
          <cell r="B10966" t="str">
            <v>ESTRUTURA TIPO ESPACIAL EM ALUMINIO ANODIZADO, VAO DE 20M</v>
          </cell>
          <cell r="C10966" t="str">
            <v>M2</v>
          </cell>
          <cell r="D10966">
            <v>269.99</v>
          </cell>
        </row>
        <row r="10967">
          <cell r="A10967" t="str">
            <v>73867/2</v>
          </cell>
          <cell r="B10967" t="str">
            <v>ESTRUTURA TIPO ESPACIAL EM ALUMINIO ANODIZADO, VAO DE 30M</v>
          </cell>
          <cell r="C10967" t="str">
            <v>M2</v>
          </cell>
          <cell r="D10967">
            <v>307.36</v>
          </cell>
        </row>
        <row r="10968">
          <cell r="A10968" t="str">
            <v>73867/3</v>
          </cell>
          <cell r="B10968" t="str">
            <v>ESTRUTURA TIPO ESPACIAL EM ALUMINIO ANODIZADO, VAO DE 40M</v>
          </cell>
          <cell r="C10968" t="str">
            <v>M2</v>
          </cell>
          <cell r="D10968">
            <v>390.42</v>
          </cell>
        </row>
        <row r="10969">
          <cell r="A10969" t="str">
            <v>73867/4</v>
          </cell>
          <cell r="B10969" t="str">
            <v>ESTRUTURA TIPO ESPACIAL EM ALUMINIO ANODIZADO, VAO DE 50M</v>
          </cell>
          <cell r="C10969" t="str">
            <v>M2</v>
          </cell>
          <cell r="D10969">
            <v>407.04</v>
          </cell>
        </row>
        <row r="10970">
          <cell r="A10970" t="str">
            <v>73870/4</v>
          </cell>
          <cell r="B10970" t="str">
            <v>REGISTRO DE ESFERA EM BRONZE D= 1.1/4" FORNEC E COLOCACAO</v>
          </cell>
          <cell r="C10970" t="str">
            <v>UN</v>
          </cell>
          <cell r="D10970">
            <v>71.510000000000005</v>
          </cell>
        </row>
        <row r="10971">
          <cell r="A10971" t="str">
            <v>73872/1</v>
          </cell>
          <cell r="B10971" t="str">
            <v>IMPERMEABILIZACAO COM PINTURA A BASE DE RESINA EPOXI ALCATRAO, UMA DEMAO.</v>
          </cell>
          <cell r="C10971" t="str">
            <v>M2</v>
          </cell>
          <cell r="D10971">
            <v>25.63</v>
          </cell>
        </row>
        <row r="10972">
          <cell r="A10972" t="str">
            <v>73872/2</v>
          </cell>
          <cell r="B10972" t="str">
            <v>IMPERMEABILIZACAO COM PINTURA A BASE DE RESINA EPOXI ALCATRAO, DUAS DEMAOS.</v>
          </cell>
          <cell r="C10972" t="str">
            <v>M2</v>
          </cell>
          <cell r="D10972">
            <v>49.92</v>
          </cell>
        </row>
        <row r="10973">
          <cell r="A10973" t="str">
            <v>73873/1</v>
          </cell>
          <cell r="B10973" t="str">
            <v>LEITO FILTRANTE - COLOCACAO E APILOAMENTO DE TERRA NO FILTRO</v>
          </cell>
          <cell r="C10973" t="str">
            <v>M3</v>
          </cell>
          <cell r="D10973">
            <v>64.25</v>
          </cell>
        </row>
        <row r="10974">
          <cell r="A10974" t="str">
            <v>73873/2</v>
          </cell>
          <cell r="B10974" t="str">
            <v>LEITO FILTRANTE - FORN.E ENCHIMENTO C/ BRITA NO. 4</v>
          </cell>
          <cell r="C10974" t="str">
            <v>M3</v>
          </cell>
          <cell r="D10974">
            <v>133.41999999999999</v>
          </cell>
        </row>
        <row r="10975">
          <cell r="A10975" t="str">
            <v>73873/3</v>
          </cell>
          <cell r="B10975" t="str">
            <v>LEITO FILTRANTE - COLOCACAO DE AREIA NOS FILTROS</v>
          </cell>
          <cell r="C10975" t="str">
            <v>M3</v>
          </cell>
          <cell r="D10975">
            <v>64.25</v>
          </cell>
        </row>
        <row r="10976">
          <cell r="A10976" t="str">
            <v>73873/4</v>
          </cell>
          <cell r="B10976" t="str">
            <v>LEITO FILTRANTE - COLOCACAO DE PEDREGULHOS NOS FILTROS</v>
          </cell>
          <cell r="C10976" t="str">
            <v>M3</v>
          </cell>
          <cell r="D10976">
            <v>70.37</v>
          </cell>
        </row>
        <row r="10977">
          <cell r="A10977" t="str">
            <v>73873/5</v>
          </cell>
          <cell r="B10977" t="str">
            <v>LEITO FILTRANTE - COLOCACAO DE ANTRACITO NOS FILTROS</v>
          </cell>
          <cell r="C10977" t="str">
            <v>M3</v>
          </cell>
          <cell r="D10977">
            <v>64.25</v>
          </cell>
        </row>
        <row r="10978">
          <cell r="A10978" t="str">
            <v>73874/1</v>
          </cell>
          <cell r="B10978" t="str">
            <v>REMOCAO DE PINTURAS COM JATEAMENTO DE AREIA, EM SUPERFICIES METALICAS</v>
          </cell>
          <cell r="C10978" t="str">
            <v>M2</v>
          </cell>
          <cell r="D10978">
            <v>24.64</v>
          </cell>
        </row>
        <row r="10979">
          <cell r="A10979" t="str">
            <v>73876/1</v>
          </cell>
          <cell r="B10979" t="str">
            <v>PISO DE BORRACHA PASTILHADO, ESPESSURA 7MM, FIXADO COM COLA</v>
          </cell>
          <cell r="C10979" t="str">
            <v>M2</v>
          </cell>
          <cell r="D10979">
            <v>139.38</v>
          </cell>
        </row>
        <row r="10980">
          <cell r="A10980" t="str">
            <v>73877/1</v>
          </cell>
          <cell r="B10980" t="str">
            <v>ESCORAMENTO DE VALAS COM PRANCHOES METALICOS - AREA CRAVADA</v>
          </cell>
          <cell r="C10980" t="str">
            <v>M2</v>
          </cell>
          <cell r="D10980">
            <v>52.02</v>
          </cell>
        </row>
        <row r="10981">
          <cell r="A10981" t="str">
            <v>73877/2</v>
          </cell>
          <cell r="B10981" t="str">
            <v>ESCORAMENTO DE VALAS COM PRANCHOES METALICOS - AREA NAO CRAVADA</v>
          </cell>
          <cell r="C10981" t="str">
            <v>M2</v>
          </cell>
          <cell r="D10981">
            <v>35.36</v>
          </cell>
        </row>
        <row r="10982">
          <cell r="A10982" t="str">
            <v>73881/1</v>
          </cell>
          <cell r="B10982" t="str">
            <v>EXECUCAO DE DRENO COM MANTA GEOTEXTIL 200 G/M2</v>
          </cell>
          <cell r="C10982" t="str">
            <v>M2</v>
          </cell>
          <cell r="D10982">
            <v>5.17</v>
          </cell>
        </row>
        <row r="10983">
          <cell r="A10983" t="str">
            <v>73881/3</v>
          </cell>
          <cell r="B10983" t="str">
            <v>EXECUCAO DE DRENO COM MANTA GEOTEXTIL 400 G/M2</v>
          </cell>
          <cell r="C10983" t="str">
            <v>M2</v>
          </cell>
          <cell r="D10983">
            <v>10.11</v>
          </cell>
        </row>
        <row r="10984">
          <cell r="A10984" t="str">
            <v>73882/1</v>
          </cell>
          <cell r="B10984" t="str">
            <v>CALHA EM CONCRETO SIMPLES, EM MEIA CANA, DIAMETRO 200 MM</v>
          </cell>
          <cell r="C10984" t="str">
            <v>M</v>
          </cell>
          <cell r="D10984">
            <v>25.31</v>
          </cell>
        </row>
        <row r="10985">
          <cell r="A10985" t="str">
            <v>73882/5</v>
          </cell>
          <cell r="B10985" t="str">
            <v>CALHA EM CONCRETO SIMPLES, EM MEIA CANA DE CONCRETO, DIAMETRO 600 MM</v>
          </cell>
          <cell r="C10985" t="str">
            <v>M</v>
          </cell>
          <cell r="D10985">
            <v>71.22</v>
          </cell>
        </row>
        <row r="10986">
          <cell r="A10986" t="str">
            <v>73883/1</v>
          </cell>
          <cell r="B10986" t="str">
            <v>EXECUCAO DE DRENO FRANCES COM AREIA MEDIA</v>
          </cell>
          <cell r="C10986" t="str">
            <v>M3</v>
          </cell>
          <cell r="D10986">
            <v>89.82</v>
          </cell>
        </row>
        <row r="10987">
          <cell r="A10987" t="str">
            <v>73883/2</v>
          </cell>
          <cell r="B10987" t="str">
            <v>EXECUCAO DE DRENO FRANCES COM BRITA NUM 2</v>
          </cell>
          <cell r="C10987" t="str">
            <v>M3</v>
          </cell>
          <cell r="D10987">
            <v>84.57</v>
          </cell>
        </row>
        <row r="10988">
          <cell r="A10988" t="str">
            <v>73883/3</v>
          </cell>
          <cell r="B10988" t="str">
            <v>EXECUCAO DE DRENO FRANCES COM CASCALHO</v>
          </cell>
          <cell r="C10988" t="str">
            <v>M3</v>
          </cell>
          <cell r="D10988">
            <v>52.45</v>
          </cell>
        </row>
        <row r="10989">
          <cell r="A10989" t="str">
            <v>73884/1</v>
          </cell>
          <cell r="B10989" t="str">
            <v>INSTALAÇÃO DE VÁLVULAS OU REGISTROS COM JUNTA FLANGEADA - DN 50</v>
          </cell>
          <cell r="C10989" t="str">
            <v>UN</v>
          </cell>
          <cell r="D10989">
            <v>49.21</v>
          </cell>
        </row>
        <row r="10990">
          <cell r="A10990" t="str">
            <v>73884/10</v>
          </cell>
          <cell r="B10990" t="str">
            <v>INSTALAÇÃO DE VÁLVULAS OU REGISTROS COM JUNTA FLANGEADA - DN 450</v>
          </cell>
          <cell r="C10990" t="str">
            <v>UN</v>
          </cell>
          <cell r="D10990">
            <v>823.29</v>
          </cell>
        </row>
        <row r="10991">
          <cell r="A10991" t="str">
            <v>73884/11</v>
          </cell>
          <cell r="B10991" t="str">
            <v>INSTALAÇÃO DE VÁLVULAS OU REGISTROS COM JUNTA FLANGEADA - DN 500</v>
          </cell>
          <cell r="C10991" t="str">
            <v>UN</v>
          </cell>
          <cell r="D10991">
            <v>894.9</v>
          </cell>
        </row>
        <row r="10992">
          <cell r="A10992" t="str">
            <v>73884/12</v>
          </cell>
          <cell r="B10992" t="str">
            <v>INSTALAÇÃO DE VÁLVULAS OU REGISTROS COM JUNTA FLANGEADA - DN 600</v>
          </cell>
          <cell r="C10992" t="str">
            <v>UN</v>
          </cell>
          <cell r="D10992">
            <v>966.48</v>
          </cell>
        </row>
        <row r="10993">
          <cell r="A10993" t="str">
            <v>73884/13</v>
          </cell>
          <cell r="B10993" t="str">
            <v>INSTALAÇÃO DE VÁLVULAS OU REGISTROS COM JUNTA FLANGEADA - DN 700</v>
          </cell>
          <cell r="C10993" t="str">
            <v>UN</v>
          </cell>
          <cell r="D10993">
            <v>1079.04</v>
          </cell>
        </row>
        <row r="10994">
          <cell r="A10994" t="str">
            <v>73884/14</v>
          </cell>
          <cell r="B10994" t="str">
            <v>INSTALAÇÃO DE VÁLVULAS OU REGISTROS COM JUNTA FLANGEADA - DN 800</v>
          </cell>
          <cell r="C10994" t="str">
            <v>UN</v>
          </cell>
          <cell r="D10994">
            <v>1079.04</v>
          </cell>
        </row>
        <row r="10995">
          <cell r="A10995" t="str">
            <v>73884/15</v>
          </cell>
          <cell r="B10995" t="str">
            <v>INSTALAÇÃO DE VÁLVULAS OU REGISTROS COM JUNTA FLANGEADA - DN 900</v>
          </cell>
          <cell r="C10995" t="str">
            <v>UN</v>
          </cell>
          <cell r="D10995">
            <v>1091.3699999999999</v>
          </cell>
        </row>
        <row r="10996">
          <cell r="A10996" t="str">
            <v>73884/16</v>
          </cell>
          <cell r="B10996" t="str">
            <v>INSTALAÇÃO DE VÁLVULAS OU REGISTROS COM JUNTA FLANGEADA - DN 1000</v>
          </cell>
          <cell r="C10996" t="str">
            <v>UN</v>
          </cell>
          <cell r="D10996">
            <v>1233.21</v>
          </cell>
        </row>
        <row r="10997">
          <cell r="A10997" t="str">
            <v>73884/2</v>
          </cell>
          <cell r="B10997" t="str">
            <v>INSTALAÇÃO DE VÁLVULAS OU REGISTROS COM JUNTA FLANGEADA - DN 75</v>
          </cell>
          <cell r="C10997" t="str">
            <v>UN</v>
          </cell>
          <cell r="D10997">
            <v>76.75</v>
          </cell>
        </row>
        <row r="10998">
          <cell r="A10998" t="str">
            <v>73884/3</v>
          </cell>
          <cell r="B10998" t="str">
            <v>INSTALAÇÃO DE VÁLVULAS OU REGISTROS COM JUNTA FLANGEADA - DN 100</v>
          </cell>
          <cell r="C10998" t="str">
            <v>UN</v>
          </cell>
          <cell r="D10998">
            <v>95.96</v>
          </cell>
        </row>
        <row r="10999">
          <cell r="A10999" t="str">
            <v>73884/4</v>
          </cell>
          <cell r="B10999" t="str">
            <v>INSTALAÇÃO DE VÁLVULAS OU REGISTROS COM JUNTA FLANGEADA - DN 150</v>
          </cell>
          <cell r="C10999" t="str">
            <v>UN</v>
          </cell>
          <cell r="D10999">
            <v>429.54</v>
          </cell>
        </row>
        <row r="11000">
          <cell r="A11000" t="str">
            <v>73884/5</v>
          </cell>
          <cell r="B11000" t="str">
            <v>INSTALAÇÃO DE VÁLVULAS OU REGISTROS COM JUNTA FLANGEADA - DN 200</v>
          </cell>
          <cell r="C11000" t="str">
            <v>UN</v>
          </cell>
          <cell r="D11000">
            <v>501.13</v>
          </cell>
        </row>
        <row r="11001">
          <cell r="A11001" t="str">
            <v>73884/6</v>
          </cell>
          <cell r="B11001" t="str">
            <v>INSTALAÇÃO DE VÁLVULAS OU REGISTROS COM JUNTA FLANGEADA - DN 250</v>
          </cell>
          <cell r="C11001" t="str">
            <v>UN</v>
          </cell>
          <cell r="D11001">
            <v>608.52</v>
          </cell>
        </row>
        <row r="11002">
          <cell r="A11002" t="str">
            <v>73884/7</v>
          </cell>
          <cell r="B11002" t="str">
            <v>INSTALAÇÃO DE VÁLVULAS OU REGISTROS COM JUNTA FLANGEADA - DN 300</v>
          </cell>
          <cell r="C11002" t="str">
            <v>UN</v>
          </cell>
          <cell r="D11002">
            <v>680.11</v>
          </cell>
        </row>
        <row r="11003">
          <cell r="A11003" t="str">
            <v>73884/8</v>
          </cell>
          <cell r="B11003" t="str">
            <v>INSTALAÇÃO DE VÁLVULAS OU REGISTROS COM JUNTA FLANGEADA - DN 350</v>
          </cell>
          <cell r="C11003" t="str">
            <v>UN</v>
          </cell>
          <cell r="D11003">
            <v>715.92</v>
          </cell>
        </row>
        <row r="11004">
          <cell r="A11004" t="str">
            <v>73884/9</v>
          </cell>
          <cell r="B11004" t="str">
            <v>INSTALAÇÃO DE VÁLVULAS OU REGISTROS COM JUNTA FLANGEADA - DN 400</v>
          </cell>
          <cell r="C11004" t="str">
            <v>UN</v>
          </cell>
          <cell r="D11004">
            <v>787.5</v>
          </cell>
        </row>
        <row r="11005">
          <cell r="A11005" t="str">
            <v>73885/1</v>
          </cell>
          <cell r="B11005" t="str">
            <v>INSTALAÇÃO DE VÁLVULAS OU REGISTROS COM JUNTA ELÁSTICA - DN 50</v>
          </cell>
          <cell r="C11005" t="str">
            <v>UN</v>
          </cell>
          <cell r="D11005">
            <v>23.95</v>
          </cell>
        </row>
        <row r="11006">
          <cell r="A11006" t="str">
            <v>73885/10</v>
          </cell>
          <cell r="B11006" t="str">
            <v>INSTALAÇÃO DE VÁLVULAS OU REGISTROS COM JUNTA ELÁSTICA - DN 450</v>
          </cell>
          <cell r="C11006" t="str">
            <v>UN</v>
          </cell>
          <cell r="D11006">
            <v>340.05</v>
          </cell>
        </row>
        <row r="11007">
          <cell r="A11007" t="str">
            <v>73885/11</v>
          </cell>
          <cell r="B11007" t="str">
            <v>INSTALAÇÃO DE VÁLVULAS OU REGISTROS COM JUNTA ELÁSTICA - DN 500</v>
          </cell>
          <cell r="C11007" t="str">
            <v>UN</v>
          </cell>
          <cell r="D11007">
            <v>357.96</v>
          </cell>
        </row>
        <row r="11008">
          <cell r="A11008" t="str">
            <v>73885/12</v>
          </cell>
          <cell r="B11008" t="str">
            <v>INSTALAÇÃO DE VÁLVULAS OU REGISTROS COM JUNTA ELÁSTICA - DN 600</v>
          </cell>
          <cell r="C11008" t="str">
            <v>UN</v>
          </cell>
          <cell r="D11008">
            <v>408.06</v>
          </cell>
        </row>
        <row r="11009">
          <cell r="A11009" t="str">
            <v>73885/2</v>
          </cell>
          <cell r="B11009" t="str">
            <v>INSTALAÇÃO DE VÁLVULAS OU REGISTROS COM JUNTA ELÁSTICA - DN 75</v>
          </cell>
          <cell r="C11009" t="str">
            <v>UN</v>
          </cell>
          <cell r="D11009">
            <v>28.77</v>
          </cell>
        </row>
        <row r="11010">
          <cell r="A11010" t="str">
            <v>73885/3</v>
          </cell>
          <cell r="B11010" t="str">
            <v>INSTALAÇÃO DE VÁLVULAS OU REGISTROS COM JUNTA ELÁSTICA - DN 100</v>
          </cell>
          <cell r="C11010" t="str">
            <v>UN</v>
          </cell>
          <cell r="D11010">
            <v>32.61</v>
          </cell>
        </row>
        <row r="11011">
          <cell r="A11011" t="str">
            <v>73885/4</v>
          </cell>
          <cell r="B11011" t="str">
            <v>INSTALAÇÃO DE VÁLVULAS OU REGISTROS COM JUNTA ELÁSTICA - DN 150</v>
          </cell>
          <cell r="C11011" t="str">
            <v>UN</v>
          </cell>
          <cell r="D11011">
            <v>157.49</v>
          </cell>
        </row>
        <row r="11012">
          <cell r="A11012" t="str">
            <v>73885/5</v>
          </cell>
          <cell r="B11012" t="str">
            <v>INSTALAÇÃO DE VÁLVULAS OU REGISTROS COM JUNTA ELÁSTICA - DN 200</v>
          </cell>
          <cell r="C11012" t="str">
            <v>UN</v>
          </cell>
          <cell r="D11012">
            <v>204.02</v>
          </cell>
        </row>
        <row r="11013">
          <cell r="A11013" t="str">
            <v>73885/6</v>
          </cell>
          <cell r="B11013" t="str">
            <v>INSTALAÇÃO DE VÁLVULAS OU REGISTROS COM JUNTA ELÁSTICA - DN 250</v>
          </cell>
          <cell r="C11013" t="str">
            <v>UN</v>
          </cell>
          <cell r="D11013">
            <v>239.82</v>
          </cell>
        </row>
        <row r="11014">
          <cell r="A11014" t="str">
            <v>73885/7</v>
          </cell>
          <cell r="B11014" t="str">
            <v>INSTALAÇÃO DE VÁLVULAS OU REGISTROS COM JUNTA ELÁSTICA - DN 300</v>
          </cell>
          <cell r="C11014" t="str">
            <v>UN</v>
          </cell>
          <cell r="D11014">
            <v>261.3</v>
          </cell>
        </row>
        <row r="11015">
          <cell r="A11015" t="str">
            <v>73885/8</v>
          </cell>
          <cell r="B11015" t="str">
            <v>INSTALAÇÃO DE VÁLVULAS OU REGISTROS COM JUNTA ELÁSTICA - DN 350</v>
          </cell>
          <cell r="C11015" t="str">
            <v>UN</v>
          </cell>
          <cell r="D11015">
            <v>286.35000000000002</v>
          </cell>
        </row>
        <row r="11016">
          <cell r="A11016" t="str">
            <v>73885/9</v>
          </cell>
          <cell r="B11016" t="str">
            <v>INSTALAÇÃO DE VÁLVULAS OU REGISTROS COM JUNTA ELÁSTICA - DN 400</v>
          </cell>
          <cell r="C11016" t="str">
            <v>UN</v>
          </cell>
          <cell r="D11016">
            <v>314.99</v>
          </cell>
        </row>
        <row r="11017">
          <cell r="A11017" t="str">
            <v>73886/1</v>
          </cell>
          <cell r="B11017" t="str">
            <v>RODAPE EM MADEIRA, ALTURA 7CM, FIXADO EM PECAS DE MADEIRA</v>
          </cell>
          <cell r="C11017" t="str">
            <v>M</v>
          </cell>
          <cell r="D11017">
            <v>9.4700000000000006</v>
          </cell>
        </row>
        <row r="11018">
          <cell r="A11018" t="str">
            <v>73887/1</v>
          </cell>
          <cell r="B11018" t="str">
            <v>ASSENTAMENTO SIMPLES DE TUBOS DE FERRO FUNDIDO (FOFO) C/ JUNTA ELASTICA -  DN 75 MM - INCLUSIVE TRANSPORTE</v>
          </cell>
          <cell r="C11018" t="str">
            <v>M</v>
          </cell>
          <cell r="D11018">
            <v>2.96</v>
          </cell>
        </row>
        <row r="11019">
          <cell r="A11019" t="str">
            <v>73887/10</v>
          </cell>
          <cell r="B11019" t="str">
            <v>ASSENTAMENTO SIMPLES DE TUBOS DE FERRO FUNDIDO (FOFO) C/ JUNTA ELASTICA - DN 500 MM - INCLUSIVE TRANSPORTE</v>
          </cell>
          <cell r="C11019" t="str">
            <v>M</v>
          </cell>
          <cell r="D11019">
            <v>18.03</v>
          </cell>
        </row>
        <row r="11020">
          <cell r="A11020" t="str">
            <v>73887/11</v>
          </cell>
          <cell r="B11020" t="str">
            <v>ASSENTAMENTO SIMPLES DE TUBOS DE FERRO FUNDIDO (FOFO) C/ JUNTA ELASTICA - DN 600 MM - INCLUSIVE TRANSPORTE</v>
          </cell>
          <cell r="C11020" t="str">
            <v>M</v>
          </cell>
          <cell r="D11020">
            <v>21.79</v>
          </cell>
        </row>
        <row r="11021">
          <cell r="A11021" t="str">
            <v>73887/12</v>
          </cell>
          <cell r="B11021" t="str">
            <v>ASSENTAMENTO SIMPLES DE TUBOS DE FERRO FUNDIDO (FOFO) C/ JUNTA ELASTICA - DN 700 MM - INCLUSIVE TRANSPORTE</v>
          </cell>
          <cell r="C11021" t="str">
            <v>M</v>
          </cell>
          <cell r="D11021">
            <v>27.53</v>
          </cell>
        </row>
        <row r="11022">
          <cell r="A11022" t="str">
            <v>73887/13</v>
          </cell>
          <cell r="B11022" t="str">
            <v>ASSENTAMENTO SIMPLES DE TUBOS DE FERRO FUNDIDO (FOFO) C/ JUNTA ELASTICA - DN 800 MM - INCLUSIVE TRANSPORTES</v>
          </cell>
          <cell r="C11022" t="str">
            <v>M</v>
          </cell>
          <cell r="D11022">
            <v>31.75</v>
          </cell>
        </row>
        <row r="11023">
          <cell r="A11023" t="str">
            <v>73887/14</v>
          </cell>
          <cell r="B11023" t="str">
            <v>ASSENTAMENTO SIMPLES DE TUBOS DE FERRO FUNDIDO (FOFO) C/ JUNTA ELASTICA - DN 900 MM - INCLUSIVE TRANSPORTE</v>
          </cell>
          <cell r="C11023" t="str">
            <v>M</v>
          </cell>
          <cell r="D11023">
            <v>37.119999999999997</v>
          </cell>
        </row>
        <row r="11024">
          <cell r="A11024" t="str">
            <v>73887/15</v>
          </cell>
          <cell r="B11024" t="str">
            <v>ASSENTAMENTO SIMPLES DE TUBOS DE FERRO FUNDIDO (FOFO) C/ JUNTA ELASTICA - DN 1000 MM - INCLUSIVE TRANSPORTE</v>
          </cell>
          <cell r="C11024" t="str">
            <v>M</v>
          </cell>
          <cell r="D11024">
            <v>39.979999999999997</v>
          </cell>
        </row>
        <row r="11025">
          <cell r="A11025" t="str">
            <v>73887/16</v>
          </cell>
          <cell r="B11025" t="str">
            <v>ASSENTAMENTO SIMPLES DE TUBOS DE FERRO FUNDIDO (FOFO) C/ JUNTA ELASTICA - DN 1100 MM - INCLUSIVE TRANSPORTE</v>
          </cell>
          <cell r="C11025" t="str">
            <v>M</v>
          </cell>
          <cell r="D11025">
            <v>47.34</v>
          </cell>
        </row>
        <row r="11026">
          <cell r="A11026" t="str">
            <v>73887/17</v>
          </cell>
          <cell r="B11026" t="str">
            <v>ASSENTAMENTO SIMPLES DE TUBOS DE FERRO FUNDIDO (FOFO) C/ JUNTA ELASTICA - DN 1200 MM - INCLUSIVE TRANSPORTE</v>
          </cell>
          <cell r="C11026" t="str">
            <v>M</v>
          </cell>
          <cell r="D11026">
            <v>55.87</v>
          </cell>
        </row>
        <row r="11027">
          <cell r="A11027" t="str">
            <v>73887/2</v>
          </cell>
          <cell r="B11027" t="str">
            <v>ASSENTAMENTO SIMPLES DE TUBOS DE FERRO FUNDIDO (FOFO) C/ JUNTA ELASTICA - DN 100 - INCLUSIVE TRANSPORTE</v>
          </cell>
          <cell r="C11027" t="str">
            <v>M</v>
          </cell>
          <cell r="D11027">
            <v>3.56</v>
          </cell>
        </row>
        <row r="11028">
          <cell r="A11028" t="str">
            <v>73887/3</v>
          </cell>
          <cell r="B11028" t="str">
            <v>ASSENTAMENTO SIMPLES DE TUBOS DE FERRO FUNDIDO (FOFO) C/ JUNTA ELASTICA - DN 150 - INCLUSIVE TRANSPORTE</v>
          </cell>
          <cell r="C11028" t="str">
            <v>M</v>
          </cell>
          <cell r="D11028">
            <v>6.13</v>
          </cell>
        </row>
        <row r="11029">
          <cell r="A11029" t="str">
            <v>73887/4</v>
          </cell>
          <cell r="B11029" t="str">
            <v>ASSENTAMENTO SIMPLES DE TUBOS DE FERRO FUNDIDO (FOFO) C/ JUNTA ELASTICA - DN 200 - INCLUSIVE TRANSPORTE</v>
          </cell>
          <cell r="C11029" t="str">
            <v>M</v>
          </cell>
          <cell r="D11029">
            <v>7.84</v>
          </cell>
        </row>
        <row r="11030">
          <cell r="A11030" t="str">
            <v>73887/5</v>
          </cell>
          <cell r="B11030" t="str">
            <v>ASSENTAMENTO SIMPLES DE TUBOS DE FERRO FUNDIDO (FOFO) C/ JUNTA ELASTICA - DN 250 MM - INCLUSIVE TRANSPORTE</v>
          </cell>
          <cell r="C11030" t="str">
            <v>M</v>
          </cell>
          <cell r="D11030">
            <v>9.49</v>
          </cell>
        </row>
        <row r="11031">
          <cell r="A11031" t="str">
            <v>73887/6</v>
          </cell>
          <cell r="B11031" t="str">
            <v>ASSENTAMENTO SIMPLES DE TUBOS DE FERRO FUNDIDO (FOFO) C/ JUNTA ELASTICA - DN 300 - INCLUSIVE TRANSPORTE</v>
          </cell>
          <cell r="C11031" t="str">
            <v>M</v>
          </cell>
          <cell r="D11031">
            <v>10.76</v>
          </cell>
        </row>
        <row r="11032">
          <cell r="A11032" t="str">
            <v>73887/7</v>
          </cell>
          <cell r="B11032" t="str">
            <v>ASSENTAMENTO SIMPLES DE TUBOS DE FERRO FUNDIDO (FOFO) C/ JUNTA ELASTICA - DN 350 MM - INCLUSIVE TRANSPORTE</v>
          </cell>
          <cell r="C11032" t="str">
            <v>M</v>
          </cell>
          <cell r="D11032">
            <v>12.59</v>
          </cell>
        </row>
        <row r="11033">
          <cell r="A11033" t="str">
            <v>73887/8</v>
          </cell>
          <cell r="B11033" t="str">
            <v>ASSENTAMENTO SIMPLES DE TUBOS DE FERRO FUNDIDO (FOFO) C/ JUNTA ELASTICA - DN 400 MM - INCLUSIVE TRANSPORTE</v>
          </cell>
          <cell r="C11033" t="str">
            <v>M</v>
          </cell>
          <cell r="D11033">
            <v>13.89</v>
          </cell>
        </row>
        <row r="11034">
          <cell r="A11034" t="str">
            <v>73887/9</v>
          </cell>
          <cell r="B11034" t="str">
            <v>ASSENTAMENTO SIMPLES DE TUBOS DE FERRO FUNDIDO (FOFO) C/ JUNTA ELASTICA - DN 450 MM - INCLUSIVE TRANSPORTE</v>
          </cell>
          <cell r="C11034" t="str">
            <v>M</v>
          </cell>
          <cell r="D11034">
            <v>16.23</v>
          </cell>
        </row>
        <row r="11035">
          <cell r="A11035" t="str">
            <v>73888/1</v>
          </cell>
          <cell r="B11035" t="str">
            <v>ASSENTAMENTO TUBO PVC COM JUNTA ELASTICA, DN 50 MM - (OU RPVC, OU PVC DEFOFO, OU PRFV) - PARA AGUA.</v>
          </cell>
          <cell r="C11035" t="str">
            <v>M</v>
          </cell>
          <cell r="D11035">
            <v>1.43</v>
          </cell>
        </row>
        <row r="11036">
          <cell r="A11036" t="str">
            <v>73888/10</v>
          </cell>
          <cell r="B11036" t="str">
            <v>ASSENTAMENTO TUBO PVC COM JUNTA ELASTICA, DN 500 MM - (OU RPVC, OU PVC DEFOFO, OU PRFV) - PARA AGUA.</v>
          </cell>
          <cell r="C11036" t="str">
            <v>M</v>
          </cell>
          <cell r="D11036">
            <v>7.92</v>
          </cell>
        </row>
        <row r="11037">
          <cell r="A11037" t="str">
            <v>73888/11</v>
          </cell>
          <cell r="B11037" t="str">
            <v>ASSENTAMENTO TUBO PVC COM JUNTA ELASTICA, DN 600 MM - (OU RPVC, OU PVC DEFOFO, OU PRFV) - PARA AGUA.</v>
          </cell>
          <cell r="C11037" t="str">
            <v>M</v>
          </cell>
          <cell r="D11037">
            <v>8.86</v>
          </cell>
        </row>
        <row r="11038">
          <cell r="A11038" t="str">
            <v>73888/12</v>
          </cell>
          <cell r="B11038" t="str">
            <v>ASSENTAMENTO TUBO PVC COM JUNTA ELASTICA, DN 700 MM - (OU RPVC, OU PVC DEFOFO, OU PRFV) - PARA AGUA.</v>
          </cell>
          <cell r="C11038" t="str">
            <v>M</v>
          </cell>
          <cell r="D11038">
            <v>9.67</v>
          </cell>
        </row>
        <row r="11039">
          <cell r="A11039" t="str">
            <v>73888/13</v>
          </cell>
          <cell r="B11039" t="str">
            <v>ASSENTAMENTO TUBO PVC COM JUNTA ELASTICA, DN 800 MM - (OU RPVC, OU PVC DEFOFO, OU PRFV) - PARA AGUA.</v>
          </cell>
          <cell r="C11039" t="str">
            <v>M</v>
          </cell>
          <cell r="D11039">
            <v>10.55</v>
          </cell>
        </row>
        <row r="11040">
          <cell r="A11040" t="str">
            <v>73888/14</v>
          </cell>
          <cell r="B11040" t="str">
            <v>ASSENTAMENTO TUBO PVC COM JUNTA ELASTICA, DN 900 MM - (OU RPVC, OU PVC DEFOFO, OU PRFV) - PARA AGUA.</v>
          </cell>
          <cell r="C11040" t="str">
            <v>M</v>
          </cell>
          <cell r="D11040">
            <v>11.41</v>
          </cell>
        </row>
        <row r="11041">
          <cell r="A11041" t="str">
            <v>73888/15</v>
          </cell>
          <cell r="B11041" t="str">
            <v>ASSENTAMENTO TUBO PVC COM JUNTA ELASTICA, DN 1000 MM - (OU RPVC, OU PVC DEFOFO, OU PRFV) - PARA AGUA.</v>
          </cell>
          <cell r="C11041" t="str">
            <v>M</v>
          </cell>
          <cell r="D11041">
            <v>12.14</v>
          </cell>
        </row>
        <row r="11042">
          <cell r="A11042" t="str">
            <v>73888/2</v>
          </cell>
          <cell r="B11042" t="str">
            <v>ASSENTAMENTO TUBO PVC COM JUNTA ELASTICA, DN 75 MM - (OU RPVC, OU PVC DEFOFO, OU PRFV) - PARA AGUA.</v>
          </cell>
          <cell r="C11042" t="str">
            <v>M</v>
          </cell>
          <cell r="D11042">
            <v>1.9</v>
          </cell>
        </row>
        <row r="11043">
          <cell r="A11043" t="str">
            <v>73888/3</v>
          </cell>
          <cell r="B11043" t="str">
            <v>ASSENTAMENTO TUBO PVC COM JUNTA ELASTICA, DN 100 MM - (OU RPVC, OU PVC DEFOFO, OU PRFV) - PARA AGUA.</v>
          </cell>
          <cell r="C11043" t="str">
            <v>M</v>
          </cell>
          <cell r="D11043">
            <v>2.39</v>
          </cell>
        </row>
        <row r="11044">
          <cell r="A11044" t="str">
            <v>73888/9</v>
          </cell>
          <cell r="B11044" t="str">
            <v>ASSENTAMENTO TUBO PVC COM JUNTA ELASTICA, DN 400 MM - (OU RPVC, OU PVC DEFOFO, OU PRFV) - PARA AGUA.</v>
          </cell>
          <cell r="C11044" t="str">
            <v>M</v>
          </cell>
          <cell r="D11044">
            <v>7.18</v>
          </cell>
        </row>
        <row r="11045">
          <cell r="A11045" t="str">
            <v>73890/1</v>
          </cell>
          <cell r="B11045" t="str">
            <v>ENSECADEIRA DE MADEIRA COM PAREDE SIMPLES</v>
          </cell>
          <cell r="C11045" t="str">
            <v>M2</v>
          </cell>
          <cell r="D11045">
            <v>95.53</v>
          </cell>
        </row>
        <row r="11046">
          <cell r="A11046" t="str">
            <v>73890/2</v>
          </cell>
          <cell r="B11046" t="str">
            <v>ENSECADEIRA DE MADEIRA COM PAREDE DUPLA</v>
          </cell>
          <cell r="C11046" t="str">
            <v>M2</v>
          </cell>
          <cell r="D11046">
            <v>240.28</v>
          </cell>
        </row>
        <row r="11047">
          <cell r="A11047" t="str">
            <v>73891/1</v>
          </cell>
          <cell r="B11047" t="str">
            <v>ESGOTAMENTO COM MOTO-BOMBA AUTOESCOVANTE</v>
          </cell>
          <cell r="C11047" t="str">
            <v>H</v>
          </cell>
          <cell r="D11047">
            <v>4.9000000000000004</v>
          </cell>
        </row>
        <row r="11048">
          <cell r="A11048" t="str">
            <v>73898/1</v>
          </cell>
          <cell r="B11048" t="str">
            <v>JUNTA DE DILATACAO ELASTICA (PVC) O-220/6 PRESSAO ATE 30 MCA</v>
          </cell>
          <cell r="C11048" t="str">
            <v>M</v>
          </cell>
          <cell r="D11048">
            <v>94.84</v>
          </cell>
        </row>
        <row r="11049">
          <cell r="A11049" t="str">
            <v>73899/1</v>
          </cell>
          <cell r="B11049" t="str">
            <v>DEMOLICAO DE ALVENARIA DE TIJOLOS MACICOS S/REAPROVEITAMENTO</v>
          </cell>
          <cell r="C11049" t="str">
            <v>M3</v>
          </cell>
          <cell r="D11049">
            <v>61.59</v>
          </cell>
        </row>
        <row r="11050">
          <cell r="A11050" t="str">
            <v>73899/2</v>
          </cell>
          <cell r="B11050" t="str">
            <v>DEMOLICAO DE ALVENARIA DE TIJOLOS FURADOS S/REAPROVEITAMENTO</v>
          </cell>
          <cell r="C11050" t="str">
            <v>M3</v>
          </cell>
          <cell r="D11050">
            <v>76.989999999999995</v>
          </cell>
        </row>
        <row r="11051">
          <cell r="A11051" t="str">
            <v>73900/11</v>
          </cell>
          <cell r="B11051" t="str">
            <v>ENSAIOS DE AREIA ASFALTO A QUENTE</v>
          </cell>
          <cell r="C11051" t="str">
            <v>T</v>
          </cell>
          <cell r="D11051">
            <v>23.53</v>
          </cell>
        </row>
        <row r="11052">
          <cell r="A11052" t="str">
            <v>73900/12</v>
          </cell>
          <cell r="B11052" t="str">
            <v>ENSAIOS DE CONCRETO ASFALTICO</v>
          </cell>
          <cell r="C11052" t="str">
            <v>T</v>
          </cell>
          <cell r="D11052">
            <v>32.79</v>
          </cell>
        </row>
        <row r="11053">
          <cell r="A11053" t="str">
            <v>73902/1</v>
          </cell>
          <cell r="B11053" t="str">
            <v>CAMADA DRENANTE COM BRITA NUM 3</v>
          </cell>
          <cell r="C11053" t="str">
            <v>M3</v>
          </cell>
          <cell r="D11053">
            <v>88.94</v>
          </cell>
        </row>
        <row r="11054">
          <cell r="A11054" t="str">
            <v>73903/1</v>
          </cell>
          <cell r="B11054" t="str">
            <v>LIMPEZA SUPERFICIAL DA CAMADA VEGETAL EM JAZIDA</v>
          </cell>
          <cell r="C11054" t="str">
            <v>M2</v>
          </cell>
          <cell r="D11054">
            <v>0.31</v>
          </cell>
        </row>
        <row r="11055">
          <cell r="A11055" t="str">
            <v>73903/2</v>
          </cell>
          <cell r="B11055" t="str">
            <v>EXPURGO DE JAZIDA (MATERIAL VEGETAL, OU INSERVÍVEL, EXCETO LAMA)</v>
          </cell>
          <cell r="C11055" t="str">
            <v>M3</v>
          </cell>
          <cell r="D11055">
            <v>1.68</v>
          </cell>
        </row>
        <row r="11056">
          <cell r="A11056" t="str">
            <v>73908/1</v>
          </cell>
          <cell r="B11056" t="str">
            <v>CANTONEIRA DE ALUMINIO 2"X2", PARA PROTECAO DE QUINA DE PAREDE</v>
          </cell>
          <cell r="C11056" t="str">
            <v>M</v>
          </cell>
          <cell r="D11056">
            <v>50.77</v>
          </cell>
        </row>
        <row r="11057">
          <cell r="A11057" t="str">
            <v>73908/2</v>
          </cell>
          <cell r="B11057" t="str">
            <v>CANTONEIRA DE ALUMINIO 1"X1, PARA PROTECAO DE QUINA DE PAREDE</v>
          </cell>
          <cell r="C11057" t="str">
            <v>M</v>
          </cell>
          <cell r="D11057">
            <v>36.130000000000003</v>
          </cell>
        </row>
        <row r="11058">
          <cell r="A11058" t="str">
            <v>73909/1</v>
          </cell>
          <cell r="B11058" t="str">
            <v>DIVISORIA EM MADEIRA COMPENSADA RESINADA ESPESSURA 6MM, ESTRUTURADA EM MADEIRA DE LEI 3"X3"</v>
          </cell>
          <cell r="C11058" t="str">
            <v>M2</v>
          </cell>
          <cell r="D11058">
            <v>167.7</v>
          </cell>
        </row>
        <row r="11059">
          <cell r="A11059" t="str">
            <v>73910/8</v>
          </cell>
          <cell r="B11059" t="str">
            <v>PORTA DE MADEIRA COMPENSADA LISA PARA PINTURA, 120X210X3,5CM, 2 FOLHAS, INCLUSO ADUELA 2A, ALIZAR 2A E DOBRADICAS</v>
          </cell>
          <cell r="C11059" t="str">
            <v>UN</v>
          </cell>
          <cell r="D11059">
            <v>657.02</v>
          </cell>
        </row>
        <row r="11060">
          <cell r="A11060" t="str">
            <v>73910/9</v>
          </cell>
          <cell r="B11060" t="str">
            <v>PORTA DE MADEIRA COMPENSADA LISA PARA CERA OU VERNIZ, 120X210X3,5CM, 2 FOLHAS, INCLUSO ADUELA 1A, ALIZAR 1A E DOBRADICAS COM ANEL</v>
          </cell>
          <cell r="C11060" t="str">
            <v>UN</v>
          </cell>
          <cell r="D11060">
            <v>767.18</v>
          </cell>
        </row>
        <row r="11061">
          <cell r="A11061" t="str">
            <v>73916/2</v>
          </cell>
          <cell r="B11061" t="str">
            <v>PLACA ESMALTADA PARA IDENTIFICAÇÃO NR DE RUA, DIMENSÕES 45X25CM</v>
          </cell>
          <cell r="C11061" t="str">
            <v>UN</v>
          </cell>
          <cell r="D11061">
            <v>121.7</v>
          </cell>
        </row>
        <row r="11062">
          <cell r="A11062" t="str">
            <v>73921/2</v>
          </cell>
          <cell r="B11062" t="str">
            <v>PISO EM PEDRA ARDOSIA ASSENTADO SOBRE ARGAMASSA COLANTE REJUNTADO COM CIMENTO COMUM</v>
          </cell>
          <cell r="C11062" t="str">
            <v>M2</v>
          </cell>
          <cell r="D11062">
            <v>38.17</v>
          </cell>
        </row>
        <row r="11063">
          <cell r="A11063" t="str">
            <v>73922/1</v>
          </cell>
          <cell r="B11063" t="str">
            <v>PISO CIMENTADO TRACO 1:3 (CIMENTO E AREIA) ACABAMENTO LISO ESPESSURA 3,5CM, PREPARO MANUAL DA ARGAMASSA</v>
          </cell>
          <cell r="C11063" t="str">
            <v>M2</v>
          </cell>
          <cell r="D11063">
            <v>44.65</v>
          </cell>
        </row>
        <row r="11064">
          <cell r="A11064" t="str">
            <v>73922/2</v>
          </cell>
          <cell r="B11064" t="str">
            <v>PISO CIMENTADO TRACO 1:4 (CIMENTO E AREIA) ACABAMENTO LISO ESPESSURA 2,5CM PREPARO MANUAL DA ARGAMASSA</v>
          </cell>
          <cell r="C11064" t="str">
            <v>M2</v>
          </cell>
          <cell r="D11064">
            <v>39.729999999999997</v>
          </cell>
        </row>
        <row r="11065">
          <cell r="A11065" t="str">
            <v>73922/3</v>
          </cell>
          <cell r="B11065" t="str">
            <v>PISO CIMENTADO TRACO 1:3 (CIMENTO E AREIA) ACABAMENTO LISO ESPESSURA 2,0CM, PREPARO MANUAL DA ARGAMASSA</v>
          </cell>
          <cell r="C11065" t="str">
            <v>M2</v>
          </cell>
          <cell r="D11065">
            <v>38.630000000000003</v>
          </cell>
        </row>
        <row r="11066">
          <cell r="A11066" t="str">
            <v>73922/4</v>
          </cell>
          <cell r="B11066" t="str">
            <v>PISO CIMENTADO TRACO 1:4 (CIMENTO E AREIA) ACABAMENTO LISO ESPESSURA 2,0CM, PREPARO MANUAL DA ARGAMASSA</v>
          </cell>
          <cell r="C11066" t="str">
            <v>M2</v>
          </cell>
          <cell r="D11066">
            <v>37.909999999999997</v>
          </cell>
        </row>
        <row r="11067">
          <cell r="A11067" t="str">
            <v>73922/5</v>
          </cell>
          <cell r="B11067" t="str">
            <v>PISO CIMENTADO TRACO 1:3 (CIMENTO E AREIA) ACABAMENTO LISO ESPESSURA 3,0CM, PREPARO MANUAL DA ARGAMASSA</v>
          </cell>
          <cell r="C11067" t="str">
            <v>M2</v>
          </cell>
          <cell r="D11067">
            <v>42.64</v>
          </cell>
        </row>
        <row r="11068">
          <cell r="A11068" t="str">
            <v>73923/1</v>
          </cell>
          <cell r="B11068" t="str">
            <v>PISO CIMENTADO TRACO 1:4 (CIMENTO E AREIA) ACABAMENTO RUSTICO ESPESSURA 2CM, ARGAMASSA COM PREPARO MANUAL</v>
          </cell>
          <cell r="C11068" t="str">
            <v>M2</v>
          </cell>
          <cell r="D11068">
            <v>33.31</v>
          </cell>
        </row>
        <row r="11069">
          <cell r="A11069" t="str">
            <v>73923/2</v>
          </cell>
          <cell r="B11069" t="str">
            <v>PISO CIMENTADO TRACO 1:4 (CIMENTO E AREIA), COM ACABAMENTO RUSTICO ESPESSURA 3CM, PREPARO MANUAL</v>
          </cell>
          <cell r="C11069" t="str">
            <v>M2</v>
          </cell>
          <cell r="D11069">
            <v>50.79</v>
          </cell>
        </row>
        <row r="11070">
          <cell r="A11070" t="str">
            <v>73923/3</v>
          </cell>
          <cell r="B11070" t="str">
            <v>PISO CIMENTADO TRACO 1:3 (CIMENTO E AREIA), COM ACABAMENTO RUSTICO E FRISADO ESPESSURA 2CM, PREPARO MANUAL</v>
          </cell>
          <cell r="C11070" t="str">
            <v>M2</v>
          </cell>
          <cell r="D11070">
            <v>38.630000000000003</v>
          </cell>
        </row>
        <row r="11071">
          <cell r="A11071" t="str">
            <v>73924/1</v>
          </cell>
          <cell r="B11071" t="str">
            <v>PINTURA ESMALTE ALTO BRILHO, DUAS DEMAOS, SOBRE SUPERFICIE METALICA</v>
          </cell>
          <cell r="C11071" t="str">
            <v>M2</v>
          </cell>
          <cell r="D11071">
            <v>20.45</v>
          </cell>
        </row>
        <row r="11072">
          <cell r="A11072" t="str">
            <v>73924/2</v>
          </cell>
          <cell r="B11072" t="str">
            <v>PINTURA ESMALTE ACETINADO, DUAS DEMAOS, SOBRE SUPERFICIE METALICA</v>
          </cell>
          <cell r="C11072" t="str">
            <v>M2</v>
          </cell>
          <cell r="D11072">
            <v>20.54</v>
          </cell>
        </row>
        <row r="11073">
          <cell r="A11073" t="str">
            <v>73924/3</v>
          </cell>
          <cell r="B11073" t="str">
            <v>PINTURA ESMALTE FOSCO, DUAS DEMAOS, SOBRE SUPERFICIE METALICA</v>
          </cell>
          <cell r="C11073" t="str">
            <v>M2</v>
          </cell>
          <cell r="D11073">
            <v>20.84</v>
          </cell>
        </row>
        <row r="11074">
          <cell r="A11074" t="str">
            <v>73929/1</v>
          </cell>
          <cell r="B11074" t="str">
            <v>IMPERMEABILIZACAO DE SUPERFICIE COM CIMENTO ESPECIAL CRISTALIZANTE COM ADESIVO LIQUIDO, UMA DEMAO.</v>
          </cell>
          <cell r="C11074" t="str">
            <v>M2</v>
          </cell>
          <cell r="D11074">
            <v>28.42</v>
          </cell>
        </row>
        <row r="11075">
          <cell r="A11075" t="str">
            <v>73929/4</v>
          </cell>
          <cell r="B11075" t="str">
            <v>IMPERMEABILIZACAO DE ESTRUTURAS ENTERRADAS COM CIMENTO CRISTALIZANTE E ADESIVO LIQUIDO, ATE 7M DE PROFUNDIDADE.</v>
          </cell>
          <cell r="C11075" t="str">
            <v>M2</v>
          </cell>
          <cell r="D11075">
            <v>52.92</v>
          </cell>
        </row>
        <row r="11076">
          <cell r="A11076" t="str">
            <v>73932/1</v>
          </cell>
          <cell r="B11076" t="str">
            <v>GRADE DE FERRO EM BARRA CHATA 3/16"</v>
          </cell>
          <cell r="C11076" t="str">
            <v>M2</v>
          </cell>
          <cell r="D11076">
            <v>318.49</v>
          </cell>
        </row>
        <row r="11077">
          <cell r="A11077" t="str">
            <v>73933/1</v>
          </cell>
          <cell r="B11077" t="str">
            <v>PORTA DE FERRO, DE ABRIR, TIPO GRADE COM CHAPA, 87X210CM, COM GUARNICOES</v>
          </cell>
          <cell r="C11077" t="str">
            <v>M2</v>
          </cell>
          <cell r="D11077">
            <v>444.08</v>
          </cell>
        </row>
        <row r="11078">
          <cell r="A11078" t="str">
            <v>73933/3</v>
          </cell>
          <cell r="B11078" t="str">
            <v>PORTA DE FERRO TIPO VENEZIANA, DE ABRIR, SEM BANDEIRA SEM FERRAGENS</v>
          </cell>
          <cell r="C11078" t="str">
            <v>M2</v>
          </cell>
          <cell r="D11078">
            <v>309.29000000000002</v>
          </cell>
        </row>
        <row r="11079">
          <cell r="A11079" t="str">
            <v>73933/4</v>
          </cell>
          <cell r="B11079" t="str">
            <v>PORTA DE FERRO DE ABRIR TIPO BARRA CHATA, COM REQUADRO E GUARNICAO COMPLETA</v>
          </cell>
          <cell r="C11079" t="str">
            <v>M2</v>
          </cell>
          <cell r="D11079">
            <v>416.86</v>
          </cell>
        </row>
        <row r="11080">
          <cell r="A11080" t="str">
            <v>73937/1</v>
          </cell>
          <cell r="B11080" t="str">
            <v>COBOGO DE CONCRETO (ELEMENTO VAZADO), 7X50X50CM, ASSENTADO COM ARGAMASSA TRACO 1:4 (CIMENTO E AREIA)</v>
          </cell>
          <cell r="C11080" t="str">
            <v>M2</v>
          </cell>
          <cell r="D11080">
            <v>108.03</v>
          </cell>
        </row>
        <row r="11081">
          <cell r="A11081" t="str">
            <v>73937/3</v>
          </cell>
          <cell r="B11081" t="str">
            <v>COBOGO DE CONCRETO (ELEMENTO VAZADO), 7X50X50CM, ASSENTADO COM ARGAMASSA TRACO 1:3 (CIMENTO E AREIA)</v>
          </cell>
          <cell r="C11081" t="str">
            <v>M2</v>
          </cell>
          <cell r="D11081">
            <v>108.2</v>
          </cell>
        </row>
        <row r="11082">
          <cell r="A11082" t="str">
            <v>73937/5</v>
          </cell>
          <cell r="B11082" t="str">
            <v>COBOGO DE CONCRETO (ELEMENTO VAZADO), 10X29X39CM ABERTURA COM VIDRO, ASSENTADO COM ARGAMASSA TRACO 1:4 (CIMENTO E AREIA MEDIA NAO PENEIRADA)</v>
          </cell>
          <cell r="C11082" t="str">
            <v>M2</v>
          </cell>
          <cell r="D11082">
            <v>191.59</v>
          </cell>
        </row>
        <row r="11083">
          <cell r="A11083" t="str">
            <v>73948/11</v>
          </cell>
          <cell r="B11083" t="str">
            <v>LIMPEZA PISO CERAMICO</v>
          </cell>
          <cell r="C11083" t="str">
            <v>M2</v>
          </cell>
          <cell r="D11083">
            <v>17.78</v>
          </cell>
        </row>
        <row r="11084">
          <cell r="A11084" t="str">
            <v>73948/15</v>
          </cell>
          <cell r="B11084" t="str">
            <v>LIMPEZA PISO MARMORITE/GRANILITE</v>
          </cell>
          <cell r="C11084" t="str">
            <v>M2</v>
          </cell>
          <cell r="D11084">
            <v>11.51</v>
          </cell>
        </row>
        <row r="11085">
          <cell r="A11085" t="str">
            <v>73948/16</v>
          </cell>
          <cell r="B11085" t="str">
            <v>LIMPEZA MANUAL DO TERRENO (C/ RASPAGEM SUPERFICIAL)</v>
          </cell>
          <cell r="C11085" t="str">
            <v>M2</v>
          </cell>
          <cell r="D11085">
            <v>3.42</v>
          </cell>
        </row>
        <row r="11086">
          <cell r="A11086" t="str">
            <v>73948/2</v>
          </cell>
          <cell r="B11086" t="str">
            <v>LIMPEZA/PREPARO SUPERFICIE CONCRETO P/PINTURA</v>
          </cell>
          <cell r="C11086" t="str">
            <v>M2</v>
          </cell>
          <cell r="D11086">
            <v>7.22</v>
          </cell>
        </row>
        <row r="11087">
          <cell r="A11087" t="str">
            <v>73948/3</v>
          </cell>
          <cell r="B11087" t="str">
            <v>LIMPEZA AZULEJO</v>
          </cell>
          <cell r="C11087" t="str">
            <v>M2</v>
          </cell>
          <cell r="D11087">
            <v>5.15</v>
          </cell>
        </row>
        <row r="11088">
          <cell r="A11088" t="str">
            <v>73948/8</v>
          </cell>
          <cell r="B11088" t="str">
            <v>LIMPEZA VIDRO COMUM</v>
          </cell>
          <cell r="C11088" t="str">
            <v>M2</v>
          </cell>
          <cell r="D11088">
            <v>9.9700000000000006</v>
          </cell>
        </row>
        <row r="11089">
          <cell r="A11089" t="str">
            <v>73948/9</v>
          </cell>
          <cell r="B11089" t="str">
            <v>LIMPEZA FORRO</v>
          </cell>
          <cell r="C11089" t="str">
            <v>M2</v>
          </cell>
          <cell r="D11089">
            <v>20.93</v>
          </cell>
        </row>
        <row r="11090">
          <cell r="A11090" t="str">
            <v>73953/1</v>
          </cell>
          <cell r="B11090" t="str">
            <v>LUMINARIA TIPO CALHA, DE SOBREPOR, COM REATOR DE PARTIDA RAPIDA E LAMPADA FLUORESCENTE 1X20W, COMPLETA,  FORNECIMENTO E INSTALACAO</v>
          </cell>
          <cell r="C11090" t="str">
            <v>UN</v>
          </cell>
          <cell r="D11090">
            <v>45.13</v>
          </cell>
        </row>
        <row r="11091">
          <cell r="A11091" t="str">
            <v>73953/2</v>
          </cell>
          <cell r="B11091" t="str">
            <v>LUMINARIA TIPO CALHA, DE SOBREPOR, COM REATOR DE PARTIDA RAPIDA E LAMPADA FLUORESCENTE 2X20W, COMPLETA, FORNECIMENTO E INSTALACAO</v>
          </cell>
          <cell r="C11091" t="str">
            <v>UN</v>
          </cell>
          <cell r="D11091">
            <v>58.81</v>
          </cell>
        </row>
        <row r="11092">
          <cell r="A11092" t="str">
            <v>73953/4</v>
          </cell>
          <cell r="B11092" t="str">
            <v>LUMINÁRIAS TIPO CALHA, DE SOBREPOR, COM REATORES DE PARTIDA RÁPIDA E LÂMPADAS FLUORESCENTES 2X2X18W, COMPLETAS, FORNECIMENTO E INSTALAÇÃO</v>
          </cell>
          <cell r="C11092" t="str">
            <v>UN</v>
          </cell>
          <cell r="D11092">
            <v>102.04</v>
          </cell>
        </row>
        <row r="11093">
          <cell r="A11093" t="str">
            <v>73953/5</v>
          </cell>
          <cell r="B11093" t="str">
            <v>LUMINARIA TIPO CALHA, DE SOBREPOR, COM REATOR DE PARTIDA RAPIDA E LAMPADA FLUORESCENTE 1X40W, COMPLETA, FORNECIMENTO E INSTALACAO</v>
          </cell>
          <cell r="C11093" t="str">
            <v>UN</v>
          </cell>
          <cell r="D11093">
            <v>60.9</v>
          </cell>
        </row>
        <row r="11094">
          <cell r="A11094" t="str">
            <v>73953/6</v>
          </cell>
          <cell r="B11094" t="str">
            <v>LUMINARIA TIPO CALHA, DE SOBREPOR, COM REATOR DE PARTIDA RAPIDA E LAMPADA FLUORESCENTE 2X40W, COMPLETA, FORNECIMENTO E INSTALACAO</v>
          </cell>
          <cell r="C11094" t="str">
            <v>UN</v>
          </cell>
          <cell r="D11094">
            <v>76.88</v>
          </cell>
        </row>
        <row r="11095">
          <cell r="A11095" t="str">
            <v>73953/8</v>
          </cell>
          <cell r="B11095" t="str">
            <v>LUMINÁRIAS TIPO CALHA, DE SOBREPOR, COM REATORES DE PARTIDA RÁPIDA E LÂMPADAS FLUORESCENTES 2X2X36W, COMPLETAS, FORNECIMENTO E INSTALAÇÃO</v>
          </cell>
          <cell r="C11095" t="str">
            <v>UN</v>
          </cell>
          <cell r="D11095">
            <v>133.47</v>
          </cell>
        </row>
        <row r="11096">
          <cell r="A11096" t="str">
            <v>73953/9</v>
          </cell>
          <cell r="B11096" t="str">
            <v>LUMINARIA SOBREPOR TP CALHA C/REATOR PART CONVENC LAMP 1X20W E STARTERFIX EM LAJE OU FORRO - FORNECIMENTO E COLOCACAO</v>
          </cell>
          <cell r="C11096" t="str">
            <v>UN</v>
          </cell>
          <cell r="D11096">
            <v>38.9</v>
          </cell>
        </row>
        <row r="11097">
          <cell r="A11097" t="str">
            <v>73963/1</v>
          </cell>
          <cell r="B11097" t="str">
            <v>POCO DE VISITA PARA REDE DE ESG. SANIT., EM ANEIS DE CONCRETO, DIÂMETRO = 60CM, PROF=80CM, INCLUINDO DEGRAU,  EXCLUINDO TAMPAO FERRO FUNDIDO.</v>
          </cell>
          <cell r="C11097" t="str">
            <v>UN</v>
          </cell>
          <cell r="D11097">
            <v>337.37</v>
          </cell>
        </row>
        <row r="11098">
          <cell r="A11098" t="str">
            <v>73963/10</v>
          </cell>
          <cell r="B11098" t="str">
            <v>POCO DE VISITA PARA REDE DE ESG. SANIT., EM ANEIS DE CONCRETO, DIÂMETRO = 60CM E 110CM, PROF = 200CM, EXCLUINDO TAMPAO FERRO FUNDIDO.</v>
          </cell>
          <cell r="C11098" t="str">
            <v>UN</v>
          </cell>
          <cell r="D11098">
            <v>1349.22</v>
          </cell>
        </row>
        <row r="11099">
          <cell r="A11099" t="str">
            <v>73963/11</v>
          </cell>
          <cell r="B11099" t="str">
            <v>POCO DE VISITA PARA REDE DE ESG. SANIT., EM ANEIS DE CONCRETO, DIÂMETRO = 60CM E 110CM, PROF = 230CM, EXCLUINDO TAMPAO FERRO FUNDIDO.</v>
          </cell>
          <cell r="C11099" t="str">
            <v>UN</v>
          </cell>
          <cell r="D11099">
            <v>1409.99</v>
          </cell>
        </row>
        <row r="11100">
          <cell r="A11100" t="str">
            <v>73963/12</v>
          </cell>
          <cell r="B11100" t="str">
            <v>POCO DE VISITA PARA REDE DE ESG. SANIT., EM ANEIS DE CONCRETO, DIÂMETRO = 60CM E 110CM, PROF = 260CM, EXCLUINDO TAMPAO FERRO FUNDIDO.</v>
          </cell>
          <cell r="C11100" t="str">
            <v>UN</v>
          </cell>
          <cell r="D11100">
            <v>1580.71</v>
          </cell>
        </row>
        <row r="11101">
          <cell r="A11101" t="str">
            <v>73963/13</v>
          </cell>
          <cell r="B11101" t="str">
            <v>POCO DE VISITA PARA REDE DE ESG. SANIT., EM ANEIS DE CONCRETO, DIÂMETRO = 60CM E 110CM, PROF = 290CM, EXCLUINDO TAMPAO FERRO FUNDIDO.</v>
          </cell>
          <cell r="C11101" t="str">
            <v>UN</v>
          </cell>
          <cell r="D11101">
            <v>1711.86</v>
          </cell>
        </row>
        <row r="11102">
          <cell r="A11102" t="str">
            <v>73963/14</v>
          </cell>
          <cell r="B11102" t="str">
            <v>POCO DE VISITA PARA REDE DE ESG. SANIT., EM ANEIS DE CONCRETO, DIÂMETRO = 60CM E 110CM, PROF = 320CM, EXCLUINDO TAMPAO FERRO FUNDIDO.</v>
          </cell>
          <cell r="C11102" t="str">
            <v>UN</v>
          </cell>
          <cell r="D11102">
            <v>1800.96</v>
          </cell>
        </row>
        <row r="11103">
          <cell r="A11103" t="str">
            <v>73963/15</v>
          </cell>
          <cell r="B11103" t="str">
            <v>POCO DE VISITA PARA REDE DE ESG. SANIT., EM ANEIS DE CONCRETO, DIÂMETRO = 60CM E 110CM, PROF = 350CM, EXCLUINDO TAMPAO FERRO FUNDIDO.</v>
          </cell>
          <cell r="C11103" t="str">
            <v>UN</v>
          </cell>
          <cell r="D11103">
            <v>1948.79</v>
          </cell>
        </row>
        <row r="11104">
          <cell r="A11104" t="str">
            <v>73963/16</v>
          </cell>
          <cell r="B11104" t="str">
            <v>POCO DE VISITA PARA REDE DE ESG. SANIT., EM ANEIS DE CONCRETO, DIÂMETRO = 60CM E 110CM, PROF = 380CM, EXCLUINDO TAMPAO FERRO FUNDIDO.</v>
          </cell>
          <cell r="C11104" t="str">
            <v>UN</v>
          </cell>
          <cell r="D11104">
            <v>2063.4699999999998</v>
          </cell>
        </row>
        <row r="11105">
          <cell r="A11105" t="str">
            <v>73963/17</v>
          </cell>
          <cell r="B11105" t="str">
            <v>POCO DE VISITA PARA REDE DE ESG. SANIT., EM ANEIS DE CONCRETO, DIÂMETRO = 60CM E 110CM, PROF = 410CM, EXCLUINDO TAMPAO FERRO FUNDIDO.</v>
          </cell>
          <cell r="C11105" t="str">
            <v>UN</v>
          </cell>
          <cell r="D11105">
            <v>2204.34</v>
          </cell>
        </row>
        <row r="11106">
          <cell r="A11106" t="str">
            <v>73963/18</v>
          </cell>
          <cell r="B11106" t="str">
            <v>POCO DE VISITA PARA REDE DE ESG. SANIT., EM ANEIS DE CONCRETO, DIÂMETRO = 60CM E 110CM, PROF = 440CM, EXCLUINDO TAMPAO FERRO FUNDIDO.</v>
          </cell>
          <cell r="C11106" t="str">
            <v>UN</v>
          </cell>
          <cell r="D11106">
            <v>2335.2199999999998</v>
          </cell>
        </row>
        <row r="11107">
          <cell r="A11107" t="str">
            <v>73963/19</v>
          </cell>
          <cell r="B11107" t="str">
            <v>POCO DE VISITA PARA REDE DE ESG. SANIT., EM ANEIS DE CONCRETO, DIÂMETRO = 60CM E 110CM, PROF = 470CM, EXCLUINDO TAMPAO FERRO FUNDIDO.</v>
          </cell>
          <cell r="C11107" t="str">
            <v>UN</v>
          </cell>
          <cell r="D11107">
            <v>2466.79</v>
          </cell>
        </row>
        <row r="11108">
          <cell r="A11108" t="str">
            <v>73963/2</v>
          </cell>
          <cell r="B11108" t="str">
            <v>POCO DE VISITA PARA REDE DE ESG. SANIT., EM ANEIS DE CONCRETO, DIÂMETRO = 60CM, PROF = 100CM, EXCLUINDO TAMPAO FERRO FUNDIDO.</v>
          </cell>
          <cell r="C11108" t="str">
            <v>UN</v>
          </cell>
          <cell r="D11108">
            <v>358.66</v>
          </cell>
        </row>
        <row r="11109">
          <cell r="A11109" t="str">
            <v>73963/20</v>
          </cell>
          <cell r="B11109" t="str">
            <v>POCO DE VISITA PARA REDE DE ESG. SANIT., EM ANEIS DE CONCRETO, DIÂMETRO = 60CM E 110CM, PROF = 500CM, EXCLUINDO TAMPAO FERRO FUNDIDO.</v>
          </cell>
          <cell r="C11109" t="str">
            <v>UN</v>
          </cell>
          <cell r="D11109">
            <v>2597.66</v>
          </cell>
        </row>
        <row r="11110">
          <cell r="A11110" t="str">
            <v>73963/21</v>
          </cell>
          <cell r="B11110" t="str">
            <v>POCO DE VISITA PARA REDE DE ESG. SANIT., EM ANEIS DE CONCRETO, DIÂMETRO = 60CM E 110CM, PROF = 530CM, EXCLUINDO TAMPAO FERRO FUNDIDO.</v>
          </cell>
          <cell r="C11110" t="str">
            <v>UN</v>
          </cell>
          <cell r="D11110">
            <v>2736.81</v>
          </cell>
        </row>
        <row r="11111">
          <cell r="A11111" t="str">
            <v>73963/22</v>
          </cell>
          <cell r="B11111" t="str">
            <v>POCO DE VISITA PARA REDE DE ESG. SANIT., EM ANEIS DE CONCRETO, DIÂMETRO = 60CM E 110CM, PROF = 560CM, EXCLUINDO TAMPAO FERRO FUNDIDO.</v>
          </cell>
          <cell r="C11111" t="str">
            <v>UN</v>
          </cell>
          <cell r="D11111">
            <v>2867.68</v>
          </cell>
        </row>
        <row r="11112">
          <cell r="A11112" t="str">
            <v>73963/23</v>
          </cell>
          <cell r="B11112" t="str">
            <v>POCO DE VISITA PARA REDE DE ESG. SANIT., EM ANEIS DE CONCRETO, DIÂMETRO = 60CM E 110CM, PROF = 590CM, EXCLUINDO TAMPAO FERRO FUNDIDO.</v>
          </cell>
          <cell r="C11112" t="str">
            <v>UN</v>
          </cell>
          <cell r="D11112">
            <v>2998.55</v>
          </cell>
        </row>
        <row r="11113">
          <cell r="A11113" t="str">
            <v>73963/24</v>
          </cell>
          <cell r="B11113" t="str">
            <v>POCO DE VISITA PARA REDE DE ESG. SANIT., EM ANEIS DE CONCRETO, DIÂMETRO = 60CM E 110CM, PROF = 690CM, EXCLUINDO TAMPAO FERRO FUNDIDO.</v>
          </cell>
          <cell r="C11113" t="str">
            <v>UN</v>
          </cell>
          <cell r="D11113">
            <v>3315.74</v>
          </cell>
        </row>
        <row r="11114">
          <cell r="A11114" t="str">
            <v>73963/25</v>
          </cell>
          <cell r="B11114" t="str">
            <v>POCO DE VISITA PARA REDE DE ESG. SANIT., EM ANEIS DE CONCRETO, DIÂMETRO = 60CM E 110CM, PROF = 650CM, EXCLUINDO TAMPAO FERRO FUNDIDO.</v>
          </cell>
          <cell r="C11114" t="str">
            <v>UN</v>
          </cell>
          <cell r="D11114">
            <v>3261.29</v>
          </cell>
        </row>
        <row r="11115">
          <cell r="A11115" t="str">
            <v>73963/26</v>
          </cell>
          <cell r="B11115" t="str">
            <v>POCO DE VISITA PARA REDE DE ESG. SANIT., EM ANEIS DE CONCRETO, DIÂMETRO = 60CM E 110CM, PROF = 680CM, EXCLUINDO TAMPAO FERRO FUNDIDO.</v>
          </cell>
          <cell r="C11115" t="str">
            <v>UN</v>
          </cell>
          <cell r="D11115">
            <v>3392.86</v>
          </cell>
        </row>
        <row r="11116">
          <cell r="A11116" t="str">
            <v>73963/27</v>
          </cell>
          <cell r="B11116" t="str">
            <v>POCO DE VISITA PARA REDE DE ESG. SANIT., EM ANEIS DE CONCRETO, DIÂMETRO = 60CM E 110CM, PROF = 710CM, EXCLUINDO TAMPAO FERRO FUNDIDO.</v>
          </cell>
          <cell r="C11116" t="str">
            <v>UN</v>
          </cell>
          <cell r="D11116">
            <v>3523.73</v>
          </cell>
        </row>
        <row r="11117">
          <cell r="A11117" t="str">
            <v>73963/28</v>
          </cell>
          <cell r="B11117" t="str">
            <v>POCO VISITA ESG SANIT ANEL CONC PRE-MOLD PROF=1,20M C/ TAMPAO FOFO ARTICULADO, CLASSE B125 CARGA MAX 12,5 T, REDONDO TAMPA 600 MM, REDE PLUVIAL /ESGOTO / REJUNTAMENTO ANEIS / REVEST LISO CALHA INTERNA C/ARG CIM/AREIA 1:4. BASE/BANQUETA EM CONCR FCK=10MPA</v>
          </cell>
          <cell r="C11117" t="str">
            <v>UN</v>
          </cell>
          <cell r="D11117">
            <v>1284.3900000000001</v>
          </cell>
        </row>
        <row r="11118">
          <cell r="A11118" t="str">
            <v>73963/29</v>
          </cell>
          <cell r="B11118" t="str">
            <v>POCO VISITA ESG SANIT ANEL CONC PRE-MOLD PROF=1,40M C/ TAMPAO FOFO ARTICULADO, CLASSE B125 CARGA MAX 12,5 T, REDONDO TAMPA 600 MM, REDE PLUVIAL/ESGOTO / REJUNTAMENTO ANEIS / REVEST LISO CALHA INTERNA C/ARG CIM/AREIA 1:4. BASE/BANQUETA EM CONCR FCK=10MPA</v>
          </cell>
          <cell r="C11118" t="str">
            <v>UN</v>
          </cell>
          <cell r="D11118">
            <v>1344.07</v>
          </cell>
        </row>
        <row r="11119">
          <cell r="A11119" t="str">
            <v>73963/3</v>
          </cell>
          <cell r="B11119" t="str">
            <v>POCO DE VISITA PARA REDE DE ESG. SANIT., EM ANEIS DE CONCRETO, DIÂMETRO = 60CM, PROF = 60CM, INCLUINDO DEGRAU, EXCLUINDO TAMPAO FERRO FUNDIDO.</v>
          </cell>
          <cell r="C11119" t="str">
            <v>UN</v>
          </cell>
          <cell r="D11119">
            <v>331.79</v>
          </cell>
        </row>
        <row r="11120">
          <cell r="A11120" t="str">
            <v>73963/30</v>
          </cell>
          <cell r="B11120" t="str">
            <v>POCO VISITA ESG SANIT ANEL CONC PRE-MOLD PROF=1,50M C/ TAMPAO FOFO ARTICULADO, CLASSE B125 CARGA MAX 12,5 T, REDONDO TAMPA 600 MM, REDE PLUVIAL/ESGOTO / REJUNTAMENTO ANEIS / REVEST LISO CALHA INTERNA C/ARG CIM/AREIA 1:4. BASE/BANQUETA EM CONCRFCK=10MPA</v>
          </cell>
          <cell r="C11120" t="str">
            <v>UN</v>
          </cell>
          <cell r="D11120">
            <v>1466.98</v>
          </cell>
        </row>
        <row r="11121">
          <cell r="A11121" t="str">
            <v>73963/31</v>
          </cell>
          <cell r="B11121" t="str">
            <v>POCO VISITA ESG SANIT ANEL CONC PRE-MOLD PROF=1,60M C/ TAMPAO FOFO ARTICULADO, CLASSE B125 CARGA MAX 12,5 T, REDONDO TAMPA 600 MM, REDE PLUVIAL / REJUNTAMENTO ANEIS / REVEST LISO CALHA INTERNA C/ARG CIM/AREIA 1:4. BASE/BANQUETA EM CONCR FCK=10MPA</v>
          </cell>
          <cell r="C11121" t="str">
            <v>UN</v>
          </cell>
          <cell r="D11121">
            <v>1477.34</v>
          </cell>
        </row>
        <row r="11122">
          <cell r="A11122" t="str">
            <v>73963/32</v>
          </cell>
          <cell r="B11122" t="str">
            <v>POCO VISITA ESG SANIT ANEL CONC PRE-MOLD PROF=1,70M C/ TAMPAO FOFO ARTICULADO, CLASSE B125 CARGA MAX 12,5 T, REDONDO TAMPA 600 MM, REDE PLUVIAL/ESGOTO /  REJUNTAMENTO ANEIS / REVEST LISO CALHA INTERNA C/ARG CIM/AREIA 1:4. BASE/BANQUETA EM CONCR FCK=10MPA</v>
          </cell>
          <cell r="C11122" t="str">
            <v>UN</v>
          </cell>
          <cell r="D11122">
            <v>1490.24</v>
          </cell>
        </row>
        <row r="11123">
          <cell r="A11123" t="str">
            <v>73963/33</v>
          </cell>
          <cell r="B11123" t="str">
            <v>POCO VISITA ESG SANIT ANEL CONC PRE-MOLD PROF=2,00M C/ TAMPAO FOFO ARTICULADO, CLASSE B125 CARGA MAX 12,5 T, REDONDO TAMPA 600 MM, REDE PLUVIAL/ESGOTO / REJUNTAMENTO ANEIS / REVEST LISO CALHA INTERNA C/ARG CIM/AREIA 1:4. BASE/BANQUETA EM CONCR FCK=10MPA</v>
          </cell>
          <cell r="C11123" t="str">
            <v>UN</v>
          </cell>
          <cell r="D11123">
            <v>1622.71</v>
          </cell>
        </row>
        <row r="11124">
          <cell r="A11124" t="str">
            <v>73963/34</v>
          </cell>
          <cell r="B11124" t="str">
            <v>POCO VISITA ESG SANIT ANEL CONC PRE MOLD PROF=2,30M C/ TAMPAO FOFO ARTICULADO, CLASSE B125 CARGA MAX 12,5 T, REDONDO TAMPA 600 MM, REDE PLUVIAL/ESGOTO / REJUNTAMENTO ANEIS / REVEST LISO CALHA INTERNA C/ARG CIM/AREIA 1:4. BASE/BANQUETA EM CONCRFCK=10MPA</v>
          </cell>
          <cell r="C11124" t="str">
            <v>UN</v>
          </cell>
          <cell r="D11124">
            <v>1702.75</v>
          </cell>
        </row>
        <row r="11125">
          <cell r="A11125" t="str">
            <v>73963/35</v>
          </cell>
          <cell r="B11125" t="str">
            <v>POCO VISITA ESG SANIT ANEL CONC PRE-MOLD PROF=2,60M C/ TAMPAO FOFO SIMPLES COM BASE, CLASSE B125 CARGA MAX 12,5 T, REDONDO TAMPA 600 MM, REDE PLUVIAL/ESGOTO / REJUNTAMENTO ANEIS / REVEST LISO CALHA INTERNA C/ARG CIM/AREIA 1:4. BASE/BANQUETAEM CONCR FCK=10MPA</v>
          </cell>
          <cell r="C11125" t="str">
            <v>UN</v>
          </cell>
          <cell r="D11125">
            <v>1835.23</v>
          </cell>
        </row>
        <row r="11126">
          <cell r="A11126" t="str">
            <v>73963/36</v>
          </cell>
          <cell r="B11126" t="str">
            <v>POCO VISITA ESG SANIT ANEL CONC PRE-MOLD PROF=2,90M C/ TAMPAO FOFO ARTICULADO, CLASSE B125 CARGA MAX 12,5 T, REDONDO TAMPA 600 MM, REDE PLUVIAL / REJUNTAMENTO ANEIS / REVEST LISO CALHA INTERNA C/ARG CIM/AREIA 1:4. BASE/BANQUETA EM CONCR FCK=10MPA</v>
          </cell>
          <cell r="C11126" t="str">
            <v>UN</v>
          </cell>
          <cell r="D11126">
            <v>1967.7</v>
          </cell>
        </row>
        <row r="11127">
          <cell r="A11127" t="str">
            <v>73963/37</v>
          </cell>
          <cell r="B11127" t="str">
            <v>POCO VISITA ESG SANIT ANEL CONC PRE-MOLD PROF=3,20M C/ TAMPAO FOFO ARTICULADO, CLASSE B125 CARGA MAX 12,5 T, REDONDO TAMPA 600 MM, REDE PLUVIAL /  REJUNTAMENTOANEIS / REVEST LISO CALHA INTERNA C/ARG CIM/AREIA 1:4. BASE / BANQUETA EM CONCR FCK=10MPA</v>
          </cell>
          <cell r="C11127" t="str">
            <v>UN</v>
          </cell>
          <cell r="D11127">
            <v>2100.1799999999998</v>
          </cell>
        </row>
        <row r="11128">
          <cell r="A11128" t="str">
            <v>73963/38</v>
          </cell>
          <cell r="B11128" t="str">
            <v>POCO VISITA ESG SANIT ANEL CONC PRE-MOLD PROF=3,50M C/ TAMPAO FOFO ARTICULADO, CLASSE B125 CARGA MAX 12,5 T, REDONDO TAMPA 600 MM, REDE PLUVIAL/ESGOTO /  REJUNTAMENTO / ANEIS / REVEST LISO CALHA INTERNA C/ARG CIM/AREIA 1:4. BASE/BANQUETA EM CONCR FCK=10MPA</v>
          </cell>
          <cell r="C11128" t="str">
            <v>UN</v>
          </cell>
          <cell r="D11128">
            <v>2233.2800000000002</v>
          </cell>
        </row>
        <row r="11129">
          <cell r="A11129" t="str">
            <v>73963/39</v>
          </cell>
          <cell r="B11129" t="str">
            <v>POCO VISITA ESG SANIT ANEL CONC PRE-MOLD PROF=3,80M C/ TAMPAO FOFO ARTICULADO, CLASSE B125 CARGA MAX 12,5 T, REDONDO TAMPA 600 MM, REDE PLUVIAL / REJUNTAMENTO ANEIS / REVEST LISO CALHA INTERNA C/ARG CIM/AREIA 1:4. BASE/BANQUETA EM CONCR FCK=10MPA</v>
          </cell>
          <cell r="C11129" t="str">
            <v>UN</v>
          </cell>
          <cell r="D11129">
            <v>2366.17</v>
          </cell>
        </row>
        <row r="11130">
          <cell r="A11130" t="str">
            <v>73963/40</v>
          </cell>
          <cell r="B11130" t="str">
            <v>POCO VISITA ESG SANIT ANEL CONC PRE-MOLD PROF=4,10M C/ TAMPAO FOFO ARTICULADO, CLASSE B125 CARGA MAX 12,5 T, REDONDO TAMPA 600 MM, REDE PLUVIAL / REJUNTAMENTO ANEIS / REVEST LISO CALHA INTERNA C/ARG CIM/AREIA 1:4. BASE/BANQUETA EM CONCR FCK=10MPA</v>
          </cell>
          <cell r="C11130" t="str">
            <v>UN</v>
          </cell>
          <cell r="D11130">
            <v>2495.71</v>
          </cell>
        </row>
        <row r="11131">
          <cell r="A11131" t="str">
            <v>73963/41</v>
          </cell>
          <cell r="B11131" t="str">
            <v>POCO VISITA ESG SANIT ANEL CONC PRE MOLD PROF=4,40M C/ TAMPAO FOFO ARTICULADO, CLASSE B125 CARGA MAX 12,5 T, REDONDO TAMPA 600 MM, REDE PLUVIAL / REJUNTAMENTO ANEIS / REVEST LISO CALHA INTERNA C/ARG CIM/AREIA 1:4. BASE/BANQUETA EM CONCR FCK=10MPA</v>
          </cell>
          <cell r="C11131" t="str">
            <v>UN</v>
          </cell>
          <cell r="D11131">
            <v>2624.39</v>
          </cell>
        </row>
        <row r="11132">
          <cell r="A11132" t="str">
            <v>73963/42</v>
          </cell>
          <cell r="B11132" t="str">
            <v>POCO VISITA ESG SANIT ANEL CONC PRE-MOLD PROF=4,70M C/ TAMPAO FOFO ARTICULADO, CLASSE B125 CARGA MAX 12,5 T, REDONDO TAMPA 600 MM, REDE PLUVIAL/ESGOTO /  REJUNTAMENTO ANEIS / REVEST LISO CALHA INTERNA C/ARG CIM/AREIA 1:4. BASE/BANQUETA EM CONCRFCK=10MPA</v>
          </cell>
          <cell r="C11132" t="str">
            <v>UN</v>
          </cell>
          <cell r="D11132">
            <v>2764.08</v>
          </cell>
        </row>
        <row r="11133">
          <cell r="A11133" t="str">
            <v>73963/43</v>
          </cell>
          <cell r="B11133" t="str">
            <v>POCO VISITA ESG SANIT ANEL CONC PRE-MOLD PROF=5,00M C/ TAMPAO FOFO ARTICULADO, CLASSE B125 CARGA MAX 12,5 T, REDONDO TAMPA 600 MM, REDE PLUVIAL / ESGOTO / REJUNTAMENTO ANEIS/ REVEST LISO CALHA INTERNA C/ARG CIM/AREIA 1:4. BASE/BANQUETA EM CONCR FCK=10MPA</v>
          </cell>
          <cell r="C11133" t="str">
            <v>UN</v>
          </cell>
          <cell r="D11133">
            <v>2860.88</v>
          </cell>
        </row>
        <row r="11134">
          <cell r="A11134" t="str">
            <v>73963/44</v>
          </cell>
          <cell r="B11134" t="str">
            <v>POCO VISITA ESG SANIT ANEL CONC PRE-MOLD PROF=0,80M C/ TAMPAO FOFO ARTICULADO, CLASSE B125 CARGA MAX 12,5 T, REDONDO TAMPA 600 MM, REDE PLUVIAL/ESGOTO / DEGRAUS FF / REJUNTAMENTO ANEIS / REVEST LISO CALHA INTERNA C/ARG CIM/AREIA 1:4. BASE / BANQUETA EM CONCR FCK=10MPA</v>
          </cell>
          <cell r="C11134" t="str">
            <v>UN</v>
          </cell>
          <cell r="D11134">
            <v>670.97</v>
          </cell>
        </row>
        <row r="11135">
          <cell r="A11135" t="str">
            <v>73963/45</v>
          </cell>
          <cell r="B11135" t="str">
            <v>POCO DE VISITA PARA REDE DE ESG. SANIT., EM ANEIS DE CONCRETO, DIÂMETRO = 60CM E 110CM, PROF = 240CM, EXCLUINDO TAMPAO FERRO FUNDIDO.</v>
          </cell>
          <cell r="C11135" t="str">
            <v>UN</v>
          </cell>
          <cell r="D11135">
            <v>1504.85</v>
          </cell>
        </row>
        <row r="11136">
          <cell r="A11136" t="str">
            <v>73963/46</v>
          </cell>
          <cell r="B11136" t="str">
            <v>POCO DE VISITA PARA REDE DE ESG. SANIT., EM ANEIS DE CONCRETO, DIÂMETRO = 60CM E 110CM, PROF = 250CM, EXCLUINDO TAMPAO FERRO FUNDIDO.</v>
          </cell>
          <cell r="C11136" t="str">
            <v>UN</v>
          </cell>
          <cell r="D11136">
            <v>1523.78</v>
          </cell>
        </row>
        <row r="11137">
          <cell r="A11137" t="str">
            <v>73963/47</v>
          </cell>
          <cell r="B11137" t="str">
            <v>POCO DE VISITA PARA REDE DE ESG. SANIT., EM ANEIS DE CONCRETO, DIÂMETRO = 60CM E 110CM, PROF = 280CM, EXCLUINDO TAMPAO FERRO FUNDIDO.</v>
          </cell>
          <cell r="C11137" t="str">
            <v>UN</v>
          </cell>
          <cell r="D11137">
            <v>1668.13</v>
          </cell>
        </row>
        <row r="11138">
          <cell r="A11138" t="str">
            <v>73963/48</v>
          </cell>
          <cell r="B11138" t="str">
            <v>POCO DE VISITA PARA REDE DE ESG. SANIT., EM ANEIS DE CONCRETO, DIÂMETRO = 60CM E 110CM, PROF = 310CM, EXCLUINDO TAMPAO FERRO FUNDIDO.</v>
          </cell>
          <cell r="C11138" t="str">
            <v>UN</v>
          </cell>
          <cell r="D11138">
            <v>1771.23</v>
          </cell>
        </row>
        <row r="11139">
          <cell r="A11139" t="str">
            <v>73963/5</v>
          </cell>
          <cell r="B11139" t="str">
            <v>POCO DE VISITA PARA REDE DE ESG. SANIT., EM ANEIS DE CONCRETO, DIÂMETRO = 60CM E 110CM, PROF = 120CM, EXCLUINDO TAMPAO FERRO FUNDIDO.</v>
          </cell>
          <cell r="C11139" t="str">
            <v>UN</v>
          </cell>
          <cell r="D11139">
            <v>1029.68</v>
          </cell>
        </row>
        <row r="11140">
          <cell r="A11140" t="str">
            <v>73963/6</v>
          </cell>
          <cell r="B11140" t="str">
            <v>POCO DE VISITA PARA REDE DE ESG. SANIT., EM ANEIS DE CONCRETO, DIÂMETRO = 60CM E 110CM, PROF = 140CM, EXCLUINDO TAMPAO FERRO FUNDIDO.</v>
          </cell>
          <cell r="C11140" t="str">
            <v>UN</v>
          </cell>
          <cell r="D11140">
            <v>1106.26</v>
          </cell>
        </row>
        <row r="11141">
          <cell r="A11141" t="str">
            <v>73963/7</v>
          </cell>
          <cell r="B11141" t="str">
            <v>POCO DE VISITA PARA REDE DE ESG. SANIT., EM ANEIS DE CONCRETO, DIÂMETRO = 60CM E 110CM, PROF = 150CM, EXCLUINDO TAMPAO FERRO FUNDIDO.</v>
          </cell>
          <cell r="C11141" t="str">
            <v>UN</v>
          </cell>
          <cell r="D11141">
            <v>1169.57</v>
          </cell>
        </row>
        <row r="11142">
          <cell r="A11142" t="str">
            <v>73963/8</v>
          </cell>
          <cell r="B11142" t="str">
            <v>POCO DE VISITA PARA REDE DE ESG. SANIT., EM ANEIS DE CONCRETO, DIÂMETRO = 60CM E 110CM, PROF = 160CM, EXCLUINDO TAMPAO FERRO FUNDIDO.</v>
          </cell>
          <cell r="C11142" t="str">
            <v>UN</v>
          </cell>
          <cell r="D11142">
            <v>1178.81</v>
          </cell>
        </row>
        <row r="11143">
          <cell r="A11143" t="str">
            <v>73963/9</v>
          </cell>
          <cell r="B11143" t="str">
            <v>POCO DE VISITA PARA REDE DE ESG. SANIT., EM ANEIS DE CONCRETO, DIÂMETRO = 110CM, PROF = 170CM, EXCLUINDO TAMPAO FERRO FUNDIDO.</v>
          </cell>
          <cell r="C11143" t="str">
            <v>UN</v>
          </cell>
          <cell r="D11143">
            <v>1239.8699999999999</v>
          </cell>
        </row>
        <row r="11144">
          <cell r="A11144" t="str">
            <v>73964/6</v>
          </cell>
          <cell r="B11144" t="str">
            <v>REATERRO DE VALA COM COMPACTAÇÃO MANUAL</v>
          </cell>
          <cell r="C11144" t="str">
            <v>M3</v>
          </cell>
          <cell r="D11144">
            <v>41.13</v>
          </cell>
        </row>
        <row r="11145">
          <cell r="A11145" t="str">
            <v>73965/9</v>
          </cell>
          <cell r="B11145" t="str">
            <v>ESCAVACAO MANUAL DE VALA EM LODO, DE 1,5 ATE 3M, EXCLUINDO ESGOTAMENTO/ESCORAMENTO.</v>
          </cell>
          <cell r="C11145" t="str">
            <v>M3</v>
          </cell>
          <cell r="D11145">
            <v>137.1</v>
          </cell>
        </row>
        <row r="11146">
          <cell r="A11146" t="str">
            <v>73967/1</v>
          </cell>
          <cell r="B11146" t="str">
            <v>PLANTIO DE ARVORE, ALTURA DE 1,00M, EM CAVAS DE 80X80X80CM</v>
          </cell>
          <cell r="C11146" t="str">
            <v>UN</v>
          </cell>
          <cell r="D11146">
            <v>111.13</v>
          </cell>
        </row>
        <row r="11147">
          <cell r="A11147" t="str">
            <v>73967/2</v>
          </cell>
          <cell r="B11147" t="str">
            <v>PLANTIO DE ARVORE REGIONAL, ALTURA MAIOR QUE 2,00M, EM CAVAS DE 80X80X80CM</v>
          </cell>
          <cell r="C11147" t="str">
            <v>UN</v>
          </cell>
          <cell r="D11147">
            <v>167.16</v>
          </cell>
        </row>
        <row r="11148">
          <cell r="A11148" t="str">
            <v>73967/4</v>
          </cell>
          <cell r="B11148" t="str">
            <v>IRRIGAÇÃO DE ÁRVORE COM CARRO PIPA</v>
          </cell>
          <cell r="C11148" t="str">
            <v>UN</v>
          </cell>
          <cell r="D11148">
            <v>0.34</v>
          </cell>
        </row>
        <row r="11149">
          <cell r="A11149" t="str">
            <v>73968/1</v>
          </cell>
          <cell r="B11149" t="str">
            <v>MANTA IMPERMEABILIZANTE A BASE DE ASFALTO - FORNECIMENTO E INSTALACAO</v>
          </cell>
          <cell r="C11149" t="str">
            <v>M2</v>
          </cell>
          <cell r="D11149">
            <v>38.700000000000003</v>
          </cell>
        </row>
        <row r="11150">
          <cell r="A11150" t="str">
            <v>73969/1</v>
          </cell>
          <cell r="B11150" t="str">
            <v>EXECUCAO DE DRENOS DE CHORUME EM TUBOS DRENANTES DE CONCRETO, DIAM=200MM, ENVOLTOS EM BRITA E GEOTEXTIL</v>
          </cell>
          <cell r="C11150" t="str">
            <v>M</v>
          </cell>
          <cell r="D11150">
            <v>59.68</v>
          </cell>
        </row>
        <row r="11151">
          <cell r="A11151" t="str">
            <v>73970/1</v>
          </cell>
          <cell r="B11151" t="str">
            <v>ESTRUTURA METALICA EM ACO ESTRUTURAL PERFIL I 12 X 5 1/4</v>
          </cell>
          <cell r="C11151" t="str">
            <v>KG</v>
          </cell>
          <cell r="D11151">
            <v>8.4700000000000006</v>
          </cell>
        </row>
        <row r="11152">
          <cell r="A11152" t="str">
            <v>73970/2</v>
          </cell>
          <cell r="B11152" t="str">
            <v>ESTRUTURA METALICA EM ACO ESTRUTURAL PERFIL I 6 X 3 3/8</v>
          </cell>
          <cell r="C11152" t="str">
            <v>KG</v>
          </cell>
          <cell r="D11152">
            <v>6.08</v>
          </cell>
        </row>
        <row r="11153">
          <cell r="A11153" t="str">
            <v>73974/1</v>
          </cell>
          <cell r="B11153" t="str">
            <v>PISO CIMENTADO TRACO 1:3 (CIMENTO E AREIA) ACABAMENTO RUSTICO ESPESSURA 2CM, PREPARO MECANICO DA ARGAMASSA</v>
          </cell>
          <cell r="C11153" t="str">
            <v>M2</v>
          </cell>
          <cell r="D11153">
            <v>32.770000000000003</v>
          </cell>
        </row>
        <row r="11154">
          <cell r="A11154" t="str">
            <v>73976/10</v>
          </cell>
          <cell r="B11154" t="str">
            <v>TUBO DE AÇO GALVANIZADO COM COSTURA 4" (100MM), INCLUSIVE CONEXOES - FORNECIMENTO E INSTALACAO</v>
          </cell>
          <cell r="C11154" t="str">
            <v>M</v>
          </cell>
          <cell r="D11154">
            <v>179.74</v>
          </cell>
        </row>
        <row r="11155">
          <cell r="A11155" t="str">
            <v>73976/11</v>
          </cell>
          <cell r="B11155" t="str">
            <v>TUBO DE AÇO GALVANIZADO COM COSTURA 6" (150MM), INCLUSIVE CONEXÕES - INSTALAÇÃO</v>
          </cell>
          <cell r="C11155" t="str">
            <v>M</v>
          </cell>
          <cell r="D11155">
            <v>262.79000000000002</v>
          </cell>
        </row>
        <row r="11156">
          <cell r="A11156" t="str">
            <v>73976/4</v>
          </cell>
          <cell r="B11156" t="str">
            <v>TUBO DE AÇO GALVANIZADO COM COSTURA 1" (25MM), INCLUSIVE CONEXOES - FORNECIMENTO E INSTALACAO</v>
          </cell>
          <cell r="C11156" t="str">
            <v>M</v>
          </cell>
          <cell r="D11156">
            <v>58.42</v>
          </cell>
        </row>
        <row r="11157">
          <cell r="A11157" t="str">
            <v>73978/1</v>
          </cell>
          <cell r="B11157" t="str">
            <v>PINTURA HIDROFUGANTE COM SILICONE SOBRE PISO CIMENTADO, UMA DEMAO</v>
          </cell>
          <cell r="C11157" t="str">
            <v>M2</v>
          </cell>
          <cell r="D11157">
            <v>14.77</v>
          </cell>
        </row>
        <row r="11158">
          <cell r="A11158" t="str">
            <v>73990/1</v>
          </cell>
          <cell r="B11158" t="str">
            <v>ARMACAO ACO CA-50 P/1,0M3 DE CONCRETO</v>
          </cell>
          <cell r="C11158" t="str">
            <v>UN</v>
          </cell>
          <cell r="D11158">
            <v>444.62</v>
          </cell>
        </row>
        <row r="11159">
          <cell r="A11159" t="str">
            <v>73991/1</v>
          </cell>
          <cell r="B11159" t="str">
            <v>PISO CIMENTADO TRACO 1:4 (CIMENTO E AREIA) COM ACABAMENTO LISO ESPESSURA 1,5CM, PREPARO MANUAL DA ARGAMASSA  INCLUSO ADITIVO IMPERMEABILIZANTE</v>
          </cell>
          <cell r="C11159" t="str">
            <v>M2</v>
          </cell>
          <cell r="D11159">
            <v>37.590000000000003</v>
          </cell>
        </row>
        <row r="11160">
          <cell r="A11160" t="str">
            <v>73991/2</v>
          </cell>
          <cell r="B11160" t="str">
            <v>PISO CIMENTADO TRACO 1:3 (CIMENTO E AREIA) COM ACABAMENTO LISO ESPESSURA 1,5CM PREPARO MANUAL DA ARGAMASSA</v>
          </cell>
          <cell r="C11160" t="str">
            <v>M2</v>
          </cell>
          <cell r="D11160">
            <v>36.619999999999997</v>
          </cell>
        </row>
        <row r="11161">
          <cell r="A11161" t="str">
            <v>73991/3</v>
          </cell>
          <cell r="B11161" t="str">
            <v>PISO CIMENTADO TRACO 1:3 (CIMENTO E AREIA) COM ACABAMENTO LISO ESPESSURA 3CM PREPARO MECANICO ARGAMASSA  INCLUSO ADITIVO IMPERMEABILIZANTE</v>
          </cell>
          <cell r="C11161" t="str">
            <v>M2</v>
          </cell>
          <cell r="D11161">
            <v>43.63</v>
          </cell>
        </row>
        <row r="11162">
          <cell r="A11162" t="str">
            <v>73991/4</v>
          </cell>
          <cell r="B11162" t="str">
            <v>PISO CIMENTADO TRACO 1:3 (CIMENTO E AREIA) COM ACABAMENTO LISO ESPESSURA 1,5CM, PREPARO MANUAL DA ARGAMASSA INCLUSO ADITIVO IMPERMEABILIZANTE</v>
          </cell>
          <cell r="C11162" t="str">
            <v>M2</v>
          </cell>
          <cell r="D11162">
            <v>38.049999999999997</v>
          </cell>
        </row>
        <row r="11163">
          <cell r="A11163" t="str">
            <v>73992/1</v>
          </cell>
          <cell r="B11163" t="str">
            <v>LOCACAO CONVENCIONAL DE OBRA, ATRAVÉS DE GABARITO DE TABUAS CORRIDAS PONTALETADAS A CADA 1,50M, SEM REAPROVEITAMENTO</v>
          </cell>
          <cell r="C11163" t="str">
            <v>M2</v>
          </cell>
          <cell r="D11163">
            <v>7.26</v>
          </cell>
        </row>
        <row r="11164">
          <cell r="A11164" t="str">
            <v>73994/1</v>
          </cell>
          <cell r="B11164" t="str">
            <v>ARMACAO EM TELA DE ACO SOLDADA NERVURADA Q-138, ACO CA-60, 4,2MM, MALHA 10X10CM</v>
          </cell>
          <cell r="C11164" t="str">
            <v>KG</v>
          </cell>
          <cell r="D11164">
            <v>8.1300000000000008</v>
          </cell>
        </row>
        <row r="11165">
          <cell r="A11165" t="str">
            <v>74003/1</v>
          </cell>
          <cell r="B11165" t="str">
            <v>INSTALACOES GAS CENTRAL P/ EDIFICIO RESIDENCIAL C/ 4 PAVTOS 16 UNID.  UMA CENTRAL POR BLOCO COM 16 PONTOS</v>
          </cell>
          <cell r="C11165" t="str">
            <v>UN</v>
          </cell>
          <cell r="D11165">
            <v>4729.09</v>
          </cell>
        </row>
        <row r="11166">
          <cell r="A11166" t="str">
            <v>74005/1</v>
          </cell>
          <cell r="B11166" t="str">
            <v>COMPACTACAO MECANICA, SEM CONTROLE DO GC (C/COMPACTADOR PLACA 400 KG)</v>
          </cell>
          <cell r="C11166" t="str">
            <v>M3</v>
          </cell>
          <cell r="D11166">
            <v>3.99</v>
          </cell>
        </row>
        <row r="11167">
          <cell r="A11167" t="str">
            <v>74005/2</v>
          </cell>
          <cell r="B11167" t="str">
            <v>COMPACTACAO MECANICA C/ CONTROLE DO GC&gt;=95% DO PN (AREAS) (C/MONIVELADORA 140 HP E ROLO COMPRESSOR VIBRATORIO 80 HP)</v>
          </cell>
          <cell r="C11167" t="str">
            <v>M3</v>
          </cell>
          <cell r="D11167">
            <v>4.82</v>
          </cell>
        </row>
        <row r="11168">
          <cell r="A11168" t="str">
            <v>74010/1</v>
          </cell>
          <cell r="B11168" t="str">
            <v>CARGA E DESCARGA MECANICA DE SOLO UTILIZANDO CAMINHAO BASCULANTE 6,0M3/16T E PA CARREGADEIRA SOBRE PNEUS 128 HP, CAPACIDADE DA CAÇAMBA 1,7 A 2,8 M3, PESO OPERACIONAL 11632 KG</v>
          </cell>
          <cell r="C11168" t="str">
            <v>M3</v>
          </cell>
          <cell r="D11168">
            <v>1.45</v>
          </cell>
        </row>
        <row r="11169">
          <cell r="A11169" t="str">
            <v>74017/1</v>
          </cell>
          <cell r="B11169" t="str">
            <v>EXECUCAO DE DRENOS DE CHORUME EM TUBOS DRENANTES, PVC, DIAM=100 MM, ENVOLTOS EM BRITA E GEOTEXTIL</v>
          </cell>
          <cell r="C11169" t="str">
            <v>M</v>
          </cell>
          <cell r="D11169">
            <v>39.409999999999997</v>
          </cell>
        </row>
        <row r="11170">
          <cell r="A11170" t="str">
            <v>74017/2</v>
          </cell>
          <cell r="B11170" t="str">
            <v>EXECUCAO DE DRENOS DE CHORUME EM TUBOS DRENANTES, PVC, DIAM=150 MM, ENVOLTOS EM BRITA E GEOTEXTIL</v>
          </cell>
          <cell r="C11170" t="str">
            <v>M</v>
          </cell>
          <cell r="D11170">
            <v>53.4</v>
          </cell>
        </row>
        <row r="11171">
          <cell r="A11171" t="str">
            <v>74020/1</v>
          </cell>
          <cell r="B11171" t="str">
            <v>ENSAIO DE PAVIMENTO DE CONCRETO</v>
          </cell>
          <cell r="C11171" t="str">
            <v>M3</v>
          </cell>
          <cell r="D11171">
            <v>15.98</v>
          </cell>
        </row>
        <row r="11172">
          <cell r="A11172" t="str">
            <v>74020/2</v>
          </cell>
          <cell r="B11172" t="str">
            <v>ENSAIOS DE PAVIMENTO DE CONCRETO COMPACTADO COM ROLO</v>
          </cell>
          <cell r="C11172" t="str">
            <v>M3</v>
          </cell>
          <cell r="D11172">
            <v>14.29</v>
          </cell>
        </row>
        <row r="11173">
          <cell r="A11173" t="str">
            <v>74021/2</v>
          </cell>
          <cell r="B11173" t="str">
            <v>ENSAIO DE TERRAPLENAGEM - CAMADA FINAL DO ATERRO</v>
          </cell>
          <cell r="C11173" t="str">
            <v>M3</v>
          </cell>
          <cell r="D11173">
            <v>1.22</v>
          </cell>
        </row>
        <row r="11174">
          <cell r="A11174" t="str">
            <v>74021/3</v>
          </cell>
          <cell r="B11174" t="str">
            <v>ENSAIOS DE REGULARIZACAO DO SUBLEITO</v>
          </cell>
          <cell r="C11174" t="str">
            <v>M2</v>
          </cell>
          <cell r="D11174">
            <v>0.55000000000000004</v>
          </cell>
        </row>
        <row r="11175">
          <cell r="A11175" t="str">
            <v>74021/4</v>
          </cell>
          <cell r="B11175" t="str">
            <v>ENSAIOS DE REFORCO DO SUBLEITO</v>
          </cell>
          <cell r="C11175" t="str">
            <v>M3</v>
          </cell>
          <cell r="D11175">
            <v>1</v>
          </cell>
        </row>
        <row r="11176">
          <cell r="A11176" t="str">
            <v>74021/5</v>
          </cell>
          <cell r="B11176" t="str">
            <v>ENSAIOS DE SUB BASE DE SOLO MELHORADO COM CIMENTO</v>
          </cell>
          <cell r="C11176" t="str">
            <v>M3</v>
          </cell>
          <cell r="D11176">
            <v>1</v>
          </cell>
        </row>
        <row r="11177">
          <cell r="A11177" t="str">
            <v>74021/6</v>
          </cell>
          <cell r="B11177" t="str">
            <v>ENSAIOS DE BASE ESTABILIZADA GRANULOMETRICAMENTE</v>
          </cell>
          <cell r="C11177" t="str">
            <v>M3</v>
          </cell>
          <cell r="D11177">
            <v>1.07</v>
          </cell>
        </row>
        <row r="11178">
          <cell r="A11178" t="str">
            <v>74021/7</v>
          </cell>
          <cell r="B11178" t="str">
            <v>ENSAIO DE BASE DE SOLO MELHORADO COM CIMENTO</v>
          </cell>
          <cell r="C11178" t="str">
            <v>M3</v>
          </cell>
          <cell r="D11178">
            <v>1</v>
          </cell>
        </row>
        <row r="11179">
          <cell r="A11179" t="str">
            <v>74021/8</v>
          </cell>
          <cell r="B11179" t="str">
            <v>ENSAIOS DE BASE DE SOLO CIMENTO</v>
          </cell>
          <cell r="C11179" t="str">
            <v>M3</v>
          </cell>
          <cell r="D11179">
            <v>1.1000000000000001</v>
          </cell>
        </row>
        <row r="11180">
          <cell r="A11180" t="str">
            <v>74022/1</v>
          </cell>
          <cell r="B11180" t="str">
            <v>ENSAIO DE PENETRACAO - MATERIAL BETUMINOSO</v>
          </cell>
          <cell r="C11180" t="str">
            <v>UN</v>
          </cell>
          <cell r="D11180">
            <v>88.8</v>
          </cell>
        </row>
        <row r="11181">
          <cell r="A11181" t="str">
            <v>74022/10</v>
          </cell>
          <cell r="B11181" t="str">
            <v>ENSAIO DE COMPACTACAO - AMOSTRAS NAO TRABALHADAS - ENERGIA NORMAL - SOLOS</v>
          </cell>
          <cell r="C11181" t="str">
            <v>UN</v>
          </cell>
          <cell r="D11181">
            <v>99.25</v>
          </cell>
        </row>
        <row r="11182">
          <cell r="A11182" t="str">
            <v>74022/11</v>
          </cell>
          <cell r="B11182" t="str">
            <v>ENSAIO DE COMPACTACAO - AMOSTRAS NAO TRABALHADAS - ENERGIA INTERMEDIARIA - SOLOS</v>
          </cell>
          <cell r="C11182" t="str">
            <v>UN</v>
          </cell>
          <cell r="D11182">
            <v>151.49</v>
          </cell>
        </row>
        <row r="11183">
          <cell r="A11183" t="str">
            <v>74022/12</v>
          </cell>
          <cell r="B11183" t="str">
            <v>ENSAIO DE COMPACTACAO - AMOSTRAS NAO TRABALHADAS - ENERGIA MODIFICADA - SOLOS</v>
          </cell>
          <cell r="C11183" t="str">
            <v>UN</v>
          </cell>
          <cell r="D11183">
            <v>198.5</v>
          </cell>
        </row>
        <row r="11184">
          <cell r="A11184" t="str">
            <v>74022/13</v>
          </cell>
          <cell r="B11184" t="str">
            <v>ENSAIO DE COMPACTACAO - AMOSTRAS TRABALHADAS - SOLOS</v>
          </cell>
          <cell r="C11184" t="str">
            <v>UN</v>
          </cell>
          <cell r="D11184">
            <v>104.48</v>
          </cell>
        </row>
        <row r="11185">
          <cell r="A11185" t="str">
            <v>74022/14</v>
          </cell>
          <cell r="B11185" t="str">
            <v>ENSAIO DE MASSA ESPECIFICA - IN SITU - METODO FRASCO DE AREIA - SOLOS</v>
          </cell>
          <cell r="C11185" t="str">
            <v>UN</v>
          </cell>
          <cell r="D11185">
            <v>36.56</v>
          </cell>
        </row>
        <row r="11186">
          <cell r="A11186" t="str">
            <v>74022/15</v>
          </cell>
          <cell r="B11186" t="str">
            <v>ENSAIO DE MASSA ESPECIFICA - IN SITU - METODO BALAO DE BORRACHA - SOLOS</v>
          </cell>
          <cell r="C11186" t="str">
            <v>UN</v>
          </cell>
          <cell r="D11186">
            <v>41.78</v>
          </cell>
        </row>
        <row r="11187">
          <cell r="A11187" t="str">
            <v>74022/16</v>
          </cell>
          <cell r="B11187" t="str">
            <v>ENSAIO DE DENSIDADE REAL - SOLOS</v>
          </cell>
          <cell r="C11187" t="str">
            <v>UN</v>
          </cell>
          <cell r="D11187">
            <v>47.01</v>
          </cell>
        </row>
        <row r="11188">
          <cell r="A11188" t="str">
            <v>74022/17</v>
          </cell>
          <cell r="B11188" t="str">
            <v>ENSAIO DE ABRASAO LOS ANGELES - AGREGADOS</v>
          </cell>
          <cell r="C11188" t="str">
            <v>UN</v>
          </cell>
          <cell r="D11188">
            <v>219.4</v>
          </cell>
        </row>
        <row r="11189">
          <cell r="A11189" t="str">
            <v>74022/18</v>
          </cell>
          <cell r="B11189" t="str">
            <v>ENSAIO DE MASSA ESPECIFICA - IN SITU - EMPREGO DO OLEO - SOLOS</v>
          </cell>
          <cell r="C11189" t="str">
            <v>UN</v>
          </cell>
          <cell r="D11189">
            <v>57.45</v>
          </cell>
        </row>
        <row r="11190">
          <cell r="A11190" t="str">
            <v>74022/19</v>
          </cell>
          <cell r="B11190" t="str">
            <v>ENSAIO DE INDICE DE SUPORTE CALIFORNIA - AMOSTRAS NAO TRABALHADAS - ENERGIA NORMAL - SOLOS</v>
          </cell>
          <cell r="C11190" t="str">
            <v>UN</v>
          </cell>
          <cell r="D11190">
            <v>120.14</v>
          </cell>
        </row>
        <row r="11191">
          <cell r="A11191" t="str">
            <v>74022/2</v>
          </cell>
          <cell r="B11191" t="str">
            <v>ENSAIO DE VISCOSIDADE SAYBOLT - FUROL - MATERIAL BETUMINOSO</v>
          </cell>
          <cell r="C11191" t="str">
            <v>UN</v>
          </cell>
          <cell r="D11191">
            <v>114.92</v>
          </cell>
        </row>
        <row r="11192">
          <cell r="A11192" t="str">
            <v>74022/20</v>
          </cell>
          <cell r="B11192" t="str">
            <v>ENSAIO DE INDICE DE SUPORTE CALIFORNIA - AMOSTRAS NAO TRABALHADAS - ENERGIA INTERMEDIARIA - SOLOS</v>
          </cell>
          <cell r="C11192" t="str">
            <v>UN</v>
          </cell>
          <cell r="D11192">
            <v>135.81</v>
          </cell>
        </row>
        <row r="11193">
          <cell r="A11193" t="str">
            <v>74022/21</v>
          </cell>
          <cell r="B11193" t="str">
            <v>ENSAIO DE INDICE DE SUPORTE CALIFORNIA- AMOSTRAS NAO TRABALHADAS - ENERGIA MODIFICADA- SOLOS</v>
          </cell>
          <cell r="C11193" t="str">
            <v>UN</v>
          </cell>
          <cell r="D11193">
            <v>146.26</v>
          </cell>
        </row>
        <row r="11194">
          <cell r="A11194" t="str">
            <v>74022/22</v>
          </cell>
          <cell r="B11194" t="str">
            <v>ENSAIO DE TEOR DE UMIDADE - METODO EXPEDITO DO ALCOOL - SOLOS</v>
          </cell>
          <cell r="C11194" t="str">
            <v>UN</v>
          </cell>
          <cell r="D11194">
            <v>31.33</v>
          </cell>
        </row>
        <row r="11195">
          <cell r="A11195" t="str">
            <v>74022/23</v>
          </cell>
          <cell r="B11195" t="str">
            <v>ENSAIO DE TEOR DE UMIDADE - PROCESSO SPEEDY - SOLOS E AGREGADOS MIUDOS</v>
          </cell>
          <cell r="C11195" t="str">
            <v>UN</v>
          </cell>
          <cell r="D11195">
            <v>31.33</v>
          </cell>
        </row>
        <row r="11196">
          <cell r="A11196" t="str">
            <v>74022/24</v>
          </cell>
          <cell r="B11196" t="str">
            <v>ENSAIO DE TEOR DE UMIDADE - EM LABORATORIO - SOLOS</v>
          </cell>
          <cell r="C11196" t="str">
            <v>UN</v>
          </cell>
          <cell r="D11196">
            <v>41.78</v>
          </cell>
        </row>
        <row r="11197">
          <cell r="A11197" t="str">
            <v>74022/25</v>
          </cell>
          <cell r="B11197" t="str">
            <v>ENSAIO DE PONTO DE FULGOR - MATERIAL BETUMINOSO</v>
          </cell>
          <cell r="C11197" t="str">
            <v>UN</v>
          </cell>
          <cell r="D11197">
            <v>83.57</v>
          </cell>
        </row>
        <row r="11198">
          <cell r="A11198" t="str">
            <v>74022/26</v>
          </cell>
          <cell r="B11198" t="str">
            <v>ENSAIO DE DESTILACAO - ASFALTO DILUIDO</v>
          </cell>
          <cell r="C11198" t="str">
            <v>UN</v>
          </cell>
          <cell r="D11198">
            <v>135.81</v>
          </cell>
        </row>
        <row r="11199">
          <cell r="A11199" t="str">
            <v>74022/27</v>
          </cell>
          <cell r="B11199" t="str">
            <v>ENSAIO DE CONTROLE DE TAXA DE APLICACAO DE LIGANTE BETUMINOSO</v>
          </cell>
          <cell r="C11199" t="str">
            <v>UN</v>
          </cell>
          <cell r="D11199">
            <v>36.56</v>
          </cell>
        </row>
        <row r="11200">
          <cell r="A11200" t="str">
            <v>74022/28</v>
          </cell>
          <cell r="B11200" t="str">
            <v>ENSAIO DE SUSCEPTIBILIDADE TERMICA - INDICE PFEIFFER - MATERIAL ASFALTICO</v>
          </cell>
          <cell r="C11200" t="str">
            <v>UN</v>
          </cell>
          <cell r="D11200">
            <v>130.6</v>
          </cell>
        </row>
        <row r="11201">
          <cell r="A11201" t="str">
            <v>74022/29</v>
          </cell>
          <cell r="B11201" t="str">
            <v>ENSAIO DE ESPUMA - MATERIAL ASFALTICO</v>
          </cell>
          <cell r="C11201" t="str">
            <v>UN</v>
          </cell>
          <cell r="D11201">
            <v>94.02</v>
          </cell>
        </row>
        <row r="11202">
          <cell r="A11202" t="str">
            <v>74022/3</v>
          </cell>
          <cell r="B11202" t="str">
            <v>ENSAIO DE DETERMINACAO DA PENEIRACAO - EMULSAO ASFALTICA</v>
          </cell>
          <cell r="C11202" t="str">
            <v>UN</v>
          </cell>
          <cell r="D11202">
            <v>104.48</v>
          </cell>
        </row>
        <row r="11203">
          <cell r="A11203" t="str">
            <v>74022/30</v>
          </cell>
          <cell r="B11203" t="str">
            <v>ENSAIO DE RESISTENCIA A COMPRESSAO SIMPLES - CONCRETO</v>
          </cell>
          <cell r="C11203" t="str">
            <v>UN</v>
          </cell>
          <cell r="D11203">
            <v>94.02</v>
          </cell>
        </row>
        <row r="11204">
          <cell r="A11204" t="str">
            <v>74022/31</v>
          </cell>
          <cell r="B11204" t="str">
            <v>ENSAIO DE RESISTENCIA A TRACAO POR COMPRESSAO DIAMETRAL - CONCRETO</v>
          </cell>
          <cell r="C11204" t="str">
            <v>UN</v>
          </cell>
          <cell r="D11204">
            <v>94.02</v>
          </cell>
        </row>
        <row r="11205">
          <cell r="A11205" t="str">
            <v>74022/32</v>
          </cell>
          <cell r="B11205" t="str">
            <v>ENSAIO DE RESISTENCIA A TRACAO NA FLEXAO DE CONCRETO</v>
          </cell>
          <cell r="C11205" t="str">
            <v>UN</v>
          </cell>
          <cell r="D11205">
            <v>104.48</v>
          </cell>
        </row>
        <row r="11206">
          <cell r="A11206" t="str">
            <v>74022/33</v>
          </cell>
          <cell r="B11206" t="str">
            <v>ENSAIO DE RESILIENCIA - SOLOS</v>
          </cell>
          <cell r="C11206" t="str">
            <v>UN</v>
          </cell>
          <cell r="D11206">
            <v>673.89</v>
          </cell>
        </row>
        <row r="11207">
          <cell r="A11207" t="str">
            <v>74022/34</v>
          </cell>
          <cell r="B11207" t="str">
            <v>ENSAIO DE RESILIENCIA - MISTURAS BETUMINOSAS</v>
          </cell>
          <cell r="C11207" t="str">
            <v>UN</v>
          </cell>
          <cell r="D11207">
            <v>141.04</v>
          </cell>
        </row>
        <row r="11208">
          <cell r="A11208" t="str">
            <v>74022/35</v>
          </cell>
          <cell r="B11208" t="str">
            <v>ENSAIO DE PERCENTAGEM DE BETUME - MISTURAS BETUMINOSAS</v>
          </cell>
          <cell r="C11208" t="str">
            <v>UN</v>
          </cell>
          <cell r="D11208">
            <v>78.36</v>
          </cell>
        </row>
        <row r="11209">
          <cell r="A11209" t="str">
            <v>74022/36</v>
          </cell>
          <cell r="B11209" t="str">
            <v>ENSAIO DE ADESIVIDADE - RESISTENCIA A AGUA - EMULSAO ASFALTICA</v>
          </cell>
          <cell r="C11209" t="str">
            <v>UN</v>
          </cell>
          <cell r="D11209">
            <v>62.68</v>
          </cell>
        </row>
        <row r="11210">
          <cell r="A11210" t="str">
            <v>74022/37</v>
          </cell>
          <cell r="B11210" t="str">
            <v>ENSAIO DE ADESIVIDADE A LIGANTE BETUMINOSO - AGREGADO GRAUDO</v>
          </cell>
          <cell r="C11210" t="str">
            <v>UN</v>
          </cell>
          <cell r="D11210">
            <v>52.24</v>
          </cell>
        </row>
        <row r="11211">
          <cell r="A11211" t="str">
            <v>74022/38</v>
          </cell>
          <cell r="B11211" t="str">
            <v>ENSAIO DE EXPANSIBILIDADE - SOLOS</v>
          </cell>
          <cell r="C11211" t="str">
            <v>UN</v>
          </cell>
          <cell r="D11211">
            <v>75.739999999999995</v>
          </cell>
        </row>
        <row r="11212">
          <cell r="A11212" t="str">
            <v>74022/39</v>
          </cell>
          <cell r="B11212" t="str">
            <v>PREPARACAO DE AMOSTRAS PARA ENSAIO DE CARACTERIZACAO - SOLOS</v>
          </cell>
          <cell r="C11212" t="str">
            <v>UN</v>
          </cell>
          <cell r="D11212">
            <v>57.45</v>
          </cell>
        </row>
        <row r="11213">
          <cell r="A11213" t="str">
            <v>74022/4</v>
          </cell>
          <cell r="B11213" t="str">
            <v>ENSAIO DE DETERMINACAO DA SEDIMENTACAO - EMULSAO ASFALTICA</v>
          </cell>
          <cell r="C11213" t="str">
            <v>UN</v>
          </cell>
          <cell r="D11213">
            <v>114.92</v>
          </cell>
        </row>
        <row r="11214">
          <cell r="A11214" t="str">
            <v>74022/40</v>
          </cell>
          <cell r="B11214" t="str">
            <v>ENSAIO MARSHALL - MISTURA BETUMINOSA A QUENTE</v>
          </cell>
          <cell r="C11214" t="str">
            <v>UN</v>
          </cell>
          <cell r="D11214">
            <v>182.84</v>
          </cell>
        </row>
        <row r="11215">
          <cell r="A11215" t="str">
            <v>74022/41</v>
          </cell>
          <cell r="B11215" t="str">
            <v>ENSAIO DE DETERMINACAO DO INDICE DE FORMA - AGREGADOS</v>
          </cell>
          <cell r="C11215" t="str">
            <v>UN</v>
          </cell>
          <cell r="D11215">
            <v>52.24</v>
          </cell>
        </row>
        <row r="11216">
          <cell r="A11216" t="str">
            <v>74022/42</v>
          </cell>
          <cell r="B11216" t="str">
            <v>ENSAIO DE EQUIVALENTE EM AREIA - SOLOS</v>
          </cell>
          <cell r="C11216" t="str">
            <v>UN</v>
          </cell>
          <cell r="D11216">
            <v>47.01</v>
          </cell>
        </row>
        <row r="11217">
          <cell r="A11217" t="str">
            <v>74022/43</v>
          </cell>
          <cell r="B11217" t="str">
            <v>ENSAIO DE MOLDAGEM E CURA DE SOLO CIMENTO</v>
          </cell>
          <cell r="C11217" t="str">
            <v>UN</v>
          </cell>
          <cell r="D11217">
            <v>52.24</v>
          </cell>
        </row>
        <row r="11218">
          <cell r="A11218" t="str">
            <v>74022/44</v>
          </cell>
          <cell r="B11218" t="str">
            <v>ENSAIO DE COMPRESSAO AXIAL DE SOLO CIMENTO</v>
          </cell>
          <cell r="C11218" t="str">
            <v>UN</v>
          </cell>
          <cell r="D11218">
            <v>41.78</v>
          </cell>
        </row>
        <row r="11219">
          <cell r="A11219" t="str">
            <v>74022/45</v>
          </cell>
          <cell r="B11219" t="str">
            <v>ENSAIO DE VISCOSIDADE CINEMATICA - ASFALTO</v>
          </cell>
          <cell r="C11219" t="str">
            <v>UN</v>
          </cell>
          <cell r="D11219">
            <v>104.48</v>
          </cell>
        </row>
        <row r="11220">
          <cell r="A11220" t="str">
            <v>74022/47</v>
          </cell>
          <cell r="B11220" t="str">
            <v>ENSAIO DE RESIDUO POR EVAPORACAO - EMULSAO ASFALTICA</v>
          </cell>
          <cell r="C11220" t="str">
            <v>UN</v>
          </cell>
          <cell r="D11220">
            <v>52.24</v>
          </cell>
        </row>
        <row r="11221">
          <cell r="A11221" t="str">
            <v>74022/48</v>
          </cell>
          <cell r="B11221" t="str">
            <v>ENSAIO DE CARGA DA PARTICULA - EMULSAO ASFALTICA</v>
          </cell>
          <cell r="C11221" t="str">
            <v>UN</v>
          </cell>
          <cell r="D11221">
            <v>39.17</v>
          </cell>
        </row>
        <row r="11222">
          <cell r="A11222" t="str">
            <v>74022/49</v>
          </cell>
          <cell r="B11222" t="str">
            <v>ENSAIO DE DESEMULSIBILIDADE - EMULSAO ASFALTICA</v>
          </cell>
          <cell r="C11222" t="str">
            <v>UN</v>
          </cell>
          <cell r="D11222">
            <v>104.48</v>
          </cell>
        </row>
        <row r="11223">
          <cell r="A11223" t="str">
            <v>74022/5</v>
          </cell>
          <cell r="B11223" t="str">
            <v>ENSAIO DE DETERMINACAO DO TEOR DE BETUME - CIMENTO ASFALTICO DE PETROLEO</v>
          </cell>
          <cell r="C11223" t="str">
            <v>UN</v>
          </cell>
          <cell r="D11223">
            <v>91.41</v>
          </cell>
        </row>
        <row r="11224">
          <cell r="A11224" t="str">
            <v>74022/50</v>
          </cell>
          <cell r="B11224" t="str">
            <v>ENSAIO DE DETERMINACAO DA TAXA DE ESPALHAMENTO DO AGREGADO</v>
          </cell>
          <cell r="C11224" t="str">
            <v>UN</v>
          </cell>
          <cell r="D11224">
            <v>26.12</v>
          </cell>
        </row>
        <row r="11225">
          <cell r="A11225" t="str">
            <v>74022/51</v>
          </cell>
          <cell r="B11225" t="str">
            <v>ENSAIO DE ADESIVIDADE A LIGANTE BETUMINOSO - AGREGADO</v>
          </cell>
          <cell r="C11225" t="str">
            <v>UN</v>
          </cell>
          <cell r="D11225">
            <v>57.45</v>
          </cell>
        </row>
        <row r="11226">
          <cell r="A11226" t="str">
            <v>74022/52</v>
          </cell>
          <cell r="B11226" t="str">
            <v>ENSAIO DE GRANULOMETRIA DO AGREGADO</v>
          </cell>
          <cell r="C11226" t="str">
            <v>UN</v>
          </cell>
          <cell r="D11226">
            <v>52.24</v>
          </cell>
        </row>
        <row r="11227">
          <cell r="A11227" t="str">
            <v>74022/53</v>
          </cell>
          <cell r="B11227" t="str">
            <v>ENSAIO DE CONTROLE DO GRAU DE COMPACTACAO DA MISTURA ASFALTICA</v>
          </cell>
          <cell r="C11227" t="str">
            <v>UN</v>
          </cell>
          <cell r="D11227">
            <v>47.01</v>
          </cell>
        </row>
        <row r="11228">
          <cell r="A11228" t="str">
            <v>74022/54</v>
          </cell>
          <cell r="B11228" t="str">
            <v>ENSAIO DE GRANULOMETRIA DO FILLER</v>
          </cell>
          <cell r="C11228" t="str">
            <v>UN</v>
          </cell>
          <cell r="D11228">
            <v>47.01</v>
          </cell>
        </row>
        <row r="11229">
          <cell r="A11229" t="str">
            <v>74022/55</v>
          </cell>
          <cell r="B11229" t="str">
            <v>ENSAIO DE TRACAO POR COMPRESSAO DIAMETRAL - MISTURAS BETUMINOSAS</v>
          </cell>
          <cell r="C11229" t="str">
            <v>UN</v>
          </cell>
          <cell r="D11229">
            <v>130.6</v>
          </cell>
        </row>
        <row r="11230">
          <cell r="A11230" t="str">
            <v>74022/56</v>
          </cell>
          <cell r="B11230" t="str">
            <v>ENSAIO DE DENSIDADE DO MATERIAL BETUMINOSO</v>
          </cell>
          <cell r="C11230" t="str">
            <v>UN</v>
          </cell>
          <cell r="D11230">
            <v>38.450000000000003</v>
          </cell>
        </row>
        <row r="11231">
          <cell r="A11231" t="str">
            <v>74022/57</v>
          </cell>
          <cell r="B11231" t="str">
            <v>ENSAIO DE CONSISTENCIA DO CONCRETO CCR - INDICE VEBE</v>
          </cell>
          <cell r="C11231" t="str">
            <v>UN</v>
          </cell>
          <cell r="D11231">
            <v>38.450000000000003</v>
          </cell>
        </row>
        <row r="11232">
          <cell r="A11232" t="str">
            <v>74022/58</v>
          </cell>
          <cell r="B11232" t="str">
            <v>ENSAIO DE ABATIMENTO DO TRONCO DE CONE</v>
          </cell>
          <cell r="C11232" t="str">
            <v>UN</v>
          </cell>
          <cell r="D11232">
            <v>38.450000000000003</v>
          </cell>
        </row>
        <row r="11233">
          <cell r="A11233" t="str">
            <v>74022/6</v>
          </cell>
          <cell r="B11233" t="str">
            <v>ENSAIO DE GRANULOMETRIA POR PENEIRAMENTO - SOLOS</v>
          </cell>
          <cell r="C11233" t="str">
            <v>UN</v>
          </cell>
          <cell r="D11233">
            <v>83.57</v>
          </cell>
        </row>
        <row r="11234">
          <cell r="A11234" t="str">
            <v>74022/7</v>
          </cell>
          <cell r="B11234" t="str">
            <v>ENSAIO DE GRANULOMETRIA POR PENEIRAMENTO E SEDIMENTACAO - SOLOS</v>
          </cell>
          <cell r="C11234" t="str">
            <v>UN</v>
          </cell>
          <cell r="D11234">
            <v>99.25</v>
          </cell>
        </row>
        <row r="11235">
          <cell r="A11235" t="str">
            <v>74022/8</v>
          </cell>
          <cell r="B11235" t="str">
            <v>ENSAIO DE LIMITE DE LIQUIDEZ - SOLOS</v>
          </cell>
          <cell r="C11235" t="str">
            <v>UN</v>
          </cell>
          <cell r="D11235">
            <v>52.24</v>
          </cell>
        </row>
        <row r="11236">
          <cell r="A11236" t="str">
            <v>74022/9</v>
          </cell>
          <cell r="B11236" t="str">
            <v>ENSAIO DE LIMITE DE PLASTICIDADE - SOLOS</v>
          </cell>
          <cell r="C11236" t="str">
            <v>UN</v>
          </cell>
          <cell r="D11236">
            <v>47.01</v>
          </cell>
        </row>
        <row r="11237">
          <cell r="A11237" t="str">
            <v>74025/1</v>
          </cell>
          <cell r="B11237" t="str">
            <v>IMPERMEABILIZACAO DE SUPERFICIE COM MASTIQUE BETUMINOSO A FRIO, POR METRO.</v>
          </cell>
          <cell r="C11237" t="str">
            <v>M</v>
          </cell>
          <cell r="D11237">
            <v>43.44</v>
          </cell>
        </row>
        <row r="11238">
          <cell r="A11238" t="str">
            <v>74033/1</v>
          </cell>
          <cell r="B11238" t="str">
            <v>IMPERMEABILIZACAO DE SUPERFICIE COM GEOMEMBRANA (MANTA TERMOPLASTICA LISA) TIPO PEAD, E=2MM.</v>
          </cell>
          <cell r="C11238" t="str">
            <v>M2</v>
          </cell>
          <cell r="D11238">
            <v>39.32</v>
          </cell>
        </row>
        <row r="11239">
          <cell r="A11239" t="str">
            <v>74034/1</v>
          </cell>
          <cell r="B11239" t="str">
            <v>ESPALHAMENTO DE MATERIAL DE 1A CATEGORIA COM TRATOR DE ESTEIRA COM 153HP</v>
          </cell>
          <cell r="C11239" t="str">
            <v>M3</v>
          </cell>
          <cell r="D11239">
            <v>1.5</v>
          </cell>
        </row>
        <row r="11240">
          <cell r="A11240" t="str">
            <v>74038/1</v>
          </cell>
          <cell r="B11240" t="str">
            <v>PORTAO COM MOUROES DE MADEIRA ROLICA, DIAMETRO 11CM, COM 5 FIOS DE ARAME FARPADO Nº 14 CLASSE 250, SEM DOBRADICAS</v>
          </cell>
          <cell r="C11240" t="str">
            <v>M</v>
          </cell>
          <cell r="D11240">
            <v>24.82</v>
          </cell>
        </row>
        <row r="11241">
          <cell r="A11241" t="str">
            <v>74039/1</v>
          </cell>
          <cell r="B11241" t="str">
            <v>CERCA COM MOUROES DE MADEIRA ROLICA, DIAMETRO 11CM, ESPACAMENTO DE 2M, ALTURA LIVRE DE 1M, CRAVADOS 0,5M, COM 5 FIOS DE ARAME FARPADO Nº 14 CLASSE 250</v>
          </cell>
          <cell r="C11241" t="str">
            <v>M</v>
          </cell>
          <cell r="D11241">
            <v>24.82</v>
          </cell>
        </row>
        <row r="11242">
          <cell r="A11242" t="str">
            <v>74041/1</v>
          </cell>
          <cell r="B11242" t="str">
            <v>LUMINARIA GLOBO VIDRO LEITOSO/PLAFONIER/BOCAL/LAMPADA FLUORESCENTE 20W</v>
          </cell>
          <cell r="C11242" t="str">
            <v>UN</v>
          </cell>
          <cell r="D11242">
            <v>50.82</v>
          </cell>
        </row>
        <row r="11243">
          <cell r="A11243" t="str">
            <v>74041/2</v>
          </cell>
          <cell r="B11243" t="str">
            <v>LUMINARIA GLOBO VIDRO LEITOSO/PLAFONIER/BOCAL/LAMPADA FLUORESCENTE 40W</v>
          </cell>
          <cell r="C11243" t="str">
            <v>UN</v>
          </cell>
          <cell r="D11243">
            <v>50.82</v>
          </cell>
        </row>
        <row r="11244">
          <cell r="A11244" t="str">
            <v>74045/2</v>
          </cell>
          <cell r="B11244" t="str">
            <v>CUMEEIRA TIPO SHED PARA TELHA DE FIBROCIMENTO ONDULADA, INCLUSO JUNTAS DE VEDACAO E ACESSORIOS DE FIXACAO</v>
          </cell>
          <cell r="C11244" t="str">
            <v>M</v>
          </cell>
          <cell r="D11244">
            <v>41.1</v>
          </cell>
        </row>
        <row r="11245">
          <cell r="A11245" t="str">
            <v>74046/2</v>
          </cell>
          <cell r="B11245" t="str">
            <v>TARJETA TIPO LIVRE/OCUPADO PARA PORTA DE BANHEIRO</v>
          </cell>
          <cell r="C11245" t="str">
            <v>UN</v>
          </cell>
          <cell r="D11245">
            <v>31.61</v>
          </cell>
        </row>
        <row r="11246">
          <cell r="A11246" t="str">
            <v>74047/2</v>
          </cell>
          <cell r="B11246" t="str">
            <v>DOBRADICA EM ACO/FERRO, 3" X 21/2", E=1,9 A 2 MM, SEM ANEL, CROMADO OU ZINCADO, TAMPA BOLA, COM PARAFUSOS</v>
          </cell>
          <cell r="C11246" t="str">
            <v>UN</v>
          </cell>
          <cell r="D11246">
            <v>16.850000000000001</v>
          </cell>
        </row>
        <row r="11247">
          <cell r="A11247" t="str">
            <v>74051/1</v>
          </cell>
          <cell r="B11247" t="str">
            <v>CAIXA DE GORDURA DUPLA EM CONCRETO PRE-MOLDADO DN 60MM COM TAMPA - FORNECIMENTO E INSTALACAO</v>
          </cell>
          <cell r="C11247" t="str">
            <v>UN</v>
          </cell>
          <cell r="D11247">
            <v>209.21</v>
          </cell>
        </row>
        <row r="11248">
          <cell r="A11248" t="str">
            <v>74051/2</v>
          </cell>
          <cell r="B11248" t="str">
            <v>CAIXA DE GORDURA SIMPLES EM CONCRETO PRE-MOLDADO DN 40MM COM TAMPA - FORNECIMENTO E INSTALACAO</v>
          </cell>
          <cell r="C11248" t="str">
            <v>UN</v>
          </cell>
          <cell r="D11248">
            <v>130.63999999999999</v>
          </cell>
        </row>
        <row r="11249">
          <cell r="A11249" t="str">
            <v>74052/5</v>
          </cell>
          <cell r="B11249" t="str">
            <v>QUADRO DE MEDICAO GERAL EM CHAPA METALICA PARA EDIFICIOS COM 16 APTOS, INCLUSIVE DISJUNTORES E ATERRAMENTO</v>
          </cell>
          <cell r="C11249" t="str">
            <v>UN</v>
          </cell>
          <cell r="D11249">
            <v>1203.98</v>
          </cell>
        </row>
        <row r="11250">
          <cell r="A11250" t="str">
            <v>74064/1</v>
          </cell>
          <cell r="B11250" t="str">
            <v>FUNDO ANTICORROSIVO A BASE DE OXIDO DE FERRO (ZARCAO), DUAS DEMAOS</v>
          </cell>
          <cell r="C11250" t="str">
            <v>M2</v>
          </cell>
          <cell r="D11250">
            <v>15.44</v>
          </cell>
        </row>
        <row r="11251">
          <cell r="A11251" t="str">
            <v>74064/2</v>
          </cell>
          <cell r="B11251" t="str">
            <v>FUNDO ANTICORROSIVO A BASE DE OXIDO DE FERRO (ZARCAO), UMA DEMAO</v>
          </cell>
          <cell r="C11251" t="str">
            <v>M2</v>
          </cell>
          <cell r="D11251">
            <v>10.08</v>
          </cell>
        </row>
        <row r="11252">
          <cell r="A11252" t="str">
            <v>74065/1</v>
          </cell>
          <cell r="B11252" t="str">
            <v>PINTURA ESMALTE FOSCO PARA MADEIRA, DUAS DEMAOS, SOBRE FUNDO NIVELADOR BRANCO</v>
          </cell>
          <cell r="C11252" t="str">
            <v>M2</v>
          </cell>
          <cell r="D11252">
            <v>19.25</v>
          </cell>
        </row>
        <row r="11253">
          <cell r="A11253" t="str">
            <v>74065/2</v>
          </cell>
          <cell r="B11253" t="str">
            <v>PINTURA ESMALTE ACETINADO PARA MADEIRA, DUAS DEMAOS, SOBRE FUNDO NIVELADOR BRANCO</v>
          </cell>
          <cell r="C11253" t="str">
            <v>M2</v>
          </cell>
          <cell r="D11253">
            <v>18.95</v>
          </cell>
        </row>
        <row r="11254">
          <cell r="A11254" t="str">
            <v>74065/3</v>
          </cell>
          <cell r="B11254" t="str">
            <v>PINTURA ESMALTE BRILHANTE PARA MADEIRA, DUAS DEMAOS, SOBRE FUNDO NIVELADOR BRANCO</v>
          </cell>
          <cell r="C11254" t="str">
            <v>M2</v>
          </cell>
          <cell r="D11254">
            <v>18.86</v>
          </cell>
        </row>
        <row r="11255">
          <cell r="A11255" t="str">
            <v>74066/2</v>
          </cell>
          <cell r="B11255" t="str">
            <v>IMPERMEABILIZACAO DE SUPERFICIE, COM IMPERMEABILIZANTE FLEXIVEL A BASE ACRILICA.</v>
          </cell>
          <cell r="C11255" t="str">
            <v>M2</v>
          </cell>
          <cell r="D11255">
            <v>72.680000000000007</v>
          </cell>
        </row>
        <row r="11256">
          <cell r="A11256" t="str">
            <v>74072/1</v>
          </cell>
          <cell r="B11256" t="str">
            <v>CORRIMAO EM TUBO ACO GALVANIZADO 3/4" COM BRACADEIRA</v>
          </cell>
          <cell r="C11256" t="str">
            <v>M</v>
          </cell>
          <cell r="D11256">
            <v>61.03</v>
          </cell>
        </row>
        <row r="11257">
          <cell r="A11257" t="str">
            <v>74072/2</v>
          </cell>
          <cell r="B11257" t="str">
            <v>CORRIMAO EM TUBO ACO GALVANIZADO 2 1/2" COM BRACADEIRA</v>
          </cell>
          <cell r="C11257" t="str">
            <v>M</v>
          </cell>
          <cell r="D11257">
            <v>97.14</v>
          </cell>
        </row>
        <row r="11258">
          <cell r="A11258" t="str">
            <v>74072/3</v>
          </cell>
          <cell r="B11258" t="str">
            <v>CORRIMAO EM TUBO ACO GALVANIZADO 1 1/4" COM BRACADEIRA</v>
          </cell>
          <cell r="C11258" t="str">
            <v>M</v>
          </cell>
          <cell r="D11258">
            <v>71.72</v>
          </cell>
        </row>
        <row r="11259">
          <cell r="A11259" t="str">
            <v>74073/1</v>
          </cell>
          <cell r="B11259" t="str">
            <v>ALCAPAO EM FERRO 60X60CM, INCLUSO FERRAGENS</v>
          </cell>
          <cell r="C11259" t="str">
            <v>UN</v>
          </cell>
          <cell r="D11259">
            <v>72.58</v>
          </cell>
        </row>
        <row r="11260">
          <cell r="A11260" t="str">
            <v>74073/2</v>
          </cell>
          <cell r="B11260" t="str">
            <v>ALCAPAO EM FERRO 70X70CM, INCLUSO FERRAGENS</v>
          </cell>
          <cell r="C11260" t="str">
            <v>UN</v>
          </cell>
          <cell r="D11260">
            <v>84.29</v>
          </cell>
        </row>
        <row r="11261">
          <cell r="A11261" t="str">
            <v>74076/1</v>
          </cell>
          <cell r="B11261" t="str">
            <v>FORMA TABUA P/ CONCRETO EM FUNDACAO RADIER C/ REAPROVEITAMENTO 3X.</v>
          </cell>
          <cell r="C11261" t="str">
            <v>M2</v>
          </cell>
          <cell r="D11261">
            <v>32.07</v>
          </cell>
        </row>
        <row r="11262">
          <cell r="A11262" t="str">
            <v>74076/2</v>
          </cell>
          <cell r="B11262" t="str">
            <v>FORMA TABUA P/ CONCRETO EM FUNDACAO RADIER C/ REAPROVEITAMENTO 5X.</v>
          </cell>
          <cell r="C11262" t="str">
            <v>M2</v>
          </cell>
          <cell r="D11262">
            <v>24.08</v>
          </cell>
        </row>
        <row r="11263">
          <cell r="A11263" t="str">
            <v>74076/3</v>
          </cell>
          <cell r="B11263" t="str">
            <v>FORMA TABUA P/ CONCRETO EM FUNDACAO RADIER C/ REAPROVEITAMENTO 10X.</v>
          </cell>
          <cell r="C11263" t="str">
            <v>M2</v>
          </cell>
          <cell r="D11263">
            <v>18.12</v>
          </cell>
        </row>
        <row r="11264">
          <cell r="A11264" t="str">
            <v>74077/2</v>
          </cell>
          <cell r="B11264" t="str">
            <v>LOCACAO CONVENCIONAL DE OBRA, ATRAVÉS DE GABARITO DE TABUAS CORRIDAS PONTALETADAS, COM REAPROVEITAMENTO DE 10 VEZES.</v>
          </cell>
          <cell r="C11264" t="str">
            <v>M2</v>
          </cell>
          <cell r="D11264">
            <v>3.55</v>
          </cell>
        </row>
        <row r="11265">
          <cell r="A11265" t="str">
            <v>74077/3</v>
          </cell>
          <cell r="B11265" t="str">
            <v>LOCACAO CONVENCIONAL DE OBRA, ATRAVÉS DE GABARITO DE TABUAS CORRIDAS PONTALETADAS, COM REAPROVEITAMENTO DE 3 VEZES.</v>
          </cell>
          <cell r="C11265" t="str">
            <v>M2</v>
          </cell>
          <cell r="D11265">
            <v>4.2300000000000004</v>
          </cell>
        </row>
        <row r="11266">
          <cell r="A11266" t="str">
            <v>74078/1</v>
          </cell>
          <cell r="B11266" t="str">
            <v>AGULHAMENTO FUNDO DE VALAS C/MACO 30KG PEDRA-DE-MAO H=10CM</v>
          </cell>
          <cell r="C11266" t="str">
            <v>M2</v>
          </cell>
          <cell r="D11266">
            <v>25.75</v>
          </cell>
        </row>
        <row r="11267">
          <cell r="A11267" t="str">
            <v>74079/1</v>
          </cell>
          <cell r="B11267" t="str">
            <v>PISO CIMENTADO TRACO 1:4 (CIMENTO E AREIA) COM ACABAMENTO LISO  ESPESSURA 2,0CM COM JUNTAS PLASTICAS DE DILATACAO E PREPARO MANUAL DA ARGAMASSA</v>
          </cell>
          <cell r="C11267" t="str">
            <v>M2</v>
          </cell>
          <cell r="D11267">
            <v>49.79</v>
          </cell>
        </row>
        <row r="11268">
          <cell r="A11268" t="str">
            <v>74082/1</v>
          </cell>
          <cell r="B11268" t="str">
            <v>REFLETOR REDONDO EM ALUMINIO COM SUPORTE E ALCA REGULAVEL PARA FIXACAO, COM LAMPADA VAPOR DE MERCURIO 250W</v>
          </cell>
          <cell r="C11268" t="str">
            <v>UN</v>
          </cell>
          <cell r="D11268">
            <v>177.9</v>
          </cell>
        </row>
        <row r="11269">
          <cell r="A11269" t="str">
            <v>74084/1</v>
          </cell>
          <cell r="B11269" t="str">
            <v>PORTA CADEADO ZINCADO OXIDADO PRETO COM CADEADO DE ACO INOX, LARGURA DE *50* MM</v>
          </cell>
          <cell r="C11269" t="str">
            <v>UN</v>
          </cell>
          <cell r="D11269">
            <v>140.28</v>
          </cell>
        </row>
        <row r="11270">
          <cell r="A11270" t="str">
            <v>74086/1</v>
          </cell>
          <cell r="B11270" t="str">
            <v>LIMPEZA LOUCAS E METAIS</v>
          </cell>
          <cell r="C11270" t="str">
            <v>UN</v>
          </cell>
          <cell r="D11270">
            <v>22.04</v>
          </cell>
        </row>
        <row r="11271">
          <cell r="A11271" t="str">
            <v>74091/1</v>
          </cell>
          <cell r="B11271" t="str">
            <v>VALVULA RETENCAO VERTICAL BRONZE (PN-16) 2.1/2" 200PSI - EXTREMIDADES COM ROSCA - FORNECIMENTO E INSTALACAO</v>
          </cell>
          <cell r="C11271" t="str">
            <v>UN</v>
          </cell>
          <cell r="D11271">
            <v>191.49</v>
          </cell>
        </row>
        <row r="11272">
          <cell r="A11272" t="str">
            <v>74093/1</v>
          </cell>
          <cell r="B11272" t="str">
            <v>VALVULA PE COM CRIVO BRONZE 1.1/4" - FORNECIMENTO E INSTALACAO</v>
          </cell>
          <cell r="C11272" t="str">
            <v>UN</v>
          </cell>
          <cell r="D11272">
            <v>82.61</v>
          </cell>
        </row>
        <row r="11273">
          <cell r="A11273" t="str">
            <v>74094/1</v>
          </cell>
          <cell r="B11273" t="str">
            <v>LUMINARIA TIPO SPOT PARA 1 LAMPADA INCANDESCENTE/FLUORESCENTE COMPACTA</v>
          </cell>
          <cell r="C11273" t="str">
            <v>UN</v>
          </cell>
          <cell r="D11273">
            <v>52.06</v>
          </cell>
        </row>
        <row r="11274">
          <cell r="A11274" t="str">
            <v>74100/1</v>
          </cell>
          <cell r="B11274" t="str">
            <v>PORTAO DE FERRO COM VARA 1/2", COM REQUADRO</v>
          </cell>
          <cell r="C11274" t="str">
            <v>M2</v>
          </cell>
          <cell r="D11274">
            <v>378.04</v>
          </cell>
        </row>
        <row r="11275">
          <cell r="A11275" t="str">
            <v>74104/1</v>
          </cell>
          <cell r="B11275" t="str">
            <v>CAIXA DE INSPEÇÃO EM ALVENARIA DE TIJOLO MACIÇO 60X60X60CM, REVESTIDA INTERNAMENTO COM BARRA LISA (CIMENTO E AREIA, TRAÇO 1:4) E=2,0CM, COM TAMPA PRÉ-MOLDADA DE CONCRETO E FUNDO DE CONCRETO 15MPA TIPO C - ESCAVAÇÃO E CONFECÇÃO</v>
          </cell>
          <cell r="C11275" t="str">
            <v>UN</v>
          </cell>
          <cell r="D11275">
            <v>131.31</v>
          </cell>
        </row>
        <row r="11276">
          <cell r="A11276" t="str">
            <v>74106/1</v>
          </cell>
          <cell r="B11276" t="str">
            <v>IMPERMEABILIZACAO DE ESTRUTURAS ENTERRADAS, COM TINTA ASFALTICA, DUAS DEMAOS.</v>
          </cell>
          <cell r="C11276" t="str">
            <v>M2</v>
          </cell>
          <cell r="D11276">
            <v>8.15</v>
          </cell>
        </row>
        <row r="11277">
          <cell r="A11277" t="str">
            <v>74111/1</v>
          </cell>
          <cell r="B11277" t="str">
            <v>SOLEIRA / TABEIRA EM MARMORE BRANCO COMUM, POLIDO, LARGURA 5 CM, ESPESSURA 2 CM, ASSENTADA COM ARGAMASSA COLANTE</v>
          </cell>
          <cell r="C11277" t="str">
            <v>M</v>
          </cell>
          <cell r="D11277">
            <v>23.32</v>
          </cell>
        </row>
        <row r="11278">
          <cell r="A11278" t="str">
            <v>74118/1</v>
          </cell>
          <cell r="B11278" t="str">
            <v>PLANTIO DE CERCA VIVA COM ARBUSTOS DE ALTURA 50 A 100CM, COM 4UN/M</v>
          </cell>
          <cell r="C11278" t="str">
            <v>M</v>
          </cell>
          <cell r="D11278">
            <v>309.07</v>
          </cell>
        </row>
        <row r="11279">
          <cell r="A11279" t="str">
            <v>74121/1</v>
          </cell>
          <cell r="B11279" t="str">
            <v>JUNTA DE DILATACAO PARA IMPERMEABILIZACAO, COM SELANTE ELASTICO MONOCOMPONENTE A BASE DE POLIURETANO, DIMENSOES 1X1CM.</v>
          </cell>
          <cell r="C11279" t="str">
            <v>M</v>
          </cell>
          <cell r="D11279">
            <v>18.37</v>
          </cell>
        </row>
        <row r="11280">
          <cell r="A11280" t="str">
            <v>74124/1</v>
          </cell>
          <cell r="B11280" t="str">
            <v>POCO VISITA AG PLUV:CONC ARM 1X1X1,40M COLETOR D=40 A 50CM PAREDE E=15CM BASE CONC FCK=10MPA REVEST C/ARG CIM/AREIA 1:4 INCL FORN TODOS MATERIAIS</v>
          </cell>
          <cell r="C11280" t="str">
            <v>UN</v>
          </cell>
          <cell r="D11280">
            <v>1795.77</v>
          </cell>
        </row>
        <row r="11281">
          <cell r="A11281" t="str">
            <v>74124/2</v>
          </cell>
          <cell r="B11281" t="str">
            <v>POCO VISITA AG PLUV:CONC ARM 1,10X1,10X1,40M COLETOR D=60CM PAREDE E=15CM BASE CONC FCK=10MPA REVEST C/ARG CIM/AREIA 1:4 INCL FORN TODOS MATERIAIS</v>
          </cell>
          <cell r="C11281" t="str">
            <v>UN</v>
          </cell>
          <cell r="D11281">
            <v>2064.02</v>
          </cell>
        </row>
        <row r="11282">
          <cell r="A11282" t="str">
            <v>74124/3</v>
          </cell>
          <cell r="B11282" t="str">
            <v>POCO VISITA AG PLUV:CONC ARM 1,20X1,20X1,40M COLETOR D=70CM PAREDE E=15CM BASE CONC FCK=10MPA REVEST C/ARG CIM/AREIA 1:4 INCL FORN TODOS MATERIAIS</v>
          </cell>
          <cell r="C11282" t="str">
            <v>UN</v>
          </cell>
          <cell r="D11282">
            <v>2232.29</v>
          </cell>
        </row>
        <row r="11283">
          <cell r="A11283" t="str">
            <v>74124/4</v>
          </cell>
          <cell r="B11283" t="str">
            <v>POCO VISITA AG PLUV:CONC ARM 1,30X1,30X1,40M COLETOR D=80CM PAREDE E=15CM BASE CONC FCK=10MPA REVEST C/ARG CIM/AREIA 1:4 INCL FORN TODOS MATERIAIS</v>
          </cell>
          <cell r="C11283" t="str">
            <v>UN</v>
          </cell>
          <cell r="D11283">
            <v>2546.75</v>
          </cell>
        </row>
        <row r="11284">
          <cell r="A11284" t="str">
            <v>74124/5</v>
          </cell>
          <cell r="B11284" t="str">
            <v>POCO VISITA CONCRETO ARMADO P/AG PLUV 1,40X1,40X1,50M COLETOR D=90CM  PAREDE E=15CM BASE CONCRETO FCK=10MPA REVESTIDO C/ARG CIM/AREIA 1:4 INCL FORN TODOS MATERIAIS</v>
          </cell>
          <cell r="C11284" t="str">
            <v>UN</v>
          </cell>
          <cell r="D11284">
            <v>2955.74</v>
          </cell>
        </row>
        <row r="11285">
          <cell r="A11285" t="str">
            <v>74124/6</v>
          </cell>
          <cell r="B11285" t="str">
            <v>POCO VISITA AG PLUV:CONC ARM 1,50X1,50X1,60M COLETOR D=1M PA REDE E=15CM BASE CONC FCK=10MPA REVEST C/ARG CIM/AREIA 1:4 INCL FORN TODOS MATERIAIS</v>
          </cell>
          <cell r="C11285" t="str">
            <v>UN</v>
          </cell>
          <cell r="D11285">
            <v>3294.94</v>
          </cell>
        </row>
        <row r="11286">
          <cell r="A11286" t="str">
            <v>74124/7</v>
          </cell>
          <cell r="B11286" t="str">
            <v>POCO VISITA AG PLUV:CONC ARM 1,60X1,60X1,70M COLETOR D=1,10M PAREDE E=15CM BASE CONC FCK=10MPA REVEST C/ARG CIM/AREIA 1:4 INCL FORN TODOS MATERIAIS</v>
          </cell>
          <cell r="C11286" t="str">
            <v>UN</v>
          </cell>
          <cell r="D11286">
            <v>3588.38</v>
          </cell>
        </row>
        <row r="11287">
          <cell r="A11287" t="str">
            <v>74124/8</v>
          </cell>
          <cell r="B11287" t="str">
            <v>POCO VISITA AG PLUV:CONC ARM 1,70X1,70X1,80M COLETOR D=1,20M          PAREDE E=15CM BASE CONC FCK=10MPA REVEST C/ARG CIM/AREIA 1:4          DEGRAUS FF INCL FORN TODOS MATERIAIS</v>
          </cell>
          <cell r="C11287" t="str">
            <v>UN</v>
          </cell>
          <cell r="D11287">
            <v>3842.8</v>
          </cell>
        </row>
        <row r="11288">
          <cell r="A11288" t="str">
            <v>74125/1</v>
          </cell>
          <cell r="B11288" t="str">
            <v>ESPELHO CRISTAL ESPESSURA 4MM, COM MOLDURA DE MADEIRA</v>
          </cell>
          <cell r="C11288" t="str">
            <v>M2</v>
          </cell>
          <cell r="D11288">
            <v>393.42</v>
          </cell>
        </row>
        <row r="11289">
          <cell r="A11289" t="str">
            <v>74125/2</v>
          </cell>
          <cell r="B11289" t="str">
            <v>ESPELHO CRISTAL ESPESSURA 4MM, COM MOLDURA EM ALUMINIO E COMPENSADO 6MM PLASTIFICADO COLADO</v>
          </cell>
          <cell r="C11289" t="str">
            <v>M2</v>
          </cell>
          <cell r="D11289">
            <v>448.24</v>
          </cell>
        </row>
        <row r="11290">
          <cell r="A11290" t="str">
            <v>74130/1</v>
          </cell>
          <cell r="B11290" t="str">
            <v>DISJUNTOR TERMOMAGNETICO MONOPOLAR PADRAO NEMA (AMERICANO) 10 A 30A 240V, FORNECIMENTO E INSTALACAO</v>
          </cell>
          <cell r="C11290" t="str">
            <v>UN</v>
          </cell>
          <cell r="D11290">
            <v>10.4</v>
          </cell>
        </row>
        <row r="11291">
          <cell r="A11291" t="str">
            <v>74130/10</v>
          </cell>
          <cell r="B11291" t="str">
            <v>DISJUNTOR TERMOMAGNETICO TRIPOLAR EM CAIXA MOLDADA 175 A 225A 240V, FORNECIMENTO E INSTALACAO</v>
          </cell>
          <cell r="C11291" t="str">
            <v>UN</v>
          </cell>
          <cell r="D11291">
            <v>399.76</v>
          </cell>
        </row>
        <row r="11292">
          <cell r="A11292" t="str">
            <v>74130/2</v>
          </cell>
          <cell r="B11292" t="str">
            <v>DISJUNTOR TERMOMAGNETICO MONOPOLAR PADRAO NEMA (AMERICANO) 35 A 50A 240V, FORNECIMENTO E INSTALACAO</v>
          </cell>
          <cell r="C11292" t="str">
            <v>UN</v>
          </cell>
          <cell r="D11292">
            <v>15.97</v>
          </cell>
        </row>
        <row r="11293">
          <cell r="A11293" t="str">
            <v>74130/3</v>
          </cell>
          <cell r="B11293" t="str">
            <v>DISJUNTOR TERMOMAGNETICO BIPOLAR PADRAO NEMA (AMERICANO) 10 A 50A 240V, FORNECIMENTO E INSTALACAO</v>
          </cell>
          <cell r="C11293" t="str">
            <v>UN</v>
          </cell>
          <cell r="D11293">
            <v>46.86</v>
          </cell>
        </row>
        <row r="11294">
          <cell r="A11294" t="str">
            <v>74130/4</v>
          </cell>
          <cell r="B11294" t="str">
            <v>DISJUNTOR TERMOMAGNETICO TRIPOLAR PADRAO NEMA (AMERICANO) 10 A 50A 240V, FORNECIMENTO E INSTALACAO</v>
          </cell>
          <cell r="C11294" t="str">
            <v>UN</v>
          </cell>
          <cell r="D11294">
            <v>67.86</v>
          </cell>
        </row>
        <row r="11295">
          <cell r="A11295" t="str">
            <v>74130/5</v>
          </cell>
          <cell r="B11295" t="str">
            <v>DISJUNTOR TERMOMAGNETICO TRIPOLAR PADRAO NEMA (AMERICANO) 60 A 100A 240V, FORNECIMENTO E INSTALACAO</v>
          </cell>
          <cell r="C11295" t="str">
            <v>UN</v>
          </cell>
          <cell r="D11295">
            <v>90.42</v>
          </cell>
        </row>
        <row r="11296">
          <cell r="A11296" t="str">
            <v>74130/6</v>
          </cell>
          <cell r="B11296" t="str">
            <v>DISJUNTOR TERMOMAGNETICO TRIPOLAR PADRAO NEMA (AMERICANO) 125 A 150A 240V, FORNECIMENTO E INSTALACAO</v>
          </cell>
          <cell r="C11296" t="str">
            <v>UN</v>
          </cell>
          <cell r="D11296">
            <v>255.81</v>
          </cell>
        </row>
        <row r="11297">
          <cell r="A11297" t="str">
            <v>74130/7</v>
          </cell>
          <cell r="B11297" t="str">
            <v>DISJUNTOR TERMOMAGNETICO TRIPOLAR EM CAIXA MOLDADA 250A 600V, FORNECIMENTO E INSTALACAO</v>
          </cell>
          <cell r="C11297" t="str">
            <v>UN</v>
          </cell>
          <cell r="D11297">
            <v>660.91</v>
          </cell>
        </row>
        <row r="11298">
          <cell r="A11298" t="str">
            <v>74130/8</v>
          </cell>
          <cell r="B11298" t="str">
            <v>DISJUNTOR TERMOMAGNETICO TRIPOLAR EM CAIXA MOLDADA 300 A 400A 600V, FORNECIMENTO E INSTALACAO</v>
          </cell>
          <cell r="C11298" t="str">
            <v>UN</v>
          </cell>
          <cell r="D11298">
            <v>903.11</v>
          </cell>
        </row>
        <row r="11299">
          <cell r="A11299" t="str">
            <v>74130/9</v>
          </cell>
          <cell r="B11299" t="str">
            <v>DISJUNTOR TERMOMAGNETICO TRIPOLAR EM CAIXA MOLDADA 500 A 600A 600V, FORNECIMENTO E INSTALACAO</v>
          </cell>
          <cell r="C11299" t="str">
            <v>UN</v>
          </cell>
          <cell r="D11299">
            <v>1479.21</v>
          </cell>
        </row>
        <row r="11300">
          <cell r="A11300" t="str">
            <v>74131/1</v>
          </cell>
          <cell r="B11300" t="str">
            <v>QUADRO DE DISTRIBUICAO DE ENERGIA DE EMBUTIR, EM CHAPA METALICA, PARA 3 DISJUNTORES TERMOMAGNETICOS MONOPOLARES SEM BARRAMENTO FORNECIMENTO E INSTALACAO</v>
          </cell>
          <cell r="C11300" t="str">
            <v>UN</v>
          </cell>
          <cell r="D11300">
            <v>57.65</v>
          </cell>
        </row>
        <row r="11301">
          <cell r="A11301" t="str">
            <v>74131/4</v>
          </cell>
          <cell r="B11301" t="str">
            <v>QUADRO DE DISTRIBUICAO DE ENERGIA DE EMBUTIR, EM CHAPA METALICA, PARA 18 DISJUNTORES TERMOMAGNETICOS MONOPOLARES, COM BARRAMENTO TRIFASICO E NEUTRO, FORNECIMENTO E INSTALACAO</v>
          </cell>
          <cell r="C11301" t="str">
            <v>UN</v>
          </cell>
          <cell r="D11301">
            <v>409.04</v>
          </cell>
        </row>
        <row r="11302">
          <cell r="A11302" t="str">
            <v>74131/5</v>
          </cell>
          <cell r="B11302" t="str">
            <v>QUADRO DE DISTRIBUICAO DE ENERGIA DE EMBUTIR, EM CHAPA METALICA, PARA 24 DISJUNTORES TERMOMAGNETICOS MONOPOLARES, COM BARRAMENTO TRIFASICO E NEUTRO, FORNECIMENTO E INSTALACAO</v>
          </cell>
          <cell r="C11302" t="str">
            <v>UN</v>
          </cell>
          <cell r="D11302">
            <v>473.91</v>
          </cell>
        </row>
        <row r="11303">
          <cell r="A11303" t="str">
            <v>74131/6</v>
          </cell>
          <cell r="B11303" t="str">
            <v>QUADRO DE DISTRIBUICAO DE ENERGIA DE EMBUTIR, EM CHAPA METALICA, PARA 32 DISJUNTORES TERMOMAGNETICOS MONOPOLARES, COM BARRAMENTO TRIFASICO E NEUTRO, FORNECIMENTO E INSTALACAO</v>
          </cell>
          <cell r="C11303" t="str">
            <v>UN</v>
          </cell>
          <cell r="D11303">
            <v>939.66</v>
          </cell>
        </row>
        <row r="11304">
          <cell r="A11304" t="str">
            <v>74131/7</v>
          </cell>
          <cell r="B11304" t="str">
            <v>QUADRO DE DISTRIBUICAO DE ENERGIA DE EMBUTIR, EM CHAPA METALICA, PARA 40 DISJUNTORES TERMOMAGNETICOS MONOPOLARES, COM BARRAMENTO TRIFASICO E NEUTRO, FORNECIMENTO E INSTALACAO</v>
          </cell>
          <cell r="C11304" t="str">
            <v>UN</v>
          </cell>
          <cell r="D11304">
            <v>772.58</v>
          </cell>
        </row>
        <row r="11305">
          <cell r="A11305" t="str">
            <v>74131/8</v>
          </cell>
          <cell r="B11305" t="str">
            <v>QUADRO DE DISTRIBUICAO DE ENERGIA DE EMBUTIR, EM CHAPA METALICA, PARA 50 DISJUNTORES TERMOMAGNETICOS MONOPOLARES, COM BARRAMENTO TRIFASICO E NEUTRO, FORNECIMENTO E INSTALACAO</v>
          </cell>
          <cell r="C11305" t="str">
            <v>UN</v>
          </cell>
          <cell r="D11305">
            <v>1145.8</v>
          </cell>
        </row>
        <row r="11306">
          <cell r="A11306" t="str">
            <v>74133/1</v>
          </cell>
          <cell r="B11306" t="str">
            <v>EMASSAMENTO COM MASSA A OLEO, UMA DEMAO</v>
          </cell>
          <cell r="C11306" t="str">
            <v>M2</v>
          </cell>
          <cell r="D11306">
            <v>14.17</v>
          </cell>
        </row>
        <row r="11307">
          <cell r="A11307" t="str">
            <v>74133/2</v>
          </cell>
          <cell r="B11307" t="str">
            <v>EMASSAMENTO COM MASSA A OLEO, DUAS DEMAOS</v>
          </cell>
          <cell r="C11307" t="str">
            <v>M2</v>
          </cell>
          <cell r="D11307">
            <v>17.82</v>
          </cell>
        </row>
        <row r="11308">
          <cell r="A11308" t="str">
            <v>74136/1</v>
          </cell>
          <cell r="B11308" t="str">
            <v>PORTA DE ACO DE ENROLAR TIPO GRADE, CHAPA 16</v>
          </cell>
          <cell r="C11308" t="str">
            <v>M2</v>
          </cell>
          <cell r="D11308">
            <v>545.30999999999995</v>
          </cell>
        </row>
        <row r="11309">
          <cell r="A11309" t="str">
            <v>74136/2</v>
          </cell>
          <cell r="B11309" t="str">
            <v>PORTA DE ACO CHAPA 24, DE ENROLAR, VAZADA TIJOLINHO OU EQUIVALENTE COM RETANGULO OU CIRCULO, ACABAMENTO GALVANIZADO NATURAL</v>
          </cell>
          <cell r="C11309" t="str">
            <v>M2</v>
          </cell>
          <cell r="D11309">
            <v>460.52</v>
          </cell>
        </row>
        <row r="11310">
          <cell r="A11310" t="str">
            <v>74136/3</v>
          </cell>
          <cell r="B11310" t="str">
            <v>PORTA DE ACO CHAPA 24, DE ENROLAR, RAIADA, LARGA COM ACABAMENTO GALVANIZADO NATURAL</v>
          </cell>
          <cell r="C11310" t="str">
            <v>M2</v>
          </cell>
          <cell r="D11310">
            <v>321.94</v>
          </cell>
        </row>
        <row r="11311">
          <cell r="A11311" t="str">
            <v>74141/1</v>
          </cell>
          <cell r="B11311" t="str">
            <v>LAJE PRE-MOLD BETA 11 P/1KN/M2 VAOS 4,40M/INCL VIGOTAS TIJOLOS ARMADURA NEGATIVA CAPEAMENTO 3CM CONCRETO 20MPA ESCORAMENTO MATERIAL E MAO  DE OBRA.</v>
          </cell>
          <cell r="C11311" t="str">
            <v>M2</v>
          </cell>
          <cell r="D11311">
            <v>66.28</v>
          </cell>
        </row>
        <row r="11312">
          <cell r="A11312" t="str">
            <v>74141/2</v>
          </cell>
          <cell r="B11312" t="str">
            <v>LAJE PRE-MOLD BETA 12 P/3,5KN/M2 VAO 4,1M INCL VIGOTAS TIJOLOS ARMADU-RA NEGATIVA CAPEAMENTO 3CM CONCRETO 15MPA ESCORAMENTO MATERIAIS E MAO DE OBRA.</v>
          </cell>
          <cell r="C11312" t="str">
            <v>M2</v>
          </cell>
          <cell r="D11312">
            <v>73.3</v>
          </cell>
        </row>
        <row r="11313">
          <cell r="A11313" t="str">
            <v>74141/3</v>
          </cell>
          <cell r="B11313" t="str">
            <v>LAJE PRE-MOLD BETA 16 P/3,5KN/M2 VAO 5,2M INCL VIGOTAS TIJOLOS ARMADU-RA NEGATIVA CAPEAMENTO 3CM CONCRETO 15MPA ESCORAMENTO MATERIAL E MAO  DE OBRA.</v>
          </cell>
          <cell r="C11313" t="str">
            <v>M2</v>
          </cell>
          <cell r="D11313">
            <v>87.6</v>
          </cell>
        </row>
        <row r="11314">
          <cell r="A11314" t="str">
            <v>74141/4</v>
          </cell>
          <cell r="B11314" t="str">
            <v>LAJE PRE-MOLD BETA 20 P/3,5KN/M2 VAO 6,2M INCL VIGOTAS TIJOLOS ARMADU-RA NEGATIVA CAPEAMENTO 3CM CONCRETO 15MPA ESCORAMENTO MATERIAL E MAO  DE OBRA.</v>
          </cell>
          <cell r="C11314" t="str">
            <v>M2</v>
          </cell>
          <cell r="D11314">
            <v>100.72</v>
          </cell>
        </row>
        <row r="11315">
          <cell r="A11315" t="str">
            <v>74142/1</v>
          </cell>
          <cell r="B11315" t="str">
            <v>CERCA COM MOUROES DE CONCRETO, RETO, ESPACAMENTO DE 3M, CRAVADOS 0,5M, COM 4 FIOS DE ARAME FARPADO Nº 14 CLASSE 250</v>
          </cell>
          <cell r="C11315" t="str">
            <v>M</v>
          </cell>
          <cell r="D11315">
            <v>40.450000000000003</v>
          </cell>
        </row>
        <row r="11316">
          <cell r="A11316" t="str">
            <v>74142/2</v>
          </cell>
          <cell r="B11316" t="str">
            <v>CERCA COM MOUROES DE MADEIRA, 7,5X7,5CM, ESPACAMENTO DE 2M, ALTURA LIVRE DE 2M, CRAVADOS 0,5M, COM 4 FIOS DE ARAME FARPADO Nº 14 CLASSE 250</v>
          </cell>
          <cell r="C11316" t="str">
            <v>M</v>
          </cell>
          <cell r="D11316">
            <v>16.18</v>
          </cell>
        </row>
        <row r="11317">
          <cell r="A11317" t="str">
            <v>74142/3</v>
          </cell>
          <cell r="B11317" t="str">
            <v>CERCA COM MOUROES DE MADEIRA, 7,5X7,5CM, ESPACAMENTO DE 2M, ALTURA LIVRE DE 2M, CRAVADOS 0,5M, COM 8 FIOS DE ARAME FARPADO Nº 14 CLASSE 250</v>
          </cell>
          <cell r="C11317" t="str">
            <v>M</v>
          </cell>
          <cell r="D11317">
            <v>26.31</v>
          </cell>
        </row>
        <row r="11318">
          <cell r="A11318" t="str">
            <v>74142/4</v>
          </cell>
          <cell r="B11318" t="str">
            <v>CERCA COM MOUROES DE CONCRETO, SECAO "T" PONTA INCLINADA, 10X10CM, ESPACAMENTO DE 3M, CRAVADOS 0,5M, COM 11 FIOS DE ARAME FARPADO Nº 16</v>
          </cell>
          <cell r="C11318" t="str">
            <v>M</v>
          </cell>
          <cell r="D11318">
            <v>50.43</v>
          </cell>
        </row>
        <row r="11319">
          <cell r="A11319" t="str">
            <v>74143/1</v>
          </cell>
          <cell r="B11319" t="str">
            <v>CERCA COM MOUROES DE CONCRETO, RETO, 15X15CM, ESPACAMENTO DE 3M, CRAVADOS 0,5M, ESCORAS DE 10X10CM NOS CANTOS, COM 12 FIOS DE ARAME DE ACO OVALADO 15X17</v>
          </cell>
          <cell r="C11319" t="str">
            <v>M</v>
          </cell>
          <cell r="D11319">
            <v>49.22</v>
          </cell>
        </row>
        <row r="11320">
          <cell r="A11320" t="str">
            <v>74143/2</v>
          </cell>
          <cell r="B11320" t="str">
            <v>CERCA COM MOUROES DE CONCRETO, RETO, 15X15CM, ESPACAMENTO DE 3M, CRAVADOS 0,5M, ESCORAS DE 10X10CM NOS CANTOS, COM 9 FIOS DE ARAME DE ACO OVALADO 15X17</v>
          </cell>
          <cell r="C11320" t="str">
            <v>M</v>
          </cell>
          <cell r="D11320">
            <v>47.13</v>
          </cell>
        </row>
        <row r="11321">
          <cell r="A11321" t="str">
            <v>74144/2</v>
          </cell>
          <cell r="B11321" t="str">
            <v>SUPORTE APOIO CAIXA D AGUA BARROTES MADEIRA DE 1</v>
          </cell>
          <cell r="C11321" t="str">
            <v>UN</v>
          </cell>
          <cell r="D11321">
            <v>12.12</v>
          </cell>
        </row>
        <row r="11322">
          <cell r="A11322" t="str">
            <v>74145/1</v>
          </cell>
          <cell r="B11322" t="str">
            <v>PINTURA ESMALTE FOSCO, DUAS DEMAOS, SOBRE SUPERFICIE METALICA, INCLUSO UMA DEMAO DE FUNDO ANTICORROSIVO. UTILIZACAO DE REVOLVER ( AR-COMPRIMIDO).</v>
          </cell>
          <cell r="C11322" t="str">
            <v>M2</v>
          </cell>
          <cell r="D11322">
            <v>13.88</v>
          </cell>
        </row>
        <row r="11323">
          <cell r="A11323" t="str">
            <v>74151/1</v>
          </cell>
          <cell r="B11323" t="str">
            <v>ESCAVACAO E CARGA MATERIAL 1A CATEGORIA, UTILIZANDO TRATOR DE ESTEIRAS DE 110 A 160HP COM LAMINA, PESO OPERACIONAL * 13T  E PA CARREGADEIRA COM 170 HP.</v>
          </cell>
          <cell r="C11323" t="str">
            <v>M3</v>
          </cell>
          <cell r="D11323">
            <v>2.67</v>
          </cell>
        </row>
        <row r="11324">
          <cell r="A11324" t="str">
            <v>74153/1</v>
          </cell>
          <cell r="B11324" t="str">
            <v>ESPALHAMENTO MECANIZADO (COM MOTONIVELADORA 140 HP) MATERIAL 1A. CATEGORIA</v>
          </cell>
          <cell r="C11324" t="str">
            <v>M2</v>
          </cell>
          <cell r="D11324">
            <v>0.21</v>
          </cell>
        </row>
        <row r="11325">
          <cell r="A11325" t="str">
            <v>74154/1</v>
          </cell>
          <cell r="B11325" t="str">
            <v>ESCAVACAO, CARGA E TRANSPORTE DE  MATERIAL DE 1A CATEGORIA COM TRATOR SOBRE ESTEIRAS 347 HP E CACAMBA 6M3,  DMT 50 A 200M</v>
          </cell>
          <cell r="C11325" t="str">
            <v>M3</v>
          </cell>
          <cell r="D11325">
            <v>4.28</v>
          </cell>
        </row>
        <row r="11326">
          <cell r="A11326" t="str">
            <v>74155/1</v>
          </cell>
          <cell r="B11326" t="str">
            <v>ESCAVACAO E TRANSPORTE DE MATERIAL DE  1A CAT DMT 50M COM TRATOR SOBRE  ESTEIRAS 347 HP COM LAMINA E ESCARIFICADOR</v>
          </cell>
          <cell r="C11326" t="str">
            <v>M3</v>
          </cell>
          <cell r="D11326">
            <v>1.4</v>
          </cell>
        </row>
        <row r="11327">
          <cell r="A11327" t="str">
            <v>74155/2</v>
          </cell>
          <cell r="B11327" t="str">
            <v>ESCAVACAO E TRANSPORTE DE MATERIAL DE  2A CAT DMT 50M COM TRATOR SOBRE  ESTEIRAS 347 HP COM LAMINA E ESCARIFICADOR</v>
          </cell>
          <cell r="C11327" t="str">
            <v>M3</v>
          </cell>
          <cell r="D11327">
            <v>2.73</v>
          </cell>
        </row>
        <row r="11328">
          <cell r="A11328" t="str">
            <v>74156/3</v>
          </cell>
          <cell r="B11328" t="str">
            <v>ESTACA A TRADO (BROCA) DIAMETRO = 20 CM, EM CONCRETO MOLDADO IN LOCO, 15 MPA, SEM ARMACAO.</v>
          </cell>
          <cell r="C11328" t="str">
            <v>M</v>
          </cell>
          <cell r="D11328">
            <v>41.29</v>
          </cell>
        </row>
        <row r="11329">
          <cell r="A11329" t="str">
            <v>74157/4</v>
          </cell>
          <cell r="B11329" t="str">
            <v>LANCAMENTO/APLICACAO MANUAL DE CONCRETO EM FUNDACOES</v>
          </cell>
          <cell r="C11329" t="str">
            <v>M3</v>
          </cell>
          <cell r="D11329">
            <v>89.94</v>
          </cell>
        </row>
        <row r="11330">
          <cell r="A11330" t="str">
            <v>74162/1</v>
          </cell>
          <cell r="B11330" t="str">
            <v>CAIXA DE CONCRETO, ALTURA = 1,00 METRO, DIAMETRO REGISTRO &lt; 150 MM</v>
          </cell>
          <cell r="C11330" t="str">
            <v>UN</v>
          </cell>
          <cell r="D11330">
            <v>100.02</v>
          </cell>
        </row>
        <row r="11331">
          <cell r="A11331" t="str">
            <v>74163/1</v>
          </cell>
          <cell r="B11331" t="str">
            <v>PERFURACAO DE POCO COM PERFURATRIZ PNEUMATICA</v>
          </cell>
          <cell r="C11331" t="str">
            <v>M</v>
          </cell>
          <cell r="D11331">
            <v>36.51</v>
          </cell>
        </row>
        <row r="11332">
          <cell r="A11332" t="str">
            <v>74163/2</v>
          </cell>
          <cell r="B11332" t="str">
            <v>PERFURACAO DE POCO COM PERFURATRIZ A PERCUSSAO</v>
          </cell>
          <cell r="C11332" t="str">
            <v>M</v>
          </cell>
          <cell r="D11332">
            <v>63.71</v>
          </cell>
        </row>
        <row r="11333">
          <cell r="A11333" t="str">
            <v>74166/1</v>
          </cell>
          <cell r="B11333" t="str">
            <v>CAIXA DE INSPEÇÃO EM CONCRETO PRÉ-MOLDADO DN 60CM COM TAMPA H= 60CM - FORNECIMENTO E INSTALACAO</v>
          </cell>
          <cell r="C11333" t="str">
            <v>UN</v>
          </cell>
          <cell r="D11333">
            <v>205.51</v>
          </cell>
        </row>
        <row r="11334">
          <cell r="A11334" t="str">
            <v>74166/2</v>
          </cell>
          <cell r="B11334" t="str">
            <v>CAIXA DE INSPECAO EM ANEL DE CONCRETO PRE MOLDADO, COM 950MM DE ALTURA TOTAL. ANEIS COM ESP=50MM, DIAM.=600MM. EXCLUSIVE TAMPAO E ESCAVACAO - FORNECIMENTO E INSTALACAO</v>
          </cell>
          <cell r="C11334" t="str">
            <v>UN</v>
          </cell>
          <cell r="D11334">
            <v>286.58</v>
          </cell>
        </row>
        <row r="11335">
          <cell r="A11335" t="str">
            <v>74169/1</v>
          </cell>
          <cell r="B11335" t="str">
            <v>REGISTRO/VALVULA GLOBO ANGULAR 45 GRAUS EM LATAO PARA HIDRANTES DE INCÊNDIO PREDIAL DN 2.1/2, COM VOLANTE, CLASSE DE PRESSAO DE ATE 200 PSI - FORNECIMENTO E INSTALACAO</v>
          </cell>
          <cell r="C11335" t="str">
            <v>UN</v>
          </cell>
          <cell r="D11335">
            <v>185.9</v>
          </cell>
        </row>
        <row r="11336">
          <cell r="A11336" t="str">
            <v>74190/1</v>
          </cell>
          <cell r="B11336" t="str">
            <v>IMPERMEABILIZACAO DE SUPERFICIE COM MASTIQUE BETUMINOSO A FRIO, POR AREA.</v>
          </cell>
          <cell r="C11336" t="str">
            <v>M2</v>
          </cell>
          <cell r="D11336">
            <v>144.32</v>
          </cell>
        </row>
        <row r="11337">
          <cell r="A11337" t="str">
            <v>74194/1</v>
          </cell>
          <cell r="B11337" t="str">
            <v>ESCADA TIPO MARINHEIRO EM TUBO ACO GALVANIZADO 1 1/2" 5 DEGRAUS</v>
          </cell>
          <cell r="C11337" t="str">
            <v>M</v>
          </cell>
          <cell r="D11337">
            <v>206.78</v>
          </cell>
        </row>
        <row r="11338">
          <cell r="A11338" t="str">
            <v>74195/1</v>
          </cell>
          <cell r="B11338" t="str">
            <v>GUARDA-CORPO  COM CORRIMAO EM FERRO BARRA CHATA 3/16"</v>
          </cell>
          <cell r="C11338" t="str">
            <v>M</v>
          </cell>
          <cell r="D11338">
            <v>382.64</v>
          </cell>
        </row>
        <row r="11339">
          <cell r="A11339" t="str">
            <v>74198/1</v>
          </cell>
          <cell r="B11339" t="str">
            <v>SUMIDOURO EM ALVENARIA DE TIJOLO CERAMICO MACICO DIAMETRO 1,20M E ALTURA 5,00M, COM TAMPA EM CONCRETO ARMADO DIAMETRO 1,40M E ESPESSURA 10CM</v>
          </cell>
          <cell r="C11339" t="str">
            <v>UN</v>
          </cell>
          <cell r="D11339">
            <v>1196.78</v>
          </cell>
        </row>
        <row r="11340">
          <cell r="A11340" t="str">
            <v>74198/2</v>
          </cell>
          <cell r="B11340" t="str">
            <v>SUMIDOURO EM ALVENARIA DE TIJOLO CERAMICO MACIÇO DIAMETRO 1,40M E ALTURA 5,00M, COM TAMPA EM CONCRETO ARMADO DIAMETRO 1,60M E ESPESSURA 10CM</v>
          </cell>
          <cell r="C11340" t="str">
            <v>UN</v>
          </cell>
          <cell r="D11340">
            <v>1485.09</v>
          </cell>
        </row>
        <row r="11341">
          <cell r="A11341" t="str">
            <v>74202/1</v>
          </cell>
          <cell r="B11341" t="str">
            <v>LAJE PRE-MOLDADA P/FORRO, SOBRECARGA 100KG/M2, VAOS ATE 3,50M/E=8CM, C/LAJOTAS E CAP.C/CONC FCK=20MPA, 3CM, INTER-EIXO 38CM, C/ESCORAMENTO (REAPR.3X) E FERRAGEM NEGATIVA</v>
          </cell>
          <cell r="C11341" t="str">
            <v>M2</v>
          </cell>
          <cell r="D11341">
            <v>59</v>
          </cell>
        </row>
        <row r="11342">
          <cell r="A11342" t="str">
            <v>74202/2</v>
          </cell>
          <cell r="B11342" t="str">
            <v>LAJE PRE-MOLDADA P/PISO, SOBRECARGA 200KG/M2, VAOS ATE 3,50M/E=8CM, C/LAJOTAS E CAP.C/CONC FCK=20MPA, 4CM, INTER-EIXO 38CM, C/ESCORAMENTO (REAPR.3X) E FERRAGEM NEGATIVA</v>
          </cell>
          <cell r="C11342" t="str">
            <v>M2</v>
          </cell>
          <cell r="D11342">
            <v>65.150000000000006</v>
          </cell>
        </row>
        <row r="11343">
          <cell r="A11343" t="str">
            <v>74205/1</v>
          </cell>
          <cell r="B11343" t="str">
            <v>ESCAVACAO MECANICA DE MATERIAL 1A. CATEGORIA, PROVENIENTE DE CORTE DE SUBLEITO (C/TRATOR ESTEIRAS  160HP)</v>
          </cell>
          <cell r="C11343" t="str">
            <v>M3</v>
          </cell>
          <cell r="D11343">
            <v>1.37</v>
          </cell>
        </row>
        <row r="11344">
          <cell r="A11344" t="str">
            <v>74206/1</v>
          </cell>
          <cell r="B11344" t="str">
            <v>CAIXA COLETORA, 1,20X1,20X1,50M, COM FUNDO E TAMPA DE CONCRETO E PAREDES EM ALVENARIA</v>
          </cell>
          <cell r="C11344" t="str">
            <v>UN</v>
          </cell>
          <cell r="D11344">
            <v>1250.6500000000001</v>
          </cell>
        </row>
        <row r="11345">
          <cell r="A11345" t="str">
            <v>74206/2</v>
          </cell>
          <cell r="B11345" t="str">
            <v>CAIXA COLETORA, 0,25 X 0,85 X 1,00 M, COM FUNDO E PAREDES EM ALVENARIA</v>
          </cell>
          <cell r="C11345" t="str">
            <v>UN</v>
          </cell>
          <cell r="D11345">
            <v>698.41</v>
          </cell>
        </row>
        <row r="11346">
          <cell r="A11346" t="str">
            <v>74209/1</v>
          </cell>
          <cell r="B11346" t="str">
            <v>PLACA DE OBRA EM CHAPA DE ACO GALVANIZADO</v>
          </cell>
          <cell r="C11346" t="str">
            <v>M2</v>
          </cell>
          <cell r="D11346">
            <v>417.53</v>
          </cell>
        </row>
        <row r="11347">
          <cell r="A11347" t="str">
            <v>74212/1</v>
          </cell>
          <cell r="B11347" t="str">
            <v>POCO DE VISITA PARA REDE DE ESGOTO SANITARIO, EM ALVENARIA, DIAMETRO = 60 CM, PROF 160 CM, INCLUINDO TAMPAO FERRO FUNDIDO</v>
          </cell>
          <cell r="C11347" t="str">
            <v>UN</v>
          </cell>
          <cell r="D11347">
            <v>3096.75</v>
          </cell>
        </row>
        <row r="11348">
          <cell r="A11348" t="str">
            <v>74214/1</v>
          </cell>
          <cell r="B11348" t="str">
            <v>POCO DE VISITA PARA REDE DE ESGOTO SANITÁRIO, EM ALVENARIA, DIAMETRO 120 CM, PROF ATE 200 CM, INCLUINDO TAMPAO FERRO FUNDIDO</v>
          </cell>
          <cell r="C11348" t="str">
            <v>UN</v>
          </cell>
          <cell r="D11348">
            <v>4863.24</v>
          </cell>
        </row>
        <row r="11349">
          <cell r="A11349" t="str">
            <v>74214/2</v>
          </cell>
          <cell r="B11349" t="str">
            <v>POCO DE VISITA PARA REDE DE ESGOTO SANITÁRIO, EM ALVENARIA, DIAMETRO 120 CM, PROF ATE 400 CM, INCLUINDO TAMPAO FERRO FUNDIDO</v>
          </cell>
          <cell r="C11349" t="str">
            <v>UN</v>
          </cell>
          <cell r="D11349">
            <v>7214.17</v>
          </cell>
        </row>
        <row r="11350">
          <cell r="A11350" t="str">
            <v>74218/1</v>
          </cell>
          <cell r="B11350" t="str">
            <v>KIT CAVALETE PVC COM REGISTRO 3/4" - FORNECIMENTO E INSTALACAO</v>
          </cell>
          <cell r="C11350" t="str">
            <v>UN</v>
          </cell>
          <cell r="D11350">
            <v>51.6</v>
          </cell>
        </row>
        <row r="11351">
          <cell r="A11351" t="str">
            <v>74219/1</v>
          </cell>
          <cell r="B11351" t="str">
            <v>PASSADICOS COM TABUAS DE MADEIRA PARA PEDESTRES</v>
          </cell>
          <cell r="C11351" t="str">
            <v>M2</v>
          </cell>
          <cell r="D11351">
            <v>43.41</v>
          </cell>
        </row>
        <row r="11352">
          <cell r="A11352" t="str">
            <v>74219/2</v>
          </cell>
          <cell r="B11352" t="str">
            <v>PASSADICOS COM TABUAS DE MADEIRA PARA VEICULOS</v>
          </cell>
          <cell r="C11352" t="str">
            <v>M2</v>
          </cell>
          <cell r="D11352">
            <v>40.01</v>
          </cell>
        </row>
        <row r="11353">
          <cell r="A11353" t="str">
            <v>74220/1</v>
          </cell>
          <cell r="B11353" t="str">
            <v>TAPUME DE CHAPA DE MADEIRA COMPENSADA, E= 6MM, COM PINTURA A CAL E REAPROVEITAMENTO DE 2X</v>
          </cell>
          <cell r="C11353" t="str">
            <v>M2</v>
          </cell>
          <cell r="D11353">
            <v>45.46</v>
          </cell>
        </row>
        <row r="11354">
          <cell r="A11354" t="str">
            <v>74221/1</v>
          </cell>
          <cell r="B11354" t="str">
            <v>SINALIZACAO DE TRANSITO - NOTURNA</v>
          </cell>
          <cell r="C11354" t="str">
            <v>M</v>
          </cell>
          <cell r="D11354">
            <v>2.15</v>
          </cell>
        </row>
        <row r="11355">
          <cell r="A11355" t="str">
            <v>74224/1</v>
          </cell>
          <cell r="B11355" t="str">
            <v>POCO DE VISITA PARA DRENAGEM PLUVIAL, EM CONCRETO ESTRUTURAL, DIMENSOES INTERNAS DE 90X150X80CM (LARGXCOMPXALT), PARA REDE DE 600 MM, EXCLUSOS TAMPAO E CHAMINE.</v>
          </cell>
          <cell r="C11355" t="str">
            <v>UN</v>
          </cell>
          <cell r="D11355">
            <v>1254.3800000000001</v>
          </cell>
        </row>
        <row r="11356">
          <cell r="A11356" t="str">
            <v>74229/1</v>
          </cell>
          <cell r="B11356" t="str">
            <v>DIVISORIA EM MARMORE BRANCO POLIDO, ESPESSURA 3 CM, ASSENTADO COM ARGAMASSA TRACO 1:4 (CIMENTO E AREIA), ARREMATE COM CIMENTO BRANCO, EXCLUSIVE FERRAGENS</v>
          </cell>
          <cell r="C11356" t="str">
            <v>M2</v>
          </cell>
          <cell r="D11356">
            <v>415.37</v>
          </cell>
        </row>
        <row r="11357">
          <cell r="A11357" t="str">
            <v>74231/1</v>
          </cell>
          <cell r="B11357" t="str">
            <v>LUMINARIA ABERTA PARA ILUMINACAO PUBLICA, PARA LAMPADA A VAPOR DE MERCURIO ATE 400W E MISTA ATE 500W, COM BRACO EM TUBO DE ACO GALV D=50MM PROJ HOR=2.500MM E PROJ VERT= 2.200MM, FORNECIMENTO E INSTALACAO</v>
          </cell>
          <cell r="C11357" t="str">
            <v>UN</v>
          </cell>
          <cell r="D11357">
            <v>103.35</v>
          </cell>
        </row>
        <row r="11358">
          <cell r="A11358" t="str">
            <v>74234/1</v>
          </cell>
          <cell r="B11358" t="str">
            <v>MICTORIO SIFONADO DE LOUCA BRANCA COM PERTENCES, COM REGISTRO DE PRESSAO 1/2" COM CANOPLA CROMADA ACABAMENTO SIMPLES E CONJUNTO PARA FIXACAO  - FORNECIMENTO E INSTALACAO</v>
          </cell>
          <cell r="C11358" t="str">
            <v>UN</v>
          </cell>
          <cell r="D11358">
            <v>437.77</v>
          </cell>
        </row>
        <row r="11359">
          <cell r="A11359" t="str">
            <v>74236/1</v>
          </cell>
          <cell r="B11359" t="str">
            <v>PLANTIO DE GRAMA BATATAIS EM PLACAS</v>
          </cell>
          <cell r="C11359" t="str">
            <v>M2</v>
          </cell>
          <cell r="D11359">
            <v>9.8800000000000008</v>
          </cell>
        </row>
        <row r="11360">
          <cell r="A11360" t="str">
            <v>74238/2</v>
          </cell>
          <cell r="B11360" t="str">
            <v>PORTAO EM TELA ARAME GALVANIZADO N.12 MALHA 2" E MOLDURA EM TUBOS DE ACO COM DUAS FOLHAS DE ABRIR, INCLUSO FERRAGENS</v>
          </cell>
          <cell r="C11360" t="str">
            <v>M2</v>
          </cell>
          <cell r="D11360">
            <v>807.88</v>
          </cell>
        </row>
        <row r="11361">
          <cell r="A11361" t="str">
            <v>74241/1</v>
          </cell>
          <cell r="B11361" t="str">
            <v>EMPILHAMENTO DE SOLO ORGANICO RETIRADO NA AREA DO ATERRO COM TRATOR SOBRE ESTEIRAS D6</v>
          </cell>
          <cell r="C11361" t="str">
            <v>M3</v>
          </cell>
          <cell r="D11361">
            <v>2.83</v>
          </cell>
        </row>
        <row r="11362">
          <cell r="A11362" t="str">
            <v>74244/1</v>
          </cell>
          <cell r="B11362" t="str">
            <v>ALAMBRADO PARA QUADRA POLIESPORTIVA, ESTRUTURADO POR TUBOS DE ACO GALVANIZADO, COM COSTURA, DIN 2440, DIAMETRO 2", COM TELA DE ARAME GALVANIZADO, FIO 14 BWG E MALHA QUADRADA 5X5CM</v>
          </cell>
          <cell r="C11362" t="str">
            <v>M2</v>
          </cell>
          <cell r="D11362">
            <v>102.98</v>
          </cell>
        </row>
        <row r="11363">
          <cell r="A11363" t="str">
            <v>74245/1</v>
          </cell>
          <cell r="B11363" t="str">
            <v>PINTURA ACRILICA EM PISO CIMENTADO DUAS DEMAOS</v>
          </cell>
          <cell r="C11363" t="str">
            <v>M2</v>
          </cell>
          <cell r="D11363">
            <v>11.34</v>
          </cell>
        </row>
        <row r="11364">
          <cell r="A11364" t="str">
            <v>74246/1</v>
          </cell>
          <cell r="B11364" t="str">
            <v>REFLETOR RETANGULAR FECHADO COM LAMPADA VAPOR METALICO 400 W</v>
          </cell>
          <cell r="C11364" t="str">
            <v>UN</v>
          </cell>
          <cell r="D11364">
            <v>201.53</v>
          </cell>
        </row>
        <row r="11365">
          <cell r="A11365" t="str">
            <v>74253/1</v>
          </cell>
          <cell r="B11365" t="str">
            <v>RAMAL PREDIAL EM TUBO PEAD 20MM - FORNECIMENTO, INSTALAÇÃO, ESCAVAÇÃO E REATERRO</v>
          </cell>
          <cell r="C11365" t="str">
            <v>M</v>
          </cell>
          <cell r="D11365">
            <v>21.43</v>
          </cell>
        </row>
        <row r="11366">
          <cell r="A11366" t="str">
            <v>75027/4</v>
          </cell>
          <cell r="B11366" t="str">
            <v>TUBO DE AÇO PRETO 4" SEM COSTURA SCHEDULE 40/NBR 5590, INCLUSIVE CONEXOES - FORNECIMENTO E INSTALACAO</v>
          </cell>
          <cell r="C11366" t="str">
            <v>M</v>
          </cell>
          <cell r="D11366">
            <v>226.18</v>
          </cell>
        </row>
        <row r="11367">
          <cell r="A11367" t="str">
            <v>75027/5</v>
          </cell>
          <cell r="B11367" t="str">
            <v>TUBO DE AÇO PRETO 6" SEM COSTURA SCHEDULE 40/NBR 5590, INCLUSIVE CONEXÕES - FORNECIMENTO E INSTALAÇÃO</v>
          </cell>
          <cell r="C11367" t="str">
            <v>M</v>
          </cell>
          <cell r="D11367">
            <v>360.38</v>
          </cell>
        </row>
        <row r="11368">
          <cell r="A11368" t="str">
            <v>75029/1</v>
          </cell>
          <cell r="B11368" t="str">
            <v>TUBO PVC CORRUGADO RIGIDO PERFURADO DN 150 PARA DRENAGEM - FORNECIMENTO E INSTALACAO</v>
          </cell>
          <cell r="C11368" t="str">
            <v>M</v>
          </cell>
          <cell r="D11368">
            <v>36.25</v>
          </cell>
        </row>
        <row r="11369">
          <cell r="A11369" t="str">
            <v>76447/1</v>
          </cell>
          <cell r="B11369" t="str">
            <v>PISO CIMENTADO TRACO 1:3 (CIMENTO E AREIA) ACABAMENTO LISO ESPESSURA 2,5 CM PREPARO MECANICO DA ARGAMASSA</v>
          </cell>
          <cell r="C11369" t="str">
            <v>M2</v>
          </cell>
          <cell r="D11369">
            <v>39.06</v>
          </cell>
        </row>
        <row r="11370">
          <cell r="A11370" t="str">
            <v>76448/1</v>
          </cell>
          <cell r="B11370" t="str">
            <v>PISO CIMENTADO TRACO 1:4 (CIMENTO E AREIA) ACABAMENTO RUSTICO ESPESSURA 1,5 CM PREPARO MANUAL DA ARGAMASSA</v>
          </cell>
          <cell r="C11370" t="str">
            <v>M2</v>
          </cell>
          <cell r="D11370">
            <v>31.48</v>
          </cell>
        </row>
        <row r="11371">
          <cell r="A11371" t="str">
            <v>76448/2</v>
          </cell>
          <cell r="B11371" t="str">
            <v>PISO CIMENTADO TRAÇO 1:4 (CIMENTO E AREIA) ACABAMENTO RUSTICO ESPESSURA 3,5 CM PREPARO MANUAL DA ARGAMASSA</v>
          </cell>
          <cell r="C11371" t="str">
            <v>M2</v>
          </cell>
          <cell r="D11371">
            <v>38.79</v>
          </cell>
        </row>
        <row r="11372">
          <cell r="A11372" t="str">
            <v>76448/3</v>
          </cell>
          <cell r="B11372" t="str">
            <v>PISO CIMENTADO TRAÇO 1:4 (CIMENTO E AREIA) ACABAMENTO RUSTICO ESPESSURA 2,5 CM PREPARO MANUAL DA ARGAMASSA</v>
          </cell>
          <cell r="C11372" t="str">
            <v>M2</v>
          </cell>
          <cell r="D11372">
            <v>35.130000000000003</v>
          </cell>
        </row>
        <row r="11373">
          <cell r="A11373" t="str">
            <v>79494/1</v>
          </cell>
          <cell r="B11373" t="str">
            <v>PINTURA DE QUADRO ESCOLAR COM TINTA ESMALTE ACABAMENTO FOSCO, DUAS DEMAOS SOBRE MASSA ACRILICA</v>
          </cell>
          <cell r="C11373" t="str">
            <v>M2</v>
          </cell>
          <cell r="D11373">
            <v>9.69</v>
          </cell>
        </row>
        <row r="11374">
          <cell r="A11374" t="str">
            <v>79497/1</v>
          </cell>
          <cell r="B11374" t="str">
            <v>PINTURA A OLEO, 3 DEMAOS</v>
          </cell>
          <cell r="C11374" t="str">
            <v>M2</v>
          </cell>
          <cell r="D11374">
            <v>18.59</v>
          </cell>
        </row>
        <row r="11375">
          <cell r="A11375" t="str">
            <v>79498/1</v>
          </cell>
          <cell r="B11375" t="str">
            <v>PINTURA A OLEO BRILHANTE SOBRE SUPERFICIE METALICA, UMA DEMAO INCLUSO UMA DEMAO DE FUNDO ANTICORROSIVO</v>
          </cell>
          <cell r="C11375" t="str">
            <v>M2</v>
          </cell>
          <cell r="D11375">
            <v>12.8</v>
          </cell>
        </row>
        <row r="11376">
          <cell r="A11376" t="str">
            <v>79499/1</v>
          </cell>
          <cell r="B11376" t="str">
            <v>PINTURA POSTE RETO DE ACO 3,5 A 6M C/1 DEMAO D/TINTA GRAFITE C/PROPRIEDADES DE PRIMER E ACABAMENTO - OBS: C/ALTO TEOR DE ZARCAO</v>
          </cell>
          <cell r="C11376" t="str">
            <v>UN</v>
          </cell>
          <cell r="D11376">
            <v>16.57</v>
          </cell>
        </row>
        <row r="11377">
          <cell r="A11377" t="str">
            <v>79500/2</v>
          </cell>
          <cell r="B11377" t="str">
            <v>PINTURA ACRILICA EM PISO CIMENTADO, TRES DEMAOS</v>
          </cell>
          <cell r="C11377" t="str">
            <v>M2</v>
          </cell>
          <cell r="D11377">
            <v>15.86</v>
          </cell>
        </row>
        <row r="11378">
          <cell r="A11378" t="str">
            <v>79504/1</v>
          </cell>
          <cell r="B11378" t="str">
            <v>TIRANTES P/PROTENSAO E ANCORAGEM EM ROCHA C/ 6 FIOS ACO DURO 8MM .</v>
          </cell>
          <cell r="C11378" t="str">
            <v>M</v>
          </cell>
          <cell r="D11378">
            <v>37.979999999999997</v>
          </cell>
        </row>
        <row r="11379">
          <cell r="A11379" t="str">
            <v>79504/10</v>
          </cell>
          <cell r="B11379" t="str">
            <v>TIRANTES P/PROTENSAO E ANCORAGEM EM SOLO TRECHO ANCOR C/ 8 FIOS ACO DURO 8MM , INCLUSIVE PROTECAO ANTICORROSIVA.</v>
          </cell>
          <cell r="C11379" t="str">
            <v>M</v>
          </cell>
          <cell r="D11379">
            <v>97.61</v>
          </cell>
        </row>
        <row r="11380">
          <cell r="A11380" t="str">
            <v>79504/11</v>
          </cell>
          <cell r="B11380" t="str">
            <v>TIRANTES P/PROTENSAO E ANCORAGEM EM SOLO TRECHO ANCOR C/10 FIOS ACO DURO 8MM .</v>
          </cell>
          <cell r="C11380" t="str">
            <v>M</v>
          </cell>
          <cell r="D11380">
            <v>103.29</v>
          </cell>
        </row>
        <row r="11381">
          <cell r="A11381" t="str">
            <v>79504/12</v>
          </cell>
          <cell r="B11381" t="str">
            <v>TIRANTES P/PROTENSAO E ANCORAGEM EM SOLO TRECHO ANCOR C/16 FIOS ACO DURO 8MM .</v>
          </cell>
          <cell r="C11381" t="str">
            <v>M</v>
          </cell>
          <cell r="D11381">
            <v>121.05</v>
          </cell>
        </row>
        <row r="11382">
          <cell r="A11382" t="str">
            <v>79504/2</v>
          </cell>
          <cell r="B11382" t="str">
            <v>TIRANTES P/PROTENSAO E ANCORAGEM EM ROCHA C/ 8 FIOS ACO DURO 8MM .</v>
          </cell>
          <cell r="C11382" t="str">
            <v>M</v>
          </cell>
          <cell r="D11382">
            <v>43.67</v>
          </cell>
        </row>
        <row r="11383">
          <cell r="A11383" t="str">
            <v>79504/3</v>
          </cell>
          <cell r="B11383" t="str">
            <v>TIRANTES P/PROTENSAO E ANCORAGEM EM ROCHA C/10 FIOS ACO DURO 8MM .</v>
          </cell>
          <cell r="C11383" t="str">
            <v>M</v>
          </cell>
          <cell r="D11383">
            <v>49.35</v>
          </cell>
        </row>
        <row r="11384">
          <cell r="A11384" t="str">
            <v>79504/4</v>
          </cell>
          <cell r="B11384" t="str">
            <v>TIRANTES P/PROTENSAO E ANCORAGEM EM ROCHA C/12 FIOS ACO DURO 8MM .</v>
          </cell>
          <cell r="C11384" t="str">
            <v>M</v>
          </cell>
          <cell r="D11384">
            <v>55.03</v>
          </cell>
        </row>
        <row r="11385">
          <cell r="A11385" t="str">
            <v>79504/5</v>
          </cell>
          <cell r="B11385" t="str">
            <v>TIRANTE PROTENDIDO P/  ANCORAGEM EM SOLO  C/ 6 FIOS ACO DURO 8MM, INCLUSIVE PROTEÇÃO ANTICORR0SIVA.</v>
          </cell>
          <cell r="C11385" t="str">
            <v>M</v>
          </cell>
          <cell r="D11385">
            <v>46.32</v>
          </cell>
        </row>
        <row r="11386">
          <cell r="A11386" t="str">
            <v>79504/6</v>
          </cell>
          <cell r="B11386" t="str">
            <v>TIRANTES P/PROTENSAO E ANCORAGEM EM SOLO TRECHO LIVRE C/ 8 FIOS ACO DURO 8MM INCLUSIVE PROTECAO ANTICORROSIVA.</v>
          </cell>
          <cell r="C11386" t="str">
            <v>M</v>
          </cell>
          <cell r="D11386">
            <v>52.01</v>
          </cell>
        </row>
        <row r="11387">
          <cell r="A11387" t="str">
            <v>79504/7</v>
          </cell>
          <cell r="B11387" t="str">
            <v>TIRANTES P/PROTENSAO E ANCORAGEM EM SOLO TRECHO LIVRE C/10 FIOS ACO DURO 8MM INCLUSIVE PROTECAO ANTICORROSIVA.</v>
          </cell>
          <cell r="C11387" t="str">
            <v>M</v>
          </cell>
          <cell r="D11387">
            <v>57.69</v>
          </cell>
        </row>
        <row r="11388">
          <cell r="A11388" t="str">
            <v>79504/8</v>
          </cell>
          <cell r="B11388" t="str">
            <v>TIRANTES P/PROTENSAO E ANCORAGEM EM SOLO TRECHO LIVRE C/16 FIOS ACO DURO 8MM INCLUSIVE PROTECAO ANTICORROSIVA.</v>
          </cell>
          <cell r="C11388" t="str">
            <v>M</v>
          </cell>
          <cell r="D11388">
            <v>75.45</v>
          </cell>
        </row>
        <row r="11389">
          <cell r="A11389" t="str">
            <v>79504/9</v>
          </cell>
          <cell r="B11389" t="str">
            <v>TIRANTES P/PROTENSAO E ANCORAGEM EM SOLO TRECHO ANCOR C/ 6 FIOS ACO DURO 8MM , INCLUSIVE PROTECAO ANTICORROSIVA.</v>
          </cell>
          <cell r="C11389" t="str">
            <v>M</v>
          </cell>
          <cell r="D11389">
            <v>91.92</v>
          </cell>
        </row>
        <row r="11390">
          <cell r="A11390" t="str">
            <v>79506/2</v>
          </cell>
          <cell r="B11390" t="str">
            <v>ESCAVAÇÃO MANUAL DE VALA/CAVA EM LODO, ENTRE 3 E 4,5M DE PROFUNDIDADE</v>
          </cell>
          <cell r="C11390" t="str">
            <v>M3</v>
          </cell>
          <cell r="D11390">
            <v>205.65</v>
          </cell>
        </row>
        <row r="11391">
          <cell r="A11391" t="str">
            <v>79514/1</v>
          </cell>
          <cell r="B11391" t="str">
            <v>PINTURA EPOXI, TRES DEMAOS</v>
          </cell>
          <cell r="C11391" t="str">
            <v>M2</v>
          </cell>
          <cell r="D11391">
            <v>47.44</v>
          </cell>
        </row>
        <row r="11392">
          <cell r="A11392" t="str">
            <v>79515/1</v>
          </cell>
          <cell r="B11392" t="str">
            <v>PINTURA COM TINTA PROTETORA ACABAMENTO ALUMINIO, TRES DEMAOS</v>
          </cell>
          <cell r="C11392" t="str">
            <v>M2</v>
          </cell>
          <cell r="D11392">
            <v>26.04</v>
          </cell>
        </row>
        <row r="11393">
          <cell r="A11393" t="str">
            <v>79518/1</v>
          </cell>
          <cell r="B11393" t="str">
            <v>MARROAMENTO EM MATERIAL DE 3A CATEGORIA, ROCHA VIVA PARA REDUÇÃO A PEDRA-DE-MÃO</v>
          </cell>
          <cell r="C11393" t="str">
            <v>M3</v>
          </cell>
          <cell r="D11393">
            <v>32.9</v>
          </cell>
        </row>
        <row r="11394">
          <cell r="A11394" t="str">
            <v>79518/2</v>
          </cell>
          <cell r="B11394" t="str">
            <v>MARROAMENTO DE MATERIAL DE 2A CATEGORIA, ROCHA DECOMPOSTA PARA REDUÇÃO A PEDRA-DE-MÃO</v>
          </cell>
          <cell r="C11394" t="str">
            <v>M3</v>
          </cell>
          <cell r="D11394">
            <v>29.61</v>
          </cell>
        </row>
        <row r="11395">
          <cell r="A11395" t="str">
            <v>83695/1</v>
          </cell>
          <cell r="B11395" t="str">
            <v>REJUNTAMENTO PAVIMENTACAO PARALELEPIPEDO BETUME CASCALH INCL MATERIAIS</v>
          </cell>
          <cell r="C11395" t="str">
            <v>M2</v>
          </cell>
          <cell r="D11395">
            <v>18.329999999999998</v>
          </cell>
        </row>
        <row r="11396">
          <cell r="A11396" t="str">
            <v>83696/1</v>
          </cell>
          <cell r="B11396" t="str">
            <v>PINTURA GUARDA-CORPO GUARDA-RODA E MURETA PROTECAO COM CAL EM PONTES EVIADUTOS MEDIDA PELO DOBRO DA AREA TOTAL (LARGURAXALTURA).</v>
          </cell>
          <cell r="C11396" t="str">
            <v>M2</v>
          </cell>
          <cell r="D11396">
            <v>4.55</v>
          </cell>
        </row>
      </sheetData>
      <sheetData sheetId="2">
        <row r="11">
          <cell r="B11" t="str">
            <v>COMP 001</v>
          </cell>
          <cell r="E11" t="str">
            <v>CONTAINER 2,30 X 4,30 M, ALT. 2,50 M, P/ SANITARIO, C/ 5 BACIAS, 1 LAVATORIO E 4 MICTORIOS (LOCACAO) - SANITARIO</v>
          </cell>
          <cell r="F11" t="str">
            <v xml:space="preserve">MES   </v>
          </cell>
          <cell r="G11">
            <v>1</v>
          </cell>
          <cell r="I11">
            <v>741.95333333333338</v>
          </cell>
        </row>
        <row r="12">
          <cell r="B12" t="str">
            <v xml:space="preserve">INSUMO </v>
          </cell>
          <cell r="C12" t="str">
            <v>SINAPI</v>
          </cell>
          <cell r="D12">
            <v>10777</v>
          </cell>
          <cell r="E12" t="str">
            <v>LOCACAO DE CONTAINER 2,30 X 4,30 M, ALT. 2,50 M, PARA SANITARIO, COM 3 BACIAS, 4 CHUVEIROS, 1 LAVATORIO E 1 MICTORIO</v>
          </cell>
          <cell r="F12" t="str">
            <v xml:space="preserve">MES   </v>
          </cell>
          <cell r="G12">
            <v>1</v>
          </cell>
          <cell r="H12">
            <v>576.22</v>
          </cell>
          <cell r="I12">
            <v>576.22</v>
          </cell>
        </row>
        <row r="13">
          <cell r="B13" t="str">
            <v>COMPOSIÇÃO</v>
          </cell>
          <cell r="C13" t="str">
            <v>SINAPI</v>
          </cell>
          <cell r="D13">
            <v>5824</v>
          </cell>
          <cell r="E13" t="str">
            <v>CAMINHÃO TOCO, PBT 16.000 KG, CARGA ÚTIL MÁX. 10.685 KG, DIST. ENTRE EIXOS 4,8 M, POTÊNCIA 189 CV, INCLUSIVE CARROCERIA FIXA ABERTA DE MADEIRA P/ TRANSPORTE GERAL DE CARGA SECA, DIMEN. APROX. 2,5 X 7,00 X 0,50 M - CHP DIURNO. AF_06/2014</v>
          </cell>
          <cell r="F13" t="str">
            <v>CHP</v>
          </cell>
          <cell r="G13">
            <v>1.3333333333333333</v>
          </cell>
          <cell r="H13">
            <v>124.3</v>
          </cell>
          <cell r="I13">
            <v>165.73333333333332</v>
          </cell>
        </row>
        <row r="15">
          <cell r="B15" t="str">
            <v>COMP 002</v>
          </cell>
          <cell r="E15" t="str">
            <v>INSTALAÇÃO PROVISÓRIA DE ÁGUA E SANITÁRIOS</v>
          </cell>
          <cell r="F15" t="str">
            <v>UN</v>
          </cell>
          <cell r="G15">
            <v>1</v>
          </cell>
          <cell r="I15">
            <v>1797.2619999999999</v>
          </cell>
        </row>
        <row r="16">
          <cell r="B16" t="str">
            <v>COMPOSIÇÃO</v>
          </cell>
          <cell r="C16" t="str">
            <v>SINAPI</v>
          </cell>
          <cell r="D16">
            <v>88248</v>
          </cell>
          <cell r="E16" t="str">
            <v>AUXILIAR DE ENCANADOR OU BOMBEIRO HIDRÁULICO COM ENCARGOS COMPLEMENTARES</v>
          </cell>
          <cell r="F16" t="str">
            <v>H</v>
          </cell>
          <cell r="G16">
            <v>5</v>
          </cell>
          <cell r="H16">
            <v>14.08</v>
          </cell>
          <cell r="I16">
            <v>70.400000000000006</v>
          </cell>
        </row>
        <row r="17">
          <cell r="B17" t="str">
            <v>COMPOSIÇÃO</v>
          </cell>
          <cell r="C17" t="str">
            <v>SINAPI</v>
          </cell>
          <cell r="D17">
            <v>88262</v>
          </cell>
          <cell r="E17" t="str">
            <v>CARPINTEIRO DE FORMAS COM ENCARGOS COMPLEMENTARES</v>
          </cell>
          <cell r="F17" t="str">
            <v>H</v>
          </cell>
          <cell r="G17">
            <v>10</v>
          </cell>
          <cell r="H17">
            <v>16.8</v>
          </cell>
          <cell r="I17">
            <v>168</v>
          </cell>
        </row>
        <row r="18">
          <cell r="B18" t="str">
            <v>COMPOSIÇÃO</v>
          </cell>
          <cell r="C18" t="str">
            <v>SINAPI</v>
          </cell>
          <cell r="D18">
            <v>88316</v>
          </cell>
          <cell r="E18" t="str">
            <v>SERVENTE COM ENCARGOS COMPLEMENTARES</v>
          </cell>
          <cell r="F18" t="str">
            <v>H</v>
          </cell>
          <cell r="G18">
            <v>10</v>
          </cell>
          <cell r="H18">
            <v>13.71</v>
          </cell>
          <cell r="I18">
            <v>137.10000000000002</v>
          </cell>
        </row>
        <row r="19">
          <cell r="B19" t="str">
            <v>COMPOSIÇÃO</v>
          </cell>
          <cell r="C19" t="str">
            <v>SINAPI</v>
          </cell>
          <cell r="D19">
            <v>88309</v>
          </cell>
          <cell r="E19" t="str">
            <v>PEDREIRO COM ENCARGOS COMPLEMENTARES</v>
          </cell>
          <cell r="F19" t="str">
            <v>H</v>
          </cell>
          <cell r="G19">
            <v>10</v>
          </cell>
          <cell r="H19">
            <v>16.89</v>
          </cell>
          <cell r="I19">
            <v>168.9</v>
          </cell>
        </row>
        <row r="20">
          <cell r="B20" t="str">
            <v>COMPOSIÇÃO</v>
          </cell>
          <cell r="C20" t="str">
            <v>SINAPI</v>
          </cell>
          <cell r="D20">
            <v>88267</v>
          </cell>
          <cell r="E20" t="str">
            <v>ENCANADOR OU BOMBEIRO HIDRÁULICO COM ENCARGOS COMPLEMENTARES</v>
          </cell>
          <cell r="F20" t="str">
            <v>H</v>
          </cell>
          <cell r="G20">
            <v>10</v>
          </cell>
          <cell r="H20">
            <v>17.29</v>
          </cell>
          <cell r="I20">
            <v>172.89999999999998</v>
          </cell>
        </row>
        <row r="21">
          <cell r="B21" t="str">
            <v xml:space="preserve">INSUMO </v>
          </cell>
          <cell r="C21" t="str">
            <v>SINAPI</v>
          </cell>
          <cell r="D21">
            <v>5061</v>
          </cell>
          <cell r="E21" t="str">
            <v>PREGO DE ACO POLIDO COM CABECA 18 X 27 (2 1/2 X 10)</v>
          </cell>
          <cell r="F21" t="str">
            <v xml:space="preserve">KG    </v>
          </cell>
          <cell r="G21">
            <v>1</v>
          </cell>
          <cell r="H21">
            <v>8.42</v>
          </cell>
          <cell r="I21">
            <v>8.42</v>
          </cell>
        </row>
        <row r="22">
          <cell r="B22" t="str">
            <v xml:space="preserve">INSUMO </v>
          </cell>
          <cell r="C22" t="str">
            <v>SINAPI</v>
          </cell>
          <cell r="D22">
            <v>20247</v>
          </cell>
          <cell r="E22" t="str">
            <v>PREGO DE ACO POLIDO COM CABECA 15 X 15 (1 1/4 X 13)</v>
          </cell>
          <cell r="F22" t="str">
            <v xml:space="preserve">KG    </v>
          </cell>
          <cell r="G22">
            <v>1</v>
          </cell>
          <cell r="H22">
            <v>9.48</v>
          </cell>
          <cell r="I22">
            <v>9.48</v>
          </cell>
        </row>
        <row r="23">
          <cell r="B23" t="str">
            <v xml:space="preserve">INSUMO </v>
          </cell>
          <cell r="C23" t="str">
            <v>SINAPI</v>
          </cell>
          <cell r="D23">
            <v>3997</v>
          </cell>
          <cell r="E23" t="str">
            <v>MADEIRA SERRADA NAO APARELHADA DE MACARANDUBA, ANGELIM OU EQUIVALENTE DA REGIAO</v>
          </cell>
          <cell r="F23" t="str">
            <v xml:space="preserve">M3    </v>
          </cell>
          <cell r="G23">
            <v>0.1</v>
          </cell>
          <cell r="H23">
            <v>1501.62</v>
          </cell>
          <cell r="I23">
            <v>150.16200000000001</v>
          </cell>
        </row>
        <row r="24">
          <cell r="B24" t="str">
            <v xml:space="preserve">COMPOSIÇÃO </v>
          </cell>
          <cell r="C24" t="str">
            <v>SINAPI</v>
          </cell>
          <cell r="D24">
            <v>88503</v>
          </cell>
          <cell r="E24" t="str">
            <v>CAIXA D´ÁGUA EM POLIETILENO, 1000 LITROS, COM ACESSÓRIOS</v>
          </cell>
          <cell r="F24" t="str">
            <v>UN</v>
          </cell>
          <cell r="G24">
            <v>1</v>
          </cell>
          <cell r="H24">
            <v>650.70000000000005</v>
          </cell>
          <cell r="I24">
            <v>650.70000000000005</v>
          </cell>
        </row>
        <row r="25">
          <cell r="B25" t="str">
            <v xml:space="preserve">INSUMO </v>
          </cell>
          <cell r="C25" t="str">
            <v>SINAPI</v>
          </cell>
          <cell r="D25">
            <v>370</v>
          </cell>
          <cell r="E25" t="str">
            <v>AREIA MEDIA - POSTO JAZIDA/FORNECEDOR (RETIRADO NA JAZIDA, SEM TRANSPORTE)</v>
          </cell>
          <cell r="F25" t="str">
            <v xml:space="preserve">M3    </v>
          </cell>
          <cell r="G25">
            <v>0</v>
          </cell>
          <cell r="H25">
            <v>60</v>
          </cell>
          <cell r="I25">
            <v>0</v>
          </cell>
        </row>
        <row r="26">
          <cell r="B26" t="str">
            <v xml:space="preserve">INSUMO </v>
          </cell>
          <cell r="C26" t="str">
            <v>SINAPI</v>
          </cell>
          <cell r="D26">
            <v>7258</v>
          </cell>
          <cell r="E26" t="str">
            <v>TIJOLO CERAMICO MACICO *5 X 10 X 20* CM</v>
          </cell>
          <cell r="F26" t="str">
            <v xml:space="preserve">UN    </v>
          </cell>
          <cell r="G26">
            <v>0</v>
          </cell>
          <cell r="H26">
            <v>0.35</v>
          </cell>
          <cell r="I26">
            <v>0</v>
          </cell>
        </row>
        <row r="27">
          <cell r="B27" t="str">
            <v xml:space="preserve">INSUMO </v>
          </cell>
          <cell r="C27" t="str">
            <v>SINAPI</v>
          </cell>
          <cell r="D27">
            <v>95674</v>
          </cell>
          <cell r="E27" t="str">
            <v>HIDRÔMETRO DN 20 (½), 3,0 M³/H  FORNECIMENTO E INSTALAÇÃO. AF_11/2016</v>
          </cell>
          <cell r="F27" t="str">
            <v>UN</v>
          </cell>
          <cell r="G27">
            <v>0</v>
          </cell>
          <cell r="H27">
            <v>106.85</v>
          </cell>
          <cell r="I27">
            <v>0</v>
          </cell>
        </row>
        <row r="28">
          <cell r="B28" t="str">
            <v>COMPOSIÇÃO</v>
          </cell>
          <cell r="C28" t="str">
            <v>SINAPI</v>
          </cell>
          <cell r="D28">
            <v>90694</v>
          </cell>
          <cell r="E28" t="str">
            <v>TUBO DE PVC PARA REDE COLETORA DE ESGOTO DE PAREDE MACIÇA, DN 100 MM, JUNTA ELÁSTICA, INSTALADO EM LOCAL COM NÍVEL BAIXO DE INTERFERÊNCIAS - FORNECIMENTO E ASSENTAMENTO. AF_06/2015</v>
          </cell>
          <cell r="F28" t="str">
            <v>M</v>
          </cell>
          <cell r="G28">
            <v>10</v>
          </cell>
          <cell r="H28">
            <v>19.25</v>
          </cell>
          <cell r="I28">
            <v>192.5</v>
          </cell>
        </row>
        <row r="29">
          <cell r="B29" t="str">
            <v>COMPOSIÇÃO</v>
          </cell>
          <cell r="C29" t="str">
            <v>SINAPI</v>
          </cell>
          <cell r="D29">
            <v>89402</v>
          </cell>
          <cell r="E29" t="str">
            <v>TUBO, PVC, SOLDÁVEL, DN 25MM, INSTALADO EM RAMAL DE DISTRIBUIÇÃO DE ÁGUA - FORNECIMENTO E INSTALAÇÃO. AF_12/2014</v>
          </cell>
          <cell r="F29" t="str">
            <v>M</v>
          </cell>
          <cell r="G29">
            <v>10</v>
          </cell>
          <cell r="H29">
            <v>6.87</v>
          </cell>
          <cell r="I29">
            <v>68.7</v>
          </cell>
        </row>
        <row r="30">
          <cell r="B30" t="str">
            <v>COMPOSIÇÃO</v>
          </cell>
          <cell r="C30" t="str">
            <v>SINAPI</v>
          </cell>
          <cell r="D30">
            <v>95463</v>
          </cell>
          <cell r="E30" t="str">
            <v>FOSSA SÉPTICA EM ALVENARIA DE TIJOLO CERÂMICO MACIÇO, DIMENSÕES EXTERNAS DE 1,90X1,10X1,40 M, VOLUME DE 1.500 LITROS, REVESTIDO INTERNAMENTE COM MASSA ÚNICA E IMPERMEABILIZANTE E COM TAMPA DE CONCRETO ARMADO COM ESPESSURA DE 8 CM</v>
          </cell>
          <cell r="F30" t="str">
            <v>UN</v>
          </cell>
          <cell r="G30">
            <v>0</v>
          </cell>
          <cell r="H30">
            <v>1309.6300000000001</v>
          </cell>
          <cell r="I30">
            <v>0</v>
          </cell>
        </row>
        <row r="32">
          <cell r="B32">
            <v>3</v>
          </cell>
          <cell r="E32" t="str">
            <v>AQUISIÇÃO E INSTALAÇÃO DE BEBEDOURO DE CAPACIDADE DE 100L</v>
          </cell>
          <cell r="F32" t="str">
            <v>UNI</v>
          </cell>
          <cell r="G32">
            <v>1</v>
          </cell>
          <cell r="I32">
            <v>1517.29</v>
          </cell>
        </row>
        <row r="33">
          <cell r="B33" t="str">
            <v>COMPOSIÇÃO</v>
          </cell>
          <cell r="C33" t="str">
            <v>SINAPI</v>
          </cell>
          <cell r="D33">
            <v>88267</v>
          </cell>
          <cell r="E33" t="str">
            <v>ENCANADOR OU BOMBEIRO HIDRÁULICO COM ENCARGOS COMPLEMENTARES</v>
          </cell>
          <cell r="F33" t="str">
            <v>H</v>
          </cell>
          <cell r="G33">
            <v>1</v>
          </cell>
          <cell r="H33">
            <v>17.29</v>
          </cell>
          <cell r="I33">
            <v>17.29</v>
          </cell>
        </row>
        <row r="34">
          <cell r="C34" t="str">
            <v>MERCADO</v>
          </cell>
          <cell r="E34" t="str">
            <v>BEBEDOURO DE CAPACIDADE DE 100LITROS - COM 03 SAIDAS FRONTAIS E 01 LATERAL - 110/220V</v>
          </cell>
          <cell r="F34" t="str">
            <v>UNI</v>
          </cell>
          <cell r="G34">
            <v>1</v>
          </cell>
          <cell r="H34">
            <v>1500</v>
          </cell>
          <cell r="I34">
            <v>1500</v>
          </cell>
        </row>
        <row r="36">
          <cell r="B36">
            <v>4</v>
          </cell>
          <cell r="E36" t="str">
            <v xml:space="preserve">TAXAS ADIMINISTRATIVAS DE CREA </v>
          </cell>
          <cell r="F36" t="str">
            <v>UNI</v>
          </cell>
          <cell r="G36">
            <v>1</v>
          </cell>
          <cell r="I36">
            <v>350</v>
          </cell>
        </row>
        <row r="37">
          <cell r="C37" t="str">
            <v>CREA-MT</v>
          </cell>
          <cell r="E37" t="str">
            <v xml:space="preserve">TAXAS ADIMINISTRATIVAS REERENTE A EMISSÃO DE ARTs </v>
          </cell>
          <cell r="F37" t="str">
            <v>UNI</v>
          </cell>
          <cell r="G37">
            <v>1</v>
          </cell>
          <cell r="H37">
            <v>350</v>
          </cell>
          <cell r="I37">
            <v>350</v>
          </cell>
        </row>
        <row r="39">
          <cell r="B39">
            <v>5</v>
          </cell>
          <cell r="E39" t="str">
            <v xml:space="preserve">TAXAS ADIMINISTRATIVAS DE PREFEITURA </v>
          </cell>
          <cell r="F39" t="str">
            <v>UNI</v>
          </cell>
          <cell r="G39">
            <v>1</v>
          </cell>
          <cell r="I39">
            <v>500</v>
          </cell>
        </row>
        <row r="40">
          <cell r="C40" t="str">
            <v xml:space="preserve">PREFEITURA </v>
          </cell>
          <cell r="E40" t="str">
            <v xml:space="preserve">TAXAS ADIMINISTRATIVAS REERENTE A SERVIÇOS DE PREFEITURA - EMISSÃO DE ALVARÁ E ETC </v>
          </cell>
          <cell r="F40" t="str">
            <v>UNI</v>
          </cell>
          <cell r="G40">
            <v>1</v>
          </cell>
          <cell r="H40">
            <v>500</v>
          </cell>
          <cell r="I40">
            <v>500</v>
          </cell>
        </row>
        <row r="42">
          <cell r="B42">
            <v>6</v>
          </cell>
          <cell r="E42" t="str">
            <v xml:space="preserve">SERVIÇOS DE PLOTAGENS </v>
          </cell>
          <cell r="F42" t="str">
            <v>UNI</v>
          </cell>
          <cell r="G42">
            <v>1</v>
          </cell>
          <cell r="I42">
            <v>12.5</v>
          </cell>
        </row>
        <row r="43">
          <cell r="C43" t="str">
            <v xml:space="preserve">MERCADO </v>
          </cell>
          <cell r="E43" t="str">
            <v xml:space="preserve">PLOTAGEM DE PROJETOS DIVERSOS EM FOLHAS A1 - A0 </v>
          </cell>
          <cell r="F43" t="str">
            <v>UNI</v>
          </cell>
          <cell r="G43">
            <v>1</v>
          </cell>
          <cell r="H43">
            <v>12.5</v>
          </cell>
          <cell r="I43">
            <v>12.5</v>
          </cell>
        </row>
        <row r="45">
          <cell r="B45">
            <v>7</v>
          </cell>
          <cell r="E45" t="str">
            <v xml:space="preserve">CONJUNTO INDIVIDUAL DE UNIFORMES </v>
          </cell>
          <cell r="F45" t="str">
            <v>CONJ</v>
          </cell>
          <cell r="G45">
            <v>1</v>
          </cell>
          <cell r="I45">
            <v>115</v>
          </cell>
        </row>
        <row r="46">
          <cell r="C46" t="str">
            <v xml:space="preserve">MERCADO </v>
          </cell>
          <cell r="E46" t="str">
            <v xml:space="preserve">CAMISA LONGA DE BRIM, CALÇA DE BRIM, BANDANA E BOTINA </v>
          </cell>
          <cell r="F46" t="str">
            <v>CONJ</v>
          </cell>
          <cell r="G46">
            <v>1</v>
          </cell>
          <cell r="H46">
            <v>115</v>
          </cell>
          <cell r="I46">
            <v>115</v>
          </cell>
        </row>
        <row r="48">
          <cell r="B48">
            <v>8</v>
          </cell>
          <cell r="E48" t="str">
            <v>CONSUMO MENSAL DE ENERGIA</v>
          </cell>
          <cell r="F48" t="str">
            <v>UNI</v>
          </cell>
          <cell r="G48">
            <v>1</v>
          </cell>
          <cell r="I48">
            <v>200</v>
          </cell>
        </row>
        <row r="49">
          <cell r="C49" t="str">
            <v>ENERGISA</v>
          </cell>
          <cell r="E49" t="str">
            <v xml:space="preserve">CONSUMO MENASAL DE ENERGIA DE UM CANTEIRO DE OBRAS PADRÃO MÉDIO </v>
          </cell>
          <cell r="F49" t="str">
            <v>UNI</v>
          </cell>
          <cell r="G49">
            <v>1</v>
          </cell>
          <cell r="H49">
            <v>200</v>
          </cell>
          <cell r="I49">
            <v>200</v>
          </cell>
        </row>
        <row r="51">
          <cell r="B51">
            <v>9</v>
          </cell>
          <cell r="E51" t="str">
            <v>CONSUMO MENSAL DE AGUA</v>
          </cell>
          <cell r="F51" t="str">
            <v>UNI</v>
          </cell>
          <cell r="G51">
            <v>1</v>
          </cell>
          <cell r="I51">
            <v>150</v>
          </cell>
        </row>
        <row r="52">
          <cell r="C52" t="str">
            <v>DAE</v>
          </cell>
          <cell r="E52" t="str">
            <v xml:space="preserve">CONSUMO MENSAL DE ÁGUA DE UM CANTEIRO DE OBRAS PADRÃO MÉDI </v>
          </cell>
          <cell r="F52" t="str">
            <v>UNI</v>
          </cell>
          <cell r="G52">
            <v>1</v>
          </cell>
          <cell r="H52">
            <v>150</v>
          </cell>
          <cell r="I52">
            <v>150</v>
          </cell>
        </row>
        <row r="54">
          <cell r="B54">
            <v>10</v>
          </cell>
          <cell r="E54" t="str">
            <v>DESPESAS MENSAL COM TELEFONIA A</v>
          </cell>
          <cell r="F54" t="str">
            <v>UNI</v>
          </cell>
          <cell r="G54">
            <v>1</v>
          </cell>
          <cell r="I54">
            <v>250</v>
          </cell>
        </row>
        <row r="55">
          <cell r="C55" t="str">
            <v>MERCADO</v>
          </cell>
          <cell r="E55" t="str">
            <v xml:space="preserve">DESPESA MENSAL COM TELEFONIA </v>
          </cell>
          <cell r="F55" t="str">
            <v>UNI</v>
          </cell>
          <cell r="G55">
            <v>1</v>
          </cell>
          <cell r="H55">
            <v>250</v>
          </cell>
          <cell r="I55">
            <v>250</v>
          </cell>
        </row>
        <row r="57">
          <cell r="B57">
            <v>11</v>
          </cell>
          <cell r="E57" t="str">
            <v>DESPESAS MENSAL COM MATERIAL DE ESCRITÓRIO</v>
          </cell>
          <cell r="F57" t="str">
            <v>CONJ</v>
          </cell>
          <cell r="G57">
            <v>1</v>
          </cell>
          <cell r="I57">
            <v>300</v>
          </cell>
        </row>
        <row r="58">
          <cell r="C58" t="str">
            <v>MERCADO</v>
          </cell>
          <cell r="E58" t="str">
            <v xml:space="preserve">DESPESAS MENSAL COM MATERIAL DE ESCRITÓRIO </v>
          </cell>
          <cell r="F58" t="str">
            <v>CONJ</v>
          </cell>
          <cell r="G58">
            <v>1</v>
          </cell>
          <cell r="H58">
            <v>300</v>
          </cell>
          <cell r="I58">
            <v>300</v>
          </cell>
        </row>
        <row r="60">
          <cell r="B60">
            <v>12</v>
          </cell>
          <cell r="E60" t="str">
            <v xml:space="preserve">FORNECIMENTO DE DIARIO DE OBRAS PADRÃO 03 VIAS </v>
          </cell>
          <cell r="F60" t="str">
            <v>UNI</v>
          </cell>
          <cell r="G60">
            <v>1</v>
          </cell>
          <cell r="I60">
            <v>75</v>
          </cell>
        </row>
        <row r="61">
          <cell r="C61" t="str">
            <v>MERCADO</v>
          </cell>
          <cell r="E61" t="str">
            <v xml:space="preserve">DIÁRIO DE OBRAS </v>
          </cell>
          <cell r="F61" t="str">
            <v>UNI</v>
          </cell>
          <cell r="G61">
            <v>1</v>
          </cell>
          <cell r="H61">
            <v>75</v>
          </cell>
          <cell r="I61">
            <v>75</v>
          </cell>
        </row>
        <row r="63">
          <cell r="B63">
            <v>13</v>
          </cell>
          <cell r="E63" t="str">
            <v xml:space="preserve">ALUGUEL MENSAL DE BETONEIRA </v>
          </cell>
          <cell r="F63" t="str">
            <v>UNI</v>
          </cell>
          <cell r="G63">
            <v>1</v>
          </cell>
          <cell r="I63">
            <v>250</v>
          </cell>
        </row>
        <row r="64">
          <cell r="C64" t="str">
            <v>MERCADO</v>
          </cell>
          <cell r="E64" t="str">
            <v>ALUGUEL MENSAL DE BETONEIRA 600L</v>
          </cell>
          <cell r="F64" t="str">
            <v>UNI</v>
          </cell>
          <cell r="G64">
            <v>1</v>
          </cell>
          <cell r="H64">
            <v>250</v>
          </cell>
          <cell r="I64">
            <v>250</v>
          </cell>
        </row>
        <row r="66">
          <cell r="B66">
            <v>14</v>
          </cell>
          <cell r="E66" t="str">
            <v xml:space="preserve">CONJUNTO DE ENSAIOS TECNOLOGICOS </v>
          </cell>
          <cell r="F66" t="str">
            <v>UNI</v>
          </cell>
          <cell r="G66">
            <v>1</v>
          </cell>
          <cell r="I66" t="e">
            <v>#N/A</v>
          </cell>
        </row>
        <row r="67">
          <cell r="B67" t="str">
            <v>COMPOSIÇÃO</v>
          </cell>
          <cell r="C67" t="str">
            <v>SINAPI</v>
          </cell>
          <cell r="D67" t="str">
            <v>74022/058</v>
          </cell>
          <cell r="E67" t="e">
            <v>#N/A</v>
          </cell>
          <cell r="F67" t="e">
            <v>#N/A</v>
          </cell>
          <cell r="G67">
            <v>1</v>
          </cell>
          <cell r="H67" t="e">
            <v>#N/A</v>
          </cell>
          <cell r="I67" t="e">
            <v>#N/A</v>
          </cell>
        </row>
        <row r="68">
          <cell r="B68" t="str">
            <v>COMPOSIÇÃO</v>
          </cell>
          <cell r="C68" t="str">
            <v>SINAPI</v>
          </cell>
          <cell r="D68" t="str">
            <v>74022/013</v>
          </cell>
          <cell r="E68" t="e">
            <v>#N/A</v>
          </cell>
          <cell r="F68" t="e">
            <v>#N/A</v>
          </cell>
          <cell r="G68">
            <v>1</v>
          </cell>
          <cell r="H68" t="e">
            <v>#N/A</v>
          </cell>
          <cell r="I68" t="e">
            <v>#N/A</v>
          </cell>
        </row>
        <row r="69">
          <cell r="B69" t="str">
            <v>COMPOSIÇÃO</v>
          </cell>
          <cell r="C69" t="str">
            <v>SINAPI</v>
          </cell>
          <cell r="D69" t="str">
            <v>74022/030</v>
          </cell>
          <cell r="E69" t="e">
            <v>#N/A</v>
          </cell>
          <cell r="F69" t="e">
            <v>#N/A</v>
          </cell>
          <cell r="G69">
            <v>1</v>
          </cell>
          <cell r="H69" t="e">
            <v>#N/A</v>
          </cell>
          <cell r="I69" t="e">
            <v>#N/A</v>
          </cell>
        </row>
        <row r="71">
          <cell r="B71">
            <v>15</v>
          </cell>
          <cell r="E71" t="str">
            <v xml:space="preserve">ENSAIOS DE PROVA DE CARGA DE ESTACAS </v>
          </cell>
          <cell r="F71" t="str">
            <v>UNI</v>
          </cell>
          <cell r="G71">
            <v>1</v>
          </cell>
          <cell r="I71">
            <v>5000</v>
          </cell>
        </row>
        <row r="72">
          <cell r="C72" t="str">
            <v>MERCADO</v>
          </cell>
          <cell r="E72" t="str">
            <v>ENSAIO DE PROVADA DE CARGA ESTÁTICA</v>
          </cell>
          <cell r="F72" t="str">
            <v xml:space="preserve"> UNI</v>
          </cell>
          <cell r="G72">
            <v>1</v>
          </cell>
          <cell r="H72">
            <v>5000</v>
          </cell>
          <cell r="I72">
            <v>5000</v>
          </cell>
        </row>
        <row r="82">
          <cell r="B82" t="str">
            <v>COMP 003</v>
          </cell>
          <cell r="E82" t="str">
            <v xml:space="preserve">REMOÇÃO DE FORRO EM MADEIRA OU PVC </v>
          </cell>
          <cell r="F82" t="str">
            <v>M2</v>
          </cell>
          <cell r="G82">
            <v>1</v>
          </cell>
          <cell r="I82">
            <v>6.7555000000000005</v>
          </cell>
        </row>
        <row r="83">
          <cell r="B83" t="str">
            <v>COMPOSIÇÃO</v>
          </cell>
          <cell r="C83" t="str">
            <v>SINAPI</v>
          </cell>
          <cell r="D83">
            <v>88316</v>
          </cell>
          <cell r="E83" t="str">
            <v>SERVENTE COM ENCARGOS COMPLEMENTARES</v>
          </cell>
          <cell r="F83" t="str">
            <v>H</v>
          </cell>
          <cell r="G83">
            <v>0.25</v>
          </cell>
          <cell r="H83">
            <v>13.71</v>
          </cell>
          <cell r="I83">
            <v>3.4275000000000002</v>
          </cell>
        </row>
        <row r="84">
          <cell r="B84" t="str">
            <v>COMPOSIÇÃO</v>
          </cell>
          <cell r="C84" t="str">
            <v>SINAPI</v>
          </cell>
          <cell r="D84">
            <v>88261</v>
          </cell>
          <cell r="E84" t="str">
            <v>CARPINTEIRO DE ESQUADRIA COM ENCARGOS COMPLEMENTARES</v>
          </cell>
          <cell r="F84" t="str">
            <v>H</v>
          </cell>
          <cell r="G84">
            <v>0.2</v>
          </cell>
          <cell r="H84">
            <v>16.64</v>
          </cell>
          <cell r="I84">
            <v>3.3280000000000003</v>
          </cell>
        </row>
        <row r="86">
          <cell r="B86" t="str">
            <v>COMP 004</v>
          </cell>
          <cell r="E86" t="str">
            <v>ESTACA A TRADO (BROCA) DIAMETRO = 30 CM, EM CONCRETO MOLDADO IN LOCO, 25 MPA, SEM ARMACAO.</v>
          </cell>
          <cell r="F86" t="str">
            <v>M</v>
          </cell>
          <cell r="G86">
            <v>1</v>
          </cell>
          <cell r="I86">
            <v>70.16199795</v>
          </cell>
        </row>
        <row r="87">
          <cell r="B87" t="str">
            <v>COMPOSIÇÃO</v>
          </cell>
          <cell r="C87" t="str">
            <v>SINAPI</v>
          </cell>
          <cell r="D87">
            <v>88309</v>
          </cell>
          <cell r="E87" t="str">
            <v>PEDREIRO COM ENCARGOS COMPLEMENTARES</v>
          </cell>
          <cell r="F87" t="str">
            <v>H</v>
          </cell>
          <cell r="G87">
            <v>0.34499999999999997</v>
          </cell>
          <cell r="H87">
            <v>16.89</v>
          </cell>
          <cell r="I87">
            <v>5.8270499999999998</v>
          </cell>
        </row>
        <row r="88">
          <cell r="B88" t="str">
            <v>COMPOSIÇÃO</v>
          </cell>
          <cell r="C88" t="str">
            <v>SINAPI</v>
          </cell>
          <cell r="D88">
            <v>88316</v>
          </cell>
          <cell r="E88" t="str">
            <v>SERVENTE COM ENCARGOS COMPLEMENTARES</v>
          </cell>
          <cell r="F88" t="str">
            <v>H</v>
          </cell>
          <cell r="G88">
            <v>2.8979999999999997</v>
          </cell>
          <cell r="H88">
            <v>13.71</v>
          </cell>
          <cell r="I88">
            <v>39.731580000000001</v>
          </cell>
        </row>
        <row r="89">
          <cell r="B89" t="str">
            <v>COMPOSIÇÃO</v>
          </cell>
          <cell r="C89" t="str">
            <v>SINAPI</v>
          </cell>
          <cell r="D89">
            <v>94971</v>
          </cell>
          <cell r="E89" t="str">
            <v>CONCRETO FCK = 25MPA, TRAÇO 1:2,3:2,7 (CIMENTO/ AREIA MÉDIA/ BRITA 1)  - PREPARO MECÂNICO COM BETONEIRA 600 L. AF_07/2016</v>
          </cell>
          <cell r="F89" t="str">
            <v>M3</v>
          </cell>
          <cell r="G89">
            <v>8.12475E-2</v>
          </cell>
          <cell r="H89">
            <v>302.82</v>
          </cell>
          <cell r="I89">
            <v>24.603367949999999</v>
          </cell>
        </row>
        <row r="91">
          <cell r="B91" t="str">
            <v>COMP 005</v>
          </cell>
          <cell r="E91" t="str">
            <v xml:space="preserve">PORTA DE ABRIR EM ACO TIPO VENEZIANA, COM FUNDO ANTICORROSIVO / PRIMER DE PROTECAO </v>
          </cell>
          <cell r="F91" t="str">
            <v>M2</v>
          </cell>
          <cell r="G91">
            <v>1</v>
          </cell>
          <cell r="I91">
            <v>337.94350330596615</v>
          </cell>
        </row>
        <row r="92">
          <cell r="B92" t="str">
            <v>INSUMO</v>
          </cell>
          <cell r="C92" t="str">
            <v>SINAPI</v>
          </cell>
          <cell r="D92">
            <v>39022</v>
          </cell>
          <cell r="E92" t="str">
            <v>PORTA DE ABRIR EM ACO TIPO VENEZIANA, COM FUNDO ANTICORROSIVO / PRIMER DE PROTECAO, SEM GUARNICAO/ALIZAR/VISTA, 87 X 210 CM</v>
          </cell>
          <cell r="F92" t="str">
            <v xml:space="preserve">UN    </v>
          </cell>
          <cell r="G92">
            <v>0.60207991242474013</v>
          </cell>
          <cell r="H92">
            <v>419</v>
          </cell>
          <cell r="I92">
            <v>252.27148330596611</v>
          </cell>
        </row>
        <row r="93">
          <cell r="B93" t="str">
            <v>COMPOSICAO</v>
          </cell>
          <cell r="C93" t="str">
            <v>SINAPI</v>
          </cell>
          <cell r="D93">
            <v>88315</v>
          </cell>
          <cell r="E93" t="str">
            <v>SERRALHEIRO COM ENCARGOS COMPLEMENTARES</v>
          </cell>
          <cell r="F93" t="str">
            <v>H</v>
          </cell>
          <cell r="G93">
            <v>1.6</v>
          </cell>
          <cell r="H93">
            <v>16.11</v>
          </cell>
          <cell r="I93">
            <v>25.776</v>
          </cell>
        </row>
        <row r="94">
          <cell r="B94" t="str">
            <v>COMPOSICAO</v>
          </cell>
          <cell r="C94" t="str">
            <v>SINAPI</v>
          </cell>
          <cell r="D94">
            <v>88316</v>
          </cell>
          <cell r="E94" t="str">
            <v>SERVENTE COM ENCARGOS COMPLEMENTARES</v>
          </cell>
          <cell r="F94" t="str">
            <v>H</v>
          </cell>
          <cell r="G94">
            <v>4.2</v>
          </cell>
          <cell r="H94">
            <v>13.71</v>
          </cell>
          <cell r="I94">
            <v>57.582000000000008</v>
          </cell>
        </row>
        <row r="95">
          <cell r="B95" t="str">
            <v>COMPOSICAO</v>
          </cell>
          <cell r="C95" t="str">
            <v>SINAPI</v>
          </cell>
          <cell r="D95">
            <v>88627</v>
          </cell>
          <cell r="E95" t="str">
            <v>ARGAMASSA TRAÇO 1:0,5:4,5 (CIMENTO, CAL E AREIA MÉDIA) PARA ASSENTAMENTO DE ALVENARIA, PREPARO MANUAL. AF_08/2014</v>
          </cell>
          <cell r="F95" t="str">
            <v>M3</v>
          </cell>
          <cell r="G95">
            <v>6.0000000000000001E-3</v>
          </cell>
          <cell r="H95">
            <v>385.67</v>
          </cell>
          <cell r="I95">
            <v>2.3140200000000002</v>
          </cell>
        </row>
        <row r="97">
          <cell r="B97" t="str">
            <v>COMP 006</v>
          </cell>
          <cell r="E97" t="str">
            <v xml:space="preserve">PORTA DE ABRIR EM ACO TIPO VENEZIANA, COM FUNDO ANTICORROSIVO / PRIMER DE PROTECAO </v>
          </cell>
          <cell r="F97" t="str">
            <v>M2</v>
          </cell>
          <cell r="G97">
            <v>1</v>
          </cell>
          <cell r="I97">
            <v>337.94350330596615</v>
          </cell>
        </row>
        <row r="98">
          <cell r="B98" t="str">
            <v>INSUMO</v>
          </cell>
          <cell r="C98" t="str">
            <v>SINAPI</v>
          </cell>
          <cell r="D98">
            <v>39022</v>
          </cell>
          <cell r="E98" t="str">
            <v>PORTA DE ABRIR EM ACO TIPO VENEZIANA, COM FUNDO ANTICORROSIVO / PRIMER DE PROTECAO, SEM GUARNICAO/ALIZAR/VISTA, 87 X 210 CM</v>
          </cell>
          <cell r="F98" t="str">
            <v xml:space="preserve">UN    </v>
          </cell>
          <cell r="G98">
            <v>0.60207991242474013</v>
          </cell>
          <cell r="H98">
            <v>419</v>
          </cell>
          <cell r="I98">
            <v>252.27148330596611</v>
          </cell>
        </row>
        <row r="99">
          <cell r="B99" t="str">
            <v>COMPOSICAO</v>
          </cell>
          <cell r="C99" t="str">
            <v>SINAPI</v>
          </cell>
          <cell r="D99">
            <v>88315</v>
          </cell>
          <cell r="E99" t="str">
            <v>SERRALHEIRO COM ENCARGOS COMPLEMENTARES</v>
          </cell>
          <cell r="F99" t="str">
            <v>H</v>
          </cell>
          <cell r="G99">
            <v>1.6</v>
          </cell>
          <cell r="H99">
            <v>16.11</v>
          </cell>
          <cell r="I99">
            <v>25.776</v>
          </cell>
        </row>
        <row r="100">
          <cell r="B100" t="str">
            <v>COMPOSICAO</v>
          </cell>
          <cell r="C100" t="str">
            <v>SINAPI</v>
          </cell>
          <cell r="D100">
            <v>88316</v>
          </cell>
          <cell r="E100" t="str">
            <v>SERVENTE COM ENCARGOS COMPLEMENTARES</v>
          </cell>
          <cell r="F100" t="str">
            <v>H</v>
          </cell>
          <cell r="G100">
            <v>4.2</v>
          </cell>
          <cell r="H100">
            <v>13.71</v>
          </cell>
          <cell r="I100">
            <v>57.582000000000008</v>
          </cell>
        </row>
        <row r="101">
          <cell r="B101" t="str">
            <v>COMPOSICAO</v>
          </cell>
          <cell r="C101" t="str">
            <v>SINAPI</v>
          </cell>
          <cell r="D101">
            <v>88627</v>
          </cell>
          <cell r="E101" t="str">
            <v>ARGAMASSA TRAÇO 1:0,5:4,5 (CIMENTO, CAL E AREIA MÉDIA) PARA ASSENTAMENTO DE ALVENARIA, PREPARO MANUAL. AF_08/2014</v>
          </cell>
          <cell r="F101" t="str">
            <v>M3</v>
          </cell>
          <cell r="G101">
            <v>6.0000000000000001E-3</v>
          </cell>
          <cell r="H101">
            <v>385.67</v>
          </cell>
          <cell r="I101">
            <v>2.3140200000000002</v>
          </cell>
        </row>
        <row r="103">
          <cell r="B103" t="str">
            <v>COMP 007</v>
          </cell>
          <cell r="E103" t="str">
            <v>REVESTIMENTO DE PAREDE COM CERÂMICA 10X10CM, COM ARGAMASSA AC III E REJUNTE BRANCO</v>
          </cell>
          <cell r="F103" t="str">
            <v>M2</v>
          </cell>
          <cell r="G103">
            <v>1</v>
          </cell>
          <cell r="I103">
            <v>56.510000000000005</v>
          </cell>
        </row>
        <row r="104">
          <cell r="B104" t="str">
            <v>COMPOSIÇÃO</v>
          </cell>
          <cell r="C104" t="str">
            <v>SINAPI</v>
          </cell>
          <cell r="D104">
            <v>88256</v>
          </cell>
          <cell r="E104" t="str">
            <v>AZULEJISTA OU LADRILHISTA COM ENCARGOS COMPLEMENTARES</v>
          </cell>
          <cell r="F104" t="str">
            <v>H</v>
          </cell>
          <cell r="G104">
            <v>0.6</v>
          </cell>
          <cell r="H104">
            <v>15.71</v>
          </cell>
          <cell r="I104">
            <v>9.4260000000000002</v>
          </cell>
        </row>
        <row r="105">
          <cell r="B105" t="str">
            <v>COMPOSIÇÃO</v>
          </cell>
          <cell r="C105" t="str">
            <v>SINAPI</v>
          </cell>
          <cell r="D105">
            <v>88316</v>
          </cell>
          <cell r="E105" t="str">
            <v>SERVENTE COM ENCARGOS COMPLEMENTARES</v>
          </cell>
          <cell r="F105" t="str">
            <v>H</v>
          </cell>
          <cell r="G105">
            <v>0.4</v>
          </cell>
          <cell r="H105">
            <v>13.71</v>
          </cell>
          <cell r="I105">
            <v>5.4840000000000009</v>
          </cell>
        </row>
        <row r="106">
          <cell r="B106" t="str">
            <v xml:space="preserve">INSUMO </v>
          </cell>
          <cell r="C106" t="str">
            <v>SINAPI</v>
          </cell>
          <cell r="D106">
            <v>536</v>
          </cell>
          <cell r="E106" t="str">
            <v>REVESTIMENTO EM CERAMICA ESMALTADA EXTRA, PEI MENOR OU IGUAL A 3, FORMATO MENOR OU IGUAL A 2025 CM2</v>
          </cell>
          <cell r="F106" t="str">
            <v xml:space="preserve">M2    </v>
          </cell>
          <cell r="G106">
            <v>1.05</v>
          </cell>
          <cell r="H106">
            <v>31.3</v>
          </cell>
          <cell r="I106">
            <v>32.865000000000002</v>
          </cell>
        </row>
        <row r="107">
          <cell r="B107" t="str">
            <v xml:space="preserve">INSUMO </v>
          </cell>
          <cell r="C107" t="str">
            <v>SINAPI</v>
          </cell>
          <cell r="D107">
            <v>37595</v>
          </cell>
          <cell r="E107" t="str">
            <v>ARGAMASSA COLANTE TIPO ACIII</v>
          </cell>
          <cell r="F107" t="str">
            <v xml:space="preserve">KG    </v>
          </cell>
          <cell r="G107">
            <v>4.9000000000000004</v>
          </cell>
          <cell r="H107">
            <v>1.52</v>
          </cell>
          <cell r="I107">
            <v>7.4480000000000004</v>
          </cell>
        </row>
        <row r="108">
          <cell r="B108" t="str">
            <v xml:space="preserve">INSUMO </v>
          </cell>
          <cell r="C108" t="str">
            <v>SINAPI</v>
          </cell>
          <cell r="D108">
            <v>34356</v>
          </cell>
          <cell r="E108" t="str">
            <v>REJUNTE BRANCO, CIMENTICIO</v>
          </cell>
          <cell r="F108" t="str">
            <v xml:space="preserve">KG    </v>
          </cell>
          <cell r="G108">
            <v>0.45</v>
          </cell>
          <cell r="H108">
            <v>2.86</v>
          </cell>
          <cell r="I108">
            <v>1.2869999999999999</v>
          </cell>
        </row>
        <row r="110">
          <cell r="B110" t="str">
            <v>COMP 008</v>
          </cell>
          <cell r="E110" t="str">
            <v xml:space="preserve">FORNECIMENTO E INSTALAÇÃO DE BANCADAS EM GRANITO POLIDO ESP =2,5CM A 3,0CM </v>
          </cell>
          <cell r="F110" t="str">
            <v>M2</v>
          </cell>
          <cell r="G110">
            <v>1</v>
          </cell>
          <cell r="I110">
            <v>495.17999999999995</v>
          </cell>
        </row>
        <row r="111">
          <cell r="B111" t="str">
            <v>INSUMO</v>
          </cell>
          <cell r="C111" t="str">
            <v>SINAPI</v>
          </cell>
          <cell r="D111">
            <v>11795</v>
          </cell>
          <cell r="E111" t="str">
            <v>GRANITO PARA BANCADA, POLIDO, TIPO ANDORINHA/ QUARTZ/ CASTELO/ CORUMBA OU OUTROS EQUIVALENTES DA REGIAO, E=  *2,5* CM</v>
          </cell>
          <cell r="F111" t="str">
            <v xml:space="preserve">M2    </v>
          </cell>
          <cell r="G111">
            <v>1</v>
          </cell>
          <cell r="H111">
            <v>400</v>
          </cell>
          <cell r="I111">
            <v>400</v>
          </cell>
        </row>
        <row r="112">
          <cell r="B112" t="str">
            <v>COMPOSICAO</v>
          </cell>
          <cell r="C112" t="str">
            <v>SINAPI</v>
          </cell>
          <cell r="D112">
            <v>88309</v>
          </cell>
          <cell r="E112" t="str">
            <v>PEDREIRO COM ENCARGOS COMPLEMENTARES</v>
          </cell>
          <cell r="F112" t="str">
            <v>H</v>
          </cell>
          <cell r="G112">
            <v>2</v>
          </cell>
          <cell r="H112">
            <v>16.89</v>
          </cell>
          <cell r="I112">
            <v>33.78</v>
          </cell>
        </row>
        <row r="113">
          <cell r="B113" t="str">
            <v>COMPOSICAO</v>
          </cell>
          <cell r="C113" t="str">
            <v>SINAPI</v>
          </cell>
          <cell r="D113">
            <v>86957</v>
          </cell>
          <cell r="E113" t="str">
            <v>MÃO FRANCESA EM BARRA DE FERRO CHATO RETANGULAR 2" X 1/4", REFORÇADA, 40 X 30 CM</v>
          </cell>
          <cell r="F113" t="str">
            <v>UN</v>
          </cell>
          <cell r="G113">
            <v>2</v>
          </cell>
          <cell r="H113">
            <v>30.7</v>
          </cell>
          <cell r="I113">
            <v>61.4</v>
          </cell>
        </row>
        <row r="115">
          <cell r="B115" t="str">
            <v>INSTALAÇÕES HIDRAULICAS</v>
          </cell>
        </row>
        <row r="117">
          <cell r="B117" t="str">
            <v>COMP 009</v>
          </cell>
          <cell r="E117" t="str">
            <v>FORNECIMENTO E INSTALAÇÃO DE JOELHO SOLDAVEL COM ROSCA 25MM- 3/4"</v>
          </cell>
          <cell r="F117" t="str">
            <v>UNI</v>
          </cell>
          <cell r="G117">
            <v>1</v>
          </cell>
          <cell r="I117">
            <v>5.6181799999999997</v>
          </cell>
        </row>
        <row r="118">
          <cell r="B118" t="str">
            <v xml:space="preserve">INSUMO </v>
          </cell>
          <cell r="C118" t="str">
            <v>SINAPI</v>
          </cell>
          <cell r="D118">
            <v>3522</v>
          </cell>
          <cell r="E118" t="str">
            <v>JOELHO PVC,  SOLDAVEL COM ROSCA, 90 GRAUS, 25 MM X 3/4", PARA AGUA FRIA PREDIAL</v>
          </cell>
          <cell r="F118" t="str">
            <v xml:space="preserve">UN    </v>
          </cell>
          <cell r="G118">
            <v>1</v>
          </cell>
          <cell r="H118">
            <v>2.12</v>
          </cell>
          <cell r="I118">
            <v>2.12</v>
          </cell>
        </row>
        <row r="119">
          <cell r="B119" t="str">
            <v xml:space="preserve">INSUMO </v>
          </cell>
          <cell r="C119" t="str">
            <v>SINAPI</v>
          </cell>
          <cell r="D119">
            <v>122</v>
          </cell>
          <cell r="E119" t="str">
            <v>ADESIVO PLASTICO PARA PVC, FRASCO COM 850 GR</v>
          </cell>
          <cell r="F119" t="str">
            <v xml:space="preserve">UN    </v>
          </cell>
          <cell r="G119">
            <v>7.0000000000000001E-3</v>
          </cell>
          <cell r="H119">
            <v>45.16</v>
          </cell>
          <cell r="I119">
            <v>0.31611999999999996</v>
          </cell>
        </row>
        <row r="120">
          <cell r="B120" t="str">
            <v xml:space="preserve">INSUMO </v>
          </cell>
          <cell r="C120" t="str">
            <v>SINAPI</v>
          </cell>
          <cell r="D120">
            <v>20083</v>
          </cell>
          <cell r="E120" t="str">
            <v>SOLUCAO LIMPADORA PARA PVC, FRASCO COM 1000 CM3</v>
          </cell>
          <cell r="F120" t="str">
            <v xml:space="preserve">UN    </v>
          </cell>
          <cell r="G120">
            <v>8.0000000000000002E-3</v>
          </cell>
          <cell r="H120">
            <v>39.22</v>
          </cell>
          <cell r="I120">
            <v>0.31375999999999998</v>
          </cell>
        </row>
        <row r="121">
          <cell r="B121" t="str">
            <v xml:space="preserve">INSUMO </v>
          </cell>
          <cell r="C121" t="str">
            <v>SINAPI</v>
          </cell>
          <cell r="D121">
            <v>38383</v>
          </cell>
          <cell r="E121" t="str">
            <v>LIXA D'AGUA EM FOLHA, GRAO 100</v>
          </cell>
          <cell r="F121" t="str">
            <v xml:space="preserve">UN    </v>
          </cell>
          <cell r="G121">
            <v>0.03</v>
          </cell>
          <cell r="H121">
            <v>1.5</v>
          </cell>
          <cell r="I121">
            <v>4.4999999999999998E-2</v>
          </cell>
        </row>
        <row r="122">
          <cell r="B122" t="str">
            <v>COMPOSIÇÃO</v>
          </cell>
          <cell r="C122" t="str">
            <v>SINAPI</v>
          </cell>
          <cell r="D122">
            <v>88248</v>
          </cell>
          <cell r="E122" t="str">
            <v>AUXILIAR DE ENCANADOR OU BOMBEIRO HIDRÁULICO COM ENCARGOS COMPLEMENTARES</v>
          </cell>
          <cell r="F122" t="str">
            <v>H</v>
          </cell>
          <cell r="G122">
            <v>0.09</v>
          </cell>
          <cell r="H122">
            <v>14.08</v>
          </cell>
          <cell r="I122">
            <v>1.2671999999999999</v>
          </cell>
        </row>
        <row r="123">
          <cell r="B123" t="str">
            <v>COMPOSIÇÃO</v>
          </cell>
          <cell r="C123" t="str">
            <v>SINAPI</v>
          </cell>
          <cell r="D123">
            <v>88267</v>
          </cell>
          <cell r="E123" t="str">
            <v>ENCANADOR OU BOMBEIRO HIDRÁULICO COM ENCARGOS COMPLEMENTARES</v>
          </cell>
          <cell r="F123" t="str">
            <v>H</v>
          </cell>
          <cell r="G123">
            <v>0.09</v>
          </cell>
          <cell r="H123">
            <v>17.29</v>
          </cell>
          <cell r="I123">
            <v>1.5560999999999998</v>
          </cell>
        </row>
        <row r="125">
          <cell r="B125" t="str">
            <v>COMP 010</v>
          </cell>
          <cell r="E125" t="str">
            <v>FORNECIMENTO E INSTALAÇÃO DE JOELHO SOLDAVEL COM ROSCA 25MM- 1/2" - PARA INSTALAÇÃO DE BEBEDOURO</v>
          </cell>
          <cell r="F125" t="str">
            <v>UNI</v>
          </cell>
          <cell r="G125">
            <v>1</v>
          </cell>
          <cell r="I125">
            <v>4.7981799999999994</v>
          </cell>
        </row>
        <row r="126">
          <cell r="B126" t="str">
            <v xml:space="preserve">INSUMO </v>
          </cell>
          <cell r="C126" t="str">
            <v>SINAPI</v>
          </cell>
          <cell r="D126">
            <v>3531</v>
          </cell>
          <cell r="E126" t="str">
            <v>JOELHO PVC,  SOLDAVEL COM ROSCA, 90 GRAUS, 25 MM X 1/2", PARA AGUA FRIA PREDIAL</v>
          </cell>
          <cell r="F126" t="str">
            <v xml:space="preserve">UN    </v>
          </cell>
          <cell r="G126">
            <v>1</v>
          </cell>
          <cell r="H126">
            <v>1.3</v>
          </cell>
          <cell r="I126">
            <v>1.3</v>
          </cell>
        </row>
        <row r="127">
          <cell r="B127" t="str">
            <v xml:space="preserve">INSUMO </v>
          </cell>
          <cell r="C127" t="str">
            <v>SINAPI</v>
          </cell>
          <cell r="D127">
            <v>122</v>
          </cell>
          <cell r="E127" t="str">
            <v>ADESIVO PLASTICO PARA PVC, FRASCO COM 850 GR</v>
          </cell>
          <cell r="F127" t="str">
            <v xml:space="preserve">UN    </v>
          </cell>
          <cell r="G127">
            <v>7.0000000000000001E-3</v>
          </cell>
          <cell r="H127">
            <v>45.16</v>
          </cell>
          <cell r="I127">
            <v>0.31611999999999996</v>
          </cell>
        </row>
        <row r="128">
          <cell r="B128" t="str">
            <v xml:space="preserve">INSUMO </v>
          </cell>
          <cell r="C128" t="str">
            <v>SINAPI</v>
          </cell>
          <cell r="D128">
            <v>20083</v>
          </cell>
          <cell r="E128" t="str">
            <v>SOLUCAO LIMPADORA PARA PVC, FRASCO COM 1000 CM3</v>
          </cell>
          <cell r="F128" t="str">
            <v xml:space="preserve">UN    </v>
          </cell>
          <cell r="G128">
            <v>8.0000000000000002E-3</v>
          </cell>
          <cell r="H128">
            <v>39.22</v>
          </cell>
          <cell r="I128">
            <v>0.31375999999999998</v>
          </cell>
        </row>
        <row r="129">
          <cell r="B129" t="str">
            <v xml:space="preserve">INSUMO </v>
          </cell>
          <cell r="C129" t="str">
            <v>SINAPI</v>
          </cell>
          <cell r="D129">
            <v>38383</v>
          </cell>
          <cell r="E129" t="str">
            <v>LIXA D'AGUA EM FOLHA, GRAO 100</v>
          </cell>
          <cell r="F129" t="str">
            <v xml:space="preserve">UN    </v>
          </cell>
          <cell r="G129">
            <v>0.03</v>
          </cell>
          <cell r="H129">
            <v>1.5</v>
          </cell>
          <cell r="I129">
            <v>4.4999999999999998E-2</v>
          </cell>
        </row>
        <row r="130">
          <cell r="B130" t="str">
            <v>COMPOSIÇÃO</v>
          </cell>
          <cell r="C130" t="str">
            <v>SINAPI</v>
          </cell>
          <cell r="D130">
            <v>88248</v>
          </cell>
          <cell r="E130" t="str">
            <v>AUXILIAR DE ENCANADOR OU BOMBEIRO HIDRÁULICO COM ENCARGOS COMPLEMENTARES</v>
          </cell>
          <cell r="F130" t="str">
            <v>H</v>
          </cell>
          <cell r="G130">
            <v>0.09</v>
          </cell>
          <cell r="H130">
            <v>14.08</v>
          </cell>
          <cell r="I130">
            <v>1.2671999999999999</v>
          </cell>
        </row>
        <row r="131">
          <cell r="B131" t="str">
            <v>COMPOSIÇÃO</v>
          </cell>
          <cell r="C131" t="str">
            <v>SINAPI</v>
          </cell>
          <cell r="D131">
            <v>88267</v>
          </cell>
          <cell r="E131" t="str">
            <v>ENCANADOR OU BOMBEIRO HIDRÁULICO COM ENCARGOS COMPLEMENTARES</v>
          </cell>
          <cell r="F131" t="str">
            <v>H</v>
          </cell>
          <cell r="G131">
            <v>0.09</v>
          </cell>
          <cell r="H131">
            <v>17.29</v>
          </cell>
          <cell r="I131">
            <v>1.5560999999999998</v>
          </cell>
        </row>
        <row r="133">
          <cell r="B133" t="str">
            <v>COMP 011</v>
          </cell>
          <cell r="E133" t="str">
            <v xml:space="preserve">VASO SANITÁRIO CONVENCIONAL COM CONEXÕES DE INSTALAÇÃO E ACENTO PLASTICO - FORNECIMENTO E INSTALAÇÃO </v>
          </cell>
          <cell r="F133" t="str">
            <v>UNI</v>
          </cell>
          <cell r="G133">
            <v>1</v>
          </cell>
          <cell r="I133">
            <v>195.32329999999999</v>
          </cell>
        </row>
        <row r="134">
          <cell r="B134" t="str">
            <v>COMPOSIÇÃO</v>
          </cell>
          <cell r="C134" t="str">
            <v>SINAPI</v>
          </cell>
          <cell r="D134">
            <v>95470</v>
          </cell>
          <cell r="E134" t="str">
            <v>VASO SANITARIO SIFONADO CONVENCIONAL COM LOUÇA BRANCA, INCLUSO CONJUNTO DE LIGAÇÃO PARA BACIA SANITÁRIA AJUSTÁVEL - FORNECIMENTO E INSTALAÇÃO. AF_10/2016</v>
          </cell>
          <cell r="F134" t="str">
            <v>UN</v>
          </cell>
          <cell r="G134">
            <v>1</v>
          </cell>
          <cell r="H134">
            <v>170.5</v>
          </cell>
          <cell r="I134">
            <v>170.5</v>
          </cell>
        </row>
        <row r="135">
          <cell r="B135" t="str">
            <v xml:space="preserve">INSUMO </v>
          </cell>
          <cell r="C135" t="str">
            <v>SINAPI</v>
          </cell>
          <cell r="D135">
            <v>377</v>
          </cell>
          <cell r="E135" t="str">
            <v>ASSENTO SANITARIO DE PLASTICO, TIPO CONVENCIONAL</v>
          </cell>
          <cell r="F135" t="str">
            <v xml:space="preserve">UN    </v>
          </cell>
          <cell r="G135">
            <v>1</v>
          </cell>
          <cell r="H135">
            <v>22</v>
          </cell>
          <cell r="I135">
            <v>22</v>
          </cell>
        </row>
        <row r="136">
          <cell r="B136" t="str">
            <v>COMPOSIÇÃO</v>
          </cell>
          <cell r="C136" t="str">
            <v>SINAPI</v>
          </cell>
          <cell r="D136">
            <v>88248</v>
          </cell>
          <cell r="E136" t="str">
            <v>AUXILIAR DE ENCANADOR OU BOMBEIRO HIDRÁULICO COM ENCARGOS COMPLEMENTARES</v>
          </cell>
          <cell r="F136" t="str">
            <v>H</v>
          </cell>
          <cell r="G136">
            <v>0.09</v>
          </cell>
          <cell r="H136">
            <v>14.08</v>
          </cell>
          <cell r="I136">
            <v>1.2671999999999999</v>
          </cell>
        </row>
        <row r="137">
          <cell r="B137" t="str">
            <v>COMPOSIÇÃO</v>
          </cell>
          <cell r="C137" t="str">
            <v>SINAPI</v>
          </cell>
          <cell r="D137">
            <v>88267</v>
          </cell>
          <cell r="E137" t="str">
            <v>ENCANADOR OU BOMBEIRO HIDRÁULICO COM ENCARGOS COMPLEMENTARES</v>
          </cell>
          <cell r="F137" t="str">
            <v>H</v>
          </cell>
          <cell r="G137">
            <v>0.09</v>
          </cell>
          <cell r="H137">
            <v>17.29</v>
          </cell>
          <cell r="I137">
            <v>1.5560999999999998</v>
          </cell>
        </row>
        <row r="139">
          <cell r="B139" t="str">
            <v>COMP 012</v>
          </cell>
          <cell r="E139" t="str">
            <v xml:space="preserve">FORNECIMENTO E INSTALAÇÃO DE BOLSA DE LIGAÇÃO PARA VASO SANITÁRIO </v>
          </cell>
          <cell r="F139" t="str">
            <v>UNI</v>
          </cell>
          <cell r="G139">
            <v>1</v>
          </cell>
          <cell r="I139">
            <v>5.617</v>
          </cell>
        </row>
        <row r="140">
          <cell r="B140" t="str">
            <v xml:space="preserve">INSUMO </v>
          </cell>
          <cell r="C140" t="str">
            <v>SINAPI</v>
          </cell>
          <cell r="D140">
            <v>6140</v>
          </cell>
          <cell r="E140" t="str">
            <v>BOLSA DE LIGACAO EM PVC FLEXIVEL PARA VASO SANITARIO 1.1/2 " (40 MM)</v>
          </cell>
          <cell r="F140" t="str">
            <v xml:space="preserve">UN    </v>
          </cell>
          <cell r="G140">
            <v>1</v>
          </cell>
          <cell r="H140">
            <v>2.48</v>
          </cell>
          <cell r="I140">
            <v>2.48</v>
          </cell>
        </row>
        <row r="141">
          <cell r="B141" t="str">
            <v>COMPOSIÇÃO</v>
          </cell>
          <cell r="C141" t="str">
            <v>SINAPI</v>
          </cell>
          <cell r="D141">
            <v>88248</v>
          </cell>
          <cell r="E141" t="str">
            <v>AUXILIAR DE ENCANADOR OU BOMBEIRO HIDRÁULICO COM ENCARGOS COMPLEMENTARES</v>
          </cell>
          <cell r="F141" t="str">
            <v>H</v>
          </cell>
          <cell r="G141">
            <v>0.1</v>
          </cell>
          <cell r="H141">
            <v>14.08</v>
          </cell>
          <cell r="I141">
            <v>1.4080000000000001</v>
          </cell>
        </row>
        <row r="142">
          <cell r="B142" t="str">
            <v>COMPOSIÇÃO</v>
          </cell>
          <cell r="C142" t="str">
            <v>SINAPI</v>
          </cell>
          <cell r="D142">
            <v>88267</v>
          </cell>
          <cell r="E142" t="str">
            <v>ENCANADOR OU BOMBEIRO HIDRÁULICO COM ENCARGOS COMPLEMENTARES</v>
          </cell>
          <cell r="F142" t="str">
            <v>H</v>
          </cell>
          <cell r="G142">
            <v>0.1</v>
          </cell>
          <cell r="H142">
            <v>17.29</v>
          </cell>
          <cell r="I142">
            <v>1.7290000000000001</v>
          </cell>
        </row>
        <row r="144">
          <cell r="B144" t="str">
            <v>COMP 013</v>
          </cell>
          <cell r="E144" t="str">
            <v>FORNECIMENTO E INSTALAÇÃO DE TUBO DE LIGAÇÃO PARA VASO SANITÁRIO VDE</v>
          </cell>
          <cell r="F144" t="str">
            <v>UNI</v>
          </cell>
          <cell r="G144">
            <v>1</v>
          </cell>
          <cell r="I144">
            <v>18.137</v>
          </cell>
        </row>
        <row r="145">
          <cell r="B145" t="str">
            <v xml:space="preserve">INSUMO </v>
          </cell>
          <cell r="C145" t="str">
            <v>MERCADO</v>
          </cell>
          <cell r="E145" t="str">
            <v>TUBO DE LIGAÇÃO PARA VASO SANITÁRIO</v>
          </cell>
          <cell r="F145">
            <v>1</v>
          </cell>
          <cell r="G145">
            <v>1</v>
          </cell>
          <cell r="H145">
            <v>15</v>
          </cell>
          <cell r="I145">
            <v>15</v>
          </cell>
        </row>
        <row r="146">
          <cell r="B146" t="str">
            <v>COMPOSIÇÃO</v>
          </cell>
          <cell r="C146" t="str">
            <v>SINAPI</v>
          </cell>
          <cell r="D146">
            <v>88248</v>
          </cell>
          <cell r="E146" t="str">
            <v>AUXILIAR DE ENCANADOR OU BOMBEIRO HIDRÁULICO COM ENCARGOS COMPLEMENTARES</v>
          </cell>
          <cell r="F146" t="str">
            <v>H</v>
          </cell>
          <cell r="G146">
            <v>0.1</v>
          </cell>
          <cell r="H146">
            <v>14.08</v>
          </cell>
          <cell r="I146">
            <v>1.4080000000000001</v>
          </cell>
        </row>
        <row r="147">
          <cell r="B147" t="str">
            <v>COMPOSIÇÃO</v>
          </cell>
          <cell r="C147" t="str">
            <v>SINAPI</v>
          </cell>
          <cell r="D147">
            <v>88267</v>
          </cell>
          <cell r="E147" t="str">
            <v>ENCANADOR OU BOMBEIRO HIDRÁULICO COM ENCARGOS COMPLEMENTARES</v>
          </cell>
          <cell r="F147" t="str">
            <v>H</v>
          </cell>
          <cell r="G147">
            <v>0.1</v>
          </cell>
          <cell r="H147">
            <v>17.29</v>
          </cell>
          <cell r="I147">
            <v>1.7290000000000001</v>
          </cell>
        </row>
        <row r="149">
          <cell r="B149" t="str">
            <v>COMP 014</v>
          </cell>
          <cell r="E149" t="str">
            <v>FORNECIMENTO E INSTALAÇÃO DE TUBO DE LIGAÇÃO CROMADO PARA VASO SANITÁRIO VDE -</v>
          </cell>
          <cell r="F149" t="str">
            <v>UNI</v>
          </cell>
          <cell r="G149">
            <v>1</v>
          </cell>
          <cell r="I149">
            <v>25.637</v>
          </cell>
        </row>
        <row r="150">
          <cell r="B150" t="str">
            <v xml:space="preserve">INSUMO </v>
          </cell>
          <cell r="C150" t="str">
            <v>MERCADO</v>
          </cell>
          <cell r="E150" t="str">
            <v>TUBO DE LIGAÇÃO PARA VASO SANITÁRIO</v>
          </cell>
          <cell r="F150">
            <v>1</v>
          </cell>
          <cell r="G150">
            <v>1</v>
          </cell>
          <cell r="H150">
            <v>22.5</v>
          </cell>
          <cell r="I150">
            <v>22.5</v>
          </cell>
        </row>
        <row r="151">
          <cell r="B151" t="str">
            <v>COMPOSIÇÃO</v>
          </cell>
          <cell r="C151" t="str">
            <v>SINAPI</v>
          </cell>
          <cell r="D151">
            <v>88248</v>
          </cell>
          <cell r="E151" t="str">
            <v>AUXILIAR DE ENCANADOR OU BOMBEIRO HIDRÁULICO COM ENCARGOS COMPLEMENTARES</v>
          </cell>
          <cell r="F151" t="str">
            <v>H</v>
          </cell>
          <cell r="G151">
            <v>0.1</v>
          </cell>
          <cell r="H151">
            <v>14.08</v>
          </cell>
          <cell r="I151">
            <v>1.4080000000000001</v>
          </cell>
        </row>
        <row r="152">
          <cell r="B152" t="str">
            <v>COMPOSIÇÃO</v>
          </cell>
          <cell r="C152" t="str">
            <v>SINAPI</v>
          </cell>
          <cell r="D152">
            <v>88267</v>
          </cell>
          <cell r="E152" t="str">
            <v>ENCANADOR OU BOMBEIRO HIDRÁULICO COM ENCARGOS COMPLEMENTARES</v>
          </cell>
          <cell r="F152" t="str">
            <v>H</v>
          </cell>
          <cell r="G152">
            <v>0.1</v>
          </cell>
          <cell r="H152">
            <v>17.29</v>
          </cell>
          <cell r="I152">
            <v>1.7290000000000001</v>
          </cell>
        </row>
        <row r="154">
          <cell r="B154" t="str">
            <v>COMP 015</v>
          </cell>
          <cell r="E154" t="str">
            <v xml:space="preserve">BUCHA DE REDUCAO DE PVC, SOLDAVEL, CURTA, COM 25 X 20 MM, PARA AGUA FRIA PREDIAL - FORNECIMENTO E INSTALAÇÃO </v>
          </cell>
          <cell r="F154" t="str">
            <v>UNI</v>
          </cell>
          <cell r="G154">
            <v>1</v>
          </cell>
          <cell r="I154">
            <v>5.0608899999999997</v>
          </cell>
        </row>
        <row r="155">
          <cell r="B155" t="str">
            <v>INSUMO</v>
          </cell>
          <cell r="C155" t="str">
            <v>SINAPI</v>
          </cell>
          <cell r="D155">
            <v>122</v>
          </cell>
          <cell r="E155" t="str">
            <v>ADESIVO PLASTICO PARA PVC, FRASCO COM 850 GR</v>
          </cell>
          <cell r="F155" t="str">
            <v xml:space="preserve">UN    </v>
          </cell>
          <cell r="G155">
            <v>8.9999999999999993E-3</v>
          </cell>
          <cell r="H155">
            <v>45.16</v>
          </cell>
          <cell r="I155">
            <v>0.40643999999999991</v>
          </cell>
        </row>
        <row r="156">
          <cell r="B156" t="str">
            <v>INSUMO</v>
          </cell>
          <cell r="C156" t="str">
            <v>SINAPI</v>
          </cell>
          <cell r="D156">
            <v>828</v>
          </cell>
          <cell r="E156" t="str">
            <v>BUCHA DE REDUCAO DE PVC, SOLDAVEL, CURTA, COM 25 X 20 MM, PARA AGUA FRIA PREDIAL</v>
          </cell>
          <cell r="F156" t="str">
            <v xml:space="preserve">UN    </v>
          </cell>
          <cell r="G156">
            <v>1</v>
          </cell>
          <cell r="H156">
            <v>0.4</v>
          </cell>
          <cell r="I156">
            <v>0.4</v>
          </cell>
        </row>
        <row r="157">
          <cell r="B157" t="str">
            <v>INSUMO</v>
          </cell>
          <cell r="C157" t="str">
            <v>SINAPI</v>
          </cell>
          <cell r="D157">
            <v>20083</v>
          </cell>
          <cell r="E157" t="str">
            <v>SOLUCAO LIMPADORA PARA PVC, FRASCO COM 1000 CM3</v>
          </cell>
          <cell r="F157" t="str">
            <v xml:space="preserve">UN    </v>
          </cell>
          <cell r="G157">
            <v>1.0999999999999999E-2</v>
          </cell>
          <cell r="H157">
            <v>39.22</v>
          </cell>
          <cell r="I157">
            <v>0.43141999999999997</v>
          </cell>
        </row>
        <row r="158">
          <cell r="B158" t="str">
            <v>INSUMO</v>
          </cell>
          <cell r="C158" t="str">
            <v>SINAPI</v>
          </cell>
          <cell r="D158">
            <v>38383</v>
          </cell>
          <cell r="E158" t="str">
            <v>LIXA D'AGUA EM FOLHA, GRAO 100</v>
          </cell>
          <cell r="F158" t="str">
            <v xml:space="preserve">UN    </v>
          </cell>
          <cell r="G158">
            <v>0.06</v>
          </cell>
          <cell r="H158">
            <v>1.5</v>
          </cell>
          <cell r="I158">
            <v>0.09</v>
          </cell>
        </row>
        <row r="159">
          <cell r="B159" t="str">
            <v>COMPOSICAO</v>
          </cell>
          <cell r="C159" t="str">
            <v>SINAPI</v>
          </cell>
          <cell r="D159">
            <v>88248</v>
          </cell>
          <cell r="E159" t="str">
            <v>AUXILIAR DE ENCANADOR OU BOMBEIRO HIDRÁULICO COM ENCARGOS COMPLEMENTARES</v>
          </cell>
          <cell r="F159" t="str">
            <v>H</v>
          </cell>
          <cell r="G159">
            <v>0.11899999999999999</v>
          </cell>
          <cell r="H159">
            <v>14.08</v>
          </cell>
          <cell r="I159">
            <v>1.6755199999999999</v>
          </cell>
        </row>
        <row r="160">
          <cell r="B160" t="str">
            <v>COMPOSICAO</v>
          </cell>
          <cell r="C160" t="str">
            <v>SINAPI</v>
          </cell>
          <cell r="D160">
            <v>88267</v>
          </cell>
          <cell r="E160" t="str">
            <v>ENCANADOR OU BOMBEIRO HIDRÁULICO COM ENCARGOS COMPLEMENTARES</v>
          </cell>
          <cell r="F160" t="str">
            <v>H</v>
          </cell>
          <cell r="G160">
            <v>0.11899999999999999</v>
          </cell>
          <cell r="H160">
            <v>17.29</v>
          </cell>
          <cell r="I160">
            <v>2.0575099999999997</v>
          </cell>
        </row>
        <row r="162">
          <cell r="B162" t="str">
            <v>COMP 016</v>
          </cell>
          <cell r="E162" t="str">
            <v xml:space="preserve">BUCHA DE REDUCAO DE PVC, SOLDAVEL, CURTA, COM 60 X 50 MM, PARA AGUA FRIA PREDIAL -  FORNECIMENTO E INSTALAÇÃO </v>
          </cell>
          <cell r="F162" t="str">
            <v>UNI</v>
          </cell>
          <cell r="G162">
            <v>1</v>
          </cell>
          <cell r="I162">
            <v>10.130890000000001</v>
          </cell>
        </row>
        <row r="163">
          <cell r="B163" t="str">
            <v>INSUMO</v>
          </cell>
          <cell r="C163" t="str">
            <v>SINAPI</v>
          </cell>
          <cell r="D163">
            <v>122</v>
          </cell>
          <cell r="E163" t="str">
            <v>ADESIVO PLASTICO PARA PVC, FRASCO COM 850 GR</v>
          </cell>
          <cell r="F163" t="str">
            <v xml:space="preserve">UN    </v>
          </cell>
          <cell r="G163">
            <v>8.9999999999999993E-3</v>
          </cell>
          <cell r="H163">
            <v>45.16</v>
          </cell>
          <cell r="I163">
            <v>0.40643999999999991</v>
          </cell>
        </row>
        <row r="164">
          <cell r="B164" t="str">
            <v>INSUMO</v>
          </cell>
          <cell r="C164" t="str">
            <v>SINAPI</v>
          </cell>
          <cell r="D164">
            <v>818</v>
          </cell>
          <cell r="E164" t="str">
            <v>BUCHA DE REDUCAO DE PVC, SOLDAVEL, CURTA, COM 60 X 50 MM, PARA AGUA FRIA PREDIAL</v>
          </cell>
          <cell r="F164" t="str">
            <v xml:space="preserve">UN    </v>
          </cell>
          <cell r="G164">
            <v>1</v>
          </cell>
          <cell r="H164">
            <v>5.47</v>
          </cell>
          <cell r="I164">
            <v>5.47</v>
          </cell>
        </row>
        <row r="165">
          <cell r="B165" t="str">
            <v>INSUMO</v>
          </cell>
          <cell r="C165" t="str">
            <v>SINAPI</v>
          </cell>
          <cell r="D165">
            <v>20083</v>
          </cell>
          <cell r="E165" t="str">
            <v>SOLUCAO LIMPADORA PARA PVC, FRASCO COM 1000 CM3</v>
          </cell>
          <cell r="F165" t="str">
            <v xml:space="preserve">UN    </v>
          </cell>
          <cell r="G165">
            <v>1.0999999999999999E-2</v>
          </cell>
          <cell r="H165">
            <v>39.22</v>
          </cell>
          <cell r="I165">
            <v>0.43141999999999997</v>
          </cell>
        </row>
        <row r="166">
          <cell r="B166" t="str">
            <v>INSUMO</v>
          </cell>
          <cell r="C166" t="str">
            <v>SINAPI</v>
          </cell>
          <cell r="D166">
            <v>38383</v>
          </cell>
          <cell r="E166" t="str">
            <v>LIXA D'AGUA EM FOLHA, GRAO 100</v>
          </cell>
          <cell r="F166" t="str">
            <v xml:space="preserve">UN    </v>
          </cell>
          <cell r="G166">
            <v>0.06</v>
          </cell>
          <cell r="H166">
            <v>1.5</v>
          </cell>
          <cell r="I166">
            <v>0.09</v>
          </cell>
        </row>
        <row r="167">
          <cell r="B167" t="str">
            <v>COMPOSICAO</v>
          </cell>
          <cell r="C167" t="str">
            <v>SINAPI</v>
          </cell>
          <cell r="D167">
            <v>88248</v>
          </cell>
          <cell r="E167" t="str">
            <v>AUXILIAR DE ENCANADOR OU BOMBEIRO HIDRÁULICO COM ENCARGOS COMPLEMENTARES</v>
          </cell>
          <cell r="F167" t="str">
            <v>H</v>
          </cell>
          <cell r="G167">
            <v>0.11899999999999999</v>
          </cell>
          <cell r="H167">
            <v>14.08</v>
          </cell>
          <cell r="I167">
            <v>1.6755199999999999</v>
          </cell>
        </row>
        <row r="168">
          <cell r="B168" t="str">
            <v>COMPOSICAO</v>
          </cell>
          <cell r="C168" t="str">
            <v>SINAPI</v>
          </cell>
          <cell r="D168">
            <v>88267</v>
          </cell>
          <cell r="E168" t="str">
            <v>ENCANADOR OU BOMBEIRO HIDRÁULICO COM ENCARGOS COMPLEMENTARES</v>
          </cell>
          <cell r="F168" t="str">
            <v>H</v>
          </cell>
          <cell r="G168">
            <v>0.11899999999999999</v>
          </cell>
          <cell r="H168">
            <v>17.29</v>
          </cell>
          <cell r="I168">
            <v>2.0575099999999997</v>
          </cell>
        </row>
        <row r="170">
          <cell r="B170" t="str">
            <v>COMP 017</v>
          </cell>
          <cell r="E170" t="str">
            <v xml:space="preserve">BUCHA DE REDUCAO DE PVC, SOLDAVEL, CURTA, COM 75 X 60 MM, PARA AGUA FRIA PREDIAL -  FORNECIMENTO E INSTALAÇÃO </v>
          </cell>
          <cell r="F170" t="str">
            <v>UNI</v>
          </cell>
          <cell r="G170">
            <v>1</v>
          </cell>
          <cell r="I170">
            <v>18.180889999999998</v>
          </cell>
        </row>
        <row r="171">
          <cell r="B171" t="str">
            <v>INSUMO</v>
          </cell>
          <cell r="C171" t="str">
            <v>SINAPI</v>
          </cell>
          <cell r="D171">
            <v>122</v>
          </cell>
          <cell r="E171" t="str">
            <v>ADESIVO PLASTICO PARA PVC, FRASCO COM 850 GR</v>
          </cell>
          <cell r="F171" t="str">
            <v xml:space="preserve">UN    </v>
          </cell>
          <cell r="G171">
            <v>8.9999999999999993E-3</v>
          </cell>
          <cell r="H171">
            <v>45.16</v>
          </cell>
          <cell r="I171">
            <v>0.40643999999999991</v>
          </cell>
        </row>
        <row r="172">
          <cell r="B172" t="str">
            <v>INSUMO</v>
          </cell>
          <cell r="C172" t="str">
            <v>SINAPI</v>
          </cell>
          <cell r="D172">
            <v>823</v>
          </cell>
          <cell r="E172" t="str">
            <v>BUCHA DE REDUCAO DE PVC, SOLDAVEL, CURTA, COM 75 X 60 MM, PARA AGUA FRIA PREDIAL</v>
          </cell>
          <cell r="F172" t="str">
            <v xml:space="preserve">UN    </v>
          </cell>
          <cell r="G172">
            <v>1</v>
          </cell>
          <cell r="H172">
            <v>13.52</v>
          </cell>
          <cell r="I172">
            <v>13.52</v>
          </cell>
        </row>
        <row r="173">
          <cell r="B173" t="str">
            <v>INSUMO</v>
          </cell>
          <cell r="C173" t="str">
            <v>SINAPI</v>
          </cell>
          <cell r="D173">
            <v>20083</v>
          </cell>
          <cell r="E173" t="str">
            <v>SOLUCAO LIMPADORA PARA PVC, FRASCO COM 1000 CM3</v>
          </cell>
          <cell r="F173" t="str">
            <v xml:space="preserve">UN    </v>
          </cell>
          <cell r="G173">
            <v>1.0999999999999999E-2</v>
          </cell>
          <cell r="H173">
            <v>39.22</v>
          </cell>
          <cell r="I173">
            <v>0.43141999999999997</v>
          </cell>
        </row>
        <row r="174">
          <cell r="B174" t="str">
            <v>INSUMO</v>
          </cell>
          <cell r="C174" t="str">
            <v>SINAPI</v>
          </cell>
          <cell r="D174">
            <v>38383</v>
          </cell>
          <cell r="E174" t="str">
            <v>LIXA D'AGUA EM FOLHA, GRAO 100</v>
          </cell>
          <cell r="F174" t="str">
            <v xml:space="preserve">UN    </v>
          </cell>
          <cell r="G174">
            <v>0.06</v>
          </cell>
          <cell r="H174">
            <v>1.5</v>
          </cell>
          <cell r="I174">
            <v>0.09</v>
          </cell>
        </row>
        <row r="175">
          <cell r="B175" t="str">
            <v>COMPOSICAO</v>
          </cell>
          <cell r="C175" t="str">
            <v>SINAPI</v>
          </cell>
          <cell r="D175">
            <v>88248</v>
          </cell>
          <cell r="E175" t="str">
            <v>AUXILIAR DE ENCANADOR OU BOMBEIRO HIDRÁULICO COM ENCARGOS COMPLEMENTARES</v>
          </cell>
          <cell r="F175" t="str">
            <v>H</v>
          </cell>
          <cell r="G175">
            <v>0.11899999999999999</v>
          </cell>
          <cell r="H175">
            <v>14.08</v>
          </cell>
          <cell r="I175">
            <v>1.6755199999999999</v>
          </cell>
        </row>
        <row r="176">
          <cell r="B176" t="str">
            <v>COMPOSICAO</v>
          </cell>
          <cell r="C176" t="str">
            <v>SINAPI</v>
          </cell>
          <cell r="D176">
            <v>88267</v>
          </cell>
          <cell r="E176" t="str">
            <v>ENCANADOR OU BOMBEIRO HIDRÁULICO COM ENCARGOS COMPLEMENTARES</v>
          </cell>
          <cell r="F176" t="str">
            <v>H</v>
          </cell>
          <cell r="G176">
            <v>0.11899999999999999</v>
          </cell>
          <cell r="H176">
            <v>17.29</v>
          </cell>
          <cell r="I176">
            <v>2.0575099999999997</v>
          </cell>
        </row>
        <row r="178">
          <cell r="B178" t="str">
            <v>COMP 018</v>
          </cell>
          <cell r="E178" t="str">
            <v xml:space="preserve">BUCHA DE REDUCAO DE PVC, SOLDAVEL, LONGA, COM 60 X 25 MM, PARA AGUA FRIA PREDIAL - FORNECIMENTO E INSTALAÇÃO </v>
          </cell>
          <cell r="F178" t="str">
            <v>UNI</v>
          </cell>
          <cell r="G178">
            <v>1</v>
          </cell>
          <cell r="I178">
            <v>11.590889999999998</v>
          </cell>
        </row>
        <row r="179">
          <cell r="B179" t="str">
            <v>INSUMO</v>
          </cell>
          <cell r="C179" t="str">
            <v>SINAPI</v>
          </cell>
          <cell r="D179">
            <v>122</v>
          </cell>
          <cell r="E179" t="str">
            <v>ADESIVO PLASTICO PARA PVC, FRASCO COM 850 GR</v>
          </cell>
          <cell r="F179" t="str">
            <v xml:space="preserve">UN    </v>
          </cell>
          <cell r="G179">
            <v>8.9999999999999993E-3</v>
          </cell>
          <cell r="H179">
            <v>45.16</v>
          </cell>
          <cell r="I179">
            <v>0.40643999999999991</v>
          </cell>
        </row>
        <row r="180">
          <cell r="B180" t="str">
            <v>INSUMO</v>
          </cell>
          <cell r="C180" t="str">
            <v>SINAPI</v>
          </cell>
          <cell r="D180">
            <v>816</v>
          </cell>
          <cell r="E180" t="str">
            <v>BUCHA DE REDUCAO DE PVC, SOLDAVEL, LONGA, COM 60 X 25 MM, PARA AGUA FRIA PREDIAL</v>
          </cell>
          <cell r="F180" t="str">
            <v xml:space="preserve">UN    </v>
          </cell>
          <cell r="G180">
            <v>1</v>
          </cell>
          <cell r="H180">
            <v>6.93</v>
          </cell>
          <cell r="I180">
            <v>6.93</v>
          </cell>
        </row>
        <row r="181">
          <cell r="B181" t="str">
            <v>INSUMO</v>
          </cell>
          <cell r="C181" t="str">
            <v>SINAPI</v>
          </cell>
          <cell r="D181">
            <v>20083</v>
          </cell>
          <cell r="E181" t="str">
            <v>SOLUCAO LIMPADORA PARA PVC, FRASCO COM 1000 CM3</v>
          </cell>
          <cell r="F181" t="str">
            <v xml:space="preserve">UN    </v>
          </cell>
          <cell r="G181">
            <v>1.0999999999999999E-2</v>
          </cell>
          <cell r="H181">
            <v>39.22</v>
          </cell>
          <cell r="I181">
            <v>0.43141999999999997</v>
          </cell>
        </row>
        <row r="182">
          <cell r="B182" t="str">
            <v>INSUMO</v>
          </cell>
          <cell r="C182" t="str">
            <v>SINAPI</v>
          </cell>
          <cell r="D182">
            <v>38383</v>
          </cell>
          <cell r="E182" t="str">
            <v>LIXA D'AGUA EM FOLHA, GRAO 100</v>
          </cell>
          <cell r="F182" t="str">
            <v xml:space="preserve">UN    </v>
          </cell>
          <cell r="G182">
            <v>0.06</v>
          </cell>
          <cell r="H182">
            <v>1.5</v>
          </cell>
          <cell r="I182">
            <v>0.09</v>
          </cell>
        </row>
        <row r="183">
          <cell r="B183" t="str">
            <v>COMPOSICAO</v>
          </cell>
          <cell r="C183" t="str">
            <v>SINAPI</v>
          </cell>
          <cell r="D183">
            <v>88248</v>
          </cell>
          <cell r="E183" t="str">
            <v>AUXILIAR DE ENCANADOR OU BOMBEIRO HIDRÁULICO COM ENCARGOS COMPLEMENTARES</v>
          </cell>
          <cell r="F183" t="str">
            <v>H</v>
          </cell>
          <cell r="G183">
            <v>0.11899999999999999</v>
          </cell>
          <cell r="H183">
            <v>14.08</v>
          </cell>
          <cell r="I183">
            <v>1.6755199999999999</v>
          </cell>
        </row>
        <row r="184">
          <cell r="B184" t="str">
            <v>COMPOSICAO</v>
          </cell>
          <cell r="C184" t="str">
            <v>SINAPI</v>
          </cell>
          <cell r="D184">
            <v>88267</v>
          </cell>
          <cell r="E184" t="str">
            <v>ENCANADOR OU BOMBEIRO HIDRÁULICO COM ENCARGOS COMPLEMENTARES</v>
          </cell>
          <cell r="F184" t="str">
            <v>H</v>
          </cell>
          <cell r="G184">
            <v>0.11899999999999999</v>
          </cell>
          <cell r="H184">
            <v>17.29</v>
          </cell>
          <cell r="I184">
            <v>2.0575099999999997</v>
          </cell>
        </row>
        <row r="186">
          <cell r="B186" t="str">
            <v>COMP 019</v>
          </cell>
          <cell r="E186" t="str">
            <v xml:space="preserve">BUCHA DE REDUCAO DE PVC, SOLDAVEL, LONGA, COM 60 X 50 MM, PARA AGUA FRIA PREDIAL - FORNECIMENTO E INSTALAÇÃO </v>
          </cell>
          <cell r="F186" t="str">
            <v>UNI</v>
          </cell>
          <cell r="G186">
            <v>1</v>
          </cell>
          <cell r="I186">
            <v>14.92089</v>
          </cell>
        </row>
        <row r="187">
          <cell r="B187" t="str">
            <v>INSUMO</v>
          </cell>
          <cell r="C187" t="str">
            <v>SINAPI</v>
          </cell>
          <cell r="D187">
            <v>122</v>
          </cell>
          <cell r="E187" t="str">
            <v>ADESIVO PLASTICO PARA PVC, FRASCO COM 850 GR</v>
          </cell>
          <cell r="F187" t="str">
            <v xml:space="preserve">UN    </v>
          </cell>
          <cell r="G187">
            <v>8.9999999999999993E-3</v>
          </cell>
          <cell r="H187">
            <v>45.16</v>
          </cell>
          <cell r="I187">
            <v>0.40643999999999991</v>
          </cell>
        </row>
        <row r="188">
          <cell r="B188" t="str">
            <v>INSUMO</v>
          </cell>
          <cell r="C188" t="str">
            <v>SINAPI</v>
          </cell>
          <cell r="D188">
            <v>822</v>
          </cell>
          <cell r="E188" t="str">
            <v>BUCHA DE REDUCAO DE PVC, SOLDAVEL, LONGA, COM 60 X 50 MM, PARA AGUA FRIA PREDIAL</v>
          </cell>
          <cell r="F188" t="str">
            <v xml:space="preserve">UN    </v>
          </cell>
          <cell r="G188">
            <v>1</v>
          </cell>
          <cell r="H188">
            <v>10.26</v>
          </cell>
          <cell r="I188">
            <v>10.26</v>
          </cell>
        </row>
        <row r="189">
          <cell r="B189" t="str">
            <v>INSUMO</v>
          </cell>
          <cell r="C189" t="str">
            <v>SINAPI</v>
          </cell>
          <cell r="D189">
            <v>20083</v>
          </cell>
          <cell r="E189" t="str">
            <v>SOLUCAO LIMPADORA PARA PVC, FRASCO COM 1000 CM3</v>
          </cell>
          <cell r="F189" t="str">
            <v xml:space="preserve">UN    </v>
          </cell>
          <cell r="G189">
            <v>1.0999999999999999E-2</v>
          </cell>
          <cell r="H189">
            <v>39.22</v>
          </cell>
          <cell r="I189">
            <v>0.43141999999999997</v>
          </cell>
        </row>
        <row r="190">
          <cell r="B190" t="str">
            <v>INSUMO</v>
          </cell>
          <cell r="C190" t="str">
            <v>SINAPI</v>
          </cell>
          <cell r="D190">
            <v>38383</v>
          </cell>
          <cell r="E190" t="str">
            <v>LIXA D'AGUA EM FOLHA, GRAO 100</v>
          </cell>
          <cell r="F190" t="str">
            <v xml:space="preserve">UN    </v>
          </cell>
          <cell r="G190">
            <v>0.06</v>
          </cell>
          <cell r="H190">
            <v>1.5</v>
          </cell>
          <cell r="I190">
            <v>0.09</v>
          </cell>
        </row>
        <row r="191">
          <cell r="B191" t="str">
            <v>COMPOSICAO</v>
          </cell>
          <cell r="C191" t="str">
            <v>SINAPI</v>
          </cell>
          <cell r="D191">
            <v>88248</v>
          </cell>
          <cell r="E191" t="str">
            <v>AUXILIAR DE ENCANADOR OU BOMBEIRO HIDRÁULICO COM ENCARGOS COMPLEMENTARES</v>
          </cell>
          <cell r="F191" t="str">
            <v>H</v>
          </cell>
          <cell r="G191">
            <v>0.11899999999999999</v>
          </cell>
          <cell r="H191">
            <v>14.08</v>
          </cell>
          <cell r="I191">
            <v>1.6755199999999999</v>
          </cell>
        </row>
        <row r="192">
          <cell r="B192" t="str">
            <v>COMPOSICAO</v>
          </cell>
          <cell r="C192" t="str">
            <v>SINAPI</v>
          </cell>
          <cell r="D192">
            <v>88267</v>
          </cell>
          <cell r="E192" t="str">
            <v>ENCANADOR OU BOMBEIRO HIDRÁULICO COM ENCARGOS COMPLEMENTARES</v>
          </cell>
          <cell r="F192" t="str">
            <v>H</v>
          </cell>
          <cell r="G192">
            <v>0.11899999999999999</v>
          </cell>
          <cell r="H192">
            <v>17.29</v>
          </cell>
          <cell r="I192">
            <v>2.0575099999999997</v>
          </cell>
        </row>
        <row r="194">
          <cell r="B194" t="str">
            <v>COMP 020</v>
          </cell>
          <cell r="E194" t="str">
            <v xml:space="preserve">BUCHA DE REDUCAO DE PVC, SOLDAVEL, LONGA, COM 60 X 32 MM, PARA AGUA FRIA PREDIAL -  FORNECIMENTO E INSTALAÇÃO </v>
          </cell>
          <cell r="F194" t="str">
            <v>UNI</v>
          </cell>
          <cell r="G194">
            <v>1</v>
          </cell>
          <cell r="I194">
            <v>13.300889999999999</v>
          </cell>
        </row>
        <row r="195">
          <cell r="B195" t="str">
            <v>INSUMO</v>
          </cell>
          <cell r="C195" t="str">
            <v>SINAPI</v>
          </cell>
          <cell r="D195">
            <v>122</v>
          </cell>
          <cell r="E195" t="str">
            <v>ADESIVO PLASTICO PARA PVC, FRASCO COM 850 GR</v>
          </cell>
          <cell r="F195" t="str">
            <v xml:space="preserve">UN    </v>
          </cell>
          <cell r="G195">
            <v>8.9999999999999993E-3</v>
          </cell>
          <cell r="H195">
            <v>45.16</v>
          </cell>
          <cell r="I195">
            <v>0.40643999999999991</v>
          </cell>
        </row>
        <row r="196">
          <cell r="B196" t="str">
            <v>INSUMO</v>
          </cell>
          <cell r="C196" t="str">
            <v>SINAPI</v>
          </cell>
          <cell r="D196">
            <v>814</v>
          </cell>
          <cell r="E196" t="str">
            <v>BUCHA DE REDUCAO DE PVC, SOLDAVEL, LONGA, COM 60 X 32 MM, PARA AGUA FRIA PREDIAL</v>
          </cell>
          <cell r="F196" t="str">
            <v xml:space="preserve">UN    </v>
          </cell>
          <cell r="G196">
            <v>1</v>
          </cell>
          <cell r="H196">
            <v>8.64</v>
          </cell>
          <cell r="I196">
            <v>8.64</v>
          </cell>
        </row>
        <row r="197">
          <cell r="B197" t="str">
            <v>INSUMO</v>
          </cell>
          <cell r="C197" t="str">
            <v>SINAPI</v>
          </cell>
          <cell r="D197">
            <v>20083</v>
          </cell>
          <cell r="E197" t="str">
            <v>SOLUCAO LIMPADORA PARA PVC, FRASCO COM 1000 CM3</v>
          </cell>
          <cell r="F197" t="str">
            <v xml:space="preserve">UN    </v>
          </cell>
          <cell r="G197">
            <v>1.0999999999999999E-2</v>
          </cell>
          <cell r="H197">
            <v>39.22</v>
          </cell>
          <cell r="I197">
            <v>0.43141999999999997</v>
          </cell>
        </row>
        <row r="198">
          <cell r="B198" t="str">
            <v>INSUMO</v>
          </cell>
          <cell r="C198" t="str">
            <v>SINAPI</v>
          </cell>
          <cell r="D198">
            <v>38383</v>
          </cell>
          <cell r="E198" t="str">
            <v>LIXA D'AGUA EM FOLHA, GRAO 100</v>
          </cell>
          <cell r="F198" t="str">
            <v xml:space="preserve">UN    </v>
          </cell>
          <cell r="G198">
            <v>0.06</v>
          </cell>
          <cell r="H198">
            <v>1.5</v>
          </cell>
          <cell r="I198">
            <v>0.09</v>
          </cell>
        </row>
        <row r="199">
          <cell r="B199" t="str">
            <v>COMPOSICAO</v>
          </cell>
          <cell r="C199" t="str">
            <v>SINAPI</v>
          </cell>
          <cell r="D199">
            <v>88248</v>
          </cell>
          <cell r="E199" t="str">
            <v>AUXILIAR DE ENCANADOR OU BOMBEIRO HIDRÁULICO COM ENCARGOS COMPLEMENTARES</v>
          </cell>
          <cell r="F199" t="str">
            <v>H</v>
          </cell>
          <cell r="G199">
            <v>0.11899999999999999</v>
          </cell>
          <cell r="H199">
            <v>14.08</v>
          </cell>
          <cell r="I199">
            <v>1.6755199999999999</v>
          </cell>
        </row>
        <row r="200">
          <cell r="B200" t="str">
            <v>COMPOSICAO</v>
          </cell>
          <cell r="C200" t="str">
            <v>SINAPI</v>
          </cell>
          <cell r="D200">
            <v>88267</v>
          </cell>
          <cell r="E200" t="str">
            <v>ENCANADOR OU BOMBEIRO HIDRÁULICO COM ENCARGOS COMPLEMENTARES</v>
          </cell>
          <cell r="F200" t="str">
            <v>H</v>
          </cell>
          <cell r="G200">
            <v>0.11899999999999999</v>
          </cell>
          <cell r="H200">
            <v>17.29</v>
          </cell>
          <cell r="I200">
            <v>2.0575099999999997</v>
          </cell>
        </row>
        <row r="202">
          <cell r="B202" t="str">
            <v>COMP 021</v>
          </cell>
          <cell r="E202" t="str">
            <v xml:space="preserve">JOELHO DE REDUCAO, PVC SOLDAVEL, 90 GRAUS,  32 MM X 25 MM, PARA AGUA FRIA PREDIAL - FORNECIMENTO E INSTALAÇÃO </v>
          </cell>
          <cell r="F202" t="str">
            <v>UNI</v>
          </cell>
          <cell r="G202">
            <v>1</v>
          </cell>
          <cell r="I202">
            <v>6.9308899999999998</v>
          </cell>
        </row>
        <row r="203">
          <cell r="B203" t="str">
            <v>INSUMO</v>
          </cell>
          <cell r="C203" t="str">
            <v>SINAPI</v>
          </cell>
          <cell r="D203">
            <v>122</v>
          </cell>
          <cell r="E203" t="str">
            <v>ADESIVO PLASTICO PARA PVC, FRASCO COM 850 GR</v>
          </cell>
          <cell r="F203" t="str">
            <v xml:space="preserve">UN    </v>
          </cell>
          <cell r="G203">
            <v>8.9999999999999993E-3</v>
          </cell>
          <cell r="H203">
            <v>45.16</v>
          </cell>
          <cell r="I203">
            <v>0.40643999999999991</v>
          </cell>
        </row>
        <row r="204">
          <cell r="B204" t="str">
            <v>INSUMO</v>
          </cell>
          <cell r="C204" t="str">
            <v>SINAPI</v>
          </cell>
          <cell r="D204">
            <v>3538</v>
          </cell>
          <cell r="E204" t="str">
            <v>JOELHO DE REDUCAO, PVC SOLDAVEL, 90 GRAUS,  32 MM X 25 MM, PARA AGUA FRIA PREDIAL</v>
          </cell>
          <cell r="F204" t="str">
            <v xml:space="preserve">UN    </v>
          </cell>
          <cell r="G204">
            <v>1</v>
          </cell>
          <cell r="H204">
            <v>2.27</v>
          </cell>
          <cell r="I204">
            <v>2.27</v>
          </cell>
        </row>
        <row r="205">
          <cell r="B205" t="str">
            <v>INSUMO</v>
          </cell>
          <cell r="C205" t="str">
            <v>SINAPI</v>
          </cell>
          <cell r="D205">
            <v>20083</v>
          </cell>
          <cell r="E205" t="str">
            <v>SOLUCAO LIMPADORA PARA PVC, FRASCO COM 1000 CM3</v>
          </cell>
          <cell r="F205" t="str">
            <v xml:space="preserve">UN    </v>
          </cell>
          <cell r="G205">
            <v>1.0999999999999999E-2</v>
          </cell>
          <cell r="H205">
            <v>39.22</v>
          </cell>
          <cell r="I205">
            <v>0.43141999999999997</v>
          </cell>
        </row>
        <row r="206">
          <cell r="B206" t="str">
            <v>INSUMO</v>
          </cell>
          <cell r="C206" t="str">
            <v>SINAPI</v>
          </cell>
          <cell r="D206">
            <v>38383</v>
          </cell>
          <cell r="E206" t="str">
            <v>LIXA D'AGUA EM FOLHA, GRAO 100</v>
          </cell>
          <cell r="F206" t="str">
            <v xml:space="preserve">UN    </v>
          </cell>
          <cell r="G206">
            <v>0.06</v>
          </cell>
          <cell r="H206">
            <v>1.5</v>
          </cell>
          <cell r="I206">
            <v>0.09</v>
          </cell>
        </row>
        <row r="207">
          <cell r="B207" t="str">
            <v>COMPOSICAO</v>
          </cell>
          <cell r="C207" t="str">
            <v>SINAPI</v>
          </cell>
          <cell r="D207">
            <v>88248</v>
          </cell>
          <cell r="E207" t="str">
            <v>AUXILIAR DE ENCANADOR OU BOMBEIRO HIDRÁULICO COM ENCARGOS COMPLEMENTARES</v>
          </cell>
          <cell r="F207" t="str">
            <v>H</v>
          </cell>
          <cell r="G207">
            <v>0.11899999999999999</v>
          </cell>
          <cell r="H207">
            <v>14.08</v>
          </cell>
          <cell r="I207">
            <v>1.6755199999999999</v>
          </cell>
        </row>
        <row r="208">
          <cell r="B208" t="str">
            <v>COMPOSICAO</v>
          </cell>
          <cell r="C208" t="str">
            <v>SINAPI</v>
          </cell>
          <cell r="D208">
            <v>88267</v>
          </cell>
          <cell r="E208" t="str">
            <v>ENCANADOR OU BOMBEIRO HIDRÁULICO COM ENCARGOS COMPLEMENTARES</v>
          </cell>
          <cell r="F208" t="str">
            <v>H</v>
          </cell>
          <cell r="G208">
            <v>0.11899999999999999</v>
          </cell>
          <cell r="H208">
            <v>17.29</v>
          </cell>
          <cell r="I208">
            <v>2.0575099999999997</v>
          </cell>
        </row>
        <row r="210">
          <cell r="B210" t="str">
            <v>COMP 022</v>
          </cell>
          <cell r="E210" t="str">
            <v xml:space="preserve">JOELHO DE REDUÇÃO, PVC SOLDAVEL, 90 GRAUS, 40MMX32MM, PARA AGUA FRIA PREDIAL - FORNECIMENTO E INSTALAÇÃO </v>
          </cell>
          <cell r="F210" t="str">
            <v>UNI</v>
          </cell>
          <cell r="G210">
            <v>1</v>
          </cell>
          <cell r="I210">
            <v>8.2308899999999987</v>
          </cell>
        </row>
        <row r="211">
          <cell r="B211" t="str">
            <v>INSUMO</v>
          </cell>
          <cell r="C211" t="str">
            <v>SINAPI</v>
          </cell>
          <cell r="D211">
            <v>122</v>
          </cell>
          <cell r="E211" t="str">
            <v>ADESIVO PLASTICO PARA PVC, FRASCO COM 850 GR</v>
          </cell>
          <cell r="F211" t="str">
            <v xml:space="preserve">UN    </v>
          </cell>
          <cell r="G211">
            <v>8.9999999999999993E-3</v>
          </cell>
          <cell r="H211">
            <v>45.16</v>
          </cell>
          <cell r="I211">
            <v>0.40643999999999991</v>
          </cell>
        </row>
        <row r="212">
          <cell r="B212" t="str">
            <v>INSUMO</v>
          </cell>
          <cell r="C212" t="str">
            <v>MERCADO</v>
          </cell>
          <cell r="E212" t="str">
            <v xml:space="preserve">JOELHO DE REDUÇÃO, PVC SOLDAVEL, 90 GRAUS, 40MMX32MM, PARA AGUA FRIA PREDIAL </v>
          </cell>
          <cell r="F212" t="str">
            <v>UNI</v>
          </cell>
          <cell r="G212">
            <v>1</v>
          </cell>
          <cell r="H212">
            <v>3.57</v>
          </cell>
          <cell r="I212">
            <v>3.57</v>
          </cell>
        </row>
        <row r="213">
          <cell r="B213" t="str">
            <v>INSUMO</v>
          </cell>
          <cell r="C213" t="str">
            <v>SINAPI</v>
          </cell>
          <cell r="D213">
            <v>20083</v>
          </cell>
          <cell r="E213" t="str">
            <v>SOLUCAO LIMPADORA PARA PVC, FRASCO COM 1000 CM3</v>
          </cell>
          <cell r="F213" t="str">
            <v xml:space="preserve">UN    </v>
          </cell>
          <cell r="G213">
            <v>1.0999999999999999E-2</v>
          </cell>
          <cell r="H213">
            <v>39.22</v>
          </cell>
          <cell r="I213">
            <v>0.43141999999999997</v>
          </cell>
        </row>
        <row r="214">
          <cell r="B214" t="str">
            <v>INSUMO</v>
          </cell>
          <cell r="C214" t="str">
            <v>SINAPI</v>
          </cell>
          <cell r="D214">
            <v>38383</v>
          </cell>
          <cell r="E214" t="str">
            <v>LIXA D'AGUA EM FOLHA, GRAO 100</v>
          </cell>
          <cell r="F214" t="str">
            <v xml:space="preserve">UN    </v>
          </cell>
          <cell r="G214">
            <v>0.06</v>
          </cell>
          <cell r="H214">
            <v>1.5</v>
          </cell>
          <cell r="I214">
            <v>0.09</v>
          </cell>
        </row>
        <row r="215">
          <cell r="B215" t="str">
            <v>COMPOSICAO</v>
          </cell>
          <cell r="C215" t="str">
            <v>SINAPI</v>
          </cell>
          <cell r="D215">
            <v>88248</v>
          </cell>
          <cell r="E215" t="str">
            <v>AUXILIAR DE ENCANADOR OU BOMBEIRO HIDRÁULICO COM ENCARGOS COMPLEMENTARES</v>
          </cell>
          <cell r="F215" t="str">
            <v>H</v>
          </cell>
          <cell r="G215">
            <v>0.11899999999999999</v>
          </cell>
          <cell r="H215">
            <v>14.08</v>
          </cell>
          <cell r="I215">
            <v>1.6755199999999999</v>
          </cell>
        </row>
        <row r="216">
          <cell r="B216" t="str">
            <v>COMPOSICAO</v>
          </cell>
          <cell r="C216" t="str">
            <v>SINAPI</v>
          </cell>
          <cell r="D216">
            <v>88267</v>
          </cell>
          <cell r="E216" t="str">
            <v>ENCANADOR OU BOMBEIRO HIDRÁULICO COM ENCARGOS COMPLEMENTARES</v>
          </cell>
          <cell r="F216" t="str">
            <v>H</v>
          </cell>
          <cell r="G216">
            <v>0.11899999999999999</v>
          </cell>
          <cell r="H216">
            <v>17.29</v>
          </cell>
          <cell r="I216">
            <v>2.0575099999999997</v>
          </cell>
        </row>
        <row r="218">
          <cell r="B218" t="str">
            <v>COMP 023</v>
          </cell>
          <cell r="E218" t="str">
            <v>TE DE REDUÇÃO, PVC, SOLDÁVEL, DN 75MM X 60MM, INSTALADO EM PRUMADA DE ÁGUA - FORNECIMENTO E INSTALAÇÃO.</v>
          </cell>
          <cell r="F218" t="str">
            <v>UNI</v>
          </cell>
          <cell r="G218">
            <v>1</v>
          </cell>
          <cell r="I218">
            <v>57.904590000000006</v>
          </cell>
        </row>
        <row r="219">
          <cell r="B219" t="str">
            <v>INSUMO</v>
          </cell>
          <cell r="C219" t="str">
            <v>SINAPI</v>
          </cell>
          <cell r="D219">
            <v>122</v>
          </cell>
          <cell r="E219" t="str">
            <v>ADESIVO PLASTICO PARA PVC, FRASCO COM 850 GR</v>
          </cell>
          <cell r="F219" t="str">
            <v xml:space="preserve">UN    </v>
          </cell>
          <cell r="G219">
            <v>0.06</v>
          </cell>
          <cell r="H219">
            <v>45.16</v>
          </cell>
          <cell r="I219">
            <v>2.7095999999999996</v>
          </cell>
        </row>
        <row r="220">
          <cell r="B220" t="str">
            <v>INSUMO</v>
          </cell>
          <cell r="C220" t="str">
            <v xml:space="preserve">MERCADO </v>
          </cell>
          <cell r="E220" t="str">
            <v>TE DE REDUÇÃO, PVC, SOLDÁVEL, DN 75MM X 60MM, INSTALADO EM PRUMADA DE ÁGUA</v>
          </cell>
          <cell r="F220" t="str">
            <v/>
          </cell>
          <cell r="G220">
            <v>1</v>
          </cell>
          <cell r="H220">
            <v>45.5</v>
          </cell>
          <cell r="I220">
            <v>45.5</v>
          </cell>
        </row>
        <row r="221">
          <cell r="B221" t="str">
            <v>INSUMO</v>
          </cell>
          <cell r="C221" t="str">
            <v>SINAPI</v>
          </cell>
          <cell r="D221">
            <v>20083</v>
          </cell>
          <cell r="E221" t="str">
            <v>SOLUCAO LIMPADORA PARA PVC, FRASCO COM 1000 CM3</v>
          </cell>
          <cell r="F221" t="str">
            <v xml:space="preserve">UN    </v>
          </cell>
          <cell r="G221">
            <v>7.8E-2</v>
          </cell>
          <cell r="H221">
            <v>39.22</v>
          </cell>
          <cell r="I221">
            <v>3.0591599999999999</v>
          </cell>
        </row>
        <row r="222">
          <cell r="B222" t="str">
            <v>INSUMO</v>
          </cell>
          <cell r="C222" t="str">
            <v>SINAPI</v>
          </cell>
          <cell r="D222">
            <v>38383</v>
          </cell>
          <cell r="E222" t="str">
            <v>LIXA D'AGUA EM FOLHA, GRAO 100</v>
          </cell>
          <cell r="F222" t="str">
            <v xml:space="preserve">UN    </v>
          </cell>
          <cell r="G222">
            <v>5.2999999999999999E-2</v>
          </cell>
          <cell r="H222">
            <v>1.5</v>
          </cell>
          <cell r="I222">
            <v>7.9500000000000001E-2</v>
          </cell>
        </row>
        <row r="223">
          <cell r="B223" t="str">
            <v>COMPOSICAO</v>
          </cell>
          <cell r="C223" t="str">
            <v>SINAPI</v>
          </cell>
          <cell r="D223">
            <v>88248</v>
          </cell>
          <cell r="E223" t="str">
            <v>AUXILIAR DE ENCANADOR OU BOMBEIRO HIDRÁULICO COM ENCARGOS COMPLEMENTARES</v>
          </cell>
          <cell r="F223" t="str">
            <v>H</v>
          </cell>
          <cell r="G223">
            <v>0.20899999999999999</v>
          </cell>
          <cell r="H223">
            <v>14.08</v>
          </cell>
          <cell r="I223">
            <v>2.94272</v>
          </cell>
        </row>
        <row r="224">
          <cell r="B224" t="str">
            <v>COMPOSICAO</v>
          </cell>
          <cell r="C224" t="str">
            <v>SINAPI</v>
          </cell>
          <cell r="D224">
            <v>88267</v>
          </cell>
          <cell r="E224" t="str">
            <v>ENCANADOR OU BOMBEIRO HIDRÁULICO COM ENCARGOS COMPLEMENTARES</v>
          </cell>
          <cell r="F224" t="str">
            <v>H</v>
          </cell>
          <cell r="G224">
            <v>0.20899999999999999</v>
          </cell>
          <cell r="H224">
            <v>17.29</v>
          </cell>
          <cell r="I224">
            <v>3.6136099999999995</v>
          </cell>
        </row>
        <row r="226">
          <cell r="B226" t="str">
            <v>COMP 024</v>
          </cell>
          <cell r="E226" t="str">
            <v>FORNECIMENTO E INSTALAÇÃO BARRA DE APOIO RETA, EM ACO INOX POLIDO, COMPRIMENTO 90 CM, DIAMETRO MINIMO 3 CM</v>
          </cell>
          <cell r="F226" t="str">
            <v>UNI</v>
          </cell>
          <cell r="G226">
            <v>1</v>
          </cell>
          <cell r="I226">
            <v>249.20000000000002</v>
          </cell>
        </row>
        <row r="227">
          <cell r="B227" t="str">
            <v>COMPOSIÇÃO</v>
          </cell>
          <cell r="C227" t="str">
            <v>SINAPI</v>
          </cell>
          <cell r="D227">
            <v>88248</v>
          </cell>
          <cell r="E227" t="str">
            <v>AUXILIAR DE ENCANADOR OU BOMBEIRO HIDRÁULICO COM ENCARGOS COMPLEMENTARES</v>
          </cell>
          <cell r="F227" t="str">
            <v>H</v>
          </cell>
          <cell r="G227">
            <v>1</v>
          </cell>
          <cell r="H227">
            <v>14.08</v>
          </cell>
          <cell r="I227">
            <v>14.08</v>
          </cell>
        </row>
        <row r="228">
          <cell r="B228" t="str">
            <v>COMPOSIÇÃO</v>
          </cell>
          <cell r="C228" t="str">
            <v>SINAPI</v>
          </cell>
          <cell r="D228">
            <v>88267</v>
          </cell>
          <cell r="E228" t="str">
            <v>ENCANADOR OU BOMBEIRO HIDRÁULICO COM ENCARGOS COMPLEMENTARES</v>
          </cell>
          <cell r="F228" t="str">
            <v>H</v>
          </cell>
          <cell r="G228">
            <v>1</v>
          </cell>
          <cell r="H228">
            <v>17.29</v>
          </cell>
          <cell r="I228">
            <v>17.29</v>
          </cell>
        </row>
        <row r="229">
          <cell r="B229" t="str">
            <v>INSUMO</v>
          </cell>
          <cell r="C229" t="str">
            <v>SINAPI</v>
          </cell>
          <cell r="D229">
            <v>36206</v>
          </cell>
          <cell r="E229" t="str">
            <v>BARRA DE APOIO RETA, EM ACO INOX POLIDO, COMPRIMENTO 90 CM, DIAMETRO MINIMO 3 CM</v>
          </cell>
          <cell r="F229" t="str">
            <v xml:space="preserve">UN    </v>
          </cell>
          <cell r="G229">
            <v>1</v>
          </cell>
          <cell r="H229">
            <v>217.83</v>
          </cell>
          <cell r="I229">
            <v>217.83</v>
          </cell>
        </row>
        <row r="231">
          <cell r="B231" t="str">
            <v>COMP 025</v>
          </cell>
          <cell r="E231" t="str">
            <v>FORNECIMENTO E INSTALAÇÃO BARRA DE APOIO LAVATORIO, EM ACO INOX POLIDO, *40 X 50* CM,  DIAMETRO MINIMO 3 CM</v>
          </cell>
          <cell r="F231" t="str">
            <v>UNI</v>
          </cell>
          <cell r="G231">
            <v>1</v>
          </cell>
          <cell r="I231">
            <v>490.56</v>
          </cell>
        </row>
        <row r="232">
          <cell r="B232" t="str">
            <v>COMPOSIÇÃO</v>
          </cell>
          <cell r="C232" t="str">
            <v>SINAPI</v>
          </cell>
          <cell r="D232">
            <v>88248</v>
          </cell>
          <cell r="E232" t="str">
            <v>AUXILIAR DE ENCANADOR OU BOMBEIRO HIDRÁULICO COM ENCARGOS COMPLEMENTARES</v>
          </cell>
          <cell r="F232" t="str">
            <v>H</v>
          </cell>
          <cell r="G232">
            <v>1</v>
          </cell>
          <cell r="H232">
            <v>14.08</v>
          </cell>
          <cell r="I232">
            <v>14.08</v>
          </cell>
        </row>
        <row r="233">
          <cell r="B233" t="str">
            <v>COMPOSIÇÃO</v>
          </cell>
          <cell r="C233" t="str">
            <v>SINAPI</v>
          </cell>
          <cell r="D233">
            <v>88267</v>
          </cell>
          <cell r="E233" t="str">
            <v>ENCANADOR OU BOMBEIRO HIDRÁULICO COM ENCARGOS COMPLEMENTARES</v>
          </cell>
          <cell r="F233" t="str">
            <v>H</v>
          </cell>
          <cell r="G233">
            <v>1</v>
          </cell>
          <cell r="H233">
            <v>17.29</v>
          </cell>
          <cell r="I233">
            <v>17.29</v>
          </cell>
        </row>
        <row r="234">
          <cell r="B234" t="str">
            <v>INSUMO</v>
          </cell>
          <cell r="C234" t="str">
            <v>SINAPI</v>
          </cell>
          <cell r="D234">
            <v>36211</v>
          </cell>
          <cell r="E234" t="str">
            <v>BARRA DE APOIO LAVATORIO, EM ACO INOX POLIDO, *40 X 50* CM,  DIAMETRO MINIMO 3 CM</v>
          </cell>
          <cell r="F234" t="str">
            <v xml:space="preserve">UN    </v>
          </cell>
          <cell r="G234">
            <v>1</v>
          </cell>
          <cell r="H234">
            <v>459.19</v>
          </cell>
          <cell r="I234">
            <v>459.19</v>
          </cell>
        </row>
        <row r="236">
          <cell r="B236" t="str">
            <v>COMP 026</v>
          </cell>
          <cell r="E236" t="str">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ell>
          <cell r="F236" t="str">
            <v>UNI</v>
          </cell>
          <cell r="G236">
            <v>1</v>
          </cell>
          <cell r="I236">
            <v>16501.754656000001</v>
          </cell>
        </row>
        <row r="237">
          <cell r="B237" t="str">
            <v>COMPOSIÇÃO</v>
          </cell>
          <cell r="C237" t="str">
            <v>SINAPI</v>
          </cell>
          <cell r="D237">
            <v>88317</v>
          </cell>
          <cell r="E237" t="str">
            <v>SOLDADOR COM ENCARGOS COMPLEMENTARES</v>
          </cell>
          <cell r="F237" t="str">
            <v>H</v>
          </cell>
          <cell r="G237">
            <v>43.708799999999997</v>
          </cell>
          <cell r="H237">
            <v>16.8</v>
          </cell>
          <cell r="I237">
            <v>734.30783999999994</v>
          </cell>
        </row>
        <row r="238">
          <cell r="B238" t="str">
            <v>COMPOSIÇÃO</v>
          </cell>
          <cell r="C238" t="str">
            <v>SINAPI</v>
          </cell>
          <cell r="D238">
            <v>88315</v>
          </cell>
          <cell r="E238" t="str">
            <v>SERRALHEIRO COM ENCARGOS COMPLEMENTARES</v>
          </cell>
          <cell r="F238" t="str">
            <v>H</v>
          </cell>
          <cell r="G238">
            <v>72.847999999999999</v>
          </cell>
          <cell r="H238">
            <v>16.11</v>
          </cell>
          <cell r="I238">
            <v>1173.5812799999999</v>
          </cell>
        </row>
        <row r="239">
          <cell r="B239" t="str">
            <v>COMPOSIÇÃO</v>
          </cell>
          <cell r="C239" t="str">
            <v>SINAPI</v>
          </cell>
          <cell r="D239">
            <v>88251</v>
          </cell>
          <cell r="E239" t="str">
            <v>AUXILIAR DE SERRALHEIRO COM ENCARGOS COMPLEMENTARES</v>
          </cell>
          <cell r="F239" t="str">
            <v>H</v>
          </cell>
          <cell r="G239">
            <v>58.278400000000005</v>
          </cell>
          <cell r="H239">
            <v>13.24</v>
          </cell>
          <cell r="I239">
            <v>771.60601600000007</v>
          </cell>
        </row>
        <row r="240">
          <cell r="B240" t="str">
            <v xml:space="preserve">INSUMO </v>
          </cell>
          <cell r="C240" t="str">
            <v>SINAPI</v>
          </cell>
          <cell r="D240">
            <v>1319</v>
          </cell>
          <cell r="E240" t="str">
            <v>CHAPA DE ACO FINA A QUENTE BITOLA MSG 3/16 ", E = 4,75 MM (38,00 KG/M2)</v>
          </cell>
          <cell r="F240" t="str">
            <v xml:space="preserve">KG    </v>
          </cell>
          <cell r="G240">
            <v>835.24</v>
          </cell>
          <cell r="H240">
            <v>7.09</v>
          </cell>
          <cell r="I240">
            <v>5921.8516</v>
          </cell>
        </row>
        <row r="241">
          <cell r="B241" t="str">
            <v xml:space="preserve">INSUMO </v>
          </cell>
          <cell r="C241" t="str">
            <v>SINAPI</v>
          </cell>
          <cell r="D241">
            <v>1321</v>
          </cell>
          <cell r="E241" t="str">
            <v>CHAPA DE ACO FINA A QUENTE BITOLA MSG 13, E = 2,25 MM (18,00 KG/M2)</v>
          </cell>
          <cell r="F241" t="str">
            <v xml:space="preserve">KG    </v>
          </cell>
          <cell r="G241">
            <v>621.72</v>
          </cell>
          <cell r="H241">
            <v>7.74</v>
          </cell>
          <cell r="I241">
            <v>4812.1128000000008</v>
          </cell>
        </row>
        <row r="242">
          <cell r="B242" t="str">
            <v>COMPOSIÇÃO</v>
          </cell>
          <cell r="C242" t="str">
            <v>SINAPI</v>
          </cell>
          <cell r="D242" t="str">
            <v>74145/1</v>
          </cell>
          <cell r="E242" t="str">
            <v>PINTURA ESMALTE FOSCO, DUAS DEMAOS, SOBRE SUPERFICIE METALICA, INCLUSO UMA DEMAO DE FUNDO ANTICORROSIVO. UTILIZACAO DE REVOLVER ( AR-COMPRIMIDO).</v>
          </cell>
          <cell r="F242" t="str">
            <v>M2</v>
          </cell>
          <cell r="G242">
            <v>114.92400000000001</v>
          </cell>
          <cell r="H242">
            <v>13.88</v>
          </cell>
          <cell r="I242">
            <v>1595.1451200000001</v>
          </cell>
        </row>
        <row r="243">
          <cell r="B243" t="str">
            <v>COMPOSIÇÃO</v>
          </cell>
          <cell r="C243" t="str">
            <v>SINAPI</v>
          </cell>
          <cell r="D243">
            <v>88278</v>
          </cell>
          <cell r="E243" t="str">
            <v>MONTADOR DE ESTRUTURA METÁLICA COM ENCARGOS COMPLEMENTARES</v>
          </cell>
          <cell r="F243" t="str">
            <v>H</v>
          </cell>
          <cell r="G243">
            <v>5</v>
          </cell>
          <cell r="H243">
            <v>11.09</v>
          </cell>
          <cell r="I243">
            <v>55.45</v>
          </cell>
        </row>
        <row r="244">
          <cell r="B244" t="str">
            <v xml:space="preserve">INSUMO </v>
          </cell>
          <cell r="C244" t="str">
            <v>SINAPI</v>
          </cell>
          <cell r="D244">
            <v>89272</v>
          </cell>
          <cell r="E244" t="str">
            <v>GUINDASTE HIDRÁULICO AUTOPROPELIDO, COM LANÇA TELESCÓPICA 28,80 M, CAPACIDADE MÁXIMA 30 T, POTÊNCIA 97 KW, TRAÇÃO 4 X 4 - CHP DIURNO. AF_11/2014</v>
          </cell>
          <cell r="F244" t="str">
            <v>CHP</v>
          </cell>
          <cell r="G244">
            <v>5</v>
          </cell>
          <cell r="H244">
            <v>149.78</v>
          </cell>
          <cell r="I244">
            <v>748.9</v>
          </cell>
        </row>
        <row r="245">
          <cell r="B245" t="str">
            <v xml:space="preserve">INSUMO </v>
          </cell>
          <cell r="C245" t="str">
            <v>SINAPI</v>
          </cell>
          <cell r="D245">
            <v>39746</v>
          </cell>
          <cell r="E245" t="str">
            <v>CHUMBADOR DE ACO, 1" X 600 MM, PARA POSTES DE ACO COM BASE, INCLUSO PORCA E ARRUELA</v>
          </cell>
          <cell r="F245" t="str">
            <v xml:space="preserve">UN    </v>
          </cell>
          <cell r="G245">
            <v>6</v>
          </cell>
          <cell r="H245">
            <v>114.8</v>
          </cell>
          <cell r="I245">
            <v>688.8</v>
          </cell>
        </row>
        <row r="247">
          <cell r="B247" t="str">
            <v>COMP 027</v>
          </cell>
          <cell r="E247" t="str">
            <v>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v>
          </cell>
          <cell r="F247" t="str">
            <v>UNI</v>
          </cell>
          <cell r="G247">
            <v>1</v>
          </cell>
          <cell r="I247">
            <v>13389.438287999999</v>
          </cell>
        </row>
        <row r="248">
          <cell r="B248" t="str">
            <v>COMPOSIÇÃO</v>
          </cell>
          <cell r="C248" t="str">
            <v>SINAPI</v>
          </cell>
          <cell r="D248">
            <v>88317</v>
          </cell>
          <cell r="E248" t="str">
            <v>SOLDADOR COM ENCARGOS COMPLEMENTARES</v>
          </cell>
          <cell r="F248" t="str">
            <v>H</v>
          </cell>
          <cell r="G248">
            <v>42.955200000000005</v>
          </cell>
          <cell r="H248">
            <v>16.8</v>
          </cell>
          <cell r="I248">
            <v>721.64736000000016</v>
          </cell>
        </row>
        <row r="249">
          <cell r="B249" t="str">
            <v>COMPOSIÇÃO</v>
          </cell>
          <cell r="C249" t="str">
            <v>SINAPI</v>
          </cell>
          <cell r="D249">
            <v>88315</v>
          </cell>
          <cell r="E249" t="str">
            <v>SERRALHEIRO COM ENCARGOS COMPLEMENTARES</v>
          </cell>
          <cell r="F249" t="str">
            <v>H</v>
          </cell>
          <cell r="G249">
            <v>42.955200000000005</v>
          </cell>
          <cell r="H249">
            <v>16.11</v>
          </cell>
          <cell r="I249">
            <v>692.00827200000003</v>
          </cell>
        </row>
        <row r="250">
          <cell r="B250" t="str">
            <v>COMPOSIÇÃO</v>
          </cell>
          <cell r="C250" t="str">
            <v>SINAPI</v>
          </cell>
          <cell r="D250">
            <v>88251</v>
          </cell>
          <cell r="E250" t="str">
            <v>AUXILIAR DE SERRALHEIRO COM ENCARGOS COMPLEMENTARES</v>
          </cell>
          <cell r="F250" t="str">
            <v>H</v>
          </cell>
          <cell r="G250">
            <v>50.11440000000001</v>
          </cell>
          <cell r="H250">
            <v>13.24</v>
          </cell>
          <cell r="I250">
            <v>663.51465600000017</v>
          </cell>
        </row>
        <row r="251">
          <cell r="B251" t="str">
            <v xml:space="preserve">INSUMO </v>
          </cell>
          <cell r="C251" t="str">
            <v>SINAPI</v>
          </cell>
          <cell r="D251">
            <v>1319</v>
          </cell>
          <cell r="E251" t="str">
            <v>CHAPA DE ACO FINA A QUENTE BITOLA MSG 3/16 ", E = 4,75 MM (38,00 KG/M2)</v>
          </cell>
          <cell r="F251" t="str">
            <v xml:space="preserve">KG    </v>
          </cell>
          <cell r="G251">
            <v>1431.8400000000001</v>
          </cell>
          <cell r="H251">
            <v>7.09</v>
          </cell>
          <cell r="I251">
            <v>10151.7456</v>
          </cell>
        </row>
        <row r="252">
          <cell r="B252" t="str">
            <v xml:space="preserve">INSUMO </v>
          </cell>
          <cell r="C252" t="str">
            <v>SINAPI</v>
          </cell>
          <cell r="D252">
            <v>1321</v>
          </cell>
          <cell r="E252" t="str">
            <v>CHAPA DE ACO FINA A QUENTE BITOLA MSG 13, E = 2,25 MM (18,00 KG/M2)</v>
          </cell>
          <cell r="F252" t="str">
            <v xml:space="preserve">KG    </v>
          </cell>
          <cell r="G252">
            <v>0</v>
          </cell>
          <cell r="H252">
            <v>7.74</v>
          </cell>
          <cell r="I252">
            <v>0</v>
          </cell>
        </row>
        <row r="253">
          <cell r="B253" t="str">
            <v>COMPOSIÇÃO</v>
          </cell>
          <cell r="C253" t="str">
            <v>SINAPI</v>
          </cell>
          <cell r="D253" t="str">
            <v>74145/1</v>
          </cell>
          <cell r="E253" t="str">
            <v>PINTURA ESMALTE FOSCO, DUAS DEMAOS, SOBRE SUPERFICIE METALICA, INCLUSO UMA DEMAO DE FUNDO ANTICORROSIVO. UTILIZACAO DE REVOLVER ( AR-COMPRIMIDO).</v>
          </cell>
          <cell r="F253" t="str">
            <v>M2</v>
          </cell>
          <cell r="G253">
            <v>61.230000000000004</v>
          </cell>
          <cell r="H253">
            <v>13.88</v>
          </cell>
          <cell r="I253">
            <v>849.87240000000008</v>
          </cell>
        </row>
        <row r="254">
          <cell r="B254" t="str">
            <v>COMPOSIÇÃO</v>
          </cell>
          <cell r="C254" t="str">
            <v>SINAPI</v>
          </cell>
          <cell r="D254">
            <v>88278</v>
          </cell>
          <cell r="E254" t="str">
            <v>MONTADOR DE ESTRUTURA METÁLICA COM ENCARGOS COMPLEMENTARES</v>
          </cell>
          <cell r="F254" t="str">
            <v>H</v>
          </cell>
          <cell r="G254">
            <v>1</v>
          </cell>
          <cell r="H254">
            <v>11.09</v>
          </cell>
          <cell r="I254">
            <v>11.09</v>
          </cell>
        </row>
        <row r="255">
          <cell r="B255" t="str">
            <v xml:space="preserve">INSUMO </v>
          </cell>
          <cell r="C255" t="str">
            <v>SINAPI</v>
          </cell>
          <cell r="D255">
            <v>89272</v>
          </cell>
          <cell r="E255" t="str">
            <v>GUINDASTE HIDRÁULICO AUTOPROPELIDO, COM LANÇA TELESCÓPICA 28,80 M, CAPACIDADE MÁXIMA 30 T, POTÊNCIA 97 KW, TRAÇÃO 4 X 4 - CHP DIURNO. AF_11/2014</v>
          </cell>
          <cell r="F255" t="str">
            <v>CHP</v>
          </cell>
          <cell r="G255">
            <v>2</v>
          </cell>
          <cell r="H255">
            <v>149.78</v>
          </cell>
          <cell r="I255">
            <v>299.56</v>
          </cell>
        </row>
        <row r="256">
          <cell r="B256" t="str">
            <v xml:space="preserve">INSUMO </v>
          </cell>
          <cell r="C256" t="str">
            <v>SINAPI</v>
          </cell>
          <cell r="D256">
            <v>39746</v>
          </cell>
          <cell r="E256" t="str">
            <v>CHUMBADOR DE ACO, 1" X 600 MM, PARA POSTES DE ACO COM BASE, INCLUSO PORCA E ARRUELA</v>
          </cell>
          <cell r="F256" t="str">
            <v xml:space="preserve">UN    </v>
          </cell>
          <cell r="G256">
            <v>0</v>
          </cell>
          <cell r="H256">
            <v>114.8</v>
          </cell>
          <cell r="I256">
            <v>0</v>
          </cell>
        </row>
        <row r="259">
          <cell r="B259" t="str">
            <v xml:space="preserve">INSTALAÇÕES SANITÁRIAS </v>
          </cell>
        </row>
        <row r="261">
          <cell r="B261" t="str">
            <v>COMP 028</v>
          </cell>
          <cell r="E261" t="str">
            <v>FORNECIMENTO E INSTALAÇÃO CAIXA SIFONADA 150X150X50R</v>
          </cell>
          <cell r="F261" t="str">
            <v>UNI</v>
          </cell>
          <cell r="G261">
            <v>1</v>
          </cell>
          <cell r="I261">
            <v>34.069167999999991</v>
          </cell>
        </row>
        <row r="262">
          <cell r="B262" t="str">
            <v>INSUMO</v>
          </cell>
          <cell r="C262" t="str">
            <v>SINAPI</v>
          </cell>
          <cell r="D262">
            <v>122</v>
          </cell>
          <cell r="E262" t="str">
            <v>ADESIVO PLASTICO PARA PVC, FRASCO COM 850 GR</v>
          </cell>
          <cell r="F262" t="str">
            <v xml:space="preserve">UN    </v>
          </cell>
          <cell r="G262">
            <v>1.4800000000000001E-2</v>
          </cell>
          <cell r="H262">
            <v>45.16</v>
          </cell>
          <cell r="I262">
            <v>0.66836799999999996</v>
          </cell>
        </row>
        <row r="263">
          <cell r="B263" t="str">
            <v>INSUMO</v>
          </cell>
          <cell r="C263" t="str">
            <v>SINAPI</v>
          </cell>
          <cell r="D263">
            <v>298</v>
          </cell>
          <cell r="E263" t="str">
            <v>ANEL BORRACHA DN 75 MM, PARA TUBO SERIE REFORCADA ESGOTO PREDIAL</v>
          </cell>
          <cell r="F263" t="str">
            <v xml:space="preserve">UN    </v>
          </cell>
          <cell r="G263">
            <v>1</v>
          </cell>
          <cell r="H263">
            <v>1.8</v>
          </cell>
          <cell r="I263">
            <v>1.8</v>
          </cell>
        </row>
        <row r="264">
          <cell r="B264" t="str">
            <v>INSUMO</v>
          </cell>
          <cell r="C264" t="str">
            <v>SINAPI</v>
          </cell>
          <cell r="D264">
            <v>11717</v>
          </cell>
          <cell r="E264" t="str">
            <v>CAIXA SIFONADA PVC, 150 X 150 X 50 MM, COM GRELHA REDONDA BRANCA</v>
          </cell>
          <cell r="F264" t="str">
            <v xml:space="preserve">UN    </v>
          </cell>
          <cell r="G264">
            <v>1</v>
          </cell>
          <cell r="H264">
            <v>23.58</v>
          </cell>
          <cell r="I264">
            <v>23.58</v>
          </cell>
        </row>
        <row r="265">
          <cell r="B265" t="str">
            <v>INSUMO</v>
          </cell>
          <cell r="C265" t="str">
            <v>SINAPI</v>
          </cell>
          <cell r="D265">
            <v>20078</v>
          </cell>
          <cell r="E265" t="str">
            <v>PASTA LUBRIFICANTE PARA TUBOS E CONEXOES COM JUNTA ELASTICA (USO EM PVC, ACO, POLIETILENO E OUTROS) ( DE *400* G)</v>
          </cell>
          <cell r="F265" t="str">
            <v xml:space="preserve">UN    </v>
          </cell>
          <cell r="G265">
            <v>0.03</v>
          </cell>
          <cell r="H265">
            <v>16.53</v>
          </cell>
          <cell r="I265">
            <v>0.49590000000000001</v>
          </cell>
        </row>
        <row r="266">
          <cell r="B266" t="str">
            <v>INSUMO</v>
          </cell>
          <cell r="C266" t="str">
            <v>SINAPI</v>
          </cell>
          <cell r="D266">
            <v>20083</v>
          </cell>
          <cell r="E266" t="str">
            <v>SOLUCAO LIMPADORA PARA PVC, FRASCO COM 1000 CM3</v>
          </cell>
          <cell r="F266" t="str">
            <v xml:space="preserve">UN    </v>
          </cell>
          <cell r="G266">
            <v>2.2499999999999999E-2</v>
          </cell>
          <cell r="H266">
            <v>39.22</v>
          </cell>
          <cell r="I266">
            <v>0.88244999999999996</v>
          </cell>
        </row>
        <row r="267">
          <cell r="B267" t="str">
            <v>INSUMO</v>
          </cell>
          <cell r="C267" t="str">
            <v>SINAPI</v>
          </cell>
          <cell r="D267">
            <v>38383</v>
          </cell>
          <cell r="E267" t="str">
            <v>LIXA D'AGUA EM FOLHA, GRAO 100</v>
          </cell>
          <cell r="F267" t="str">
            <v xml:space="preserve">UN    </v>
          </cell>
          <cell r="G267">
            <v>3.6499999999999998E-2</v>
          </cell>
          <cell r="H267">
            <v>1.5</v>
          </cell>
          <cell r="I267">
            <v>5.4749999999999993E-2</v>
          </cell>
        </row>
        <row r="268">
          <cell r="B268" t="str">
            <v>COMPOSICAO</v>
          </cell>
          <cell r="C268" t="str">
            <v>SINAPI</v>
          </cell>
          <cell r="D268">
            <v>88248</v>
          </cell>
          <cell r="E268" t="str">
            <v>AUXILIAR DE ENCANADOR OU BOMBEIRO HIDRÁULICO COM ENCARGOS COMPLEMENTARES</v>
          </cell>
          <cell r="F268" t="str">
            <v>H</v>
          </cell>
          <cell r="G268">
            <v>0.21</v>
          </cell>
          <cell r="H268">
            <v>14.08</v>
          </cell>
          <cell r="I268">
            <v>2.9567999999999999</v>
          </cell>
        </row>
        <row r="269">
          <cell r="B269" t="str">
            <v>COMPOSICAO</v>
          </cell>
          <cell r="C269" t="str">
            <v>SINAPI</v>
          </cell>
          <cell r="D269">
            <v>88267</v>
          </cell>
          <cell r="E269" t="str">
            <v>ENCANADOR OU BOMBEIRO HIDRÁULICO COM ENCARGOS COMPLEMENTARES</v>
          </cell>
          <cell r="F269" t="str">
            <v>H</v>
          </cell>
          <cell r="G269">
            <v>0.21</v>
          </cell>
          <cell r="H269">
            <v>17.29</v>
          </cell>
          <cell r="I269">
            <v>3.6308999999999996</v>
          </cell>
        </row>
        <row r="271">
          <cell r="B271" t="str">
            <v>COMP 029</v>
          </cell>
          <cell r="E271" t="str">
            <v>FORNECIMENTO E INSTALAÇÃO DE JUNÇÃO SIMPLES PVC ESGOTO 100X50MM</v>
          </cell>
          <cell r="F271" t="str">
            <v>UNI</v>
          </cell>
          <cell r="G271">
            <v>1</v>
          </cell>
          <cell r="I271">
            <v>43.862859999999998</v>
          </cell>
        </row>
        <row r="272">
          <cell r="B272" t="str">
            <v>INSUMO</v>
          </cell>
          <cell r="C272" t="str">
            <v>SINAPI</v>
          </cell>
          <cell r="D272">
            <v>301</v>
          </cell>
          <cell r="E272" t="str">
            <v>ANEL BORRACHA PARA TUBO ESGOTO PREDIAL, DN 100 MM (NBR 5688)</v>
          </cell>
          <cell r="F272" t="str">
            <v xml:space="preserve">UN    </v>
          </cell>
          <cell r="G272">
            <v>2</v>
          </cell>
          <cell r="H272">
            <v>1.98</v>
          </cell>
          <cell r="I272">
            <v>3.96</v>
          </cell>
        </row>
        <row r="273">
          <cell r="B273" t="str">
            <v>INSUMO</v>
          </cell>
          <cell r="C273" t="str">
            <v>SINAPI</v>
          </cell>
          <cell r="D273">
            <v>3659</v>
          </cell>
          <cell r="E273" t="str">
            <v>JUNCAO SIMPLES, PVC, DN 100 X 50 MM, SERIE NORMAL PARA ESGOTO PREDIAL</v>
          </cell>
          <cell r="F273" t="str">
            <v xml:space="preserve">UN    </v>
          </cell>
          <cell r="G273">
            <v>1</v>
          </cell>
          <cell r="H273">
            <v>10.74</v>
          </cell>
          <cell r="I273">
            <v>10.74</v>
          </cell>
        </row>
        <row r="274">
          <cell r="B274" t="str">
            <v>INSUMO</v>
          </cell>
          <cell r="C274" t="str">
            <v>SINAPI</v>
          </cell>
          <cell r="D274">
            <v>20078</v>
          </cell>
          <cell r="E274" t="str">
            <v>PASTA LUBRIFICANTE PARA TUBOS E CONEXOES COM JUNTA ELASTICA (USO EM PVC, ACO, POLIETILENO E OUTROS) ( DE *400* G)</v>
          </cell>
          <cell r="F274" t="str">
            <v xml:space="preserve">UN    </v>
          </cell>
          <cell r="G274">
            <v>9.1999999999999998E-2</v>
          </cell>
          <cell r="H274">
            <v>16.53</v>
          </cell>
          <cell r="I274">
            <v>1.5207600000000001</v>
          </cell>
        </row>
        <row r="275">
          <cell r="B275" t="str">
            <v>COMPOSICAO</v>
          </cell>
          <cell r="C275" t="str">
            <v>SINAPI</v>
          </cell>
          <cell r="D275">
            <v>88248</v>
          </cell>
          <cell r="E275" t="str">
            <v>AUXILIAR DE ENCANADOR OU BOMBEIRO HIDRÁULICO COM ENCARGOS COMPLEMENTARES</v>
          </cell>
          <cell r="F275" t="str">
            <v>H</v>
          </cell>
          <cell r="G275">
            <v>0.33</v>
          </cell>
          <cell r="H275">
            <v>14.08</v>
          </cell>
          <cell r="I275">
            <v>4.6463999999999999</v>
          </cell>
        </row>
        <row r="276">
          <cell r="B276" t="str">
            <v>COMPOSICAO</v>
          </cell>
          <cell r="C276" t="str">
            <v>SINAPI</v>
          </cell>
          <cell r="D276">
            <v>88267</v>
          </cell>
          <cell r="E276" t="str">
            <v>ENCANADOR OU BOMBEIRO HIDRÁULICO COM ENCARGOS COMPLEMENTARES</v>
          </cell>
          <cell r="F276" t="str">
            <v>H</v>
          </cell>
          <cell r="G276">
            <v>1.33</v>
          </cell>
          <cell r="H276">
            <v>17.29</v>
          </cell>
          <cell r="I276">
            <v>22.995699999999999</v>
          </cell>
        </row>
        <row r="278">
          <cell r="B278" t="str">
            <v>COMP 030</v>
          </cell>
          <cell r="E278" t="str">
            <v xml:space="preserve">CURVA LONGA 45GRAUS 50MM PARA ESGOTO - FORNECIMENTO E INSTALAÇÃO </v>
          </cell>
          <cell r="F278" t="str">
            <v>UNI</v>
          </cell>
          <cell r="G278">
            <v>1</v>
          </cell>
          <cell r="I278">
            <v>12.798700000000002</v>
          </cell>
        </row>
        <row r="279">
          <cell r="B279" t="str">
            <v>INSUMO</v>
          </cell>
          <cell r="C279" t="str">
            <v>SINAPI</v>
          </cell>
          <cell r="D279">
            <v>296</v>
          </cell>
          <cell r="E279" t="str">
            <v>ANEL BORRACHA PARA TUBO ESGOTO PREDIAL DN 50 MM (NBR 5688)</v>
          </cell>
          <cell r="F279" t="str">
            <v xml:space="preserve">UN    </v>
          </cell>
          <cell r="G279">
            <v>1</v>
          </cell>
          <cell r="H279">
            <v>1.1100000000000001</v>
          </cell>
          <cell r="I279">
            <v>1.1100000000000001</v>
          </cell>
        </row>
        <row r="280">
          <cell r="B280" t="str">
            <v>INSUMO</v>
          </cell>
          <cell r="C280" t="str">
            <v>SINAPI</v>
          </cell>
          <cell r="D280">
            <v>10765</v>
          </cell>
          <cell r="E280" t="str">
            <v>CURVA PVC LONGA 45G, DN 50 MM, PARA ESGOTO PREDIAL</v>
          </cell>
          <cell r="F280" t="str">
            <v xml:space="preserve">UN    </v>
          </cell>
          <cell r="G280">
            <v>1</v>
          </cell>
          <cell r="H280">
            <v>7.28</v>
          </cell>
          <cell r="I280">
            <v>7.28</v>
          </cell>
        </row>
        <row r="281">
          <cell r="B281" t="str">
            <v>INSUMO</v>
          </cell>
          <cell r="C281" t="str">
            <v>SINAPI</v>
          </cell>
          <cell r="D281">
            <v>20078</v>
          </cell>
          <cell r="E281" t="str">
            <v>PASTA LUBRIFICANTE PARA TUBOS E CONEXOES COM JUNTA ELASTICA (USO EM PVC, ACO, POLIETILENO E OUTROS) ( DE *400* G)</v>
          </cell>
          <cell r="F281" t="str">
            <v xml:space="preserve">UN    </v>
          </cell>
          <cell r="G281">
            <v>0.02</v>
          </cell>
          <cell r="H281">
            <v>16.53</v>
          </cell>
          <cell r="I281">
            <v>0.3306</v>
          </cell>
        </row>
        <row r="282">
          <cell r="B282" t="str">
            <v>COMPOSICAO</v>
          </cell>
          <cell r="C282" t="str">
            <v>SINAPI</v>
          </cell>
          <cell r="D282">
            <v>88248</v>
          </cell>
          <cell r="E282" t="str">
            <v>AUXILIAR DE ENCANADOR OU BOMBEIRO HIDRÁULICO COM ENCARGOS COMPLEMENTARES</v>
          </cell>
          <cell r="F282" t="str">
            <v>H</v>
          </cell>
          <cell r="G282">
            <v>0.13</v>
          </cell>
          <cell r="H282">
            <v>14.08</v>
          </cell>
          <cell r="I282">
            <v>1.8304</v>
          </cell>
        </row>
        <row r="283">
          <cell r="B283" t="str">
            <v>COMPOSICAO</v>
          </cell>
          <cell r="C283" t="str">
            <v>SINAPI</v>
          </cell>
          <cell r="D283">
            <v>88267</v>
          </cell>
          <cell r="E283" t="str">
            <v>ENCANADOR OU BOMBEIRO HIDRÁULICO COM ENCARGOS COMPLEMENTARES</v>
          </cell>
          <cell r="F283" t="str">
            <v>H</v>
          </cell>
          <cell r="G283">
            <v>0.13</v>
          </cell>
          <cell r="H283">
            <v>17.29</v>
          </cell>
          <cell r="I283">
            <v>2.2477</v>
          </cell>
        </row>
        <row r="285">
          <cell r="B285" t="str">
            <v>COMP 031</v>
          </cell>
          <cell r="E285" t="str">
            <v xml:space="preserve">CURVA LONGA 45GRAUS 75MM PARA ESGOTO - FORNECIMENTO E INSTALAÇÃO </v>
          </cell>
          <cell r="F285" t="str">
            <v>UNI</v>
          </cell>
          <cell r="G285">
            <v>1</v>
          </cell>
          <cell r="I285">
            <v>25.538699999999999</v>
          </cell>
        </row>
        <row r="286">
          <cell r="B286" t="str">
            <v>INSUMO</v>
          </cell>
          <cell r="C286" t="str">
            <v>SINAPI</v>
          </cell>
          <cell r="D286">
            <v>296</v>
          </cell>
          <cell r="E286" t="str">
            <v>ANEL BORRACHA PARA TUBO ESGOTO PREDIAL DN 50 MM (NBR 5688)</v>
          </cell>
          <cell r="F286" t="str">
            <v xml:space="preserve">UN    </v>
          </cell>
          <cell r="G286">
            <v>1</v>
          </cell>
          <cell r="H286">
            <v>1.1100000000000001</v>
          </cell>
          <cell r="I286">
            <v>1.1100000000000001</v>
          </cell>
        </row>
        <row r="287">
          <cell r="B287" t="str">
            <v>INSUMO</v>
          </cell>
          <cell r="C287" t="str">
            <v>SINAPI</v>
          </cell>
          <cell r="D287">
            <v>10767</v>
          </cell>
          <cell r="E287" t="str">
            <v>CURVA PVC LONGA 45G, DN 75 MM, PARA ESGOTO PREDIAL</v>
          </cell>
          <cell r="F287" t="str">
            <v xml:space="preserve">UN    </v>
          </cell>
          <cell r="G287">
            <v>1</v>
          </cell>
          <cell r="H287">
            <v>20.02</v>
          </cell>
          <cell r="I287">
            <v>20.02</v>
          </cell>
        </row>
        <row r="288">
          <cell r="B288" t="str">
            <v>INSUMO</v>
          </cell>
          <cell r="C288" t="str">
            <v>SINAPI</v>
          </cell>
          <cell r="D288">
            <v>20078</v>
          </cell>
          <cell r="E288" t="str">
            <v>PASTA LUBRIFICANTE PARA TUBOS E CONEXOES COM JUNTA ELASTICA (USO EM PVC, ACO, POLIETILENO E OUTROS) ( DE *400* G)</v>
          </cell>
          <cell r="F288" t="str">
            <v xml:space="preserve">UN    </v>
          </cell>
          <cell r="G288">
            <v>0.02</v>
          </cell>
          <cell r="H288">
            <v>16.53</v>
          </cell>
          <cell r="I288">
            <v>0.3306</v>
          </cell>
        </row>
        <row r="289">
          <cell r="B289" t="str">
            <v>COMPOSICAO</v>
          </cell>
          <cell r="C289" t="str">
            <v>SINAPI</v>
          </cell>
          <cell r="D289">
            <v>88248</v>
          </cell>
          <cell r="E289" t="str">
            <v>AUXILIAR DE ENCANADOR OU BOMBEIRO HIDRÁULICO COM ENCARGOS COMPLEMENTARES</v>
          </cell>
          <cell r="F289" t="str">
            <v>H</v>
          </cell>
          <cell r="G289">
            <v>0.13</v>
          </cell>
          <cell r="H289">
            <v>14.08</v>
          </cell>
          <cell r="I289">
            <v>1.8304</v>
          </cell>
        </row>
        <row r="290">
          <cell r="B290" t="str">
            <v>COMPOSICAO</v>
          </cell>
          <cell r="C290" t="str">
            <v>SINAPI</v>
          </cell>
          <cell r="D290">
            <v>88267</v>
          </cell>
          <cell r="E290" t="str">
            <v>ENCANADOR OU BOMBEIRO HIDRÁULICO COM ENCARGOS COMPLEMENTARES</v>
          </cell>
          <cell r="F290" t="str">
            <v>H</v>
          </cell>
          <cell r="G290">
            <v>0.13</v>
          </cell>
          <cell r="H290">
            <v>17.29</v>
          </cell>
          <cell r="I290">
            <v>2.2477</v>
          </cell>
        </row>
        <row r="292">
          <cell r="B292" t="str">
            <v>COMP 032</v>
          </cell>
          <cell r="E292" t="str">
            <v xml:space="preserve">REDUÇÃO EXCENTRICA 75X50MM PARA ESGOTO - FORNECIMENTO E INSTALAÇÃO </v>
          </cell>
          <cell r="F292" t="str">
            <v>UNI</v>
          </cell>
          <cell r="G292">
            <v>1</v>
          </cell>
          <cell r="I292">
            <v>8.2706999999999997</v>
          </cell>
        </row>
        <row r="293">
          <cell r="B293" t="str">
            <v>INSUMO</v>
          </cell>
          <cell r="C293" t="str">
            <v>SINAPI</v>
          </cell>
          <cell r="D293">
            <v>298</v>
          </cell>
          <cell r="E293" t="str">
            <v>ANEL BORRACHA DN 75 MM, PARA TUBO SERIE REFORCADA ESGOTO PREDIAL</v>
          </cell>
          <cell r="F293" t="str">
            <v xml:space="preserve">UN    </v>
          </cell>
          <cell r="G293">
            <v>1</v>
          </cell>
          <cell r="H293">
            <v>1.8</v>
          </cell>
          <cell r="I293">
            <v>1.8</v>
          </cell>
        </row>
        <row r="294">
          <cell r="B294" t="str">
            <v>INSUMO</v>
          </cell>
          <cell r="C294" t="str">
            <v>SINAPI</v>
          </cell>
          <cell r="D294">
            <v>20045</v>
          </cell>
          <cell r="E294" t="str">
            <v>REDUCAO EXCENTRICA PVC, SERIE R, DN 75 X 50 MM, PARA ESGOTO PREDIAL</v>
          </cell>
          <cell r="F294" t="str">
            <v xml:space="preserve">UN    </v>
          </cell>
          <cell r="G294">
            <v>1</v>
          </cell>
          <cell r="H294">
            <v>4.72</v>
          </cell>
          <cell r="I294">
            <v>4.72</v>
          </cell>
        </row>
        <row r="295">
          <cell r="B295" t="str">
            <v>INSUMO</v>
          </cell>
          <cell r="C295" t="str">
            <v>SINAPI</v>
          </cell>
          <cell r="D295">
            <v>20078</v>
          </cell>
          <cell r="E295" t="str">
            <v>PASTA LUBRIFICANTE PARA TUBOS E CONEXOES COM JUNTA ELASTICA (USO EM PVC, ACO, POLIETILENO E OUTROS) ( DE *400* G)</v>
          </cell>
          <cell r="F295" t="str">
            <v xml:space="preserve">UN    </v>
          </cell>
          <cell r="G295">
            <v>0.03</v>
          </cell>
          <cell r="H295">
            <v>16.53</v>
          </cell>
          <cell r="I295">
            <v>0.49590000000000001</v>
          </cell>
        </row>
        <row r="296">
          <cell r="B296" t="str">
            <v>COMPOSICAO</v>
          </cell>
          <cell r="C296" t="str">
            <v>SINAPI</v>
          </cell>
          <cell r="D296">
            <v>88248</v>
          </cell>
          <cell r="E296" t="str">
            <v>AUXILIAR DE ENCANADOR OU BOMBEIRO HIDRÁULICO COM ENCARGOS COMPLEMENTARES</v>
          </cell>
          <cell r="F296" t="str">
            <v>H</v>
          </cell>
          <cell r="G296">
            <v>0.04</v>
          </cell>
          <cell r="H296">
            <v>14.08</v>
          </cell>
          <cell r="I296">
            <v>0.56320000000000003</v>
          </cell>
        </row>
        <row r="297">
          <cell r="B297" t="str">
            <v>COMPOSICAO</v>
          </cell>
          <cell r="C297" t="str">
            <v>SINAPI</v>
          </cell>
          <cell r="D297">
            <v>88267</v>
          </cell>
          <cell r="E297" t="str">
            <v>ENCANADOR OU BOMBEIRO HIDRÁULICO COM ENCARGOS COMPLEMENTARES</v>
          </cell>
          <cell r="F297" t="str">
            <v>H</v>
          </cell>
          <cell r="G297">
            <v>0.04</v>
          </cell>
          <cell r="H297">
            <v>17.29</v>
          </cell>
          <cell r="I297">
            <v>0.69159999999999999</v>
          </cell>
        </row>
        <row r="299">
          <cell r="B299" t="str">
            <v>COMP 033</v>
          </cell>
          <cell r="E299" t="str">
            <v>TANQUE SEPTICO PRISMATICO: (1,95X3,80)M;  PROFUNDIDADE: (2,80)M ;TAMPA DE CONCRETO</v>
          </cell>
          <cell r="F299" t="str">
            <v>UNI</v>
          </cell>
          <cell r="G299">
            <v>1</v>
          </cell>
          <cell r="I299">
            <v>12992.766725000001</v>
          </cell>
        </row>
        <row r="300">
          <cell r="B300" t="str">
            <v>COMPOSIÇÃO</v>
          </cell>
          <cell r="C300" t="str">
            <v>SINAPI</v>
          </cell>
          <cell r="D300">
            <v>96521</v>
          </cell>
          <cell r="E300" t="str">
            <v>ESCAVAÇÃO MECANIZADA PARA BLOCO DE COROAMENTO OU SAPATA, COM PREVISÃO DE FÔRMA, COM RETROESCAVADEIRA. AF_06/2017</v>
          </cell>
          <cell r="F300" t="str">
            <v>M3</v>
          </cell>
          <cell r="G300">
            <v>31.837500000000002</v>
          </cell>
          <cell r="H300">
            <v>28.24</v>
          </cell>
          <cell r="I300">
            <v>899.09100000000001</v>
          </cell>
        </row>
        <row r="301">
          <cell r="B301" t="str">
            <v>COMPOSIÇÃO</v>
          </cell>
          <cell r="C301" t="str">
            <v>SINAPI</v>
          </cell>
          <cell r="D301">
            <v>94040</v>
          </cell>
          <cell r="E301" t="str">
            <v>ESCORAMENTO DE VALA, TIPO PONTALETEAMENTO, COM PROFUNDIDADE DE 1,5 A 3,0 M, LARGURA MAIOR OU IGUAL A 1,5 M E MENOR QUE 2,5 M, EM LOCAL COM NÍVEL ALTO DE INTERFERÊNCIA. AF_06/2016</v>
          </cell>
          <cell r="F301" t="str">
            <v>M2</v>
          </cell>
          <cell r="G301">
            <v>24</v>
          </cell>
          <cell r="H301">
            <v>15.6</v>
          </cell>
          <cell r="I301">
            <v>374.4</v>
          </cell>
        </row>
        <row r="302">
          <cell r="B302" t="str">
            <v>COMPOSIÇÃO</v>
          </cell>
          <cell r="C302" t="str">
            <v>SINAPI</v>
          </cell>
          <cell r="D302">
            <v>95241</v>
          </cell>
          <cell r="E302" t="str">
            <v>LASTRO DE CONCRETO MAGRO, APLICADO EM PISOS OU RADIERS, ESPESSURA DE 5 CM. AF_07_2016</v>
          </cell>
          <cell r="F302" t="str">
            <v>M2</v>
          </cell>
          <cell r="G302">
            <v>8</v>
          </cell>
          <cell r="H302">
            <v>19.02</v>
          </cell>
          <cell r="I302">
            <v>152.16</v>
          </cell>
        </row>
        <row r="303">
          <cell r="B303" t="str">
            <v>COMPOSICAO</v>
          </cell>
          <cell r="C303" t="str">
            <v>SINAPI</v>
          </cell>
          <cell r="D303">
            <v>96542</v>
          </cell>
          <cell r="E303" t="str">
            <v>FABRICAÇÃO, MONTAGEM E DESMONTAGEM DE FÔRMA PARA VIGA BALDRAME, EM CHAPA DE MADEIRA COMPENSADA RESINADA, E=17 MM, 4 UTILIZAÇÕES. AF_06/2017</v>
          </cell>
          <cell r="F303" t="str">
            <v>M2</v>
          </cell>
          <cell r="G303">
            <v>67.199999999999989</v>
          </cell>
          <cell r="H303">
            <v>54.1</v>
          </cell>
          <cell r="I303">
            <v>3635.5199999999995</v>
          </cell>
        </row>
        <row r="304">
          <cell r="B304" t="str">
            <v>COMPOSICAO</v>
          </cell>
          <cell r="C304" t="str">
            <v>SINAPI</v>
          </cell>
          <cell r="D304">
            <v>96546</v>
          </cell>
          <cell r="E304" t="str">
            <v>ARMAÇÃO DE BLOCO, VIGA BALDRAME OU SAPATA UTILIZANDO AÇO CA-50 DE 10 MM - MONTAGEM. AF_06/2017</v>
          </cell>
          <cell r="F304" t="str">
            <v>KG</v>
          </cell>
          <cell r="G304">
            <v>302.39999999999998</v>
          </cell>
          <cell r="H304">
            <v>6.68</v>
          </cell>
          <cell r="I304">
            <v>2020.0319999999997</v>
          </cell>
        </row>
        <row r="305">
          <cell r="B305" t="str">
            <v>COMPOSIÇÃO</v>
          </cell>
          <cell r="C305" t="str">
            <v>SINAPI</v>
          </cell>
          <cell r="D305">
            <v>94965</v>
          </cell>
          <cell r="E305" t="str">
            <v>CONCRETO FCK = 25MPA, TRAÇO 1:2,3:2,7 (CIMENTO/ AREIA MÉDIA/ BRITA 1)  - PREPARO MECÂNICO COM BETONEIRA 400 L. AF_07/2016</v>
          </cell>
          <cell r="F305" t="str">
            <v>M3</v>
          </cell>
          <cell r="G305">
            <v>5.0399999999999991</v>
          </cell>
          <cell r="H305">
            <v>307.16000000000003</v>
          </cell>
          <cell r="I305">
            <v>1548.0863999999999</v>
          </cell>
        </row>
        <row r="306">
          <cell r="B306" t="str">
            <v>COMPOSIÇÃO</v>
          </cell>
          <cell r="C306" t="str">
            <v>SINAPI</v>
          </cell>
          <cell r="D306" t="str">
            <v>74157/4</v>
          </cell>
          <cell r="E306" t="str">
            <v>LANCAMENTO/APLICACAO MANUAL DE CONCRETO EM FUNDACOES</v>
          </cell>
          <cell r="F306" t="str">
            <v>M3</v>
          </cell>
          <cell r="G306">
            <v>5.0399999999999991</v>
          </cell>
          <cell r="H306">
            <v>89.94</v>
          </cell>
          <cell r="I306">
            <v>453.29759999999993</v>
          </cell>
        </row>
        <row r="307">
          <cell r="B307" t="str">
            <v>COMPOSICAO</v>
          </cell>
          <cell r="C307" t="str">
            <v>SINAPI</v>
          </cell>
          <cell r="D307">
            <v>87879</v>
          </cell>
          <cell r="E307" t="str">
            <v>CHAPISCO APLICADO EM ALVENARIAS E ESTRUTURAS DE CONCRETO INTERNAS, COM COLHER DE PEDREIRO.  ARGAMASSA TRAÇO 1:3 COM PREPARO EM BETONEIRA 400L. AF_06/2014</v>
          </cell>
          <cell r="F307" t="str">
            <v>M2</v>
          </cell>
          <cell r="G307">
            <v>33.599999999999994</v>
          </cell>
          <cell r="H307">
            <v>2.65</v>
          </cell>
          <cell r="I307">
            <v>89.039999999999978</v>
          </cell>
        </row>
        <row r="308">
          <cell r="B308" t="str">
            <v>COMPOSICAO</v>
          </cell>
          <cell r="C308" t="str">
            <v>SINAPI</v>
          </cell>
          <cell r="D308">
            <v>87547</v>
          </cell>
          <cell r="E308" t="str">
            <v>MASSA ÚNICA, PARA RECEBIMENTO DE PINTURA, EM ARGAMASSA TRAÇO 1:2:8, PREPARO MECÂNICO COM BETONEIRA 400L, APLICADA MANUALMENTE EM FACES INTERNAS DE PAREDES, ESPESSURA DE 10MM, COM EXECUÇÃO DE TALISCAS. AF_06/2014</v>
          </cell>
          <cell r="F308" t="str">
            <v>M2</v>
          </cell>
          <cell r="G308">
            <v>33.599999999999994</v>
          </cell>
          <cell r="H308">
            <v>15.09</v>
          </cell>
          <cell r="I308">
            <v>507.02399999999989</v>
          </cell>
        </row>
        <row r="309">
          <cell r="B309" t="str">
            <v>COMPOSICAO</v>
          </cell>
          <cell r="C309" t="str">
            <v>SINAPI</v>
          </cell>
          <cell r="D309" t="str">
            <v>74106/1</v>
          </cell>
          <cell r="E309" t="str">
            <v>IMPERMEABILIZACAO DE ESTRUTURAS ENTERRADAS, COM TINTA ASFALTICA, DUAS DEMAOS.</v>
          </cell>
          <cell r="F309" t="str">
            <v>M2</v>
          </cell>
          <cell r="G309">
            <v>41.599999999999994</v>
          </cell>
          <cell r="H309">
            <v>8.15</v>
          </cell>
          <cell r="I309">
            <v>339.03999999999996</v>
          </cell>
        </row>
        <row r="310">
          <cell r="B310" t="str">
            <v>COMPOSICAO</v>
          </cell>
          <cell r="C310" t="str">
            <v>SINAPI</v>
          </cell>
          <cell r="D310">
            <v>92267</v>
          </cell>
          <cell r="E310" t="str">
            <v>FABRICAÇÃO DE FÔRMA PARA LAJES, EM CHAPA DE MADEIRA COMPENSADA RESINADA, E = 17 MM. AF_12/2015</v>
          </cell>
          <cell r="F310" t="str">
            <v>M2</v>
          </cell>
          <cell r="G310">
            <v>8</v>
          </cell>
          <cell r="H310">
            <v>26.22</v>
          </cell>
          <cell r="I310">
            <v>209.76</v>
          </cell>
        </row>
        <row r="311">
          <cell r="B311" t="str">
            <v>COMPOSICAO</v>
          </cell>
          <cell r="C311" t="str">
            <v>SINAPI</v>
          </cell>
          <cell r="D311">
            <v>94998</v>
          </cell>
          <cell r="E311" t="str">
            <v>EXECUÇÃO DE PASSEIO (CALÇADA) OU PISO DE CONCRETO COM CONCRETO MOLDADO IN LOCO, FEITO EM OBRA, ACABAMENTO CONVENCIONAL, ESPESSURA 12 CM, ARMADO. AF_07/2016</v>
          </cell>
          <cell r="F311" t="str">
            <v>M2</v>
          </cell>
          <cell r="G311">
            <v>8</v>
          </cell>
          <cell r="H311">
            <v>88.62</v>
          </cell>
          <cell r="I311">
            <v>708.96</v>
          </cell>
        </row>
        <row r="312">
          <cell r="B312" t="str">
            <v>COMPOSICAO</v>
          </cell>
          <cell r="C312" t="str">
            <v>SINAPI</v>
          </cell>
          <cell r="D312" t="str">
            <v>73964/6</v>
          </cell>
          <cell r="E312" t="str">
            <v>REATERRO DE VALA COM COMPACTAÇÃO MANUAL</v>
          </cell>
          <cell r="F312" t="str">
            <v>M3</v>
          </cell>
          <cell r="G312">
            <v>9.4375000000000036</v>
          </cell>
          <cell r="H312">
            <v>41.13</v>
          </cell>
          <cell r="I312">
            <v>388.16437500000018</v>
          </cell>
        </row>
        <row r="313">
          <cell r="B313" t="str">
            <v>COMPOSIÇÃO</v>
          </cell>
          <cell r="C313" t="str">
            <v>SINAPI</v>
          </cell>
          <cell r="D313">
            <v>83627</v>
          </cell>
          <cell r="E313" t="str">
            <v>TAMPAO FOFO ARTICULADO, CLASSE B125 CARGA MAX 12,5 T, REDONDO TAMPA 600 MM, REDE PLUVIAL/ESGOTO, P = CHAMINE CX AREIA / POCO VISITA ASSENTADO COM ARG CIM/AREIA 1:4, FORNECIMENTO E ASSENTAMENTO</v>
          </cell>
          <cell r="F313" t="str">
            <v>UN</v>
          </cell>
          <cell r="G313">
            <v>1</v>
          </cell>
          <cell r="H313">
            <v>414.94</v>
          </cell>
          <cell r="I313">
            <v>414.94</v>
          </cell>
        </row>
        <row r="314">
          <cell r="B314" t="str">
            <v>COMPOSICAO</v>
          </cell>
          <cell r="C314" t="str">
            <v>SINAPI</v>
          </cell>
          <cell r="D314">
            <v>72897</v>
          </cell>
          <cell r="E314" t="str">
            <v>CARGA MANUAL DE ENTULHO EM CAMINHAO BASCULANTE 6 M3</v>
          </cell>
          <cell r="F314" t="str">
            <v>M3</v>
          </cell>
          <cell r="G314">
            <v>41.388750000000002</v>
          </cell>
          <cell r="H314">
            <v>16.48</v>
          </cell>
          <cell r="I314">
            <v>682.08660000000009</v>
          </cell>
        </row>
        <row r="315">
          <cell r="B315" t="str">
            <v>COMPOSICAO</v>
          </cell>
          <cell r="C315" t="str">
            <v>SINAPI</v>
          </cell>
          <cell r="D315">
            <v>95302</v>
          </cell>
          <cell r="E315" t="str">
            <v>TRANSPORTE COM CAMINHÃO BASCULANTE 6 M3 EM RODOVIA PAVIMENTADA ( PARA DISTÂNCIAS SUPERIORES A 4 KM)</v>
          </cell>
          <cell r="F315" t="str">
            <v>M3XKM</v>
          </cell>
          <cell r="G315">
            <v>413.88750000000005</v>
          </cell>
          <cell r="H315">
            <v>1.38</v>
          </cell>
          <cell r="I315">
            <v>571.16475000000003</v>
          </cell>
        </row>
        <row r="317">
          <cell r="B317" t="str">
            <v>COMP 034</v>
          </cell>
          <cell r="E317" t="str">
            <v>FILTRO ANAEROBIO ALTURA DO LEITO: 1,2M; LARGURA: 4,2; TAMPA DE CONCRETO, ALTURA DO VÃO LIVRE: 0,30 M</v>
          </cell>
          <cell r="F317" t="str">
            <v>UNI</v>
          </cell>
          <cell r="G317">
            <v>1</v>
          </cell>
          <cell r="I317">
            <v>13368.314652000001</v>
          </cell>
        </row>
        <row r="318">
          <cell r="B318" t="str">
            <v>COMPOSIÇÃO</v>
          </cell>
          <cell r="C318" t="str">
            <v>SINAPI</v>
          </cell>
          <cell r="D318">
            <v>96521</v>
          </cell>
          <cell r="E318" t="str">
            <v>ESCAVAÇÃO MECANIZADA PARA BLOCO DE COROAMENTO OU SAPATA, COM PREVISÃO DE FÔRMA, COM RETROESCAVADEIRA. AF_06/2017</v>
          </cell>
          <cell r="F318" t="str">
            <v>M3</v>
          </cell>
          <cell r="G318">
            <v>29.988</v>
          </cell>
          <cell r="H318">
            <v>28.24</v>
          </cell>
          <cell r="I318">
            <v>846.86111999999991</v>
          </cell>
        </row>
        <row r="319">
          <cell r="B319" t="str">
            <v>COMPOSICAO</v>
          </cell>
          <cell r="C319" t="str">
            <v>SINAPI</v>
          </cell>
          <cell r="D319">
            <v>96542</v>
          </cell>
          <cell r="E319" t="str">
            <v>FABRICAÇÃO, MONTAGEM E DESMONTAGEM DE FÔRMA PARA VIGA BALDRAME, EM CHAPA DE MADEIRA COMPENSADA RESINADA, E=17 MM, 4 UTILIZAÇÕES. AF_06/2017</v>
          </cell>
          <cell r="F319" t="str">
            <v>M2</v>
          </cell>
          <cell r="G319">
            <v>44.1</v>
          </cell>
          <cell r="H319">
            <v>54.1</v>
          </cell>
          <cell r="I319">
            <v>2385.81</v>
          </cell>
        </row>
        <row r="320">
          <cell r="B320" t="str">
            <v>COMPOSICAO</v>
          </cell>
          <cell r="C320" t="str">
            <v>SINAPI</v>
          </cell>
          <cell r="D320">
            <v>96546</v>
          </cell>
          <cell r="E320" t="str">
            <v>ARMAÇÃO DE BLOCO, VIGA BALDRAME OU SAPATA UTILIZANDO AÇO CA-50 DE 10 MM - MONTAGEM. AF_06/2017</v>
          </cell>
          <cell r="F320" t="str">
            <v>KG</v>
          </cell>
          <cell r="G320">
            <v>283.5</v>
          </cell>
          <cell r="H320">
            <v>6.68</v>
          </cell>
          <cell r="I320">
            <v>1893.78</v>
          </cell>
        </row>
        <row r="321">
          <cell r="B321" t="str">
            <v>COMPOSIÇÃO</v>
          </cell>
          <cell r="C321" t="str">
            <v>SINAPI</v>
          </cell>
          <cell r="D321">
            <v>94965</v>
          </cell>
          <cell r="E321" t="str">
            <v>CONCRETO FCK = 25MPA, TRAÇO 1:2,3:2,7 (CIMENTO/ AREIA MÉDIA/ BRITA 1)  - PREPARO MECÂNICO COM BETONEIRA 400 L. AF_07/2016</v>
          </cell>
          <cell r="F321" t="str">
            <v>M3</v>
          </cell>
          <cell r="G321">
            <v>4.7249999999999996</v>
          </cell>
          <cell r="H321">
            <v>307.16000000000003</v>
          </cell>
          <cell r="I321">
            <v>1451.3309999999999</v>
          </cell>
        </row>
        <row r="322">
          <cell r="B322" t="str">
            <v>COMPOSIÇÃO</v>
          </cell>
          <cell r="C322" t="str">
            <v>SINAPI</v>
          </cell>
          <cell r="D322" t="str">
            <v>74157/4</v>
          </cell>
          <cell r="E322" t="str">
            <v>LANCAMENTO/APLICACAO MANUAL DE CONCRETO EM FUNDACOES</v>
          </cell>
          <cell r="F322" t="str">
            <v>M3</v>
          </cell>
          <cell r="G322">
            <v>4.7249999999999996</v>
          </cell>
          <cell r="H322">
            <v>89.94</v>
          </cell>
          <cell r="I322">
            <v>424.96649999999994</v>
          </cell>
        </row>
        <row r="323">
          <cell r="B323" t="str">
            <v>COMPOSIÇÃO</v>
          </cell>
          <cell r="C323" t="str">
            <v>SINAPI</v>
          </cell>
          <cell r="D323">
            <v>92267</v>
          </cell>
          <cell r="E323" t="str">
            <v>FABRICAÇÃO DE FÔRMA PARA LAJES, EM CHAPA DE MADEIRA COMPENSADA RESINADA, E = 17 MM. AF_12/2015</v>
          </cell>
          <cell r="F323" t="str">
            <v>M2</v>
          </cell>
          <cell r="G323">
            <v>17.64</v>
          </cell>
          <cell r="H323">
            <v>26.22</v>
          </cell>
          <cell r="I323">
            <v>462.52080000000001</v>
          </cell>
        </row>
        <row r="324">
          <cell r="B324" t="str">
            <v>COMPOSICAO</v>
          </cell>
          <cell r="C324" t="str">
            <v>SINAPI</v>
          </cell>
          <cell r="D324">
            <v>94998</v>
          </cell>
          <cell r="E324" t="str">
            <v>EXECUÇÃO DE PASSEIO (CALÇADA) OU PISO DE CONCRETO COM CONCRETO MOLDADO IN LOCO, FEITO EM OBRA, ACABAMENTO CONVENCIONAL, ESPESSURA 12 CM, ARMADO. AF_07/2016</v>
          </cell>
          <cell r="F324" t="str">
            <v>M2</v>
          </cell>
          <cell r="G324">
            <v>17.64</v>
          </cell>
          <cell r="H324">
            <v>88.62</v>
          </cell>
          <cell r="I324">
            <v>1563.2568000000001</v>
          </cell>
        </row>
        <row r="325">
          <cell r="B325" t="str">
            <v>COMPOSICAO</v>
          </cell>
          <cell r="C325" t="str">
            <v>SINAPI</v>
          </cell>
          <cell r="D325">
            <v>72897</v>
          </cell>
          <cell r="E325" t="str">
            <v>CARGA MANUAL DE ENTULHO EM CAMINHAO BASCULANTE 6 M3</v>
          </cell>
          <cell r="F325" t="str">
            <v>M3</v>
          </cell>
          <cell r="G325">
            <v>38.984400000000001</v>
          </cell>
          <cell r="H325">
            <v>16.48</v>
          </cell>
          <cell r="I325">
            <v>642.46291200000007</v>
          </cell>
        </row>
        <row r="326">
          <cell r="B326" t="str">
            <v>COMPOSICAO</v>
          </cell>
          <cell r="C326" t="str">
            <v>SINAPI</v>
          </cell>
          <cell r="D326">
            <v>95302</v>
          </cell>
          <cell r="E326" t="str">
            <v>TRANSPORTE COM CAMINHÃO BASCULANTE 6 M3 EM RODOVIA PAVIMENTADA ( PARA DISTÂNCIAS SUPERIORES A 4 KM)</v>
          </cell>
          <cell r="F326" t="str">
            <v>M3XKM</v>
          </cell>
          <cell r="G326">
            <v>389.84399999999999</v>
          </cell>
          <cell r="H326">
            <v>1.38</v>
          </cell>
          <cell r="I326">
            <v>537.98471999999992</v>
          </cell>
        </row>
        <row r="327">
          <cell r="B327" t="str">
            <v>COMPOSIÇÃO</v>
          </cell>
          <cell r="C327" t="str">
            <v>SINAPI</v>
          </cell>
          <cell r="D327">
            <v>83627</v>
          </cell>
          <cell r="E327" t="str">
            <v>TAMPAO FOFO ARTICULADO, CLASSE B125 CARGA MAX 12,5 T, REDONDO TAMPA 600 MM, REDE PLUVIAL/ESGOTO, P = CHAMINE CX AREIA / POCO VISITA ASSENTADO COM ARG CIM/AREIA 1:4, FORNECIMENTO E ASSENTAMENTO</v>
          </cell>
          <cell r="F327" t="str">
            <v>UN</v>
          </cell>
          <cell r="G327">
            <v>3</v>
          </cell>
          <cell r="H327">
            <v>414.94</v>
          </cell>
          <cell r="I327">
            <v>1244.82</v>
          </cell>
        </row>
        <row r="328">
          <cell r="B328" t="str">
            <v xml:space="preserve">INSUMO </v>
          </cell>
          <cell r="C328" t="str">
            <v>SINAPI</v>
          </cell>
          <cell r="D328">
            <v>38052</v>
          </cell>
          <cell r="E328" t="str">
            <v>TUBO DRENO, CORRUGADO, ESPIRALADO, FLEXIVEL, PERFURADO, EM POLIETILENO DE ALTA DENSIDADE (PEAD), DN 100 MM, (4") PARA DRENAGEM - EM ROLO (NORMA DNIT 093/2006 - E.M)</v>
          </cell>
          <cell r="F328" t="str">
            <v xml:space="preserve">M     </v>
          </cell>
          <cell r="G328">
            <v>16.8</v>
          </cell>
          <cell r="H328">
            <v>4.2</v>
          </cell>
          <cell r="I328">
            <v>70.56</v>
          </cell>
        </row>
        <row r="329">
          <cell r="B329" t="str">
            <v>COMPOSIÇÃO</v>
          </cell>
          <cell r="C329" t="str">
            <v>SINAPI</v>
          </cell>
          <cell r="D329">
            <v>6514</v>
          </cell>
          <cell r="E329" t="str">
            <v>FORNECIMENTO E LANCAMENTO DE BRITA N. 4</v>
          </cell>
          <cell r="F329" t="str">
            <v>M3</v>
          </cell>
          <cell r="G329">
            <v>21.167999999999999</v>
          </cell>
          <cell r="H329">
            <v>84.35</v>
          </cell>
          <cell r="I329">
            <v>1785.5207999999998</v>
          </cell>
        </row>
        <row r="330">
          <cell r="B330" t="str">
            <v xml:space="preserve">INSUMO </v>
          </cell>
          <cell r="C330" t="str">
            <v>SINAPI</v>
          </cell>
          <cell r="D330">
            <v>9840</v>
          </cell>
          <cell r="E330" t="str">
            <v>TUBO PVC, PBV, SERIE R, DN 150 MM, PARA ESGOTO OU AGUAS PLUVIAIS PREDIAL (NBR 5688)</v>
          </cell>
          <cell r="F330" t="str">
            <v xml:space="preserve">M     </v>
          </cell>
          <cell r="G330">
            <v>2</v>
          </cell>
          <cell r="H330">
            <v>29.22</v>
          </cell>
          <cell r="I330">
            <v>58.44</v>
          </cell>
        </row>
        <row r="332">
          <cell r="B332" t="str">
            <v>COMP 035</v>
          </cell>
          <cell r="E332" t="str">
            <v>SUMIDOURO DE PAREDES DE CONCRETO ARMADO COM FUROS DE DIÂMETRO 20MM EXECUTADOS COM TUBOS EM PVC: DIAMETRO DO SUMIDOURO: 4,00 M; ALTURA DO SUMIDOURO: 2,5M; ALTURA DA CAMDA DE BRITA: 0,30M; INCLUSO TAMPA DE CONCRETO COM TAMPÃO DE VISITA E VIGA DE APOIO PARA LAJE</v>
          </cell>
          <cell r="F332" t="str">
            <v>UNI</v>
          </cell>
          <cell r="G332">
            <v>1</v>
          </cell>
          <cell r="I332">
            <v>13294.657720000001</v>
          </cell>
        </row>
        <row r="333">
          <cell r="B333" t="str">
            <v>COMPOSIÇÃO</v>
          </cell>
          <cell r="C333" t="str">
            <v>SINAPI</v>
          </cell>
          <cell r="D333">
            <v>96521</v>
          </cell>
          <cell r="E333" t="str">
            <v>ESCAVAÇÃO MECANIZADA PARA BLOCO DE COROAMENTO OU SAPATA, COM PREVISÃO DE FÔRMA, COM RETROESCAVADEIRA. AF_06/2017</v>
          </cell>
          <cell r="F333" t="str">
            <v>M3</v>
          </cell>
          <cell r="G333">
            <v>31.400000000000002</v>
          </cell>
          <cell r="H333">
            <v>28.24</v>
          </cell>
          <cell r="I333">
            <v>886.73599999999999</v>
          </cell>
        </row>
        <row r="334">
          <cell r="B334" t="str">
            <v>COMPOSIÇÃO</v>
          </cell>
          <cell r="C334" t="str">
            <v>SINAPI</v>
          </cell>
          <cell r="D334">
            <v>94040</v>
          </cell>
          <cell r="E334" t="str">
            <v>ESCORAMENTO DE VALA, TIPO PONTALETEAMENTO, COM PROFUNDIDADE DE 1,5 A 3,0 M, LARGURA MAIOR OU IGUAL A 1,5 M E MENOR QUE 2,5 M, EM LOCAL COM NÍVEL ALTO DE INTERFERÊNCIA. AF_06/2016</v>
          </cell>
          <cell r="F334" t="str">
            <v>M2</v>
          </cell>
          <cell r="G334">
            <v>25.12</v>
          </cell>
          <cell r="H334">
            <v>15.6</v>
          </cell>
          <cell r="I334">
            <v>391.87200000000001</v>
          </cell>
        </row>
        <row r="335">
          <cell r="B335" t="str">
            <v>COMPOSIÇÃO</v>
          </cell>
          <cell r="C335" t="str">
            <v>SINAPI</v>
          </cell>
          <cell r="D335" t="str">
            <v>73902/1</v>
          </cell>
          <cell r="E335" t="str">
            <v>CAMADA DRENANTE COM BRITA NUM 3</v>
          </cell>
          <cell r="F335" t="str">
            <v>M3</v>
          </cell>
          <cell r="G335">
            <v>3.7679999999999998</v>
          </cell>
          <cell r="H335">
            <v>88.94</v>
          </cell>
          <cell r="I335">
            <v>335.12591999999995</v>
          </cell>
        </row>
        <row r="336">
          <cell r="B336" t="str">
            <v>COMPOSICAO</v>
          </cell>
          <cell r="C336" t="str">
            <v>SINAPI</v>
          </cell>
          <cell r="D336">
            <v>96258</v>
          </cell>
          <cell r="E336" t="str">
            <v>MONTAGEM E DESMONTAGEM DE FÔRMA DE PILARES CIRCULARES, COM ÁREA MÉDIA DAS SEÇÕES MAIOR QUE 0,28 M², PÉ-DIREITO SIMPLES, EM MADEIRA, 2 UTILIZAÇÕES. AF_06/2017</v>
          </cell>
          <cell r="F336" t="str">
            <v>M2</v>
          </cell>
          <cell r="G336">
            <v>35.200000000000003</v>
          </cell>
          <cell r="H336">
            <v>97.68</v>
          </cell>
          <cell r="I336">
            <v>3438.3360000000007</v>
          </cell>
        </row>
        <row r="337">
          <cell r="B337" t="str">
            <v>COMPOSICAO</v>
          </cell>
          <cell r="C337" t="str">
            <v>SINAPI</v>
          </cell>
          <cell r="D337">
            <v>95584</v>
          </cell>
          <cell r="E337" t="str">
            <v>MONTAGEM DE ARMADURA TRANSVERSAL DE ESTACAS DE SEÇÃO CIRCULAR, DIÂMETRO = 6,3 MM. AF_11/2016</v>
          </cell>
          <cell r="F337" t="str">
            <v>KG</v>
          </cell>
          <cell r="G337">
            <v>293.39999999999998</v>
          </cell>
          <cell r="H337">
            <v>7.72</v>
          </cell>
          <cell r="I337">
            <v>2265.0479999999998</v>
          </cell>
        </row>
        <row r="338">
          <cell r="B338" t="str">
            <v>COMPOSIÇÃO</v>
          </cell>
          <cell r="C338" t="str">
            <v>SINAPI</v>
          </cell>
          <cell r="D338">
            <v>94965</v>
          </cell>
          <cell r="E338" t="str">
            <v>CONCRETO FCK = 25MPA, TRAÇO 1:2,3:2,7 (CIMENTO/ AREIA MÉDIA/ BRITA 1)  - PREPARO MECÂNICO COM BETONEIRA 400 L. AF_07/2016</v>
          </cell>
          <cell r="F338" t="str">
            <v>M3</v>
          </cell>
          <cell r="G338">
            <v>4.8899999999999997</v>
          </cell>
          <cell r="H338">
            <v>307.16000000000003</v>
          </cell>
          <cell r="I338">
            <v>1502.0124000000001</v>
          </cell>
        </row>
        <row r="339">
          <cell r="B339" t="str">
            <v>COMPOSIÇÃO</v>
          </cell>
          <cell r="C339" t="str">
            <v>SINAPI</v>
          </cell>
          <cell r="D339" t="str">
            <v>74157/4</v>
          </cell>
          <cell r="E339" t="str">
            <v>LANCAMENTO/APLICACAO MANUAL DE CONCRETO EM FUNDACOES</v>
          </cell>
          <cell r="F339" t="str">
            <v>M3</v>
          </cell>
          <cell r="G339">
            <v>4.8899999999999997</v>
          </cell>
          <cell r="H339">
            <v>89.94</v>
          </cell>
          <cell r="I339">
            <v>439.80659999999995</v>
          </cell>
        </row>
        <row r="340">
          <cell r="B340" t="str">
            <v>COMPOSIÇÃO</v>
          </cell>
          <cell r="C340" t="str">
            <v>SINAPI</v>
          </cell>
          <cell r="D340">
            <v>92267</v>
          </cell>
          <cell r="E340" t="str">
            <v>FABRICAÇÃO DE FÔRMA PARA LAJES, EM CHAPA DE MADEIRA COMPENSADA RESINADA, E = 17 MM. AF_12/2015</v>
          </cell>
          <cell r="F340" t="str">
            <v>M2</v>
          </cell>
          <cell r="G340">
            <v>12.56</v>
          </cell>
          <cell r="H340">
            <v>26.22</v>
          </cell>
          <cell r="I340">
            <v>329.32319999999999</v>
          </cell>
        </row>
        <row r="341">
          <cell r="B341" t="str">
            <v>COMPOSICAO</v>
          </cell>
          <cell r="C341" t="str">
            <v>SINAPI</v>
          </cell>
          <cell r="D341">
            <v>94998</v>
          </cell>
          <cell r="E341" t="str">
            <v>EXECUÇÃO DE PASSEIO (CALÇADA) OU PISO DE CONCRETO COM CONCRETO MOLDADO IN LOCO, FEITO EM OBRA, ACABAMENTO CONVENCIONAL, ESPESSURA 12 CM, ARMADO. AF_07/2016</v>
          </cell>
          <cell r="F341" t="str">
            <v>M2</v>
          </cell>
          <cell r="G341">
            <v>12.56</v>
          </cell>
          <cell r="H341">
            <v>88.62</v>
          </cell>
          <cell r="I341">
            <v>1113.0672000000002</v>
          </cell>
        </row>
        <row r="342">
          <cell r="B342" t="str">
            <v>COMPOSICAO</v>
          </cell>
          <cell r="C342" t="str">
            <v>SINAPI</v>
          </cell>
          <cell r="D342">
            <v>72897</v>
          </cell>
          <cell r="E342" t="str">
            <v>CARGA MANUAL DE ENTULHO EM CAMINHAO BASCULANTE 6 M3</v>
          </cell>
          <cell r="F342" t="str">
            <v>M3</v>
          </cell>
          <cell r="G342">
            <v>40.820000000000007</v>
          </cell>
          <cell r="H342">
            <v>16.48</v>
          </cell>
          <cell r="I342">
            <v>672.71360000000016</v>
          </cell>
        </row>
        <row r="343">
          <cell r="B343" t="str">
            <v>COMPOSICAO</v>
          </cell>
          <cell r="C343" t="str">
            <v>SINAPI</v>
          </cell>
          <cell r="D343">
            <v>95302</v>
          </cell>
          <cell r="E343" t="str">
            <v>TRANSPORTE COM CAMINHÃO BASCULANTE 6 M3 EM RODOVIA PAVIMENTADA ( PARA DISTÂNCIAS SUPERIORES A 4 KM)</v>
          </cell>
          <cell r="F343" t="str">
            <v>M3XKM</v>
          </cell>
          <cell r="G343">
            <v>408.20000000000005</v>
          </cell>
          <cell r="H343">
            <v>1.38</v>
          </cell>
          <cell r="I343">
            <v>563.31600000000003</v>
          </cell>
        </row>
        <row r="344">
          <cell r="C344" t="str">
            <v>PROPRIA</v>
          </cell>
          <cell r="E344" t="str">
            <v/>
          </cell>
          <cell r="F344" t="str">
            <v/>
          </cell>
          <cell r="G344">
            <v>35.200000000000003</v>
          </cell>
          <cell r="H344">
            <v>20</v>
          </cell>
          <cell r="I344">
            <v>704</v>
          </cell>
        </row>
        <row r="345">
          <cell r="B345" t="str">
            <v>INSUMO</v>
          </cell>
          <cell r="C345" t="str">
            <v>SINAPI</v>
          </cell>
          <cell r="D345">
            <v>9867</v>
          </cell>
          <cell r="E345" t="str">
            <v>TUBO PVC, SOLDAVEL, DN 20 MM, AGUA FRIA (NBR-5648)</v>
          </cell>
          <cell r="F345" t="str">
            <v xml:space="preserve">M     </v>
          </cell>
          <cell r="G345">
            <v>89.76</v>
          </cell>
          <cell r="H345">
            <v>2.33</v>
          </cell>
          <cell r="I345">
            <v>209.14080000000001</v>
          </cell>
        </row>
        <row r="346">
          <cell r="B346" t="str">
            <v>COMPOSIÇÃO</v>
          </cell>
          <cell r="C346" t="str">
            <v>SINAPI</v>
          </cell>
          <cell r="D346">
            <v>83627</v>
          </cell>
          <cell r="E346" t="str">
            <v>TAMPAO FOFO ARTICULADO, CLASSE B125 CARGA MAX 12,5 T, REDONDO TAMPA 600 MM, REDE PLUVIAL/ESGOTO, P = CHAMINE CX AREIA / POCO VISITA ASSENTADO COM ARG CIM/AREIA 1:4, FORNECIMENTO E ASSENTAMENTO</v>
          </cell>
          <cell r="F346" t="str">
            <v>UN</v>
          </cell>
          <cell r="G346">
            <v>1</v>
          </cell>
          <cell r="H346">
            <v>414.94</v>
          </cell>
          <cell r="I346">
            <v>414.94</v>
          </cell>
        </row>
        <row r="347">
          <cell r="B347" t="str">
            <v>COMPOSIÇÃO</v>
          </cell>
          <cell r="C347" t="str">
            <v>SINAPI</v>
          </cell>
          <cell r="D347">
            <v>9840</v>
          </cell>
          <cell r="E347" t="str">
            <v>TUBO PVC, PBV, SERIE R, DN 150 MM, PARA ESGOTO OU AGUAS PLUVIAIS PREDIAL (NBR 5688)</v>
          </cell>
          <cell r="F347" t="str">
            <v xml:space="preserve">M     </v>
          </cell>
          <cell r="G347">
            <v>1</v>
          </cell>
          <cell r="H347">
            <v>29.22</v>
          </cell>
          <cell r="I347">
            <v>29.22</v>
          </cell>
        </row>
        <row r="349">
          <cell r="B349" t="str">
            <v>COMP 036</v>
          </cell>
          <cell r="E349" t="str">
            <v>FORNECIMENTO E INSTALAÇÃO DE CASA DE GÁS MODELO PADRÃO DE 2,00X1,00</v>
          </cell>
          <cell r="F349" t="str">
            <v>UNI</v>
          </cell>
          <cell r="G349">
            <v>1</v>
          </cell>
          <cell r="I349">
            <v>1986.7944</v>
          </cell>
        </row>
        <row r="350">
          <cell r="E350" t="str">
            <v>RADIER</v>
          </cell>
        </row>
        <row r="351">
          <cell r="B351" t="str">
            <v>COMPOSIÇÃO</v>
          </cell>
          <cell r="C351" t="str">
            <v>SINAPI</v>
          </cell>
          <cell r="D351" t="str">
            <v>74076/1</v>
          </cell>
          <cell r="E351" t="str">
            <v>FORMA TABUA P/ CONCRETO EM FUNDACAO RADIER C/ REAPROVEITAMENTO 3X.</v>
          </cell>
          <cell r="F351" t="str">
            <v>M2</v>
          </cell>
          <cell r="G351">
            <v>0.87</v>
          </cell>
          <cell r="H351">
            <v>32.07</v>
          </cell>
          <cell r="I351">
            <v>27.9009</v>
          </cell>
        </row>
        <row r="352">
          <cell r="B352" t="str">
            <v>COMPOSIÇÃO</v>
          </cell>
          <cell r="C352" t="str">
            <v>SINAPI</v>
          </cell>
          <cell r="D352">
            <v>92793</v>
          </cell>
          <cell r="E352" t="str">
            <v>CORTE E DOBRA DE AÇO CA-50, DIÂMETRO DE 8,0 MM, UTILIZADO EM ESTRUTURAS DIVERSAS, EXCETO LAJES. AF_12/2015</v>
          </cell>
          <cell r="F352" t="str">
            <v>KG</v>
          </cell>
          <cell r="G352">
            <v>3</v>
          </cell>
          <cell r="H352">
            <v>5.47</v>
          </cell>
          <cell r="I352">
            <v>16.41</v>
          </cell>
        </row>
        <row r="353">
          <cell r="B353" t="str">
            <v>COMPOSIÇÃO</v>
          </cell>
          <cell r="C353" t="str">
            <v>SINAPI</v>
          </cell>
          <cell r="D353">
            <v>94965</v>
          </cell>
          <cell r="E353" t="str">
            <v>CONCRETO FCK = 25MPA, TRAÇO 1:2,3:2,7 (CIMENTO/ AREIA MÉDIA/ BRITA 1)  - PREPARO MECÂNICO COM BETONEIRA 400 L. AF_07/2016</v>
          </cell>
          <cell r="F353" t="str">
            <v>M3</v>
          </cell>
          <cell r="G353">
            <v>0.3</v>
          </cell>
          <cell r="H353">
            <v>307.16000000000003</v>
          </cell>
          <cell r="I353">
            <v>92.14800000000001</v>
          </cell>
        </row>
        <row r="354">
          <cell r="B354" t="str">
            <v>COMPOSIÇÃO</v>
          </cell>
          <cell r="C354" t="str">
            <v>SINAPI</v>
          </cell>
          <cell r="D354" t="str">
            <v>74157/4</v>
          </cell>
          <cell r="E354" t="str">
            <v>LANCAMENTO/APLICACAO MANUAL DE CONCRETO EM FUNDACOES</v>
          </cell>
          <cell r="F354" t="str">
            <v>M3</v>
          </cell>
          <cell r="G354">
            <v>0.3</v>
          </cell>
          <cell r="H354">
            <v>89.94</v>
          </cell>
          <cell r="I354">
            <v>26.981999999999999</v>
          </cell>
        </row>
        <row r="355">
          <cell r="B355" t="str">
            <v>COMPOSIÇÃO</v>
          </cell>
          <cell r="C355" t="str">
            <v>SINAPI</v>
          </cell>
          <cell r="D355">
            <v>40780</v>
          </cell>
          <cell r="E355" t="str">
            <v>REGULARIZAÇÃO DE SUPERFICIE DE CONCRETO APARENTE</v>
          </cell>
          <cell r="F355" t="str">
            <v>M2</v>
          </cell>
          <cell r="G355">
            <v>2</v>
          </cell>
          <cell r="H355">
            <v>8.1</v>
          </cell>
          <cell r="I355">
            <v>16.2</v>
          </cell>
        </row>
        <row r="356">
          <cell r="E356" t="str">
            <v>FECHAMENTO</v>
          </cell>
        </row>
        <row r="357">
          <cell r="B357" t="str">
            <v>COMPOSIÇÃO</v>
          </cell>
          <cell r="C357" t="str">
            <v>SINAPI</v>
          </cell>
          <cell r="D357">
            <v>89312</v>
          </cell>
          <cell r="E357" t="str">
            <v>ALVENARIA ESTRUTURAL DE BLOCOS CERÂMICOS 14X19X29, (ESPESSURA DE 14 CM), PARA PAREDES COM ÁREA LÍQUIDA MAIOR OU IGUAL A 6M², COM VÃOS, UTILIZANDO COLHER DE PEDREIRO E ARGAMASSA DE ASSENTAMENTO COM PREPARO EM BETONEIRA. AF_12/2014</v>
          </cell>
          <cell r="F357" t="str">
            <v>M2</v>
          </cell>
          <cell r="G357">
            <v>4.0500000000000007</v>
          </cell>
          <cell r="H357">
            <v>64.930000000000007</v>
          </cell>
          <cell r="I357">
            <v>262.96650000000005</v>
          </cell>
        </row>
        <row r="358">
          <cell r="B358" t="str">
            <v>COMPOSIÇÃO</v>
          </cell>
          <cell r="C358" t="str">
            <v>SINAPI</v>
          </cell>
          <cell r="D358">
            <v>87905</v>
          </cell>
          <cell r="E358" t="str">
            <v>CHAPISCO APLICADO EM ALVENARIA (COM PRESENÇA DE VÃOS) E ESTRUTURAS DE CONCRETO DE FACHADA, COM COLHER DE PEDREIRO.  ARGAMASSA TRAÇO 1:3 COM PREPARO EM BETONEIRA 400L. AF_06/2014</v>
          </cell>
          <cell r="F358" t="str">
            <v>M2</v>
          </cell>
          <cell r="G358">
            <v>8.1000000000000014</v>
          </cell>
          <cell r="H358">
            <v>5.71</v>
          </cell>
          <cell r="I358">
            <v>46.251000000000005</v>
          </cell>
        </row>
        <row r="359">
          <cell r="B359" t="str">
            <v>COMPOSIÇÃO</v>
          </cell>
          <cell r="C359" t="str">
            <v>SINAPI</v>
          </cell>
          <cell r="D359">
            <v>87529</v>
          </cell>
          <cell r="E359" t="str">
            <v>MASSA ÚNICA, PARA RECEBIMENTO DE PINTURA, EM ARGAMASSA TRAÇO 1:2:8, PREPARO MECÂNICO COM BETONEIRA 400L, APLICADA MANUALMENTE EM FACES INTERNAS DE PAREDES, ESPESSURA DE 20MM, COM EXECUÇÃO DE TALISCAS. AF_06/2014</v>
          </cell>
          <cell r="F359" t="str">
            <v>M2</v>
          </cell>
          <cell r="G359">
            <v>8.1000000000000014</v>
          </cell>
          <cell r="H359">
            <v>23.4</v>
          </cell>
          <cell r="I359">
            <v>189.54000000000002</v>
          </cell>
        </row>
        <row r="360">
          <cell r="B360" t="str">
            <v>COMPOSIÇÃO</v>
          </cell>
          <cell r="C360" t="str">
            <v>SINAPI</v>
          </cell>
          <cell r="D360">
            <v>88415</v>
          </cell>
          <cell r="E360" t="str">
            <v>APLICAÇÃO MANUAL DE FUNDO SELADOR ACRÍLICO EM PAREDES EXTERNAS DE CASAS. AF_06/2014</v>
          </cell>
          <cell r="F360" t="str">
            <v>M2</v>
          </cell>
          <cell r="G360">
            <v>8.1000000000000014</v>
          </cell>
          <cell r="H360">
            <v>1.77</v>
          </cell>
          <cell r="I360">
            <v>14.337000000000003</v>
          </cell>
        </row>
        <row r="361">
          <cell r="B361" t="str">
            <v>COMPOSIÇÃO</v>
          </cell>
          <cell r="C361" t="str">
            <v>SINAPI</v>
          </cell>
          <cell r="D361">
            <v>88489</v>
          </cell>
          <cell r="E361" t="str">
            <v>APLICAÇÃO MANUAL DE PINTURA COM TINTA LÁTEX ACRÍLICA EM PAREDES, DUAS DEMÃOS. AF_06/2014</v>
          </cell>
          <cell r="F361" t="str">
            <v>M2</v>
          </cell>
          <cell r="G361">
            <v>8.1000000000000014</v>
          </cell>
          <cell r="H361">
            <v>10</v>
          </cell>
          <cell r="I361">
            <v>81.000000000000014</v>
          </cell>
        </row>
        <row r="362">
          <cell r="B362" t="str">
            <v>COMPOSIÇÃO</v>
          </cell>
          <cell r="C362" t="str">
            <v>SINAPI</v>
          </cell>
          <cell r="D362" t="str">
            <v>74100/1</v>
          </cell>
          <cell r="E362" t="str">
            <v>PORTAO DE FERRO COM VARA 1/2", COM REQUADRO</v>
          </cell>
          <cell r="F362" t="str">
            <v>M2</v>
          </cell>
          <cell r="G362">
            <v>2.25</v>
          </cell>
          <cell r="H362">
            <v>378.04</v>
          </cell>
          <cell r="I362">
            <v>850.59</v>
          </cell>
        </row>
        <row r="363">
          <cell r="E363" t="str">
            <v>LAJE</v>
          </cell>
        </row>
        <row r="364">
          <cell r="B364" t="str">
            <v>COMPOSIÇÃO</v>
          </cell>
          <cell r="C364" t="str">
            <v>SINAPI</v>
          </cell>
          <cell r="D364">
            <v>92448</v>
          </cell>
          <cell r="E364" t="str">
            <v>MONTAGEM E DESMONTAGEM DE FÔRMA DE VIGA, ESCORAMENTO COM PONTALETE DE MADEIRA, PÉ-DIREITO SIMPLES, EM MADEIRA SERRADA, 4 UTILIZAÇÕES. AF_12/2015</v>
          </cell>
          <cell r="F364" t="str">
            <v>M2</v>
          </cell>
          <cell r="G364">
            <v>2</v>
          </cell>
          <cell r="H364">
            <v>65.77</v>
          </cell>
          <cell r="I364">
            <v>131.54</v>
          </cell>
        </row>
        <row r="365">
          <cell r="B365" t="str">
            <v>COMPOSIÇÃO</v>
          </cell>
          <cell r="C365" t="str">
            <v>SINAPI</v>
          </cell>
          <cell r="D365">
            <v>92786</v>
          </cell>
          <cell r="E365" t="str">
            <v>ARMAÇÃO DE LAJE DE UMA ESTRUTURA CONVENCIONAL DE CONCRETO ARMADO EM UMA EDIFICAÇÃO TÉRREA OU SOBRADO UTILIZANDO AÇO CA-50 DE 8,0 MM - MONTAGEM. AF_12/2015</v>
          </cell>
          <cell r="F365" t="str">
            <v>KG</v>
          </cell>
          <cell r="G365">
            <v>3</v>
          </cell>
          <cell r="H365">
            <v>7.25</v>
          </cell>
          <cell r="I365">
            <v>21.75</v>
          </cell>
        </row>
        <row r="366">
          <cell r="B366" t="str">
            <v>COMPOSIÇÃO</v>
          </cell>
          <cell r="C366" t="str">
            <v>SINAPI</v>
          </cell>
          <cell r="D366">
            <v>94965</v>
          </cell>
          <cell r="E366" t="str">
            <v>CONCRETO FCK = 25MPA, TRAÇO 1:2,3:2,7 (CIMENTO/ AREIA MÉDIA/ BRITA 1)  - PREPARO MECÂNICO COM BETONEIRA 400 L. AF_07/2016</v>
          </cell>
          <cell r="F366" t="str">
            <v>M3</v>
          </cell>
          <cell r="G366">
            <v>0.3</v>
          </cell>
          <cell r="H366">
            <v>307.16000000000003</v>
          </cell>
          <cell r="I366">
            <v>92.14800000000001</v>
          </cell>
        </row>
        <row r="367">
          <cell r="B367" t="str">
            <v>COMPOSIÇÃO</v>
          </cell>
          <cell r="C367" t="str">
            <v>SINAPI</v>
          </cell>
          <cell r="D367">
            <v>92873</v>
          </cell>
          <cell r="E367" t="str">
            <v>LANÇAMENTO COM USO DE BALDES, ADENSAMENTO E ACABAMENTO DE CONCRETO EM ESTRUTURAS. AF_12/2015</v>
          </cell>
          <cell r="F367" t="str">
            <v>M3</v>
          </cell>
          <cell r="G367">
            <v>0.3</v>
          </cell>
          <cell r="H367">
            <v>139.37</v>
          </cell>
          <cell r="I367">
            <v>41.811</v>
          </cell>
        </row>
        <row r="368">
          <cell r="B368" t="str">
            <v>COMPOSIÇÃO</v>
          </cell>
          <cell r="C368" t="str">
            <v>SINAPI</v>
          </cell>
          <cell r="D368">
            <v>83731</v>
          </cell>
          <cell r="E368" t="str">
            <v>IMPERMEABILIZACAO DE SUPERFICIE COM ARGAMASSA DE CIMENTO E AREIA, TRACO 1:3, COM ADITIVO IMPERMEABILIZANTE, E=3 CM</v>
          </cell>
          <cell r="F368" t="str">
            <v>M2</v>
          </cell>
          <cell r="G368">
            <v>2</v>
          </cell>
          <cell r="H368">
            <v>37.61</v>
          </cell>
          <cell r="I368">
            <v>75.22</v>
          </cell>
        </row>
        <row r="370">
          <cell r="B370" t="str">
            <v xml:space="preserve">INSTALAÇÕES DE GÁS </v>
          </cell>
        </row>
        <row r="372">
          <cell r="B372" t="str">
            <v>COMP 037</v>
          </cell>
          <cell r="E372" t="str">
            <v>FITA ADESIVA ANTICORROSIVA DE PVC FLEXIVEL, COR PRETA, PARA PROTECAO TUBULACAO, 50 MM X 30 M (L X C), E= *0,25* MM - FORNECIMETNO E INSTALAÇÃO</v>
          </cell>
          <cell r="F372" t="str">
            <v>M</v>
          </cell>
          <cell r="G372">
            <v>1</v>
          </cell>
          <cell r="I372">
            <v>11.704000000000001</v>
          </cell>
        </row>
        <row r="373">
          <cell r="B373" t="str">
            <v>INSUMO</v>
          </cell>
          <cell r="C373" t="str">
            <v>SINAPI</v>
          </cell>
          <cell r="D373">
            <v>39634</v>
          </cell>
          <cell r="E373" t="str">
            <v>FITA ADESIVA ANTICORROSIVA DE PVC FLEXIVEL, COR PRETA, PARA PROTECAO TUBULACAO, 50 MM X 30 M (L X C), E= *0,25* MM</v>
          </cell>
          <cell r="F373" t="str">
            <v xml:space="preserve">M     </v>
          </cell>
          <cell r="G373">
            <v>1</v>
          </cell>
          <cell r="H373">
            <v>5.43</v>
          </cell>
          <cell r="I373">
            <v>5.43</v>
          </cell>
        </row>
        <row r="374">
          <cell r="B374" t="str">
            <v>COMPOSICAO</v>
          </cell>
          <cell r="C374" t="str">
            <v>SINAPI</v>
          </cell>
          <cell r="D374">
            <v>88248</v>
          </cell>
          <cell r="E374" t="str">
            <v>AUXILIAR DE ENCANADOR OU BOMBEIRO HIDRÁULICO COM ENCARGOS COMPLEMENTARES</v>
          </cell>
          <cell r="F374" t="str">
            <v>H</v>
          </cell>
          <cell r="G374">
            <v>0.2</v>
          </cell>
          <cell r="H374">
            <v>14.08</v>
          </cell>
          <cell r="I374">
            <v>2.8160000000000003</v>
          </cell>
        </row>
        <row r="375">
          <cell r="B375" t="str">
            <v>COMPOSICAO</v>
          </cell>
          <cell r="C375" t="str">
            <v>SINAPI</v>
          </cell>
          <cell r="D375">
            <v>88267</v>
          </cell>
          <cell r="E375" t="str">
            <v>ENCANADOR OU BOMBEIRO HIDRÁULICO COM ENCARGOS COMPLEMENTARES</v>
          </cell>
          <cell r="F375" t="str">
            <v>H</v>
          </cell>
          <cell r="G375">
            <v>0.2</v>
          </cell>
          <cell r="H375">
            <v>17.29</v>
          </cell>
          <cell r="I375">
            <v>3.4580000000000002</v>
          </cell>
        </row>
        <row r="377">
          <cell r="B377" t="str">
            <v>COMP 038</v>
          </cell>
          <cell r="E377" t="str">
            <v>VALVULA DE RETENCAO VERTICAL, DE BRONZE (PN-16), 3/4", 200 PSI, EXTREMIDADES COM ROSCA - FORNECIMENTO E INSTALAÇÃO</v>
          </cell>
          <cell r="F377" t="str">
            <v>UNI</v>
          </cell>
          <cell r="G377">
            <v>1</v>
          </cell>
          <cell r="I377">
            <v>45.032129999999995</v>
          </cell>
        </row>
        <row r="378">
          <cell r="B378" t="str">
            <v>INSUMO</v>
          </cell>
          <cell r="C378" t="str">
            <v>SINAPI</v>
          </cell>
          <cell r="D378">
            <v>3148</v>
          </cell>
          <cell r="E378" t="str">
            <v>FITA VEDA ROSCA EM ROLOS DE 18 MM X 50 M (L X C)</v>
          </cell>
          <cell r="F378" t="str">
            <v xml:space="preserve">UN    </v>
          </cell>
          <cell r="G378">
            <v>1.6E-2</v>
          </cell>
          <cell r="H378">
            <v>10.29</v>
          </cell>
          <cell r="I378">
            <v>0.16463999999999998</v>
          </cell>
        </row>
        <row r="379">
          <cell r="B379" t="str">
            <v>INSUMO</v>
          </cell>
          <cell r="C379" t="str">
            <v>SINAPI</v>
          </cell>
          <cell r="D379">
            <v>11749</v>
          </cell>
          <cell r="E379" t="str">
            <v>VALVULA DE ESFERA BRUTA EM BRONZE, BITOLA 3/4 " (REF 1552-B)</v>
          </cell>
          <cell r="F379" t="str">
            <v xml:space="preserve">UN    </v>
          </cell>
          <cell r="G379">
            <v>1</v>
          </cell>
          <cell r="H379">
            <v>26.15</v>
          </cell>
          <cell r="I379">
            <v>26.15</v>
          </cell>
        </row>
        <row r="380">
          <cell r="B380" t="str">
            <v>INSUMO</v>
          </cell>
          <cell r="C380" t="str">
            <v>SINAPI</v>
          </cell>
          <cell r="D380">
            <v>7307</v>
          </cell>
          <cell r="E380" t="str">
            <v>FUNDO ANTICORROSIVO PARA METAIS FERROSOS (ZARCAO)</v>
          </cell>
          <cell r="F380" t="str">
            <v xml:space="preserve">L     </v>
          </cell>
          <cell r="G380">
            <v>6.0000000000000001E-3</v>
          </cell>
          <cell r="H380">
            <v>19.18</v>
          </cell>
          <cell r="I380">
            <v>0.11508</v>
          </cell>
        </row>
        <row r="381">
          <cell r="B381" t="str">
            <v>COMPOSICAO</v>
          </cell>
          <cell r="C381" t="str">
            <v>SINAPI</v>
          </cell>
          <cell r="D381">
            <v>88248</v>
          </cell>
          <cell r="E381" t="str">
            <v>AUXILIAR DE ENCANADOR OU BOMBEIRO HIDRÁULICO COM ENCARGOS COMPLEMENTARES</v>
          </cell>
          <cell r="F381" t="str">
            <v>H</v>
          </cell>
          <cell r="G381">
            <v>0.59299999999999997</v>
          </cell>
          <cell r="H381">
            <v>14.08</v>
          </cell>
          <cell r="I381">
            <v>8.3494399999999995</v>
          </cell>
        </row>
        <row r="382">
          <cell r="B382" t="str">
            <v>COMPOSICAO</v>
          </cell>
          <cell r="C382" t="str">
            <v>SINAPI</v>
          </cell>
          <cell r="D382">
            <v>88267</v>
          </cell>
          <cell r="E382" t="str">
            <v>ENCANADOR OU BOMBEIRO HIDRÁULICO COM ENCARGOS COMPLEMENTARES</v>
          </cell>
          <cell r="F382" t="str">
            <v>H</v>
          </cell>
          <cell r="G382">
            <v>0.59299999999999997</v>
          </cell>
          <cell r="H382">
            <v>17.29</v>
          </cell>
          <cell r="I382">
            <v>10.252969999999999</v>
          </cell>
        </row>
        <row r="384">
          <cell r="B384" t="str">
            <v>COMP 039</v>
          </cell>
          <cell r="E384" t="str">
            <v>TÊ GALVANIZADO Ø3/4" PARA INSTALAÇÃO EM RAMAL DE GÁS - FORNECIMENTO E INSTALAÇÃO</v>
          </cell>
          <cell r="F384" t="str">
            <v>UNI</v>
          </cell>
          <cell r="G384">
            <v>1</v>
          </cell>
          <cell r="I384">
            <v>28.443770000000001</v>
          </cell>
        </row>
        <row r="385">
          <cell r="B385" t="str">
            <v>INSUMO</v>
          </cell>
          <cell r="C385" t="str">
            <v>SINAPI</v>
          </cell>
          <cell r="D385">
            <v>3148</v>
          </cell>
          <cell r="E385" t="str">
            <v>FITA VEDA ROSCA EM ROLOS DE 18 MM X 50 M (L X C)</v>
          </cell>
          <cell r="F385" t="str">
            <v xml:space="preserve">UN    </v>
          </cell>
          <cell r="G385">
            <v>1.6E-2</v>
          </cell>
          <cell r="H385">
            <v>10.29</v>
          </cell>
          <cell r="I385">
            <v>0.16463999999999998</v>
          </cell>
        </row>
        <row r="386">
          <cell r="B386" t="str">
            <v>INSUMO</v>
          </cell>
          <cell r="C386" t="str">
            <v>SINAPI</v>
          </cell>
          <cell r="D386">
            <v>6302</v>
          </cell>
          <cell r="E386" t="str">
            <v>TE DE REDUCAO DE FERRO GALVANIZADO, COM ROSCA BSP, DE 3/4" X 1/2"</v>
          </cell>
          <cell r="F386" t="str">
            <v xml:space="preserve">UN    </v>
          </cell>
          <cell r="G386">
            <v>1</v>
          </cell>
          <cell r="H386">
            <v>9.6</v>
          </cell>
          <cell r="I386">
            <v>9.6</v>
          </cell>
        </row>
        <row r="387">
          <cell r="B387" t="str">
            <v>INSUMO</v>
          </cell>
          <cell r="C387" t="str">
            <v>SINAPI</v>
          </cell>
          <cell r="D387">
            <v>7307</v>
          </cell>
          <cell r="E387" t="str">
            <v>FUNDO ANTICORROSIVO PARA METAIS FERROSOS (ZARCAO)</v>
          </cell>
          <cell r="F387" t="str">
            <v xml:space="preserve">L     </v>
          </cell>
          <cell r="G387">
            <v>4.0000000000000001E-3</v>
          </cell>
          <cell r="H387">
            <v>19.18</v>
          </cell>
          <cell r="I387">
            <v>7.6719999999999997E-2</v>
          </cell>
        </row>
        <row r="388">
          <cell r="B388" t="str">
            <v>COMPOSICAO</v>
          </cell>
          <cell r="C388" t="str">
            <v>SINAPI</v>
          </cell>
          <cell r="D388">
            <v>88248</v>
          </cell>
          <cell r="E388" t="str">
            <v>AUXILIAR DE ENCANADOR OU BOMBEIRO HIDRÁULICO COM ENCARGOS COMPLEMENTARES</v>
          </cell>
          <cell r="F388" t="str">
            <v>H</v>
          </cell>
          <cell r="G388">
            <v>0.59299999999999997</v>
          </cell>
          <cell r="H388">
            <v>14.08</v>
          </cell>
          <cell r="I388">
            <v>8.3494399999999995</v>
          </cell>
        </row>
        <row r="389">
          <cell r="B389" t="str">
            <v>COMPOSICAO</v>
          </cell>
          <cell r="C389" t="str">
            <v>SINAPI</v>
          </cell>
          <cell r="D389">
            <v>88267</v>
          </cell>
          <cell r="E389" t="str">
            <v>ENCANADOR OU BOMBEIRO HIDRÁULICO COM ENCARGOS COMPLEMENTARES</v>
          </cell>
          <cell r="F389" t="str">
            <v>H</v>
          </cell>
          <cell r="G389">
            <v>0.59299999999999997</v>
          </cell>
          <cell r="H389">
            <v>17.29</v>
          </cell>
          <cell r="I389">
            <v>10.252969999999999</v>
          </cell>
        </row>
        <row r="391">
          <cell r="B391" t="str">
            <v>COMP 040</v>
          </cell>
          <cell r="E391" t="str">
            <v xml:space="preserve">REGUALADOR DE 1º ESTÁGIO PARA 10KG - FORNECIMENTO E INSTALAÇÃO </v>
          </cell>
          <cell r="F391" t="str">
            <v>UNI</v>
          </cell>
          <cell r="G391">
            <v>1</v>
          </cell>
          <cell r="I391">
            <v>82.309300000000007</v>
          </cell>
        </row>
        <row r="392">
          <cell r="B392" t="str">
            <v>INSUMO</v>
          </cell>
          <cell r="C392" t="str">
            <v>SINAPI</v>
          </cell>
          <cell r="D392">
            <v>3146</v>
          </cell>
          <cell r="E392" t="str">
            <v>FITA VEDA ROSCA EM ROLOS DE 18 MM X 10 M (L X C)</v>
          </cell>
          <cell r="F392" t="str">
            <v xml:space="preserve">UN    </v>
          </cell>
          <cell r="G392">
            <v>0.02</v>
          </cell>
          <cell r="H392">
            <v>2.79</v>
          </cell>
          <cell r="I392">
            <v>5.5800000000000002E-2</v>
          </cell>
        </row>
        <row r="393">
          <cell r="B393" t="str">
            <v>INSUMO</v>
          </cell>
          <cell r="C393" t="str">
            <v>MERCADO</v>
          </cell>
          <cell r="E393" t="str">
            <v>REGUALADOR DE 1º ESTÁGIO PARA 10KG</v>
          </cell>
          <cell r="F393" t="str">
            <v/>
          </cell>
          <cell r="G393">
            <v>1</v>
          </cell>
          <cell r="H393">
            <v>65</v>
          </cell>
          <cell r="I393">
            <v>65</v>
          </cell>
        </row>
        <row r="394">
          <cell r="B394" t="str">
            <v>COMPOSICAO</v>
          </cell>
          <cell r="C394" t="str">
            <v>SINAPI</v>
          </cell>
          <cell r="D394">
            <v>88248</v>
          </cell>
          <cell r="E394" t="str">
            <v>AUXILIAR DE ENCANADOR OU BOMBEIRO HIDRÁULICO COM ENCARGOS COMPLEMENTARES</v>
          </cell>
          <cell r="F394" t="str">
            <v>H</v>
          </cell>
          <cell r="G394">
            <v>0.55000000000000004</v>
          </cell>
          <cell r="H394">
            <v>14.08</v>
          </cell>
          <cell r="I394">
            <v>7.7440000000000007</v>
          </cell>
        </row>
        <row r="395">
          <cell r="B395" t="str">
            <v>COMPOSICAO</v>
          </cell>
          <cell r="C395" t="str">
            <v>SINAPI</v>
          </cell>
          <cell r="D395">
            <v>88267</v>
          </cell>
          <cell r="E395" t="str">
            <v>ENCANADOR OU BOMBEIRO HIDRÁULICO COM ENCARGOS COMPLEMENTARES</v>
          </cell>
          <cell r="F395" t="str">
            <v>H</v>
          </cell>
          <cell r="G395">
            <v>0.55000000000000004</v>
          </cell>
          <cell r="H395">
            <v>17.29</v>
          </cell>
          <cell r="I395">
            <v>9.509500000000001</v>
          </cell>
        </row>
        <row r="397">
          <cell r="B397" t="str">
            <v>COMP 041</v>
          </cell>
          <cell r="E397" t="str">
            <v>MANOMETRO COM CAIXA EM ACO PINTADO, ESCALA *10* KGF/CM2 (*10* BAR), DIAMETRO NOMINAL DE 100 MM, CONEXAO DE 1/2" - FORNECIMENTO E INSTALAÇÃO</v>
          </cell>
          <cell r="F397" t="str">
            <v>UNI</v>
          </cell>
          <cell r="G397">
            <v>1</v>
          </cell>
          <cell r="I397">
            <v>136.4863</v>
          </cell>
        </row>
        <row r="398">
          <cell r="B398" t="str">
            <v>INSUMO</v>
          </cell>
          <cell r="C398" t="str">
            <v>SINAPI</v>
          </cell>
          <cell r="D398">
            <v>3146</v>
          </cell>
          <cell r="E398" t="str">
            <v>FITA VEDA ROSCA EM ROLOS DE 18 MM X 10 M (L X C)</v>
          </cell>
          <cell r="F398" t="str">
            <v xml:space="preserve">UN    </v>
          </cell>
          <cell r="G398">
            <v>0.02</v>
          </cell>
          <cell r="H398">
            <v>2.79</v>
          </cell>
          <cell r="I398">
            <v>5.5800000000000002E-2</v>
          </cell>
        </row>
        <row r="399">
          <cell r="B399" t="str">
            <v>INSUMO</v>
          </cell>
          <cell r="C399" t="str">
            <v>SINAPI</v>
          </cell>
          <cell r="D399">
            <v>12898</v>
          </cell>
          <cell r="E399" t="str">
            <v>MANOMETRO COM CAIXA EM ACO PINTADO, ESCALA *10* KGF/CM2 (*10* BAR), DIAMETRO NOMINAL DE 100 MM, CONEXAO DE 1/2"</v>
          </cell>
          <cell r="F399" t="str">
            <v xml:space="preserve">UN    </v>
          </cell>
          <cell r="G399">
            <v>1</v>
          </cell>
          <cell r="H399">
            <v>116.04</v>
          </cell>
          <cell r="I399">
            <v>116.04</v>
          </cell>
        </row>
        <row r="400">
          <cell r="B400" t="str">
            <v>COMPOSICAO</v>
          </cell>
          <cell r="C400" t="str">
            <v>SINAPI</v>
          </cell>
          <cell r="D400">
            <v>88248</v>
          </cell>
          <cell r="E400" t="str">
            <v>AUXILIAR DE ENCANADOR OU BOMBEIRO HIDRÁULICO COM ENCARGOS COMPLEMENTARES</v>
          </cell>
          <cell r="F400" t="str">
            <v>H</v>
          </cell>
          <cell r="G400">
            <v>0.65</v>
          </cell>
          <cell r="H400">
            <v>14.08</v>
          </cell>
          <cell r="I400">
            <v>9.152000000000001</v>
          </cell>
        </row>
        <row r="401">
          <cell r="B401" t="str">
            <v>COMPOSICAO</v>
          </cell>
          <cell r="C401" t="str">
            <v>SINAPI</v>
          </cell>
          <cell r="D401">
            <v>88267</v>
          </cell>
          <cell r="E401" t="str">
            <v>ENCANADOR OU BOMBEIRO HIDRÁULICO COM ENCARGOS COMPLEMENTARES</v>
          </cell>
          <cell r="F401" t="str">
            <v>H</v>
          </cell>
          <cell r="G401">
            <v>0.65</v>
          </cell>
          <cell r="H401">
            <v>17.29</v>
          </cell>
          <cell r="I401">
            <v>11.2385</v>
          </cell>
        </row>
        <row r="403">
          <cell r="B403" t="str">
            <v>COMP 042</v>
          </cell>
          <cell r="E403" t="str">
            <v>TUBO MULTICAMADA PEX, DN 20 MM, PARA INSTALACOES A GAS (AMARELO) - FORNECIMENTO E INSTALAÇÃO</v>
          </cell>
          <cell r="F403" t="str">
            <v xml:space="preserve">M     </v>
          </cell>
          <cell r="G403">
            <v>1</v>
          </cell>
          <cell r="I403">
            <v>14.855</v>
          </cell>
        </row>
        <row r="404">
          <cell r="B404" t="str">
            <v>INSUMO</v>
          </cell>
          <cell r="C404" t="str">
            <v>SINAPI</v>
          </cell>
          <cell r="D404">
            <v>38829</v>
          </cell>
          <cell r="E404" t="str">
            <v>TUBO MULTICAMADA PEX, DN 20 MM, PARA INSTALACOES A GAS (AMARELO)</v>
          </cell>
          <cell r="F404" t="str">
            <v xml:space="preserve">M     </v>
          </cell>
          <cell r="G404">
            <v>1.05</v>
          </cell>
          <cell r="H404">
            <v>11.16</v>
          </cell>
          <cell r="I404">
            <v>11.718</v>
          </cell>
        </row>
        <row r="405">
          <cell r="B405" t="str">
            <v>COMPOSICAO</v>
          </cell>
          <cell r="C405" t="str">
            <v>SINAPI</v>
          </cell>
          <cell r="D405">
            <v>88248</v>
          </cell>
          <cell r="E405" t="str">
            <v>AUXILIAR DE ENCANADOR OU BOMBEIRO HIDRÁULICO COM ENCARGOS COMPLEMENTARES</v>
          </cell>
          <cell r="F405" t="str">
            <v>H</v>
          </cell>
          <cell r="G405">
            <v>0.1</v>
          </cell>
          <cell r="H405">
            <v>14.08</v>
          </cell>
          <cell r="I405">
            <v>1.4080000000000001</v>
          </cell>
        </row>
        <row r="406">
          <cell r="B406" t="str">
            <v>COMPOSICAO</v>
          </cell>
          <cell r="C406" t="str">
            <v>SINAPI</v>
          </cell>
          <cell r="D406">
            <v>88267</v>
          </cell>
          <cell r="E406" t="str">
            <v>ENCANADOR OU BOMBEIRO HIDRÁULICO COM ENCARGOS COMPLEMENTARES</v>
          </cell>
          <cell r="F406" t="str">
            <v>H</v>
          </cell>
          <cell r="G406">
            <v>0.1</v>
          </cell>
          <cell r="H406">
            <v>17.29</v>
          </cell>
          <cell r="I406">
            <v>1.7290000000000001</v>
          </cell>
        </row>
        <row r="408">
          <cell r="B408" t="str">
            <v>COMP 043</v>
          </cell>
          <cell r="E408" t="str">
            <v>PLACA DE SINALIZACAO DE SEGURANCA CONTRA INCENDIO, FOTOLUMINESCENTE, RETANGULAR, *20 X 40* CM, EM PVC *2* MM ANTI-CHAMAS (SIMBOLOS, CORES E PICTOGRAMAS CONFORME NBR 13434) - FORNECIMENTO E INSTALAÇÃO</v>
          </cell>
          <cell r="F408" t="str">
            <v>UNI</v>
          </cell>
          <cell r="G408">
            <v>1</v>
          </cell>
          <cell r="I408">
            <v>47.652409999999996</v>
          </cell>
        </row>
        <row r="409">
          <cell r="B409" t="str">
            <v>INSUMO</v>
          </cell>
          <cell r="C409" t="str">
            <v>SINAPI</v>
          </cell>
          <cell r="D409">
            <v>37558</v>
          </cell>
          <cell r="E409" t="str">
            <v>PLACA DE SINALIZACAO DE SEGURANCA CONTRA INCENDIO, FOTOLUMINESCENTE, RETANGULAR, *20 X 40* CM, EM PVC *2* MM ANTI-CHAMAS (SIMBOLOS, CORES E PICTOGRAMAS CONFORME NBR 13434)</v>
          </cell>
          <cell r="F409" t="str">
            <v xml:space="preserve">UN    </v>
          </cell>
          <cell r="G409">
            <v>1</v>
          </cell>
          <cell r="H409">
            <v>29.05</v>
          </cell>
          <cell r="I409">
            <v>29.05</v>
          </cell>
        </row>
        <row r="410">
          <cell r="B410" t="str">
            <v>COMPOSICAO</v>
          </cell>
          <cell r="C410" t="str">
            <v>SINAPI</v>
          </cell>
          <cell r="D410">
            <v>88248</v>
          </cell>
          <cell r="E410" t="str">
            <v>AUXILIAR DE ENCANADOR OU BOMBEIRO HIDRÁULICO COM ENCARGOS COMPLEMENTARES</v>
          </cell>
          <cell r="F410" t="str">
            <v>H</v>
          </cell>
          <cell r="G410">
            <v>0.59299999999999997</v>
          </cell>
          <cell r="H410">
            <v>14.08</v>
          </cell>
          <cell r="I410">
            <v>8.3494399999999995</v>
          </cell>
        </row>
        <row r="411">
          <cell r="B411" t="str">
            <v>COMPOSICAO</v>
          </cell>
          <cell r="C411" t="str">
            <v>SINAPI</v>
          </cell>
          <cell r="D411">
            <v>88267</v>
          </cell>
          <cell r="E411" t="str">
            <v>ENCANADOR OU BOMBEIRO HIDRÁULICO COM ENCARGOS COMPLEMENTARES</v>
          </cell>
          <cell r="F411" t="str">
            <v>H</v>
          </cell>
          <cell r="G411">
            <v>0.59299999999999997</v>
          </cell>
          <cell r="H411">
            <v>17.29</v>
          </cell>
          <cell r="I411">
            <v>10.252969999999999</v>
          </cell>
        </row>
        <row r="413">
          <cell r="B413" t="str">
            <v>COMP 044</v>
          </cell>
          <cell r="E413" t="str">
            <v>PLACA DE SINALIZACAO DE SEGURANCA CONTRA INCENDIO - ALERTA, TRIANGULAR, BASE DE *30* CM, EM PVC *2* MM ANTI-CHAMAS (SIMBOLOS, CORES E PICTOGRAMAS CONFORME NBR 13434) - FORNECIMENTO E INSTALAÇÃO</v>
          </cell>
          <cell r="F413" t="str">
            <v>UNI</v>
          </cell>
          <cell r="G413">
            <v>1</v>
          </cell>
          <cell r="I413">
            <v>49.272410000000001</v>
          </cell>
        </row>
        <row r="414">
          <cell r="B414" t="str">
            <v>INSUMO</v>
          </cell>
          <cell r="C414" t="str">
            <v>SINAPI</v>
          </cell>
          <cell r="D414">
            <v>37560</v>
          </cell>
          <cell r="E414" t="str">
            <v>PLACA DE SINALIZACAO DE SEGURANCA CONTRA INCENDIO - ALERTA, TRIANGULAR, BASE DE *30* CM, EM PVC *2* MM ANTI-CHAMAS (SIMBOLOS, CORES E PICTOGRAMAS CONFORME NBR 13434)</v>
          </cell>
          <cell r="F414" t="str">
            <v xml:space="preserve">UN    </v>
          </cell>
          <cell r="G414">
            <v>1</v>
          </cell>
          <cell r="H414">
            <v>30.67</v>
          </cell>
          <cell r="I414">
            <v>30.67</v>
          </cell>
        </row>
        <row r="415">
          <cell r="B415" t="str">
            <v>COMPOSICAO</v>
          </cell>
          <cell r="C415" t="str">
            <v>SINAPI</v>
          </cell>
          <cell r="D415">
            <v>88248</v>
          </cell>
          <cell r="E415" t="str">
            <v>AUXILIAR DE ENCANADOR OU BOMBEIRO HIDRÁULICO COM ENCARGOS COMPLEMENTARES</v>
          </cell>
          <cell r="F415" t="str">
            <v>H</v>
          </cell>
          <cell r="G415">
            <v>0.59299999999999997</v>
          </cell>
          <cell r="H415">
            <v>14.08</v>
          </cell>
          <cell r="I415">
            <v>8.3494399999999995</v>
          </cell>
        </row>
        <row r="416">
          <cell r="B416" t="str">
            <v>COMPOSICAO</v>
          </cell>
          <cell r="C416" t="str">
            <v>SINAPI</v>
          </cell>
          <cell r="D416">
            <v>88267</v>
          </cell>
          <cell r="E416" t="str">
            <v>ENCANADOR OU BOMBEIRO HIDRÁULICO COM ENCARGOS COMPLEMENTARES</v>
          </cell>
          <cell r="F416" t="str">
            <v>H</v>
          </cell>
          <cell r="G416">
            <v>0.59299999999999997</v>
          </cell>
          <cell r="H416">
            <v>17.29</v>
          </cell>
          <cell r="I416">
            <v>10.252969999999999</v>
          </cell>
        </row>
        <row r="418">
          <cell r="B418" t="str">
            <v>INSTALAÇÕES ELÉTRICAS</v>
          </cell>
        </row>
        <row r="420">
          <cell r="B420" t="str">
            <v>COMP 045</v>
          </cell>
          <cell r="E420" t="str">
            <v>ARRUELA EM ALUMINIO, COM ROSCA, DE 1 1/2", PARA ELETRODUTO - FORNECIMENTO E INSTALAÇÃO</v>
          </cell>
          <cell r="F420" t="str">
            <v>UNI</v>
          </cell>
          <cell r="G420">
            <v>1</v>
          </cell>
          <cell r="I420">
            <v>2.5555000000000003</v>
          </cell>
        </row>
        <row r="421">
          <cell r="B421" t="str">
            <v>INSUMO</v>
          </cell>
          <cell r="C421" t="str">
            <v>SINAPI</v>
          </cell>
          <cell r="D421">
            <v>39212</v>
          </cell>
          <cell r="E421" t="str">
            <v>ARRUELA EM ALUMINIO, COM ROSCA, DE 1 1/2", PARA ELETRODUTO</v>
          </cell>
          <cell r="F421" t="str">
            <v xml:space="preserve">UN    </v>
          </cell>
          <cell r="G421">
            <v>1</v>
          </cell>
          <cell r="H421">
            <v>0.97</v>
          </cell>
          <cell r="I421">
            <v>0.97</v>
          </cell>
        </row>
        <row r="422">
          <cell r="B422" t="str">
            <v>COMPOSICAO</v>
          </cell>
          <cell r="C422" t="str">
            <v>SINAPI</v>
          </cell>
          <cell r="D422">
            <v>88247</v>
          </cell>
          <cell r="E422" t="str">
            <v>AUXILIAR DE ELETRICISTA COM ENCARGOS COMPLEMENTARES</v>
          </cell>
          <cell r="F422" t="str">
            <v>H</v>
          </cell>
          <cell r="G422">
            <v>0.05</v>
          </cell>
          <cell r="H422">
            <v>14.23</v>
          </cell>
          <cell r="I422">
            <v>0.71150000000000002</v>
          </cell>
        </row>
        <row r="423">
          <cell r="B423" t="str">
            <v>COMPOSICAO</v>
          </cell>
          <cell r="C423" t="str">
            <v>SINAPI</v>
          </cell>
          <cell r="D423">
            <v>88264</v>
          </cell>
          <cell r="E423" t="str">
            <v>ELETRICISTA COM ENCARGOS COMPLEMENTARES</v>
          </cell>
          <cell r="F423" t="str">
            <v>H</v>
          </cell>
          <cell r="G423">
            <v>0.05</v>
          </cell>
          <cell r="H423">
            <v>17.48</v>
          </cell>
          <cell r="I423">
            <v>0.87400000000000011</v>
          </cell>
        </row>
        <row r="425">
          <cell r="B425" t="str">
            <v>COMP 046</v>
          </cell>
          <cell r="E425" t="str">
            <v>ARRUELA EM ALUMINIO, COM ROSCA, DE 3/4", PARA ELETRODUTO -  FORNECIMENTO E INSTALAÇÃO</v>
          </cell>
          <cell r="F425" t="str">
            <v>UNI</v>
          </cell>
          <cell r="G425">
            <v>1</v>
          </cell>
          <cell r="I425">
            <v>1.8955000000000002</v>
          </cell>
        </row>
        <row r="426">
          <cell r="B426" t="str">
            <v>INSUMO</v>
          </cell>
          <cell r="C426" t="str">
            <v>SINAPI</v>
          </cell>
          <cell r="D426">
            <v>39209</v>
          </cell>
          <cell r="E426" t="str">
            <v>ARRUELA EM ALUMINIO, COM ROSCA, DE 3/4", PARA ELETRODUTO</v>
          </cell>
          <cell r="F426" t="str">
            <v xml:space="preserve">UN    </v>
          </cell>
          <cell r="G426">
            <v>1</v>
          </cell>
          <cell r="H426">
            <v>0.31</v>
          </cell>
          <cell r="I426">
            <v>0.31</v>
          </cell>
        </row>
        <row r="427">
          <cell r="B427" t="str">
            <v>COMPOSICAO</v>
          </cell>
          <cell r="C427" t="str">
            <v>SINAPI</v>
          </cell>
          <cell r="D427">
            <v>88247</v>
          </cell>
          <cell r="E427" t="str">
            <v>AUXILIAR DE ELETRICISTA COM ENCARGOS COMPLEMENTARES</v>
          </cell>
          <cell r="F427" t="str">
            <v>H</v>
          </cell>
          <cell r="G427">
            <v>0.05</v>
          </cell>
          <cell r="H427">
            <v>14.23</v>
          </cell>
          <cell r="I427">
            <v>0.71150000000000002</v>
          </cell>
        </row>
        <row r="428">
          <cell r="B428" t="str">
            <v>COMPOSICAO</v>
          </cell>
          <cell r="C428" t="str">
            <v>SINAPI</v>
          </cell>
          <cell r="D428">
            <v>88264</v>
          </cell>
          <cell r="E428" t="str">
            <v>ELETRICISTA COM ENCARGOS COMPLEMENTARES</v>
          </cell>
          <cell r="F428" t="str">
            <v>H</v>
          </cell>
          <cell r="G428">
            <v>0.05</v>
          </cell>
          <cell r="H428">
            <v>17.48</v>
          </cell>
          <cell r="I428">
            <v>0.87400000000000011</v>
          </cell>
        </row>
        <row r="430">
          <cell r="B430" t="str">
            <v>COMP 047</v>
          </cell>
          <cell r="E430" t="str">
            <v>ABRACADEIRA EM ACO PARA AMARRACAO DE ELETRODUTOS, TIPO D, COM 2 1/2" E PARAFUSO DE FIXACAO -  FORNECIMENTO E INSTALAÇÃO</v>
          </cell>
          <cell r="F430" t="str">
            <v>UNI</v>
          </cell>
          <cell r="G430">
            <v>1</v>
          </cell>
          <cell r="I430">
            <v>12.053000000000001</v>
          </cell>
        </row>
        <row r="431">
          <cell r="B431" t="str">
            <v>INSUMO</v>
          </cell>
          <cell r="C431" t="str">
            <v>SINAPI</v>
          </cell>
          <cell r="D431">
            <v>397</v>
          </cell>
          <cell r="E431" t="str">
            <v>ABRACADEIRA EM ACO PARA AMARRACAO DE ELETRODUTOS, TIPO D, COM 2 1/2" E PARAFUSO DE FIXACAO</v>
          </cell>
          <cell r="F431" t="str">
            <v xml:space="preserve">UN    </v>
          </cell>
          <cell r="G431">
            <v>1</v>
          </cell>
          <cell r="H431">
            <v>2.54</v>
          </cell>
          <cell r="I431">
            <v>2.54</v>
          </cell>
        </row>
        <row r="432">
          <cell r="B432" t="str">
            <v>COMPOSICAO</v>
          </cell>
          <cell r="C432" t="str">
            <v>SINAPI</v>
          </cell>
          <cell r="D432">
            <v>88247</v>
          </cell>
          <cell r="E432" t="str">
            <v>AUXILIAR DE ELETRICISTA COM ENCARGOS COMPLEMENTARES</v>
          </cell>
          <cell r="F432" t="str">
            <v>H</v>
          </cell>
          <cell r="G432">
            <v>0.3</v>
          </cell>
          <cell r="H432">
            <v>14.23</v>
          </cell>
          <cell r="I432">
            <v>4.2690000000000001</v>
          </cell>
        </row>
        <row r="433">
          <cell r="B433" t="str">
            <v>COMPOSICAO</v>
          </cell>
          <cell r="C433" t="str">
            <v>SINAPI</v>
          </cell>
          <cell r="D433">
            <v>88264</v>
          </cell>
          <cell r="E433" t="str">
            <v>ELETRICISTA COM ENCARGOS COMPLEMENTARES</v>
          </cell>
          <cell r="F433" t="str">
            <v>H</v>
          </cell>
          <cell r="G433">
            <v>0.3</v>
          </cell>
          <cell r="H433">
            <v>17.48</v>
          </cell>
          <cell r="I433">
            <v>5.2439999999999998</v>
          </cell>
        </row>
        <row r="435">
          <cell r="B435" t="str">
            <v>COMP 048</v>
          </cell>
          <cell r="E435" t="str">
            <v>BUCHA EM ALUMINIO, COM ROSCA, DE  1 1/2", PARA ELETRODUTO - FORNECIMENTO E INSTALAÇÃO</v>
          </cell>
          <cell r="F435" t="str">
            <v>UNI</v>
          </cell>
          <cell r="G435">
            <v>1</v>
          </cell>
          <cell r="I435">
            <v>4.2810000000000006</v>
          </cell>
        </row>
        <row r="436">
          <cell r="B436" t="str">
            <v>INSUMO</v>
          </cell>
          <cell r="C436" t="str">
            <v>SINAPI</v>
          </cell>
          <cell r="D436">
            <v>39178</v>
          </cell>
          <cell r="E436" t="str">
            <v>BUCHA EM ALUMINIO, COM ROSCA, DE  1 1/2", PARA ELETRODUTO</v>
          </cell>
          <cell r="F436" t="str">
            <v xml:space="preserve">UN    </v>
          </cell>
          <cell r="G436">
            <v>1</v>
          </cell>
          <cell r="H436">
            <v>1.1100000000000001</v>
          </cell>
          <cell r="I436">
            <v>1.1100000000000001</v>
          </cell>
        </row>
        <row r="437">
          <cell r="B437" t="str">
            <v>COMPOSICAO</v>
          </cell>
          <cell r="C437" t="str">
            <v>SINAPI</v>
          </cell>
          <cell r="D437">
            <v>88247</v>
          </cell>
          <cell r="E437" t="str">
            <v>AUXILIAR DE ELETRICISTA COM ENCARGOS COMPLEMENTARES</v>
          </cell>
          <cell r="F437" t="str">
            <v>H</v>
          </cell>
          <cell r="G437">
            <v>0.1</v>
          </cell>
          <cell r="H437">
            <v>14.23</v>
          </cell>
          <cell r="I437">
            <v>1.423</v>
          </cell>
        </row>
        <row r="438">
          <cell r="B438" t="str">
            <v>COMPOSICAO</v>
          </cell>
          <cell r="C438" t="str">
            <v>SINAPI</v>
          </cell>
          <cell r="D438">
            <v>88264</v>
          </cell>
          <cell r="E438" t="str">
            <v>ELETRICISTA COM ENCARGOS COMPLEMENTARES</v>
          </cell>
          <cell r="F438" t="str">
            <v>H</v>
          </cell>
          <cell r="G438">
            <v>0.1</v>
          </cell>
          <cell r="H438">
            <v>17.48</v>
          </cell>
          <cell r="I438">
            <v>1.7480000000000002</v>
          </cell>
        </row>
        <row r="440">
          <cell r="B440" t="str">
            <v>COMP 049</v>
          </cell>
          <cell r="E440" t="str">
            <v>BUCHA EM ALUMINIO, COM ROSCA, DE 3/4", PARA ELETRODUTO - FORNECIMENTO E INSTALAÇÃO</v>
          </cell>
          <cell r="F440" t="str">
            <v>UNI</v>
          </cell>
          <cell r="G440">
            <v>1</v>
          </cell>
          <cell r="I440">
            <v>3.7810000000000001</v>
          </cell>
        </row>
        <row r="441">
          <cell r="B441" t="str">
            <v>INSUMO</v>
          </cell>
          <cell r="C441" t="str">
            <v>SINAPI</v>
          </cell>
          <cell r="D441">
            <v>39175</v>
          </cell>
          <cell r="E441" t="str">
            <v>BUCHA EM ALUMINIO, COM ROSCA, DE 3/4", PARA ELETRODUTO</v>
          </cell>
          <cell r="F441" t="str">
            <v xml:space="preserve">UN    </v>
          </cell>
          <cell r="G441">
            <v>1</v>
          </cell>
          <cell r="H441">
            <v>0.61</v>
          </cell>
          <cell r="I441">
            <v>0.61</v>
          </cell>
        </row>
        <row r="442">
          <cell r="B442" t="str">
            <v>COMPOSICAO</v>
          </cell>
          <cell r="C442" t="str">
            <v>SINAPI</v>
          </cell>
          <cell r="D442">
            <v>88247</v>
          </cell>
          <cell r="E442" t="str">
            <v>AUXILIAR DE ELETRICISTA COM ENCARGOS COMPLEMENTARES</v>
          </cell>
          <cell r="F442" t="str">
            <v>H</v>
          </cell>
          <cell r="G442">
            <v>0.1</v>
          </cell>
          <cell r="H442">
            <v>14.23</v>
          </cell>
          <cell r="I442">
            <v>1.423</v>
          </cell>
        </row>
        <row r="443">
          <cell r="B443" t="str">
            <v>COMPOSICAO</v>
          </cell>
          <cell r="C443" t="str">
            <v>SINAPI</v>
          </cell>
          <cell r="D443">
            <v>88264</v>
          </cell>
          <cell r="E443" t="str">
            <v>ELETRICISTA COM ENCARGOS COMPLEMENTARES</v>
          </cell>
          <cell r="F443" t="str">
            <v>H</v>
          </cell>
          <cell r="G443">
            <v>0.1</v>
          </cell>
          <cell r="H443">
            <v>17.48</v>
          </cell>
          <cell r="I443">
            <v>1.7480000000000002</v>
          </cell>
        </row>
        <row r="445">
          <cell r="B445" t="str">
            <v>COMP 050</v>
          </cell>
          <cell r="E445" t="str">
            <v>PLUG OU BUJAO DE FERRO GALVANIZADO, DE 2 1/2" - FORNECIMENTO E INSTALAÇÃO</v>
          </cell>
          <cell r="F445" t="str">
            <v>UNI</v>
          </cell>
          <cell r="G445">
            <v>1</v>
          </cell>
          <cell r="I445">
            <v>33.627499999999998</v>
          </cell>
        </row>
        <row r="446">
          <cell r="B446" t="str">
            <v>INSUMO</v>
          </cell>
          <cell r="C446" t="str">
            <v>SINAPI</v>
          </cell>
          <cell r="D446">
            <v>12411</v>
          </cell>
          <cell r="E446" t="str">
            <v>PLUG OU BUJAO DE FERRO GALVANIZADO, DE 2 1/2"</v>
          </cell>
          <cell r="F446" t="str">
            <v xml:space="preserve">UN    </v>
          </cell>
          <cell r="G446">
            <v>1</v>
          </cell>
          <cell r="H446">
            <v>25.7</v>
          </cell>
          <cell r="I446">
            <v>25.7</v>
          </cell>
        </row>
        <row r="447">
          <cell r="B447" t="str">
            <v>COMPOSICAO</v>
          </cell>
          <cell r="C447" t="str">
            <v>SINAPI</v>
          </cell>
          <cell r="D447">
            <v>88247</v>
          </cell>
          <cell r="E447" t="str">
            <v>AUXILIAR DE ELETRICISTA COM ENCARGOS COMPLEMENTARES</v>
          </cell>
          <cell r="F447" t="str">
            <v>H</v>
          </cell>
          <cell r="G447">
            <v>0.25</v>
          </cell>
          <cell r="H447">
            <v>14.23</v>
          </cell>
          <cell r="I447">
            <v>3.5575000000000001</v>
          </cell>
        </row>
        <row r="448">
          <cell r="B448" t="str">
            <v>COMPOSICAO</v>
          </cell>
          <cell r="C448" t="str">
            <v>SINAPI</v>
          </cell>
          <cell r="D448">
            <v>88264</v>
          </cell>
          <cell r="E448" t="str">
            <v>ELETRICISTA COM ENCARGOS COMPLEMENTARES</v>
          </cell>
          <cell r="F448" t="str">
            <v>H</v>
          </cell>
          <cell r="G448">
            <v>0.25</v>
          </cell>
          <cell r="H448">
            <v>17.48</v>
          </cell>
          <cell r="I448">
            <v>4.37</v>
          </cell>
        </row>
        <row r="450">
          <cell r="B450" t="str">
            <v>COMP 051</v>
          </cell>
          <cell r="E450" t="str">
            <v>CURVA 180 GRAUS, DE PVC RIGIDO ROSCAVEL, DE 1 1/2", PARA ELETRODUTO -  FORNECIMENTO E INSTALAÇÃO</v>
          </cell>
          <cell r="F450" t="str">
            <v>UNI</v>
          </cell>
          <cell r="G450">
            <v>1</v>
          </cell>
          <cell r="I450">
            <v>15.081440000000001</v>
          </cell>
        </row>
        <row r="451">
          <cell r="B451" t="str">
            <v>INSUMO</v>
          </cell>
          <cell r="C451" t="str">
            <v>SINAPI</v>
          </cell>
          <cell r="D451">
            <v>12033</v>
          </cell>
          <cell r="E451" t="str">
            <v>CURVA 180 GRAUS, DE PVC RIGIDO ROSCAVEL, DE 1 1/2", PARA ELETRODUTO</v>
          </cell>
          <cell r="F451" t="str">
            <v xml:space="preserve">UN    </v>
          </cell>
          <cell r="G451">
            <v>1</v>
          </cell>
          <cell r="H451">
            <v>6.71</v>
          </cell>
          <cell r="I451">
            <v>6.71</v>
          </cell>
        </row>
        <row r="452">
          <cell r="B452" t="str">
            <v>COMPOSICAO</v>
          </cell>
          <cell r="C452" t="str">
            <v>SINAPI</v>
          </cell>
          <cell r="D452">
            <v>88247</v>
          </cell>
          <cell r="E452" t="str">
            <v>AUXILIAR DE ELETRICISTA COM ENCARGOS COMPLEMENTARES</v>
          </cell>
          <cell r="F452" t="str">
            <v>H</v>
          </cell>
          <cell r="G452">
            <v>0.26400000000000001</v>
          </cell>
          <cell r="H452">
            <v>14.23</v>
          </cell>
          <cell r="I452">
            <v>3.7567200000000005</v>
          </cell>
        </row>
        <row r="453">
          <cell r="B453" t="str">
            <v>COMPOSICAO</v>
          </cell>
          <cell r="C453" t="str">
            <v>SINAPI</v>
          </cell>
          <cell r="D453">
            <v>88264</v>
          </cell>
          <cell r="E453" t="str">
            <v>ELETRICISTA COM ENCARGOS COMPLEMENTARES</v>
          </cell>
          <cell r="F453" t="str">
            <v>H</v>
          </cell>
          <cell r="G453">
            <v>0.26400000000000001</v>
          </cell>
          <cell r="H453">
            <v>17.48</v>
          </cell>
          <cell r="I453">
            <v>4.6147200000000002</v>
          </cell>
        </row>
        <row r="455">
          <cell r="B455" t="str">
            <v>COMP 052</v>
          </cell>
          <cell r="E455" t="str">
            <v>CURVA 90 GRAUS, LONGA, DE PVC RIGIDO ROSCAVEL, DE 1 1/2", PARA ELETRODUTO - FORNECIMENTO E INSTALAÇAO</v>
          </cell>
          <cell r="F455" t="str">
            <v>UNI</v>
          </cell>
          <cell r="G455">
            <v>1</v>
          </cell>
          <cell r="I455">
            <v>14.324560000000002</v>
          </cell>
        </row>
        <row r="456">
          <cell r="B456" t="str">
            <v>INSUMO</v>
          </cell>
          <cell r="C456" t="str">
            <v>SINAPI</v>
          </cell>
          <cell r="D456">
            <v>1875</v>
          </cell>
          <cell r="E456" t="str">
            <v>CURVA 90 GRAUS, LONGA, DE PVC RIGIDO ROSCAVEL, DE 1 1/2", PARA ELETRODUTO</v>
          </cell>
          <cell r="F456" t="str">
            <v xml:space="preserve">UN    </v>
          </cell>
          <cell r="G456">
            <v>1</v>
          </cell>
          <cell r="H456">
            <v>3.67</v>
          </cell>
          <cell r="I456">
            <v>3.67</v>
          </cell>
        </row>
        <row r="457">
          <cell r="B457" t="str">
            <v>COMPOSICAO</v>
          </cell>
          <cell r="C457" t="str">
            <v>SINAPI</v>
          </cell>
          <cell r="D457">
            <v>88247</v>
          </cell>
          <cell r="E457" t="str">
            <v>AUXILIAR DE ELETRICISTA COM ENCARGOS COMPLEMENTARES</v>
          </cell>
          <cell r="F457" t="str">
            <v>H</v>
          </cell>
          <cell r="G457">
            <v>0.33600000000000002</v>
          </cell>
          <cell r="H457">
            <v>14.23</v>
          </cell>
          <cell r="I457">
            <v>4.7812800000000006</v>
          </cell>
        </row>
        <row r="458">
          <cell r="B458" t="str">
            <v>COMPOSICAO</v>
          </cell>
          <cell r="C458" t="str">
            <v>SINAPI</v>
          </cell>
          <cell r="D458">
            <v>88264</v>
          </cell>
          <cell r="E458" t="str">
            <v>ELETRICISTA COM ENCARGOS COMPLEMENTARES</v>
          </cell>
          <cell r="F458" t="str">
            <v>H</v>
          </cell>
          <cell r="G458">
            <v>0.33600000000000002</v>
          </cell>
          <cell r="H458">
            <v>17.48</v>
          </cell>
          <cell r="I458">
            <v>5.8732800000000003</v>
          </cell>
        </row>
        <row r="460">
          <cell r="B460" t="str">
            <v>COMP 053</v>
          </cell>
          <cell r="E460" t="str">
            <v xml:space="preserve">CURVA 90 GRAUS, LONGA, DE PVC RIGIDO ROSCAVEL, DE 3/4", PARA ELETRODUTO - FORNECIMENTO E INSTALAÇÃO </v>
          </cell>
          <cell r="F460" t="str">
            <v>UNI</v>
          </cell>
          <cell r="G460">
            <v>1</v>
          </cell>
          <cell r="I460">
            <v>12.42456</v>
          </cell>
        </row>
        <row r="461">
          <cell r="B461" t="str">
            <v>INSUMO</v>
          </cell>
          <cell r="C461" t="str">
            <v>SINAPI</v>
          </cell>
          <cell r="D461">
            <v>1879</v>
          </cell>
          <cell r="E461" t="str">
            <v>CURVA 90 GRAUS, LONGA, DE PVC RIGIDO ROSCAVEL, DE 3/4", PARA ELETRODUTO</v>
          </cell>
          <cell r="F461" t="str">
            <v xml:space="preserve">UN    </v>
          </cell>
          <cell r="G461">
            <v>1</v>
          </cell>
          <cell r="H461">
            <v>1.77</v>
          </cell>
          <cell r="I461">
            <v>1.77</v>
          </cell>
        </row>
        <row r="462">
          <cell r="B462" t="str">
            <v>COMPOSICAO</v>
          </cell>
          <cell r="C462" t="str">
            <v>SINAPI</v>
          </cell>
          <cell r="D462">
            <v>88247</v>
          </cell>
          <cell r="E462" t="str">
            <v>AUXILIAR DE ELETRICISTA COM ENCARGOS COMPLEMENTARES</v>
          </cell>
          <cell r="F462" t="str">
            <v>H</v>
          </cell>
          <cell r="G462">
            <v>0.33600000000000002</v>
          </cell>
          <cell r="H462">
            <v>14.23</v>
          </cell>
          <cell r="I462">
            <v>4.7812800000000006</v>
          </cell>
        </row>
        <row r="463">
          <cell r="B463" t="str">
            <v>COMPOSICAO</v>
          </cell>
          <cell r="C463" t="str">
            <v>SINAPI</v>
          </cell>
          <cell r="D463">
            <v>88264</v>
          </cell>
          <cell r="E463" t="str">
            <v>ELETRICISTA COM ENCARGOS COMPLEMENTARES</v>
          </cell>
          <cell r="F463" t="str">
            <v>H</v>
          </cell>
          <cell r="G463">
            <v>0.33600000000000002</v>
          </cell>
          <cell r="H463">
            <v>17.48</v>
          </cell>
          <cell r="I463">
            <v>5.8732800000000003</v>
          </cell>
        </row>
        <row r="465">
          <cell r="B465" t="str">
            <v>COMP 054</v>
          </cell>
          <cell r="E465" t="str">
            <v>LUVA PARA ELETRODUTO, EM ACO GALVANIZADO ELETROLITICO, DIAMETRO DE 65 MM (2 1/2") -  FORNECIMENTO E INSTALAÇÃO</v>
          </cell>
          <cell r="F465" t="str">
            <v>UNI</v>
          </cell>
          <cell r="G465">
            <v>1</v>
          </cell>
          <cell r="I465">
            <v>12.612065999999999</v>
          </cell>
        </row>
        <row r="466">
          <cell r="B466" t="str">
            <v>INSUMO</v>
          </cell>
          <cell r="C466" t="str">
            <v>SINAPI</v>
          </cell>
          <cell r="D466">
            <v>2640</v>
          </cell>
          <cell r="E466" t="str">
            <v>LUVA PARA ELETRODUTO, EM ACO GALVANIZADO ELETROLITICO, DIAMETRO DE 65 MM (2 1/2")</v>
          </cell>
          <cell r="F466" t="str">
            <v xml:space="preserve">UN    </v>
          </cell>
          <cell r="G466">
            <v>1</v>
          </cell>
          <cell r="H466">
            <v>5.49</v>
          </cell>
          <cell r="I466">
            <v>5.49</v>
          </cell>
        </row>
        <row r="467">
          <cell r="B467" t="str">
            <v>COMPOSICAO</v>
          </cell>
          <cell r="C467" t="str">
            <v>SINAPI</v>
          </cell>
          <cell r="D467">
            <v>88247</v>
          </cell>
          <cell r="E467" t="str">
            <v>AUXILIAR DE ELETRICISTA COM ENCARGOS COMPLEMENTARES</v>
          </cell>
          <cell r="F467" t="str">
            <v>H</v>
          </cell>
          <cell r="G467">
            <v>0.22459999999999999</v>
          </cell>
          <cell r="H467">
            <v>14.23</v>
          </cell>
          <cell r="I467">
            <v>3.1960579999999998</v>
          </cell>
        </row>
        <row r="468">
          <cell r="B468" t="str">
            <v>COMPOSICAO</v>
          </cell>
          <cell r="C468" t="str">
            <v>SINAPI</v>
          </cell>
          <cell r="D468">
            <v>88264</v>
          </cell>
          <cell r="E468" t="str">
            <v>ELETRICISTA COM ENCARGOS COMPLEMENTARES</v>
          </cell>
          <cell r="F468" t="str">
            <v>H</v>
          </cell>
          <cell r="G468">
            <v>0.22459999999999999</v>
          </cell>
          <cell r="H468">
            <v>17.48</v>
          </cell>
          <cell r="I468">
            <v>3.9260079999999999</v>
          </cell>
        </row>
        <row r="470">
          <cell r="B470" t="str">
            <v>COMP 055</v>
          </cell>
          <cell r="E470" t="str">
            <v>FITA ISOLANTE DE BORRACHA AUTOFUSAO, USO ATE 69 KV (ALTA TENSAO) - FORNECIMENTO E INSTALAÇÃO</v>
          </cell>
          <cell r="F470" t="str">
            <v xml:space="preserve">M     </v>
          </cell>
          <cell r="G470">
            <v>1</v>
          </cell>
          <cell r="I470">
            <v>3.8315999999999999</v>
          </cell>
        </row>
        <row r="471">
          <cell r="B471" t="str">
            <v>INSUMO</v>
          </cell>
          <cell r="C471" t="str">
            <v>SINAPI</v>
          </cell>
          <cell r="D471">
            <v>404</v>
          </cell>
          <cell r="E471" t="str">
            <v>FITA ISOLANTE DE BORRACHA AUTOFUSAO, USO ATE 69 KV (ALTA TENSAO)</v>
          </cell>
          <cell r="F471" t="str">
            <v xml:space="preserve">M     </v>
          </cell>
          <cell r="G471">
            <v>1.02</v>
          </cell>
          <cell r="H471">
            <v>1.7</v>
          </cell>
          <cell r="I471">
            <v>1.734</v>
          </cell>
        </row>
        <row r="472">
          <cell r="B472" t="str">
            <v>COMPOSICAO</v>
          </cell>
          <cell r="C472" t="str">
            <v>SINAPI</v>
          </cell>
          <cell r="D472">
            <v>88264</v>
          </cell>
          <cell r="E472" t="str">
            <v>ELETRICISTA COM ENCARGOS COMPLEMENTARES</v>
          </cell>
          <cell r="F472" t="str">
            <v>H</v>
          </cell>
          <cell r="G472">
            <v>0.12</v>
          </cell>
          <cell r="H472">
            <v>17.48</v>
          </cell>
          <cell r="I472">
            <v>2.0975999999999999</v>
          </cell>
        </row>
        <row r="474">
          <cell r="B474" t="str">
            <v>COMP 056</v>
          </cell>
          <cell r="E474" t="str">
            <v xml:space="preserve">VARIADOR DE VELOCIDADE PARA VENTILADOR 127V, 150W + 2 INTERRUPTORES PARALELOS, PARA REVERSAO E LAMPADA, CONJUNTO MONTADO PARA EMBUTIR 4" X 2" (PLACA + SUPORTE + MODULOS) - FORNECIMENTO E INSTALAÇÃO </v>
          </cell>
          <cell r="F474" t="str">
            <v>UNI</v>
          </cell>
          <cell r="G474">
            <v>1</v>
          </cell>
          <cell r="I474">
            <v>37.997499999999995</v>
          </cell>
        </row>
        <row r="475">
          <cell r="B475" t="str">
            <v>INSUMO</v>
          </cell>
          <cell r="C475" t="str">
            <v>SINAPI</v>
          </cell>
          <cell r="D475">
            <v>38089</v>
          </cell>
          <cell r="E475" t="str">
            <v>VARIADOR DE VELOCIDADE PARA VENTILADOR 127V, 150W + 2 INTERRUPTORES PARALELOS, PARA REVERSAO E LAMPADA, CONJUNTO MONTADO PARA EMBUTIR 4" X 2" (PLACA + SUPORTE + MODULOS)</v>
          </cell>
          <cell r="F475" t="str">
            <v xml:space="preserve">UN    </v>
          </cell>
          <cell r="G475">
            <v>1</v>
          </cell>
          <cell r="H475">
            <v>30.07</v>
          </cell>
          <cell r="I475">
            <v>30.07</v>
          </cell>
        </row>
        <row r="476">
          <cell r="B476" t="str">
            <v>COMPOSICAO</v>
          </cell>
          <cell r="C476" t="str">
            <v>SINAPI</v>
          </cell>
          <cell r="D476">
            <v>88247</v>
          </cell>
          <cell r="E476" t="str">
            <v>AUXILIAR DE ELETRICISTA COM ENCARGOS COMPLEMENTARES</v>
          </cell>
          <cell r="F476" t="str">
            <v>H</v>
          </cell>
          <cell r="G476">
            <v>0.25</v>
          </cell>
          <cell r="H476">
            <v>14.23</v>
          </cell>
          <cell r="I476">
            <v>3.5575000000000001</v>
          </cell>
        </row>
        <row r="477">
          <cell r="B477" t="str">
            <v>COMPOSICAO</v>
          </cell>
          <cell r="C477" t="str">
            <v>SINAPI</v>
          </cell>
          <cell r="D477">
            <v>88264</v>
          </cell>
          <cell r="E477" t="str">
            <v>ELETRICISTA COM ENCARGOS COMPLEMENTARES</v>
          </cell>
          <cell r="F477" t="str">
            <v>H</v>
          </cell>
          <cell r="G477">
            <v>0.25</v>
          </cell>
          <cell r="H477">
            <v>17.48</v>
          </cell>
          <cell r="I477">
            <v>4.37</v>
          </cell>
        </row>
        <row r="479">
          <cell r="B479" t="str">
            <v>COMP 057</v>
          </cell>
          <cell r="E479" t="str">
            <v>VENTILADOR DE TETO SIMPLES - FORNECIMENTO E INSTALAÇÃO</v>
          </cell>
          <cell r="F479" t="str">
            <v>UNI</v>
          </cell>
          <cell r="G479">
            <v>1</v>
          </cell>
          <cell r="I479">
            <v>241.70999999999998</v>
          </cell>
        </row>
        <row r="480">
          <cell r="B480" t="str">
            <v>INSUMO</v>
          </cell>
          <cell r="C480" t="str">
            <v>MERCADO</v>
          </cell>
          <cell r="E480" t="str">
            <v xml:space="preserve">VENTILADOR DE TETO SIMPLES </v>
          </cell>
          <cell r="F480" t="str">
            <v>UNI</v>
          </cell>
          <cell r="G480">
            <v>1</v>
          </cell>
          <cell r="H480">
            <v>210</v>
          </cell>
          <cell r="I480">
            <v>210</v>
          </cell>
        </row>
        <row r="481">
          <cell r="B481" t="str">
            <v>COMPOSICAO</v>
          </cell>
          <cell r="C481" t="str">
            <v>SINAPI</v>
          </cell>
          <cell r="D481">
            <v>88247</v>
          </cell>
          <cell r="E481" t="str">
            <v>AUXILIAR DE ELETRICISTA COM ENCARGOS COMPLEMENTARES</v>
          </cell>
          <cell r="F481" t="str">
            <v>H</v>
          </cell>
          <cell r="G481">
            <v>1</v>
          </cell>
          <cell r="H481">
            <v>14.23</v>
          </cell>
          <cell r="I481">
            <v>14.23</v>
          </cell>
        </row>
        <row r="482">
          <cell r="B482" t="str">
            <v>COMPOSICAO</v>
          </cell>
          <cell r="C482" t="str">
            <v>SINAPI</v>
          </cell>
          <cell r="D482">
            <v>88264</v>
          </cell>
          <cell r="E482" t="str">
            <v>ELETRICISTA COM ENCARGOS COMPLEMENTARES</v>
          </cell>
          <cell r="F482" t="str">
            <v>H</v>
          </cell>
          <cell r="G482">
            <v>1</v>
          </cell>
          <cell r="H482">
            <v>17.48</v>
          </cell>
          <cell r="I482">
            <v>17.48</v>
          </cell>
        </row>
        <row r="484">
          <cell r="B484" t="str">
            <v>COMP 058</v>
          </cell>
          <cell r="E484" t="str">
            <v>DISPOSITIVO DPS CLASSE II, 1 POLO, TENSAO MAXIMA DE 175 V, CORRENTE MAXIMA DE *45* KA (TIPO AC) - FORNECIMENTO E INSTALAÇAO</v>
          </cell>
          <cell r="F484" t="str">
            <v>UNI</v>
          </cell>
          <cell r="G484">
            <v>1</v>
          </cell>
          <cell r="I484">
            <v>115.905</v>
          </cell>
        </row>
        <row r="485">
          <cell r="B485" t="str">
            <v>INSUMO</v>
          </cell>
          <cell r="C485" t="str">
            <v>SINAPI</v>
          </cell>
          <cell r="D485">
            <v>39467</v>
          </cell>
          <cell r="E485" t="str">
            <v>DISPOSITIVO DPS CLASSE II, 1 POLO, TENSAO MAXIMA DE 175 V, CORRENTE MAXIMA DE *45* KA (TIPO AC)</v>
          </cell>
          <cell r="F485" t="str">
            <v xml:space="preserve">UN    </v>
          </cell>
          <cell r="G485">
            <v>1</v>
          </cell>
          <cell r="H485">
            <v>68.34</v>
          </cell>
          <cell r="I485">
            <v>68.34</v>
          </cell>
        </row>
        <row r="486">
          <cell r="B486" t="str">
            <v>COMPOSICAO</v>
          </cell>
          <cell r="C486" t="str">
            <v>SINAPI</v>
          </cell>
          <cell r="D486">
            <v>88247</v>
          </cell>
          <cell r="E486" t="str">
            <v>AUXILIAR DE ELETRICISTA COM ENCARGOS COMPLEMENTARES</v>
          </cell>
          <cell r="F486" t="str">
            <v>H</v>
          </cell>
          <cell r="G486">
            <v>1.5</v>
          </cell>
          <cell r="H486">
            <v>14.23</v>
          </cell>
          <cell r="I486">
            <v>21.344999999999999</v>
          </cell>
        </row>
        <row r="487">
          <cell r="B487" t="str">
            <v>COMPOSICAO</v>
          </cell>
          <cell r="C487" t="str">
            <v>SINAPI</v>
          </cell>
          <cell r="D487">
            <v>88264</v>
          </cell>
          <cell r="E487" t="str">
            <v>ELETRICISTA COM ENCARGOS COMPLEMENTARES</v>
          </cell>
          <cell r="F487" t="str">
            <v>H</v>
          </cell>
          <cell r="G487">
            <v>1.5</v>
          </cell>
          <cell r="H487">
            <v>17.48</v>
          </cell>
          <cell r="I487">
            <v>26.22</v>
          </cell>
        </row>
        <row r="489">
          <cell r="B489" t="str">
            <v>COMP 059</v>
          </cell>
          <cell r="E489" t="str">
            <v>ELETRODUTODUTO PEAD FLEXIVEL PAREDE SIMPLES, CORRUGACAO HELICOIDAL, COR PRETA, SEM ROSCA, DE 1 1/2",  PARA CABEAMENTO SUBTERRANEO (NBR 15715) - FORNECIMENTO E INSTALAÇÃO</v>
          </cell>
          <cell r="F489" t="str">
            <v>UNI</v>
          </cell>
          <cell r="G489">
            <v>1</v>
          </cell>
          <cell r="I489">
            <v>32.378999999999998</v>
          </cell>
        </row>
        <row r="490">
          <cell r="B490" t="str">
            <v>INSUMO</v>
          </cell>
          <cell r="C490" t="str">
            <v>SINAPI</v>
          </cell>
          <cell r="D490">
            <v>39246</v>
          </cell>
          <cell r="E490" t="str">
            <v>ELETRODUTODUTO PEAD FLEXIVEL PAREDE SIMPLES, CORRUGACAO HELICOIDAL, COR PRETA, SEM ROSCA, DE 1 1/2",  PARA CABEAMENTO SUBTERRANEO (NBR 15715)</v>
          </cell>
          <cell r="F490" t="str">
            <v xml:space="preserve">M     </v>
          </cell>
          <cell r="G490">
            <v>1</v>
          </cell>
          <cell r="H490">
            <v>3.84</v>
          </cell>
          <cell r="I490">
            <v>3.84</v>
          </cell>
        </row>
        <row r="491">
          <cell r="B491" t="str">
            <v>COMPOSICAO</v>
          </cell>
          <cell r="C491" t="str">
            <v>SINAPI</v>
          </cell>
          <cell r="D491">
            <v>88247</v>
          </cell>
          <cell r="E491" t="str">
            <v>AUXILIAR DE ELETRICISTA COM ENCARGOS COMPLEMENTARES</v>
          </cell>
          <cell r="F491" t="str">
            <v>H</v>
          </cell>
          <cell r="G491">
            <v>0.9</v>
          </cell>
          <cell r="H491">
            <v>14.23</v>
          </cell>
          <cell r="I491">
            <v>12.807</v>
          </cell>
        </row>
        <row r="492">
          <cell r="B492" t="str">
            <v>COMPOSICAO</v>
          </cell>
          <cell r="C492" t="str">
            <v>SINAPI</v>
          </cell>
          <cell r="D492">
            <v>88264</v>
          </cell>
          <cell r="E492" t="str">
            <v>ELETRICISTA COM ENCARGOS COMPLEMENTARES</v>
          </cell>
          <cell r="F492" t="str">
            <v>H</v>
          </cell>
          <cell r="G492">
            <v>0.9</v>
          </cell>
          <cell r="H492">
            <v>17.48</v>
          </cell>
          <cell r="I492">
            <v>15.732000000000001</v>
          </cell>
        </row>
        <row r="494">
          <cell r="B494" t="str">
            <v>COMP 060</v>
          </cell>
          <cell r="E494" t="str">
            <v>ELETRODUTO/DUTO PEAD FLEXIVEL PAREDE SIMPLES, CORRUGACAO HELICOIDAL, COR PRETA, SEM ROSCA, DE 2",  PARA CABEAMENTO SUBTERRANEO (NBR 15715) - FORNECIMENTO E INSTALAÇÃO</v>
          </cell>
          <cell r="F494" t="str">
            <v>UNI</v>
          </cell>
          <cell r="G494">
            <v>1</v>
          </cell>
          <cell r="I494">
            <v>34.058999999999997</v>
          </cell>
        </row>
        <row r="495">
          <cell r="B495" t="str">
            <v>INSUMO</v>
          </cell>
          <cell r="C495" t="str">
            <v>SINAPI</v>
          </cell>
          <cell r="D495">
            <v>2446</v>
          </cell>
          <cell r="E495" t="str">
            <v>ELETRODUTO/DUTO PEAD FLEXIVEL PAREDE SIMPLES, CORRUGACAO HELICOIDAL, COR PRETA, SEM ROSCA, DE 2",  PARA CABEAMENTO SUBTERRANEO (NBR 15715)</v>
          </cell>
          <cell r="F495" t="str">
            <v xml:space="preserve">M     </v>
          </cell>
          <cell r="G495">
            <v>1</v>
          </cell>
          <cell r="H495">
            <v>5.52</v>
          </cell>
          <cell r="I495">
            <v>5.52</v>
          </cell>
        </row>
        <row r="496">
          <cell r="B496" t="str">
            <v>COMPOSICAO</v>
          </cell>
          <cell r="C496" t="str">
            <v>SINAPI</v>
          </cell>
          <cell r="D496">
            <v>88247</v>
          </cell>
          <cell r="E496" t="str">
            <v>AUXILIAR DE ELETRICISTA COM ENCARGOS COMPLEMENTARES</v>
          </cell>
          <cell r="F496" t="str">
            <v>H</v>
          </cell>
          <cell r="G496">
            <v>0.9</v>
          </cell>
          <cell r="H496">
            <v>14.23</v>
          </cell>
          <cell r="I496">
            <v>12.807</v>
          </cell>
        </row>
        <row r="497">
          <cell r="B497" t="str">
            <v>COMPOSICAO</v>
          </cell>
          <cell r="C497" t="str">
            <v>SINAPI</v>
          </cell>
          <cell r="D497">
            <v>88264</v>
          </cell>
          <cell r="E497" t="str">
            <v>ELETRICISTA COM ENCARGOS COMPLEMENTARES</v>
          </cell>
          <cell r="F497" t="str">
            <v>H</v>
          </cell>
          <cell r="G497">
            <v>0.9</v>
          </cell>
          <cell r="H497">
            <v>17.48</v>
          </cell>
          <cell r="I497">
            <v>15.732000000000001</v>
          </cell>
        </row>
        <row r="499">
          <cell r="B499" t="str">
            <v>COMP 061</v>
          </cell>
          <cell r="E499" t="str">
            <v>ELETRODUTO/DUTO PEAD FLEXIVEL PAREDE SIMPLES, CORRUGACAO HELICOIDAL, COR PRETA, SEM ROSCA, DE 3",  PARA CABEAMENTO SUBTERRANEO (NBR 15715) - FORNECIMENTO E INSTALAÇÃO</v>
          </cell>
          <cell r="F499" t="str">
            <v>UNI</v>
          </cell>
          <cell r="G499">
            <v>1</v>
          </cell>
          <cell r="I499">
            <v>42.611000000000004</v>
          </cell>
        </row>
        <row r="500">
          <cell r="B500" t="str">
            <v>INSUMO</v>
          </cell>
          <cell r="C500" t="str">
            <v>SINAPI</v>
          </cell>
          <cell r="D500">
            <v>2442</v>
          </cell>
          <cell r="E500" t="str">
            <v>ELETRODUTO/DUTO PEAD FLEXIVEL PAREDE SIMPLES, CORRUGACAO HELICOIDAL, COR PRETA, SEM ROSCA, DE 3",  PARA CABEAMENTO SUBTERRANEO (NBR 15715)</v>
          </cell>
          <cell r="F500" t="str">
            <v xml:space="preserve">M     </v>
          </cell>
          <cell r="G500">
            <v>1</v>
          </cell>
          <cell r="H500">
            <v>7.73</v>
          </cell>
          <cell r="I500">
            <v>7.73</v>
          </cell>
        </row>
        <row r="501">
          <cell r="B501" t="str">
            <v>COMPOSICAO</v>
          </cell>
          <cell r="C501" t="str">
            <v>SINAPI</v>
          </cell>
          <cell r="D501">
            <v>88247</v>
          </cell>
          <cell r="E501" t="str">
            <v>AUXILIAR DE ELETRICISTA COM ENCARGOS COMPLEMENTARES</v>
          </cell>
          <cell r="F501" t="str">
            <v>H</v>
          </cell>
          <cell r="G501">
            <v>1.1000000000000001</v>
          </cell>
          <cell r="H501">
            <v>14.23</v>
          </cell>
          <cell r="I501">
            <v>15.653000000000002</v>
          </cell>
        </row>
        <row r="502">
          <cell r="B502" t="str">
            <v>COMPOSICAO</v>
          </cell>
          <cell r="C502" t="str">
            <v>SINAPI</v>
          </cell>
          <cell r="D502">
            <v>88264</v>
          </cell>
          <cell r="E502" t="str">
            <v>ELETRICISTA COM ENCARGOS COMPLEMENTARES</v>
          </cell>
          <cell r="F502" t="str">
            <v>H</v>
          </cell>
          <cell r="G502">
            <v>1.1000000000000001</v>
          </cell>
          <cell r="H502">
            <v>17.48</v>
          </cell>
          <cell r="I502">
            <v>19.228000000000002</v>
          </cell>
        </row>
        <row r="504">
          <cell r="B504" t="str">
            <v>COMP 062</v>
          </cell>
          <cell r="E504" t="str">
            <v>ELETRODUTODUTO PEAD FLEXIVEL PAREDE SIMPLES, CORRUGACAO HELICOIDAL, COR PRETA, SEM ROSCA, DE 4",  PARA CABEAMENTO SUBTERRANEO (NBR 15715) - FORNECIMENTO E INSTALAÇÃO</v>
          </cell>
          <cell r="F504" t="str">
            <v>UNI</v>
          </cell>
          <cell r="G504">
            <v>1</v>
          </cell>
          <cell r="I504">
            <v>46.2</v>
          </cell>
        </row>
        <row r="505">
          <cell r="B505" t="str">
            <v>INSUMO</v>
          </cell>
          <cell r="C505" t="str">
            <v>SINAPI</v>
          </cell>
          <cell r="D505">
            <v>39248</v>
          </cell>
          <cell r="E505" t="str">
            <v>ELETRODUTODUTO PEAD FLEXIVEL PAREDE SIMPLES, CORRUGACAO HELICOIDAL, COR PRETA, SEM ROSCA, DE 4",  PARA CABEAMENTO SUBTERRANEO (NBR 15715)</v>
          </cell>
          <cell r="F505" t="str">
            <v xml:space="preserve">M     </v>
          </cell>
          <cell r="G505">
            <v>1.05</v>
          </cell>
          <cell r="H505">
            <v>10.78</v>
          </cell>
          <cell r="I505">
            <v>11.318999999999999</v>
          </cell>
        </row>
        <row r="506">
          <cell r="B506" t="str">
            <v>COMPOSICAO</v>
          </cell>
          <cell r="C506" t="str">
            <v>SINAPI</v>
          </cell>
          <cell r="D506">
            <v>88247</v>
          </cell>
          <cell r="E506" t="str">
            <v>AUXILIAR DE ELETRICISTA COM ENCARGOS COMPLEMENTARES</v>
          </cell>
          <cell r="F506" t="str">
            <v>H</v>
          </cell>
          <cell r="G506">
            <v>1.1000000000000001</v>
          </cell>
          <cell r="H506">
            <v>14.23</v>
          </cell>
          <cell r="I506">
            <v>15.653000000000002</v>
          </cell>
        </row>
        <row r="507">
          <cell r="B507" t="str">
            <v>COMPOSICAO</v>
          </cell>
          <cell r="C507" t="str">
            <v>SINAPI</v>
          </cell>
          <cell r="D507">
            <v>88264</v>
          </cell>
          <cell r="E507" t="str">
            <v>ELETRICISTA COM ENCARGOS COMPLEMENTARES</v>
          </cell>
          <cell r="F507" t="str">
            <v>H</v>
          </cell>
          <cell r="G507">
            <v>1.1000000000000001</v>
          </cell>
          <cell r="H507">
            <v>17.48</v>
          </cell>
          <cell r="I507">
            <v>19.228000000000002</v>
          </cell>
        </row>
        <row r="509">
          <cell r="B509" t="str">
            <v>COMP 063</v>
          </cell>
          <cell r="E509" t="str">
            <v>LUMINARIA DE TETO PLAFON/PLAFONIER EM PLASTICO COM BASE E27, POTENCIA MAXIMA 60 W (INCLUI LAMPADA) - FORNECIMENTO E INSTALAÇÃO</v>
          </cell>
          <cell r="F509" t="str">
            <v>UNI</v>
          </cell>
          <cell r="G509">
            <v>1</v>
          </cell>
          <cell r="I509">
            <v>57.678000000000004</v>
          </cell>
        </row>
        <row r="510">
          <cell r="B510" t="str">
            <v>INSUMO</v>
          </cell>
          <cell r="C510" t="str">
            <v>SINAPI</v>
          </cell>
          <cell r="D510">
            <v>38781</v>
          </cell>
          <cell r="E510" t="str">
            <v>LAMPADA FLUORESCENTE ESPIRAL BRANCA 45 W, BASE E27 (127/220 V)</v>
          </cell>
          <cell r="F510" t="str">
            <v xml:space="preserve">UN    </v>
          </cell>
          <cell r="G510">
            <v>1</v>
          </cell>
          <cell r="H510">
            <v>30.12</v>
          </cell>
          <cell r="I510">
            <v>30.12</v>
          </cell>
        </row>
        <row r="511">
          <cell r="B511" t="str">
            <v>COMPOSICAO</v>
          </cell>
          <cell r="C511" t="str">
            <v>SINAPI</v>
          </cell>
          <cell r="D511">
            <v>38773</v>
          </cell>
          <cell r="E511" t="str">
            <v>LUMINARIA DE TETO PLAFON/PLAFONIER EM PLASTICO COM BASE E27, POTENCIA MAXIMA 60 W (NAO INCLUI LAMPADA)</v>
          </cell>
          <cell r="F511" t="str">
            <v xml:space="preserve">UN    </v>
          </cell>
          <cell r="G511">
            <v>1</v>
          </cell>
          <cell r="H511">
            <v>2.19</v>
          </cell>
          <cell r="I511">
            <v>2.19</v>
          </cell>
        </row>
        <row r="512">
          <cell r="B512" t="str">
            <v>COMPOSICAO</v>
          </cell>
          <cell r="C512" t="str">
            <v>SINAPI</v>
          </cell>
          <cell r="D512">
            <v>88247</v>
          </cell>
          <cell r="E512" t="str">
            <v>AUXILIAR DE ELETRICISTA COM ENCARGOS COMPLEMENTARES</v>
          </cell>
          <cell r="F512" t="str">
            <v>H</v>
          </cell>
          <cell r="G512">
            <v>0.8</v>
          </cell>
          <cell r="H512">
            <v>14.23</v>
          </cell>
          <cell r="I512">
            <v>11.384</v>
          </cell>
        </row>
        <row r="513">
          <cell r="B513" t="str">
            <v>COMPOSICAO</v>
          </cell>
          <cell r="C513" t="str">
            <v>SINAPI</v>
          </cell>
          <cell r="D513">
            <v>88264</v>
          </cell>
          <cell r="E513" t="str">
            <v>ELETRICISTA COM ENCARGOS COMPLEMENTARES</v>
          </cell>
          <cell r="F513" t="str">
            <v>H</v>
          </cell>
          <cell r="G513">
            <v>0.8</v>
          </cell>
          <cell r="H513">
            <v>17.48</v>
          </cell>
          <cell r="I513">
            <v>13.984000000000002</v>
          </cell>
        </row>
        <row r="515">
          <cell r="B515" t="str">
            <v>COMP 064</v>
          </cell>
          <cell r="E515" t="str">
            <v xml:space="preserve">CAIXA INSPECAO EM CONCRETO PARA ATERRAMENTO E PARA RAIOS DIAMETRO = 300 MM COM TAMPA -  FORNECIMENTO E INSTALAÇÃO </v>
          </cell>
          <cell r="F515" t="str">
            <v>UNI</v>
          </cell>
          <cell r="G515">
            <v>1</v>
          </cell>
          <cell r="I515">
            <v>174.261</v>
          </cell>
        </row>
        <row r="516">
          <cell r="B516" t="str">
            <v>INSUMO</v>
          </cell>
          <cell r="C516" t="str">
            <v>SINAPI</v>
          </cell>
          <cell r="D516">
            <v>34641</v>
          </cell>
          <cell r="E516" t="str">
            <v>CAIXA INSPECAO EM CONCRETO PARA ATERRAMENTO E PARA RAIOS DIAMETRO = 300 MM</v>
          </cell>
          <cell r="F516" t="str">
            <v xml:space="preserve">UN    </v>
          </cell>
          <cell r="G516">
            <v>1</v>
          </cell>
          <cell r="H516">
            <v>55.04</v>
          </cell>
          <cell r="I516">
            <v>55.04</v>
          </cell>
        </row>
        <row r="517">
          <cell r="B517" t="str">
            <v>COMPOSICAO</v>
          </cell>
          <cell r="C517" t="str">
            <v>SINAPI</v>
          </cell>
          <cell r="D517">
            <v>88247</v>
          </cell>
          <cell r="E517" t="str">
            <v>AUXILIAR DE ELETRICISTA COM ENCARGOS COMPLEMENTARES</v>
          </cell>
          <cell r="F517" t="str">
            <v>H</v>
          </cell>
          <cell r="G517">
            <v>1.1000000000000001</v>
          </cell>
          <cell r="H517">
            <v>14.23</v>
          </cell>
          <cell r="I517">
            <v>15.653000000000002</v>
          </cell>
        </row>
        <row r="518">
          <cell r="B518" t="str">
            <v>COMPOSICAO</v>
          </cell>
          <cell r="C518" t="str">
            <v>SINAPI</v>
          </cell>
          <cell r="D518">
            <v>88264</v>
          </cell>
          <cell r="E518" t="str">
            <v>ELETRICISTA COM ENCARGOS COMPLEMENTARES</v>
          </cell>
          <cell r="F518" t="str">
            <v>H</v>
          </cell>
          <cell r="G518">
            <v>1.1000000000000001</v>
          </cell>
          <cell r="H518">
            <v>17.48</v>
          </cell>
          <cell r="I518">
            <v>19.228000000000002</v>
          </cell>
        </row>
        <row r="519">
          <cell r="B519" t="str">
            <v>INSUMO</v>
          </cell>
          <cell r="C519" t="str">
            <v>SINAPI</v>
          </cell>
          <cell r="D519">
            <v>11315</v>
          </cell>
          <cell r="E519" t="str">
            <v>TAMPAO FOFO SIMPLES COM BASE, CLASSE A15 CARGA MAX 1,5 T, 300 X 300 MM, REDE PLUVIAL/ESGOTO</v>
          </cell>
          <cell r="F519" t="str">
            <v xml:space="preserve">UN    </v>
          </cell>
          <cell r="G519">
            <v>1</v>
          </cell>
          <cell r="H519">
            <v>84.34</v>
          </cell>
          <cell r="I519">
            <v>84.34</v>
          </cell>
        </row>
        <row r="521">
          <cell r="B521" t="str">
            <v>COMP 065</v>
          </cell>
          <cell r="E521" t="str">
            <v>ISOLADOR DE PORCELANA SUSPENSO, DISCO TIPO GARFO OLHAL, DIAMETRO DE 152 MM, PARA TENSAO DE *15* KV - FORNECIMENTO E INSTALAÇÃO</v>
          </cell>
          <cell r="F521" t="str">
            <v>UNI</v>
          </cell>
          <cell r="G521">
            <v>1</v>
          </cell>
          <cell r="I521">
            <v>76.830500000000001</v>
          </cell>
        </row>
        <row r="522">
          <cell r="B522" t="str">
            <v>INSUMO</v>
          </cell>
          <cell r="C522" t="str">
            <v>SINAPI</v>
          </cell>
          <cell r="D522">
            <v>3405</v>
          </cell>
          <cell r="E522" t="str">
            <v>ISOLADOR DE PORCELANA SUSPENSO, DISCO TIPO GARFO OLHAL, DIAMETRO DE 152 MM, PARA TENSAO DE *15* KV</v>
          </cell>
          <cell r="F522" t="str">
            <v xml:space="preserve">UN    </v>
          </cell>
          <cell r="G522">
            <v>1</v>
          </cell>
          <cell r="H522">
            <v>59.39</v>
          </cell>
          <cell r="I522">
            <v>59.39</v>
          </cell>
        </row>
        <row r="523">
          <cell r="B523" t="str">
            <v>COMPOSICAO</v>
          </cell>
          <cell r="C523" t="str">
            <v>SINAPI</v>
          </cell>
          <cell r="D523">
            <v>88247</v>
          </cell>
          <cell r="E523" t="str">
            <v>AUXILIAR DE ELETRICISTA COM ENCARGOS COMPLEMENTARES</v>
          </cell>
          <cell r="F523" t="str">
            <v>H</v>
          </cell>
          <cell r="G523">
            <v>0.55000000000000004</v>
          </cell>
          <cell r="H523">
            <v>14.23</v>
          </cell>
          <cell r="I523">
            <v>7.8265000000000011</v>
          </cell>
        </row>
        <row r="524">
          <cell r="B524" t="str">
            <v>COMPOSICAO</v>
          </cell>
          <cell r="C524" t="str">
            <v>SINAPI</v>
          </cell>
          <cell r="D524">
            <v>88264</v>
          </cell>
          <cell r="E524" t="str">
            <v>ELETRICISTA COM ENCARGOS COMPLEMENTARES</v>
          </cell>
          <cell r="F524" t="str">
            <v>H</v>
          </cell>
          <cell r="G524">
            <v>0.55000000000000004</v>
          </cell>
          <cell r="H524">
            <v>17.48</v>
          </cell>
          <cell r="I524">
            <v>9.6140000000000008</v>
          </cell>
        </row>
        <row r="526">
          <cell r="B526" t="str">
            <v>COMP 066</v>
          </cell>
          <cell r="E526" t="str">
            <v>ELETRODUTO EM ACO GALVANIZADO ELETROLITICO, SEMI-PESADO, DIAMETRO 2.1/2", PAREDE DE 1,52 MM -  FORNECIMENTO E INSTALAÇÃO</v>
          </cell>
          <cell r="F526" t="str">
            <v>M</v>
          </cell>
          <cell r="G526">
            <v>1</v>
          </cell>
          <cell r="I526">
            <v>42.997153000000012</v>
          </cell>
        </row>
        <row r="527">
          <cell r="B527" t="str">
            <v>INSUMO</v>
          </cell>
          <cell r="C527" t="str">
            <v>SINAPI</v>
          </cell>
          <cell r="D527">
            <v>21131</v>
          </cell>
          <cell r="E527" t="str">
            <v>ELETRODUTO EM ACO GALVANIZADO ELETROLITICO, SEMI-PESADO, DIAMETRO 2 1/2", PAREDE DE 1,52 MM</v>
          </cell>
          <cell r="F527" t="str">
            <v xml:space="preserve">M     </v>
          </cell>
          <cell r="G527">
            <v>1.05</v>
          </cell>
          <cell r="H527">
            <v>30.35</v>
          </cell>
          <cell r="I527">
            <v>31.867500000000003</v>
          </cell>
        </row>
        <row r="528">
          <cell r="B528" t="str">
            <v>COMPOSICAO</v>
          </cell>
          <cell r="C528" t="str">
            <v>SINAPI</v>
          </cell>
          <cell r="D528">
            <v>88247</v>
          </cell>
          <cell r="E528" t="str">
            <v>AUXILIAR DE ELETRICISTA COM ENCARGOS COMPLEMENTARES</v>
          </cell>
          <cell r="F528" t="str">
            <v>H</v>
          </cell>
          <cell r="G528">
            <v>0.23430000000000001</v>
          </cell>
          <cell r="H528">
            <v>14.23</v>
          </cell>
          <cell r="I528">
            <v>3.3340890000000001</v>
          </cell>
        </row>
        <row r="529">
          <cell r="B529" t="str">
            <v>COMPOSICAO</v>
          </cell>
          <cell r="C529" t="str">
            <v>SINAPI</v>
          </cell>
          <cell r="D529">
            <v>88264</v>
          </cell>
          <cell r="E529" t="str">
            <v>ELETRICISTA COM ENCARGOS COMPLEMENTARES</v>
          </cell>
          <cell r="F529" t="str">
            <v>H</v>
          </cell>
          <cell r="G529">
            <v>0.23430000000000001</v>
          </cell>
          <cell r="H529">
            <v>17.48</v>
          </cell>
          <cell r="I529">
            <v>4.0955640000000004</v>
          </cell>
        </row>
        <row r="530">
          <cell r="B530" t="str">
            <v>COMPOSICAO</v>
          </cell>
          <cell r="C530" t="str">
            <v>SINAPI</v>
          </cell>
          <cell r="D530">
            <v>91174</v>
          </cell>
          <cell r="E530" t="str">
            <v>FIXAÇÃO DE TUBOS VERTICAIS DE PPR DIÂMETROS MAIORES QUE 40 MM E MENORES OU IGUAIS A 75 MM COM ABRAÇADEIRA METÁLICA RÍGIDA TIPO D 1 1/2", FIXADA EM PERFILADO EM ALVENARIA. AF_05/2015</v>
          </cell>
          <cell r="F530" t="str">
            <v>M</v>
          </cell>
          <cell r="G530">
            <v>2</v>
          </cell>
          <cell r="H530">
            <v>1.85</v>
          </cell>
          <cell r="I530">
            <v>3.7</v>
          </cell>
        </row>
        <row r="532">
          <cell r="B532" t="str">
            <v>COMP 067</v>
          </cell>
          <cell r="E532" t="str">
            <v>QUADRO DE DISTRIBUICAO COM BARRAMENTO TRIFASICO, DE EMBUTIR, EM CHAPA DE ACO GALVANIZADO, PARA 12 DISJUNTORES DIN, 100 A SEM BARRAMENTO - FORNECIMENTO E INSTALAÇÃO</v>
          </cell>
          <cell r="F532" t="str">
            <v>UNI</v>
          </cell>
          <cell r="G532">
            <v>1</v>
          </cell>
          <cell r="I532">
            <v>267.77999999999997</v>
          </cell>
        </row>
        <row r="533">
          <cell r="B533" t="str">
            <v>INSUMO</v>
          </cell>
          <cell r="C533" t="str">
            <v>SINAPI</v>
          </cell>
          <cell r="D533">
            <v>13393</v>
          </cell>
          <cell r="E533" t="str">
            <v>QUADRO DE DISTRIBUICAO COM BARRAMENTO TRIFASICO, DE EMBUTIR, EM CHAPA DE ACO GALVANIZADO, PARA 12 DISJUNTORES DIN, 100 A</v>
          </cell>
          <cell r="F533" t="str">
            <v xml:space="preserve">UN    </v>
          </cell>
          <cell r="G533">
            <v>1</v>
          </cell>
          <cell r="H533">
            <v>236.07</v>
          </cell>
          <cell r="I533">
            <v>236.07</v>
          </cell>
        </row>
        <row r="534">
          <cell r="B534" t="str">
            <v>COMPOSICAO</v>
          </cell>
          <cell r="C534" t="str">
            <v>SINAPI</v>
          </cell>
          <cell r="D534">
            <v>88247</v>
          </cell>
          <cell r="E534" t="str">
            <v>AUXILIAR DE ELETRICISTA COM ENCARGOS COMPLEMENTARES</v>
          </cell>
          <cell r="F534" t="str">
            <v>H</v>
          </cell>
          <cell r="G534">
            <v>1</v>
          </cell>
          <cell r="H534">
            <v>14.23</v>
          </cell>
          <cell r="I534">
            <v>14.23</v>
          </cell>
        </row>
        <row r="535">
          <cell r="B535" t="str">
            <v>COMPOSICAO</v>
          </cell>
          <cell r="C535" t="str">
            <v>SINAPI</v>
          </cell>
          <cell r="D535">
            <v>88264</v>
          </cell>
          <cell r="E535" t="str">
            <v>ELETRICISTA COM ENCARGOS COMPLEMENTARES</v>
          </cell>
          <cell r="F535" t="str">
            <v>H</v>
          </cell>
          <cell r="G535">
            <v>1</v>
          </cell>
          <cell r="H535">
            <v>17.48</v>
          </cell>
          <cell r="I535">
            <v>17.48</v>
          </cell>
        </row>
        <row r="537">
          <cell r="B537" t="str">
            <v>COMP 068</v>
          </cell>
          <cell r="E537" t="str">
            <v>CAIXA DE AQUALIZAÇÃO DE POTENCIAS 200X200MM - FORNCIMENTO E INSTALAÇÃO</v>
          </cell>
          <cell r="F537" t="str">
            <v>UNI</v>
          </cell>
          <cell r="G537">
            <v>1</v>
          </cell>
          <cell r="I537">
            <v>165.12449999999998</v>
          </cell>
        </row>
        <row r="538">
          <cell r="B538" t="str">
            <v>INSUMO</v>
          </cell>
          <cell r="C538" t="str">
            <v>MERCADO</v>
          </cell>
          <cell r="E538" t="str">
            <v>CAIXA DE AQUALIZAÇÃO DE POTENCIAS 200X200MM</v>
          </cell>
          <cell r="F538" t="str">
            <v>UNI</v>
          </cell>
          <cell r="G538">
            <v>1</v>
          </cell>
          <cell r="H538">
            <v>135</v>
          </cell>
          <cell r="I538">
            <v>135</v>
          </cell>
        </row>
        <row r="539">
          <cell r="B539" t="str">
            <v>COMPOSICAO</v>
          </cell>
          <cell r="C539" t="str">
            <v>SINAPI</v>
          </cell>
          <cell r="D539">
            <v>88247</v>
          </cell>
          <cell r="E539" t="str">
            <v>AUXILIAR DE ELETRICISTA COM ENCARGOS COMPLEMENTARES</v>
          </cell>
          <cell r="F539" t="str">
            <v>H</v>
          </cell>
          <cell r="G539">
            <v>0.95</v>
          </cell>
          <cell r="H539">
            <v>14.23</v>
          </cell>
          <cell r="I539">
            <v>13.5185</v>
          </cell>
        </row>
        <row r="540">
          <cell r="B540" t="str">
            <v>COMPOSICAO</v>
          </cell>
          <cell r="C540" t="str">
            <v>SINAPI</v>
          </cell>
          <cell r="D540">
            <v>88264</v>
          </cell>
          <cell r="E540" t="str">
            <v>ELETRICISTA COM ENCARGOS COMPLEMENTARES</v>
          </cell>
          <cell r="F540" t="str">
            <v>H</v>
          </cell>
          <cell r="G540">
            <v>0.95</v>
          </cell>
          <cell r="H540">
            <v>17.48</v>
          </cell>
          <cell r="I540">
            <v>16.605999999999998</v>
          </cell>
        </row>
        <row r="542">
          <cell r="B542" t="str">
            <v>POSTO DE TRANSFORMAÇÃO 15KVA</v>
          </cell>
        </row>
        <row r="544">
          <cell r="B544" t="str">
            <v>COMP 069</v>
          </cell>
          <cell r="E544" t="str">
            <v>ANEL DE AMARRAÇÃO</v>
          </cell>
          <cell r="F544" t="str">
            <v>UN</v>
          </cell>
          <cell r="I544">
            <v>9.3464999999999989</v>
          </cell>
        </row>
        <row r="545">
          <cell r="B545" t="str">
            <v/>
          </cell>
          <cell r="C545" t="str">
            <v>SINAPI</v>
          </cell>
          <cell r="D545">
            <v>88264</v>
          </cell>
          <cell r="E545" t="str">
            <v>ELETRICISTA COM ENCARGOS COMPLEMENTARES</v>
          </cell>
          <cell r="F545" t="str">
            <v>H</v>
          </cell>
          <cell r="G545">
            <v>0.15</v>
          </cell>
          <cell r="H545">
            <v>17.48</v>
          </cell>
          <cell r="I545">
            <v>2.6219999999999999</v>
          </cell>
        </row>
        <row r="546">
          <cell r="B546" t="str">
            <v/>
          </cell>
          <cell r="C546" t="str">
            <v>SINAPI</v>
          </cell>
          <cell r="D546">
            <v>88247</v>
          </cell>
          <cell r="E546" t="str">
            <v>AUXILIAR DE ELETRICISTA COM ENCARGOS COMPLEMENTARES</v>
          </cell>
          <cell r="F546" t="str">
            <v>H</v>
          </cell>
          <cell r="G546">
            <v>0.15</v>
          </cell>
          <cell r="H546">
            <v>14.23</v>
          </cell>
          <cell r="I546">
            <v>2.1345000000000001</v>
          </cell>
        </row>
        <row r="547">
          <cell r="B547" t="str">
            <v/>
          </cell>
          <cell r="C547" t="str">
            <v>PROPRIA</v>
          </cell>
          <cell r="E547" t="str">
            <v xml:space="preserve">ANEL DE AMARRAÇÃO </v>
          </cell>
          <cell r="F547" t="str">
            <v>UN</v>
          </cell>
          <cell r="G547">
            <v>1</v>
          </cell>
          <cell r="H547">
            <v>4.59</v>
          </cell>
          <cell r="I547">
            <v>4.59</v>
          </cell>
        </row>
        <row r="549">
          <cell r="B549" t="str">
            <v>COMP 070</v>
          </cell>
          <cell r="E549" t="str">
            <v>ARAME DE AÇO GALVANIZADO 14BWG</v>
          </cell>
          <cell r="F549" t="str">
            <v>KG</v>
          </cell>
          <cell r="I549">
            <v>45.61</v>
          </cell>
        </row>
        <row r="550">
          <cell r="B550" t="str">
            <v/>
          </cell>
          <cell r="C550" t="str">
            <v>SINAPI</v>
          </cell>
          <cell r="D550">
            <v>88264</v>
          </cell>
          <cell r="E550" t="str">
            <v>ELETRICISTA COM ENCARGOS COMPLEMENTARES</v>
          </cell>
          <cell r="F550" t="str">
            <v>H</v>
          </cell>
          <cell r="G550">
            <v>1</v>
          </cell>
          <cell r="H550">
            <v>17.48</v>
          </cell>
          <cell r="I550">
            <v>17.48</v>
          </cell>
        </row>
        <row r="551">
          <cell r="B551" t="str">
            <v/>
          </cell>
          <cell r="C551" t="str">
            <v>SINAPI</v>
          </cell>
          <cell r="D551">
            <v>88247</v>
          </cell>
          <cell r="E551" t="str">
            <v>AUXILIAR DE ELETRICISTA COM ENCARGOS COMPLEMENTARES</v>
          </cell>
          <cell r="F551" t="str">
            <v>H</v>
          </cell>
          <cell r="G551">
            <v>1</v>
          </cell>
          <cell r="H551">
            <v>14.23</v>
          </cell>
          <cell r="I551">
            <v>14.23</v>
          </cell>
        </row>
        <row r="552">
          <cell r="B552" t="str">
            <v/>
          </cell>
          <cell r="C552" t="str">
            <v>PROPRIA</v>
          </cell>
          <cell r="E552" t="str">
            <v>ARAME GALVANIZADO 14 BWG</v>
          </cell>
          <cell r="F552" t="str">
            <v>KG</v>
          </cell>
          <cell r="G552">
            <v>1</v>
          </cell>
          <cell r="H552">
            <v>13.9</v>
          </cell>
          <cell r="I552">
            <v>13.9</v>
          </cell>
        </row>
        <row r="554">
          <cell r="B554" t="str">
            <v>COMP 071</v>
          </cell>
          <cell r="E554" t="str">
            <v>ARMÁRIO DE MEDIÇÃO DIRETA 800A E PROTEÇÃO A ENERGISA-NDU 001</v>
          </cell>
          <cell r="F554" t="str">
            <v>UN</v>
          </cell>
          <cell r="I554">
            <v>3211.59</v>
          </cell>
        </row>
        <row r="555">
          <cell r="B555" t="str">
            <v/>
          </cell>
          <cell r="C555" t="str">
            <v>SINAPI</v>
          </cell>
          <cell r="D555">
            <v>88264</v>
          </cell>
          <cell r="E555" t="str">
            <v>ELETRICISTA COM ENCARGOS COMPLEMENTARES</v>
          </cell>
          <cell r="F555" t="str">
            <v>H</v>
          </cell>
          <cell r="G555">
            <v>24</v>
          </cell>
          <cell r="H555">
            <v>17.48</v>
          </cell>
          <cell r="I555">
            <v>419.52</v>
          </cell>
        </row>
        <row r="556">
          <cell r="B556" t="str">
            <v/>
          </cell>
          <cell r="C556" t="str">
            <v>SINAPI</v>
          </cell>
          <cell r="D556">
            <v>88247</v>
          </cell>
          <cell r="E556" t="str">
            <v>AUXILIAR DE ELETRICISTA COM ENCARGOS COMPLEMENTARES</v>
          </cell>
          <cell r="F556" t="str">
            <v>H</v>
          </cell>
          <cell r="G556">
            <v>24</v>
          </cell>
          <cell r="H556">
            <v>14.23</v>
          </cell>
          <cell r="I556">
            <v>341.52</v>
          </cell>
        </row>
        <row r="557">
          <cell r="B557" t="str">
            <v/>
          </cell>
          <cell r="C557" t="str">
            <v>PROPRIA</v>
          </cell>
          <cell r="E557" t="str">
            <v>ARMÁRIO DE MEDIÇÃO DIRETA 800 A, E PROTEÇÃO ENERGISA-NDU 001</v>
          </cell>
          <cell r="F557" t="str">
            <v>UN</v>
          </cell>
          <cell r="G557">
            <v>1</v>
          </cell>
          <cell r="H557">
            <v>2450.5500000000002</v>
          </cell>
          <cell r="I557">
            <v>2450.5500000000002</v>
          </cell>
        </row>
        <row r="559">
          <cell r="B559" t="str">
            <v>COMP 072</v>
          </cell>
          <cell r="E559" t="str">
            <v>ARRUELA ESPAÇADORA 40X80MM.</v>
          </cell>
          <cell r="F559" t="str">
            <v>UN</v>
          </cell>
          <cell r="I559">
            <v>27.472299999999997</v>
          </cell>
        </row>
        <row r="560">
          <cell r="B560" t="str">
            <v/>
          </cell>
          <cell r="C560" t="str">
            <v>PROPRIA</v>
          </cell>
          <cell r="E560" t="str">
            <v>ARRUELA ESPAÇADORA 40X80MM</v>
          </cell>
          <cell r="F560" t="str">
            <v>UN</v>
          </cell>
          <cell r="G560">
            <v>1</v>
          </cell>
          <cell r="H560">
            <v>27.33</v>
          </cell>
          <cell r="I560">
            <v>27.33</v>
          </cell>
        </row>
        <row r="561">
          <cell r="B561" t="str">
            <v/>
          </cell>
          <cell r="C561" t="str">
            <v>SINAPI</v>
          </cell>
          <cell r="D561">
            <v>88247</v>
          </cell>
          <cell r="E561" t="str">
            <v>AUXILIAR DE ELETRICISTA COM ENCARGOS COMPLEMENTARES</v>
          </cell>
          <cell r="F561" t="str">
            <v>H</v>
          </cell>
          <cell r="G561">
            <v>0.01</v>
          </cell>
          <cell r="H561">
            <v>14.23</v>
          </cell>
          <cell r="I561">
            <v>0.14230000000000001</v>
          </cell>
        </row>
        <row r="563">
          <cell r="B563" t="str">
            <v>COMP 073</v>
          </cell>
          <cell r="E563" t="str">
            <v>ARRUELA QUADRADA</v>
          </cell>
          <cell r="F563" t="str">
            <v>UN</v>
          </cell>
          <cell r="I563">
            <v>1.0123</v>
          </cell>
        </row>
        <row r="564">
          <cell r="B564" t="str">
            <v/>
          </cell>
          <cell r="C564" t="str">
            <v>SINAPI</v>
          </cell>
          <cell r="D564">
            <v>88247</v>
          </cell>
          <cell r="E564" t="str">
            <v>AUXILIAR DE ELETRICISTA COM ENCARGOS COMPLEMENTARES</v>
          </cell>
          <cell r="F564" t="str">
            <v>H</v>
          </cell>
          <cell r="G564">
            <v>0.01</v>
          </cell>
          <cell r="H564">
            <v>14.23</v>
          </cell>
          <cell r="I564">
            <v>0.14230000000000001</v>
          </cell>
        </row>
        <row r="565">
          <cell r="B565" t="str">
            <v/>
          </cell>
          <cell r="C565" t="str">
            <v>PROPRIA</v>
          </cell>
          <cell r="E565" t="str">
            <v>ARRUELA QUADRADA</v>
          </cell>
          <cell r="F565" t="str">
            <v>UN</v>
          </cell>
          <cell r="G565">
            <v>1</v>
          </cell>
          <cell r="H565">
            <v>0.87</v>
          </cell>
          <cell r="I565">
            <v>0.87</v>
          </cell>
        </row>
        <row r="567">
          <cell r="B567" t="str">
            <v>COMP 074</v>
          </cell>
          <cell r="E567" t="str">
            <v>BASE CONCRETRADA</v>
          </cell>
          <cell r="F567" t="str">
            <v>UN</v>
          </cell>
          <cell r="I567">
            <v>245.90190000000001</v>
          </cell>
        </row>
        <row r="568">
          <cell r="B568" t="str">
            <v/>
          </cell>
          <cell r="C568" t="str">
            <v>SINAPI</v>
          </cell>
          <cell r="D568">
            <v>88316</v>
          </cell>
          <cell r="E568" t="str">
            <v>SERVENTE COM ENCARGOS COMPLEMENTARES</v>
          </cell>
          <cell r="F568" t="str">
            <v>H</v>
          </cell>
          <cell r="G568">
            <v>11.89</v>
          </cell>
          <cell r="H568">
            <v>13.71</v>
          </cell>
          <cell r="I568">
            <v>163.01190000000003</v>
          </cell>
        </row>
        <row r="569">
          <cell r="B569" t="str">
            <v/>
          </cell>
          <cell r="C569" t="str">
            <v>SINAPI</v>
          </cell>
          <cell r="D569">
            <v>88309</v>
          </cell>
          <cell r="E569" t="str">
            <v>PEDREIRO COM ENCARGOS COMPLEMENTARES</v>
          </cell>
          <cell r="F569" t="str">
            <v>H</v>
          </cell>
          <cell r="G569">
            <v>1</v>
          </cell>
          <cell r="H569">
            <v>16.89</v>
          </cell>
          <cell r="I569">
            <v>16.89</v>
          </cell>
        </row>
        <row r="570">
          <cell r="B570" t="str">
            <v/>
          </cell>
          <cell r="C570" t="str">
            <v>SINAPI</v>
          </cell>
          <cell r="D570">
            <v>1524</v>
          </cell>
          <cell r="E570" t="str">
            <v>CONCRETO USINADO BOMBEAVEL, CLASSE DE RESISTENCIA C20, COM BRITA 0 E 1, SLUMP = 100 +/- 20 MM, INCLUI SERVICO DE BOMBEAMENTO (NBR 8953)</v>
          </cell>
          <cell r="F570" t="str">
            <v xml:space="preserve">M3    </v>
          </cell>
          <cell r="G570">
            <v>0.2</v>
          </cell>
          <cell r="H570">
            <v>330</v>
          </cell>
          <cell r="I570">
            <v>66</v>
          </cell>
        </row>
        <row r="572">
          <cell r="B572" t="str">
            <v>COMP 075</v>
          </cell>
          <cell r="E572" t="str">
            <v>BUCHA DE ALUMINIO 4"</v>
          </cell>
          <cell r="F572" t="str">
            <v>UN</v>
          </cell>
          <cell r="I572">
            <v>7.6364999999999998</v>
          </cell>
        </row>
        <row r="573">
          <cell r="B573" t="str">
            <v/>
          </cell>
          <cell r="C573" t="str">
            <v>SINAPI</v>
          </cell>
          <cell r="D573">
            <v>88264</v>
          </cell>
          <cell r="E573" t="str">
            <v>ELETRICISTA COM ENCARGOS COMPLEMENTARES</v>
          </cell>
          <cell r="F573" t="str">
            <v>H</v>
          </cell>
          <cell r="G573">
            <v>0.15</v>
          </cell>
          <cell r="H573">
            <v>17.48</v>
          </cell>
          <cell r="I573">
            <v>2.6219999999999999</v>
          </cell>
        </row>
        <row r="574">
          <cell r="B574" t="str">
            <v/>
          </cell>
          <cell r="C574" t="str">
            <v>SINAPI</v>
          </cell>
          <cell r="D574">
            <v>88247</v>
          </cell>
          <cell r="E574" t="str">
            <v>AUXILIAR DE ELETRICISTA COM ENCARGOS COMPLEMENTARES</v>
          </cell>
          <cell r="F574" t="str">
            <v>H</v>
          </cell>
          <cell r="G574">
            <v>0.15</v>
          </cell>
          <cell r="H574">
            <v>14.23</v>
          </cell>
          <cell r="I574">
            <v>2.1345000000000001</v>
          </cell>
        </row>
        <row r="575">
          <cell r="B575" t="str">
            <v/>
          </cell>
          <cell r="C575" t="str">
            <v>PROPRIA</v>
          </cell>
          <cell r="E575" t="str">
            <v>BUCHA LIGA ALUMINIO P/ ELETRODUTO ROSCAVEL 4"</v>
          </cell>
          <cell r="F575" t="str">
            <v>UN</v>
          </cell>
          <cell r="G575">
            <v>1</v>
          </cell>
          <cell r="H575">
            <v>2.88</v>
          </cell>
          <cell r="I575">
            <v>2.88</v>
          </cell>
        </row>
        <row r="577">
          <cell r="B577" t="str">
            <v>COMP 076</v>
          </cell>
          <cell r="E577" t="str">
            <v>CABEÇOTE PARA ENTRADA DE LINHA DE ALIMENTAÇÃO PARA ELETRODUTO DE 4" COM ACABAMENTO ANTI CORROSIVO</v>
          </cell>
          <cell r="F577" t="str">
            <v>UN</v>
          </cell>
          <cell r="I577">
            <v>40.253</v>
          </cell>
        </row>
        <row r="578">
          <cell r="B578" t="str">
            <v/>
          </cell>
          <cell r="C578" t="str">
            <v>SINAPI</v>
          </cell>
          <cell r="D578">
            <v>88264</v>
          </cell>
          <cell r="E578" t="str">
            <v>ELETRICISTA COM ENCARGOS COMPLEMENTARES</v>
          </cell>
          <cell r="F578" t="str">
            <v>H</v>
          </cell>
          <cell r="G578">
            <v>0.3</v>
          </cell>
          <cell r="H578">
            <v>17.48</v>
          </cell>
          <cell r="I578">
            <v>5.2439999999999998</v>
          </cell>
        </row>
        <row r="579">
          <cell r="B579" t="str">
            <v/>
          </cell>
          <cell r="C579" t="str">
            <v>SINAPI</v>
          </cell>
          <cell r="D579">
            <v>88247</v>
          </cell>
          <cell r="E579" t="str">
            <v>AUXILIAR DE ELETRICISTA COM ENCARGOS COMPLEMENTARES</v>
          </cell>
          <cell r="F579" t="str">
            <v>H</v>
          </cell>
          <cell r="G579">
            <v>0.3</v>
          </cell>
          <cell r="H579">
            <v>14.23</v>
          </cell>
          <cell r="I579">
            <v>4.2690000000000001</v>
          </cell>
        </row>
        <row r="580">
          <cell r="B580" t="str">
            <v/>
          </cell>
          <cell r="C580" t="str">
            <v>PROPRIA</v>
          </cell>
          <cell r="E580" t="str">
            <v>CABEÇOTE PARA ENTRADA DE LINHA DE ALIMENTAÇÃO PARA ELETRODUTO DE 4" COM ACABAMENTO ANTI-CORROSIVO</v>
          </cell>
          <cell r="F580" t="str">
            <v>UN</v>
          </cell>
          <cell r="G580">
            <v>1</v>
          </cell>
          <cell r="H580">
            <v>30.74</v>
          </cell>
          <cell r="I580">
            <v>30.74</v>
          </cell>
        </row>
        <row r="582">
          <cell r="B582" t="str">
            <v>COMP 077</v>
          </cell>
          <cell r="E582" t="str">
            <v>CABO DE ALUMINIO PROTEGIDO 35MM²- 15KV- XLPE</v>
          </cell>
          <cell r="F582" t="str">
            <v>M</v>
          </cell>
          <cell r="I582">
            <v>12.1591</v>
          </cell>
        </row>
        <row r="583">
          <cell r="B583" t="str">
            <v/>
          </cell>
          <cell r="C583" t="str">
            <v>SINAPI</v>
          </cell>
          <cell r="D583">
            <v>88264</v>
          </cell>
          <cell r="E583" t="str">
            <v>ELETRICISTA COM ENCARGOS COMPLEMENTARES</v>
          </cell>
          <cell r="F583" t="str">
            <v>H</v>
          </cell>
          <cell r="G583">
            <v>0.21</v>
          </cell>
          <cell r="H583">
            <v>17.48</v>
          </cell>
          <cell r="I583">
            <v>3.6707999999999998</v>
          </cell>
        </row>
        <row r="584">
          <cell r="B584" t="str">
            <v/>
          </cell>
          <cell r="C584" t="str">
            <v>SINAPI</v>
          </cell>
          <cell r="D584">
            <v>88247</v>
          </cell>
          <cell r="E584" t="str">
            <v>AUXILIAR DE ELETRICISTA COM ENCARGOS COMPLEMENTARES</v>
          </cell>
          <cell r="F584" t="str">
            <v>H</v>
          </cell>
          <cell r="G584">
            <v>0.21</v>
          </cell>
          <cell r="H584">
            <v>14.23</v>
          </cell>
          <cell r="I584">
            <v>2.9883000000000002</v>
          </cell>
        </row>
        <row r="585">
          <cell r="B585" t="str">
            <v/>
          </cell>
          <cell r="C585" t="str">
            <v>PROPRIA</v>
          </cell>
          <cell r="E585" t="str">
            <v>CABO DE ALUMÍNIO PROTEGIDO 35MM²- 15KV- XLPE</v>
          </cell>
          <cell r="F585" t="str">
            <v>M</v>
          </cell>
          <cell r="G585">
            <v>1</v>
          </cell>
          <cell r="H585">
            <v>5.5</v>
          </cell>
          <cell r="I585">
            <v>5.5</v>
          </cell>
        </row>
        <row r="587">
          <cell r="B587" t="str">
            <v>COMP 078</v>
          </cell>
          <cell r="E587" t="str">
            <v>CABO DE AÇO GALVANIZADO 6,4MM</v>
          </cell>
          <cell r="F587" t="str">
            <v>M</v>
          </cell>
          <cell r="I587">
            <v>5.6509999999999998</v>
          </cell>
        </row>
        <row r="588">
          <cell r="B588" t="str">
            <v/>
          </cell>
          <cell r="C588" t="str">
            <v>SINAPI</v>
          </cell>
          <cell r="D588">
            <v>88264</v>
          </cell>
          <cell r="E588" t="str">
            <v>ELETRICISTA COM ENCARGOS COMPLEMENTARES</v>
          </cell>
          <cell r="F588" t="str">
            <v>H</v>
          </cell>
          <cell r="G588">
            <v>0.1</v>
          </cell>
          <cell r="H588">
            <v>17.48</v>
          </cell>
          <cell r="I588">
            <v>1.7480000000000002</v>
          </cell>
        </row>
        <row r="589">
          <cell r="B589" t="str">
            <v/>
          </cell>
          <cell r="C589" t="str">
            <v>SINAPI</v>
          </cell>
          <cell r="D589">
            <v>88247</v>
          </cell>
          <cell r="E589" t="str">
            <v>AUXILIAR DE ELETRICISTA COM ENCARGOS COMPLEMENTARES</v>
          </cell>
          <cell r="F589" t="str">
            <v>H</v>
          </cell>
          <cell r="G589">
            <v>0.1</v>
          </cell>
          <cell r="H589">
            <v>14.23</v>
          </cell>
          <cell r="I589">
            <v>1.423</v>
          </cell>
        </row>
        <row r="590">
          <cell r="B590" t="str">
            <v/>
          </cell>
          <cell r="C590" t="str">
            <v>PROPRIA</v>
          </cell>
          <cell r="E590" t="str">
            <v>CABO DE AÇO GALVANIZADO 6,4MM</v>
          </cell>
          <cell r="F590" t="str">
            <v>M</v>
          </cell>
          <cell r="G590">
            <v>1</v>
          </cell>
          <cell r="H590">
            <v>2.48</v>
          </cell>
          <cell r="I590">
            <v>2.48</v>
          </cell>
        </row>
        <row r="592">
          <cell r="B592" t="str">
            <v>COMP 079</v>
          </cell>
          <cell r="E592" t="str">
            <v>CABO DE COBRE XLPE 15KV- 16MM²</v>
          </cell>
          <cell r="F592" t="str">
            <v>M</v>
          </cell>
          <cell r="I592">
            <v>18.913600000000002</v>
          </cell>
        </row>
        <row r="593">
          <cell r="B593" t="str">
            <v/>
          </cell>
          <cell r="C593" t="str">
            <v>SINAPI</v>
          </cell>
          <cell r="D593">
            <v>88264</v>
          </cell>
          <cell r="E593" t="str">
            <v>ELETRICISTA COM ENCARGOS COMPLEMENTARES</v>
          </cell>
          <cell r="F593" t="str">
            <v>H</v>
          </cell>
          <cell r="G593">
            <v>0.16</v>
          </cell>
          <cell r="H593">
            <v>17.48</v>
          </cell>
          <cell r="I593">
            <v>2.7968000000000002</v>
          </cell>
        </row>
        <row r="594">
          <cell r="B594" t="str">
            <v/>
          </cell>
          <cell r="C594" t="str">
            <v>SINAPI</v>
          </cell>
          <cell r="D594">
            <v>88247</v>
          </cell>
          <cell r="E594" t="str">
            <v>AUXILIAR DE ELETRICISTA COM ENCARGOS COMPLEMENTARES</v>
          </cell>
          <cell r="F594" t="str">
            <v>H</v>
          </cell>
          <cell r="G594">
            <v>0.16</v>
          </cell>
          <cell r="H594">
            <v>14.23</v>
          </cell>
          <cell r="I594">
            <v>2.2768000000000002</v>
          </cell>
        </row>
        <row r="595">
          <cell r="B595" t="str">
            <v/>
          </cell>
          <cell r="C595" t="str">
            <v>PROPRIA</v>
          </cell>
          <cell r="E595" t="str">
            <v>CABO DE COBRE XLPE 15KV- 16MM²</v>
          </cell>
          <cell r="F595" t="str">
            <v>M</v>
          </cell>
          <cell r="G595">
            <v>1</v>
          </cell>
          <cell r="H595">
            <v>13.84</v>
          </cell>
          <cell r="I595">
            <v>13.84</v>
          </cell>
        </row>
        <row r="597">
          <cell r="B597" t="str">
            <v>COMP 080</v>
          </cell>
          <cell r="E597" t="str">
            <v>CAIXA DE ATERRAMENTO 50X50CM</v>
          </cell>
          <cell r="F597" t="str">
            <v>UN</v>
          </cell>
          <cell r="I597">
            <v>225.91915299999999</v>
          </cell>
        </row>
        <row r="598">
          <cell r="B598" t="str">
            <v/>
          </cell>
          <cell r="C598" t="str">
            <v>SINAPI</v>
          </cell>
          <cell r="D598">
            <v>88316</v>
          </cell>
          <cell r="E598" t="str">
            <v>SERVENTE COM ENCARGOS COMPLEMENTARES</v>
          </cell>
          <cell r="F598" t="str">
            <v>H</v>
          </cell>
          <cell r="G598">
            <v>6.04</v>
          </cell>
          <cell r="H598">
            <v>13.71</v>
          </cell>
          <cell r="I598">
            <v>82.808400000000006</v>
          </cell>
        </row>
        <row r="599">
          <cell r="B599" t="str">
            <v/>
          </cell>
          <cell r="C599" t="str">
            <v>SINAPI</v>
          </cell>
          <cell r="D599">
            <v>88309</v>
          </cell>
          <cell r="E599" t="str">
            <v>PEDREIRO COM ENCARGOS COMPLEMENTARES</v>
          </cell>
          <cell r="F599" t="str">
            <v>H</v>
          </cell>
          <cell r="G599">
            <v>3.8</v>
          </cell>
          <cell r="H599">
            <v>16.89</v>
          </cell>
          <cell r="I599">
            <v>64.182000000000002</v>
          </cell>
        </row>
        <row r="600">
          <cell r="B600" t="str">
            <v/>
          </cell>
          <cell r="C600" t="str">
            <v>SINAPI</v>
          </cell>
          <cell r="D600">
            <v>1379</v>
          </cell>
          <cell r="E600" t="str">
            <v>CIMENTO PORTLAND COMPOSTO CP II-32</v>
          </cell>
          <cell r="F600" t="str">
            <v xml:space="preserve">KG    </v>
          </cell>
          <cell r="G600">
            <v>25</v>
          </cell>
          <cell r="H600">
            <v>0.49</v>
          </cell>
          <cell r="I600">
            <v>12.25</v>
          </cell>
        </row>
        <row r="601">
          <cell r="B601" t="str">
            <v/>
          </cell>
          <cell r="C601" t="str">
            <v>SINAPI</v>
          </cell>
          <cell r="D601">
            <v>370</v>
          </cell>
          <cell r="E601" t="str">
            <v>AREIA MEDIA - POSTO JAZIDA/FORNECEDOR (RETIRADO NA JAZIDA, SEM TRANSPORTE)</v>
          </cell>
          <cell r="F601" t="str">
            <v xml:space="preserve">M3    </v>
          </cell>
          <cell r="G601">
            <v>0.108</v>
          </cell>
          <cell r="H601">
            <v>60</v>
          </cell>
          <cell r="I601">
            <v>6.4799999999999995</v>
          </cell>
        </row>
        <row r="602">
          <cell r="B602" t="str">
            <v/>
          </cell>
          <cell r="C602" t="str">
            <v>SINAPI</v>
          </cell>
          <cell r="D602">
            <v>1106</v>
          </cell>
          <cell r="E602" t="str">
            <v>CAL HIDRATADA CH-I PARA ARGAMASSAS</v>
          </cell>
          <cell r="F602" t="str">
            <v xml:space="preserve">KG    </v>
          </cell>
          <cell r="G602">
            <v>8.25</v>
          </cell>
          <cell r="H602">
            <v>0.55000000000000004</v>
          </cell>
          <cell r="I602">
            <v>4.5375000000000005</v>
          </cell>
        </row>
        <row r="603">
          <cell r="B603" t="str">
            <v/>
          </cell>
          <cell r="C603" t="str">
            <v>SINAPI</v>
          </cell>
          <cell r="D603">
            <v>7258</v>
          </cell>
          <cell r="E603" t="str">
            <v>TIJOLO CERAMICO MACICO *5 X 10 X 20* CM</v>
          </cell>
          <cell r="F603" t="str">
            <v xml:space="preserve">UN    </v>
          </cell>
          <cell r="G603">
            <v>138</v>
          </cell>
          <cell r="H603">
            <v>0.35</v>
          </cell>
          <cell r="I603">
            <v>48.3</v>
          </cell>
        </row>
        <row r="604">
          <cell r="B604" t="str">
            <v/>
          </cell>
          <cell r="C604" t="str">
            <v>PROPRIA</v>
          </cell>
          <cell r="E604" t="str">
            <v xml:space="preserve">ACO CA-60 VERGALHÃO </v>
          </cell>
          <cell r="F604" t="str">
            <v>KG</v>
          </cell>
          <cell r="G604">
            <v>0.875</v>
          </cell>
          <cell r="H604">
            <v>4.4800000000000004</v>
          </cell>
          <cell r="I604">
            <v>3.9200000000000004</v>
          </cell>
        </row>
        <row r="605">
          <cell r="B605" t="str">
            <v/>
          </cell>
          <cell r="C605" t="str">
            <v>PROPRIA</v>
          </cell>
          <cell r="E605" t="str">
            <v>CHAPA DE MADEIRA COMPENSADA RESINADA E=17MM</v>
          </cell>
          <cell r="F605" t="str">
            <v>M2</v>
          </cell>
          <cell r="G605">
            <v>0.1</v>
          </cell>
          <cell r="H605">
            <v>25.72</v>
          </cell>
          <cell r="I605">
            <v>2.5720000000000001</v>
          </cell>
        </row>
        <row r="606">
          <cell r="B606" t="str">
            <v/>
          </cell>
          <cell r="C606" t="str">
            <v>SINAPI</v>
          </cell>
          <cell r="D606">
            <v>4718</v>
          </cell>
          <cell r="E606" t="str">
            <v>PEDRA BRITADA N. 2 (19 A 38 MM) POSTO PEDREIRA/FORNECEDOR, SEM FRETE</v>
          </cell>
          <cell r="F606" t="str">
            <v xml:space="preserve">M3    </v>
          </cell>
          <cell r="G606">
            <v>1.7489999999999999E-2</v>
          </cell>
          <cell r="H606">
            <v>49.7</v>
          </cell>
          <cell r="I606">
            <v>0.86925299999999994</v>
          </cell>
        </row>
        <row r="608">
          <cell r="B608" t="str">
            <v>COMP 081</v>
          </cell>
          <cell r="E608" t="str">
            <v>CAPA PROTETORA PARA CONECTOR CUNHA</v>
          </cell>
          <cell r="F608" t="str">
            <v>UN</v>
          </cell>
          <cell r="I608">
            <v>34.920999999999999</v>
          </cell>
        </row>
        <row r="609">
          <cell r="B609" t="str">
            <v/>
          </cell>
          <cell r="C609" t="str">
            <v>SINAPI</v>
          </cell>
          <cell r="D609">
            <v>88264</v>
          </cell>
          <cell r="E609" t="str">
            <v>ELETRICISTA COM ENCARGOS COMPLEMENTARES</v>
          </cell>
          <cell r="F609" t="str">
            <v>H</v>
          </cell>
          <cell r="G609">
            <v>0.1</v>
          </cell>
          <cell r="H609">
            <v>17.48</v>
          </cell>
          <cell r="I609">
            <v>1.7480000000000002</v>
          </cell>
        </row>
        <row r="610">
          <cell r="B610" t="str">
            <v/>
          </cell>
          <cell r="C610" t="str">
            <v>SINAPI</v>
          </cell>
          <cell r="D610">
            <v>88247</v>
          </cell>
          <cell r="E610" t="str">
            <v>AUXILIAR DE ELETRICISTA COM ENCARGOS COMPLEMENTARES</v>
          </cell>
          <cell r="F610" t="str">
            <v>H</v>
          </cell>
          <cell r="G610">
            <v>0.1</v>
          </cell>
          <cell r="H610">
            <v>14.23</v>
          </cell>
          <cell r="I610">
            <v>1.423</v>
          </cell>
        </row>
        <row r="611">
          <cell r="B611" t="str">
            <v/>
          </cell>
          <cell r="C611" t="str">
            <v>PROPRIA</v>
          </cell>
          <cell r="E611" t="str">
            <v>CAPA PROTETORA PARA CONECTOR CUNHA</v>
          </cell>
          <cell r="F611" t="str">
            <v>UN</v>
          </cell>
          <cell r="G611">
            <v>1</v>
          </cell>
          <cell r="H611">
            <v>31.75</v>
          </cell>
          <cell r="I611">
            <v>31.75</v>
          </cell>
        </row>
        <row r="613">
          <cell r="B613" t="str">
            <v>COMP 082</v>
          </cell>
          <cell r="E613" t="str">
            <v>CHAVE FUSIVEL TIPO C- 15KV- 10KA</v>
          </cell>
          <cell r="F613" t="str">
            <v>UN</v>
          </cell>
          <cell r="I613">
            <v>306.33999999999997</v>
          </cell>
        </row>
        <row r="614">
          <cell r="B614" t="str">
            <v/>
          </cell>
          <cell r="C614" t="str">
            <v>SINAPI</v>
          </cell>
          <cell r="D614">
            <v>88264</v>
          </cell>
          <cell r="E614" t="str">
            <v>ELETRICISTA COM ENCARGOS COMPLEMENTARES</v>
          </cell>
          <cell r="F614" t="str">
            <v>H</v>
          </cell>
          <cell r="G614">
            <v>2</v>
          </cell>
          <cell r="H614">
            <v>17.48</v>
          </cell>
          <cell r="I614">
            <v>34.96</v>
          </cell>
        </row>
        <row r="615">
          <cell r="B615" t="str">
            <v/>
          </cell>
          <cell r="C615" t="str">
            <v>SINAPI</v>
          </cell>
          <cell r="D615">
            <v>88247</v>
          </cell>
          <cell r="E615" t="str">
            <v>AUXILIAR DE ELETRICISTA COM ENCARGOS COMPLEMENTARES</v>
          </cell>
          <cell r="F615" t="str">
            <v>H</v>
          </cell>
          <cell r="G615">
            <v>2</v>
          </cell>
          <cell r="H615">
            <v>14.23</v>
          </cell>
          <cell r="I615">
            <v>28.46</v>
          </cell>
        </row>
        <row r="616">
          <cell r="B616" t="str">
            <v/>
          </cell>
          <cell r="C616" t="str">
            <v>PROPRIA</v>
          </cell>
          <cell r="E616" t="str">
            <v>CHAVE FUSIVEL TIPO C- 15KV- 10KA</v>
          </cell>
          <cell r="F616" t="str">
            <v>UN</v>
          </cell>
          <cell r="G616">
            <v>1</v>
          </cell>
          <cell r="H616">
            <v>242.92</v>
          </cell>
          <cell r="I616">
            <v>242.92</v>
          </cell>
        </row>
        <row r="618">
          <cell r="B618" t="str">
            <v>COMP 083</v>
          </cell>
          <cell r="E618" t="str">
            <v>CONECTOR DERIVAÇÃO PARA LINHA VIVA</v>
          </cell>
          <cell r="F618" t="str">
            <v>UN</v>
          </cell>
          <cell r="I618">
            <v>12.3955</v>
          </cell>
        </row>
        <row r="619">
          <cell r="B619" t="str">
            <v/>
          </cell>
          <cell r="C619" t="str">
            <v>SINAPI</v>
          </cell>
          <cell r="D619">
            <v>88264</v>
          </cell>
          <cell r="E619" t="str">
            <v>ELETRICISTA COM ENCARGOS COMPLEMENTARES</v>
          </cell>
          <cell r="F619" t="str">
            <v>H</v>
          </cell>
          <cell r="G619">
            <v>0.05</v>
          </cell>
          <cell r="H619">
            <v>17.48</v>
          </cell>
          <cell r="I619">
            <v>0.87400000000000011</v>
          </cell>
        </row>
        <row r="620">
          <cell r="B620" t="str">
            <v/>
          </cell>
          <cell r="C620" t="str">
            <v>SINAPI</v>
          </cell>
          <cell r="D620">
            <v>88247</v>
          </cell>
          <cell r="E620" t="str">
            <v>AUXILIAR DE ELETRICISTA COM ENCARGOS COMPLEMENTARES</v>
          </cell>
          <cell r="F620" t="str">
            <v>H</v>
          </cell>
          <cell r="G620">
            <v>0.05</v>
          </cell>
          <cell r="H620">
            <v>14.23</v>
          </cell>
          <cell r="I620">
            <v>0.71150000000000002</v>
          </cell>
        </row>
        <row r="621">
          <cell r="B621" t="str">
            <v/>
          </cell>
          <cell r="C621" t="str">
            <v>PROPRIA</v>
          </cell>
          <cell r="E621" t="str">
            <v>CONECTOR DERIVAÇÃO PARA LINHA VIVA</v>
          </cell>
          <cell r="F621" t="str">
            <v>UN</v>
          </cell>
          <cell r="G621">
            <v>1</v>
          </cell>
          <cell r="H621">
            <v>10.81</v>
          </cell>
          <cell r="I621">
            <v>10.81</v>
          </cell>
        </row>
        <row r="623">
          <cell r="B623" t="str">
            <v>COMP 084</v>
          </cell>
          <cell r="E623" t="str">
            <v>CONECTOR DERIVAÇÃO TIPO CUNHA</v>
          </cell>
          <cell r="F623" t="str">
            <v>UN</v>
          </cell>
          <cell r="I623">
            <v>5.7855000000000008</v>
          </cell>
        </row>
        <row r="624">
          <cell r="B624" t="str">
            <v/>
          </cell>
          <cell r="C624" t="str">
            <v>SINAPI</v>
          </cell>
          <cell r="D624">
            <v>88264</v>
          </cell>
          <cell r="E624" t="str">
            <v>ELETRICISTA COM ENCARGOS COMPLEMENTARES</v>
          </cell>
          <cell r="F624" t="str">
            <v>H</v>
          </cell>
          <cell r="G624">
            <v>0.05</v>
          </cell>
          <cell r="H624">
            <v>17.48</v>
          </cell>
          <cell r="I624">
            <v>0.87400000000000011</v>
          </cell>
        </row>
        <row r="625">
          <cell r="B625" t="str">
            <v/>
          </cell>
          <cell r="C625" t="str">
            <v>SINAPI</v>
          </cell>
          <cell r="D625">
            <v>88247</v>
          </cell>
          <cell r="E625" t="str">
            <v>AUXILIAR DE ELETRICISTA COM ENCARGOS COMPLEMENTARES</v>
          </cell>
          <cell r="F625" t="str">
            <v>H</v>
          </cell>
          <cell r="G625">
            <v>0.05</v>
          </cell>
          <cell r="H625">
            <v>14.23</v>
          </cell>
          <cell r="I625">
            <v>0.71150000000000002</v>
          </cell>
        </row>
        <row r="626">
          <cell r="B626" t="str">
            <v/>
          </cell>
          <cell r="C626" t="str">
            <v>PROPRIA</v>
          </cell>
          <cell r="E626" t="str">
            <v>CONECTOR DERIVAÇÃO TIPO CUNHA</v>
          </cell>
          <cell r="F626" t="str">
            <v>UN</v>
          </cell>
          <cell r="G626">
            <v>1</v>
          </cell>
          <cell r="H626">
            <v>4.2</v>
          </cell>
          <cell r="I626">
            <v>4.2</v>
          </cell>
        </row>
        <row r="628">
          <cell r="B628" t="str">
            <v>COMP 085</v>
          </cell>
          <cell r="E628" t="str">
            <v>CRUZETA DE CONCRETO 250 DAN RETANGULAR</v>
          </cell>
          <cell r="F628" t="str">
            <v>UN</v>
          </cell>
          <cell r="I628">
            <v>118.52500000000001</v>
          </cell>
        </row>
        <row r="629">
          <cell r="B629" t="str">
            <v/>
          </cell>
          <cell r="C629" t="str">
            <v>SINAPI</v>
          </cell>
          <cell r="D629">
            <v>88264</v>
          </cell>
          <cell r="E629" t="str">
            <v>ELETRICISTA COM ENCARGOS COMPLEMENTARES</v>
          </cell>
          <cell r="F629" t="str">
            <v>H</v>
          </cell>
          <cell r="G629">
            <v>0.5</v>
          </cell>
          <cell r="H629">
            <v>17.48</v>
          </cell>
          <cell r="I629">
            <v>8.74</v>
          </cell>
        </row>
        <row r="630">
          <cell r="B630" t="str">
            <v/>
          </cell>
          <cell r="C630" t="str">
            <v>SINAPI</v>
          </cell>
          <cell r="D630">
            <v>88247</v>
          </cell>
          <cell r="E630" t="str">
            <v>AUXILIAR DE ELETRICISTA COM ENCARGOS COMPLEMENTARES</v>
          </cell>
          <cell r="F630" t="str">
            <v>H</v>
          </cell>
          <cell r="G630">
            <v>0.5</v>
          </cell>
          <cell r="H630">
            <v>14.23</v>
          </cell>
          <cell r="I630">
            <v>7.1150000000000002</v>
          </cell>
        </row>
        <row r="631">
          <cell r="B631" t="str">
            <v/>
          </cell>
          <cell r="C631" t="str">
            <v>PROPRIA</v>
          </cell>
          <cell r="E631" t="str">
            <v>CRUZETA DE CONCRETO 250 DAN RETANGULAR</v>
          </cell>
          <cell r="F631" t="str">
            <v>UN</v>
          </cell>
          <cell r="G631">
            <v>1</v>
          </cell>
          <cell r="H631">
            <v>102.67</v>
          </cell>
          <cell r="I631">
            <v>102.67</v>
          </cell>
        </row>
        <row r="633">
          <cell r="B633" t="str">
            <v>COMP 086</v>
          </cell>
          <cell r="E633" t="str">
            <v>CURVA DE PVC ROSCAVEL 4"</v>
          </cell>
          <cell r="F633" t="str">
            <v>UN</v>
          </cell>
          <cell r="I633">
            <v>43.293999999999997</v>
          </cell>
        </row>
        <row r="634">
          <cell r="B634" t="str">
            <v/>
          </cell>
          <cell r="C634" t="str">
            <v>SINAPI</v>
          </cell>
          <cell r="D634">
            <v>88264</v>
          </cell>
          <cell r="E634" t="str">
            <v>ELETRICISTA COM ENCARGOS COMPLEMENTARES</v>
          </cell>
          <cell r="F634" t="str">
            <v>H</v>
          </cell>
          <cell r="G634">
            <v>0.4</v>
          </cell>
          <cell r="H634">
            <v>17.48</v>
          </cell>
          <cell r="I634">
            <v>6.9920000000000009</v>
          </cell>
        </row>
        <row r="635">
          <cell r="B635" t="str">
            <v/>
          </cell>
          <cell r="C635" t="str">
            <v>SINAPI</v>
          </cell>
          <cell r="D635">
            <v>88247</v>
          </cell>
          <cell r="E635" t="str">
            <v>AUXILIAR DE ELETRICISTA COM ENCARGOS COMPLEMENTARES</v>
          </cell>
          <cell r="F635" t="str">
            <v>H</v>
          </cell>
          <cell r="G635">
            <v>0.4</v>
          </cell>
          <cell r="H635">
            <v>14.23</v>
          </cell>
          <cell r="I635">
            <v>5.6920000000000002</v>
          </cell>
        </row>
        <row r="636">
          <cell r="B636" t="str">
            <v/>
          </cell>
          <cell r="C636" t="str">
            <v>SINAPI</v>
          </cell>
          <cell r="D636">
            <v>1878</v>
          </cell>
          <cell r="E636" t="str">
            <v>CURVA 90 GRAUS, LONGA, DE PVC RIGIDO ROSCAVEL, DE 4", PARA ELETRODUTO</v>
          </cell>
          <cell r="F636" t="str">
            <v xml:space="preserve">UN    </v>
          </cell>
          <cell r="G636">
            <v>1</v>
          </cell>
          <cell r="H636">
            <v>30.61</v>
          </cell>
          <cell r="I636">
            <v>30.61</v>
          </cell>
        </row>
        <row r="638">
          <cell r="B638" t="str">
            <v>COMP 087</v>
          </cell>
          <cell r="E638" t="str">
            <v>ELETRODUTO AÇO CARBONO C/ COSTURA A GALV. A FOGO 4"</v>
          </cell>
          <cell r="F638" t="str">
            <v>M</v>
          </cell>
          <cell r="I638">
            <v>90.49799999999999</v>
          </cell>
        </row>
        <row r="639">
          <cell r="B639" t="str">
            <v/>
          </cell>
          <cell r="C639" t="str">
            <v>SINAPI</v>
          </cell>
          <cell r="D639">
            <v>88264</v>
          </cell>
          <cell r="E639" t="str">
            <v>ELETRICISTA COM ENCARGOS COMPLEMENTARES</v>
          </cell>
          <cell r="F639" t="str">
            <v>H</v>
          </cell>
          <cell r="G639">
            <v>0.8</v>
          </cell>
          <cell r="H639">
            <v>17.48</v>
          </cell>
          <cell r="I639">
            <v>13.984000000000002</v>
          </cell>
        </row>
        <row r="640">
          <cell r="B640" t="str">
            <v/>
          </cell>
          <cell r="C640" t="str">
            <v>SINAPI</v>
          </cell>
          <cell r="D640">
            <v>88247</v>
          </cell>
          <cell r="E640" t="str">
            <v>AUXILIAR DE ELETRICISTA COM ENCARGOS COMPLEMENTARES</v>
          </cell>
          <cell r="F640" t="str">
            <v>H</v>
          </cell>
          <cell r="G640">
            <v>0.8</v>
          </cell>
          <cell r="H640">
            <v>14.23</v>
          </cell>
          <cell r="I640">
            <v>11.384</v>
          </cell>
        </row>
        <row r="641">
          <cell r="B641" t="str">
            <v/>
          </cell>
          <cell r="C641" t="str">
            <v>PROPRIA</v>
          </cell>
          <cell r="E641" t="str">
            <v>ELETRODUTO DE AÇO CARBONO COM COSTURA GALVANIZADO ELETROLITICO 4''</v>
          </cell>
          <cell r="F641" t="str">
            <v>M</v>
          </cell>
          <cell r="G641">
            <v>1</v>
          </cell>
          <cell r="H641">
            <v>65.13</v>
          </cell>
          <cell r="I641">
            <v>65.13</v>
          </cell>
        </row>
        <row r="643">
          <cell r="B643" t="str">
            <v>COMP 088</v>
          </cell>
          <cell r="E643" t="str">
            <v>ELO FUSIVEL 6K</v>
          </cell>
          <cell r="F643" t="str">
            <v>UN</v>
          </cell>
          <cell r="I643">
            <v>7.5921000000000003</v>
          </cell>
        </row>
        <row r="644">
          <cell r="B644" t="str">
            <v/>
          </cell>
          <cell r="C644" t="str">
            <v>SINAPI</v>
          </cell>
          <cell r="D644">
            <v>88264</v>
          </cell>
          <cell r="E644" t="str">
            <v>ELETRICISTA COM ENCARGOS COMPLEMENTARES</v>
          </cell>
          <cell r="F644" t="str">
            <v>H</v>
          </cell>
          <cell r="G644">
            <v>0.15</v>
          </cell>
          <cell r="H644">
            <v>17.48</v>
          </cell>
          <cell r="I644">
            <v>2.6219999999999999</v>
          </cell>
        </row>
        <row r="645">
          <cell r="B645" t="str">
            <v/>
          </cell>
          <cell r="C645" t="str">
            <v>SINAPI</v>
          </cell>
          <cell r="D645">
            <v>88247</v>
          </cell>
          <cell r="E645" t="str">
            <v>AUXILIAR DE ELETRICISTA COM ENCARGOS COMPLEMENTARES</v>
          </cell>
          <cell r="F645" t="str">
            <v>H</v>
          </cell>
          <cell r="G645">
            <v>0.15</v>
          </cell>
          <cell r="H645">
            <v>14.23</v>
          </cell>
          <cell r="I645">
            <v>2.1345000000000001</v>
          </cell>
        </row>
        <row r="646">
          <cell r="B646" t="str">
            <v/>
          </cell>
          <cell r="C646" t="str">
            <v>PROPRIA</v>
          </cell>
          <cell r="E646" t="str">
            <v>ELO FUSIVEL 6K</v>
          </cell>
          <cell r="F646" t="str">
            <v>UN</v>
          </cell>
          <cell r="G646">
            <v>1.02</v>
          </cell>
          <cell r="H646">
            <v>2.78</v>
          </cell>
          <cell r="I646">
            <v>2.8355999999999999</v>
          </cell>
        </row>
        <row r="648">
          <cell r="B648" t="str">
            <v>COMP 089</v>
          </cell>
          <cell r="E648" t="str">
            <v>ESPAÇADOR LOSANGULAR PARA CABO DE ALUMÍNIO - 15KV</v>
          </cell>
          <cell r="F648" t="str">
            <v>UN</v>
          </cell>
          <cell r="I648">
            <v>23.987499999999997</v>
          </cell>
        </row>
        <row r="649">
          <cell r="B649" t="str">
            <v/>
          </cell>
          <cell r="C649" t="str">
            <v>SINAPI</v>
          </cell>
          <cell r="D649">
            <v>88264</v>
          </cell>
          <cell r="E649" t="str">
            <v>ELETRICISTA COM ENCARGOS COMPLEMENTARES</v>
          </cell>
          <cell r="F649" t="str">
            <v>H</v>
          </cell>
          <cell r="G649">
            <v>0.25</v>
          </cell>
          <cell r="H649">
            <v>17.48</v>
          </cell>
          <cell r="I649">
            <v>4.37</v>
          </cell>
        </row>
        <row r="650">
          <cell r="B650" t="str">
            <v/>
          </cell>
          <cell r="C650" t="str">
            <v>SINAPI</v>
          </cell>
          <cell r="D650">
            <v>88247</v>
          </cell>
          <cell r="E650" t="str">
            <v>AUXILIAR DE ELETRICISTA COM ENCARGOS COMPLEMENTARES</v>
          </cell>
          <cell r="F650" t="str">
            <v>H</v>
          </cell>
          <cell r="G650">
            <v>0.25</v>
          </cell>
          <cell r="H650">
            <v>14.23</v>
          </cell>
          <cell r="I650">
            <v>3.5575000000000001</v>
          </cell>
        </row>
        <row r="651">
          <cell r="B651" t="str">
            <v/>
          </cell>
          <cell r="C651" t="str">
            <v>PROPRIA</v>
          </cell>
          <cell r="E651" t="str">
            <v>ESPAÇADOR LOSANGULAR PARA CABO DE ALUMÍNIO- 15KV</v>
          </cell>
          <cell r="F651" t="str">
            <v>UN</v>
          </cell>
          <cell r="G651">
            <v>1</v>
          </cell>
          <cell r="H651">
            <v>16.059999999999999</v>
          </cell>
          <cell r="I651">
            <v>16.059999999999999</v>
          </cell>
        </row>
        <row r="653">
          <cell r="B653" t="str">
            <v>COMP 090</v>
          </cell>
          <cell r="E653" t="str">
            <v>FITA ISOLANTE ADESIVA ANTI CHAMA USO ATE 750V EM ROLO DE 19MMX20M (AZUL)</v>
          </cell>
          <cell r="F653" t="str">
            <v>UN</v>
          </cell>
          <cell r="I653">
            <v>43.89</v>
          </cell>
        </row>
        <row r="654">
          <cell r="B654" t="str">
            <v/>
          </cell>
          <cell r="C654" t="str">
            <v>SINAPI</v>
          </cell>
          <cell r="D654">
            <v>88264</v>
          </cell>
          <cell r="E654" t="str">
            <v>ELETRICISTA COM ENCARGOS COMPLEMENTARES</v>
          </cell>
          <cell r="F654" t="str">
            <v>H</v>
          </cell>
          <cell r="G654">
            <v>1</v>
          </cell>
          <cell r="H654">
            <v>17.48</v>
          </cell>
          <cell r="I654">
            <v>17.48</v>
          </cell>
        </row>
        <row r="655">
          <cell r="B655" t="str">
            <v/>
          </cell>
          <cell r="C655" t="str">
            <v>SINAPI</v>
          </cell>
          <cell r="D655">
            <v>88247</v>
          </cell>
          <cell r="E655" t="str">
            <v>AUXILIAR DE ELETRICISTA COM ENCARGOS COMPLEMENTARES</v>
          </cell>
          <cell r="F655" t="str">
            <v>H</v>
          </cell>
          <cell r="G655">
            <v>1</v>
          </cell>
          <cell r="H655">
            <v>14.23</v>
          </cell>
          <cell r="I655">
            <v>14.23</v>
          </cell>
        </row>
        <row r="656">
          <cell r="B656" t="str">
            <v/>
          </cell>
          <cell r="C656" t="str">
            <v>PROPRIA</v>
          </cell>
          <cell r="E656" t="str">
            <v>FITA ISOLANTE ADESIVA ANTI-CHAMAS USO ATÉ 750V, EM ROLO DE 19MMX20M. (AZUL)</v>
          </cell>
          <cell r="F656" t="str">
            <v>M</v>
          </cell>
          <cell r="G656">
            <v>1</v>
          </cell>
          <cell r="H656">
            <v>12.18</v>
          </cell>
          <cell r="I656">
            <v>12.18</v>
          </cell>
        </row>
        <row r="658">
          <cell r="B658" t="str">
            <v>COMP 091</v>
          </cell>
          <cell r="E658" t="str">
            <v>FITA ISOLANTE ADESIVA ANTI CHAMA USO ATE 750V EM ROLO DE 19MMX20M (VERDE)</v>
          </cell>
          <cell r="F658" t="str">
            <v>UN</v>
          </cell>
          <cell r="I658">
            <v>43.89</v>
          </cell>
        </row>
        <row r="659">
          <cell r="B659" t="str">
            <v/>
          </cell>
          <cell r="C659" t="str">
            <v>SINAPI</v>
          </cell>
          <cell r="D659">
            <v>88264</v>
          </cell>
          <cell r="E659" t="str">
            <v>ELETRICISTA COM ENCARGOS COMPLEMENTARES</v>
          </cell>
          <cell r="F659" t="str">
            <v>H</v>
          </cell>
          <cell r="G659">
            <v>1</v>
          </cell>
          <cell r="H659">
            <v>17.48</v>
          </cell>
          <cell r="I659">
            <v>17.48</v>
          </cell>
        </row>
        <row r="660">
          <cell r="B660" t="str">
            <v/>
          </cell>
          <cell r="C660" t="str">
            <v>SINAPI</v>
          </cell>
          <cell r="D660">
            <v>88247</v>
          </cell>
          <cell r="E660" t="str">
            <v>AUXILIAR DE ELETRICISTA COM ENCARGOS COMPLEMENTARES</v>
          </cell>
          <cell r="F660" t="str">
            <v>H</v>
          </cell>
          <cell r="G660">
            <v>1</v>
          </cell>
          <cell r="H660">
            <v>14.23</v>
          </cell>
          <cell r="I660">
            <v>14.23</v>
          </cell>
        </row>
        <row r="661">
          <cell r="B661" t="str">
            <v/>
          </cell>
          <cell r="C661" t="str">
            <v>PROPRIA</v>
          </cell>
          <cell r="E661" t="str">
            <v>FITA ISOLANTE ADESIVA ANTI-CHAMAS USO ATÉ 750V, EM ROLO DE 19MMX20M. (VERDE)</v>
          </cell>
          <cell r="F661" t="str">
            <v>M</v>
          </cell>
          <cell r="G661">
            <v>1</v>
          </cell>
          <cell r="H661">
            <v>12.18</v>
          </cell>
          <cell r="I661">
            <v>12.18</v>
          </cell>
        </row>
        <row r="663">
          <cell r="B663" t="str">
            <v>COMP 092</v>
          </cell>
          <cell r="E663" t="str">
            <v>FITA ISOLANTE ADESIVA ANTI CHAMA USO ATE 750V EM ROLO DE 19MMX20M (VERMELHA)</v>
          </cell>
          <cell r="F663" t="str">
            <v>UN</v>
          </cell>
          <cell r="I663">
            <v>43.89</v>
          </cell>
        </row>
        <row r="664">
          <cell r="B664" t="str">
            <v/>
          </cell>
          <cell r="C664" t="str">
            <v>SINAPI</v>
          </cell>
          <cell r="D664">
            <v>88264</v>
          </cell>
          <cell r="E664" t="str">
            <v>ELETRICISTA COM ENCARGOS COMPLEMENTARES</v>
          </cell>
          <cell r="F664" t="str">
            <v>H</v>
          </cell>
          <cell r="G664">
            <v>1</v>
          </cell>
          <cell r="H664">
            <v>17.48</v>
          </cell>
          <cell r="I664">
            <v>17.48</v>
          </cell>
        </row>
        <row r="665">
          <cell r="B665" t="str">
            <v/>
          </cell>
          <cell r="C665" t="str">
            <v>SINAPI</v>
          </cell>
          <cell r="D665">
            <v>88247</v>
          </cell>
          <cell r="E665" t="str">
            <v>AUXILIAR DE ELETRICISTA COM ENCARGOS COMPLEMENTARES</v>
          </cell>
          <cell r="F665" t="str">
            <v>H</v>
          </cell>
          <cell r="G665">
            <v>1</v>
          </cell>
          <cell r="H665">
            <v>14.23</v>
          </cell>
          <cell r="I665">
            <v>14.23</v>
          </cell>
        </row>
        <row r="666">
          <cell r="B666" t="str">
            <v/>
          </cell>
          <cell r="C666" t="str">
            <v>PROPRIA</v>
          </cell>
          <cell r="E666" t="str">
            <v>FITA ISOLANTE ADESIVA ANTI-CHAMAS USO ATÉ 750V, EM ROLO DE 19MMX20M. (VERMELHO)</v>
          </cell>
          <cell r="F666" t="str">
            <v>M</v>
          </cell>
          <cell r="G666">
            <v>1</v>
          </cell>
          <cell r="H666">
            <v>12.18</v>
          </cell>
          <cell r="I666">
            <v>12.18</v>
          </cell>
        </row>
        <row r="668">
          <cell r="B668" t="str">
            <v>COMP 093</v>
          </cell>
          <cell r="E668" t="str">
            <v>FIXADOR DE PERFIL U</v>
          </cell>
          <cell r="F668" t="str">
            <v>UN</v>
          </cell>
          <cell r="I668">
            <v>39.673000000000002</v>
          </cell>
        </row>
        <row r="669">
          <cell r="B669" t="str">
            <v/>
          </cell>
          <cell r="C669" t="str">
            <v>SINAPI</v>
          </cell>
          <cell r="D669">
            <v>88264</v>
          </cell>
          <cell r="E669" t="str">
            <v>ELETRICISTA COM ENCARGOS COMPLEMENTARES</v>
          </cell>
          <cell r="F669" t="str">
            <v>H</v>
          </cell>
          <cell r="G669">
            <v>0.3</v>
          </cell>
          <cell r="H669">
            <v>17.48</v>
          </cell>
          <cell r="I669">
            <v>5.2439999999999998</v>
          </cell>
        </row>
        <row r="670">
          <cell r="B670" t="str">
            <v/>
          </cell>
          <cell r="C670" t="str">
            <v>SINAPI</v>
          </cell>
          <cell r="D670">
            <v>88247</v>
          </cell>
          <cell r="E670" t="str">
            <v>AUXILIAR DE ELETRICISTA COM ENCARGOS COMPLEMENTARES</v>
          </cell>
          <cell r="F670" t="str">
            <v>H</v>
          </cell>
          <cell r="G670">
            <v>0.3</v>
          </cell>
          <cell r="H670">
            <v>14.23</v>
          </cell>
          <cell r="I670">
            <v>4.2690000000000001</v>
          </cell>
        </row>
        <row r="671">
          <cell r="B671" t="str">
            <v/>
          </cell>
          <cell r="C671" t="str">
            <v>PROPRIA</v>
          </cell>
          <cell r="E671" t="str">
            <v>FIXADOR DE PERFIL U</v>
          </cell>
          <cell r="F671" t="str">
            <v>UN</v>
          </cell>
          <cell r="G671">
            <v>1</v>
          </cell>
          <cell r="H671">
            <v>30.16</v>
          </cell>
          <cell r="I671">
            <v>30.16</v>
          </cell>
        </row>
        <row r="673">
          <cell r="B673" t="str">
            <v>COMP 094</v>
          </cell>
          <cell r="E673" t="str">
            <v>GANCHO OLHAL</v>
          </cell>
          <cell r="F673" t="str">
            <v>UN</v>
          </cell>
          <cell r="I673">
            <v>11.945499999999999</v>
          </cell>
        </row>
        <row r="674">
          <cell r="B674" t="str">
            <v/>
          </cell>
          <cell r="C674" t="str">
            <v>SINAPI</v>
          </cell>
          <cell r="D674">
            <v>88264</v>
          </cell>
          <cell r="E674" t="str">
            <v>ELETRICISTA COM ENCARGOS COMPLEMENTARES</v>
          </cell>
          <cell r="F674" t="str">
            <v>H</v>
          </cell>
          <cell r="G674">
            <v>0.05</v>
          </cell>
          <cell r="H674">
            <v>17.48</v>
          </cell>
          <cell r="I674">
            <v>0.87400000000000011</v>
          </cell>
        </row>
        <row r="675">
          <cell r="B675" t="str">
            <v/>
          </cell>
          <cell r="C675" t="str">
            <v>SINAPI</v>
          </cell>
          <cell r="D675">
            <v>88247</v>
          </cell>
          <cell r="E675" t="str">
            <v>AUXILIAR DE ELETRICISTA COM ENCARGOS COMPLEMENTARES</v>
          </cell>
          <cell r="F675" t="str">
            <v>H</v>
          </cell>
          <cell r="G675">
            <v>0.05</v>
          </cell>
          <cell r="H675">
            <v>14.23</v>
          </cell>
          <cell r="I675">
            <v>0.71150000000000002</v>
          </cell>
        </row>
        <row r="676">
          <cell r="B676" t="str">
            <v/>
          </cell>
          <cell r="C676" t="str">
            <v>PROPRIA</v>
          </cell>
          <cell r="E676" t="str">
            <v>GANCHO OLHAL</v>
          </cell>
          <cell r="F676" t="str">
            <v>UN</v>
          </cell>
          <cell r="G676">
            <v>1</v>
          </cell>
          <cell r="H676">
            <v>10.36</v>
          </cell>
          <cell r="I676">
            <v>10.36</v>
          </cell>
        </row>
        <row r="678">
          <cell r="B678" t="str">
            <v>COMP 095</v>
          </cell>
          <cell r="E678" t="str">
            <v>GRAMPO DE ANCORAGEM TIPO BASTÃO POLIMÉRICO 15KV -50MM²</v>
          </cell>
          <cell r="F678" t="str">
            <v>UN</v>
          </cell>
          <cell r="I678">
            <v>47.085500000000003</v>
          </cell>
        </row>
        <row r="679">
          <cell r="B679" t="str">
            <v/>
          </cell>
          <cell r="C679" t="str">
            <v>SINAPI</v>
          </cell>
          <cell r="D679">
            <v>88264</v>
          </cell>
          <cell r="E679" t="str">
            <v>ELETRICISTA COM ENCARGOS COMPLEMENTARES</v>
          </cell>
          <cell r="F679" t="str">
            <v>H</v>
          </cell>
          <cell r="G679">
            <v>0.05</v>
          </cell>
          <cell r="H679">
            <v>17.48</v>
          </cell>
          <cell r="I679">
            <v>0.87400000000000011</v>
          </cell>
        </row>
        <row r="680">
          <cell r="B680" t="str">
            <v/>
          </cell>
          <cell r="C680" t="str">
            <v>SINAPI</v>
          </cell>
          <cell r="D680">
            <v>88247</v>
          </cell>
          <cell r="E680" t="str">
            <v>AUXILIAR DE ELETRICISTA COM ENCARGOS COMPLEMENTARES</v>
          </cell>
          <cell r="F680" t="str">
            <v>H</v>
          </cell>
          <cell r="G680">
            <v>0.05</v>
          </cell>
          <cell r="H680">
            <v>14.23</v>
          </cell>
          <cell r="I680">
            <v>0.71150000000000002</v>
          </cell>
        </row>
        <row r="681">
          <cell r="B681" t="str">
            <v/>
          </cell>
          <cell r="C681" t="str">
            <v>PROPRIA</v>
          </cell>
          <cell r="E681" t="str">
            <v>GRAMPO DE ANCORAGEM TIPO BASTÃO POLIMÉRICO 15KV- 50MM²</v>
          </cell>
          <cell r="F681" t="str">
            <v>UN</v>
          </cell>
          <cell r="G681">
            <v>1</v>
          </cell>
          <cell r="H681">
            <v>45.5</v>
          </cell>
          <cell r="I681">
            <v>45.5</v>
          </cell>
        </row>
        <row r="683">
          <cell r="B683" t="str">
            <v>COMP 096</v>
          </cell>
          <cell r="E683" t="str">
            <v>GRAMPO DE ANCORAGEM TIPO BASTÃO POLIMÉRICO 15KV- 35MM²</v>
          </cell>
          <cell r="F683" t="str">
            <v>UN</v>
          </cell>
          <cell r="I683">
            <v>38.935500000000005</v>
          </cell>
        </row>
        <row r="684">
          <cell r="B684" t="str">
            <v/>
          </cell>
          <cell r="C684" t="str">
            <v>SINAPI</v>
          </cell>
          <cell r="D684">
            <v>88264</v>
          </cell>
          <cell r="E684" t="str">
            <v>ELETRICISTA COM ENCARGOS COMPLEMENTARES</v>
          </cell>
          <cell r="F684" t="str">
            <v>H</v>
          </cell>
          <cell r="G684">
            <v>0.05</v>
          </cell>
          <cell r="H684">
            <v>17.48</v>
          </cell>
          <cell r="I684">
            <v>0.87400000000000011</v>
          </cell>
        </row>
        <row r="685">
          <cell r="B685" t="str">
            <v/>
          </cell>
          <cell r="C685" t="str">
            <v>SINAPI</v>
          </cell>
          <cell r="D685">
            <v>88247</v>
          </cell>
          <cell r="E685" t="str">
            <v>AUXILIAR DE ELETRICISTA COM ENCARGOS COMPLEMENTARES</v>
          </cell>
          <cell r="F685" t="str">
            <v>H</v>
          </cell>
          <cell r="G685">
            <v>0.05</v>
          </cell>
          <cell r="H685">
            <v>14.23</v>
          </cell>
          <cell r="I685">
            <v>0.71150000000000002</v>
          </cell>
        </row>
        <row r="686">
          <cell r="B686" t="str">
            <v/>
          </cell>
          <cell r="C686" t="str">
            <v>PROPRIA</v>
          </cell>
          <cell r="E686" t="str">
            <v>GRAMPO DE ANCORAGEM TIPO BASTÃO POLIMÉTRICO 15KV- 35MM²</v>
          </cell>
          <cell r="F686" t="str">
            <v>UN</v>
          </cell>
          <cell r="G686">
            <v>1</v>
          </cell>
          <cell r="H686">
            <v>37.35</v>
          </cell>
          <cell r="I686">
            <v>37.35</v>
          </cell>
        </row>
        <row r="688">
          <cell r="B688" t="str">
            <v>COMP 097</v>
          </cell>
          <cell r="E688" t="str">
            <v>GRAMPO DE LINHA VIVA</v>
          </cell>
          <cell r="F688" t="str">
            <v>UN</v>
          </cell>
          <cell r="I688">
            <v>17.181000000000001</v>
          </cell>
        </row>
        <row r="689">
          <cell r="B689" t="str">
            <v/>
          </cell>
          <cell r="C689" t="str">
            <v>SINAPI</v>
          </cell>
          <cell r="D689">
            <v>88264</v>
          </cell>
          <cell r="E689" t="str">
            <v>ELETRICISTA COM ENCARGOS COMPLEMENTARES</v>
          </cell>
          <cell r="F689" t="str">
            <v>H</v>
          </cell>
          <cell r="G689">
            <v>0.1</v>
          </cell>
          <cell r="H689">
            <v>17.48</v>
          </cell>
          <cell r="I689">
            <v>1.7480000000000002</v>
          </cell>
        </row>
        <row r="690">
          <cell r="B690" t="str">
            <v/>
          </cell>
          <cell r="C690" t="str">
            <v>SINAPI</v>
          </cell>
          <cell r="D690">
            <v>88247</v>
          </cell>
          <cell r="E690" t="str">
            <v>AUXILIAR DE ELETRICISTA COM ENCARGOS COMPLEMENTARES</v>
          </cell>
          <cell r="F690" t="str">
            <v>H</v>
          </cell>
          <cell r="G690">
            <v>0.1</v>
          </cell>
          <cell r="H690">
            <v>14.23</v>
          </cell>
          <cell r="I690">
            <v>1.423</v>
          </cell>
        </row>
        <row r="691">
          <cell r="B691" t="str">
            <v/>
          </cell>
          <cell r="C691" t="str">
            <v>PROPRIA</v>
          </cell>
          <cell r="E691" t="str">
            <v>GRAMPO DE LINHA VIVA</v>
          </cell>
          <cell r="F691" t="str">
            <v>UN</v>
          </cell>
          <cell r="G691">
            <v>1</v>
          </cell>
          <cell r="H691">
            <v>14.01</v>
          </cell>
          <cell r="I691">
            <v>14.01</v>
          </cell>
        </row>
        <row r="693">
          <cell r="B693" t="str">
            <v>COMP 098</v>
          </cell>
          <cell r="E693" t="str">
            <v>ISOLADOR DE ANCORAGEM TIPO BASTÃO POLIMÉRICO 15KV</v>
          </cell>
          <cell r="F693" t="str">
            <v>UN</v>
          </cell>
          <cell r="I693">
            <v>65.754999999999995</v>
          </cell>
        </row>
        <row r="694">
          <cell r="B694" t="str">
            <v/>
          </cell>
          <cell r="C694" t="str">
            <v>SINAPI</v>
          </cell>
          <cell r="D694">
            <v>88264</v>
          </cell>
          <cell r="E694" t="str">
            <v>ELETRICISTA COM ENCARGOS COMPLEMENTARES</v>
          </cell>
          <cell r="F694" t="str">
            <v>H</v>
          </cell>
          <cell r="G694">
            <v>0.5</v>
          </cell>
          <cell r="H694">
            <v>17.48</v>
          </cell>
          <cell r="I694">
            <v>8.74</v>
          </cell>
        </row>
        <row r="695">
          <cell r="B695" t="str">
            <v/>
          </cell>
          <cell r="C695" t="str">
            <v>SINAPI</v>
          </cell>
          <cell r="D695">
            <v>88247</v>
          </cell>
          <cell r="E695" t="str">
            <v>AUXILIAR DE ELETRICISTA COM ENCARGOS COMPLEMENTARES</v>
          </cell>
          <cell r="F695" t="str">
            <v>H</v>
          </cell>
          <cell r="G695">
            <v>0.5</v>
          </cell>
          <cell r="H695">
            <v>14.23</v>
          </cell>
          <cell r="I695">
            <v>7.1150000000000002</v>
          </cell>
        </row>
        <row r="696">
          <cell r="B696" t="str">
            <v/>
          </cell>
          <cell r="C696" t="str">
            <v>PROPRIA</v>
          </cell>
          <cell r="E696" t="str">
            <v>ISOLADOR DE ANCORAGEM TIPO BASTÃO POLÍMERO 15KV</v>
          </cell>
          <cell r="F696" t="str">
            <v>UN</v>
          </cell>
          <cell r="G696">
            <v>1</v>
          </cell>
          <cell r="H696">
            <v>49.9</v>
          </cell>
          <cell r="I696">
            <v>49.9</v>
          </cell>
        </row>
        <row r="698">
          <cell r="B698" t="str">
            <v>COMP 099</v>
          </cell>
          <cell r="E698" t="str">
            <v>ISOLADOR DE PINO POLIMÉRICO</v>
          </cell>
          <cell r="F698" t="str">
            <v>UN</v>
          </cell>
          <cell r="I698">
            <v>71.355000000000004</v>
          </cell>
        </row>
        <row r="699">
          <cell r="B699" t="str">
            <v/>
          </cell>
          <cell r="C699" t="str">
            <v>SINAPI</v>
          </cell>
          <cell r="D699">
            <v>88264</v>
          </cell>
          <cell r="E699" t="str">
            <v>ELETRICISTA COM ENCARGOS COMPLEMENTARES</v>
          </cell>
          <cell r="F699" t="str">
            <v>H</v>
          </cell>
          <cell r="G699">
            <v>0.5</v>
          </cell>
          <cell r="H699">
            <v>17.48</v>
          </cell>
          <cell r="I699">
            <v>8.74</v>
          </cell>
        </row>
        <row r="700">
          <cell r="B700" t="str">
            <v/>
          </cell>
          <cell r="C700" t="str">
            <v>SINAPI</v>
          </cell>
          <cell r="D700">
            <v>88247</v>
          </cell>
          <cell r="E700" t="str">
            <v>AUXILIAR DE ELETRICISTA COM ENCARGOS COMPLEMENTARES</v>
          </cell>
          <cell r="F700" t="str">
            <v>H</v>
          </cell>
          <cell r="G700">
            <v>0.5</v>
          </cell>
          <cell r="H700">
            <v>14.23</v>
          </cell>
          <cell r="I700">
            <v>7.1150000000000002</v>
          </cell>
        </row>
        <row r="701">
          <cell r="B701" t="str">
            <v/>
          </cell>
          <cell r="C701" t="str">
            <v>PROPRIA</v>
          </cell>
          <cell r="E701" t="str">
            <v>ISOLADOR DE PINO POLIMÉRICO</v>
          </cell>
          <cell r="F701" t="str">
            <v>UN</v>
          </cell>
          <cell r="G701">
            <v>1</v>
          </cell>
          <cell r="H701">
            <v>55.5</v>
          </cell>
          <cell r="I701">
            <v>55.5</v>
          </cell>
        </row>
        <row r="703">
          <cell r="B703" t="str">
            <v>COMP 100</v>
          </cell>
          <cell r="E703" t="str">
            <v>ISOLADOR PILAR 110KV</v>
          </cell>
          <cell r="F703" t="str">
            <v>UN</v>
          </cell>
          <cell r="I703">
            <v>84.734999999999999</v>
          </cell>
        </row>
        <row r="704">
          <cell r="B704" t="str">
            <v/>
          </cell>
          <cell r="C704" t="str">
            <v>SINAPI</v>
          </cell>
          <cell r="D704">
            <v>88264</v>
          </cell>
          <cell r="E704" t="str">
            <v>ELETRICISTA COM ENCARGOS COMPLEMENTARES</v>
          </cell>
          <cell r="F704" t="str">
            <v>H</v>
          </cell>
          <cell r="G704">
            <v>0.5</v>
          </cell>
          <cell r="H704">
            <v>17.48</v>
          </cell>
          <cell r="I704">
            <v>8.74</v>
          </cell>
        </row>
        <row r="705">
          <cell r="B705" t="str">
            <v/>
          </cell>
          <cell r="C705" t="str">
            <v>SINAPI</v>
          </cell>
          <cell r="D705">
            <v>88247</v>
          </cell>
          <cell r="E705" t="str">
            <v>AUXILIAR DE ELETRICISTA COM ENCARGOS COMPLEMENTARES</v>
          </cell>
          <cell r="F705" t="str">
            <v>H</v>
          </cell>
          <cell r="G705">
            <v>0.5</v>
          </cell>
          <cell r="H705">
            <v>14.23</v>
          </cell>
          <cell r="I705">
            <v>7.1150000000000002</v>
          </cell>
        </row>
        <row r="706">
          <cell r="B706" t="str">
            <v/>
          </cell>
          <cell r="C706" t="str">
            <v>PROPRIA</v>
          </cell>
          <cell r="E706" t="str">
            <v>ISOLADOR PILAR 110KV</v>
          </cell>
          <cell r="F706" t="str">
            <v>UN</v>
          </cell>
          <cell r="G706">
            <v>1</v>
          </cell>
          <cell r="H706">
            <v>68.88</v>
          </cell>
          <cell r="I706">
            <v>68.88</v>
          </cell>
        </row>
        <row r="708">
          <cell r="B708" t="str">
            <v>COMP 101</v>
          </cell>
          <cell r="E708" t="str">
            <v>MANILHA SAPATILHA</v>
          </cell>
          <cell r="F708" t="str">
            <v>UN</v>
          </cell>
          <cell r="I708">
            <v>20.323</v>
          </cell>
        </row>
        <row r="709">
          <cell r="B709" t="str">
            <v/>
          </cell>
          <cell r="C709" t="str">
            <v>SINAPI</v>
          </cell>
          <cell r="D709">
            <v>88264</v>
          </cell>
          <cell r="E709" t="str">
            <v>ELETRICISTA COM ENCARGOS COMPLEMENTARES</v>
          </cell>
          <cell r="F709" t="str">
            <v>H</v>
          </cell>
          <cell r="G709">
            <v>0.3</v>
          </cell>
          <cell r="H709">
            <v>17.48</v>
          </cell>
          <cell r="I709">
            <v>5.2439999999999998</v>
          </cell>
        </row>
        <row r="710">
          <cell r="B710" t="str">
            <v/>
          </cell>
          <cell r="C710" t="str">
            <v>SINAPI</v>
          </cell>
          <cell r="D710">
            <v>88247</v>
          </cell>
          <cell r="E710" t="str">
            <v>AUXILIAR DE ELETRICISTA COM ENCARGOS COMPLEMENTARES</v>
          </cell>
          <cell r="F710" t="str">
            <v>H</v>
          </cell>
          <cell r="G710">
            <v>0.3</v>
          </cell>
          <cell r="H710">
            <v>14.23</v>
          </cell>
          <cell r="I710">
            <v>4.2690000000000001</v>
          </cell>
        </row>
        <row r="711">
          <cell r="B711" t="str">
            <v/>
          </cell>
          <cell r="C711" t="str">
            <v>PROPRIA</v>
          </cell>
          <cell r="E711" t="str">
            <v>MANILHA SAPATILHA</v>
          </cell>
          <cell r="F711" t="str">
            <v>UN</v>
          </cell>
          <cell r="G711">
            <v>1</v>
          </cell>
          <cell r="H711">
            <v>10.81</v>
          </cell>
          <cell r="I711">
            <v>10.81</v>
          </cell>
        </row>
        <row r="713">
          <cell r="B713" t="str">
            <v>COMP 102</v>
          </cell>
          <cell r="E713" t="str">
            <v>MASSA CALEFETORA</v>
          </cell>
          <cell r="F713" t="str">
            <v>KG</v>
          </cell>
          <cell r="I713">
            <v>45.138000000000005</v>
          </cell>
        </row>
        <row r="714">
          <cell r="B714" t="str">
            <v/>
          </cell>
          <cell r="C714" t="str">
            <v>SINAPI</v>
          </cell>
          <cell r="D714">
            <v>88264</v>
          </cell>
          <cell r="E714" t="str">
            <v>ELETRICISTA COM ENCARGOS COMPLEMENTARES</v>
          </cell>
          <cell r="F714" t="str">
            <v>H</v>
          </cell>
          <cell r="G714">
            <v>0.8</v>
          </cell>
          <cell r="H714">
            <v>17.48</v>
          </cell>
          <cell r="I714">
            <v>13.984000000000002</v>
          </cell>
        </row>
        <row r="715">
          <cell r="B715" t="str">
            <v/>
          </cell>
          <cell r="C715" t="str">
            <v>SINAPI</v>
          </cell>
          <cell r="D715">
            <v>88247</v>
          </cell>
          <cell r="E715" t="str">
            <v>AUXILIAR DE ELETRICISTA COM ENCARGOS COMPLEMENTARES</v>
          </cell>
          <cell r="F715" t="str">
            <v>H</v>
          </cell>
          <cell r="G715">
            <v>0.8</v>
          </cell>
          <cell r="H715">
            <v>14.23</v>
          </cell>
          <cell r="I715">
            <v>11.384</v>
          </cell>
        </row>
        <row r="716">
          <cell r="B716" t="str">
            <v/>
          </cell>
          <cell r="C716" t="str">
            <v>PROPRIA</v>
          </cell>
          <cell r="E716" t="str">
            <v>MASSA CALEFETORA</v>
          </cell>
          <cell r="F716" t="str">
            <v>KG</v>
          </cell>
          <cell r="G716">
            <v>1</v>
          </cell>
          <cell r="H716">
            <v>19.77</v>
          </cell>
          <cell r="I716">
            <v>19.77</v>
          </cell>
        </row>
        <row r="718">
          <cell r="B718" t="str">
            <v>COMP 103</v>
          </cell>
          <cell r="E718" t="str">
            <v>MURETA EM ALVENARIA 1VEZ DIM. 1,20X2M C/ COBERTURA DE 5% I.</v>
          </cell>
          <cell r="F718" t="str">
            <v>UN</v>
          </cell>
          <cell r="I718">
            <v>677.27049999999997</v>
          </cell>
        </row>
        <row r="719">
          <cell r="B719" t="str">
            <v/>
          </cell>
          <cell r="C719" t="str">
            <v>SINAPI</v>
          </cell>
          <cell r="D719">
            <v>88316</v>
          </cell>
          <cell r="E719" t="str">
            <v>SERVENTE COM ENCARGOS COMPLEMENTARES</v>
          </cell>
          <cell r="F719" t="str">
            <v>H</v>
          </cell>
          <cell r="G719">
            <v>4</v>
          </cell>
          <cell r="H719">
            <v>13.71</v>
          </cell>
          <cell r="I719">
            <v>54.84</v>
          </cell>
        </row>
        <row r="720">
          <cell r="B720" t="str">
            <v/>
          </cell>
          <cell r="C720" t="str">
            <v>SINAPI</v>
          </cell>
          <cell r="D720">
            <v>88309</v>
          </cell>
          <cell r="E720" t="str">
            <v>PEDREIRO COM ENCARGOS COMPLEMENTARES</v>
          </cell>
          <cell r="F720" t="str">
            <v>H</v>
          </cell>
          <cell r="G720">
            <v>4</v>
          </cell>
          <cell r="H720">
            <v>16.89</v>
          </cell>
          <cell r="I720">
            <v>67.56</v>
          </cell>
        </row>
        <row r="721">
          <cell r="B721" t="str">
            <v/>
          </cell>
          <cell r="C721" t="str">
            <v>SINAPI</v>
          </cell>
          <cell r="D721">
            <v>88245</v>
          </cell>
          <cell r="E721" t="str">
            <v>ARMADOR COM ENCARGOS COMPLEMENTARES</v>
          </cell>
          <cell r="F721" t="str">
            <v>H</v>
          </cell>
          <cell r="G721">
            <v>2</v>
          </cell>
          <cell r="H721">
            <v>16.8</v>
          </cell>
          <cell r="I721">
            <v>33.6</v>
          </cell>
        </row>
        <row r="722">
          <cell r="B722" t="str">
            <v/>
          </cell>
          <cell r="C722" t="str">
            <v>SINAPI</v>
          </cell>
          <cell r="D722">
            <v>88310</v>
          </cell>
          <cell r="E722" t="str">
            <v>PINTOR COM ENCARGOS COMPLEMENTARES</v>
          </cell>
          <cell r="F722" t="str">
            <v>H</v>
          </cell>
          <cell r="G722">
            <v>2</v>
          </cell>
          <cell r="H722">
            <v>16.829999999999998</v>
          </cell>
          <cell r="I722">
            <v>33.659999999999997</v>
          </cell>
        </row>
        <row r="723">
          <cell r="B723" t="str">
            <v/>
          </cell>
          <cell r="C723" t="str">
            <v>SINAPI</v>
          </cell>
          <cell r="D723">
            <v>88262</v>
          </cell>
          <cell r="E723" t="str">
            <v>CARPINTEIRO DE FORMAS COM ENCARGOS COMPLEMENTARES</v>
          </cell>
          <cell r="F723" t="str">
            <v>H</v>
          </cell>
          <cell r="G723">
            <v>1</v>
          </cell>
          <cell r="H723">
            <v>16.8</v>
          </cell>
          <cell r="I723">
            <v>16.8</v>
          </cell>
        </row>
        <row r="724">
          <cell r="B724" t="str">
            <v/>
          </cell>
          <cell r="C724" t="str">
            <v>SINAPI</v>
          </cell>
          <cell r="D724">
            <v>7271</v>
          </cell>
          <cell r="E724" t="str">
            <v>BLOCO CERAMICO (ALVENARIA DE VEDACAO), 8 FUROS, DE 9 X 19 X 19 CM</v>
          </cell>
          <cell r="F724" t="str">
            <v xml:space="preserve">UN    </v>
          </cell>
          <cell r="G724">
            <v>110</v>
          </cell>
          <cell r="H724">
            <v>0.55000000000000004</v>
          </cell>
          <cell r="I724">
            <v>60.500000000000007</v>
          </cell>
        </row>
        <row r="725">
          <cell r="B725" t="str">
            <v/>
          </cell>
          <cell r="C725" t="str">
            <v>SINAPI</v>
          </cell>
          <cell r="D725">
            <v>1379</v>
          </cell>
          <cell r="E725" t="str">
            <v>CIMENTO PORTLAND COMPOSTO CP II-32</v>
          </cell>
          <cell r="F725" t="str">
            <v xml:space="preserve">KG    </v>
          </cell>
          <cell r="G725">
            <v>80</v>
          </cell>
          <cell r="H725">
            <v>0.49</v>
          </cell>
          <cell r="I725">
            <v>39.200000000000003</v>
          </cell>
        </row>
        <row r="726">
          <cell r="B726" t="str">
            <v/>
          </cell>
          <cell r="C726" t="str">
            <v>SINAPI</v>
          </cell>
          <cell r="D726">
            <v>370</v>
          </cell>
          <cell r="E726" t="str">
            <v>AREIA MEDIA - POSTO JAZIDA/FORNECEDOR (RETIRADO NA JAZIDA, SEM TRANSPORTE)</v>
          </cell>
          <cell r="F726" t="str">
            <v xml:space="preserve">M3    </v>
          </cell>
          <cell r="G726">
            <v>0.11</v>
          </cell>
          <cell r="H726">
            <v>60</v>
          </cell>
          <cell r="I726">
            <v>6.6</v>
          </cell>
        </row>
        <row r="727">
          <cell r="B727" t="str">
            <v/>
          </cell>
          <cell r="C727" t="str">
            <v>SINAPI</v>
          </cell>
          <cell r="D727">
            <v>1106</v>
          </cell>
          <cell r="E727" t="str">
            <v>CAL HIDRATADA CH-I PARA ARGAMASSAS</v>
          </cell>
          <cell r="F727" t="str">
            <v xml:space="preserve">KG    </v>
          </cell>
          <cell r="G727">
            <v>45</v>
          </cell>
          <cell r="H727">
            <v>0.55000000000000004</v>
          </cell>
          <cell r="I727">
            <v>24.750000000000004</v>
          </cell>
        </row>
        <row r="728">
          <cell r="B728" t="str">
            <v/>
          </cell>
          <cell r="C728" t="str">
            <v>SINAPI</v>
          </cell>
          <cell r="D728">
            <v>4721</v>
          </cell>
          <cell r="E728" t="str">
            <v>PEDRA BRITADA N. 1 (9,5 a 19 MM) POSTO PEDREIRA/FORNECEDOR, SEM FRETE</v>
          </cell>
          <cell r="F728" t="str">
            <v xml:space="preserve">M3    </v>
          </cell>
          <cell r="G728">
            <v>0.15</v>
          </cell>
          <cell r="H728">
            <v>49.7</v>
          </cell>
          <cell r="I728">
            <v>7.4550000000000001</v>
          </cell>
        </row>
        <row r="729">
          <cell r="B729" t="str">
            <v/>
          </cell>
          <cell r="C729" t="str">
            <v>SINAPI</v>
          </cell>
          <cell r="D729">
            <v>27</v>
          </cell>
          <cell r="E729" t="str">
            <v>ACO CA-50, 16,0 MM, VERGALHAO</v>
          </cell>
          <cell r="F729" t="str">
            <v xml:space="preserve">KG    </v>
          </cell>
          <cell r="G729">
            <v>7.25</v>
          </cell>
          <cell r="H729">
            <v>3.69</v>
          </cell>
          <cell r="I729">
            <v>26.752500000000001</v>
          </cell>
        </row>
        <row r="730">
          <cell r="B730" t="str">
            <v/>
          </cell>
          <cell r="C730" t="str">
            <v>SINAPI</v>
          </cell>
          <cell r="D730">
            <v>2692</v>
          </cell>
          <cell r="E730" t="str">
            <v>DESMOLDANTE PROTETOR PARA FORMAS DE MADEIRA, DE BASE OLEOSA EMULSIONADA EM AGUA</v>
          </cell>
          <cell r="F730" t="str">
            <v xml:space="preserve">L     </v>
          </cell>
          <cell r="G730">
            <v>3.5</v>
          </cell>
          <cell r="H730">
            <v>6.04</v>
          </cell>
          <cell r="I730">
            <v>21.14</v>
          </cell>
        </row>
        <row r="731">
          <cell r="B731" t="str">
            <v/>
          </cell>
          <cell r="C731" t="str">
            <v>PROPRIA</v>
          </cell>
          <cell r="E731" t="str">
            <v>MADEIRA SERRADA</v>
          </cell>
          <cell r="F731" t="str">
            <v>M3</v>
          </cell>
          <cell r="G731">
            <v>0.05</v>
          </cell>
          <cell r="H731">
            <v>1149.42</v>
          </cell>
          <cell r="I731">
            <v>57.471000000000004</v>
          </cell>
        </row>
        <row r="732">
          <cell r="B732" t="str">
            <v/>
          </cell>
          <cell r="C732" t="str">
            <v>SINAPI</v>
          </cell>
          <cell r="D732">
            <v>5061</v>
          </cell>
          <cell r="E732" t="str">
            <v>PREGO DE ACO POLIDO COM CABECA 18 X 27 (2 1/2 X 10)</v>
          </cell>
          <cell r="F732" t="str">
            <v xml:space="preserve">KG    </v>
          </cell>
          <cell r="G732">
            <v>0.5</v>
          </cell>
          <cell r="H732">
            <v>8.42</v>
          </cell>
          <cell r="I732">
            <v>4.21</v>
          </cell>
        </row>
        <row r="733">
          <cell r="B733" t="str">
            <v/>
          </cell>
          <cell r="C733" t="str">
            <v>SINAPI</v>
          </cell>
          <cell r="D733">
            <v>6085</v>
          </cell>
          <cell r="E733" t="str">
            <v>SELADOR ACRILICO PAREDES INTERNAS/EXTERNAS</v>
          </cell>
          <cell r="F733" t="str">
            <v xml:space="preserve">L     </v>
          </cell>
          <cell r="G733">
            <v>2.5</v>
          </cell>
          <cell r="H733">
            <v>4.25</v>
          </cell>
          <cell r="I733">
            <v>10.625</v>
          </cell>
        </row>
        <row r="734">
          <cell r="B734" t="str">
            <v/>
          </cell>
          <cell r="C734" t="str">
            <v>SINAPI</v>
          </cell>
          <cell r="D734">
            <v>7350</v>
          </cell>
          <cell r="E734" t="str">
            <v>TINTA ACRILICA PARA CERAMICA</v>
          </cell>
          <cell r="F734" t="str">
            <v xml:space="preserve">L     </v>
          </cell>
          <cell r="G734">
            <v>9.6</v>
          </cell>
          <cell r="H734">
            <v>21.36</v>
          </cell>
          <cell r="I734">
            <v>205.05599999999998</v>
          </cell>
        </row>
        <row r="735">
          <cell r="B735" t="str">
            <v/>
          </cell>
          <cell r="C735" t="str">
            <v>PROPRIA</v>
          </cell>
          <cell r="E735" t="str">
            <v>MASSA ACRILICA</v>
          </cell>
          <cell r="F735" t="str">
            <v>L</v>
          </cell>
          <cell r="G735">
            <v>1.1000000000000001</v>
          </cell>
          <cell r="H735">
            <v>6.41</v>
          </cell>
          <cell r="I735">
            <v>7.051000000000001</v>
          </cell>
        </row>
        <row r="737">
          <cell r="B737" t="str">
            <v>COMP 104</v>
          </cell>
          <cell r="E737" t="str">
            <v>MÃO FRANCESA 619MM</v>
          </cell>
          <cell r="F737" t="str">
            <v>UN</v>
          </cell>
          <cell r="I737">
            <v>23.645</v>
          </cell>
        </row>
        <row r="738">
          <cell r="B738" t="str">
            <v/>
          </cell>
          <cell r="C738" t="str">
            <v>SINAPI</v>
          </cell>
          <cell r="D738">
            <v>88264</v>
          </cell>
          <cell r="E738" t="str">
            <v>ELETRICISTA COM ENCARGOS COMPLEMENTARES</v>
          </cell>
          <cell r="F738" t="str">
            <v>H</v>
          </cell>
          <cell r="G738">
            <v>0.5</v>
          </cell>
          <cell r="H738">
            <v>17.48</v>
          </cell>
          <cell r="I738">
            <v>8.74</v>
          </cell>
        </row>
        <row r="739">
          <cell r="B739" t="str">
            <v/>
          </cell>
          <cell r="C739" t="str">
            <v>SINAPI</v>
          </cell>
          <cell r="D739">
            <v>88247</v>
          </cell>
          <cell r="E739" t="str">
            <v>AUXILIAR DE ELETRICISTA COM ENCARGOS COMPLEMENTARES</v>
          </cell>
          <cell r="F739" t="str">
            <v>H</v>
          </cell>
          <cell r="G739">
            <v>0.5</v>
          </cell>
          <cell r="H739">
            <v>14.23</v>
          </cell>
          <cell r="I739">
            <v>7.1150000000000002</v>
          </cell>
        </row>
        <row r="740">
          <cell r="B740" t="str">
            <v/>
          </cell>
          <cell r="C740" t="str">
            <v>PROPRIA</v>
          </cell>
          <cell r="E740" t="str">
            <v>MÃO FRANCESA 619MM</v>
          </cell>
          <cell r="F740" t="str">
            <v>UN</v>
          </cell>
          <cell r="G740">
            <v>1</v>
          </cell>
          <cell r="H740">
            <v>7.79</v>
          </cell>
          <cell r="I740">
            <v>7.79</v>
          </cell>
        </row>
        <row r="742">
          <cell r="B742" t="str">
            <v>COMP 105</v>
          </cell>
          <cell r="E742" t="str">
            <v>OLHAL PARA PARAFUSO</v>
          </cell>
          <cell r="F742" t="str">
            <v>UN</v>
          </cell>
          <cell r="I742">
            <v>10.2842</v>
          </cell>
        </row>
        <row r="743">
          <cell r="B743" t="str">
            <v/>
          </cell>
          <cell r="C743" t="str">
            <v>SINAPI</v>
          </cell>
          <cell r="D743">
            <v>88264</v>
          </cell>
          <cell r="E743" t="str">
            <v>ELETRICISTA COM ENCARGOS COMPLEMENTARES</v>
          </cell>
          <cell r="F743" t="str">
            <v>H</v>
          </cell>
          <cell r="G743">
            <v>0.02</v>
          </cell>
          <cell r="H743">
            <v>17.48</v>
          </cell>
          <cell r="I743">
            <v>0.34960000000000002</v>
          </cell>
        </row>
        <row r="744">
          <cell r="B744" t="str">
            <v/>
          </cell>
          <cell r="C744" t="str">
            <v>SINAPI</v>
          </cell>
          <cell r="D744">
            <v>88247</v>
          </cell>
          <cell r="E744" t="str">
            <v>AUXILIAR DE ELETRICISTA COM ENCARGOS COMPLEMENTARES</v>
          </cell>
          <cell r="F744" t="str">
            <v>H</v>
          </cell>
          <cell r="G744">
            <v>0.02</v>
          </cell>
          <cell r="H744">
            <v>14.23</v>
          </cell>
          <cell r="I744">
            <v>0.28460000000000002</v>
          </cell>
        </row>
        <row r="745">
          <cell r="B745" t="str">
            <v/>
          </cell>
          <cell r="C745" t="str">
            <v>PROPRIA</v>
          </cell>
          <cell r="E745" t="str">
            <v>OLHAL PARA PARAFUSO</v>
          </cell>
          <cell r="F745" t="str">
            <v>UN</v>
          </cell>
          <cell r="G745">
            <v>1</v>
          </cell>
          <cell r="H745">
            <v>9.65</v>
          </cell>
          <cell r="I745">
            <v>9.65</v>
          </cell>
        </row>
        <row r="747">
          <cell r="B747" t="str">
            <v>COMP 106</v>
          </cell>
          <cell r="E747" t="str">
            <v>PARA-RAIO DE DISTRIBUIÇÃO 12KV- POLIMÉRICO- 10KA</v>
          </cell>
          <cell r="F747" t="str">
            <v>UN</v>
          </cell>
          <cell r="I747">
            <v>215.28</v>
          </cell>
        </row>
        <row r="748">
          <cell r="B748" t="str">
            <v/>
          </cell>
          <cell r="C748" t="str">
            <v>SINAPI</v>
          </cell>
          <cell r="D748">
            <v>88264</v>
          </cell>
          <cell r="E748" t="str">
            <v>ELETRICISTA COM ENCARGOS COMPLEMENTARES</v>
          </cell>
          <cell r="F748" t="str">
            <v>H</v>
          </cell>
          <cell r="G748">
            <v>1</v>
          </cell>
          <cell r="H748">
            <v>17.48</v>
          </cell>
          <cell r="I748">
            <v>17.48</v>
          </cell>
        </row>
        <row r="749">
          <cell r="B749" t="str">
            <v/>
          </cell>
          <cell r="C749" t="str">
            <v>SINAPI</v>
          </cell>
          <cell r="D749">
            <v>88247</v>
          </cell>
          <cell r="E749" t="str">
            <v>AUXILIAR DE ELETRICISTA COM ENCARGOS COMPLEMENTARES</v>
          </cell>
          <cell r="F749" t="str">
            <v>H</v>
          </cell>
          <cell r="G749">
            <v>1</v>
          </cell>
          <cell r="H749">
            <v>14.23</v>
          </cell>
          <cell r="I749">
            <v>14.23</v>
          </cell>
        </row>
        <row r="750">
          <cell r="B750" t="str">
            <v/>
          </cell>
          <cell r="C750" t="str">
            <v>PROPRIA</v>
          </cell>
          <cell r="E750" t="str">
            <v>PARA RAIO DE DISTRIBUIÇÃO 12KV- POLIMÉTRICO- 10KA</v>
          </cell>
          <cell r="F750" t="str">
            <v>UN</v>
          </cell>
          <cell r="G750">
            <v>1</v>
          </cell>
          <cell r="H750">
            <v>183.57</v>
          </cell>
          <cell r="I750">
            <v>183.57</v>
          </cell>
        </row>
        <row r="752">
          <cell r="B752" t="str">
            <v>COMP 107</v>
          </cell>
          <cell r="E752" t="str">
            <v>PARAFUSO CABEÇA QUADRADA 100MM</v>
          </cell>
          <cell r="F752" t="str">
            <v>UN</v>
          </cell>
          <cell r="I752">
            <v>5.1922999999999995</v>
          </cell>
        </row>
        <row r="753">
          <cell r="B753" t="str">
            <v/>
          </cell>
          <cell r="C753" t="str">
            <v>SINAPI</v>
          </cell>
          <cell r="D753">
            <v>88247</v>
          </cell>
          <cell r="E753" t="str">
            <v>AUXILIAR DE ELETRICISTA COM ENCARGOS COMPLEMENTARES</v>
          </cell>
          <cell r="F753" t="str">
            <v>H</v>
          </cell>
          <cell r="G753">
            <v>0.01</v>
          </cell>
          <cell r="H753">
            <v>14.23</v>
          </cell>
          <cell r="I753">
            <v>0.14230000000000001</v>
          </cell>
        </row>
        <row r="754">
          <cell r="B754" t="str">
            <v/>
          </cell>
          <cell r="C754" t="str">
            <v>PROPRIA</v>
          </cell>
          <cell r="E754" t="str">
            <v>PARAFUSO CABEÇA QUADRADA DE 100MM</v>
          </cell>
          <cell r="F754" t="str">
            <v>UN</v>
          </cell>
          <cell r="G754">
            <v>1</v>
          </cell>
          <cell r="H754">
            <v>5.05</v>
          </cell>
          <cell r="I754">
            <v>5.05</v>
          </cell>
        </row>
        <row r="756">
          <cell r="B756" t="str">
            <v>COMP 108</v>
          </cell>
          <cell r="E756" t="str">
            <v>PARAFUSO CABEÇA QUADRADA 125MM</v>
          </cell>
          <cell r="F756" t="str">
            <v>UN</v>
          </cell>
          <cell r="I756">
            <v>5.3323</v>
          </cell>
        </row>
        <row r="757">
          <cell r="B757" t="str">
            <v/>
          </cell>
          <cell r="C757" t="str">
            <v>SINAPI</v>
          </cell>
          <cell r="D757">
            <v>88247</v>
          </cell>
          <cell r="E757" t="str">
            <v>AUXILIAR DE ELETRICISTA COM ENCARGOS COMPLEMENTARES</v>
          </cell>
          <cell r="F757" t="str">
            <v>H</v>
          </cell>
          <cell r="G757">
            <v>0.01</v>
          </cell>
          <cell r="H757">
            <v>14.23</v>
          </cell>
          <cell r="I757">
            <v>0.14230000000000001</v>
          </cell>
        </row>
        <row r="758">
          <cell r="B758" t="str">
            <v/>
          </cell>
          <cell r="C758" t="str">
            <v>PROPRIA</v>
          </cell>
          <cell r="E758" t="str">
            <v>PARAFUSO CABEÇA QUADRADA 125MM</v>
          </cell>
          <cell r="F758" t="str">
            <v>UN</v>
          </cell>
          <cell r="G758">
            <v>1</v>
          </cell>
          <cell r="H758">
            <v>5.19</v>
          </cell>
          <cell r="I758">
            <v>5.19</v>
          </cell>
        </row>
        <row r="760">
          <cell r="B760" t="str">
            <v>COMP 109</v>
          </cell>
          <cell r="E760" t="str">
            <v>PARAFUSO CABEÇA QUADRADA 200MM</v>
          </cell>
          <cell r="F760" t="str">
            <v>UN</v>
          </cell>
          <cell r="I760">
            <v>6.7322999999999995</v>
          </cell>
        </row>
        <row r="761">
          <cell r="B761" t="str">
            <v/>
          </cell>
          <cell r="C761" t="str">
            <v>SINAPI</v>
          </cell>
          <cell r="D761">
            <v>88247</v>
          </cell>
          <cell r="E761" t="str">
            <v>AUXILIAR DE ELETRICISTA COM ENCARGOS COMPLEMENTARES</v>
          </cell>
          <cell r="F761" t="str">
            <v>H</v>
          </cell>
          <cell r="G761">
            <v>0.01</v>
          </cell>
          <cell r="H761">
            <v>14.23</v>
          </cell>
          <cell r="I761">
            <v>0.14230000000000001</v>
          </cell>
        </row>
        <row r="762">
          <cell r="B762" t="str">
            <v/>
          </cell>
          <cell r="C762" t="str">
            <v>PROPRIA</v>
          </cell>
          <cell r="E762" t="str">
            <v>PARAFUSO DE CABEÇA QUADRADA 200MM</v>
          </cell>
          <cell r="F762" t="str">
            <v>UN</v>
          </cell>
          <cell r="G762">
            <v>1</v>
          </cell>
          <cell r="H762">
            <v>6.59</v>
          </cell>
          <cell r="I762">
            <v>6.59</v>
          </cell>
        </row>
        <row r="764">
          <cell r="B764" t="str">
            <v>COMP 110</v>
          </cell>
          <cell r="E764" t="str">
            <v>PARAFUSO CABEÇA QUADRADA 250MM</v>
          </cell>
          <cell r="F764" t="str">
            <v>UN</v>
          </cell>
          <cell r="I764">
            <v>7.5922999999999998</v>
          </cell>
        </row>
        <row r="765">
          <cell r="B765" t="str">
            <v/>
          </cell>
          <cell r="C765" t="str">
            <v>SINAPI</v>
          </cell>
          <cell r="D765">
            <v>88247</v>
          </cell>
          <cell r="E765" t="str">
            <v>AUXILIAR DE ELETRICISTA COM ENCARGOS COMPLEMENTARES</v>
          </cell>
          <cell r="F765" t="str">
            <v>H</v>
          </cell>
          <cell r="G765">
            <v>0.01</v>
          </cell>
          <cell r="H765">
            <v>14.23</v>
          </cell>
          <cell r="I765">
            <v>0.14230000000000001</v>
          </cell>
        </row>
        <row r="766">
          <cell r="B766" t="str">
            <v/>
          </cell>
          <cell r="C766" t="str">
            <v>PROPRIA</v>
          </cell>
          <cell r="E766" t="str">
            <v>PARAFUSO DE CABEÇA QUADRADA 250MM</v>
          </cell>
          <cell r="F766" t="str">
            <v>UN</v>
          </cell>
          <cell r="G766">
            <v>1</v>
          </cell>
          <cell r="H766">
            <v>7.45</v>
          </cell>
          <cell r="I766">
            <v>7.45</v>
          </cell>
        </row>
        <row r="768">
          <cell r="B768" t="str">
            <v>COMP 111</v>
          </cell>
          <cell r="E768" t="str">
            <v>PARAFUSO CABEÇA QUADRADA 300MM</v>
          </cell>
          <cell r="F768" t="str">
            <v>UN</v>
          </cell>
          <cell r="I768">
            <v>6.8622999999999994</v>
          </cell>
        </row>
        <row r="769">
          <cell r="B769" t="str">
            <v/>
          </cell>
          <cell r="C769" t="str">
            <v>SINAPI</v>
          </cell>
          <cell r="D769">
            <v>88247</v>
          </cell>
          <cell r="E769" t="str">
            <v>AUXILIAR DE ELETRICISTA COM ENCARGOS COMPLEMENTARES</v>
          </cell>
          <cell r="F769" t="str">
            <v>H</v>
          </cell>
          <cell r="G769">
            <v>0.01</v>
          </cell>
          <cell r="H769">
            <v>14.23</v>
          </cell>
          <cell r="I769">
            <v>0.14230000000000001</v>
          </cell>
        </row>
        <row r="770">
          <cell r="B770" t="str">
            <v/>
          </cell>
          <cell r="C770" t="str">
            <v>PROPRIA</v>
          </cell>
          <cell r="E770" t="str">
            <v>PARAFUSO DE CABEÇA QUADRADA 300MM</v>
          </cell>
          <cell r="F770" t="str">
            <v>UN</v>
          </cell>
          <cell r="G770">
            <v>1</v>
          </cell>
          <cell r="H770">
            <v>6.72</v>
          </cell>
          <cell r="I770">
            <v>6.72</v>
          </cell>
        </row>
        <row r="772">
          <cell r="B772" t="str">
            <v>COMP 112</v>
          </cell>
          <cell r="E772" t="str">
            <v>PERFIL U</v>
          </cell>
          <cell r="F772" t="str">
            <v>UN</v>
          </cell>
          <cell r="I772">
            <v>119.995</v>
          </cell>
        </row>
        <row r="773">
          <cell r="B773" t="str">
            <v/>
          </cell>
          <cell r="C773" t="str">
            <v>SINAPI</v>
          </cell>
          <cell r="D773">
            <v>88264</v>
          </cell>
          <cell r="E773" t="str">
            <v>ELETRICISTA COM ENCARGOS COMPLEMENTARES</v>
          </cell>
          <cell r="F773" t="str">
            <v>H</v>
          </cell>
          <cell r="G773">
            <v>0.5</v>
          </cell>
          <cell r="H773">
            <v>17.48</v>
          </cell>
          <cell r="I773">
            <v>8.74</v>
          </cell>
        </row>
        <row r="774">
          <cell r="B774" t="str">
            <v/>
          </cell>
          <cell r="C774" t="str">
            <v>SINAPI</v>
          </cell>
          <cell r="D774">
            <v>88247</v>
          </cell>
          <cell r="E774" t="str">
            <v>AUXILIAR DE ELETRICISTA COM ENCARGOS COMPLEMENTARES</v>
          </cell>
          <cell r="F774" t="str">
            <v>H</v>
          </cell>
          <cell r="G774">
            <v>0.5</v>
          </cell>
          <cell r="H774">
            <v>14.23</v>
          </cell>
          <cell r="I774">
            <v>7.1150000000000002</v>
          </cell>
        </row>
        <row r="775">
          <cell r="B775" t="str">
            <v/>
          </cell>
          <cell r="C775" t="str">
            <v>PROPRIA</v>
          </cell>
          <cell r="E775" t="str">
            <v>PERFIL U</v>
          </cell>
          <cell r="F775" t="str">
            <v>UN</v>
          </cell>
          <cell r="G775">
            <v>1</v>
          </cell>
          <cell r="H775">
            <v>104.14</v>
          </cell>
          <cell r="I775">
            <v>104.14</v>
          </cell>
        </row>
        <row r="777">
          <cell r="B777" t="str">
            <v>COMP 113</v>
          </cell>
          <cell r="E777" t="str">
            <v>PINO ALTO TRAVANTE 140MM PARA ISOLAR PILAR</v>
          </cell>
          <cell r="F777" t="str">
            <v>UN</v>
          </cell>
          <cell r="I777">
            <v>18.523</v>
          </cell>
        </row>
        <row r="778">
          <cell r="B778" t="str">
            <v/>
          </cell>
          <cell r="C778" t="str">
            <v>SINAPI</v>
          </cell>
          <cell r="D778">
            <v>88264</v>
          </cell>
          <cell r="E778" t="str">
            <v>ELETRICISTA COM ENCARGOS COMPLEMENTARES</v>
          </cell>
          <cell r="F778" t="str">
            <v>H</v>
          </cell>
          <cell r="G778">
            <v>0.3</v>
          </cell>
          <cell r="H778">
            <v>17.48</v>
          </cell>
          <cell r="I778">
            <v>5.2439999999999998</v>
          </cell>
        </row>
        <row r="779">
          <cell r="B779" t="str">
            <v/>
          </cell>
          <cell r="C779" t="str">
            <v>SINAPI</v>
          </cell>
          <cell r="D779">
            <v>88247</v>
          </cell>
          <cell r="E779" t="str">
            <v>AUXILIAR DE ELETRICISTA COM ENCARGOS COMPLEMENTARES</v>
          </cell>
          <cell r="F779" t="str">
            <v>H</v>
          </cell>
          <cell r="G779">
            <v>0.3</v>
          </cell>
          <cell r="H779">
            <v>14.23</v>
          </cell>
          <cell r="I779">
            <v>4.2690000000000001</v>
          </cell>
        </row>
        <row r="780">
          <cell r="B780" t="str">
            <v/>
          </cell>
          <cell r="C780" t="str">
            <v>PROPRIA</v>
          </cell>
          <cell r="E780" t="str">
            <v>PINO ALTO TRAVANTE 140MM PARA ISOLADOR PILAR</v>
          </cell>
          <cell r="F780" t="str">
            <v>UN</v>
          </cell>
          <cell r="G780">
            <v>1</v>
          </cell>
          <cell r="H780">
            <v>9.01</v>
          </cell>
          <cell r="I780">
            <v>9.01</v>
          </cell>
        </row>
        <row r="782">
          <cell r="B782" t="str">
            <v>COMP 114</v>
          </cell>
          <cell r="E782" t="str">
            <v>PINO CURTO PARA ISOLADOR DE PINO</v>
          </cell>
          <cell r="F782" t="str">
            <v>UN</v>
          </cell>
          <cell r="I782">
            <v>9.6709999999999994</v>
          </cell>
        </row>
        <row r="783">
          <cell r="B783" t="str">
            <v/>
          </cell>
          <cell r="C783" t="str">
            <v>SINAPI</v>
          </cell>
          <cell r="D783">
            <v>88264</v>
          </cell>
          <cell r="E783" t="str">
            <v>ELETRICISTA COM ENCARGOS COMPLEMENTARES</v>
          </cell>
          <cell r="F783" t="str">
            <v>H</v>
          </cell>
          <cell r="G783">
            <v>0.1</v>
          </cell>
          <cell r="H783">
            <v>17.48</v>
          </cell>
          <cell r="I783">
            <v>1.7480000000000002</v>
          </cell>
        </row>
        <row r="784">
          <cell r="B784" t="str">
            <v/>
          </cell>
          <cell r="C784" t="str">
            <v>SINAPI</v>
          </cell>
          <cell r="D784">
            <v>88247</v>
          </cell>
          <cell r="E784" t="str">
            <v>AUXILIAR DE ELETRICISTA COM ENCARGOS COMPLEMENTARES</v>
          </cell>
          <cell r="F784" t="str">
            <v>H</v>
          </cell>
          <cell r="G784">
            <v>0.1</v>
          </cell>
          <cell r="H784">
            <v>14.23</v>
          </cell>
          <cell r="I784">
            <v>1.423</v>
          </cell>
        </row>
        <row r="785">
          <cell r="B785" t="str">
            <v/>
          </cell>
          <cell r="C785" t="str">
            <v>PROPRIA</v>
          </cell>
          <cell r="E785" t="str">
            <v>PINO CURTO PARA ISOLADOR DE PINO</v>
          </cell>
          <cell r="F785" t="str">
            <v>UN</v>
          </cell>
          <cell r="G785">
            <v>1</v>
          </cell>
          <cell r="H785">
            <v>6.5</v>
          </cell>
          <cell r="I785">
            <v>6.5</v>
          </cell>
        </row>
        <row r="787">
          <cell r="B787" t="str">
            <v>COMP 115</v>
          </cell>
          <cell r="E787" t="str">
            <v>PROTETOR DE BUCHA DE AT DE TRANSFORMADOR 15KV</v>
          </cell>
          <cell r="F787" t="str">
            <v>UN</v>
          </cell>
          <cell r="I787">
            <v>26.402999999999999</v>
          </cell>
        </row>
        <row r="788">
          <cell r="B788" t="str">
            <v/>
          </cell>
          <cell r="C788" t="str">
            <v>SINAPI</v>
          </cell>
          <cell r="D788">
            <v>88264</v>
          </cell>
          <cell r="E788" t="str">
            <v>ELETRICISTA COM ENCARGOS COMPLEMENTARES</v>
          </cell>
          <cell r="F788" t="str">
            <v>H</v>
          </cell>
          <cell r="G788">
            <v>0.3</v>
          </cell>
          <cell r="H788">
            <v>17.48</v>
          </cell>
          <cell r="I788">
            <v>5.2439999999999998</v>
          </cell>
        </row>
        <row r="789">
          <cell r="B789" t="str">
            <v/>
          </cell>
          <cell r="C789" t="str">
            <v>SINAPI</v>
          </cell>
          <cell r="D789">
            <v>88247</v>
          </cell>
          <cell r="E789" t="str">
            <v>AUXILIAR DE ELETRICISTA COM ENCARGOS COMPLEMENTARES</v>
          </cell>
          <cell r="F789" t="str">
            <v>H</v>
          </cell>
          <cell r="G789">
            <v>0.3</v>
          </cell>
          <cell r="H789">
            <v>14.23</v>
          </cell>
          <cell r="I789">
            <v>4.2690000000000001</v>
          </cell>
        </row>
        <row r="790">
          <cell r="B790" t="str">
            <v/>
          </cell>
          <cell r="C790" t="str">
            <v>PROPRIA</v>
          </cell>
          <cell r="E790" t="str">
            <v>PROTETOR DE BUCHA DE AT DE TRANSFORMADOR 15KV</v>
          </cell>
          <cell r="F790" t="str">
            <v>UN</v>
          </cell>
          <cell r="G790">
            <v>1</v>
          </cell>
          <cell r="H790">
            <v>16.89</v>
          </cell>
          <cell r="I790">
            <v>16.89</v>
          </cell>
        </row>
        <row r="792">
          <cell r="B792" t="str">
            <v>COMP 116</v>
          </cell>
          <cell r="E792" t="str">
            <v>SAPATILHA</v>
          </cell>
          <cell r="F792" t="str">
            <v>UN</v>
          </cell>
          <cell r="I792">
            <v>2.9611000000000001</v>
          </cell>
        </row>
        <row r="793">
          <cell r="B793" t="str">
            <v/>
          </cell>
          <cell r="C793" t="str">
            <v>SINAPI</v>
          </cell>
          <cell r="D793">
            <v>88264</v>
          </cell>
          <cell r="E793" t="str">
            <v>ELETRICISTA COM ENCARGOS COMPLEMENTARES</v>
          </cell>
          <cell r="F793" t="str">
            <v>H</v>
          </cell>
          <cell r="G793">
            <v>0.02</v>
          </cell>
          <cell r="H793">
            <v>17.48</v>
          </cell>
          <cell r="I793">
            <v>0.34960000000000002</v>
          </cell>
        </row>
        <row r="794">
          <cell r="B794" t="str">
            <v/>
          </cell>
          <cell r="C794" t="str">
            <v>SINAPI</v>
          </cell>
          <cell r="D794">
            <v>88247</v>
          </cell>
          <cell r="E794" t="str">
            <v>AUXILIAR DE ELETRICISTA COM ENCARGOS COMPLEMENTARES</v>
          </cell>
          <cell r="F794" t="str">
            <v>H</v>
          </cell>
          <cell r="G794">
            <v>0.05</v>
          </cell>
          <cell r="H794">
            <v>14.23</v>
          </cell>
          <cell r="I794">
            <v>0.71150000000000002</v>
          </cell>
        </row>
        <row r="795">
          <cell r="B795" t="str">
            <v/>
          </cell>
          <cell r="C795" t="str">
            <v>SINAPI</v>
          </cell>
          <cell r="D795">
            <v>7581</v>
          </cell>
          <cell r="E795" t="str">
            <v>SAPATILHA EM ACO GALVANIZADO PARA CABOS COM DIAMETRO NOMINAL ATE 5/8"</v>
          </cell>
          <cell r="F795" t="str">
            <v>UN</v>
          </cell>
          <cell r="G795">
            <v>1</v>
          </cell>
          <cell r="H795">
            <v>1.9</v>
          </cell>
          <cell r="I795">
            <v>1.9</v>
          </cell>
        </row>
        <row r="797">
          <cell r="B797" t="str">
            <v>COMP 117</v>
          </cell>
          <cell r="E797" t="str">
            <v>SERVIÇO DE CAMINHÃO LINHA VIVA PARA IMPLANTAÇÃO DE 2 POSTES E SERVIÇO DE CONEXÃO.</v>
          </cell>
          <cell r="F797" t="str">
            <v>UN</v>
          </cell>
          <cell r="I797">
            <v>4534.0280000000002</v>
          </cell>
        </row>
        <row r="798">
          <cell r="B798" t="str">
            <v/>
          </cell>
          <cell r="C798" t="str">
            <v>PROPRIA</v>
          </cell>
          <cell r="E798" t="str">
            <v>MUNCK 6T EM CAMINHÃO CARROCEIRO</v>
          </cell>
          <cell r="F798" t="str">
            <v>H</v>
          </cell>
          <cell r="G798">
            <v>21</v>
          </cell>
          <cell r="H798">
            <v>80</v>
          </cell>
          <cell r="I798">
            <v>1680</v>
          </cell>
        </row>
        <row r="799">
          <cell r="B799" t="str">
            <v/>
          </cell>
          <cell r="C799" t="str">
            <v>SINAPI</v>
          </cell>
          <cell r="D799">
            <v>88247</v>
          </cell>
          <cell r="E799" t="str">
            <v>AUXILIAR DE ELETRICISTA COM ENCARGOS COMPLEMENTARES</v>
          </cell>
          <cell r="F799" t="str">
            <v>H</v>
          </cell>
          <cell r="G799">
            <v>59.6</v>
          </cell>
          <cell r="H799">
            <v>14.23</v>
          </cell>
          <cell r="I799">
            <v>848.10800000000006</v>
          </cell>
        </row>
        <row r="800">
          <cell r="B800" t="str">
            <v/>
          </cell>
          <cell r="C800" t="str">
            <v>SINAPI</v>
          </cell>
          <cell r="D800">
            <v>88264</v>
          </cell>
          <cell r="E800" t="str">
            <v>ELETRICISTA COM ENCARGOS COMPLEMENTARES</v>
          </cell>
          <cell r="F800" t="str">
            <v>H</v>
          </cell>
          <cell r="G800">
            <v>48</v>
          </cell>
          <cell r="H800">
            <v>17.48</v>
          </cell>
          <cell r="I800">
            <v>839.04</v>
          </cell>
        </row>
        <row r="801">
          <cell r="B801" t="str">
            <v/>
          </cell>
          <cell r="C801" t="str">
            <v>SINAPI</v>
          </cell>
          <cell r="D801">
            <v>88266</v>
          </cell>
          <cell r="E801" t="str">
            <v>ELETROTÉCNICO COM ENCARGOS COMPLEMENTARES</v>
          </cell>
          <cell r="F801" t="str">
            <v>H</v>
          </cell>
          <cell r="G801">
            <v>48</v>
          </cell>
          <cell r="H801">
            <v>24.31</v>
          </cell>
          <cell r="I801">
            <v>1166.8799999999999</v>
          </cell>
        </row>
        <row r="803">
          <cell r="B803" t="str">
            <v>COMP 118</v>
          </cell>
          <cell r="E803" t="str">
            <v>SUPORTE DE TRANSFORMADOR</v>
          </cell>
          <cell r="F803" t="str">
            <v>UN</v>
          </cell>
          <cell r="I803">
            <v>131.245</v>
          </cell>
        </row>
        <row r="804">
          <cell r="B804" t="str">
            <v/>
          </cell>
          <cell r="C804" t="str">
            <v>SINAPI</v>
          </cell>
          <cell r="D804">
            <v>88264</v>
          </cell>
          <cell r="E804" t="str">
            <v>ELETRICISTA COM ENCARGOS COMPLEMENTARES</v>
          </cell>
          <cell r="F804" t="str">
            <v>H</v>
          </cell>
          <cell r="G804">
            <v>0.5</v>
          </cell>
          <cell r="H804">
            <v>17.48</v>
          </cell>
          <cell r="I804">
            <v>8.74</v>
          </cell>
        </row>
        <row r="805">
          <cell r="B805" t="str">
            <v/>
          </cell>
          <cell r="C805" t="str">
            <v>SINAPI</v>
          </cell>
          <cell r="D805">
            <v>88247</v>
          </cell>
          <cell r="E805" t="str">
            <v>AUXILIAR DE ELETRICISTA COM ENCARGOS COMPLEMENTARES</v>
          </cell>
          <cell r="F805" t="str">
            <v>H</v>
          </cell>
          <cell r="G805">
            <v>0.5</v>
          </cell>
          <cell r="H805">
            <v>14.23</v>
          </cell>
          <cell r="I805">
            <v>7.1150000000000002</v>
          </cell>
        </row>
        <row r="806">
          <cell r="B806" t="str">
            <v/>
          </cell>
          <cell r="C806" t="str">
            <v>PROPRIA</v>
          </cell>
          <cell r="E806" t="str">
            <v>SUPORTE DE TRANSFORMADOR</v>
          </cell>
          <cell r="F806" t="str">
            <v>UN</v>
          </cell>
          <cell r="G806">
            <v>1</v>
          </cell>
          <cell r="H806">
            <v>115.39</v>
          </cell>
          <cell r="I806">
            <v>115.39</v>
          </cell>
        </row>
      </sheetData>
      <sheetData sheetId="3"/>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1-QUANT"/>
      <sheetName val="2-SINAPI OUTUBRO 2017"/>
      <sheetName val="3-COMPO.ADM.PRF "/>
      <sheetName val="4-ORÇAMENTO"/>
      <sheetName val="5-BDI"/>
      <sheetName val="6-CRONOGRAMA"/>
    </sheetNames>
    <sheetDataSet>
      <sheetData sheetId="0"/>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3.12</v>
          </cell>
        </row>
        <row r="4">
          <cell r="A4">
            <v>6</v>
          </cell>
          <cell r="B4" t="str">
            <v>DETERGENTE AMONIACO (AMONIA DILUIDA)</v>
          </cell>
          <cell r="C4" t="str">
            <v xml:space="preserve">L     </v>
          </cell>
          <cell r="D4">
            <v>2.1800000000000002</v>
          </cell>
        </row>
        <row r="5">
          <cell r="A5">
            <v>7</v>
          </cell>
          <cell r="B5" t="str">
            <v>SODA CAUSTICA EM ESCAMAS</v>
          </cell>
          <cell r="C5" t="str">
            <v xml:space="preserve">KG    </v>
          </cell>
          <cell r="D5">
            <v>7.21</v>
          </cell>
        </row>
        <row r="6">
          <cell r="A6">
            <v>10</v>
          </cell>
          <cell r="B6" t="str">
            <v>BALDE PLASTICO CAPACIDADE *10* L</v>
          </cell>
          <cell r="C6" t="str">
            <v xml:space="preserve">UN    </v>
          </cell>
          <cell r="D6">
            <v>6.56</v>
          </cell>
        </row>
        <row r="7">
          <cell r="A7">
            <v>12</v>
          </cell>
          <cell r="B7" t="str">
            <v>ESCOVA DE ACO, COM CABO, *4  X 15* FILEIRAS DE CERDAS</v>
          </cell>
          <cell r="C7" t="str">
            <v xml:space="preserve">UN    </v>
          </cell>
          <cell r="D7">
            <v>6.42</v>
          </cell>
        </row>
        <row r="8">
          <cell r="A8">
            <v>13</v>
          </cell>
          <cell r="B8" t="str">
            <v>ESTOPA</v>
          </cell>
          <cell r="C8" t="str">
            <v xml:space="preserve">KG    </v>
          </cell>
          <cell r="D8">
            <v>9.8800000000000008</v>
          </cell>
        </row>
        <row r="9">
          <cell r="A9">
            <v>16</v>
          </cell>
          <cell r="B9" t="str">
            <v>SABAO EM PO</v>
          </cell>
          <cell r="C9" t="str">
            <v xml:space="preserve">KG    </v>
          </cell>
          <cell r="D9">
            <v>4.34</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16.010000000000002</v>
          </cell>
        </row>
        <row r="30">
          <cell r="A30">
            <v>46</v>
          </cell>
          <cell r="B30" t="str">
            <v>ADAPTADOR, PVC PBA,  BOLSA/ROSCA, JE, DN 75 / DE  85 MM</v>
          </cell>
          <cell r="C30" t="str">
            <v xml:space="preserve">UN    </v>
          </cell>
          <cell r="D30">
            <v>26.12</v>
          </cell>
        </row>
        <row r="31">
          <cell r="A31">
            <v>47</v>
          </cell>
          <cell r="B31" t="str">
            <v>ADAPTADOR, PVC PBA, BOLSA/ROSCA, JE, DN 100 / DE 110 MM</v>
          </cell>
          <cell r="C31" t="str">
            <v xml:space="preserve">UN    </v>
          </cell>
          <cell r="D31">
            <v>31.23</v>
          </cell>
        </row>
        <row r="32">
          <cell r="A32">
            <v>48</v>
          </cell>
          <cell r="B32" t="str">
            <v>ADAPTADOR, PVC PBA, BOLSA/ROSCA, JE, DN 50 / DE 60 MM</v>
          </cell>
          <cell r="C32" t="str">
            <v xml:space="preserve">UN    </v>
          </cell>
          <cell r="D32">
            <v>12.18</v>
          </cell>
        </row>
        <row r="33">
          <cell r="A33">
            <v>50</v>
          </cell>
          <cell r="B33" t="str">
            <v>ADAPTADOR, PVC PBA, A BOLSA DEFOFO, JE, DN 75 / DE  85 MM</v>
          </cell>
          <cell r="C33" t="str">
            <v xml:space="preserve">UN    </v>
          </cell>
          <cell r="D33">
            <v>37.58</v>
          </cell>
        </row>
        <row r="34">
          <cell r="A34">
            <v>51</v>
          </cell>
          <cell r="B34" t="str">
            <v>ADAPTADOR, PVC PBA, A BOLSA DEFOFO, JE, DN 100 / DE 110 MM</v>
          </cell>
          <cell r="C34" t="str">
            <v xml:space="preserve">UN    </v>
          </cell>
          <cell r="D34">
            <v>59.33</v>
          </cell>
        </row>
        <row r="35">
          <cell r="A35">
            <v>52</v>
          </cell>
          <cell r="B35" t="str">
            <v>ADAPTADOR, PVC PBA, PONTA/ROSCA, JE, DN 50 / DE  60 MM</v>
          </cell>
          <cell r="C35" t="str">
            <v xml:space="preserve">UN    </v>
          </cell>
          <cell r="D35">
            <v>6.08</v>
          </cell>
        </row>
        <row r="36">
          <cell r="A36">
            <v>55</v>
          </cell>
          <cell r="B36" t="str">
            <v>ADAPTADOR DE COMPRESSAO EM POLIPROPILENO (PP), PARA TUBO EM PEAD, 20 MM X 1/2", PARA LIGACAO PREDIAL DE AGUA (NTS 179)</v>
          </cell>
          <cell r="C36" t="str">
            <v xml:space="preserve">UN    </v>
          </cell>
          <cell r="D36">
            <v>2.94</v>
          </cell>
        </row>
        <row r="37">
          <cell r="A37">
            <v>60</v>
          </cell>
          <cell r="B37" t="str">
            <v>ADAPTADOR PVC, COM REGISTRO, PARA PEAD, 20 MM X 3/4", PARA LIGACAO PREDIAL DE AGUA</v>
          </cell>
          <cell r="C37" t="str">
            <v xml:space="preserve">UN    </v>
          </cell>
          <cell r="D37">
            <v>3.81</v>
          </cell>
        </row>
        <row r="38">
          <cell r="A38">
            <v>61</v>
          </cell>
          <cell r="B38" t="str">
            <v>ADAPTADOR DE COMPRESSAO EM POLIPROPILENO (PP), PARA TUBO EM PEAD, 20 MM X 3/4", PARA LIGACAO PREDIAL DE AGUA (NTS 179)</v>
          </cell>
          <cell r="C38" t="str">
            <v xml:space="preserve">UN    </v>
          </cell>
          <cell r="D38">
            <v>2.78</v>
          </cell>
        </row>
        <row r="39">
          <cell r="A39">
            <v>62</v>
          </cell>
          <cell r="B39" t="str">
            <v>ADAPTADOR DE COMPRESSAO EM POLIPROPILENO (PP), PARA TUBO EM PEAD, 32 MM X 1", PARA LIGACAO PREDIAL DE AGUA (NTS 179)</v>
          </cell>
          <cell r="C39" t="str">
            <v xml:space="preserve">UN    </v>
          </cell>
          <cell r="D39">
            <v>5.76</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3.35</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13.42</v>
          </cell>
        </row>
        <row r="141">
          <cell r="A141">
            <v>334</v>
          </cell>
          <cell r="B141" t="str">
            <v>ARAME GALVANIZADO  8 BWG, D = 4,19MM (0,101 KG/M)</v>
          </cell>
          <cell r="C141" t="str">
            <v xml:space="preserve">KG    </v>
          </cell>
          <cell r="D141">
            <v>12.66</v>
          </cell>
        </row>
        <row r="142">
          <cell r="A142">
            <v>335</v>
          </cell>
          <cell r="B142" t="str">
            <v>ARAME GALVANIZADO 10 BWG, 3,40 MM (0,0713 KG/M)</v>
          </cell>
          <cell r="C142" t="str">
            <v xml:space="preserve">KG    </v>
          </cell>
          <cell r="D142">
            <v>11.6</v>
          </cell>
        </row>
        <row r="143">
          <cell r="A143">
            <v>337</v>
          </cell>
          <cell r="B143" t="str">
            <v>ARAME RECOZIDO 18 BWG, 1,25 MM (0,01 KG/M)</v>
          </cell>
          <cell r="C143" t="str">
            <v xml:space="preserve">KG    </v>
          </cell>
          <cell r="D143">
            <v>7.19</v>
          </cell>
        </row>
        <row r="144">
          <cell r="A144">
            <v>338</v>
          </cell>
          <cell r="B144" t="str">
            <v>ARAME FARPADO 16 BWG (0,047 KG/M)</v>
          </cell>
          <cell r="C144" t="str">
            <v xml:space="preserve">KG    </v>
          </cell>
          <cell r="D144">
            <v>17.62</v>
          </cell>
        </row>
        <row r="145">
          <cell r="A145">
            <v>339</v>
          </cell>
          <cell r="B145" t="str">
            <v>ARAME FARPADO GALVANIZADO 14 BWG, CLASSE 250</v>
          </cell>
          <cell r="C145" t="str">
            <v xml:space="preserve">M     </v>
          </cell>
          <cell r="D145">
            <v>0.68</v>
          </cell>
        </row>
        <row r="146">
          <cell r="A146">
            <v>340</v>
          </cell>
          <cell r="B146" t="str">
            <v>ARAME FARPADO 16 BWG 4 X 4", 23,50 KG/ROLO 500 M</v>
          </cell>
          <cell r="C146" t="str">
            <v xml:space="preserve">M     </v>
          </cell>
          <cell r="D146">
            <v>0.93</v>
          </cell>
        </row>
        <row r="147">
          <cell r="A147">
            <v>341</v>
          </cell>
          <cell r="B147" t="str">
            <v>ARAME GALVANIZADO 18 BWG, 1,24MM (0,009 KG/M)</v>
          </cell>
          <cell r="C147" t="str">
            <v xml:space="preserve">M     </v>
          </cell>
          <cell r="D147">
            <v>0.17</v>
          </cell>
        </row>
        <row r="148">
          <cell r="A148">
            <v>342</v>
          </cell>
          <cell r="B148" t="str">
            <v>ARAME GALVANIZADO 12 BWG, 2,76 MM (0,048 KG/M)</v>
          </cell>
          <cell r="C148" t="str">
            <v xml:space="preserve">KG    </v>
          </cell>
          <cell r="D148">
            <v>13.11</v>
          </cell>
        </row>
        <row r="149">
          <cell r="A149">
            <v>343</v>
          </cell>
          <cell r="B149" t="str">
            <v>ARAME GALVANIZADO 14 BWG, 2,10MM (0,0272 KG/M)</v>
          </cell>
          <cell r="C149" t="str">
            <v xml:space="preserve">M     </v>
          </cell>
          <cell r="D149">
            <v>0.36</v>
          </cell>
        </row>
        <row r="150">
          <cell r="A150">
            <v>344</v>
          </cell>
          <cell r="B150" t="str">
            <v>ARAME GALVANIZADO 16 BWG, 1,65MM (0,0166 KG/M)</v>
          </cell>
          <cell r="C150" t="str">
            <v xml:space="preserve">KG    </v>
          </cell>
          <cell r="D150">
            <v>14.51</v>
          </cell>
        </row>
        <row r="151">
          <cell r="A151">
            <v>345</v>
          </cell>
          <cell r="B151" t="str">
            <v>ARAME GALVANIZADO 18 BWG, 1,24MM (0,009 KG/M)</v>
          </cell>
          <cell r="C151" t="str">
            <v xml:space="preserve">KG    </v>
          </cell>
          <cell r="D151">
            <v>17.739999999999998</v>
          </cell>
        </row>
        <row r="152">
          <cell r="A152">
            <v>346</v>
          </cell>
          <cell r="B152" t="str">
            <v>ARAME DE ACO OVALADO 15 X 17 ( 45,7 KG, 700 KGF), ROLO 1000 M</v>
          </cell>
          <cell r="C152" t="str">
            <v xml:space="preserve">KG    </v>
          </cell>
          <cell r="D152">
            <v>14</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57.5</v>
          </cell>
        </row>
        <row r="159">
          <cell r="A159">
            <v>368</v>
          </cell>
          <cell r="B159" t="str">
            <v>AREIA PARA ATERRO - POSTO JAZIDA/FORNECEDOR (RETIRADO NA JAZIDA, SEM TRANSPORTE)</v>
          </cell>
          <cell r="C159" t="str">
            <v xml:space="preserve">M3    </v>
          </cell>
          <cell r="D159">
            <v>43.12</v>
          </cell>
        </row>
        <row r="160">
          <cell r="A160">
            <v>369</v>
          </cell>
          <cell r="B160" t="str">
            <v>AREIA AMARELA, AREIA BARRADA OU ARENOSO (RETIRADA NO AREAL, SEM TRANSPORTE)</v>
          </cell>
          <cell r="C160" t="str">
            <v xml:space="preserve">M3    </v>
          </cell>
          <cell r="D160">
            <v>63.98</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0.46</v>
          </cell>
        </row>
        <row r="163">
          <cell r="A163">
            <v>374</v>
          </cell>
          <cell r="B163" t="str">
            <v>ARGAMASSA PRONTA PARA REVESTIMENTO INTERNO EM PAREDES</v>
          </cell>
          <cell r="C163" t="str">
            <v xml:space="preserve">KG    </v>
          </cell>
          <cell r="D163">
            <v>0.4</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1.7</v>
          </cell>
        </row>
        <row r="179">
          <cell r="A179">
            <v>406</v>
          </cell>
          <cell r="B179" t="str">
            <v>FITA ACO INOX PARA CINTAR POSTE, L = 19 MM, E = 0,5 MM (ROLO DE 30M)</v>
          </cell>
          <cell r="C179" t="str">
            <v xml:space="preserve">UN    </v>
          </cell>
          <cell r="D179">
            <v>51.65</v>
          </cell>
        </row>
        <row r="180">
          <cell r="A180">
            <v>407</v>
          </cell>
          <cell r="B180" t="str">
            <v>FITA DE ALUMINIO PARA PROTECAO DO CONDUTOR LARGURA 10 MM</v>
          </cell>
          <cell r="C180" t="str">
            <v xml:space="preserve">KG    </v>
          </cell>
          <cell r="D180">
            <v>57.63</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14.25</v>
          </cell>
        </row>
        <row r="187">
          <cell r="A187">
            <v>416</v>
          </cell>
          <cell r="B187" t="str">
            <v>GRAMPO METALICO TIPO OLHAL PARA HASTE DE ATERRAMENTO DE 3/4'', CONDUTOR DE *10* A 50 MM2</v>
          </cell>
          <cell r="C187" t="str">
            <v xml:space="preserve">UN    </v>
          </cell>
          <cell r="D187">
            <v>5.21</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3.23</v>
          </cell>
        </row>
        <row r="192">
          <cell r="A192">
            <v>426</v>
          </cell>
          <cell r="B192" t="str">
            <v>GRAMPO METALICO TIPO U PARA HASTE DE ATERRAMENTO DE ATE 3/4'', CONDUTOR DE 10 A 25 MM2</v>
          </cell>
          <cell r="C192" t="str">
            <v xml:space="preserve">UN    </v>
          </cell>
          <cell r="D192">
            <v>17.809999999999999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6.81</v>
          </cell>
        </row>
        <row r="208">
          <cell r="A208">
            <v>510</v>
          </cell>
          <cell r="B208" t="str">
            <v>ASFALTO MODIFICADO TIPO I - NBR 9910 (ASFALTO OXIDADO PARA IMPERMEABILIZACAO, COEFICIENTE DE PENETRACAO 25-40)</v>
          </cell>
          <cell r="C208" t="str">
            <v xml:space="preserve">KG    </v>
          </cell>
          <cell r="D208">
            <v>6.26</v>
          </cell>
        </row>
        <row r="209">
          <cell r="A209">
            <v>511</v>
          </cell>
          <cell r="B209" t="str">
            <v>PRIMER PARA MANTA ASFALTICA A BASE DE ASFALTO MODIFICADO DILUIDO EM SOLVENTE, APLICACAO A FRIO</v>
          </cell>
          <cell r="C209" t="str">
            <v xml:space="preserve">L     </v>
          </cell>
          <cell r="D209">
            <v>11.65</v>
          </cell>
        </row>
        <row r="210">
          <cell r="A210">
            <v>516</v>
          </cell>
          <cell r="B210" t="str">
            <v>ASFALTO MODIFICADO TIPO II - NBR 9910 (ASFALTO OXIDADO PARA IMPERMEABILIZACAO, COEFICIENTE DE PENETRACAO 20-35)</v>
          </cell>
          <cell r="C210" t="str">
            <v xml:space="preserve">KG    </v>
          </cell>
          <cell r="D210">
            <v>6.67</v>
          </cell>
        </row>
        <row r="211">
          <cell r="A211">
            <v>517</v>
          </cell>
          <cell r="B211" t="str">
            <v>EMULSAO ASFALTICA ANIONICA</v>
          </cell>
          <cell r="C211" t="str">
            <v xml:space="preserve">L     </v>
          </cell>
          <cell r="D211">
            <v>6.09</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6.07</v>
          </cell>
        </row>
        <row r="219">
          <cell r="A219">
            <v>547</v>
          </cell>
          <cell r="B219" t="str">
            <v>BARRA DE FERRO RETANGULAR, BARRA CHATA, 2" X 3/8" (L X E), 3,79KG/M</v>
          </cell>
          <cell r="C219" t="str">
            <v xml:space="preserve">M     </v>
          </cell>
          <cell r="D219">
            <v>23</v>
          </cell>
        </row>
        <row r="220">
          <cell r="A220">
            <v>549</v>
          </cell>
          <cell r="B220" t="str">
            <v>BARRA DE FERRO RETANGULAR, BARRA CHATA, 2" X 1/2" (L X E), 5,06 KG/M</v>
          </cell>
          <cell r="C220" t="str">
            <v xml:space="preserve">M     </v>
          </cell>
          <cell r="D220">
            <v>30.71</v>
          </cell>
        </row>
        <row r="221">
          <cell r="A221">
            <v>551</v>
          </cell>
          <cell r="B221" t="str">
            <v>BARRA DE FERRO RETANGULAR, BARRA CHATA, 2" X 1" (L X E), 10,12 KG/M</v>
          </cell>
          <cell r="C221" t="str">
            <v xml:space="preserve">M     </v>
          </cell>
          <cell r="D221">
            <v>60.01</v>
          </cell>
        </row>
        <row r="222">
          <cell r="A222">
            <v>552</v>
          </cell>
          <cell r="B222" t="str">
            <v>BARRA DE FERRO RETANGULAR, BARRA CHATA, 1 1/2" X 1/4" (L X E), 1,89 KG/M</v>
          </cell>
          <cell r="C222" t="str">
            <v xml:space="preserve">M     </v>
          </cell>
          <cell r="D222">
            <v>11.47</v>
          </cell>
        </row>
        <row r="223">
          <cell r="A223">
            <v>555</v>
          </cell>
          <cell r="B223" t="str">
            <v>BARRA DE FERRO RETANGULAR, BARRA CHATA, 1" X 1/4" (L X E), 1,2265 KG/M</v>
          </cell>
          <cell r="C223" t="str">
            <v xml:space="preserve">M     </v>
          </cell>
          <cell r="D223">
            <v>7.03</v>
          </cell>
        </row>
        <row r="224">
          <cell r="A224">
            <v>557</v>
          </cell>
          <cell r="B224" t="str">
            <v>BARRA DE FERRO RETANGULAR, BARRA CHATA, 1 1/2"  X 1/2" (L X E), 3,79 KG/M</v>
          </cell>
          <cell r="C224" t="str">
            <v xml:space="preserve">M     </v>
          </cell>
          <cell r="D224">
            <v>23.3</v>
          </cell>
        </row>
        <row r="225">
          <cell r="A225">
            <v>559</v>
          </cell>
          <cell r="B225" t="str">
            <v>BARRA DE FERRO RETANGULAR, BARRA CHATA, 2" X 1/4" (L X E), 2,53 KG/M</v>
          </cell>
          <cell r="C225" t="str">
            <v xml:space="preserve">M     </v>
          </cell>
          <cell r="D225">
            <v>15.35</v>
          </cell>
        </row>
        <row r="226">
          <cell r="A226">
            <v>560</v>
          </cell>
          <cell r="B226" t="str">
            <v>BARRA DE FERRO RETANGULAR, BARRA CHATA, 2" X 5/16" (L X E), 3,162 KG/M</v>
          </cell>
          <cell r="C226" t="str">
            <v xml:space="preserve">M     </v>
          </cell>
          <cell r="D226">
            <v>19.43</v>
          </cell>
        </row>
        <row r="227">
          <cell r="A227">
            <v>563</v>
          </cell>
          <cell r="B227" t="str">
            <v>BARRA DE FERRO RETANGULAR, BARRA CHATA, 3/8" X 1 1/2" (L X E), 2,84 KG/M</v>
          </cell>
          <cell r="C227" t="str">
            <v xml:space="preserve">M     </v>
          </cell>
          <cell r="D227">
            <v>17.45</v>
          </cell>
        </row>
        <row r="228">
          <cell r="A228">
            <v>565</v>
          </cell>
          <cell r="B228" t="str">
            <v>BARRA DE FERRO RETANGULAR, BARRA CHATA, 1" X 3/16" (L X E), 1,73 KG/M</v>
          </cell>
          <cell r="C228" t="str">
            <v xml:space="preserve">M     </v>
          </cell>
          <cell r="D228">
            <v>10.74</v>
          </cell>
        </row>
        <row r="229">
          <cell r="A229">
            <v>566</v>
          </cell>
          <cell r="B229" t="str">
            <v>BARRA DE FERRO RETANGULAR, BARRA CHATA, 3/4" X 1/8" (L X E), 0,47 KG/M</v>
          </cell>
          <cell r="C229" t="str">
            <v xml:space="preserve">M     </v>
          </cell>
          <cell r="D229">
            <v>3.12</v>
          </cell>
        </row>
        <row r="230">
          <cell r="A230">
            <v>567</v>
          </cell>
          <cell r="B230" t="str">
            <v>CANTONEIRA FERRO GALVANIZADO DE ABAS IGUAIS, 1" X 1/8" (L X E) , 1,20KG/M</v>
          </cell>
          <cell r="C230" t="str">
            <v xml:space="preserve">M     </v>
          </cell>
          <cell r="D230">
            <v>8</v>
          </cell>
        </row>
        <row r="231">
          <cell r="A231">
            <v>568</v>
          </cell>
          <cell r="B231" t="str">
            <v>CANTONEIRA FERRO GALVANIZADO DE ABAS IGUAIS, 2" X 3/8" (L X E), 6,9 KG/M</v>
          </cell>
          <cell r="C231" t="str">
            <v xml:space="preserve">M     </v>
          </cell>
          <cell r="D231">
            <v>48.43</v>
          </cell>
        </row>
        <row r="232">
          <cell r="A232">
            <v>569</v>
          </cell>
          <cell r="B232" t="str">
            <v>CANTONEIRA FERRO GALVANIZADO DE ABAS IGUAIS, 3/4" X 1/8" (L X E)</v>
          </cell>
          <cell r="C232" t="str">
            <v xml:space="preserve">KG    </v>
          </cell>
          <cell r="D232">
            <v>6.73</v>
          </cell>
        </row>
        <row r="233">
          <cell r="A233">
            <v>574</v>
          </cell>
          <cell r="B233" t="str">
            <v>CANTONEIRA FERRO GALVANIZADO DE ABAS IGUAIS, 1 1/2" X 1/4" (L X E), 3,40 KG/M</v>
          </cell>
          <cell r="C233" t="str">
            <v xml:space="preserve">M     </v>
          </cell>
          <cell r="D233">
            <v>21.59</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41.42</v>
          </cell>
        </row>
        <row r="236">
          <cell r="A236">
            <v>584</v>
          </cell>
          <cell r="B236" t="str">
            <v>CANTONEIRA ALUMINIO ABAS IGUAIS 2 ", E = 1/8 "</v>
          </cell>
          <cell r="C236" t="str">
            <v xml:space="preserve">M     </v>
          </cell>
          <cell r="D236">
            <v>35.770000000000003</v>
          </cell>
        </row>
        <row r="237">
          <cell r="A237">
            <v>585</v>
          </cell>
          <cell r="B237" t="str">
            <v>CANTONEIRA "U" ALUMINIO ABAS IGUAIS 1 ", E = 3/32 "</v>
          </cell>
          <cell r="C237" t="str">
            <v xml:space="preserve">KG    </v>
          </cell>
          <cell r="D237">
            <v>33.61</v>
          </cell>
        </row>
        <row r="238">
          <cell r="A238">
            <v>586</v>
          </cell>
          <cell r="B238" t="str">
            <v>CANTONEIRA ALUMINIO ABAS IGUAIS 1 ", E = 3 /16 "</v>
          </cell>
          <cell r="C238" t="str">
            <v xml:space="preserve">M     </v>
          </cell>
          <cell r="D238">
            <v>21.17</v>
          </cell>
        </row>
        <row r="239">
          <cell r="A239">
            <v>587</v>
          </cell>
          <cell r="B239" t="str">
            <v>CANTONEIRA ALUMINIO ABAS DESIGUAIS 1" X 3/4 ", E = 1/8 "</v>
          </cell>
          <cell r="C239" t="str">
            <v xml:space="preserve">KG    </v>
          </cell>
          <cell r="D239">
            <v>36.020000000000003</v>
          </cell>
        </row>
        <row r="240">
          <cell r="A240">
            <v>588</v>
          </cell>
          <cell r="B240" t="str">
            <v>CANTONEIRA ALUMINIO ABAS IGUAIS 1 1/4 ", E = 3/16 "</v>
          </cell>
          <cell r="C240" t="str">
            <v xml:space="preserve">M     </v>
          </cell>
          <cell r="D240">
            <v>33.49</v>
          </cell>
        </row>
        <row r="241">
          <cell r="A241">
            <v>589</v>
          </cell>
          <cell r="B241" t="str">
            <v>CANTONEIRA ALUMINIO ABAS IGUAIS 2 ", E = 1/4 "</v>
          </cell>
          <cell r="C241" t="str">
            <v xml:space="preserve">M     </v>
          </cell>
          <cell r="D241">
            <v>56.62</v>
          </cell>
        </row>
        <row r="242">
          <cell r="A242">
            <v>590</v>
          </cell>
          <cell r="B242" t="str">
            <v>CANTONEIRA ALUMINIO ABAS DESIGUAIS 2 1/2" X 1/2 ", E = 3/16 "</v>
          </cell>
          <cell r="C242" t="str">
            <v xml:space="preserve">KG    </v>
          </cell>
          <cell r="D242">
            <v>34.81</v>
          </cell>
        </row>
        <row r="243">
          <cell r="A243">
            <v>591</v>
          </cell>
          <cell r="B243" t="str">
            <v>CANTONEIRA ALUMINIO ABAS IGUAIS 1 1/2 ", E = 3/16 "</v>
          </cell>
          <cell r="C243" t="str">
            <v xml:space="preserve">KG    </v>
          </cell>
          <cell r="D243">
            <v>33.61</v>
          </cell>
        </row>
        <row r="244">
          <cell r="A244">
            <v>592</v>
          </cell>
          <cell r="B244" t="str">
            <v>CANTONEIRA ALUMINIO ABAS IGUAIS 1 ", E = 1/8 ", 25,40 X 3,17 MM (0,408 KG/M)</v>
          </cell>
          <cell r="C244" t="str">
            <v xml:space="preserve">KG    </v>
          </cell>
          <cell r="D244">
            <v>36.020000000000003</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484.96</v>
          </cell>
        </row>
        <row r="249">
          <cell r="A249">
            <v>606</v>
          </cell>
          <cell r="B249" t="str">
            <v>JANELA DE CORRER, ACO, BATENTE/REQUADRO DE 6 A 14 CM, QUADRICULADA, PINTURA ANTICORROSIVA, SEM VIDRO, BANDEIRA COM BASCULA, 4 FLS, 120  X 150 CM (A X L)</v>
          </cell>
          <cell r="C249" t="str">
            <v xml:space="preserve">M2    </v>
          </cell>
          <cell r="D249">
            <v>422.99</v>
          </cell>
        </row>
        <row r="250">
          <cell r="A250">
            <v>615</v>
          </cell>
          <cell r="B250" t="str">
            <v>JANELA BASCULANTE, ACO, COM BATENTE/REQUADRO, 60 X 80 CM (SEM VIDROS)</v>
          </cell>
          <cell r="C250" t="str">
            <v xml:space="preserve">M2    </v>
          </cell>
          <cell r="D250">
            <v>269.27</v>
          </cell>
        </row>
        <row r="251">
          <cell r="A251">
            <v>616</v>
          </cell>
          <cell r="B251" t="str">
            <v>JANELA BASCULANTE, ACO, COM BATENTE/REQUADRO, 60 X 80 CM (SEM VIDROS)</v>
          </cell>
          <cell r="C251" t="str">
            <v xml:space="preserve">UN    </v>
          </cell>
          <cell r="D251">
            <v>129.25</v>
          </cell>
        </row>
        <row r="252">
          <cell r="A252">
            <v>622</v>
          </cell>
          <cell r="B252" t="str">
            <v>JANELA DE CORRER, ACO, BATENTE/REQUADRO DE 6 A 14 CM, QUADRICULADA, PINT ANTICORROSIVA, SEM VIDRO, SEM BANDEIRA, 4 FLS, 100  X 120 CM (A X L)</v>
          </cell>
          <cell r="C252" t="str">
            <v xml:space="preserve">UN    </v>
          </cell>
          <cell r="D252">
            <v>422.71</v>
          </cell>
        </row>
        <row r="253">
          <cell r="A253">
            <v>623</v>
          </cell>
          <cell r="B253" t="str">
            <v>JANELA MAXIMO AR, ACO, BATENTE/REQUADRO DE 6 A 14 CM, PINT ANTICORROSIVA, SEM VIDRO, SEM GRADE, 1 FL, 60  X 80 CM (A X L)</v>
          </cell>
          <cell r="C253" t="str">
            <v xml:space="preserve">M2    </v>
          </cell>
          <cell r="D253">
            <v>187.26</v>
          </cell>
        </row>
        <row r="254">
          <cell r="A254">
            <v>624</v>
          </cell>
          <cell r="B254" t="str">
            <v>JANELA MAXIMO AR, ACO, BATENTE/REQUADRO DE 6 A 14 CM, PINT ANTICORROSIVA, SEM VIDRO, COM GRADE, 1 FL, 60  X 80 CM (A X L)</v>
          </cell>
          <cell r="C254" t="str">
            <v xml:space="preserve">M2    </v>
          </cell>
          <cell r="D254">
            <v>498.71</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93.8</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45.33</v>
          </cell>
        </row>
        <row r="269">
          <cell r="A269">
            <v>679</v>
          </cell>
          <cell r="B269" t="str">
            <v>BLOQUETE/PISO INTERTRAVADO DE CONCRETO - MODELO SEXTAVADO, 25 CM X 25 CM, E = 10 CM, RESISTENCIA DE 35 MPA (NBR 9781), COR NATURAL</v>
          </cell>
          <cell r="C269" t="str">
            <v xml:space="preserve">M2    </v>
          </cell>
          <cell r="D269">
            <v>53.91</v>
          </cell>
        </row>
        <row r="270">
          <cell r="A270">
            <v>695</v>
          </cell>
          <cell r="B270" t="str">
            <v>BLOQUETE/PISO INTERTRAVADO DE CONCRETO - MODELO RAQUETE, *22 CM X 13,5* CM, E = 6 CM, RESISTENCIA DE 35 MPA (NBR 9781), COR NATURAL</v>
          </cell>
          <cell r="C270" t="str">
            <v xml:space="preserve">M2    </v>
          </cell>
          <cell r="D270">
            <v>39.340000000000003</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41.16</v>
          </cell>
        </row>
        <row r="273">
          <cell r="A273">
            <v>712</v>
          </cell>
          <cell r="B273" t="str">
            <v>BLOQUETE/PISO INTERTRAVADO DE CONCRETO - MODELO SEXTAVADO, 25 CM X 25 CM, E = 8 CM, RESISTENCIA DE 35 MPA (NBR 9781), COR NATURAL</v>
          </cell>
          <cell r="C273" t="str">
            <v xml:space="preserve">M2    </v>
          </cell>
          <cell r="D273">
            <v>42.9</v>
          </cell>
        </row>
        <row r="274">
          <cell r="A274">
            <v>715</v>
          </cell>
          <cell r="B274" t="str">
            <v>BLOCO DE VIDRO INCOLOR, CANELADO, DE *19 X 19 X 8* CM</v>
          </cell>
          <cell r="C274" t="str">
            <v xml:space="preserve">UN    </v>
          </cell>
          <cell r="D274">
            <v>14</v>
          </cell>
        </row>
        <row r="275">
          <cell r="A275">
            <v>716</v>
          </cell>
          <cell r="B275" t="str">
            <v>BLOCO DE VIDRO INCOLOR XADREZ, DE *20 X 20 X 10* CM</v>
          </cell>
          <cell r="C275" t="str">
            <v xml:space="preserve">UN    </v>
          </cell>
          <cell r="D275">
            <v>14.15</v>
          </cell>
        </row>
        <row r="276">
          <cell r="A276">
            <v>718</v>
          </cell>
          <cell r="B276" t="str">
            <v>BLOCO DE VIDRO/ELEMENTO VAZADO INCOLOR, VENEZIANA, DE *20 X 20 X 6* CM</v>
          </cell>
          <cell r="C276" t="str">
            <v xml:space="preserve">UN    </v>
          </cell>
          <cell r="D276">
            <v>20.86</v>
          </cell>
        </row>
        <row r="277">
          <cell r="A277">
            <v>723</v>
          </cell>
          <cell r="B277" t="str">
            <v>MOTOBOMBA AUTOESCORVANTE POTENCIA 5,42 HP, BOCAIS SUCCAO X RECALQUE 2" X 2", A GASOLINA, DIAMETRO DO ROTOR 122 MM HM/Q = 6 MCA / 33,0 M3/H A 28 MCA / 8,0 M3/H</v>
          </cell>
          <cell r="C277" t="str">
            <v xml:space="preserve">UN    </v>
          </cell>
          <cell r="D277">
            <v>2191.7600000000002</v>
          </cell>
        </row>
        <row r="278">
          <cell r="A278">
            <v>729</v>
          </cell>
          <cell r="B278" t="str">
            <v>BOMBA CENTRIFUGA COM MOTOR ELETRICO MONOFASICO, POTENCIA 0,33 HP,  BOCAIS 1" X 3/4", DIAMETRO DO ROTOR 99 MM, HM/Q = 4 MCA / 8,5 M3/H A 18 MCA / 0,90 M3/H</v>
          </cell>
          <cell r="C278" t="str">
            <v xml:space="preserve">UN    </v>
          </cell>
          <cell r="D278">
            <v>498.78</v>
          </cell>
        </row>
        <row r="279">
          <cell r="A279">
            <v>730</v>
          </cell>
          <cell r="B279" t="str">
            <v>MOTOBOMBA AUTOESCORVANTE MOTOR ELETRICO TRIFASICO 7,4HP BOCA DIAMETRO DE SUCCAO X RECLAQUE: 2"X2", HM/ Q = 10 M / 73,5 M3/H A 28 M / 8,2 M3 /H</v>
          </cell>
          <cell r="C279" t="str">
            <v xml:space="preserve">UN    </v>
          </cell>
          <cell r="D279">
            <v>4409.67</v>
          </cell>
        </row>
        <row r="280">
          <cell r="A280">
            <v>731</v>
          </cell>
          <cell r="B280" t="str">
            <v>BOMBA CENTRIFUGA MOTOR ELETRICO MONOFASICO 0,49 HP  BOCAIS 1" X 3/4", DIAMETRO DO ROTOR 110 MM, HM/Q: 6 M / 8,3 M3/H A 20 M / 1,2 M3/H</v>
          </cell>
          <cell r="C280" t="str">
            <v xml:space="preserve">UN    </v>
          </cell>
          <cell r="D280">
            <v>485.43</v>
          </cell>
        </row>
        <row r="281">
          <cell r="A281">
            <v>732</v>
          </cell>
          <cell r="B281" t="str">
            <v>BOMBA CENTRIFUGA MOTOR ELETRICO TRIFASICO 0,99HP  DIAMETRO DE SUCCAO X ELEVACAO 1" X 1", DIAMETRO DO ROTOR 145 MM, HM/Q: 14 M / 8,4 M3/H A 40 M / 0,60 M3/H</v>
          </cell>
          <cell r="C281" t="str">
            <v xml:space="preserve">UN    </v>
          </cell>
          <cell r="D281">
            <v>818.28</v>
          </cell>
        </row>
        <row r="282">
          <cell r="A282">
            <v>733</v>
          </cell>
          <cell r="B282" t="str">
            <v>BOMBA CENTRIFUGA MOTOR ELETRICO MONOFASICO 0,74HP  DIAMETRO DE SUCCAO X ELEVACAO 1 1/4" X 1", DIAMETRO DO ROTOR 120 MM, HM/Q: 8 M / 7,70 M3/H A 24 M / 2,80 M3/H</v>
          </cell>
          <cell r="C282" t="str">
            <v xml:space="preserve">UN    </v>
          </cell>
          <cell r="D282">
            <v>829.43</v>
          </cell>
        </row>
        <row r="283">
          <cell r="A283">
            <v>734</v>
          </cell>
          <cell r="B283" t="str">
            <v>BOMBA CENTRIFUGA,  MOTOR ELETRICO TRIFASICO 1,48HP  DIAMETRO DE SUCCAO X ELEVACAO 1 1/2" X 1", DIAMETRO DO ROTOR 117 MM, HM/Q: 10 M / 21,9 M3/H A 24 M / 6,1 M3/H</v>
          </cell>
          <cell r="C283" t="str">
            <v xml:space="preserve">UN    </v>
          </cell>
          <cell r="D283">
            <v>877.2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1455.68</v>
          </cell>
        </row>
        <row r="285">
          <cell r="A285">
            <v>736</v>
          </cell>
          <cell r="B285" t="str">
            <v>BOMBA CENTRIFUGA  MOTOR ELETRICO TRIFASICO 2,96HP, DIAMETRO DE SUCCAO X ELEVACAO 1 1/2" X 1 1/4", DIAMETRO DO ROTOR 148 MM, HM/Q: 34 M / 14,80 M3/H A 40 M / 8,60 M3/H</v>
          </cell>
          <cell r="C285" t="str">
            <v xml:space="preserve">UN    </v>
          </cell>
          <cell r="D285">
            <v>1223.96</v>
          </cell>
        </row>
        <row r="286">
          <cell r="A286">
            <v>737</v>
          </cell>
          <cell r="B286" t="str">
            <v>BOMBA CENTRIFUGA MOTOR ELETRICO TRIFASICO 14,8 HP, DIAMETRO DE SUCCAO X ELEVACAO 2 1/2" X 2", DIAMETRO DO ROTOR 195 MM, HM/Q: 62 M / 55,5 M3/H A 80 M / 31,50 M3/H</v>
          </cell>
          <cell r="C286" t="str">
            <v xml:space="preserve">UN    </v>
          </cell>
          <cell r="D286">
            <v>4588.6899999999996</v>
          </cell>
        </row>
        <row r="287">
          <cell r="A287">
            <v>738</v>
          </cell>
          <cell r="B287" t="str">
            <v>BOMBA CENTRIFUGA MOTOR ELETRICO TRIFASICO 5HP, DIAMETRO DE SUCCAO X ELEVACAO 2" X 1 1/2", DIAMETRO DO ROTOR 155 MM, HM/Q: 40 M / 20,40 M3/H A 46 M / 9,20 M3/H</v>
          </cell>
          <cell r="C287" t="str">
            <v xml:space="preserve">UN    </v>
          </cell>
          <cell r="D287">
            <v>2127.7399999999998</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4316.75</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3359</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2.2999999999999998</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5.28</v>
          </cell>
        </row>
        <row r="334">
          <cell r="A334">
            <v>797</v>
          </cell>
          <cell r="B334" t="str">
            <v>BUCHA DE REDUCAO PVC ROSCAVEL 1 1/2" X 1"</v>
          </cell>
          <cell r="C334" t="str">
            <v xml:space="preserve">UN    </v>
          </cell>
          <cell r="D334">
            <v>5.36</v>
          </cell>
        </row>
        <row r="335">
          <cell r="A335">
            <v>798</v>
          </cell>
          <cell r="B335" t="str">
            <v>BUCHA DE REDUCAO PVC ROSCAVEL 3/4" X 1/2"</v>
          </cell>
          <cell r="C335" t="str">
            <v xml:space="preserve">UN    </v>
          </cell>
          <cell r="D335">
            <v>0.78</v>
          </cell>
        </row>
        <row r="336">
          <cell r="A336">
            <v>799</v>
          </cell>
          <cell r="B336" t="str">
            <v>BUCHA DE REDUCAO PVC ROSCAVEL, 1" X 1/2"</v>
          </cell>
          <cell r="C336" t="str">
            <v xml:space="preserve">UN    </v>
          </cell>
          <cell r="D336">
            <v>2.42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21.77</v>
          </cell>
        </row>
        <row r="364">
          <cell r="A364">
            <v>842</v>
          </cell>
          <cell r="B364" t="str">
            <v>CABO DE ALUMINIO NU SEM ALMA DE ACO, BITOLA 4 AWG</v>
          </cell>
          <cell r="C364" t="str">
            <v xml:space="preserve">KG    </v>
          </cell>
          <cell r="D364">
            <v>26.85</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41.23</v>
          </cell>
        </row>
        <row r="387">
          <cell r="A387">
            <v>902</v>
          </cell>
          <cell r="B387" t="str">
            <v>CABO DE COBRE UNIPOLAR 70 MM2, BLINDADO, ISOLACAO 12/20 KV EPR, COBERTURA EM PVC</v>
          </cell>
          <cell r="C387" t="str">
            <v xml:space="preserve">M     </v>
          </cell>
          <cell r="D387">
            <v>65.08</v>
          </cell>
        </row>
        <row r="388">
          <cell r="A388">
            <v>903</v>
          </cell>
          <cell r="B388" t="str">
            <v>CABO DE COBRE UNIPOLAR 95 MM2, BLINDADO, ISOLACAO 12/20 KV EPR, COBERTURA EM PVC</v>
          </cell>
          <cell r="C388" t="str">
            <v xml:space="preserve">M     </v>
          </cell>
          <cell r="D388">
            <v>79.680000000000007</v>
          </cell>
        </row>
        <row r="389">
          <cell r="A389">
            <v>911</v>
          </cell>
          <cell r="B389" t="str">
            <v>CABO DE COBRE UNIPOLAR 16 MM2, BLINDADO, ISOLACAO 6/10 KV EPR, COBERTURA EM PVC</v>
          </cell>
          <cell r="C389" t="str">
            <v xml:space="preserve">M     </v>
          </cell>
          <cell r="D389">
            <v>37.72</v>
          </cell>
        </row>
        <row r="390">
          <cell r="A390">
            <v>912</v>
          </cell>
          <cell r="B390" t="str">
            <v>CABO DE COBRE UNIPOLAR 35 MM2, BLINDADO, ISOLACAO 6/10 KV EPR, COBERTURA EM PVC</v>
          </cell>
          <cell r="C390" t="str">
            <v xml:space="preserve">M     </v>
          </cell>
          <cell r="D390">
            <v>43.84</v>
          </cell>
        </row>
        <row r="391">
          <cell r="A391">
            <v>913</v>
          </cell>
          <cell r="B391" t="str">
            <v>CABO DE COBRE UNIPOLAR 70 MM2, BLINDADO, ISOLACAO 6/10 KV EPR, COBERTURA EM PVC</v>
          </cell>
          <cell r="C391" t="str">
            <v xml:space="preserve">M     </v>
          </cell>
          <cell r="D391">
            <v>70.41</v>
          </cell>
        </row>
        <row r="392">
          <cell r="A392">
            <v>914</v>
          </cell>
          <cell r="B392" t="str">
            <v>CABO DE COBRE UNIPOLAR 95 MM2, BLINDADO, ISOLACAO 6/10 KV EPR, COBERTURA EM PVC</v>
          </cell>
          <cell r="C392" t="str">
            <v xml:space="preserve">M     </v>
          </cell>
          <cell r="D392">
            <v>86.35</v>
          </cell>
        </row>
        <row r="393">
          <cell r="A393">
            <v>925</v>
          </cell>
          <cell r="B393" t="str">
            <v>CABO DE COBRE UNIPOLAR 25 MM2, BLINDADO, ISOLACAO 3,6/6 KV EPR, COBERTURA EM PVC</v>
          </cell>
          <cell r="C393" t="str">
            <v xml:space="preserve">M     </v>
          </cell>
          <cell r="D393">
            <v>34.869999999999997</v>
          </cell>
        </row>
        <row r="394">
          <cell r="A394">
            <v>926</v>
          </cell>
          <cell r="B394" t="str">
            <v>CABO DE COBRE UNIPOLAR 35 MM2, BLINDADO, ISOLACAO 3,6/6 KV EPR, COBERTURA EM PVC</v>
          </cell>
          <cell r="C394" t="str">
            <v xml:space="preserve">M     </v>
          </cell>
          <cell r="D394">
            <v>43.57</v>
          </cell>
        </row>
        <row r="395">
          <cell r="A395">
            <v>927</v>
          </cell>
          <cell r="B395" t="str">
            <v>CABO DE COBRE UNIPOLAR 70 MM2, BLINDADO, ISOLACAO 3,6/6 KV EPR, COBERTURA EM PVC</v>
          </cell>
          <cell r="C395" t="str">
            <v xml:space="preserve">M     </v>
          </cell>
          <cell r="D395">
            <v>63.08</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84.29</v>
          </cell>
        </row>
        <row r="404">
          <cell r="A404">
            <v>946</v>
          </cell>
          <cell r="B404" t="str">
            <v>CABO DE COBRE UNIPOLAR 50 MM2, BLINDADO, ISOLACAO 3,6/6 KV EPR, COBERTURA EM PVC</v>
          </cell>
          <cell r="C404" t="str">
            <v xml:space="preserve">M     </v>
          </cell>
          <cell r="D404">
            <v>58.83</v>
          </cell>
        </row>
        <row r="405">
          <cell r="A405">
            <v>947</v>
          </cell>
          <cell r="B405" t="str">
            <v>CABO DE COBRE UNIPOLAR 16 MM2, BLINDADO, ISOLACAO 3,6/6 KV EPR, COBERTURA EM PVC</v>
          </cell>
          <cell r="C405" t="str">
            <v xml:space="preserve">M     </v>
          </cell>
          <cell r="D405">
            <v>25.94</v>
          </cell>
        </row>
        <row r="406">
          <cell r="A406">
            <v>948</v>
          </cell>
          <cell r="B406" t="str">
            <v>CABO DE COBRE UNIPOLAR 10 MM2, BLINDADO, ISOLACAO 3,6/6 KV EPR, COBERTURA EM PVC</v>
          </cell>
          <cell r="C406" t="str">
            <v xml:space="preserve">M     </v>
          </cell>
          <cell r="D406">
            <v>25.5</v>
          </cell>
        </row>
        <row r="407">
          <cell r="A407">
            <v>953</v>
          </cell>
          <cell r="B407" t="str">
            <v>CABO DE COBRE UNIPOLAR 50 MM2, BLINDADO, ISOLACAO 6/10 KV EPR, COBERTURA EM PVC</v>
          </cell>
          <cell r="C407" t="str">
            <v xml:space="preserve">M     </v>
          </cell>
          <cell r="D407">
            <v>53.53</v>
          </cell>
        </row>
        <row r="408">
          <cell r="A408">
            <v>954</v>
          </cell>
          <cell r="B408" t="str">
            <v>CABO DE COBRE UNIPOLAR 25MM2, BLINDADO, ISOLACAO 6/10 KV EPR, COBERTURA EM PVC</v>
          </cell>
          <cell r="C408" t="str">
            <v xml:space="preserve">M     </v>
          </cell>
          <cell r="D408">
            <v>38.520000000000003</v>
          </cell>
        </row>
        <row r="409">
          <cell r="A409">
            <v>955</v>
          </cell>
          <cell r="B409" t="str">
            <v>CABO DE COBRE UNIPOLAR 50 MM2, BLINDADO, ISOLACAO 12/20 KV EPR, COBERTURA EM PVC</v>
          </cell>
          <cell r="C409" t="str">
            <v xml:space="preserve">M     </v>
          </cell>
          <cell r="D409">
            <v>52.32</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28.75</v>
          </cell>
        </row>
        <row r="450">
          <cell r="A450">
            <v>1031</v>
          </cell>
          <cell r="B450" t="str">
            <v>TUBO DE DESCIDA EXTERNO DE PVC PARA CAIXA DE DESCARGA EXTERNA ALTA - 40 MM X 1,60 M</v>
          </cell>
          <cell r="C450" t="str">
            <v xml:space="preserve">UN    </v>
          </cell>
          <cell r="D450">
            <v>8.7100000000000009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147.84</v>
          </cell>
        </row>
        <row r="455">
          <cell r="A455">
            <v>1068</v>
          </cell>
          <cell r="B455" t="str">
            <v>CAIXA PARA MEDICAO COLETIVA TIPO L, PADRAO BIFASICO OU TRIFASICO, PARA ATE 4 MEDIDORES (PADRAO DA CONCESSIONARIA LOCAL)</v>
          </cell>
          <cell r="C455" t="str">
            <v xml:space="preserve">UN    </v>
          </cell>
          <cell r="D455">
            <v>1982.69</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26.36</v>
          </cell>
        </row>
        <row r="477">
          <cell r="A477">
            <v>1109</v>
          </cell>
          <cell r="B477" t="str">
            <v>CALHA QUADRADA DE CHAPA DE ACO GALVANIZADA NUM 26, CORTE 33 CM</v>
          </cell>
          <cell r="C477" t="str">
            <v xml:space="preserve">M     </v>
          </cell>
          <cell r="D477">
            <v>26.23</v>
          </cell>
        </row>
        <row r="478">
          <cell r="A478">
            <v>1110</v>
          </cell>
          <cell r="B478" t="str">
            <v>CALHA PLATIBANDA DE CHAPA DE ACO GALVANIZADA NUM 26, CORTE 45 CM</v>
          </cell>
          <cell r="C478" t="str">
            <v xml:space="preserve">M     </v>
          </cell>
          <cell r="D478">
            <v>39.340000000000003</v>
          </cell>
        </row>
        <row r="479">
          <cell r="A479">
            <v>1113</v>
          </cell>
          <cell r="B479" t="str">
            <v>RUFO EXTERNO/INTERNO DE CHAPA DE ACO GALVANIZADA NUM 26, CORTE 33 CM</v>
          </cell>
          <cell r="C479" t="str">
            <v xml:space="preserve">M     </v>
          </cell>
          <cell r="D479">
            <v>26.23</v>
          </cell>
        </row>
        <row r="480">
          <cell r="A480">
            <v>1114</v>
          </cell>
          <cell r="B480" t="str">
            <v>RUFO INTERNO DE CHAPA DE ACO GALVANIZADA NUM 26, CORTE 50 CM</v>
          </cell>
          <cell r="C480" t="str">
            <v xml:space="preserve">M     </v>
          </cell>
          <cell r="D480">
            <v>39.340000000000003</v>
          </cell>
        </row>
        <row r="481">
          <cell r="A481">
            <v>1115</v>
          </cell>
          <cell r="B481" t="str">
            <v>RUFO EXTERNO DE CHAPA DE ACO GALVANIZADA NUM 26, CORTE 28 CM</v>
          </cell>
          <cell r="C481" t="str">
            <v xml:space="preserve">M     </v>
          </cell>
          <cell r="D481">
            <v>23.91</v>
          </cell>
        </row>
        <row r="482">
          <cell r="A482">
            <v>1116</v>
          </cell>
          <cell r="B482" t="str">
            <v>RUFO EXTERNO DE CHAPA DE ACO GALVANIZADA NUM 26, CORTE 25 CM</v>
          </cell>
          <cell r="C482" t="str">
            <v xml:space="preserve">M     </v>
          </cell>
          <cell r="D482">
            <v>19.670000000000002</v>
          </cell>
        </row>
        <row r="483">
          <cell r="A483">
            <v>1117</v>
          </cell>
          <cell r="B483" t="str">
            <v>CALHA PARA AGUA FURTADA DE CHAPA DE ACO GALVANIZADA NUM 26, CORTE 40 CM</v>
          </cell>
          <cell r="C483" t="str">
            <v xml:space="preserve">M     </v>
          </cell>
          <cell r="D483">
            <v>30.6</v>
          </cell>
        </row>
        <row r="484">
          <cell r="A484">
            <v>1118</v>
          </cell>
          <cell r="B484" t="str">
            <v>CALHA PARA AGUA FURTADA DE CHAPA DE ACO GALVANIZADA NUM 26, CORTE 50 CM</v>
          </cell>
          <cell r="C484" t="str">
            <v xml:space="preserve">M     </v>
          </cell>
          <cell r="D484">
            <v>39.340000000000003</v>
          </cell>
        </row>
        <row r="485">
          <cell r="A485">
            <v>1119</v>
          </cell>
          <cell r="B485" t="str">
            <v>CALHA QUADRADA DE CHAPA DE ACO GALVANIZADA NUM 28, CORTE 25 CM</v>
          </cell>
          <cell r="C485" t="str">
            <v xml:space="preserve">M     </v>
          </cell>
          <cell r="D485">
            <v>19.670000000000002</v>
          </cell>
        </row>
        <row r="486">
          <cell r="A486">
            <v>1159</v>
          </cell>
          <cell r="B486" t="str">
            <v>CAMINHONETE COM MOTOR A DIESEL, POTENCIA 180 CV, CABINE DUPLA, 4X4</v>
          </cell>
          <cell r="C486" t="str">
            <v xml:space="preserve">UN    </v>
          </cell>
          <cell r="D486">
            <v>162606.49</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12.68</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5.67</v>
          </cell>
        </row>
        <row r="514">
          <cell r="A514">
            <v>1207</v>
          </cell>
          <cell r="B514" t="str">
            <v>CAP, PVC PBA, JE, DN 100 / DE 110 MM,  PARA REDE DE AGUA (NBR 10351)</v>
          </cell>
          <cell r="C514" t="str">
            <v xml:space="preserve">UN    </v>
          </cell>
          <cell r="D514">
            <v>23.63</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14.51</v>
          </cell>
        </row>
        <row r="520">
          <cell r="A520">
            <v>1292</v>
          </cell>
          <cell r="B520" t="str">
            <v>PISO EM CERAMICA ESMALTADA EXTRA, PEI MAIOR OU IGUAL A 4, FORMATO MAIOR QUE 2025 CM2</v>
          </cell>
          <cell r="C520" t="str">
            <v xml:space="preserve">M2    </v>
          </cell>
          <cell r="D520">
            <v>29.57</v>
          </cell>
        </row>
        <row r="521">
          <cell r="A521">
            <v>1297</v>
          </cell>
          <cell r="B521" t="str">
            <v>PISO EM CERAMICA ESMALTADA, COMERCIAL (PADRAO POPULAR), PEI MAIOR OU IGUAL A 3, FORMATO MENOR OU IGUAL A  2025 CM2</v>
          </cell>
          <cell r="C521" t="str">
            <v xml:space="preserve">M2    </v>
          </cell>
          <cell r="D521">
            <v>12.03</v>
          </cell>
        </row>
        <row r="522">
          <cell r="A522">
            <v>1318</v>
          </cell>
          <cell r="B522" t="str">
            <v>CHAPA DE ACO FINA A QUENTE BITOLA MSG 14, E = 2,00 MM (16,0 KG/M2)</v>
          </cell>
          <cell r="C522" t="str">
            <v xml:space="preserve">KG    </v>
          </cell>
          <cell r="D522">
            <v>7.44</v>
          </cell>
        </row>
        <row r="523">
          <cell r="A523">
            <v>1319</v>
          </cell>
          <cell r="B523" t="str">
            <v>CHAPA DE ACO FINA A QUENTE BITOLA MSG 3/16 ", E = 4,75 MM (38,00 KG/M2)</v>
          </cell>
          <cell r="C523" t="str">
            <v xml:space="preserve">KG    </v>
          </cell>
          <cell r="D523">
            <v>7.09</v>
          </cell>
        </row>
        <row r="524">
          <cell r="A524">
            <v>1321</v>
          </cell>
          <cell r="B524" t="str">
            <v>CHAPA DE ACO FINA A QUENTE BITOLA MSG 13, E = 2,25 MM (18,00 KG/M2)</v>
          </cell>
          <cell r="C524" t="str">
            <v xml:space="preserve">KG    </v>
          </cell>
          <cell r="D524">
            <v>7.74</v>
          </cell>
        </row>
        <row r="525">
          <cell r="A525">
            <v>1322</v>
          </cell>
          <cell r="B525" t="str">
            <v>CHAPA DE ACO FINA A QUENTE BITOLA MSG 16, E = 1,50 MM (12,00 KG/M2)</v>
          </cell>
          <cell r="C525" t="str">
            <v xml:space="preserve">KG    </v>
          </cell>
          <cell r="D525">
            <v>8.1999999999999993</v>
          </cell>
        </row>
        <row r="526">
          <cell r="A526">
            <v>1323</v>
          </cell>
          <cell r="B526" t="str">
            <v>CHAPA DE ACO FINA A QUENTE BITOLA MSG 18, E = 1,20 MM (9,60 KG/M2)</v>
          </cell>
          <cell r="C526" t="str">
            <v xml:space="preserve">KG    </v>
          </cell>
          <cell r="D526">
            <v>8.02</v>
          </cell>
        </row>
        <row r="527">
          <cell r="A527">
            <v>1325</v>
          </cell>
          <cell r="B527" t="str">
            <v>CHAPA DE ACO FINA A FRIO BITOLA MSG 20, E = 0,90 MM (7,20 KG/M2)</v>
          </cell>
          <cell r="C527" t="str">
            <v xml:space="preserve">KG    </v>
          </cell>
          <cell r="D527">
            <v>7.71</v>
          </cell>
        </row>
        <row r="528">
          <cell r="A528">
            <v>1327</v>
          </cell>
          <cell r="B528" t="str">
            <v>CHAPA DE ACO FINA A FRIO BITOLA MSG 24, E = 0,60 MM (4,80 KG/M2)</v>
          </cell>
          <cell r="C528" t="str">
            <v xml:space="preserve">KG    </v>
          </cell>
          <cell r="D528">
            <v>6.9</v>
          </cell>
        </row>
        <row r="529">
          <cell r="A529">
            <v>1328</v>
          </cell>
          <cell r="B529" t="str">
            <v>CHAPA DE ACO FINA A FRIO BITOLA MSG 26, E = 0,45 MM (3,60 KG/M2)</v>
          </cell>
          <cell r="C529" t="str">
            <v xml:space="preserve">KG    </v>
          </cell>
          <cell r="D529">
            <v>7.22</v>
          </cell>
        </row>
        <row r="530">
          <cell r="A530">
            <v>1330</v>
          </cell>
          <cell r="B530" t="str">
            <v>CHAPA DE ACO GROSSA, ASTM A36, E = 1/4 " (6,35 MM) 49,79 KG/M2</v>
          </cell>
          <cell r="C530" t="str">
            <v xml:space="preserve">KG    </v>
          </cell>
          <cell r="D530">
            <v>7.32</v>
          </cell>
        </row>
        <row r="531">
          <cell r="A531">
            <v>1332</v>
          </cell>
          <cell r="B531" t="str">
            <v>CHAPA DE ACO GROSSA, ASTM A36, E = 3/8 " (9,53 MM) 74,69 KG/M2</v>
          </cell>
          <cell r="C531" t="str">
            <v xml:space="preserve">KG    </v>
          </cell>
          <cell r="D531">
            <v>7.61</v>
          </cell>
        </row>
        <row r="532">
          <cell r="A532">
            <v>1333</v>
          </cell>
          <cell r="B532" t="str">
            <v>CHAPA DE ACO GROSSA, ASTM A36, E = 1/2 " (12,70 MM) 99,59 KG/M2</v>
          </cell>
          <cell r="C532" t="str">
            <v xml:space="preserve">KG    </v>
          </cell>
          <cell r="D532">
            <v>7.14</v>
          </cell>
        </row>
        <row r="533">
          <cell r="A533">
            <v>1334</v>
          </cell>
          <cell r="B533" t="str">
            <v>CHAPA DE ACO GROSSA, ASTM A36, E = 5/8 " (15,88 MM) 124,49 KG/M2</v>
          </cell>
          <cell r="C533" t="str">
            <v xml:space="preserve">KG    </v>
          </cell>
          <cell r="D533">
            <v>8.42</v>
          </cell>
        </row>
        <row r="534">
          <cell r="A534">
            <v>1335</v>
          </cell>
          <cell r="B534" t="str">
            <v>CHAPA DE ACO GROSSA, ASTM A36, E = 7/8 " (22,23 MM) 174,28 KG/M2</v>
          </cell>
          <cell r="C534" t="str">
            <v xml:space="preserve">KG    </v>
          </cell>
          <cell r="D534">
            <v>8.5399999999999991</v>
          </cell>
        </row>
        <row r="535">
          <cell r="A535">
            <v>1336</v>
          </cell>
          <cell r="B535" t="str">
            <v>CHAPA DE ACO GROSSA, ASTM A36, E = 1 " (25,40 MM) 199,18 KG/M2</v>
          </cell>
          <cell r="C535" t="str">
            <v xml:space="preserve">M2    </v>
          </cell>
          <cell r="D535">
            <v>1836.2</v>
          </cell>
        </row>
        <row r="536">
          <cell r="A536">
            <v>1337</v>
          </cell>
          <cell r="B536" t="str">
            <v>CHAPA DE ACO XADREZ PARA PISOS, E = 1/4 " (6,30 MM) 54,53 KG/M2</v>
          </cell>
          <cell r="C536" t="str">
            <v xml:space="preserve">KG    </v>
          </cell>
          <cell r="D536">
            <v>9</v>
          </cell>
        </row>
        <row r="537">
          <cell r="A537">
            <v>1338</v>
          </cell>
          <cell r="B537" t="str">
            <v>CHAPA DE LAMINADO MELAMINICO, LISO BRILHANTE, DE *1,25 X 3,08* M, E = 0,8 MM</v>
          </cell>
          <cell r="C537" t="str">
            <v xml:space="preserve">M2    </v>
          </cell>
          <cell r="D537">
            <v>21.29</v>
          </cell>
        </row>
        <row r="538">
          <cell r="A538">
            <v>1339</v>
          </cell>
          <cell r="B538" t="str">
            <v>COLA A BASE DE RESINA SINTETICA PARA CHAPA DE LAMINADO MELAMINICO</v>
          </cell>
          <cell r="C538" t="str">
            <v xml:space="preserve">KG    </v>
          </cell>
          <cell r="D538">
            <v>21.34</v>
          </cell>
        </row>
        <row r="539">
          <cell r="A539">
            <v>1340</v>
          </cell>
          <cell r="B539" t="str">
            <v>CHAPA DE LAMINADO MELAMINICO, LISO FOSCO, DE *1,25 X 3,08* M, E = 0,8 MM</v>
          </cell>
          <cell r="C539" t="str">
            <v xml:space="preserve">M2    </v>
          </cell>
          <cell r="D539">
            <v>24.61</v>
          </cell>
        </row>
        <row r="540">
          <cell r="A540">
            <v>1341</v>
          </cell>
          <cell r="B540" t="str">
            <v>CHAPA DE LAMINADO MELAMINICO, TEXTURIZADO, DE *1,25 X 3,08* M, E = 0,8 MM</v>
          </cell>
          <cell r="C540" t="str">
            <v xml:space="preserve">M2    </v>
          </cell>
          <cell r="D540">
            <v>23.7</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36.880000000000003</v>
          </cell>
        </row>
        <row r="548">
          <cell r="A548">
            <v>1351</v>
          </cell>
          <cell r="B548" t="str">
            <v>CHAPA DE MADEIRA COMPENSADA RESINADA PARA FORMA DE CONCRETO, DE *2,2 X 1,1* M, E = 6 MM</v>
          </cell>
          <cell r="C548" t="str">
            <v xml:space="preserve">UN    </v>
          </cell>
          <cell r="D548">
            <v>23.39</v>
          </cell>
        </row>
        <row r="549">
          <cell r="A549">
            <v>1355</v>
          </cell>
          <cell r="B549" t="str">
            <v>CHAPA DE MADEIRA COMPENSADA RESINADA PARA FORMA DE CONCRETO, DE *2,2 X 1,1* M, E = 14 MM</v>
          </cell>
          <cell r="C549" t="str">
            <v xml:space="preserve">M2    </v>
          </cell>
          <cell r="D549">
            <v>21.62</v>
          </cell>
        </row>
        <row r="550">
          <cell r="A550">
            <v>1357</v>
          </cell>
          <cell r="B550" t="str">
            <v>CHAPA DE MADEIRA COMPENSADA RESINADA PARA FORMA DE CONCRETO, DE *2,2 X 1,1* M, E = 12 MM</v>
          </cell>
          <cell r="C550" t="str">
            <v xml:space="preserve">UN    </v>
          </cell>
          <cell r="D550">
            <v>46.98</v>
          </cell>
        </row>
        <row r="551">
          <cell r="A551">
            <v>1358</v>
          </cell>
          <cell r="B551" t="str">
            <v>CHAPA DE MADEIRA COMPENSADA RESINADA PARA FORMA DE CONCRETO, DE *2,2 X 1,1* M, E = 17 MM</v>
          </cell>
          <cell r="C551" t="str">
            <v xml:space="preserve">M2    </v>
          </cell>
          <cell r="D551">
            <v>25.05</v>
          </cell>
        </row>
        <row r="552">
          <cell r="A552">
            <v>1359</v>
          </cell>
          <cell r="B552" t="str">
            <v>CHAPA DE MADEIRA COMPENSADA RESINADA PARA FORMA DE CONCRETO, DE *2,2 X 1,1* M, E = 20 MM</v>
          </cell>
          <cell r="C552" t="str">
            <v xml:space="preserve">UN    </v>
          </cell>
          <cell r="D552">
            <v>72.58</v>
          </cell>
        </row>
        <row r="553">
          <cell r="A553">
            <v>1360</v>
          </cell>
          <cell r="B553" t="str">
            <v>CHAPA DE MADEIRA COMPENSADA NAVAL (COM COLA FENOLICA), E = 6 MM, DE *1,60 X 2,20* M</v>
          </cell>
          <cell r="C553" t="str">
            <v xml:space="preserve">M2    </v>
          </cell>
          <cell r="D553">
            <v>16.760000000000002</v>
          </cell>
        </row>
        <row r="554">
          <cell r="A554">
            <v>1361</v>
          </cell>
          <cell r="B554" t="str">
            <v>CHAPA DE MADEIRA COMPENSADA DE PINUS, VIROLA OU EQUIVALENTE, DE *2,2 X 1,6* M, E = 12 MM</v>
          </cell>
          <cell r="C554" t="str">
            <v xml:space="preserve">UN    </v>
          </cell>
          <cell r="D554">
            <v>85.31</v>
          </cell>
        </row>
        <row r="555">
          <cell r="A555">
            <v>1362</v>
          </cell>
          <cell r="B555" t="str">
            <v>CHAPA DE MADEIRA COMPENSADA DE PINUS, VIROLA OU EQUIVALENTE, DE *2,2 X 1,6* M, E = 15 MM</v>
          </cell>
          <cell r="C555" t="str">
            <v xml:space="preserve">M2    </v>
          </cell>
          <cell r="D555">
            <v>28.48</v>
          </cell>
        </row>
        <row r="556">
          <cell r="A556">
            <v>1363</v>
          </cell>
          <cell r="B556" t="str">
            <v>CHAPA DE MADEIRA COMPENSADA DE PINUS, VIROLA OU EQUIVALENTE, DE *2,2 X 1,6* M, E = 6 MM</v>
          </cell>
          <cell r="C556" t="str">
            <v xml:space="preserve">M2    </v>
          </cell>
          <cell r="D556">
            <v>14.49</v>
          </cell>
        </row>
        <row r="557">
          <cell r="A557">
            <v>1364</v>
          </cell>
          <cell r="B557" t="str">
            <v>CHAPA DE MADEIRA COMPENSADA DE PINUS, VIROLA OU EQUIVALENTE, DE *2,2 X 1,6* M, E = 10 MM</v>
          </cell>
          <cell r="C557" t="str">
            <v xml:space="preserve">M2    </v>
          </cell>
          <cell r="D557">
            <v>20.46</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0.52</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10409.700000000001</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6.63</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0.14000000000000001</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4.33</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108.71</v>
          </cell>
        </row>
        <row r="656">
          <cell r="A656">
            <v>1744</v>
          </cell>
          <cell r="B656" t="str">
            <v>CUBA ACO INOX (AISI 304) DE EMBUTIR COM VALVULA 3 1/2 ", DE *40 X 34 X 12* CM</v>
          </cell>
          <cell r="C656" t="str">
            <v xml:space="preserve">UN    </v>
          </cell>
          <cell r="D656">
            <v>82.79</v>
          </cell>
        </row>
        <row r="657">
          <cell r="A657">
            <v>1745</v>
          </cell>
          <cell r="B657" t="str">
            <v>BANCADA/BANCA/PIA DE ACO INOXIDAVEL (AISI 430) COM 1 CUBA CENTRAL, SEM VALVULA, ESCORREDOR DUPLO, DE *0,55 X 1,60* M</v>
          </cell>
          <cell r="C657" t="str">
            <v xml:space="preserve">UN    </v>
          </cell>
          <cell r="D657">
            <v>174.17</v>
          </cell>
        </row>
        <row r="658">
          <cell r="A658">
            <v>1746</v>
          </cell>
          <cell r="B658" t="str">
            <v>BANCADA/BANCA/PIA DE ACO INOXIDAVEL (AISI 430) COM 1 CUBA CENTRAL, COM VALVULA, ESCORREDOR DUPLO, DE *0,55 X 1,20* M</v>
          </cell>
          <cell r="C658" t="str">
            <v xml:space="preserve">UN    </v>
          </cell>
          <cell r="D658">
            <v>149.84</v>
          </cell>
        </row>
        <row r="659">
          <cell r="A659">
            <v>1747</v>
          </cell>
          <cell r="B659" t="str">
            <v>CUBA ACO INOX (AISI 304) DE EMBUTIR COM VALVULA DE 3 1/2 ", DE *56 X 33 X 12* CM</v>
          </cell>
          <cell r="C659" t="str">
            <v xml:space="preserve">UN    </v>
          </cell>
          <cell r="D659">
            <v>119.52</v>
          </cell>
        </row>
        <row r="660">
          <cell r="A660">
            <v>1748</v>
          </cell>
          <cell r="B660" t="str">
            <v>BANCADA/BANCA/PIA DE ACO INOXIDAVEL (AISI 430) COM 1 CUBA CENTRAL, COM VALVULA, ESCORREDOR DUPLO, DE *0,55 X 1,40* M</v>
          </cell>
          <cell r="C660" t="str">
            <v xml:space="preserve">UN    </v>
          </cell>
          <cell r="D660">
            <v>199.25</v>
          </cell>
        </row>
        <row r="661">
          <cell r="A661">
            <v>1749</v>
          </cell>
          <cell r="B661" t="str">
            <v>BANCADA/BANCA/PIA DE ACO INOXIDAVEL (AISI 430) COM 1 CUBA CENTRAL, COM VALVULA, ESCORREDOR DUPLO, DE *0,55 X 1,80* M</v>
          </cell>
          <cell r="C661" t="str">
            <v xml:space="preserve">UN    </v>
          </cell>
          <cell r="D661">
            <v>288.68</v>
          </cell>
        </row>
        <row r="662">
          <cell r="A662">
            <v>1750</v>
          </cell>
          <cell r="B662" t="str">
            <v>BANCADA/BANCA/PIA DE ACO INOXIDAVEL (AISI 430) COM 2 CUBAS, COM VALVULAS, ESCORREDOR DUPLO, DE *0,55 X 2,00* M</v>
          </cell>
          <cell r="C662" t="str">
            <v xml:space="preserve">UN    </v>
          </cell>
          <cell r="D662">
            <v>407.01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25.84</v>
          </cell>
        </row>
        <row r="709">
          <cell r="A709">
            <v>1824</v>
          </cell>
          <cell r="B709" t="str">
            <v>CURVA PVC PBA, JE, PB, 90 GRAUS, DN 75 / DE 85 MM, PARA REDE AGUA (NBR 10351)</v>
          </cell>
          <cell r="C709" t="str">
            <v xml:space="preserve">UN    </v>
          </cell>
          <cell r="D709">
            <v>29.39</v>
          </cell>
        </row>
        <row r="710">
          <cell r="A710">
            <v>1825</v>
          </cell>
          <cell r="B710" t="str">
            <v>CURVA PVC PBA, JE, PB, 45 GRAUS, DN 75 / DE 85 MM, PARA REDE AGUA (NBR 10351)</v>
          </cell>
          <cell r="C710" t="str">
            <v xml:space="preserve">UN    </v>
          </cell>
          <cell r="D710">
            <v>25.79</v>
          </cell>
        </row>
        <row r="711">
          <cell r="A711">
            <v>1827</v>
          </cell>
          <cell r="B711" t="str">
            <v>CURVA PVC PBA, JE, PB, 45 GRAUS, DN 100 / DE 110 MM, PARA REDE AGUA (NBR 10351)</v>
          </cell>
          <cell r="C711" t="str">
            <v xml:space="preserve">UN    </v>
          </cell>
          <cell r="D711">
            <v>46.49</v>
          </cell>
        </row>
        <row r="712">
          <cell r="A712">
            <v>1828</v>
          </cell>
          <cell r="B712" t="str">
            <v>CURVA PVC PBA, JE, PB, 90 GRAUS, DN 100 / DE 110 MM, PARA REDE AGUA (NBR 10351)</v>
          </cell>
          <cell r="C712" t="str">
            <v xml:space="preserve">UN    </v>
          </cell>
          <cell r="D712">
            <v>52.67</v>
          </cell>
        </row>
        <row r="713">
          <cell r="A713">
            <v>1831</v>
          </cell>
          <cell r="B713" t="str">
            <v>CURVA PVC PBA, JE, PB, 45 GRAUS, DN 50 / DE 60 MM, PARA REDE AGUA (NBR 10351)</v>
          </cell>
          <cell r="C713" t="str">
            <v xml:space="preserve">UN    </v>
          </cell>
          <cell r="D713">
            <v>11.5</v>
          </cell>
        </row>
        <row r="714">
          <cell r="A714">
            <v>1835</v>
          </cell>
          <cell r="B714" t="str">
            <v>CURVA PVC PBA, JE, PB, 22 GRAUS, DN 50 / DE 60 MM, PARA REDE AGUA (NBR 10351)</v>
          </cell>
          <cell r="C714" t="str">
            <v xml:space="preserve">UN    </v>
          </cell>
          <cell r="D714">
            <v>11.07</v>
          </cell>
        </row>
        <row r="715">
          <cell r="A715">
            <v>1836</v>
          </cell>
          <cell r="B715" t="str">
            <v>CURVA LONGA, PVC, PB, JE, 45 GRAUS, DN 200 MM, PARA REDE COLETORA ESGOTO (NBR 10569)</v>
          </cell>
          <cell r="C715" t="str">
            <v xml:space="preserve">UN    </v>
          </cell>
          <cell r="D715">
            <v>173.72</v>
          </cell>
        </row>
        <row r="716">
          <cell r="A716">
            <v>1837</v>
          </cell>
          <cell r="B716" t="str">
            <v>CURVA LONGA PVC, PB, JE, 45 GRAUS, DN 250 MM, PARA REDE COLETORA ESGOTO (NBR 10569)</v>
          </cell>
          <cell r="C716" t="str">
            <v xml:space="preserve">UN    </v>
          </cell>
          <cell r="D716">
            <v>285.76</v>
          </cell>
        </row>
        <row r="717">
          <cell r="A717">
            <v>1839</v>
          </cell>
          <cell r="B717" t="str">
            <v>CURVA PVC PBA, JE, PB, 22 GRAUS, DN 100 / DE 110 MM, PARA REDE AGUA (NBR 10351)</v>
          </cell>
          <cell r="C717" t="str">
            <v xml:space="preserve">UN    </v>
          </cell>
          <cell r="D717">
            <v>45.18</v>
          </cell>
        </row>
        <row r="718">
          <cell r="A718">
            <v>1844</v>
          </cell>
          <cell r="B718" t="str">
            <v>CURVA LONGA PVC, PB, JE, 45 GRAUS, DN 150 MM, PARA REDE COLETORA ESGOTO (NBR 10569)</v>
          </cell>
          <cell r="C718" t="str">
            <v xml:space="preserve">UN    </v>
          </cell>
          <cell r="D718">
            <v>78.86</v>
          </cell>
        </row>
        <row r="719">
          <cell r="A719">
            <v>1845</v>
          </cell>
          <cell r="B719" t="str">
            <v>CURVA PVC PBA, JE, PB, 90 GRAUS, DN 50 / DE 60 MM, PARA REDE AGUA (NBR 10351)</v>
          </cell>
          <cell r="C719" t="str">
            <v xml:space="preserve">UN    </v>
          </cell>
          <cell r="D719">
            <v>12.59</v>
          </cell>
        </row>
        <row r="720">
          <cell r="A720">
            <v>1853</v>
          </cell>
          <cell r="B720" t="str">
            <v>CURVA LONGA PVC, PB, JE, 90 GRAUS, DN 250 MM, PARA REDE COLETORA ESGOTO (NBR 10569)</v>
          </cell>
          <cell r="C720" t="str">
            <v xml:space="preserve">UN    </v>
          </cell>
          <cell r="D720">
            <v>321.2</v>
          </cell>
        </row>
        <row r="721">
          <cell r="A721">
            <v>1858</v>
          </cell>
          <cell r="B721" t="str">
            <v>CURVA LONGA PVC, PB, JE, 45 GRAUS, DN 100 MM, PARA REDE COLETORA ESGOTO (NBR 10569)</v>
          </cell>
          <cell r="C721" t="str">
            <v xml:space="preserve">UN    </v>
          </cell>
          <cell r="D721">
            <v>18.39</v>
          </cell>
        </row>
        <row r="722">
          <cell r="A722">
            <v>1859</v>
          </cell>
          <cell r="B722" t="str">
            <v>CURVA LONGA PVC, PB, JE, 90 GRAUS, DN 400 MM, PARA REDE COLETORA ESGOTO (NBR 10569)</v>
          </cell>
          <cell r="C722" t="str">
            <v xml:space="preserve">UN    </v>
          </cell>
          <cell r="D722">
            <v>1342.92</v>
          </cell>
        </row>
        <row r="723">
          <cell r="A723">
            <v>1860</v>
          </cell>
          <cell r="B723" t="str">
            <v>CURVA LONGA PVC, PB, JE, 45 GRAUS, DN 300 MM, PARA REDE COLETORA ESGOTO (NBR 10569)</v>
          </cell>
          <cell r="C723" t="str">
            <v xml:space="preserve">UN    </v>
          </cell>
          <cell r="D723">
            <v>562.76</v>
          </cell>
        </row>
        <row r="724">
          <cell r="A724">
            <v>1862</v>
          </cell>
          <cell r="B724" t="str">
            <v>CURVA LONGA PVC, PB, JE, 45 GRAUS, DN 400 MM, PARA REDE COLETORA ESGOTO (NBR 10569)</v>
          </cell>
          <cell r="C724" t="str">
            <v xml:space="preserve">UN    </v>
          </cell>
          <cell r="D724">
            <v>904.15</v>
          </cell>
        </row>
        <row r="725">
          <cell r="A725">
            <v>1863</v>
          </cell>
          <cell r="B725" t="str">
            <v>CURVA LONGA PVC, PB, JE, 90 GRAUS, DN 100 MM, PARA REDE COLETORA ESGOTO (NBR 10569)</v>
          </cell>
          <cell r="C725" t="str">
            <v xml:space="preserve">UN    </v>
          </cell>
          <cell r="D725">
            <v>17.68</v>
          </cell>
        </row>
        <row r="726">
          <cell r="A726">
            <v>1865</v>
          </cell>
          <cell r="B726" t="str">
            <v>CURVA LONGA PVC, PB, JE, 90 GRAUS, DN 150 MM, PARA REDE COLETORA ESGOTO (NBR 10569)</v>
          </cell>
          <cell r="C726" t="str">
            <v xml:space="preserve">UN    </v>
          </cell>
          <cell r="D726">
            <v>79.41</v>
          </cell>
        </row>
        <row r="727">
          <cell r="A727">
            <v>1866</v>
          </cell>
          <cell r="B727" t="str">
            <v>CURVA LONGA PVC, PB, JE, 90 GRAUS, DN 200 MM, PARA REDE COLETORA ESGOTO (NBR 10569)</v>
          </cell>
          <cell r="C727" t="str">
            <v xml:space="preserve">UN    </v>
          </cell>
          <cell r="D727">
            <v>217.26</v>
          </cell>
        </row>
        <row r="728">
          <cell r="A728">
            <v>1867</v>
          </cell>
          <cell r="B728" t="str">
            <v>CURVA LONGA PVC, PB, JE, 90 GRAUS, DN 300 MM, PARA REDE COLETORA ESGOTO (NBR 10569)</v>
          </cell>
          <cell r="C728" t="str">
            <v xml:space="preserve">UN    </v>
          </cell>
          <cell r="D728">
            <v>711.07</v>
          </cell>
        </row>
        <row r="729">
          <cell r="A729">
            <v>1868</v>
          </cell>
          <cell r="B729" t="str">
            <v>CURVA LONGA PVC, PB, JE, 90 GRAUS, DN 350 MM, PARA REDE COLETORA ESGOTO (NBR 10569)</v>
          </cell>
          <cell r="C729" t="str">
            <v xml:space="preserve">UN    </v>
          </cell>
          <cell r="D729">
            <v>1026.08</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19.059999999999999</v>
          </cell>
        </row>
        <row r="793">
          <cell r="A793">
            <v>2357</v>
          </cell>
          <cell r="B793" t="str">
            <v>DESENHISTA COPISTA</v>
          </cell>
          <cell r="C793" t="str">
            <v xml:space="preserve">H     </v>
          </cell>
          <cell r="D793">
            <v>15.67</v>
          </cell>
        </row>
        <row r="794">
          <cell r="A794">
            <v>2358</v>
          </cell>
          <cell r="B794" t="str">
            <v>DESENHISTA PROJETISTA</v>
          </cell>
          <cell r="C794" t="str">
            <v xml:space="preserve">H     </v>
          </cell>
          <cell r="D794">
            <v>28.48</v>
          </cell>
        </row>
        <row r="795">
          <cell r="A795">
            <v>2359</v>
          </cell>
          <cell r="B795" t="str">
            <v>AUXILIAR DE DESENHISTA</v>
          </cell>
          <cell r="C795" t="str">
            <v xml:space="preserve">H     </v>
          </cell>
          <cell r="D795">
            <v>15.48</v>
          </cell>
        </row>
        <row r="796">
          <cell r="A796">
            <v>2370</v>
          </cell>
          <cell r="B796" t="str">
            <v>DISJUNTOR TIPO NEMA, MONOPOLAR 10 ATE 30A, TENSAO MAXIMA DE 240 V</v>
          </cell>
          <cell r="C796" t="str">
            <v xml:space="preserve">UN    </v>
          </cell>
          <cell r="D796">
            <v>8.2200000000000006</v>
          </cell>
        </row>
        <row r="797">
          <cell r="A797">
            <v>2373</v>
          </cell>
          <cell r="B797" t="str">
            <v>DISJUNTOR TIPO NEMA, TRIPOLAR 60 ATE 100 A, TENSAO MAXIMA DE 415 V</v>
          </cell>
          <cell r="C797" t="str">
            <v xml:space="preserve">UN    </v>
          </cell>
          <cell r="D797">
            <v>77.739999999999995</v>
          </cell>
        </row>
        <row r="798">
          <cell r="A798">
            <v>2374</v>
          </cell>
          <cell r="B798" t="str">
            <v>DISJUNTOR TERMOMAGNETICO TRIPOLAR 150 A / 600 V, TIPO FXD / ICC - 35 KA</v>
          </cell>
          <cell r="C798" t="str">
            <v xml:space="preserve">UN    </v>
          </cell>
          <cell r="D798">
            <v>275.82</v>
          </cell>
        </row>
        <row r="799">
          <cell r="A799">
            <v>2376</v>
          </cell>
          <cell r="B799" t="str">
            <v>DISJUNTOR TERMOMAGNETICO TRIPOLAR 600 A / 600 V, TIPO LXD / ICC - 40 KA</v>
          </cell>
          <cell r="C799" t="str">
            <v xml:space="preserve">UN    </v>
          </cell>
          <cell r="D799">
            <v>1466.53</v>
          </cell>
        </row>
        <row r="800">
          <cell r="A800">
            <v>2377</v>
          </cell>
          <cell r="B800" t="str">
            <v>DISJUNTOR TERMOMAGNETICO TRIPOLAR 200 A / 600 V, TIPO FXD / ICC - 35 KA</v>
          </cell>
          <cell r="C800" t="str">
            <v xml:space="preserve">UN    </v>
          </cell>
          <cell r="D800">
            <v>387.08</v>
          </cell>
        </row>
        <row r="801">
          <cell r="A801">
            <v>2378</v>
          </cell>
          <cell r="B801" t="str">
            <v>DISJUNTOR TERMOMAGNETICO TRIPOLAR 300 A / 600 V, TIPO JXD / ICC - 40 KA</v>
          </cell>
          <cell r="C801" t="str">
            <v xml:space="preserve">UN    </v>
          </cell>
          <cell r="D801">
            <v>890.43</v>
          </cell>
        </row>
        <row r="802">
          <cell r="A802">
            <v>2379</v>
          </cell>
          <cell r="B802" t="str">
            <v>DISJUNTOR TERMOMAGNETICO TRIPOLAR 400 A / 600 V, TIPO JXD / ICC - 40 KA</v>
          </cell>
          <cell r="C802" t="str">
            <v xml:space="preserve">UN    </v>
          </cell>
          <cell r="D802">
            <v>890.43</v>
          </cell>
        </row>
        <row r="803">
          <cell r="A803">
            <v>2386</v>
          </cell>
          <cell r="B803" t="str">
            <v>DISJUNTOR TIPO NEMA, MONOPOLAR 35  ATE  50 A, TENSAO MAXIMA DE 240 V</v>
          </cell>
          <cell r="C803" t="str">
            <v xml:space="preserve">UN    </v>
          </cell>
          <cell r="D803">
            <v>13.79</v>
          </cell>
        </row>
        <row r="804">
          <cell r="A804">
            <v>2388</v>
          </cell>
          <cell r="B804" t="str">
            <v>DISJUNTOR TIPO NEMA, BIPOLAR 10  ATE  50 A, TENSAO MAXIMA 415 V</v>
          </cell>
          <cell r="C804" t="str">
            <v xml:space="preserve">UN    </v>
          </cell>
          <cell r="D804">
            <v>44.24</v>
          </cell>
        </row>
        <row r="805">
          <cell r="A805">
            <v>2391</v>
          </cell>
          <cell r="B805" t="str">
            <v>DISJUNTOR TERMOMAGNETICO TRIPOLAR 125A</v>
          </cell>
          <cell r="C805" t="str">
            <v xml:space="preserve">UN    </v>
          </cell>
          <cell r="D805">
            <v>243.13</v>
          </cell>
        </row>
        <row r="806">
          <cell r="A806">
            <v>2392</v>
          </cell>
          <cell r="B806" t="str">
            <v>DISJUNTOR TIPO NEMA, TRIPOLAR 10  ATE  50A, TENSAO MAXIMA DE 415 V</v>
          </cell>
          <cell r="C806" t="str">
            <v xml:space="preserve">UN    </v>
          </cell>
          <cell r="D806">
            <v>55.18</v>
          </cell>
        </row>
        <row r="807">
          <cell r="A807">
            <v>2393</v>
          </cell>
          <cell r="B807" t="str">
            <v>DISJUNTOR TERMOMAGNETICO TRIPOLAR 250 A / 600 V, TIPO FXD</v>
          </cell>
          <cell r="C807" t="str">
            <v xml:space="preserve">UN    </v>
          </cell>
          <cell r="D807">
            <v>648.23</v>
          </cell>
        </row>
        <row r="808">
          <cell r="A808">
            <v>2394</v>
          </cell>
          <cell r="B808" t="str">
            <v>DISJUNTOR TERMOMAGNETICO TRIPOLAR 800 A / 600 V, TIPO LMXD</v>
          </cell>
          <cell r="C808" t="str">
            <v xml:space="preserve">UN    </v>
          </cell>
          <cell r="D808">
            <v>3135.17</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5.04</v>
          </cell>
        </row>
        <row r="832">
          <cell r="A832">
            <v>2446</v>
          </cell>
          <cell r="B832" t="str">
            <v>ELETRODUTO/DUTO PEAD FLEXIVEL PAREDE SIMPLES, CORRUGACAO HELICOIDAL, COR PRETA, SEM ROSCA, DE 2",  PARA CABEAMENTO SUBTERRANEO (NBR 15715)</v>
          </cell>
          <cell r="C832" t="str">
            <v xml:space="preserve">M     </v>
          </cell>
          <cell r="D832">
            <v>3.6</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18.21</v>
          </cell>
        </row>
        <row r="840">
          <cell r="A840">
            <v>2501</v>
          </cell>
          <cell r="B840" t="str">
            <v>ELETRODUTO FLEXIVEL, EM ACO GALVANIZADO, REVESTIDO EXTERNAMENTE COM PVC PRETO, DIAMETRO EXTERNO DE 32 MM (1"), TIPO SEALTUBO</v>
          </cell>
          <cell r="C840" t="str">
            <v xml:space="preserve">M     </v>
          </cell>
          <cell r="D840">
            <v>7.04</v>
          </cell>
        </row>
        <row r="841">
          <cell r="A841">
            <v>2502</v>
          </cell>
          <cell r="B841" t="str">
            <v>ELETRODUTO FLEXIVEL, EM ACO GALVANIZADO, REVESTIDO EXTERNAMENTE COM PVC PRETO, DIAMETRO EXTERNO DE 40 MM (1 1/4"), TIPO SEALTUBO</v>
          </cell>
          <cell r="C841" t="str">
            <v xml:space="preserve">M     </v>
          </cell>
          <cell r="D841">
            <v>10.62</v>
          </cell>
        </row>
        <row r="842">
          <cell r="A842">
            <v>2503</v>
          </cell>
          <cell r="B842" t="str">
            <v>ELETRODUTO FLEXIVEL, EM ACO GALVANIZADO, REVESTIDO EXTERNAMENTE COM PVC PRETO, DIAMETRO EXTERNO DE 50 MM( 1 1/2"), TIPO SEALTUBO</v>
          </cell>
          <cell r="C842" t="str">
            <v xml:space="preserve">M     </v>
          </cell>
          <cell r="D842">
            <v>13.67</v>
          </cell>
        </row>
        <row r="843">
          <cell r="A843">
            <v>2504</v>
          </cell>
          <cell r="B843" t="str">
            <v>ELETRODUTO FLEXIVEL, EM ACO GALVANIZADO, REVESTIDO EXTERNAMENTE COM PVC PRETO, DIAMETRO EXTERNO DE 25 MM (3/4"), TIPO SEALTUBO</v>
          </cell>
          <cell r="C843" t="str">
            <v xml:space="preserve">M     </v>
          </cell>
          <cell r="D843">
            <v>5.37</v>
          </cell>
        </row>
        <row r="844">
          <cell r="A844">
            <v>2505</v>
          </cell>
          <cell r="B844" t="str">
            <v>ELETRODUTO FLEXIVEL, EM ACO GALVANIZADO, REVESTIDO EXTERNAMENTE COM PVC PRETO, DIAMETRO EXTERNO DE 75 MM (2 1/2"), TIPO SEALTUBO</v>
          </cell>
          <cell r="C844" t="str">
            <v xml:space="preserve">M     </v>
          </cell>
          <cell r="D844">
            <v>28.39</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1.47</v>
          </cell>
        </row>
        <row r="860">
          <cell r="A860">
            <v>2556</v>
          </cell>
          <cell r="B860" t="str">
            <v>CAIXA DE LUZ "4 X 2" EM ACO ESMALTADA</v>
          </cell>
          <cell r="C860" t="str">
            <v xml:space="preserve">UN    </v>
          </cell>
          <cell r="D860">
            <v>1.36</v>
          </cell>
        </row>
        <row r="861">
          <cell r="A861">
            <v>2557</v>
          </cell>
          <cell r="B861" t="str">
            <v>CAIXA DE LUZ "4 X 4" EM ACO ESMALTADA</v>
          </cell>
          <cell r="C861" t="str">
            <v xml:space="preserve">UN    </v>
          </cell>
          <cell r="D861">
            <v>2.86</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2.33</v>
          </cell>
        </row>
        <row r="899">
          <cell r="A899">
            <v>2611</v>
          </cell>
          <cell r="B899" t="str">
            <v>CURVA 45 GRAUS, PARA ELETRODUTO, EM ACO GALVANIZADO ELETROLITICO, DIAMETRO DE 40 MM (1 1/2")</v>
          </cell>
          <cell r="C899" t="str">
            <v xml:space="preserve">UN    </v>
          </cell>
          <cell r="D899">
            <v>8.6300000000000008</v>
          </cell>
        </row>
        <row r="900">
          <cell r="A900">
            <v>2612</v>
          </cell>
          <cell r="B900" t="str">
            <v>CURVA 45 GRAUS, PARA ELETRODUTO, EM ACO GALVANIZADO ELETROLITICO, DIAMETRO DE 50 MM (2")</v>
          </cell>
          <cell r="C900" t="str">
            <v xml:space="preserve">UN    </v>
          </cell>
          <cell r="D900">
            <v>12.56</v>
          </cell>
        </row>
        <row r="901">
          <cell r="A901">
            <v>2613</v>
          </cell>
          <cell r="B901" t="str">
            <v>CURVA 45 GRAUS, PARA ELETRODUTO, EM ACO GALVANIZADO ELETROLITICO, DIAMETRO DE 65 MM (2 1/2")</v>
          </cell>
          <cell r="C901" t="str">
            <v xml:space="preserve">UN    </v>
          </cell>
          <cell r="D901">
            <v>30.32</v>
          </cell>
        </row>
        <row r="902">
          <cell r="A902">
            <v>2614</v>
          </cell>
          <cell r="B902" t="str">
            <v>CURVA 45 GRAUS, PARA ELETRODUTO, EM ACO GALVANIZADO ELETROLITICO, DIAMETRO DE 80 MM (3")</v>
          </cell>
          <cell r="C902" t="str">
            <v xml:space="preserve">UN    </v>
          </cell>
          <cell r="D902">
            <v>42.16</v>
          </cell>
        </row>
        <row r="903">
          <cell r="A903">
            <v>2615</v>
          </cell>
          <cell r="B903" t="str">
            <v>CURVA 45 GRAUS, PARA ELETRODUTO, EM ACO GALVANIZADO ELETROLITICO, DIAMETRO DE 100 MM (4")</v>
          </cell>
          <cell r="C903" t="str">
            <v xml:space="preserve">UN    </v>
          </cell>
          <cell r="D903">
            <v>69.459999999999994</v>
          </cell>
        </row>
        <row r="904">
          <cell r="A904">
            <v>2616</v>
          </cell>
          <cell r="B904" t="str">
            <v>CURVA 90 GRAUS, PARA ELETRODUTO, EM ACO GALVANIZADO ELETROLITICO, DIAMETRO DE 15 MM (1/2")</v>
          </cell>
          <cell r="C904" t="str">
            <v xml:space="preserve">UN    </v>
          </cell>
          <cell r="D904">
            <v>2.09</v>
          </cell>
        </row>
        <row r="905">
          <cell r="A905">
            <v>2617</v>
          </cell>
          <cell r="B905" t="str">
            <v>CURVA 90 GRAUS, PARA ELETRODUTO, EM ACO GALVANIZADO ELETROLITICO, DIAMETRO DE 25 MM (1")</v>
          </cell>
          <cell r="C905" t="str">
            <v xml:space="preserve">UN    </v>
          </cell>
          <cell r="D905">
            <v>3.21</v>
          </cell>
        </row>
        <row r="906">
          <cell r="A906">
            <v>2618</v>
          </cell>
          <cell r="B906" t="str">
            <v>CURVA 90 GRAUS, PARA ELETRODUTO, EM ACO GALVANIZADO ELETROLITICO, DIAMETRO DE 32 MM (1 1/4")</v>
          </cell>
          <cell r="C906" t="str">
            <v xml:space="preserve">UN    </v>
          </cell>
          <cell r="D906">
            <v>7.31</v>
          </cell>
        </row>
        <row r="907">
          <cell r="A907">
            <v>2619</v>
          </cell>
          <cell r="B907" t="str">
            <v>CURVA 90 GRAUS, PARA ELETRODUTO, EM ACO GALVANIZADO ELETROLITICO, DIAMETRO DE 65 MM (2 1/2")</v>
          </cell>
          <cell r="C907" t="str">
            <v xml:space="preserve">UN    </v>
          </cell>
          <cell r="D907">
            <v>33.18</v>
          </cell>
        </row>
        <row r="908">
          <cell r="A908">
            <v>2620</v>
          </cell>
          <cell r="B908" t="str">
            <v>CURVA 90 GRAUS, PARA ELETRODUTO, EM ACO GALVANIZADO ELETROLITICO, DIAMETRO DE 80 MM (3")</v>
          </cell>
          <cell r="C908" t="str">
            <v xml:space="preserve">UN    </v>
          </cell>
          <cell r="D908">
            <v>43.56</v>
          </cell>
        </row>
        <row r="909">
          <cell r="A909">
            <v>2621</v>
          </cell>
          <cell r="B909" t="str">
            <v>CURVA 90 GRAUS, PARA ELETRODUTO, EM ACO GALVANIZADO ELETROLITICO, DIAMETRO DE 100 MM (4")</v>
          </cell>
          <cell r="C909" t="str">
            <v xml:space="preserve">UN    </v>
          </cell>
          <cell r="D909">
            <v>73.88</v>
          </cell>
        </row>
        <row r="910">
          <cell r="A910">
            <v>2622</v>
          </cell>
          <cell r="B910" t="str">
            <v>CURVA 135 GRAUS, PARA ELETRODUTO, EM ACO GALVANIZADO ELETROLITICO, DIAMETRO DE 15 MM (1/2")</v>
          </cell>
          <cell r="C910" t="str">
            <v xml:space="preserve">UN    </v>
          </cell>
          <cell r="D910">
            <v>2.48</v>
          </cell>
        </row>
        <row r="911">
          <cell r="A911">
            <v>2623</v>
          </cell>
          <cell r="B911" t="str">
            <v>CURVA 135 GRAUS, PARA ELETRODUTO, EM ACO GALVANIZADO ELETROLITICO, DIAMETRO DE 20 MM (3/4")</v>
          </cell>
          <cell r="C911" t="str">
            <v xml:space="preserve">UN    </v>
          </cell>
          <cell r="D911">
            <v>2.99</v>
          </cell>
        </row>
        <row r="912">
          <cell r="A912">
            <v>2624</v>
          </cell>
          <cell r="B912" t="str">
            <v>CURVA 135 GRAUS, PARA ELETRODUTO, EM ACO GALVANIZADO ELETROLITICO, DIAMETRO DE 25 MM (1")</v>
          </cell>
          <cell r="C912" t="str">
            <v xml:space="preserve">UN    </v>
          </cell>
          <cell r="D912">
            <v>4.75</v>
          </cell>
        </row>
        <row r="913">
          <cell r="A913">
            <v>2625</v>
          </cell>
          <cell r="B913" t="str">
            <v>CURVA 135 GRAUS, PARA ELETRODUTO, EM ACO GALVANIZADO ELETROLITICO, DIAMETRO DE 32 MM (1 1/4")</v>
          </cell>
          <cell r="C913" t="str">
            <v xml:space="preserve">UN    </v>
          </cell>
          <cell r="D913">
            <v>10.029999999999999</v>
          </cell>
        </row>
        <row r="914">
          <cell r="A914">
            <v>2626</v>
          </cell>
          <cell r="B914" t="str">
            <v>CURVA 135 GRAUS, PARA ELETRODUTO, EM ACO GALVANIZADO ELETROLITICO, DIAMETRO DE 40 MM (1 1/2")</v>
          </cell>
          <cell r="C914" t="str">
            <v xml:space="preserve">UN    </v>
          </cell>
          <cell r="D914">
            <v>14.7</v>
          </cell>
        </row>
        <row r="915">
          <cell r="A915">
            <v>2627</v>
          </cell>
          <cell r="B915" t="str">
            <v>CURVA 135 GRAUS, PARA ELETRODUTO, EM ACO GALVANIZADO ELETROLITICO, DIAMETRO DE 65 MM (2 1/2")</v>
          </cell>
          <cell r="C915" t="str">
            <v xml:space="preserve">UN    </v>
          </cell>
          <cell r="D915">
            <v>39.380000000000003</v>
          </cell>
        </row>
        <row r="916">
          <cell r="A916">
            <v>2628</v>
          </cell>
          <cell r="B916" t="str">
            <v>CURVA 135 GRAUS, PARA ELETRODUTO, EM ACO GALVANIZADO ELETROLITICO, DIAMETRO DE 100 MM (4")</v>
          </cell>
          <cell r="C916" t="str">
            <v xml:space="preserve">UN    </v>
          </cell>
          <cell r="D916">
            <v>104.56</v>
          </cell>
        </row>
        <row r="917">
          <cell r="A917">
            <v>2629</v>
          </cell>
          <cell r="B917" t="str">
            <v>CURVA 135 GRAUS, PARA ELETRODUTO, EM ACO GALVANIZADO ELETROLITICO, DIAMETRO DE 80 MM (3")</v>
          </cell>
          <cell r="C917" t="str">
            <v xml:space="preserve">UN    </v>
          </cell>
          <cell r="D917">
            <v>53.27</v>
          </cell>
        </row>
        <row r="918">
          <cell r="A918">
            <v>2630</v>
          </cell>
          <cell r="B918" t="str">
            <v>CURVA 135 GRAUS, PARA ELETRODUTO, EM ACO GALVANIZADO ELETROLITICO, DIAMETRO DE 50 MM (2")</v>
          </cell>
          <cell r="C918" t="str">
            <v xml:space="preserve">UN    </v>
          </cell>
          <cell r="D918">
            <v>22.36</v>
          </cell>
        </row>
        <row r="919">
          <cell r="A919">
            <v>2631</v>
          </cell>
          <cell r="B919" t="str">
            <v>CURVA 90 GRAUS, PARA ELETRODUTO, EM ACO GALVANIZADO ELETROLITICO, DIAMETRO DE 50 MM (2")</v>
          </cell>
          <cell r="C919" t="str">
            <v xml:space="preserve">UN    </v>
          </cell>
          <cell r="D919">
            <v>13.1</v>
          </cell>
        </row>
        <row r="920">
          <cell r="A920">
            <v>2632</v>
          </cell>
          <cell r="B920" t="str">
            <v>CURVA 90 GRAUS, PARA ELETRODUTO, EM ACO GALVANIZADO ELETROLITICO, DIAMETRO DE 40 MM (1 1/2")</v>
          </cell>
          <cell r="C920" t="str">
            <v xml:space="preserve">UN    </v>
          </cell>
          <cell r="D920">
            <v>8.92</v>
          </cell>
        </row>
        <row r="921">
          <cell r="A921">
            <v>2633</v>
          </cell>
          <cell r="B921" t="str">
            <v>CURVA 90 GRAUS, PARA ELETRODUTO, EM ACO GALVANIZADO ELETROLITICO, DIAMETRO DE 20 MM (3/4")</v>
          </cell>
          <cell r="C921" t="str">
            <v xml:space="preserve">UN    </v>
          </cell>
          <cell r="D921">
            <v>2.36</v>
          </cell>
        </row>
        <row r="922">
          <cell r="A922">
            <v>2634</v>
          </cell>
          <cell r="B922" t="str">
            <v>CURVA 45 GRAUS, PARA ELETRODUTO, EM ACO GALVANIZADO ELETROLITICO, DIAMETRO DE 25 MM (1")</v>
          </cell>
          <cell r="C922" t="str">
            <v xml:space="preserve">UN    </v>
          </cell>
          <cell r="D922">
            <v>3.06</v>
          </cell>
        </row>
        <row r="923">
          <cell r="A923">
            <v>2635</v>
          </cell>
          <cell r="B923" t="str">
            <v>CURVA 45 GRAUS, PARA ELETRODUTO, EM ACO GALVANIZADO ELETROLITICO, DIAMETRO DE 15 MM (1/2")</v>
          </cell>
          <cell r="C923" t="str">
            <v xml:space="preserve">UN    </v>
          </cell>
          <cell r="D923">
            <v>2.0699999999999998</v>
          </cell>
        </row>
        <row r="924">
          <cell r="A924">
            <v>2636</v>
          </cell>
          <cell r="B924" t="str">
            <v>LUVA PARA ELETRODUTO, EM ACO GALVANIZADO ELETROLITICO, DIAMETRO DE 15 MM (1/2")</v>
          </cell>
          <cell r="C924" t="str">
            <v xml:space="preserve">UN    </v>
          </cell>
          <cell r="D924">
            <v>0.83</v>
          </cell>
        </row>
        <row r="925">
          <cell r="A925">
            <v>2637</v>
          </cell>
          <cell r="B925" t="str">
            <v>LUVA PARA ELETRODUTO, EM ACO GALVANIZADO ELETROLITICO, DIAMETRO DE 20 MM (3/4")</v>
          </cell>
          <cell r="C925" t="str">
            <v xml:space="preserve">UN    </v>
          </cell>
          <cell r="D925">
            <v>0.89</v>
          </cell>
        </row>
        <row r="926">
          <cell r="A926">
            <v>2638</v>
          </cell>
          <cell r="B926" t="str">
            <v>LUVA PARA ELETRODUTO, EM ACO GALVANIZADO ELETROLITICO, DIAMETRO DE 25 MM (1")</v>
          </cell>
          <cell r="C926" t="str">
            <v xml:space="preserve">UN    </v>
          </cell>
          <cell r="D926">
            <v>1.03</v>
          </cell>
        </row>
        <row r="927">
          <cell r="A927">
            <v>2639</v>
          </cell>
          <cell r="B927" t="str">
            <v>LUVA PARA ELETRODUTO, EM ACO GALVANIZADO ELETROLITICO, DIAMETRO DE 32 MM (1 1/4")</v>
          </cell>
          <cell r="C927" t="str">
            <v xml:space="preserve">UN    </v>
          </cell>
          <cell r="D927">
            <v>1.83</v>
          </cell>
        </row>
        <row r="928">
          <cell r="A928">
            <v>2640</v>
          </cell>
          <cell r="B928" t="str">
            <v>LUVA PARA ELETRODUTO, EM ACO GALVANIZADO ELETROLITICO, DIAMETRO DE 65 MM (2 1/2")</v>
          </cell>
          <cell r="C928" t="str">
            <v xml:space="preserve">UN    </v>
          </cell>
          <cell r="D928">
            <v>5.41</v>
          </cell>
        </row>
        <row r="929">
          <cell r="A929">
            <v>2641</v>
          </cell>
          <cell r="B929" t="str">
            <v>LUVA PARA ELETRODUTO, EM ACO GALVANIZADO ELETROLITICO, DIAMETRO DE 100 MM (4")</v>
          </cell>
          <cell r="C929" t="str">
            <v xml:space="preserve">UN    </v>
          </cell>
          <cell r="D929">
            <v>13</v>
          </cell>
        </row>
        <row r="930">
          <cell r="A930">
            <v>2642</v>
          </cell>
          <cell r="B930" t="str">
            <v>LUVA PARA ELETRODUTO, EM ACO GALVANIZADO ELETROLITICO, DIAMETRO DE 80 MM (3")</v>
          </cell>
          <cell r="C930" t="str">
            <v xml:space="preserve">UN    </v>
          </cell>
          <cell r="D930">
            <v>8.24</v>
          </cell>
        </row>
        <row r="931">
          <cell r="A931">
            <v>2643</v>
          </cell>
          <cell r="B931" t="str">
            <v>LUVA PARA ELETRODUTO, EM ACO GALVANIZADO ELETROLITICO, DIAMETRO DE 50 MM (2")</v>
          </cell>
          <cell r="C931" t="str">
            <v xml:space="preserve">UN    </v>
          </cell>
          <cell r="D931">
            <v>3.71</v>
          </cell>
        </row>
        <row r="932">
          <cell r="A932">
            <v>2644</v>
          </cell>
          <cell r="B932" t="str">
            <v>LUVA PARA ELETRODUTO, EM ACO GALVANIZADO ELETROLITICO, DIAMETRO DE 40 MM (1 1/2")</v>
          </cell>
          <cell r="C932" t="str">
            <v xml:space="preserve">UN    </v>
          </cell>
          <cell r="D932">
            <v>2.66</v>
          </cell>
        </row>
        <row r="933">
          <cell r="A933">
            <v>2662</v>
          </cell>
          <cell r="B933" t="str">
            <v>TAMPAO / TERMINAL / PLUG, D = 4" , PARA DUTO CORRUGADO PEAD (CABEAMENTO SUBTERRANEO)</v>
          </cell>
          <cell r="C933" t="str">
            <v xml:space="preserve">UN    </v>
          </cell>
          <cell r="D933">
            <v>7.5</v>
          </cell>
        </row>
        <row r="934">
          <cell r="A934">
            <v>2664</v>
          </cell>
          <cell r="B934" t="str">
            <v>TAMPAO / TERMINAL / PLUG, D = 3" , PARA DUTO CORRUGADO PEAD (CABEAMENTO SUBTERRANEO)</v>
          </cell>
          <cell r="C934" t="str">
            <v xml:space="preserve">UN    </v>
          </cell>
          <cell r="D934">
            <v>6.12</v>
          </cell>
        </row>
        <row r="935">
          <cell r="A935">
            <v>2666</v>
          </cell>
          <cell r="B935" t="str">
            <v>TAMPAO / TERMINAL / PLUG, D = 1 1/4" , PARA DUTO CORRUGADO PEAD (CABEAMENTO SUBTERRANEO)</v>
          </cell>
          <cell r="C935" t="str">
            <v xml:space="preserve">UN    </v>
          </cell>
          <cell r="D935">
            <v>3.63</v>
          </cell>
        </row>
        <row r="936">
          <cell r="A936">
            <v>2668</v>
          </cell>
          <cell r="B936" t="str">
            <v>TAMPAO / TERMINAL / PLUG, D = 2" , PARA DUTO CORRUGADO PEAD (CABEAMENTO SUBTERRANEO)</v>
          </cell>
          <cell r="C936" t="str">
            <v xml:space="preserve">UN    </v>
          </cell>
          <cell r="D936">
            <v>4.1500000000000004</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34.92</v>
          </cell>
        </row>
        <row r="962">
          <cell r="A962">
            <v>2711</v>
          </cell>
          <cell r="B962" t="str">
            <v>CARRINHO DE MAO DE ACO CAPACIDADE 50 A 60 L, PNEU COM CAMARA</v>
          </cell>
          <cell r="C962" t="str">
            <v xml:space="preserve">UN    </v>
          </cell>
          <cell r="D962">
            <v>99.92</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139.63999999999999</v>
          </cell>
        </row>
        <row r="964">
          <cell r="A964">
            <v>2720</v>
          </cell>
          <cell r="B964" t="str">
            <v>!EM PROCESSO DE DESATIVACAO! ESCAVADEIRA DRAGA DE ARRASTE, CAP. 3/4 JC 140HP (INCL MANUTENCAO/OPERACAO)</v>
          </cell>
          <cell r="C964" t="str">
            <v xml:space="preserve">H     </v>
          </cell>
          <cell r="D964">
            <v>164.81</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4.8</v>
          </cell>
        </row>
        <row r="975">
          <cell r="A975">
            <v>2762</v>
          </cell>
          <cell r="B975" t="str">
            <v>ESTOPIM SIMPLES</v>
          </cell>
          <cell r="C975" t="str">
            <v xml:space="preserve">M     </v>
          </cell>
          <cell r="D975">
            <v>6</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41.51</v>
          </cell>
        </row>
        <row r="985">
          <cell r="A985">
            <v>3081</v>
          </cell>
          <cell r="B985" t="str">
            <v>FECHADURA DE EMBUTIR PARA PORTA EXTERNA / ENTRADA, MAQUINA 55 MM, COM CILINDRO, MACANETA ALAVANCA E ESPELHO EM METAL CROMADO - NIVEL SEGURANCA MEDIO - COMPLETA</v>
          </cell>
          <cell r="C985" t="str">
            <v xml:space="preserve">CJ    </v>
          </cell>
          <cell r="D985">
            <v>62.82</v>
          </cell>
        </row>
        <row r="986">
          <cell r="A986">
            <v>3082</v>
          </cell>
          <cell r="B986" t="str">
            <v>FECHADURA DE SOBREPOR EM FERRO PINTADO, COM MACANETA ALAVANCA, CHAVE GRANDE - COMPLETA</v>
          </cell>
          <cell r="C986" t="str">
            <v xml:space="preserve">CJ    </v>
          </cell>
          <cell r="D986">
            <v>38.83</v>
          </cell>
        </row>
        <row r="987">
          <cell r="A987">
            <v>3084</v>
          </cell>
          <cell r="B987" t="str">
            <v>FECHADURA BICO DE PAPAGAIO, MAQUINA *45* MM, CROMADA, COM CILINDRO, PARA PORTA DE CORRER EXTERNA - COMPLETA</v>
          </cell>
          <cell r="C987" t="str">
            <v xml:space="preserve">CJ    </v>
          </cell>
          <cell r="D987">
            <v>56.07</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33.56</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55.78</v>
          </cell>
        </row>
        <row r="990">
          <cell r="A990">
            <v>3096</v>
          </cell>
          <cell r="B990" t="str">
            <v>FECHO / FECHADURA CONCHA COM ALAVANCA / TRAVA, DE EMBUTIR, PARA PORTA OU JANELA DE CORRER EM LATAO OU ACO INOX - COMPLETO</v>
          </cell>
          <cell r="C990" t="str">
            <v xml:space="preserve">CJ    </v>
          </cell>
          <cell r="D990">
            <v>25.53</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31.06</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49.68</v>
          </cell>
        </row>
        <row r="993">
          <cell r="A993">
            <v>3103</v>
          </cell>
          <cell r="B993" t="str">
            <v>FECHADURA C/ CILINDRO LATAO CROMADO P/ PORTA VIDRO TP AROUCA 2171-L OU EQUIV</v>
          </cell>
          <cell r="C993" t="str">
            <v xml:space="preserve">UN    </v>
          </cell>
          <cell r="D993">
            <v>50.12</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350.87</v>
          </cell>
        </row>
        <row r="995">
          <cell r="A995">
            <v>3105</v>
          </cell>
          <cell r="B995" t="str">
            <v>FECHO DE EMBUTIR, TIPO UNHA, COMANDO COM ALAVANCA, EM LATAO CROMADO, 40 CM, PARA PORTAS E JANELAS - INCLUI PARAFUSOS</v>
          </cell>
          <cell r="C995" t="str">
            <v xml:space="preserve">UN    </v>
          </cell>
          <cell r="D995">
            <v>32.47</v>
          </cell>
        </row>
        <row r="996">
          <cell r="A996">
            <v>3106</v>
          </cell>
          <cell r="B996" t="str">
            <v>FERROLHO / FECHO CHATO, DE SOBREPOR, EM FERRO ZINCADO, REFORCADO, 6", COM PORTA CADEADO, PARA PORTAO, PORTA E JANELA - INCLUI PARAFUSOS</v>
          </cell>
          <cell r="C996" t="str">
            <v xml:space="preserve">UN    </v>
          </cell>
          <cell r="D996">
            <v>3.58</v>
          </cell>
        </row>
        <row r="997">
          <cell r="A997">
            <v>3107</v>
          </cell>
          <cell r="B997" t="str">
            <v>FERROLHO / FECHO CHATO, EM FERRO ZINCADO, LEVE, 3", COM PORTA CADEADO, PARA PORTAO, PORTA E JANELA - INCLUI PARAFUSOS</v>
          </cell>
          <cell r="C997" t="str">
            <v xml:space="preserve">UN    </v>
          </cell>
          <cell r="D997">
            <v>3.01</v>
          </cell>
        </row>
        <row r="998">
          <cell r="A998">
            <v>3108</v>
          </cell>
          <cell r="B998" t="str">
            <v>FECHO DE EMBUTIR, TIPO UNHA, COMANDO COM ALAVANCA, EM LATAO CROMADO, 22 CM, PARA PORTAS E JANELAS - INCLUI PARAFUSOS</v>
          </cell>
          <cell r="C998" t="str">
            <v xml:space="preserve">UN    </v>
          </cell>
          <cell r="D998">
            <v>20.9</v>
          </cell>
        </row>
        <row r="999">
          <cell r="A999">
            <v>3111</v>
          </cell>
          <cell r="B999" t="str">
            <v>FECHO DE EMBUTIR, TIPO UNHA, COMANDO COM ALAVANCA, EM ACO CROMADO, 22 CM, PARA PORTAS E JANELAS - INCLUI PARAFUSOS</v>
          </cell>
          <cell r="C999" t="str">
            <v xml:space="preserve">UN    </v>
          </cell>
          <cell r="D999">
            <v>19.920000000000002</v>
          </cell>
        </row>
        <row r="1000">
          <cell r="A1000">
            <v>3112</v>
          </cell>
          <cell r="B1000" t="str">
            <v>CREMONA COM CASTANHA BIPARTIDA, COM VARA DE 1.20 M, EM LATAO CROMADO, PARA PORTAS E JANELAS - COMPLETA</v>
          </cell>
          <cell r="C1000" t="str">
            <v xml:space="preserve">CJ    </v>
          </cell>
          <cell r="D1000">
            <v>50.24</v>
          </cell>
        </row>
        <row r="1001">
          <cell r="A1001">
            <v>3113</v>
          </cell>
          <cell r="B1001" t="str">
            <v>CREMONA COM CASTANHA BIPARTIDA, COM VARA DE 1.50 M, EM LATAO CROMADO, PARA PORTAS E JANELAS - COMPLETA</v>
          </cell>
          <cell r="C1001" t="str">
            <v xml:space="preserve">CJ    </v>
          </cell>
          <cell r="D1001">
            <v>57.89</v>
          </cell>
        </row>
        <row r="1002">
          <cell r="A1002">
            <v>3114</v>
          </cell>
          <cell r="B1002" t="str">
            <v>CREMONA LATAO CROMADO, COM CASTANHA BIPARTIDA E PRESILHAS, MEDIDAS APROXIMADAS DE 113 X 40 X 35 MM (NAO INCL VARA FERRO)</v>
          </cell>
          <cell r="C1002" t="str">
            <v xml:space="preserve">UN    </v>
          </cell>
          <cell r="D1002">
            <v>26.15</v>
          </cell>
        </row>
        <row r="1003">
          <cell r="A1003">
            <v>3115</v>
          </cell>
          <cell r="B1003" t="str">
            <v>VARA / PERFIL PARA CREMONA, EM FERRO CROMADO, COMPRIMENTO DE 120 CM</v>
          </cell>
          <cell r="C1003" t="str">
            <v xml:space="preserve">UN    </v>
          </cell>
          <cell r="D1003">
            <v>15.77</v>
          </cell>
        </row>
        <row r="1004">
          <cell r="A1004">
            <v>3116</v>
          </cell>
          <cell r="B1004" t="str">
            <v>VARA / PERFIL PARA CREMONA, EM FERRO CROMADO, COMPRIMENTO DE 150 CM</v>
          </cell>
          <cell r="C1004" t="str">
            <v xml:space="preserve">UN    </v>
          </cell>
          <cell r="D1004">
            <v>16.260000000000002</v>
          </cell>
        </row>
        <row r="1005">
          <cell r="A1005">
            <v>3119</v>
          </cell>
          <cell r="B1005" t="str">
            <v>FECHO / TRINCO / FERROLHO FIO REDONDO, DE SOBREPOR, 2", EM ACO GALVANIZADO / ZINCADO</v>
          </cell>
          <cell r="C1005" t="str">
            <v xml:space="preserve">UN    </v>
          </cell>
          <cell r="D1005">
            <v>1.72</v>
          </cell>
        </row>
        <row r="1006">
          <cell r="A1006">
            <v>3120</v>
          </cell>
          <cell r="B1006" t="str">
            <v>FECHO / TRINCO / FERROLHO FIO REDONDO, DE SOBREPOR, 6", EM ACO GALVANIZADO / ZINCADO</v>
          </cell>
          <cell r="C1006" t="str">
            <v xml:space="preserve">UN    </v>
          </cell>
          <cell r="D1006">
            <v>5.93</v>
          </cell>
        </row>
        <row r="1007">
          <cell r="A1007">
            <v>3121</v>
          </cell>
          <cell r="B1007" t="str">
            <v>FECHO / TRINCO / FERROLHO FIO REDONDO, DE SOBREPOR, 5", EM ACO GALVANIZADO / ZINCADO</v>
          </cell>
          <cell r="C1007" t="str">
            <v xml:space="preserve">UN    </v>
          </cell>
          <cell r="D1007">
            <v>3.76</v>
          </cell>
        </row>
        <row r="1008">
          <cell r="A1008">
            <v>3122</v>
          </cell>
          <cell r="B1008" t="str">
            <v>FECHO / TRINCO / FERROLHO FIO REDONDO, DE SOBREPOR, 4", EM ACO GALVANIZADO / ZINCADO</v>
          </cell>
          <cell r="C1008" t="str">
            <v xml:space="preserve">UN    </v>
          </cell>
          <cell r="D1008">
            <v>2.42</v>
          </cell>
        </row>
        <row r="1009">
          <cell r="A1009">
            <v>3123</v>
          </cell>
          <cell r="B1009" t="str">
            <v>FERTILIZANTE NPK - 4: 14: 8</v>
          </cell>
          <cell r="C1009" t="str">
            <v xml:space="preserve">KG    </v>
          </cell>
          <cell r="D1009">
            <v>1.4</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64.16</v>
          </cell>
        </row>
        <row r="1032">
          <cell r="A1032">
            <v>3277</v>
          </cell>
          <cell r="B1032" t="str">
            <v>FOSSA SEPTICA CONCRETO PRE MOLDADO PARA 10 CONTRIBUINTES - *90 X 90* CM</v>
          </cell>
          <cell r="C1032" t="str">
            <v xml:space="preserve">UN    </v>
          </cell>
          <cell r="D1032">
            <v>704.58</v>
          </cell>
        </row>
        <row r="1033">
          <cell r="A1033">
            <v>3278</v>
          </cell>
          <cell r="B1033" t="str">
            <v>CAIXA INSPECAO, CONCRETO PRE MOLDADO, CIRCULAR, COM TAMPA, D = 40* CM</v>
          </cell>
          <cell r="C1033" t="str">
            <v xml:space="preserve">UN    </v>
          </cell>
          <cell r="D1033">
            <v>77.06</v>
          </cell>
        </row>
        <row r="1034">
          <cell r="A1034">
            <v>3279</v>
          </cell>
          <cell r="B1034" t="str">
            <v>CAIXA INSPECAO, CONCRETO PRE MOLDADO, CIRCULAR, COM TAMPA, D = 60* CM, H= 60* CM</v>
          </cell>
          <cell r="C1034" t="str">
            <v xml:space="preserve">UN    </v>
          </cell>
          <cell r="D1034">
            <v>127.15</v>
          </cell>
        </row>
        <row r="1035">
          <cell r="A1035">
            <v>3280</v>
          </cell>
          <cell r="B1035" t="str">
            <v>CAIXA GORDURA DUPLA, CONCRETO PRE MOLDADO, CIRCULAR, COM TAMPA, D = 60* CM</v>
          </cell>
          <cell r="C1035" t="str">
            <v xml:space="preserve">UN    </v>
          </cell>
          <cell r="D1035">
            <v>146.97</v>
          </cell>
        </row>
        <row r="1036">
          <cell r="A1036">
            <v>3281</v>
          </cell>
          <cell r="B1036" t="str">
            <v>FOSSA SEPTICA CONCRETO PRE MOLDADO PARA 5 CONTRIBUINTES *90 X 70* CM</v>
          </cell>
          <cell r="C1036" t="str">
            <v xml:space="preserve">UN    </v>
          </cell>
          <cell r="D1036">
            <v>583.48</v>
          </cell>
        </row>
        <row r="1037">
          <cell r="A1037">
            <v>3282</v>
          </cell>
          <cell r="B1037" t="str">
            <v>SUMIDOURO CONCRETO PRE MOLDADO, COMPLETO, PARA 5 CONTRIBUINTES</v>
          </cell>
          <cell r="C1037" t="str">
            <v xml:space="preserve">UN    </v>
          </cell>
          <cell r="D1037">
            <v>696.33</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320.44</v>
          </cell>
        </row>
        <row r="1049">
          <cell r="A1049">
            <v>3310</v>
          </cell>
          <cell r="B1049" t="str">
            <v>GABIAO MANTA (COLCHAO) MALHA HEXAGONAL 8 X 10 CM (ZN/AL), FIO 2,2 A 2,4 MM, DIMENSOES 4,0 X 2,0 X 0,3 M (C X L X A)</v>
          </cell>
          <cell r="C1049" t="str">
            <v xml:space="preserve">M3    </v>
          </cell>
          <cell r="D1049">
            <v>401.69</v>
          </cell>
        </row>
        <row r="1050">
          <cell r="A1050">
            <v>3311</v>
          </cell>
          <cell r="B1050" t="str">
            <v>GABIAO SACO MALHA HEXAGONAL 8 X 10 CM (ZN/AL + PVC), FIO 2,4 MM, H = 0,65 M</v>
          </cell>
          <cell r="C1050" t="str">
            <v xml:space="preserve">M3    </v>
          </cell>
          <cell r="D1050">
            <v>302.60000000000002</v>
          </cell>
        </row>
        <row r="1051">
          <cell r="A1051">
            <v>3312</v>
          </cell>
          <cell r="B1051" t="str">
            <v>ARAME DE AMARRACAO PARA GABIAO GALVANIZADO, DIAMETRO 2,2 MM</v>
          </cell>
          <cell r="C1051" t="str">
            <v xml:space="preserve">KG    </v>
          </cell>
          <cell r="D1051">
            <v>15.83</v>
          </cell>
        </row>
        <row r="1052">
          <cell r="A1052">
            <v>3313</v>
          </cell>
          <cell r="B1052" t="str">
            <v>ARAME PROTEGIDO COM PVC PARA GABIAO, DIAMETRO 2,2 MM</v>
          </cell>
          <cell r="C1052" t="str">
            <v xml:space="preserve">KG    </v>
          </cell>
          <cell r="D1052">
            <v>20.38</v>
          </cell>
        </row>
        <row r="1053">
          <cell r="A1053">
            <v>3314</v>
          </cell>
          <cell r="B1053" t="str">
            <v>GABIAO TIPO CAIXA MALHA HEXAGONAL 8 X 10 CM (ZN/AL + PVC),  FIO 2,4 MM, H = 0,50 M</v>
          </cell>
          <cell r="C1053" t="str">
            <v xml:space="preserve">M3    </v>
          </cell>
          <cell r="D1053">
            <v>403.5</v>
          </cell>
        </row>
        <row r="1054">
          <cell r="A1054">
            <v>3315</v>
          </cell>
          <cell r="B1054" t="str">
            <v>GESSO EM PO PARA REVESTIMENTOS/MOLDURAS/SANCAS</v>
          </cell>
          <cell r="C1054" t="str">
            <v xml:space="preserve">KG    </v>
          </cell>
          <cell r="D1054">
            <v>0.46</v>
          </cell>
        </row>
        <row r="1055">
          <cell r="A1055">
            <v>3318</v>
          </cell>
          <cell r="B1055" t="str">
            <v>GRADE DE DISCOS MECANICA 20X24" COM 20 DISCOS 24" X 6MM  COM PNEUS PARA TRANSPORTE</v>
          </cell>
          <cell r="C1055" t="str">
            <v xml:space="preserve">UN    </v>
          </cell>
          <cell r="D1055">
            <v>23600</v>
          </cell>
        </row>
        <row r="1056">
          <cell r="A1056">
            <v>3322</v>
          </cell>
          <cell r="B1056" t="str">
            <v>GRAMA ESMERALDA OU SAO CARLOS OU CURITIBANA, EM PLACAS, SEM PLANTIO</v>
          </cell>
          <cell r="C1056" t="str">
            <v xml:space="preserve">M2    </v>
          </cell>
          <cell r="D1056">
            <v>7</v>
          </cell>
        </row>
        <row r="1057">
          <cell r="A1057">
            <v>3324</v>
          </cell>
          <cell r="B1057" t="str">
            <v>GRAMA BATATAIS EM PLACAS, SEM PLANTIO</v>
          </cell>
          <cell r="C1057" t="str">
            <v xml:space="preserve">M2    </v>
          </cell>
          <cell r="D1057">
            <v>4.99</v>
          </cell>
        </row>
        <row r="1058">
          <cell r="A1058">
            <v>3345</v>
          </cell>
          <cell r="B1058" t="str">
            <v>LOCACAO DE GRUPO GERADOR ACIMA DE * 20 A 80* KVA, MOTOR DIESEL, REBOCAVEL, ACIONAMENTO MANUAL</v>
          </cell>
          <cell r="C1058" t="str">
            <v xml:space="preserve">H     </v>
          </cell>
          <cell r="D1058">
            <v>13.91</v>
          </cell>
        </row>
        <row r="1059">
          <cell r="A1059">
            <v>3346</v>
          </cell>
          <cell r="B1059" t="str">
            <v>LOCACAO DE GRUPO GERADOR *80 A 125* KVA, MOTOR DIESEL, REBOCAVEL, ACIONAMENTO MANUAL</v>
          </cell>
          <cell r="C1059" t="str">
            <v xml:space="preserve">H     </v>
          </cell>
          <cell r="D1059">
            <v>18</v>
          </cell>
        </row>
        <row r="1060">
          <cell r="A1060">
            <v>3348</v>
          </cell>
          <cell r="B1060" t="str">
            <v>LOCACAO DE GRUPO GERADOR ACIMA DE * 125 ATE 180* KVA, MOTOR DIESEL, REBOCAVEL, ACIONAMENTO MANUAL</v>
          </cell>
          <cell r="C1060" t="str">
            <v xml:space="preserve">H     </v>
          </cell>
          <cell r="D1060">
            <v>21.53</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60000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140250</v>
          </cell>
        </row>
        <row r="1064">
          <cell r="A1064">
            <v>3373</v>
          </cell>
          <cell r="B1064" t="str">
            <v>HASTE DE ATERRAMENTO EM ACO COM 3,00 M DE COMPRIMENTO E DN = 1/2", REVESTIDA COM BAIXA CAMADA DE COBRE, SEM CONECTOR</v>
          </cell>
          <cell r="C1064" t="str">
            <v xml:space="preserve">UN    </v>
          </cell>
          <cell r="D1064">
            <v>29.9</v>
          </cell>
        </row>
        <row r="1065">
          <cell r="A1065">
            <v>3376</v>
          </cell>
          <cell r="B1065" t="str">
            <v>HASTE DE ATERRAMENTO EM ACO COM 3,00 M DE COMPRIMENTO E DN = 3/4", REVESTIDA COM BAIXA CAMADA DE COBRE, COM CONECTOR TIPO GRAMPO</v>
          </cell>
          <cell r="C1065" t="str">
            <v xml:space="preserve">UN    </v>
          </cell>
          <cell r="D1065">
            <v>51.02</v>
          </cell>
        </row>
        <row r="1066">
          <cell r="A1066">
            <v>3378</v>
          </cell>
          <cell r="B1066" t="str">
            <v>HASTE DE ATERRAMENTO EM ACO COM 3,00 M DE COMPRIMENTO E DN = 3/4", REVESTIDA COM BAIXA CAMADA DE COBRE, SEM CONECTOR</v>
          </cell>
          <cell r="C1066" t="str">
            <v xml:space="preserve">UN    </v>
          </cell>
          <cell r="D1066">
            <v>50.44</v>
          </cell>
        </row>
        <row r="1067">
          <cell r="A1067">
            <v>3379</v>
          </cell>
          <cell r="B1067" t="str">
            <v>HASTE DE ATERRAMENTO EM ACO COM 3,00 M DE COMPRIMENTO E DN = 5/8", REVESTIDA COM BAIXA CAMADA DE COBRE, SEM CONECTOR</v>
          </cell>
          <cell r="C1067" t="str">
            <v xml:space="preserve">UN    </v>
          </cell>
          <cell r="D1067">
            <v>34.090000000000003</v>
          </cell>
        </row>
        <row r="1068">
          <cell r="A1068">
            <v>3380</v>
          </cell>
          <cell r="B1068" t="str">
            <v>HASTE DE ATERRAMENTO EM ACO COM 3,00 M DE COMPRIMENTO E DN = 5/8", REVESTIDA COM BAIXA CAMADA DE COBRE, COM CONECTOR TIPO GRAMPO</v>
          </cell>
          <cell r="C1068" t="str">
            <v xml:space="preserve">UN    </v>
          </cell>
          <cell r="D1068">
            <v>35.31</v>
          </cell>
        </row>
        <row r="1069">
          <cell r="A1069">
            <v>3383</v>
          </cell>
          <cell r="B1069" t="str">
            <v>HASTE DE ATERRAMENTO EM ACO COM 2,40 M DE COMPRIMENTO E DN = 5/8", REVESTIDA COM BAIXA CAMADA DE COBRE, SEM CONECTOR</v>
          </cell>
          <cell r="C1069" t="str">
            <v xml:space="preserve">UN    </v>
          </cell>
          <cell r="D1069">
            <v>26.2</v>
          </cell>
        </row>
        <row r="1070">
          <cell r="A1070">
            <v>3384</v>
          </cell>
          <cell r="B1070" t="str">
            <v>SUPORTE GUIA SIMPLES COM ROLDANA EM POLIPROPILENO PARA CHUMBAR, H = 20 CM</v>
          </cell>
          <cell r="C1070" t="str">
            <v xml:space="preserve">UN    </v>
          </cell>
          <cell r="D1070">
            <v>4.04</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8.0299999999999994</v>
          </cell>
        </row>
        <row r="1082">
          <cell r="A1082">
            <v>3409</v>
          </cell>
          <cell r="B1082" t="str">
            <v>POLIESTIRENO EXPANDIDO/EPS (ISOPOR), TIPO 2F, PLACA, ISOLAMENTO TERMOACUSTICO, E = 50 MM, 1000 X 500 MM</v>
          </cell>
          <cell r="C1082" t="str">
            <v xml:space="preserve">M2    </v>
          </cell>
          <cell r="D1082">
            <v>20.07</v>
          </cell>
        </row>
        <row r="1083">
          <cell r="A1083">
            <v>3410</v>
          </cell>
          <cell r="B1083" t="str">
            <v>ADESIVO/COLA PARA EPS (ISOPOR) E OUTROS MATERIAIS</v>
          </cell>
          <cell r="C1083" t="str">
            <v xml:space="preserve">KG    </v>
          </cell>
          <cell r="D1083">
            <v>23.63</v>
          </cell>
        </row>
        <row r="1084">
          <cell r="A1084">
            <v>3411</v>
          </cell>
          <cell r="B1084" t="str">
            <v>POLIESTIRENO EXPANDIDO/EPS (ISOPOR), PEROLAS, PARA CONCRETO LEVE</v>
          </cell>
          <cell r="C1084" t="str">
            <v xml:space="preserve">KG    </v>
          </cell>
          <cell r="D1084">
            <v>46.33</v>
          </cell>
        </row>
        <row r="1085">
          <cell r="A1085">
            <v>3412</v>
          </cell>
          <cell r="B1085" t="str">
            <v>PAINEL DE LA DE VIDRO SEM REVESTIMENTO PSI 20, E = 25 MM, DE 1200 X 600 MM</v>
          </cell>
          <cell r="C1085" t="str">
            <v xml:space="preserve">M2    </v>
          </cell>
          <cell r="D1085">
            <v>16.5</v>
          </cell>
        </row>
        <row r="1086">
          <cell r="A1086">
            <v>3413</v>
          </cell>
          <cell r="B1086" t="str">
            <v>PAINEL DE LA DE VIDRO SEM REVESTIMENTO PSI 20, E = 50 MM, DE 1200 X 600 MM</v>
          </cell>
          <cell r="C1086" t="str">
            <v xml:space="preserve">M2    </v>
          </cell>
          <cell r="D1086">
            <v>37.159999999999997</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270.10000000000002</v>
          </cell>
        </row>
        <row r="1187">
          <cell r="A1187">
            <v>3646</v>
          </cell>
          <cell r="B1187" t="str">
            <v>JUNCAO, PVC, 45 GRAUS, JE, BBB, DN 350 MM, PARA REDE COLETORA DE ESGOTO (NBR 10569)</v>
          </cell>
          <cell r="C1187" t="str">
            <v xml:space="preserve">UN    </v>
          </cell>
          <cell r="D1187">
            <v>439.76</v>
          </cell>
        </row>
        <row r="1188">
          <cell r="A1188">
            <v>3647</v>
          </cell>
          <cell r="B1188" t="str">
            <v>JUNCAO, PVC, 45 GRAUS, JE, BBB, DN 400 MM, PARA REDE COLETORA DE ESGOTO (NBR 10569)</v>
          </cell>
          <cell r="C1188" t="str">
            <v xml:space="preserve">UN    </v>
          </cell>
          <cell r="D1188">
            <v>504.97</v>
          </cell>
        </row>
        <row r="1189">
          <cell r="A1189">
            <v>3649</v>
          </cell>
          <cell r="B1189" t="str">
            <v>JUNCAO, PVC, 45 GRAUS, JE, BBB, DN 150 MM, PARA REDE COLETORA DE ESGOTO (NBR 10569)</v>
          </cell>
          <cell r="C1189" t="str">
            <v xml:space="preserve">UN    </v>
          </cell>
          <cell r="D1189">
            <v>59.02</v>
          </cell>
        </row>
        <row r="1190">
          <cell r="A1190">
            <v>3650</v>
          </cell>
          <cell r="B1190" t="str">
            <v>JUNCAO, PVC, 45 GRAUS, JE, BBB, DN 250 MM, PARA REDE COLETORA DE ESGOTO (NBR 10569)</v>
          </cell>
          <cell r="C1190" t="str">
            <v xml:space="preserve">UN    </v>
          </cell>
          <cell r="D1190">
            <v>123.81</v>
          </cell>
        </row>
        <row r="1191">
          <cell r="A1191">
            <v>3651</v>
          </cell>
          <cell r="B1191" t="str">
            <v>JUNCAO, PVC, 45 GRAUS, JE, BBB, DN 200 MM, PARA REDE COLETORA DE ESGOTO (NBR 10569)</v>
          </cell>
          <cell r="C1191" t="str">
            <v xml:space="preserve">UN    </v>
          </cell>
          <cell r="D1191">
            <v>88.88</v>
          </cell>
        </row>
        <row r="1192">
          <cell r="A1192">
            <v>3653</v>
          </cell>
          <cell r="B1192" t="str">
            <v>JUNCAO, PVC, 45 GRAUS, JE, BBB, DN 100 MM, PARA REDE COLETORA DE ESGOTO (NBR 10569)</v>
          </cell>
          <cell r="C1192" t="str">
            <v xml:space="preserve">UN    </v>
          </cell>
          <cell r="D1192">
            <v>23.05</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43.5</v>
          </cell>
        </row>
        <row r="1219">
          <cell r="A1219">
            <v>3733</v>
          </cell>
          <cell r="B1219" t="str">
            <v>LADRILHO HIDRAULICO, *20 x 20* CM, E= 2 CM, PADRAO COPACABANA, 2 CORES (PRETO E BRANCO)</v>
          </cell>
          <cell r="C1219" t="str">
            <v xml:space="preserve">M2    </v>
          </cell>
          <cell r="D1219">
            <v>46.86</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0.54</v>
          </cell>
        </row>
        <row r="1241">
          <cell r="A1241">
            <v>3768</v>
          </cell>
          <cell r="B1241" t="str">
            <v>LIXA EM FOLHA PARA FERRO, NUMERO 150</v>
          </cell>
          <cell r="C1241" t="str">
            <v xml:space="preserve">UN    </v>
          </cell>
          <cell r="D1241">
            <v>2.29</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7.5</v>
          </cell>
        </row>
        <row r="1268">
          <cell r="A1268">
            <v>3847</v>
          </cell>
          <cell r="B1268" t="str">
            <v>LUVA DE CORRER PARA TUBO SOLDAVEL, PVC, 50 MM, PARA AGUA FRIA PREDIAL</v>
          </cell>
          <cell r="C1268" t="str">
            <v xml:space="preserve">UN    </v>
          </cell>
          <cell r="D1268">
            <v>20.71</v>
          </cell>
        </row>
        <row r="1269">
          <cell r="A1269">
            <v>3848</v>
          </cell>
          <cell r="B1269" t="str">
            <v>LUVA DE CORRER, PVC, DN 50 MM, PARA ESGOTO PREDIAL</v>
          </cell>
          <cell r="C1269" t="str">
            <v xml:space="preserve">UN    </v>
          </cell>
          <cell r="D1269">
            <v>7.03</v>
          </cell>
        </row>
        <row r="1270">
          <cell r="A1270">
            <v>3850</v>
          </cell>
          <cell r="B1270" t="str">
            <v>LUVA DE REDUCAO SOLDAVEL, PVC, 60 MM X 50 MM, PARA AGUA FRIA PREDIAL</v>
          </cell>
          <cell r="C1270" t="str">
            <v xml:space="preserve">UN    </v>
          </cell>
          <cell r="D1270">
            <v>7.74</v>
          </cell>
        </row>
        <row r="1271">
          <cell r="A1271">
            <v>3854</v>
          </cell>
          <cell r="B1271" t="str">
            <v>LUVA DE CORRER PARA TUBO SOLDAVEL, PVC, 20 MM, PARA AGUA FRIA PREDIAL</v>
          </cell>
          <cell r="C1271" t="str">
            <v xml:space="preserve">UN    </v>
          </cell>
          <cell r="D1271">
            <v>6.44</v>
          </cell>
        </row>
        <row r="1272">
          <cell r="A1272">
            <v>3855</v>
          </cell>
          <cell r="B1272" t="str">
            <v>LUVA SOLDAVEL COM BUCHA DE LATAO, PVC, 20 MM X 1/2"</v>
          </cell>
          <cell r="C1272" t="str">
            <v xml:space="preserve">UN    </v>
          </cell>
          <cell r="D1272">
            <v>3.93</v>
          </cell>
        </row>
        <row r="1273">
          <cell r="A1273">
            <v>3856</v>
          </cell>
          <cell r="B1273" t="str">
            <v>LUVA SOLDAVEL COM ROSCA, PVC, 25 MM X 1/2", PARA AGUA FRIA PREDIAL</v>
          </cell>
          <cell r="C1273" t="str">
            <v xml:space="preserve">UN    </v>
          </cell>
          <cell r="D1273">
            <v>1.45</v>
          </cell>
        </row>
        <row r="1274">
          <cell r="A1274">
            <v>3859</v>
          </cell>
          <cell r="B1274" t="str">
            <v>LUVA SOLDAVEL COM ROSCA, PVC, 20 MM X 1/2", PARA AGUA FRIA PREDIAL</v>
          </cell>
          <cell r="C1274" t="str">
            <v xml:space="preserve">UN    </v>
          </cell>
          <cell r="D1274">
            <v>0.95</v>
          </cell>
        </row>
        <row r="1275">
          <cell r="A1275">
            <v>3860</v>
          </cell>
          <cell r="B1275" t="str">
            <v>LUVA SOLDAVEL COM ROSCA, PVC, 32 MM X 1", PARA AGUA FRIA PREDIAL</v>
          </cell>
          <cell r="C1275" t="str">
            <v xml:space="preserve">UN    </v>
          </cell>
          <cell r="D1275">
            <v>3.51</v>
          </cell>
        </row>
        <row r="1276">
          <cell r="A1276">
            <v>3861</v>
          </cell>
          <cell r="B1276" t="str">
            <v>LUVA PVC SOLDAVEL, 20 MM, PARA AGUA FRIA PREDIAL</v>
          </cell>
          <cell r="C1276" t="str">
            <v xml:space="preserve">UN    </v>
          </cell>
          <cell r="D1276">
            <v>0.54</v>
          </cell>
        </row>
        <row r="1277">
          <cell r="A1277">
            <v>3862</v>
          </cell>
          <cell r="B1277" t="str">
            <v>LUVA PVC SOLDAVEL, 40 MM, PARA AGUA FRIA PREDIAL</v>
          </cell>
          <cell r="C1277" t="str">
            <v xml:space="preserve">UN    </v>
          </cell>
          <cell r="D1277">
            <v>2.85</v>
          </cell>
        </row>
        <row r="1278">
          <cell r="A1278">
            <v>3863</v>
          </cell>
          <cell r="B1278" t="str">
            <v>LUVA PVC SOLDAVEL, 50 MM, PARA AGUA FRIA PREDIAL</v>
          </cell>
          <cell r="C1278" t="str">
            <v xml:space="preserve">UN    </v>
          </cell>
          <cell r="D1278">
            <v>3.35</v>
          </cell>
        </row>
        <row r="1279">
          <cell r="A1279">
            <v>3864</v>
          </cell>
          <cell r="B1279" t="str">
            <v>LUVA PVC SOLDAVEL, 60 MM, PARA AGUA FRIA PREDIAL</v>
          </cell>
          <cell r="C1279" t="str">
            <v xml:space="preserve">UN    </v>
          </cell>
          <cell r="D1279">
            <v>9.16</v>
          </cell>
        </row>
        <row r="1280">
          <cell r="A1280">
            <v>3865</v>
          </cell>
          <cell r="B1280" t="str">
            <v>LUVA PVC SOLDAVEL, 75 MM, PARA AGUA FRIA PREDIAL</v>
          </cell>
          <cell r="C1280" t="str">
            <v xml:space="preserve">UN    </v>
          </cell>
          <cell r="D1280">
            <v>13.71</v>
          </cell>
        </row>
        <row r="1281">
          <cell r="A1281">
            <v>3866</v>
          </cell>
          <cell r="B1281" t="str">
            <v>LUVA PVC SOLDAVEL, 85 MM, PARA AGUA FRIA PREDIAL</v>
          </cell>
          <cell r="C1281" t="str">
            <v xml:space="preserve">UN    </v>
          </cell>
          <cell r="D1281">
            <v>31.23</v>
          </cell>
        </row>
        <row r="1282">
          <cell r="A1282">
            <v>3867</v>
          </cell>
          <cell r="B1282" t="str">
            <v>LUVA PVC SOLDAVEL, 110 MM, PARA AGUA FRIA PREDIAL</v>
          </cell>
          <cell r="C1282" t="str">
            <v xml:space="preserve">UN    </v>
          </cell>
          <cell r="D1282">
            <v>53.16</v>
          </cell>
        </row>
        <row r="1283">
          <cell r="A1283">
            <v>3868</v>
          </cell>
          <cell r="B1283" t="str">
            <v>LUVA DE REDUCAO SOLDAVEL, PVC, 25 MM X 20 MM, PARA AGUA FRIA PREDIAL</v>
          </cell>
          <cell r="C1283" t="str">
            <v xml:space="preserve">UN    </v>
          </cell>
          <cell r="D1283">
            <v>0.95</v>
          </cell>
        </row>
        <row r="1284">
          <cell r="A1284">
            <v>3869</v>
          </cell>
          <cell r="B1284" t="str">
            <v>LUVA DE REDUCAO SOLDAVEL, PVC, 32 MM X 25 MM, PARA AGUA FRIA PREDIAL</v>
          </cell>
          <cell r="C1284" t="str">
            <v xml:space="preserve">UN    </v>
          </cell>
          <cell r="D1284">
            <v>2.31</v>
          </cell>
        </row>
        <row r="1285">
          <cell r="A1285">
            <v>3870</v>
          </cell>
          <cell r="B1285" t="str">
            <v>LUVA SOLDAVEL COM BUCHA DE LATAO, PVC, 25 MM X 3/4"</v>
          </cell>
          <cell r="C1285" t="str">
            <v xml:space="preserve">UN    </v>
          </cell>
          <cell r="D1285">
            <v>5.25</v>
          </cell>
        </row>
        <row r="1286">
          <cell r="A1286">
            <v>3871</v>
          </cell>
          <cell r="B1286" t="str">
            <v>LUVA SOLDAVEL COM ROSCA, PVC, 50 MM X 1 1/2", PARA AGUA FRIA PREDIAL</v>
          </cell>
          <cell r="C1286" t="str">
            <v xml:space="preserve">UN    </v>
          </cell>
          <cell r="D1286">
            <v>13.33</v>
          </cell>
        </row>
        <row r="1287">
          <cell r="A1287">
            <v>3872</v>
          </cell>
          <cell r="B1287" t="str">
            <v>LUVA DE REDUCAO SOLDAVEL, PVC, 40 MM X 32 MM, PARA AGUA FRIA PREDIAL</v>
          </cell>
          <cell r="C1287" t="str">
            <v xml:space="preserve">UN    </v>
          </cell>
          <cell r="D1287">
            <v>2.84</v>
          </cell>
        </row>
        <row r="1288">
          <cell r="A1288">
            <v>3873</v>
          </cell>
          <cell r="B1288" t="str">
            <v>LUVA DE CORRER PARA TUBO SOLDAVEL, PVC, 25 MM, PARA AGUA FRIA PREDIAL</v>
          </cell>
          <cell r="C1288" t="str">
            <v xml:space="preserve">UN    </v>
          </cell>
          <cell r="D1288">
            <v>9.08</v>
          </cell>
        </row>
        <row r="1289">
          <cell r="A1289">
            <v>3874</v>
          </cell>
          <cell r="B1289" t="str">
            <v>LUVA SOLDAVEL COM BUCHA DE LATAO, PVC, 25 MM X 1/2"</v>
          </cell>
          <cell r="C1289" t="str">
            <v xml:space="preserve">UN    </v>
          </cell>
          <cell r="D1289">
            <v>4.1900000000000004</v>
          </cell>
        </row>
        <row r="1290">
          <cell r="A1290">
            <v>3875</v>
          </cell>
          <cell r="B1290" t="str">
            <v>LUVA SIMPLES, PVC, SOLDAVEL, DN 50 MM, SERIE NORMAL, PARA ESGOTO PREDIAL</v>
          </cell>
          <cell r="C1290" t="str">
            <v xml:space="preserve">UN    </v>
          </cell>
          <cell r="D1290">
            <v>2.2400000000000002</v>
          </cell>
        </row>
        <row r="1291">
          <cell r="A1291">
            <v>3876</v>
          </cell>
          <cell r="B1291" t="str">
            <v>LUVA ROSCAVEL, PVC, 1", AGUA FRIA PREDIAL</v>
          </cell>
          <cell r="C1291" t="str">
            <v xml:space="preserve">UN    </v>
          </cell>
          <cell r="D1291">
            <v>2.52</v>
          </cell>
        </row>
        <row r="1292">
          <cell r="A1292">
            <v>3877</v>
          </cell>
          <cell r="B1292" t="str">
            <v>LUVA PVC, ROSCAVEL, 1 1/4", AGUA FRIA PREDIAL</v>
          </cell>
          <cell r="C1292" t="str">
            <v xml:space="preserve">UN    </v>
          </cell>
          <cell r="D1292">
            <v>5.07</v>
          </cell>
        </row>
        <row r="1293">
          <cell r="A1293">
            <v>3878</v>
          </cell>
          <cell r="B1293" t="str">
            <v>LUVA PVC, ROSCAVEL, 1 1/2",  AGUA FRIA PREDIAL</v>
          </cell>
          <cell r="C1293" t="str">
            <v xml:space="preserve">UN    </v>
          </cell>
          <cell r="D1293">
            <v>5.56</v>
          </cell>
        </row>
        <row r="1294">
          <cell r="A1294">
            <v>3879</v>
          </cell>
          <cell r="B1294" t="str">
            <v>LUVA PVC, ROSCAVEL, 2",  AGUA FRIA PREDIAL</v>
          </cell>
          <cell r="C1294" t="str">
            <v xml:space="preserve">UN    </v>
          </cell>
          <cell r="D1294">
            <v>11.21</v>
          </cell>
        </row>
        <row r="1295">
          <cell r="A1295">
            <v>3880</v>
          </cell>
          <cell r="B1295" t="str">
            <v>LUVA PVC, ROSCAVEL, 3", AGUA FRIA PREDIAL</v>
          </cell>
          <cell r="C1295" t="str">
            <v xml:space="preserve">UN    </v>
          </cell>
          <cell r="D1295">
            <v>25.34</v>
          </cell>
        </row>
        <row r="1296">
          <cell r="A1296">
            <v>3883</v>
          </cell>
          <cell r="B1296" t="str">
            <v>LUVA ROSCAVEL, PVC, 1/2", AGUA FRIA PREDIAL</v>
          </cell>
          <cell r="C1296" t="str">
            <v xml:space="preserve">UN    </v>
          </cell>
          <cell r="D1296">
            <v>0.97</v>
          </cell>
        </row>
        <row r="1297">
          <cell r="A1297">
            <v>3884</v>
          </cell>
          <cell r="B1297" t="str">
            <v>LUVA ROSCAVEL, PVC, 3/4", AGUA FRIA PREDIAL</v>
          </cell>
          <cell r="C1297" t="str">
            <v xml:space="preserve">UN    </v>
          </cell>
          <cell r="D1297">
            <v>1.45</v>
          </cell>
        </row>
        <row r="1298">
          <cell r="A1298">
            <v>3886</v>
          </cell>
          <cell r="B1298" t="str">
            <v>LUVA DE CORRER PARA TUBO ROSCAVEL, PVC, 3/4", PARA AGUA FRIA PREDIAL</v>
          </cell>
          <cell r="C1298" t="str">
            <v xml:space="preserve">UN    </v>
          </cell>
          <cell r="D1298">
            <v>10.55</v>
          </cell>
        </row>
        <row r="1299">
          <cell r="A1299">
            <v>3889</v>
          </cell>
          <cell r="B1299" t="str">
            <v>LUVA DE REDUCAO ROSCAVEL, PVC, 3/4" X 1/2", PARA AGUA FRIA PREDIAL</v>
          </cell>
          <cell r="C1299" t="str">
            <v xml:space="preserve">UN    </v>
          </cell>
          <cell r="D1299">
            <v>1.94</v>
          </cell>
        </row>
        <row r="1300">
          <cell r="A1300">
            <v>3893</v>
          </cell>
          <cell r="B1300" t="str">
            <v>LUVA DE CORRER, PVC, DN 100 MM, PARA ESGOTO PREDIAL</v>
          </cell>
          <cell r="C1300" t="str">
            <v xml:space="preserve">UN    </v>
          </cell>
          <cell r="D1300">
            <v>11.58</v>
          </cell>
        </row>
        <row r="1301">
          <cell r="A1301">
            <v>3895</v>
          </cell>
          <cell r="B1301" t="str">
            <v>LUVA DE CORRER, PVC, DN 75 MM, PARA ESGOTO PREDIAL</v>
          </cell>
          <cell r="C1301" t="str">
            <v xml:space="preserve">UN    </v>
          </cell>
          <cell r="D1301">
            <v>7.53</v>
          </cell>
        </row>
        <row r="1302">
          <cell r="A1302">
            <v>3897</v>
          </cell>
          <cell r="B1302" t="str">
            <v>LUVA SIMPLES, PVC, SOLDAVEL, DN 40 MM, SERIE NORMAL, PARA ESGOTO PREDIAL</v>
          </cell>
          <cell r="C1302" t="str">
            <v xml:space="preserve">UN    </v>
          </cell>
          <cell r="D1302">
            <v>0.99</v>
          </cell>
        </row>
        <row r="1303">
          <cell r="A1303">
            <v>3898</v>
          </cell>
          <cell r="B1303" t="str">
            <v>LUVA SIMPLES, PVC, SOLDAVEL, DN 75 MM, SERIE NORMAL, PARA ESGOTO PREDIAL</v>
          </cell>
          <cell r="C1303" t="str">
            <v xml:space="preserve">UN    </v>
          </cell>
          <cell r="D1303">
            <v>4.16</v>
          </cell>
        </row>
        <row r="1304">
          <cell r="A1304">
            <v>3899</v>
          </cell>
          <cell r="B1304" t="str">
            <v>LUVA SIMPLES, PVC, SOLDAVEL, DN 100 MM, SERIE NORMAL, PARA ESGOTO PREDIAL</v>
          </cell>
          <cell r="C1304" t="str">
            <v xml:space="preserve">UN    </v>
          </cell>
          <cell r="D1304">
            <v>4.84</v>
          </cell>
        </row>
        <row r="1305">
          <cell r="A1305">
            <v>3900</v>
          </cell>
          <cell r="B1305" t="str">
            <v>LUVA DE CORRER PARA TUBO ROSCAVEL, PVC, 1 1/2", PARA AGUA FRIA PREDIAL</v>
          </cell>
          <cell r="C1305" t="str">
            <v xml:space="preserve">UN    </v>
          </cell>
          <cell r="D1305">
            <v>24.08</v>
          </cell>
        </row>
        <row r="1306">
          <cell r="A1306">
            <v>3902</v>
          </cell>
          <cell r="B1306" t="str">
            <v>LUVA PVC, ROSCAVEL,  2 1/2",  AGUA FRIA PREDIAL</v>
          </cell>
          <cell r="C1306" t="str">
            <v xml:space="preserve">UN    </v>
          </cell>
          <cell r="D1306">
            <v>17.62</v>
          </cell>
        </row>
        <row r="1307">
          <cell r="A1307">
            <v>3903</v>
          </cell>
          <cell r="B1307" t="str">
            <v>LUVA PVC SOLDAVEL, 32 MM, PARA AGUA FRIA PREDIAL</v>
          </cell>
          <cell r="C1307" t="str">
            <v xml:space="preserve">UN    </v>
          </cell>
          <cell r="D1307">
            <v>1.28</v>
          </cell>
        </row>
        <row r="1308">
          <cell r="A1308">
            <v>3904</v>
          </cell>
          <cell r="B1308" t="str">
            <v>LUVA PVC SOLDAVEL, 25 MM, PARA AGUA FRIA PREDIAL</v>
          </cell>
          <cell r="C1308" t="str">
            <v xml:space="preserve">UN    </v>
          </cell>
          <cell r="D1308">
            <v>0.61</v>
          </cell>
        </row>
        <row r="1309">
          <cell r="A1309">
            <v>3905</v>
          </cell>
          <cell r="B1309" t="str">
            <v>LUVA SOLDAVEL COM ROSCA, PVC, 40 MM X 1 1/4", PARA AGUA FRIA PREDIAL</v>
          </cell>
          <cell r="C1309" t="str">
            <v xml:space="preserve">UN    </v>
          </cell>
          <cell r="D1309">
            <v>7.56</v>
          </cell>
        </row>
        <row r="1310">
          <cell r="A1310">
            <v>3906</v>
          </cell>
          <cell r="B1310" t="str">
            <v>LUVA SOLDAVEL COM ROSCA, PVC, 25 MM X 3/4", PARA AGUA FRIA PREDIAL</v>
          </cell>
          <cell r="C1310" t="str">
            <v xml:space="preserve">UN    </v>
          </cell>
          <cell r="D1310">
            <v>1.1000000000000001</v>
          </cell>
        </row>
        <row r="1311">
          <cell r="A1311">
            <v>3907</v>
          </cell>
          <cell r="B1311" t="str">
            <v>LUVA DE REDUCAO ROSCAVEL, PVC, 1" X 3/4", PARA AGUA FRIA PREDIAL</v>
          </cell>
          <cell r="C1311" t="str">
            <v xml:space="preserve">UN    </v>
          </cell>
          <cell r="D1311">
            <v>2.7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1149.42</v>
          </cell>
        </row>
        <row r="1344">
          <cell r="A1344">
            <v>3990</v>
          </cell>
          <cell r="B1344" t="str">
            <v>TABUA DE MADEIRA APARELHADA *2,5 X 25* CM, MACARANDUBA, ANGELIM OU EQUIVALENTE DA REGIAO</v>
          </cell>
          <cell r="C1344" t="str">
            <v xml:space="preserve">M     </v>
          </cell>
          <cell r="D1344">
            <v>7.19</v>
          </cell>
        </row>
        <row r="1345">
          <cell r="A1345">
            <v>3992</v>
          </cell>
          <cell r="B1345" t="str">
            <v>TABUA DE MADEIRA APARELHADA *2,5 X 30* CM, MACARANDUBA, ANGELIM OU EQUIVALENTE DA REGIAO</v>
          </cell>
          <cell r="C1345" t="str">
            <v xml:space="preserve">M     </v>
          </cell>
          <cell r="D1345">
            <v>8.83</v>
          </cell>
        </row>
        <row r="1346">
          <cell r="A1346">
            <v>3993</v>
          </cell>
          <cell r="B1346" t="str">
            <v>TABUA DE MADEIRA APARELHADA *2,5 X 15* CM, MACARANDUBA, ANGELIM OU EQUIVALENTE DA REGIAO</v>
          </cell>
          <cell r="C1346" t="str">
            <v xml:space="preserve">M2    </v>
          </cell>
          <cell r="D1346">
            <v>32.57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749.13</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12.47</v>
          </cell>
        </row>
        <row r="1364">
          <cell r="A1364">
            <v>4048</v>
          </cell>
          <cell r="B1364" t="str">
            <v>MASSA CORRIDA PVA PARA PAREDES INTERNAS</v>
          </cell>
          <cell r="C1364" t="str">
            <v xml:space="preserve">L     </v>
          </cell>
          <cell r="D1364">
            <v>3.46</v>
          </cell>
        </row>
        <row r="1365">
          <cell r="A1365">
            <v>4049</v>
          </cell>
          <cell r="B1365" t="str">
            <v>MASSA EPOXI BICOMPONENTE (MASSA + CATALIZADOR)</v>
          </cell>
          <cell r="C1365" t="str">
            <v xml:space="preserve">L     </v>
          </cell>
          <cell r="D1365">
            <v>39.06</v>
          </cell>
        </row>
        <row r="1366">
          <cell r="A1366">
            <v>4051</v>
          </cell>
          <cell r="B1366" t="str">
            <v>MASSA CORRIDA PVA PARA PAREDES INTERNAS</v>
          </cell>
          <cell r="C1366" t="str">
            <v xml:space="preserve">18L   </v>
          </cell>
          <cell r="D1366">
            <v>62.35</v>
          </cell>
        </row>
        <row r="1367">
          <cell r="A1367">
            <v>4052</v>
          </cell>
          <cell r="B1367" t="str">
            <v>MASSA ACRILICA</v>
          </cell>
          <cell r="C1367" t="str">
            <v xml:space="preserve">18L   </v>
          </cell>
          <cell r="D1367">
            <v>96.88</v>
          </cell>
        </row>
        <row r="1368">
          <cell r="A1368">
            <v>4053</v>
          </cell>
          <cell r="B1368" t="str">
            <v>MASSA A OLEO PARA MADEIRA</v>
          </cell>
          <cell r="C1368" t="str">
            <v xml:space="preserve">GL    </v>
          </cell>
          <cell r="D1368">
            <v>47.5</v>
          </cell>
        </row>
        <row r="1369">
          <cell r="A1369">
            <v>4056</v>
          </cell>
          <cell r="B1369" t="str">
            <v>MASSA ACRILICA PARA PAREDES INTERIOR/EXTERIOR</v>
          </cell>
          <cell r="C1369" t="str">
            <v xml:space="preserve">GL    </v>
          </cell>
          <cell r="D1369">
            <v>24.98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165.76</v>
          </cell>
        </row>
        <row r="1392">
          <cell r="A1392">
            <v>4127</v>
          </cell>
          <cell r="B1392" t="str">
            <v>MUFLA TERMINAL PRIMARIA UNIPOLAR USO EXTERNO PARA CABO 25/70MM2 ISOL, 3,6/6KV EM EPR - BORRACHA DE SILICONE</v>
          </cell>
          <cell r="C1392" t="str">
            <v xml:space="preserve">UN    </v>
          </cell>
          <cell r="D1392">
            <v>166.43</v>
          </cell>
        </row>
        <row r="1393">
          <cell r="A1393">
            <v>4154</v>
          </cell>
          <cell r="B1393" t="str">
            <v>MUFLA TERMINAL PRIMARIA UNIPOLAR USO INTERNO PARA CABO 25/70MM2 ISOL 6/10KV EM EPR- BORRACHA DE SILICONE</v>
          </cell>
          <cell r="C1393" t="str">
            <v xml:space="preserve">UN    </v>
          </cell>
          <cell r="D1393">
            <v>203.34</v>
          </cell>
        </row>
        <row r="1394">
          <cell r="A1394">
            <v>4161</v>
          </cell>
          <cell r="B1394" t="str">
            <v>MUFLA TERMINAL PRIMARIA UNIPOLAR USO INTERNO PARA CABO 35/70MM2 ISOLACAO 8,7/15KV EM EPR - BORRACHA DE SILICONE</v>
          </cell>
          <cell r="C1394" t="str">
            <v xml:space="preserve">UN    </v>
          </cell>
          <cell r="D1394">
            <v>206.69</v>
          </cell>
        </row>
        <row r="1395">
          <cell r="A1395">
            <v>4168</v>
          </cell>
          <cell r="B1395" t="str">
            <v>MUFLA TERMINAL PRIMARIA UNIPOLAR USO INTERNO PARA CABO 35/120MM2 ISOLACAO 15/25KV EM EPR - BORRACHA DE SILICONE</v>
          </cell>
          <cell r="C1395" t="str">
            <v xml:space="preserve">UN    </v>
          </cell>
          <cell r="D1395">
            <v>214.75</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3.64</v>
          </cell>
        </row>
        <row r="1430">
          <cell r="A1430">
            <v>4222</v>
          </cell>
          <cell r="B1430" t="str">
            <v>GASOLINA COMUM</v>
          </cell>
          <cell r="C1430" t="str">
            <v xml:space="preserve">L     </v>
          </cell>
          <cell r="D1430">
            <v>4.0599999999999996</v>
          </cell>
        </row>
        <row r="1431">
          <cell r="A1431">
            <v>4223</v>
          </cell>
          <cell r="B1431" t="str">
            <v>ETANOL</v>
          </cell>
          <cell r="C1431" t="str">
            <v xml:space="preserve">L     </v>
          </cell>
          <cell r="D1431">
            <v>2.41</v>
          </cell>
        </row>
        <row r="1432">
          <cell r="A1432">
            <v>4224</v>
          </cell>
          <cell r="B1432" t="str">
            <v>QUEROSENE</v>
          </cell>
          <cell r="C1432" t="str">
            <v xml:space="preserve">L     </v>
          </cell>
          <cell r="D1432">
            <v>11.53</v>
          </cell>
        </row>
        <row r="1433">
          <cell r="A1433">
            <v>4226</v>
          </cell>
          <cell r="B1433" t="str">
            <v>GAS DE COZINHA - GLP</v>
          </cell>
          <cell r="C1433" t="str">
            <v xml:space="preserve">KG    </v>
          </cell>
          <cell r="D1433">
            <v>7.13</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240000</v>
          </cell>
        </row>
        <row r="1455">
          <cell r="A1455">
            <v>4263</v>
          </cell>
          <cell r="B1455" t="str">
            <v>PA CARREGADEIRA SOBRE RODAS, POTENCIA LIQUIDA 197 HP, CAPACIDADE DA CACAMBA DE 2,5 A 3,5 M3, PESO OPERACIONAL DE 18338 KG</v>
          </cell>
          <cell r="C1455" t="str">
            <v xml:space="preserve">UN    </v>
          </cell>
          <cell r="D1455">
            <v>332799.98</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0.74</v>
          </cell>
        </row>
        <row r="1461">
          <cell r="A1461">
            <v>4300</v>
          </cell>
          <cell r="B1461" t="str">
            <v>PARAFUSO ZINCADO ROSCA SOBERBA, CABECA SEXTAVADA, 5/16 " X 50 MM, PARA FIXACAO DE TELHA EM MADEIRA</v>
          </cell>
          <cell r="C1461" t="str">
            <v xml:space="preserve">UN    </v>
          </cell>
          <cell r="D1461">
            <v>0.5</v>
          </cell>
        </row>
        <row r="1462">
          <cell r="A1462">
            <v>4301</v>
          </cell>
          <cell r="B1462" t="str">
            <v>PARAFUSO ZINCADO ROSCA SOBERBA, CABECA SEXTAVADA, 5/16 " X 85 MM, PARA FIXACAO DE TELHA EM MADEIRA</v>
          </cell>
          <cell r="C1462" t="str">
            <v xml:space="preserve">UN    </v>
          </cell>
          <cell r="D1462">
            <v>0.61</v>
          </cell>
        </row>
        <row r="1463">
          <cell r="A1463">
            <v>4302</v>
          </cell>
          <cell r="B1463" t="str">
            <v>PARAFUSO ZINCADO ROSCA SOBERBA, CABECA SEXTAVADA, 5/16 " X 250 MM, PARA FIXACAO DE TELHA EM MADEIRA</v>
          </cell>
          <cell r="C1463" t="str">
            <v xml:space="preserve">UN    </v>
          </cell>
          <cell r="D1463">
            <v>2.11</v>
          </cell>
        </row>
        <row r="1464">
          <cell r="A1464">
            <v>4304</v>
          </cell>
          <cell r="B1464" t="str">
            <v>PARAFUSO ZINCADO ROSCA SOBERBA, CABECA SEXTAVADA, 5/16 " X 150 MM, PARA FIXACAO DE TELHA EM MADEIRA</v>
          </cell>
          <cell r="C1464" t="str">
            <v xml:space="preserve">UN    </v>
          </cell>
          <cell r="D1464">
            <v>1.01</v>
          </cell>
        </row>
        <row r="1465">
          <cell r="A1465">
            <v>4305</v>
          </cell>
          <cell r="B1465" t="str">
            <v>PARAFUSO ZINCADO ROSCA SOBERBA, CABECA SEXTAVADA, 5/16 " X 180 MM, PARA FIXACAO DE TELHA EM MADEIRA</v>
          </cell>
          <cell r="C1465" t="str">
            <v xml:space="preserve">UN    </v>
          </cell>
          <cell r="D1465">
            <v>1.17</v>
          </cell>
        </row>
        <row r="1466">
          <cell r="A1466">
            <v>4306</v>
          </cell>
          <cell r="B1466" t="str">
            <v>PARAFUSO ZINCADO ROSCA SOBERBA, CABECA SEXTAVADA, 5/16 " X 200 MM, PARA FIXACAO DE TELHA EM MADEIRA</v>
          </cell>
          <cell r="C1466" t="str">
            <v xml:space="preserve">UN    </v>
          </cell>
          <cell r="D1466">
            <v>1.36</v>
          </cell>
        </row>
        <row r="1467">
          <cell r="A1467">
            <v>4307</v>
          </cell>
          <cell r="B1467" t="str">
            <v>PLACA DE VENTILACAO PARA TELHA DE FIBROCIMENTO, CANALETE 90 OU KALHETAO</v>
          </cell>
          <cell r="C1467" t="str">
            <v xml:space="preserve">UN    </v>
          </cell>
          <cell r="D1467">
            <v>6.93</v>
          </cell>
        </row>
        <row r="1468">
          <cell r="A1468">
            <v>4308</v>
          </cell>
          <cell r="B1468" t="str">
            <v>PARAFUSO ZINCADO ROSCA SOBERBA, CABECA SEXTAVADA, 5/16 " X 230 MM, PARA FIXACAO DE TELHA EM MADEIRA</v>
          </cell>
          <cell r="C1468" t="str">
            <v xml:space="preserve">UN    </v>
          </cell>
          <cell r="D1468">
            <v>2.81</v>
          </cell>
        </row>
        <row r="1469">
          <cell r="A1469">
            <v>4309</v>
          </cell>
          <cell r="B1469" t="str">
            <v>PLACA DE VENTILACAO PARA TELHA DE FIBROCIMENTO CANALETE 49 KALHETA</v>
          </cell>
          <cell r="C1469" t="str">
            <v xml:space="preserve">UN    </v>
          </cell>
          <cell r="D1469">
            <v>4.05</v>
          </cell>
        </row>
        <row r="1470">
          <cell r="A1470">
            <v>4310</v>
          </cell>
          <cell r="B1470" t="str">
            <v>FIXADOR DE ABA AUTOTRAVANTE PARA TELHA DE FIBROCIMENTO, TIPO CANALETE 90 OU KALHETAO</v>
          </cell>
          <cell r="C1470" t="str">
            <v xml:space="preserve">UN    </v>
          </cell>
          <cell r="D1470">
            <v>1.66</v>
          </cell>
        </row>
        <row r="1471">
          <cell r="A1471">
            <v>4311</v>
          </cell>
          <cell r="B1471" t="str">
            <v>FIXADOR DE ABA SIMPLES PARA TELHA DE FIBROCIMENTO, TIPO CANALETA 49 OU KALHETA</v>
          </cell>
          <cell r="C1471" t="str">
            <v xml:space="preserve">UN    </v>
          </cell>
          <cell r="D1471">
            <v>1.17</v>
          </cell>
        </row>
        <row r="1472">
          <cell r="A1472">
            <v>4312</v>
          </cell>
          <cell r="B1472" t="str">
            <v>FIXADOR DE ABA SIMPLES PARA TELHA DE FIBROCIMENTO, TIPO CANALETA 90 OU KALHETAO</v>
          </cell>
          <cell r="C1472" t="str">
            <v xml:space="preserve">UN    </v>
          </cell>
          <cell r="D1472">
            <v>1.64</v>
          </cell>
        </row>
        <row r="1473">
          <cell r="A1473">
            <v>4313</v>
          </cell>
          <cell r="B1473" t="str">
            <v>HASTE RETA PARA GANCHO DE FERRO GALVANIZADO, COM ROSCA 5/16" X 35 CM PARA FIXACAO DE TELHA DE FIBROCIMENTO, INCLUI PORCA E ARRUELAS DE VEDACAO</v>
          </cell>
          <cell r="C1473" t="str">
            <v xml:space="preserve">CJ    </v>
          </cell>
          <cell r="D1473">
            <v>1.51</v>
          </cell>
        </row>
        <row r="1474">
          <cell r="A1474">
            <v>4314</v>
          </cell>
          <cell r="B1474" t="str">
            <v>HASTE RETA PARA GANCHO DE FERRO GALVANIZADO, COM ROSCA 5/16" X 45 CM PARA FIXACAO DE TELHA DE FIBROCIMENTO, INCLUI PORCA E ARRUELAS DE VEDACAO</v>
          </cell>
          <cell r="C1474" t="str">
            <v xml:space="preserve">CJ    </v>
          </cell>
          <cell r="D1474">
            <v>2.02</v>
          </cell>
        </row>
        <row r="1475">
          <cell r="A1475">
            <v>4315</v>
          </cell>
          <cell r="B1475" t="str">
            <v>GANCHO CHATO EM FERRO GALVANIZADO,  L = 110 MM, RECOBRIMENTO = 100MM, SECAO 1/8 X 1/2" (3 MM X 12 MM), PARA FIXAR TELHA DE FIBROCIMENTO ONDULADA</v>
          </cell>
          <cell r="C1475" t="str">
            <v xml:space="preserve">UN    </v>
          </cell>
          <cell r="D1475">
            <v>1.2</v>
          </cell>
        </row>
        <row r="1476">
          <cell r="A1476">
            <v>4316</v>
          </cell>
          <cell r="B1476" t="str">
            <v>HASTE RETA PARA GANCHO DE FERRO GALVANIZADO, COM ROSCA 1/4 " X 40 CM PARA FIXACAO DE TELHA DE FIBROCIMENTO, INCLUI PORCA SEXTAVADA DE  ZINCO</v>
          </cell>
          <cell r="C1476" t="str">
            <v xml:space="preserve">UN    </v>
          </cell>
          <cell r="D1476">
            <v>1.05</v>
          </cell>
        </row>
        <row r="1477">
          <cell r="A1477">
            <v>4317</v>
          </cell>
          <cell r="B1477" t="str">
            <v>HASTE RETA PARA GANCHO DE FERRO GALVANIZADO, COM ROSCA 5/16" X 40 CM PARA FIXACAO DE TELHA DE FIBROCIMENTO, INCLUI PORCA SEXTAVADA DE  ZINCO</v>
          </cell>
          <cell r="C1477" t="str">
            <v xml:space="preserve">UN    </v>
          </cell>
          <cell r="D1477">
            <v>1.72</v>
          </cell>
        </row>
        <row r="1478">
          <cell r="A1478">
            <v>4318</v>
          </cell>
          <cell r="B1478" t="str">
            <v>PARAFUSO ZINCADO 5/16 " X 85 MM PARA FIXACAO DE TELHA DE FIBROCIMENTO CANALETE 90, INCLUI BUCHA NYLON S-10</v>
          </cell>
          <cell r="C1478" t="str">
            <v xml:space="preserve">UN    </v>
          </cell>
          <cell r="D1478">
            <v>0.91</v>
          </cell>
        </row>
        <row r="1479">
          <cell r="A1479">
            <v>4319</v>
          </cell>
          <cell r="B1479" t="str">
            <v>AFASTADOR PARA TELHA DE FIBROCIMENTO CANALETE 90 OU KALHETAO</v>
          </cell>
          <cell r="C1479" t="str">
            <v xml:space="preserve">UN    </v>
          </cell>
          <cell r="D1479">
            <v>0.95</v>
          </cell>
        </row>
        <row r="1480">
          <cell r="A1480">
            <v>4320</v>
          </cell>
          <cell r="B1480" t="str">
            <v>PARAFUSO ZINCADO 5/16 " X 250 MM PARA FIXACAO DE TELHA DE FIBROCIMENTO CANALETE 49, INCLUI BUCHA NYLON S-10</v>
          </cell>
          <cell r="C1480" t="str">
            <v xml:space="preserve">UN    </v>
          </cell>
          <cell r="D1480">
            <v>1.86</v>
          </cell>
        </row>
        <row r="1481">
          <cell r="A1481">
            <v>4329</v>
          </cell>
          <cell r="B1481" t="str">
            <v>PARAFUSO EM ACO GALVANIZADO, TIPO MAQUINA, SEXTAVADO, SEM PORCA, DIAMETRO 1/2", COMPRIMENTO 2"</v>
          </cell>
          <cell r="C1481" t="str">
            <v xml:space="preserve">UN    </v>
          </cell>
          <cell r="D1481">
            <v>0.95</v>
          </cell>
        </row>
        <row r="1482">
          <cell r="A1482">
            <v>4330</v>
          </cell>
          <cell r="B1482" t="str">
            <v>PORCA ZINCADA, SEXTAVADA, DIAMETRO 5/16"</v>
          </cell>
          <cell r="C1482" t="str">
            <v xml:space="preserve">UN    </v>
          </cell>
          <cell r="D1482">
            <v>0.06</v>
          </cell>
        </row>
        <row r="1483">
          <cell r="A1483">
            <v>4331</v>
          </cell>
          <cell r="B1483" t="str">
            <v>PARAFUSO ZINCADO, SEXTAVADO, COM ROSCA INTEIRA, DIAMETRO 5/8", COMPRIMENTO 2 1/4"</v>
          </cell>
          <cell r="C1483" t="str">
            <v xml:space="preserve">UN    </v>
          </cell>
          <cell r="D1483">
            <v>1.8</v>
          </cell>
        </row>
        <row r="1484">
          <cell r="A1484">
            <v>4332</v>
          </cell>
          <cell r="B1484" t="str">
            <v>PARAFUSO ZINCADO, SEXTAVADO, COM ROSCA INTEIRA, DIAMETRO 3/8", COMPRIMENTO 2"</v>
          </cell>
          <cell r="C1484" t="str">
            <v xml:space="preserve">UN    </v>
          </cell>
          <cell r="D1484">
            <v>0.47</v>
          </cell>
        </row>
        <row r="1485">
          <cell r="A1485">
            <v>4333</v>
          </cell>
          <cell r="B1485" t="str">
            <v>PARAFUSO DE LATAO COM ROSCA SOBERBA, CABECA CHATA E FENDA SIMPLES, DIAMETRO 3,2 MM, COMPRIMENTO 16 MM</v>
          </cell>
          <cell r="C1485" t="str">
            <v xml:space="preserve">UN    </v>
          </cell>
          <cell r="D1485">
            <v>0.11</v>
          </cell>
        </row>
        <row r="1486">
          <cell r="A1486">
            <v>4334</v>
          </cell>
          <cell r="B1486" t="str">
            <v>PARAFUSO FRANCES ZINCADO, DIAMETRO 1/2", COMPRIMENTO 15", COM PORCA E ARRUELA LISA MEDIA</v>
          </cell>
          <cell r="C1486" t="str">
            <v xml:space="preserve">UN    </v>
          </cell>
          <cell r="D1486">
            <v>8.2899999999999991</v>
          </cell>
        </row>
        <row r="1487">
          <cell r="A1487">
            <v>4335</v>
          </cell>
          <cell r="B1487" t="str">
            <v>PARAFUSO FRANCES ZINCADO, DIAMETRO 1/2", COMPRIMENTO 12", COM PORCA E ARRUELA LISA MEDIA</v>
          </cell>
          <cell r="C1487" t="str">
            <v xml:space="preserve">UN    </v>
          </cell>
          <cell r="D1487">
            <v>6.04</v>
          </cell>
        </row>
        <row r="1488">
          <cell r="A1488">
            <v>4336</v>
          </cell>
          <cell r="B1488" t="str">
            <v>PARAFUSO ZINCADO, SEXTAVADO, COM ROSCA INTEIRA, DIAMETRO 5/8", COMPRIMENTO 3", COM PORCA E ARRUELA DE PRESSAO MEDIA</v>
          </cell>
          <cell r="C1488" t="str">
            <v xml:space="preserve">UN    </v>
          </cell>
          <cell r="D1488">
            <v>2.2999999999999998</v>
          </cell>
        </row>
        <row r="1489">
          <cell r="A1489">
            <v>4337</v>
          </cell>
          <cell r="B1489" t="str">
            <v>PORCA ZINCADA, QUADRADA, DIAMETRO 5/8"</v>
          </cell>
          <cell r="C1489" t="str">
            <v xml:space="preserve">UN    </v>
          </cell>
          <cell r="D1489">
            <v>1.1200000000000001</v>
          </cell>
        </row>
        <row r="1490">
          <cell r="A1490">
            <v>4339</v>
          </cell>
          <cell r="B1490" t="str">
            <v>PORCA ZINCADA, SEXTAVADA, DIAMETRO 1/2"</v>
          </cell>
          <cell r="C1490" t="str">
            <v xml:space="preserve">UN    </v>
          </cell>
          <cell r="D1490">
            <v>0.23</v>
          </cell>
        </row>
        <row r="1491">
          <cell r="A1491">
            <v>4340</v>
          </cell>
          <cell r="B1491" t="str">
            <v>PORCA ZINCADA, SEXTAVADA, DIAMETRO 5/8"</v>
          </cell>
          <cell r="C1491" t="str">
            <v xml:space="preserve">UN    </v>
          </cell>
          <cell r="D1491">
            <v>0.52</v>
          </cell>
        </row>
        <row r="1492">
          <cell r="A1492">
            <v>4341</v>
          </cell>
          <cell r="B1492" t="str">
            <v>PORCA ZINCADA, QUADRADA, DIAMETRO 3/8"</v>
          </cell>
          <cell r="C1492" t="str">
            <v xml:space="preserve">UN    </v>
          </cell>
          <cell r="D1492">
            <v>0.44</v>
          </cell>
        </row>
        <row r="1493">
          <cell r="A1493">
            <v>4342</v>
          </cell>
          <cell r="B1493" t="str">
            <v>PORCA ZINCADA, SEXTAVADA, DIAMETRO 3/8"</v>
          </cell>
          <cell r="C1493" t="str">
            <v xml:space="preserve">UN    </v>
          </cell>
          <cell r="D1493">
            <v>0.09</v>
          </cell>
        </row>
        <row r="1494">
          <cell r="A1494">
            <v>4343</v>
          </cell>
          <cell r="B1494" t="str">
            <v>PARAFUSO FRANCES ZINCADO, DIAMETRO 1/2", COMPRIMENTO 4", COM PORCA E ARRUELA</v>
          </cell>
          <cell r="C1494" t="str">
            <v xml:space="preserve">UN    </v>
          </cell>
          <cell r="D1494">
            <v>2.04</v>
          </cell>
        </row>
        <row r="1495">
          <cell r="A1495">
            <v>4344</v>
          </cell>
          <cell r="B1495" t="str">
            <v>PARAFUSO FRANCES METRICO ZINCADO, DIAMETRO 12 MM, COMPRIMENTO 150 MM, COM PORCA SEXTAVADA E ARRUELA DE PRESSAO MEDIA</v>
          </cell>
          <cell r="C1495" t="str">
            <v xml:space="preserve">UN    </v>
          </cell>
          <cell r="D1495">
            <v>9</v>
          </cell>
        </row>
        <row r="1496">
          <cell r="A1496">
            <v>4346</v>
          </cell>
          <cell r="B1496" t="str">
            <v>PARAFUSO DE FERRO POLIDO, SEXTAVADO, COM ROSCA PARCIAL, DIAMETRO 5/8", COMPRIMENTO 6", COM PORCA E ARRUELA DE PRESSAO MEDIA</v>
          </cell>
          <cell r="C1496" t="str">
            <v xml:space="preserve">UN    </v>
          </cell>
          <cell r="D1496">
            <v>4.45</v>
          </cell>
        </row>
        <row r="1497">
          <cell r="A1497">
            <v>4350</v>
          </cell>
          <cell r="B1497" t="str">
            <v>BUCHA DE NYLON, DIAMETRO DO FURO 8 MM, COMPRIMENTO 40 MM, COM PARAFUSO DE ROSCA SOBERBA, CABECA CHATA, FENDA SIMPLES, 4,8 X 50 MM</v>
          </cell>
          <cell r="C1497" t="str">
            <v xml:space="preserve">UN    </v>
          </cell>
          <cell r="D1497">
            <v>0.28000000000000003</v>
          </cell>
        </row>
        <row r="1498">
          <cell r="A1498">
            <v>4351</v>
          </cell>
          <cell r="B1498" t="str">
            <v>PARAFUSO NIQUELADO 3 1/2" COM ACABAMENTO CROMADO PARA FIXAR PECA SANITARIA, INCLUI PORCA CEGA, ARRUELA E BUCHA DE NYLON TAMANHO S-8</v>
          </cell>
          <cell r="C1498" t="str">
            <v xml:space="preserve">UN    </v>
          </cell>
          <cell r="D1498">
            <v>7.31</v>
          </cell>
        </row>
        <row r="1499">
          <cell r="A1499">
            <v>4354</v>
          </cell>
          <cell r="B1499" t="str">
            <v>PARAFUSO ZINCADO, SEXTAVADO, GRAU 5, ROSCA INTEIRA, DIAMETRO 1 1/2", COMPRIMENTO 4"</v>
          </cell>
          <cell r="C1499" t="str">
            <v xml:space="preserve">UN    </v>
          </cell>
          <cell r="D1499">
            <v>20.65</v>
          </cell>
        </row>
        <row r="1500">
          <cell r="A1500">
            <v>4356</v>
          </cell>
          <cell r="B1500" t="str">
            <v>PARAFUSO DE ACO ZINCADO COM ROSCA SOBERBA, CABECA CHATA E FENDA SIMPLES, DIAMETRO 4,8 MM, COMPRIMENTO 45 MM</v>
          </cell>
          <cell r="C1500" t="str">
            <v xml:space="preserve">UN    </v>
          </cell>
          <cell r="D1500">
            <v>0.11</v>
          </cell>
        </row>
        <row r="1501">
          <cell r="A1501">
            <v>4358</v>
          </cell>
          <cell r="B1501" t="str">
            <v>PARAFUSO DE LATAO COM ROSCA SOBERBA, CABECA CHATA E FENDA SIMPLES, DIAMETRO 4,8 MM, COMPRIMENTO 65 MM</v>
          </cell>
          <cell r="C1501" t="str">
            <v xml:space="preserve">UN    </v>
          </cell>
          <cell r="D1501">
            <v>0.89</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0.08</v>
          </cell>
        </row>
        <row r="1506">
          <cell r="A1506">
            <v>4379</v>
          </cell>
          <cell r="B1506" t="str">
            <v>PARAFUSO DE ACO ZINCADO COM ROSCA SOBERBA, CABECA CHATA E FENDA SIMPLES, DIAMETRO 2,5 MM, COMPRIMENTO * 9,5 * MM</v>
          </cell>
          <cell r="C1506" t="str">
            <v xml:space="preserve">UN    </v>
          </cell>
          <cell r="D1506">
            <v>0.02</v>
          </cell>
        </row>
        <row r="1507">
          <cell r="A1507">
            <v>4380</v>
          </cell>
          <cell r="B1507" t="str">
            <v>PARAFUSO ZINCADO ROSCA SOBERBA 5/16 " X 120 MM PARA TELHA FIBROCIMENTO</v>
          </cell>
          <cell r="C1507" t="str">
            <v xml:space="preserve">UN    </v>
          </cell>
          <cell r="D1507">
            <v>0.78</v>
          </cell>
        </row>
        <row r="1508">
          <cell r="A1508">
            <v>4382</v>
          </cell>
          <cell r="B1508" t="str">
            <v>PARAFUSO ZINCADO, SEXTAVADO, COM ROSCA SOBERBA, DIAMETRO 5/16", COMPRIMENTO 80 MM</v>
          </cell>
          <cell r="C1508" t="str">
            <v xml:space="preserve">UN    </v>
          </cell>
          <cell r="D1508">
            <v>0.49</v>
          </cell>
        </row>
        <row r="1509">
          <cell r="A1509">
            <v>4383</v>
          </cell>
          <cell r="B1509" t="str">
            <v>PARAFUSO FRANCES METRICO ZINCADO, DIAMETRO 12 MM, COMPRIMENTO 140MM, COM PORCA SEXTAVADA E ARRUELA DE PRESSAO MEDIA</v>
          </cell>
          <cell r="C1509" t="str">
            <v xml:space="preserve">UN    </v>
          </cell>
          <cell r="D1509">
            <v>8.59</v>
          </cell>
        </row>
        <row r="1510">
          <cell r="A1510">
            <v>4384</v>
          </cell>
          <cell r="B1510" t="str">
            <v>PARAFUSO NIQUELADO COM ACABAMENTO CROMADO PARA FIXAR PECA SANITARIA, INCLUI PORCA CEGA, ARRUELA E BUCHA DE NYLON TAMANHO S-10</v>
          </cell>
          <cell r="C1510" t="str">
            <v xml:space="preserve">UN    </v>
          </cell>
          <cell r="D1510">
            <v>9.8699999999999992</v>
          </cell>
        </row>
        <row r="1511">
          <cell r="A1511">
            <v>4385</v>
          </cell>
          <cell r="B1511" t="str">
            <v>PARALELEPIPEDO GRANITICO OU BASALTICO, PARA PAVIMENTACAO, SEM FRETE,  *30 A 35* PECAS POR M2</v>
          </cell>
          <cell r="C1511" t="str">
            <v xml:space="preserve">MIL   </v>
          </cell>
          <cell r="D1511">
            <v>1320</v>
          </cell>
        </row>
        <row r="1512">
          <cell r="A1512">
            <v>4386</v>
          </cell>
          <cell r="B1512" t="str">
            <v>PARALELEPIPEDO GRANITICO OU BASALTICO, PARA PAVIMENTACAO, SEM FRETE,  *30 A 35* PECAS POR M2</v>
          </cell>
          <cell r="C1512" t="str">
            <v xml:space="preserve">M2    </v>
          </cell>
          <cell r="D1512">
            <v>55.81</v>
          </cell>
        </row>
        <row r="1513">
          <cell r="A1513">
            <v>4396</v>
          </cell>
          <cell r="B1513" t="str">
            <v>PASTILHA CERAMICA/PORCELANA, REVEST INT/EXT E  PISCINA, CORES BRANCA OU FRIAS, *2,5 X 2,5* CM</v>
          </cell>
          <cell r="C1513" t="str">
            <v xml:space="preserve">M2    </v>
          </cell>
          <cell r="D1513">
            <v>111.72</v>
          </cell>
        </row>
        <row r="1514">
          <cell r="A1514">
            <v>4397</v>
          </cell>
          <cell r="B1514" t="str">
            <v>PASTILHA CERAMICA/PORCELANA, REVEST INT/EXT E  PISCINA, CORES QUENTES, *2,5 X 2,5* CM</v>
          </cell>
          <cell r="C1514" t="str">
            <v xml:space="preserve">M2    </v>
          </cell>
          <cell r="D1514">
            <v>181.16</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2.89</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1.87</v>
          </cell>
        </row>
        <row r="1538">
          <cell r="A1538">
            <v>4517</v>
          </cell>
          <cell r="B1538" t="str">
            <v>PECA DE MADEIRA NATIVA/REGIONAL 2,5 X 7,0 CM (SARRAFO-P/FORMA)</v>
          </cell>
          <cell r="C1538" t="str">
            <v xml:space="preserve">M     </v>
          </cell>
          <cell r="D1538">
            <v>1.3</v>
          </cell>
        </row>
        <row r="1539">
          <cell r="A1539">
            <v>4704</v>
          </cell>
          <cell r="B1539" t="str">
            <v>PEDRA ARDOSIA, CINZA, 20  X  40 CM,  E=  *1 CM</v>
          </cell>
          <cell r="C1539" t="str">
            <v xml:space="preserve">M2    </v>
          </cell>
          <cell r="D1539">
            <v>22.69</v>
          </cell>
        </row>
        <row r="1540">
          <cell r="A1540">
            <v>4708</v>
          </cell>
          <cell r="B1540" t="str">
            <v>PEDRA PORTUGUESA  OU PETIT PAVE, BRANCA OU PRETA</v>
          </cell>
          <cell r="C1540" t="str">
            <v xml:space="preserve">M2    </v>
          </cell>
          <cell r="D1540">
            <v>91.19</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142.97</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44.58</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2.25</v>
          </cell>
        </row>
        <row r="1575">
          <cell r="A1575">
            <v>4780</v>
          </cell>
          <cell r="B1575" t="str">
            <v>LOCACAO DE PERFURATRIZ PNEUMATICA DE PESO MEDIO, * 24 * KG, PARA ROCHA</v>
          </cell>
          <cell r="C1575" t="str">
            <v xml:space="preserve">H     </v>
          </cell>
          <cell r="D1575">
            <v>2.4300000000000002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59.79</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99.44</v>
          </cell>
        </row>
        <row r="1582">
          <cell r="A1582">
            <v>4794</v>
          </cell>
          <cell r="B1582" t="str">
            <v>PISO DE BORRACHA ESPORTIVO EM PLACAS 50 X 50 CM, E = 15 MM, PARA ARGAMASSA, PRETO</v>
          </cell>
          <cell r="C1582" t="str">
            <v xml:space="preserve">M2    </v>
          </cell>
          <cell r="D1582">
            <v>211.83</v>
          </cell>
        </row>
        <row r="1583">
          <cell r="A1583">
            <v>4795</v>
          </cell>
          <cell r="B1583" t="str">
            <v>PISO DE BORRACHA PASTILHADO EM PLACAS 50 X 50 CM, E = 15 MM, PARA ARGAMASSA, PRETO</v>
          </cell>
          <cell r="C1583" t="str">
            <v xml:space="preserve">M2    </v>
          </cell>
          <cell r="D1583">
            <v>206.21</v>
          </cell>
        </row>
        <row r="1584">
          <cell r="A1584">
            <v>4796</v>
          </cell>
          <cell r="B1584" t="str">
            <v>PISO DE BORRACHA FRISADO OU PASTILHADO, PRETO, EM PLACAS 50 X 50 CM, E = 7 MM, PARA ARGAMASSA</v>
          </cell>
          <cell r="C1584" t="str">
            <v xml:space="preserve">M2    </v>
          </cell>
          <cell r="D1584">
            <v>128.66999999999999</v>
          </cell>
        </row>
        <row r="1585">
          <cell r="A1585">
            <v>4800</v>
          </cell>
          <cell r="B1585" t="str">
            <v>PISO DE BORRACHA PASTILHADO EM PLACAS 50 X 50 CM, E = *3,5* MM, PARA COLA, PRETO</v>
          </cell>
          <cell r="C1585" t="str">
            <v xml:space="preserve">M2    </v>
          </cell>
          <cell r="D1585">
            <v>35.380000000000003</v>
          </cell>
        </row>
        <row r="1586">
          <cell r="A1586">
            <v>4801</v>
          </cell>
          <cell r="B1586" t="str">
            <v>PISO DE BORRACHA CANELADO EM PLACAS 50 X 50 CM, E = *3,5* MM, PARA COLA</v>
          </cell>
          <cell r="C1586" t="str">
            <v xml:space="preserve">M2    </v>
          </cell>
          <cell r="D1586">
            <v>46.51</v>
          </cell>
        </row>
        <row r="1587">
          <cell r="A1587">
            <v>4803</v>
          </cell>
          <cell r="B1587" t="str">
            <v>RODAPE DE BORRACHA LISO, H = 70 MM, E = *2* MM, PARA ARGAMASSA, PRETO</v>
          </cell>
          <cell r="C1587" t="str">
            <v xml:space="preserve">M     </v>
          </cell>
          <cell r="D1587">
            <v>18.91</v>
          </cell>
        </row>
        <row r="1588">
          <cell r="A1588">
            <v>4804</v>
          </cell>
          <cell r="B1588" t="str">
            <v>RODAPE PLANO PARA PISO VINILICO, H = 5 CM</v>
          </cell>
          <cell r="C1588" t="str">
            <v xml:space="preserve">M     </v>
          </cell>
          <cell r="D1588">
            <v>14.52</v>
          </cell>
        </row>
        <row r="1589">
          <cell r="A1589">
            <v>4806</v>
          </cell>
          <cell r="B1589" t="str">
            <v>TESTEIRA ANTIDERRAPANTE PARA PISO VINILICO *5 X 2,5* CM, E = 2 MM</v>
          </cell>
          <cell r="C1589" t="str">
            <v xml:space="preserve">M     </v>
          </cell>
          <cell r="D1589">
            <v>10.98</v>
          </cell>
        </row>
        <row r="1590">
          <cell r="A1590">
            <v>4812</v>
          </cell>
          <cell r="B1590" t="str">
            <v>PLACA DE GESSO PARA FORRO, DE  *60 X 60* CM E ESPESSURA DE 12 MM (30 MM NAS BORDAS) SEM COLOCACAO</v>
          </cell>
          <cell r="C1590" t="str">
            <v xml:space="preserve">M2    </v>
          </cell>
          <cell r="D1590">
            <v>10.56</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27.63</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236</v>
          </cell>
        </row>
        <row r="1623">
          <cell r="A1623">
            <v>4911</v>
          </cell>
          <cell r="B1623" t="str">
            <v>PORTA DE ENROLAR MANUAL COMPLETA, ARTICULADA RAIADA LARGA, EM ACO GALVANIZADO NATURAL, CHAPA NUMERO 24 (SEM INSTALACAO)</v>
          </cell>
          <cell r="C1623" t="str">
            <v xml:space="preserve">M2    </v>
          </cell>
          <cell r="D1623">
            <v>236</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364.11</v>
          </cell>
        </row>
        <row r="1629">
          <cell r="A1629">
            <v>4943</v>
          </cell>
          <cell r="B1629" t="str">
            <v>PORTA DE ENROLAR MANUAL COMPLETA, PERFIL MEIA CANA VAZADA TIJOLINHO, EM ACO GALVANIZADO NATURAL, CHAPA NUMERO 24 (SEM INSTALACAO)</v>
          </cell>
          <cell r="C1629" t="str">
            <v xml:space="preserve">M2    </v>
          </cell>
          <cell r="D1629">
            <v>374.58</v>
          </cell>
        </row>
        <row r="1630">
          <cell r="A1630">
            <v>4944</v>
          </cell>
          <cell r="B1630" t="str">
            <v>PORTA GRADE DE ENROLAR MANUAL COMPLETA, PERFIL TUBULAR TIJOLINHO 3/4 ", EM ACO GALVANIZADO NATURAL (SEM INSTALACAO)</v>
          </cell>
          <cell r="C1630" t="str">
            <v xml:space="preserve">M2    </v>
          </cell>
          <cell r="D1630">
            <v>459.37</v>
          </cell>
        </row>
        <row r="1631">
          <cell r="A1631">
            <v>4947</v>
          </cell>
          <cell r="B1631" t="str">
            <v>PORTAO BASCULANTE MANUAL EM ACO GALVANIZADO NATURAL, TIPO LAMBRIL COM REQUADRO/BATENTE, CHAPA NUMERO 26, INCLUI FECHADURA (SEM INSTALACAO)</v>
          </cell>
          <cell r="C1631" t="str">
            <v xml:space="preserve">M2    </v>
          </cell>
          <cell r="D1631">
            <v>467.92</v>
          </cell>
        </row>
        <row r="1632">
          <cell r="A1632">
            <v>4948</v>
          </cell>
          <cell r="B1632" t="str">
            <v>PORTAO DE ABRIR EM GRADIL DE METALON REDONDO DE 3/4"  VERTICAL, COM REQUADRO, ACABAMENTO NATURAL - COMPLETO</v>
          </cell>
          <cell r="C1632" t="str">
            <v xml:space="preserve">M2    </v>
          </cell>
          <cell r="D1632">
            <v>326.06</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217.36</v>
          </cell>
        </row>
        <row r="1637">
          <cell r="A1637">
            <v>4977</v>
          </cell>
          <cell r="B1637" t="str">
            <v>PORTA DE MADEIRA TIPO VENEZIANA (EUCALIPTO OU EQUIVALENTE REGIONAL), E = *3,5* CM</v>
          </cell>
          <cell r="C1637" t="str">
            <v xml:space="preserve">M2    </v>
          </cell>
          <cell r="D1637">
            <v>153.68</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312.31</v>
          </cell>
        </row>
        <row r="1644">
          <cell r="A1644">
            <v>5002</v>
          </cell>
          <cell r="B1644" t="str">
            <v>PORTA DE MADEIRA QUADRICULADA PARA VIDRO, DE CORRER (EUCALIPTO OU EQUIVALENTE REGIONAL), E = *3,5* CM</v>
          </cell>
          <cell r="C1644" t="str">
            <v xml:space="preserve">M2    </v>
          </cell>
          <cell r="D1644">
            <v>227.67</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376.04</v>
          </cell>
        </row>
        <row r="1647">
          <cell r="A1647">
            <v>5031</v>
          </cell>
          <cell r="B1647" t="str">
            <v>VIDRO TEMPERADO INCOLOR PARA PORTA DE ABRIR, E = 10 MM (SEM FERRAGENS E SEM COLOCACAO)</v>
          </cell>
          <cell r="C1647" t="str">
            <v xml:space="preserve">M2    </v>
          </cell>
          <cell r="D1647">
            <v>250.95</v>
          </cell>
        </row>
        <row r="1648">
          <cell r="A1648">
            <v>5033</v>
          </cell>
          <cell r="B1648" t="str">
            <v>POSTE DE CONCRETO DUPLO T, TIPO B, 300 KG, H = 9 M (NBR 8451)</v>
          </cell>
          <cell r="C1648" t="str">
            <v xml:space="preserve">UN    </v>
          </cell>
          <cell r="D1648">
            <v>548.22</v>
          </cell>
        </row>
        <row r="1649">
          <cell r="A1649">
            <v>5034</v>
          </cell>
          <cell r="B1649" t="str">
            <v>POSTE DE CONCRETO CIRCULAR, 600 KG, H = 10 M (NBR 8451)</v>
          </cell>
          <cell r="C1649" t="str">
            <v xml:space="preserve">UN    </v>
          </cell>
          <cell r="D1649">
            <v>1059.72</v>
          </cell>
        </row>
        <row r="1650">
          <cell r="A1650">
            <v>5035</v>
          </cell>
          <cell r="B1650" t="str">
            <v>POSTE DE CONCRETO CIRCULAR, 400 KG, H = 11 M (NBR 8451)</v>
          </cell>
          <cell r="C1650" t="str">
            <v xml:space="preserve">UN    </v>
          </cell>
          <cell r="D1650">
            <v>981.93</v>
          </cell>
        </row>
        <row r="1651">
          <cell r="A1651">
            <v>5036</v>
          </cell>
          <cell r="B1651" t="str">
            <v>POSTE DE CONCRETO CIRCULAR, 400 KG, H = 14 M (NBR 8451)</v>
          </cell>
          <cell r="C1651" t="str">
            <v xml:space="preserve">UN    </v>
          </cell>
          <cell r="D1651">
            <v>1639.17</v>
          </cell>
        </row>
        <row r="1652">
          <cell r="A1652">
            <v>5037</v>
          </cell>
          <cell r="B1652" t="str">
            <v>POSTE DE CONCRETO DUPLO T, TIPO D, 100 KG, H = 7 M (NBR 8451)</v>
          </cell>
          <cell r="C1652" t="str">
            <v xml:space="preserve">UN    </v>
          </cell>
          <cell r="D1652">
            <v>278.13</v>
          </cell>
        </row>
        <row r="1653">
          <cell r="A1653">
            <v>5038</v>
          </cell>
          <cell r="B1653" t="str">
            <v>POSTE DE CONCRETO DUPLO T, TIPO D, 200 KG, H = 9 M (NBR 8451)</v>
          </cell>
          <cell r="C1653" t="str">
            <v xml:space="preserve">UN    </v>
          </cell>
          <cell r="D1653">
            <v>446.79</v>
          </cell>
        </row>
        <row r="1654">
          <cell r="A1654">
            <v>5040</v>
          </cell>
          <cell r="B1654" t="str">
            <v>POSTE DE CONCRETO CIRCULAR, 100 KG, H = 5 M (NBR 8451)</v>
          </cell>
          <cell r="C1654" t="str">
            <v xml:space="preserve">UN    </v>
          </cell>
          <cell r="D1654">
            <v>212.7</v>
          </cell>
        </row>
        <row r="1655">
          <cell r="A1655">
            <v>5041</v>
          </cell>
          <cell r="B1655" t="str">
            <v>POSTE DE CONCRETO CIRCULAR, 300 KG, H = 5 M (NBR 8451)</v>
          </cell>
          <cell r="C1655" t="str">
            <v xml:space="preserve">UN    </v>
          </cell>
          <cell r="D1655">
            <v>285.07</v>
          </cell>
        </row>
        <row r="1656">
          <cell r="A1656">
            <v>5042</v>
          </cell>
          <cell r="B1656" t="str">
            <v>POSTE DE CONCRETO CIRCULAR, 200 KG, H = 7 M (NBR 8451)</v>
          </cell>
          <cell r="C1656" t="str">
            <v xml:space="preserve">UN    </v>
          </cell>
          <cell r="D1656">
            <v>401.29</v>
          </cell>
        </row>
        <row r="1657">
          <cell r="A1657">
            <v>5043</v>
          </cell>
          <cell r="B1657" t="str">
            <v>POSTE DE CONCRETO CIRCULAR, 300 KG, H = 7 M (NBR 8451)</v>
          </cell>
          <cell r="C1657" t="str">
            <v xml:space="preserve">UN    </v>
          </cell>
          <cell r="D1657">
            <v>492.3</v>
          </cell>
        </row>
        <row r="1658">
          <cell r="A1658">
            <v>5044</v>
          </cell>
          <cell r="B1658" t="str">
            <v>POSTE DE CONCRETO CIRCULAR, 200 KG, H = 9 M (NBR 8451)</v>
          </cell>
          <cell r="C1658" t="str">
            <v xml:space="preserve">UN    </v>
          </cell>
          <cell r="D1658">
            <v>542.73</v>
          </cell>
        </row>
        <row r="1659">
          <cell r="A1659">
            <v>5045</v>
          </cell>
          <cell r="B1659" t="str">
            <v>POSTE DE CONCRETO CIRCULAR, 200 KG, H = 11 M (NBR 8451)</v>
          </cell>
          <cell r="C1659" t="str">
            <v xml:space="preserve">UN    </v>
          </cell>
          <cell r="D1659">
            <v>769.28</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296.08999999999997</v>
          </cell>
        </row>
        <row r="1662">
          <cell r="A1662">
            <v>5051</v>
          </cell>
          <cell r="B1662" t="str">
            <v>POSTE CONICO CONTINUO EM ACO GALVANIZADO, CURVO, BRACO SIMPLES, ENGASTADO,  H = 9 M, DIAMETRO INFERIOR = *135* MM</v>
          </cell>
          <cell r="C1662" t="str">
            <v xml:space="preserve">UN    </v>
          </cell>
          <cell r="D1662">
            <v>1150.92</v>
          </cell>
        </row>
        <row r="1663">
          <cell r="A1663">
            <v>5052</v>
          </cell>
          <cell r="B1663" t="str">
            <v>POSTE CONICO CONTINUO EM ACO GALVANIZADO, CURVO, BRACO SIMPLES, FLANGEADO, H = 7 M, DIAMETRO INFERIOR = *125* MM</v>
          </cell>
          <cell r="C1663" t="str">
            <v xml:space="preserve">UN    </v>
          </cell>
          <cell r="D1663">
            <v>857.5</v>
          </cell>
        </row>
        <row r="1664">
          <cell r="A1664">
            <v>5053</v>
          </cell>
          <cell r="B1664" t="str">
            <v>POSTE DE CONCRETO CIRCULAR, 300 KG, H = 9 M (NBR 8451)</v>
          </cell>
          <cell r="C1664" t="str">
            <v xml:space="preserve">UN    </v>
          </cell>
          <cell r="D1664">
            <v>600.58000000000004</v>
          </cell>
        </row>
        <row r="1665">
          <cell r="A1665">
            <v>5054</v>
          </cell>
          <cell r="B1665" t="str">
            <v>POSTE DE CONCRETO CIRCULAR, 100 KG, H = 7 M (NBR 8451)</v>
          </cell>
          <cell r="C1665" t="str">
            <v xml:space="preserve">UN    </v>
          </cell>
          <cell r="D1665">
            <v>310.29000000000002</v>
          </cell>
        </row>
        <row r="1666">
          <cell r="A1666">
            <v>5055</v>
          </cell>
          <cell r="B1666" t="str">
            <v>POSTE DE CONCRETO CIRCULAR, 300 KG, H = 11 M (NBR 8451)</v>
          </cell>
          <cell r="C1666" t="str">
            <v xml:space="preserve">UN    </v>
          </cell>
          <cell r="D1666">
            <v>771.63</v>
          </cell>
        </row>
        <row r="1667">
          <cell r="A1667">
            <v>5056</v>
          </cell>
          <cell r="B1667" t="str">
            <v>POSTE DE CONCRETO DUPLO T ,TIPO B, 500 KG, H = 9 M (NBR 8451)</v>
          </cell>
          <cell r="C1667" t="str">
            <v xml:space="preserve">UN    </v>
          </cell>
          <cell r="D1667">
            <v>823.42</v>
          </cell>
        </row>
        <row r="1668">
          <cell r="A1668">
            <v>5057</v>
          </cell>
          <cell r="B1668" t="str">
            <v>POSTE DE CONCRETO DUPLO T, TIPO B, 300 KG, H = 10 M (NBR 8451)</v>
          </cell>
          <cell r="C1668" t="str">
            <v xml:space="preserve">UN    </v>
          </cell>
          <cell r="D1668">
            <v>660.38</v>
          </cell>
        </row>
        <row r="1669">
          <cell r="A1669">
            <v>5059</v>
          </cell>
          <cell r="B1669" t="str">
            <v>POSTE DE CONCRETO CIRCULAR, 400 KG, H = 9 M (NBR 8451)</v>
          </cell>
          <cell r="C1669" t="str">
            <v xml:space="preserve">UN    </v>
          </cell>
          <cell r="D1669">
            <v>767.96</v>
          </cell>
        </row>
        <row r="1670">
          <cell r="A1670">
            <v>5061</v>
          </cell>
          <cell r="B1670" t="str">
            <v>PREGO DE ACO POLIDO COM CABECA 18 X 27 (2 1/2 X 10)</v>
          </cell>
          <cell r="C1670" t="str">
            <v xml:space="preserve">KG    </v>
          </cell>
          <cell r="D1670">
            <v>8.73</v>
          </cell>
        </row>
        <row r="1671">
          <cell r="A1671">
            <v>5062</v>
          </cell>
          <cell r="B1671" t="str">
            <v>PREGO DE ACO POLIDO COM CABECA 19 X 33 (3 X 9)</v>
          </cell>
          <cell r="C1671" t="str">
            <v xml:space="preserve">KG    </v>
          </cell>
          <cell r="D1671">
            <v>8.99</v>
          </cell>
        </row>
        <row r="1672">
          <cell r="A1672">
            <v>5063</v>
          </cell>
          <cell r="B1672" t="str">
            <v>PREGO DE ACO POLIDO COM CABECA 14 X 18 (1 1/2 X 14)</v>
          </cell>
          <cell r="C1672" t="str">
            <v xml:space="preserve">KG    </v>
          </cell>
          <cell r="D1672">
            <v>10.59</v>
          </cell>
        </row>
        <row r="1673">
          <cell r="A1673">
            <v>5065</v>
          </cell>
          <cell r="B1673" t="str">
            <v>PREGO DE ACO POLIDO COM CABECA 10 X 10 (7/8 X 17)</v>
          </cell>
          <cell r="C1673" t="str">
            <v xml:space="preserve">KG    </v>
          </cell>
          <cell r="D1673">
            <v>16.89</v>
          </cell>
        </row>
        <row r="1674">
          <cell r="A1674">
            <v>5066</v>
          </cell>
          <cell r="B1674" t="str">
            <v>PREGO DE ACO POLIDO COM CABECA 12 X 12</v>
          </cell>
          <cell r="C1674" t="str">
            <v xml:space="preserve">KG    </v>
          </cell>
          <cell r="D1674">
            <v>11.7</v>
          </cell>
        </row>
        <row r="1675">
          <cell r="A1675">
            <v>5067</v>
          </cell>
          <cell r="B1675" t="str">
            <v>PREGO DE ACO POLIDO COM CABECA 16 X 24 (2 1/4 X 12)</v>
          </cell>
          <cell r="C1675" t="str">
            <v xml:space="preserve">KG    </v>
          </cell>
          <cell r="D1675">
            <v>9.4600000000000009</v>
          </cell>
        </row>
        <row r="1676">
          <cell r="A1676">
            <v>5068</v>
          </cell>
          <cell r="B1676" t="str">
            <v>PREGO DE ACO POLIDO COM CABECA 17 X 21 (2 X 11)</v>
          </cell>
          <cell r="C1676" t="str">
            <v xml:space="preserve">KG    </v>
          </cell>
          <cell r="D1676">
            <v>8.8800000000000008</v>
          </cell>
        </row>
        <row r="1677">
          <cell r="A1677">
            <v>5069</v>
          </cell>
          <cell r="B1677" t="str">
            <v>PREGO DE ACO POLIDO COM CABECA 17 X 27 (2 1/2 X 11)</v>
          </cell>
          <cell r="C1677" t="str">
            <v xml:space="preserve">KG    </v>
          </cell>
          <cell r="D1677">
            <v>9.0500000000000007</v>
          </cell>
        </row>
        <row r="1678">
          <cell r="A1678">
            <v>5070</v>
          </cell>
          <cell r="B1678" t="str">
            <v>PREGO DE ACO POLIDO COM CABECA 17 X 30 (2 3/4 X 11)</v>
          </cell>
          <cell r="C1678" t="str">
            <v xml:space="preserve">KG    </v>
          </cell>
          <cell r="D1678">
            <v>9.15</v>
          </cell>
        </row>
        <row r="1679">
          <cell r="A1679">
            <v>5071</v>
          </cell>
          <cell r="B1679" t="str">
            <v>PREGO DE ACO POLIDO COM CABECA 18 X 24 (2 1/4 X 10)</v>
          </cell>
          <cell r="C1679" t="str">
            <v xml:space="preserve">KG    </v>
          </cell>
          <cell r="D1679">
            <v>8.8800000000000008</v>
          </cell>
        </row>
        <row r="1680">
          <cell r="A1680">
            <v>5072</v>
          </cell>
          <cell r="B1680" t="str">
            <v>PREGO DE ACO POLIDO COM CABECA 10 X 11 (1 X 17)</v>
          </cell>
          <cell r="C1680" t="str">
            <v xml:space="preserve">KG    </v>
          </cell>
          <cell r="D1680">
            <v>15.62</v>
          </cell>
        </row>
        <row r="1681">
          <cell r="A1681">
            <v>5073</v>
          </cell>
          <cell r="B1681" t="str">
            <v>PREGO DE ACO POLIDO COM CABECA 17 X 24 (2 1/4 X 11)</v>
          </cell>
          <cell r="C1681" t="str">
            <v xml:space="preserve">KG    </v>
          </cell>
          <cell r="D1681">
            <v>9.0500000000000007</v>
          </cell>
        </row>
        <row r="1682">
          <cell r="A1682">
            <v>5074</v>
          </cell>
          <cell r="B1682" t="str">
            <v>PREGO DE ACO POLIDO COM CABECA 15 X 18 (1 1/2 X 13)</v>
          </cell>
          <cell r="C1682" t="str">
            <v xml:space="preserve">KG    </v>
          </cell>
          <cell r="D1682">
            <v>9.9499999999999993</v>
          </cell>
        </row>
        <row r="1683">
          <cell r="A1683">
            <v>5075</v>
          </cell>
          <cell r="B1683" t="str">
            <v>PREGO DE ACO POLIDO COM CABECA 18 X 30 (2 3/4 X 10)</v>
          </cell>
          <cell r="C1683" t="str">
            <v xml:space="preserve">KG    </v>
          </cell>
          <cell r="D1683">
            <v>8.8800000000000008</v>
          </cell>
        </row>
        <row r="1684">
          <cell r="A1684">
            <v>5076</v>
          </cell>
          <cell r="B1684" t="str">
            <v>GRAMPO DE ACO POLIDO 1 " X 9</v>
          </cell>
          <cell r="C1684" t="str">
            <v xml:space="preserve">KG    </v>
          </cell>
          <cell r="D1684">
            <v>8.9700000000000006</v>
          </cell>
        </row>
        <row r="1685">
          <cell r="A1685">
            <v>5077</v>
          </cell>
          <cell r="B1685" t="str">
            <v>GRAMPO DE ACO POLIDO 7/8 " X 9</v>
          </cell>
          <cell r="C1685" t="str">
            <v xml:space="preserve">KG    </v>
          </cell>
          <cell r="D1685">
            <v>9.91</v>
          </cell>
        </row>
        <row r="1686">
          <cell r="A1686">
            <v>5078</v>
          </cell>
          <cell r="B1686" t="str">
            <v>PREGO DE ACO POLIDO COM CABECA 16 X 27 (2 1/2 X 12)</v>
          </cell>
          <cell r="C1686" t="str">
            <v xml:space="preserve">KG    </v>
          </cell>
          <cell r="D1686">
            <v>9.35</v>
          </cell>
        </row>
        <row r="1687">
          <cell r="A1687">
            <v>5080</v>
          </cell>
          <cell r="B1687" t="str">
            <v>PUXADOR CENTRAL, TIPO ALCA, EM ZAMAC CROMADO, COM ROSETAS, COMPRIMENTO *100* MM, PARA PORTA / JANELA EM MADEIRA OU METALICA - INCLUI PARAFUSOS</v>
          </cell>
          <cell r="C1687" t="str">
            <v xml:space="preserve">UN    </v>
          </cell>
          <cell r="D1687">
            <v>10.69</v>
          </cell>
        </row>
        <row r="1688">
          <cell r="A1688">
            <v>5081</v>
          </cell>
          <cell r="B1688" t="str">
            <v>BORBOLETA EM LATAO FUNDIDO CROMADO, PARA TRAVAR JANELA TIPO GUILHOTINA</v>
          </cell>
          <cell r="C1688" t="str">
            <v xml:space="preserve">PAR   </v>
          </cell>
          <cell r="D1688">
            <v>19.11</v>
          </cell>
        </row>
        <row r="1689">
          <cell r="A1689">
            <v>5085</v>
          </cell>
          <cell r="B1689" t="str">
            <v>CADEADO SIMPLES, EM LATAO MACICO CROMADO, LARGURA DE 35 MM,  HASTE DE ACO TEMPERADO, CEMENTADO (NAO LONGA), INCLUI 2 CHAVES</v>
          </cell>
          <cell r="C1689" t="str">
            <v xml:space="preserve">UN    </v>
          </cell>
          <cell r="D1689">
            <v>16.940000000000001</v>
          </cell>
        </row>
        <row r="1690">
          <cell r="A1690">
            <v>5086</v>
          </cell>
          <cell r="B1690" t="str">
            <v>CORRENTE DE ELO CURTO COMUM, SOLDADA, GALVANIZADA, ESPESSURA DO ELO = 1/2" (12,5 MM)</v>
          </cell>
          <cell r="C1690" t="str">
            <v xml:space="preserve">KG    </v>
          </cell>
          <cell r="D1690">
            <v>24.87</v>
          </cell>
        </row>
        <row r="1691">
          <cell r="A1691">
            <v>5088</v>
          </cell>
          <cell r="B1691" t="str">
            <v>PORTA CADEADO,  3 1/2", EM ACO ZINCADO, PRETO, PARA PORTAO E JANELA</v>
          </cell>
          <cell r="C1691" t="str">
            <v xml:space="preserve">UN    </v>
          </cell>
          <cell r="D1691">
            <v>2.4</v>
          </cell>
        </row>
        <row r="1692">
          <cell r="A1692">
            <v>5089</v>
          </cell>
          <cell r="B1692" t="str">
            <v>ROLO COMPACTADOR VIBRATÓRIO PÉ DE CARNEIRO PARA SOLOS, POTÊNCIA 80 HP, PESO OPERACIONAL SEM/COM LASTRO 7,4 / 8,8 T, LARGURA DE TRABALHO 1,68 M - MANUTENÇÃO. AF_02/2016</v>
          </cell>
          <cell r="C1692" t="str">
            <v>H</v>
          </cell>
          <cell r="D1692">
            <v>19.96</v>
          </cell>
        </row>
        <row r="1693">
          <cell r="A1693">
            <v>5090</v>
          </cell>
          <cell r="B1693" t="str">
            <v>CADEADO SIMPLES/COMUM, EM LATAO MACICO CROMADO, LARGURA DE 25 MM,  HASTE DE ACO TEMPERADO, CEMENTADO (NAO LONGA), INCLUI 2 CHAVES</v>
          </cell>
          <cell r="C1693" t="str">
            <v xml:space="preserve">UN    </v>
          </cell>
          <cell r="D1693">
            <v>15.2</v>
          </cell>
        </row>
        <row r="1694">
          <cell r="A1694">
            <v>5091</v>
          </cell>
          <cell r="B1694" t="str">
            <v>CARRANCA PARA JANELA VENEZIANA DE ABRIR, EM LATAO CROMADO, SIMPLES, PARA APARAFUSAR NA PAREDE</v>
          </cell>
          <cell r="C1694" t="str">
            <v xml:space="preserve">UN    </v>
          </cell>
          <cell r="D1694">
            <v>14.84</v>
          </cell>
        </row>
        <row r="1695">
          <cell r="A1695">
            <v>5092</v>
          </cell>
          <cell r="B1695" t="str">
            <v>GONZO DE EMBUTIR, EM LATAO / ZAMAC, *20 X 48* MM, PARA JANELA BASCULANTE / PIVOTANTE -  INCLUI PARAFUSOS</v>
          </cell>
          <cell r="C1695" t="str">
            <v xml:space="preserve">PAR   </v>
          </cell>
          <cell r="D1695">
            <v>13.33</v>
          </cell>
        </row>
        <row r="1696">
          <cell r="A1696">
            <v>5093</v>
          </cell>
          <cell r="B1696" t="str">
            <v>LEVANTADOR DE JANELA GUILHOTINA, EM LATAO CROMADO</v>
          </cell>
          <cell r="C1696" t="str">
            <v xml:space="preserve">PAR   </v>
          </cell>
          <cell r="D1696">
            <v>13.19</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68.510000000000005</v>
          </cell>
        </row>
        <row r="1700">
          <cell r="A1700">
            <v>5318</v>
          </cell>
          <cell r="B1700" t="str">
            <v>SOLVENTE DILUENTE A BASE DE AGUARRAS</v>
          </cell>
          <cell r="C1700" t="str">
            <v xml:space="preserve">L     </v>
          </cell>
          <cell r="D1700">
            <v>10.96</v>
          </cell>
        </row>
        <row r="1701">
          <cell r="A1701">
            <v>5320</v>
          </cell>
          <cell r="B1701" t="str">
            <v>REMOVEDOR DE TINTA OLEO/ESMALTE VERNIZ</v>
          </cell>
          <cell r="C1701" t="str">
            <v xml:space="preserve">L     </v>
          </cell>
          <cell r="D1701">
            <v>29.47</v>
          </cell>
        </row>
        <row r="1702">
          <cell r="A1702">
            <v>5327</v>
          </cell>
          <cell r="B1702" t="str">
            <v>PIGMENTO EM PO PARA ARGAMASSAS, CIMENTOS E OUTROS</v>
          </cell>
          <cell r="C1702" t="str">
            <v xml:space="preserve">KG    </v>
          </cell>
          <cell r="D1702">
            <v>26.42</v>
          </cell>
        </row>
        <row r="1703">
          <cell r="A1703">
            <v>5328</v>
          </cell>
          <cell r="B1703" t="str">
            <v>CORANTE LIQUIDO PARA TINTA PVA, BISNAGA 50 ML</v>
          </cell>
          <cell r="C1703" t="str">
            <v xml:space="preserve">UN    </v>
          </cell>
          <cell r="D1703">
            <v>3.83</v>
          </cell>
        </row>
        <row r="1704">
          <cell r="A1704">
            <v>5330</v>
          </cell>
          <cell r="B1704" t="str">
            <v>DILUENTE EPOXI</v>
          </cell>
          <cell r="C1704" t="str">
            <v xml:space="preserve">L     </v>
          </cell>
          <cell r="D1704">
            <v>32.409999999999997</v>
          </cell>
        </row>
        <row r="1705">
          <cell r="A1705">
            <v>5333</v>
          </cell>
          <cell r="B1705" t="str">
            <v>OLEO DE LINHACA</v>
          </cell>
          <cell r="C1705" t="str">
            <v xml:space="preserve">L     </v>
          </cell>
          <cell r="D1705">
            <v>16.649999999999999</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54.27</v>
          </cell>
        </row>
        <row r="1710">
          <cell r="A1710">
            <v>5631</v>
          </cell>
          <cell r="B1710" t="str">
            <v>ESCAVADEIRA HIDRÁULICA SOBRE ESTEIRAS, CAÇAMBA 0,80 M3, PESO OPERACIONAL 17 T, POTENCIA BRUTA 111 HP - CHP DIURNO. AF_06/2014</v>
          </cell>
          <cell r="C1710" t="str">
            <v>CHP</v>
          </cell>
          <cell r="D1710">
            <v>130.05000000000001</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1.07</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41.53</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19.2</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95.96</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88.75</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92.02</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33.729999999999997</v>
          </cell>
        </row>
        <row r="1723">
          <cell r="A1723">
            <v>5689</v>
          </cell>
          <cell r="B1723" t="str">
            <v>GRADE DE DISCO CONTROLE REMOTO REBOCÁVEL, COM 24 DISCOS 24 X 6 MM COM PNEUS PARA TRANSPORTE - CHP DIURNO. AF_06/2014</v>
          </cell>
          <cell r="C1723" t="str">
            <v>CHP</v>
          </cell>
          <cell r="D1723">
            <v>3.02</v>
          </cell>
        </row>
        <row r="1724">
          <cell r="A1724">
            <v>5690</v>
          </cell>
          <cell r="B1724" t="str">
            <v>GRADE DE DISCO CONTROLE REMOTO REBOCÁVEL, COM 24 DISCOS 24 X 6 MM COM PNEUS PARA TRANSPORTE - CHI DIURNO. AF_06/2014</v>
          </cell>
          <cell r="C1724" t="str">
            <v>CHI</v>
          </cell>
          <cell r="D1724">
            <v>1.95</v>
          </cell>
        </row>
        <row r="1725">
          <cell r="A1725">
            <v>5692</v>
          </cell>
          <cell r="B1725" t="str">
            <v>MOTOBOMBA CENTRÍFUGA, MOTOR A GASOLINA, POTÊNCIA 5,42 HP, BOCAIS 1 1/2" X 1", DIÂMETRO ROTOR 143 MM HM/Q = 6 MCA / 16,8 M3/H A 38 MCA / 6,6 M3/H - MANUTENÇÃO. AF_06/2014</v>
          </cell>
          <cell r="C1725" t="str">
            <v>H</v>
          </cell>
          <cell r="D1725">
            <v>0.14000000000000001</v>
          </cell>
        </row>
        <row r="1726">
          <cell r="A1726">
            <v>5693</v>
          </cell>
          <cell r="B1726" t="str">
            <v>MOTOBOMBA CENTRÍFUGA, MOTOR A GASOLINA, POTÊNCIA 5,42 HP, BOCAIS 1 1/2" X 1", DIÂMETRO ROTOR 143 MM HM/Q = 6 MCA / 16,8 M3/H A 38 MCA / 6,6 M3/H - MATERIAIS NA OPERAÇÃO. AF_06/2014</v>
          </cell>
          <cell r="C1726" t="str">
            <v>H</v>
          </cell>
          <cell r="D1726">
            <v>3.28</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17.86</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11.1</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56.63</v>
          </cell>
        </row>
        <row r="1732">
          <cell r="A1732">
            <v>5711</v>
          </cell>
          <cell r="B1732" t="str">
            <v>VIBROACABADORA DE ASFALTO SOBRE ESTEIRAS, LARGURA DE PAVIMENTAÇÃO 1,90 M A 5,30 M, POTÊNCIA 105 HP CAPACIDADE 450 T/H - MATERIAIS NA OPERAÇÃO. AF_11/2014</v>
          </cell>
          <cell r="C1732" t="str">
            <v>H</v>
          </cell>
          <cell r="D1732">
            <v>51.32</v>
          </cell>
        </row>
        <row r="1733">
          <cell r="A1733">
            <v>5714</v>
          </cell>
          <cell r="B1733" t="str">
            <v>TRATOR DE PNEUS, POTÊNCIA 85 CV, TRAÇÃO 4X4, PESO COM LASTRO DE 4.675 KG - MANUTENÇÃO. AF_06/2014</v>
          </cell>
          <cell r="C1733" t="str">
            <v>H</v>
          </cell>
          <cell r="D1733">
            <v>7.69</v>
          </cell>
        </row>
        <row r="1734">
          <cell r="A1734">
            <v>5715</v>
          </cell>
          <cell r="B1734" t="str">
            <v>TRATOR DE PNEUS, POTÊNCIA 85 CV, TRAÇÃO 4X4, PESO COM LASTRO DE 4.675 KG - MATERIAIS NA OPERAÇÃO. AF_06/2014</v>
          </cell>
          <cell r="C1734" t="str">
            <v>H</v>
          </cell>
          <cell r="D1734">
            <v>40.98</v>
          </cell>
        </row>
        <row r="1735">
          <cell r="A1735">
            <v>5718</v>
          </cell>
          <cell r="B1735" t="str">
            <v>TRATOR DE ESTEIRAS, POTÊNCIA 170 HP, PESO OPERACIONAL 19 T, CAÇAMBA 5,2 M3 - MATERIAIS NA OPERAÇÃO. AF_06/2014</v>
          </cell>
          <cell r="C1735" t="str">
            <v>H</v>
          </cell>
          <cell r="D1735">
            <v>83.1</v>
          </cell>
        </row>
        <row r="1736">
          <cell r="A1736">
            <v>5721</v>
          </cell>
          <cell r="B1736" t="str">
            <v>TRATOR DE ESTEIRAS, POTÊNCIA 150 HP, PESO OPERACIONAL 16,7 T, COM RODA MOTRIZ ELEVADA E LÂMINA 3,18 M3 - MATERIAIS NA OPERAÇÃO. AF_06/2014</v>
          </cell>
          <cell r="C1736" t="str">
            <v>H</v>
          </cell>
          <cell r="D1736">
            <v>73.3</v>
          </cell>
        </row>
        <row r="1737">
          <cell r="A1737">
            <v>5722</v>
          </cell>
          <cell r="B1737" t="str">
            <v>TRATOR DE ESTEIRAS, POTÊNCIA 347 HP, PESO OPERACIONAL 38,5 T, COM LÂMINA 8,70 M3 - MATERIAIS NA OPERAÇÃO. AF_06/2014</v>
          </cell>
          <cell r="C1737" t="str">
            <v>H</v>
          </cell>
          <cell r="D1737">
            <v>169.62</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5.79</v>
          </cell>
        </row>
        <row r="1740">
          <cell r="A1740">
            <v>5729</v>
          </cell>
          <cell r="B1740" t="str">
            <v>ROLO COMPACTADOR VIBRATÓRIO TANDEM AÇO LISO, POTÊNCIA 58 HP, PESO SEM/COM LASTRO 6,5 / 9,4 T, LARGURA DE TRABALHO 1,2 M - MANUTENÇÃO. AF_06/2014</v>
          </cell>
          <cell r="C1740" t="str">
            <v>H</v>
          </cell>
          <cell r="D1740">
            <v>23.58</v>
          </cell>
        </row>
        <row r="1741">
          <cell r="A1741">
            <v>5730</v>
          </cell>
          <cell r="B1741" t="str">
            <v>ROLO COMPACTADOR VIBRATÓRIO TANDEM AÇO LISO, POTÊNCIA 58 HP, PESO SEM/COM LASTRO 6,5 / 9,4 T, LARGURA DE TRABALHO 1,2 M - MATERIAIS NA OPERAÇÃO. AF_06/2014</v>
          </cell>
          <cell r="C1741" t="str">
            <v>H</v>
          </cell>
          <cell r="D1741">
            <v>28.35</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38.11</v>
          </cell>
        </row>
        <row r="1744">
          <cell r="A1744">
            <v>5738</v>
          </cell>
          <cell r="B1744" t="str">
            <v>ROLO COMPACTADOR VIBRATÓRIO PÉ DE CARNEIRO, OPERADO POR CONTROLE REMOTO, POTÊNCIA 12,5 KW, PESO OPERACIONAL 1,675 T, LARGURA DE TRABALHO 0,85 M - DEPRECIAÇÃO. AF_02/2016</v>
          </cell>
          <cell r="C1744" t="str">
            <v>H</v>
          </cell>
          <cell r="D1744">
            <v>20.96</v>
          </cell>
        </row>
        <row r="1745">
          <cell r="A1745">
            <v>5739</v>
          </cell>
          <cell r="B1745" t="str">
            <v>ROLO COMPACTADOR VIBRATÓRIO PÉ DE CARNEIRO, OPERADO POR CONTROLE REMOTO, POTÊNCIA 12,5 KW, PESO OPERACIONAL 1,675 T, LARGURA DE TRABALHO 0,85 M - MANUTENÇÃO. AF_02/2016</v>
          </cell>
          <cell r="C1745" t="str">
            <v>H</v>
          </cell>
          <cell r="D1745">
            <v>26.24</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15.9</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91.14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17.559999999999999</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2.0699999999999998</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96.27</v>
          </cell>
        </row>
        <row r="1756">
          <cell r="A1756">
            <v>5795</v>
          </cell>
          <cell r="B1756" t="str">
            <v>MARTELETE OU ROMPEDOR PNEUMÁTICO MANUAL, 28 KG, COM SILENCIADOR - CHP DIURNO. AF_07/2016</v>
          </cell>
          <cell r="C1756" t="str">
            <v>CHP</v>
          </cell>
          <cell r="D1756">
            <v>13.41</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0.15</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156.22</v>
          </cell>
        </row>
        <row r="1761">
          <cell r="A1761">
            <v>5823</v>
          </cell>
          <cell r="B1761" t="str">
            <v>USINA DE CONCRETO FIXA, CAPACIDADE NOMINAL DE 90 A 120 M3/H, SEM SILO - CHP DIURNO. AF_07/2016</v>
          </cell>
          <cell r="C1761" t="str">
            <v>CHP</v>
          </cell>
          <cell r="D1761">
            <v>162.37</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124.91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22.67</v>
          </cell>
        </row>
        <row r="1764">
          <cell r="A1764">
            <v>5829</v>
          </cell>
          <cell r="B1764" t="str">
            <v>USINA DE CONCRETO FIXA, CAPACIDADE NOMINAL DE 90 A 120 M3/H, SEM SILO - CHI DIURNO. AF_07/2016</v>
          </cell>
          <cell r="C1764" t="str">
            <v>CHI</v>
          </cell>
          <cell r="D1764">
            <v>112.62</v>
          </cell>
        </row>
        <row r="1765">
          <cell r="A1765">
            <v>5835</v>
          </cell>
          <cell r="B1765" t="str">
            <v>VIBROACABADORA DE ASFALTO SOBRE ESTEIRAS, LARGURA DE PAVIMENTAÇÃO 1,90 M A 5,30 M, POTÊNCIA 105 HP CAPACIDADE 450 T/H - CHP DIURNO. AF_11/2014</v>
          </cell>
          <cell r="C1765" t="str">
            <v>CHP</v>
          </cell>
          <cell r="D1765">
            <v>171.12</v>
          </cell>
        </row>
        <row r="1766">
          <cell r="A1766">
            <v>5837</v>
          </cell>
          <cell r="B1766" t="str">
            <v>VIBROACABADORA DE ASFALTO SOBRE ESTEIRAS, LARGURA DE PAVIMENTAÇÃO 1,90 M A 5,30 M, POTÊNCIA 105 HP CAPACIDADE 450 T/H - CHI DIURNO. AF_11/2014</v>
          </cell>
          <cell r="C1766" t="str">
            <v>CHI</v>
          </cell>
          <cell r="D1766">
            <v>63.17</v>
          </cell>
        </row>
        <row r="1767">
          <cell r="A1767">
            <v>5839</v>
          </cell>
          <cell r="B1767" t="str">
            <v>VASSOURA MECÂNICA REBOCÁVEL COM ESCOVA CILÍNDRICA, LARGURA ÚTIL DE VARRIMENTO DE 2,44 M - CHP DIURNO. AF_06/2014</v>
          </cell>
          <cell r="C1767" t="str">
            <v>CHP</v>
          </cell>
          <cell r="D1767">
            <v>4.46</v>
          </cell>
        </row>
        <row r="1768">
          <cell r="A1768">
            <v>5841</v>
          </cell>
          <cell r="B1768" t="str">
            <v>VASSOURA MECÂNICA REBOCÁVEL COM ESCOVA CILÍNDRICA, LARGURA ÚTIL DE VARRIMENTO DE 2,44 M - CHI DIURNO. AF_06/2014</v>
          </cell>
          <cell r="C1768" t="str">
            <v>CHI</v>
          </cell>
          <cell r="D1768">
            <v>2.23</v>
          </cell>
        </row>
        <row r="1769">
          <cell r="A1769">
            <v>5843</v>
          </cell>
          <cell r="B1769" t="str">
            <v>TRATOR DE PNEUS, POTÊNCIA 122 CV, TRAÇÃO 4X4, PESO COM LASTRO DE 4.510 KG - CHP DIURNO. AF_06/2014</v>
          </cell>
          <cell r="C1769" t="str">
            <v>CHP</v>
          </cell>
          <cell r="D1769">
            <v>97.19</v>
          </cell>
        </row>
        <row r="1770">
          <cell r="A1770">
            <v>5845</v>
          </cell>
          <cell r="B1770" t="str">
            <v>TRATOR DE PNEUS, POTÊNCIA 122 CV, TRAÇÃO 4X4, PESO COM LASTRO DE 4.510 KG - CHI DIURNO. AF_06/2014</v>
          </cell>
          <cell r="C1770" t="str">
            <v>CHI</v>
          </cell>
          <cell r="D1770">
            <v>27.87</v>
          </cell>
        </row>
        <row r="1771">
          <cell r="A1771">
            <v>5847</v>
          </cell>
          <cell r="B1771" t="str">
            <v>TRATOR DE ESTEIRAS, POTÊNCIA 170 HP, PESO OPERACIONAL 19 T, CAÇAMBA 5,2 M3 - CHP DIURNO. AF_06/2014</v>
          </cell>
          <cell r="C1771" t="str">
            <v>CHP</v>
          </cell>
          <cell r="D1771">
            <v>164.68</v>
          </cell>
        </row>
        <row r="1772">
          <cell r="A1772">
            <v>5849</v>
          </cell>
          <cell r="B1772" t="str">
            <v>TRATOR DE ESTEIRAS, POTÊNCIA 170 HP, PESO OPERACIONAL 19 T, CAÇAMBA 5,2 M3 - CHI DIURNO. AF_06/2014</v>
          </cell>
          <cell r="C1772" t="str">
            <v>CHI</v>
          </cell>
          <cell r="D1772">
            <v>44.98</v>
          </cell>
        </row>
        <row r="1773">
          <cell r="A1773">
            <v>5851</v>
          </cell>
          <cell r="B1773" t="str">
            <v>TRATOR DE ESTEIRAS, POTÊNCIA 150 HP, PESO OPERACIONAL 16,7 T, COM RODA MOTRIZ ELEVADA E LÂMINA 3,18 M3 - CHP DIURNO. AF_06/2014</v>
          </cell>
          <cell r="C1773" t="str">
            <v>CHP</v>
          </cell>
          <cell r="D1773">
            <v>155.30000000000001</v>
          </cell>
        </row>
        <row r="1774">
          <cell r="A1774">
            <v>5853</v>
          </cell>
          <cell r="B1774" t="str">
            <v>TRATOR DE ESTEIRAS, POTÊNCIA 150 HP, PESO OPERACIONAL 16,7 T, COM RODA MOTRIZ ELEVADA E LÂMINA 3,18 M3 - CHI DIURNO. AF_06/2014</v>
          </cell>
          <cell r="C1774" t="str">
            <v>CHI</v>
          </cell>
          <cell r="D1774">
            <v>45.17</v>
          </cell>
        </row>
        <row r="1775">
          <cell r="A1775">
            <v>5855</v>
          </cell>
          <cell r="B1775" t="str">
            <v>TRATOR DE ESTEIRAS, POTÊNCIA 347 HP, PESO OPERACIONAL 38,5 T, COM LÂMINA 8,70 M3 - CHP DIURNO. AF_06/2014</v>
          </cell>
          <cell r="C1775" t="str">
            <v>CHP</v>
          </cell>
          <cell r="D1775">
            <v>402.37</v>
          </cell>
        </row>
        <row r="1776">
          <cell r="A1776">
            <v>5857</v>
          </cell>
          <cell r="B1776" t="str">
            <v>TRATOR DE ESTEIRAS, POTÊNCIA 347 HP, PESO OPERACIONAL 38,5 T, COM LÂMINA 8,70 M3 - CHI DIURNO. AF_06/2014</v>
          </cell>
          <cell r="C1776" t="str">
            <v>CHI</v>
          </cell>
          <cell r="D1776">
            <v>112.1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11.63</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5.84</v>
          </cell>
        </row>
        <row r="1779">
          <cell r="A1779">
            <v>5867</v>
          </cell>
          <cell r="B1779" t="str">
            <v>ROLO COMPACTADOR VIBRATÓRIO TANDEM AÇO LISO, POTÊNCIA 58 HP, PESO SEM/COM LASTRO 6,5 / 9,4 T, LARGURA DE TRABALHO 1,2 M - CHP DIURNO. AF_06/2014</v>
          </cell>
          <cell r="C1779" t="str">
            <v>CHP</v>
          </cell>
          <cell r="D1779">
            <v>90.08</v>
          </cell>
        </row>
        <row r="1780">
          <cell r="A1780">
            <v>5869</v>
          </cell>
          <cell r="B1780" t="str">
            <v>ROLO COMPACTADOR VIBRATÓRIO TANDEM AÇO LISO, POTÊNCIA 58 HP, PESO SEM/COM LASTRO 6,5 / 9,4 T, LARGURA DE TRABALHO 1,2 M - CHI DIURNO. AF_06/2014</v>
          </cell>
          <cell r="C1780" t="str">
            <v>CHI</v>
          </cell>
          <cell r="D1780">
            <v>38.15</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87.92</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75.25</v>
          </cell>
        </row>
        <row r="1784">
          <cell r="A1784">
            <v>5881</v>
          </cell>
          <cell r="B1784" t="str">
            <v>ROLO COMPACTADOR VIBRATÓRIO PÉ DE CARNEIRO, OPERADO POR CONTROLE REMOTO, POTÊNCIA 12,5 KW, PESO OPERACIONAL 1,675 T, LARGURA DE TRABALHO 0,85 M - CHI DIURNO. AF_02/2016</v>
          </cell>
          <cell r="C1784" t="str">
            <v>CHI</v>
          </cell>
          <cell r="D1784">
            <v>40.82</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71.8</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31.93</v>
          </cell>
        </row>
        <row r="1787">
          <cell r="A1787">
            <v>5890</v>
          </cell>
          <cell r="B1787" t="str">
            <v>CAMINHÃO TOCO, PESO BRUTO TOTAL 14.300 KG, CARGA ÚTIL MÁXIMA 9590 KG, DISTÂNCIA ENTRE EIXOS 4,76 M, POTÊNCIA 185 CV (NÃO INCLUI CARROCERIA) - CHP DIURNO. AF_06/2014</v>
          </cell>
          <cell r="C1787" t="str">
            <v>CHP</v>
          </cell>
          <cell r="D1787">
            <v>124.86</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123.37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156.24</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27.77</v>
          </cell>
        </row>
        <row r="1793">
          <cell r="A1793">
            <v>5909</v>
          </cell>
          <cell r="B1793" t="str">
            <v>ESPARGIDOR DE ASFALTO PRESSURIZADO COM TANQUE DE 2500 L, REBOCÁVEL COM MOTOR A GASOLINA POTÊNCIA 3,4 HP - CHP DIURNO. AF_07/2014</v>
          </cell>
          <cell r="C1793" t="str">
            <v>CHP</v>
          </cell>
          <cell r="D1793">
            <v>20.7</v>
          </cell>
        </row>
        <row r="1794">
          <cell r="A1794">
            <v>5911</v>
          </cell>
          <cell r="B1794" t="str">
            <v>ESPARGIDOR DE ASFALTO PRESSURIZADO COM TANQUE DE 2500 L, REBOCÁVEL COM MOTOR A GASOLINA POTÊNCIA 3,4 HP - CHI DIURNO. AF_07/2014</v>
          </cell>
          <cell r="C1794" t="str">
            <v>CHI</v>
          </cell>
          <cell r="D1794">
            <v>16.940000000000001</v>
          </cell>
        </row>
        <row r="1795">
          <cell r="A1795">
            <v>5921</v>
          </cell>
          <cell r="B1795" t="str">
            <v>GRADE DE DISCO REBOCÁVEL COM 20 DISCOS 24" X 6 MM COM PNEUS PARA TRANSPORTE - CHP DIURNO. AF_06/2014</v>
          </cell>
          <cell r="C1795" t="str">
            <v>CHP</v>
          </cell>
          <cell r="D1795">
            <v>2.37</v>
          </cell>
        </row>
        <row r="1796">
          <cell r="A1796">
            <v>5923</v>
          </cell>
          <cell r="B1796" t="str">
            <v>GRADE DE DISCO REBOCÁVEL COM 20 DISCOS 24" X 6 MM COM PNEUS PARA TRANSPORTE - CHI DIURNO. AF_06/2014</v>
          </cell>
          <cell r="C1796" t="str">
            <v>CHI</v>
          </cell>
          <cell r="D1796">
            <v>1.53</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131.38</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26.16</v>
          </cell>
        </row>
        <row r="1799">
          <cell r="A1799">
            <v>5932</v>
          </cell>
          <cell r="B1799" t="str">
            <v>MOTONIVELADORA POTÊNCIA BÁSICA LÍQUIDA (PRIMEIRA MARCHA) 125 HP, PESO BRUTO 13032 KG, LARGURA DA LÂMINA DE 3,7 M - CHP DIURNO. AF_06/2014</v>
          </cell>
          <cell r="C1799" t="str">
            <v>CHP</v>
          </cell>
          <cell r="D1799">
            <v>156.75</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112.27</v>
          </cell>
        </row>
        <row r="1802">
          <cell r="A1802">
            <v>5942</v>
          </cell>
          <cell r="B1802" t="str">
            <v>PÁ CARREGADEIRA SOBRE RODAS, POTÊNCIA LÍQUIDA 128 HP, CAPACIDADE DA CAÇAMBA 1,7 A 2,8 M3, PESO OPERACIONAL 11632 KG - CHI DIURNO. AF_06/2014</v>
          </cell>
          <cell r="C1802" t="str">
            <v>CHI</v>
          </cell>
          <cell r="D1802">
            <v>32.9</v>
          </cell>
        </row>
        <row r="1803">
          <cell r="A1803">
            <v>5944</v>
          </cell>
          <cell r="B1803" t="str">
            <v>PÁ CARREGADEIRA SOBRE RODAS, POTÊNCIA 197 HP, CAPACIDADE DA CAÇAMBA 2,5 A 3,5 M3, PESO OPERACIONAL 18338 KG - CHP DIURNO. AF_06/2014</v>
          </cell>
          <cell r="C1803" t="str">
            <v>CHP</v>
          </cell>
          <cell r="D1803">
            <v>158.99</v>
          </cell>
        </row>
        <row r="1804">
          <cell r="A1804">
            <v>5946</v>
          </cell>
          <cell r="B1804" t="str">
            <v>PÁ CARREGADEIRA SOBRE RODAS, POTÊNCIA 197 HP, CAPACIDADE DA CAÇAMBA 2,5 A 3,5 M3, PESO OPERACIONAL 18338 KG - CHI DIURNO. AF_06/2014</v>
          </cell>
          <cell r="C1804" t="str">
            <v>CHI</v>
          </cell>
          <cell r="D1804">
            <v>39.43</v>
          </cell>
        </row>
        <row r="1805">
          <cell r="A1805">
            <v>5952</v>
          </cell>
          <cell r="B1805" t="str">
            <v>MARTELETE OU ROMPEDOR PNEUMÁTICO MANUAL, 28 KG, COM SILENCIADOR - CHI DIURNO. AF_07/2016</v>
          </cell>
          <cell r="C1805" t="str">
            <v>CHI</v>
          </cell>
          <cell r="D1805">
            <v>11.92</v>
          </cell>
        </row>
        <row r="1806">
          <cell r="A1806">
            <v>5953</v>
          </cell>
          <cell r="B1806" t="str">
            <v>COMPRESSOR DE AR REBOCÁVEL, VAZÃO 189 PCM, PRESSÃO EFETIVA DE TRABALHO 102 PSI, MOTOR DIESEL, POTÊNCIA 63 CV - CHP DIURNO. AF_06/2015</v>
          </cell>
          <cell r="C1806" t="str">
            <v>CHP</v>
          </cell>
          <cell r="D1806">
            <v>35.21</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27.45</v>
          </cell>
        </row>
        <row r="1809">
          <cell r="A1809">
            <v>5968</v>
          </cell>
          <cell r="B1809" t="str">
            <v>IMPERMEABILIZACAO DE SUPERFICIE COM ARGAMASSA DE CIMENTO E AREIA (MEDIA), TRACO 1:3, COM ADITIVO IMPERMEABILIZANTE, E=2CM.</v>
          </cell>
          <cell r="C1809" t="str">
            <v>M2</v>
          </cell>
          <cell r="D1809">
            <v>34.119999999999997</v>
          </cell>
        </row>
        <row r="1810">
          <cell r="A1810">
            <v>5991</v>
          </cell>
          <cell r="B1810" t="str">
            <v>BARRA LISA COM ARGAMASSA TRACO 1:4 (CIMENTO E AREIA GROSSA), ESPESSURA 2,0CM, INCLUSO ADITIVO IMPERMEABILIZANTE, PREPARO MECANICO DA ARGAMASSA</v>
          </cell>
          <cell r="C1810" t="str">
            <v>M2</v>
          </cell>
          <cell r="D1810">
            <v>36.909999999999997</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38.9</v>
          </cell>
        </row>
        <row r="1813">
          <cell r="A1813">
            <v>6006</v>
          </cell>
          <cell r="B1813" t="str">
            <v>REGISTRO GAVETA COM ACABAMENTO E CANOPLA CROMADOS, SIMPLES, BITOLA 1/2 " (REF 1509)</v>
          </cell>
          <cell r="C1813" t="str">
            <v xml:space="preserve">UN    </v>
          </cell>
          <cell r="D1813">
            <v>34.479999999999997</v>
          </cell>
        </row>
        <row r="1814">
          <cell r="A1814">
            <v>6010</v>
          </cell>
          <cell r="B1814" t="str">
            <v>REGISTRO GAVETA BRUTO EM LATAO FORJADO, BITOLA 1 1/2 " (REF 1509)</v>
          </cell>
          <cell r="C1814" t="str">
            <v xml:space="preserve">UN    </v>
          </cell>
          <cell r="D1814">
            <v>43.3</v>
          </cell>
        </row>
        <row r="1815">
          <cell r="A1815">
            <v>6011</v>
          </cell>
          <cell r="B1815" t="str">
            <v>REGISTRO GAVETA BRUTO EM LATAO FORJADO, BITOLA 2 1/2 " (REF 1509)</v>
          </cell>
          <cell r="C1815" t="str">
            <v xml:space="preserve">UN    </v>
          </cell>
          <cell r="D1815">
            <v>125.09</v>
          </cell>
        </row>
        <row r="1816">
          <cell r="A1816">
            <v>6012</v>
          </cell>
          <cell r="B1816" t="str">
            <v>REGISTRO GAVETA BRUTO EM LATAO FORJADO, BITOLA 3 " (REF 1509)</v>
          </cell>
          <cell r="C1816" t="str">
            <v xml:space="preserve">UN    </v>
          </cell>
          <cell r="D1816">
            <v>151.44999999999999</v>
          </cell>
        </row>
        <row r="1817">
          <cell r="A1817">
            <v>6013</v>
          </cell>
          <cell r="B1817" t="str">
            <v>REGISTRO GAVETA COM ACABAMENTO E CANOPLA CROMADOS, SIMPLES, BITOLA 1 " (REF 1509)</v>
          </cell>
          <cell r="C1817" t="str">
            <v xml:space="preserve">UN    </v>
          </cell>
          <cell r="D1817">
            <v>47.62</v>
          </cell>
        </row>
        <row r="1818">
          <cell r="A1818">
            <v>6014</v>
          </cell>
          <cell r="B1818" t="str">
            <v>REGISTRO GAVETA COM ACABAMENTO E CANOPLA CROMADOS, SIMPLES, BITOLA 1 1/4 " (REF 1509)</v>
          </cell>
          <cell r="C1818" t="str">
            <v xml:space="preserve">UN    </v>
          </cell>
          <cell r="D1818">
            <v>66.2</v>
          </cell>
        </row>
        <row r="1819">
          <cell r="A1819">
            <v>6015</v>
          </cell>
          <cell r="B1819" t="str">
            <v>REGISTRO GAVETA COM ACABAMENTO E CANOPLA CROMADOS, SIMPLES, BITOLA 1 1/2 " (REF 1509)</v>
          </cell>
          <cell r="C1819" t="str">
            <v xml:space="preserve">UN    </v>
          </cell>
          <cell r="D1819">
            <v>69.239999999999995</v>
          </cell>
        </row>
        <row r="1820">
          <cell r="A1820">
            <v>6016</v>
          </cell>
          <cell r="B1820" t="str">
            <v>REGISTRO GAVETA BRUTO EM LATAO FORJADO, BITOLA 3/4 " (REF 1509)</v>
          </cell>
          <cell r="C1820" t="str">
            <v xml:space="preserve">UN    </v>
          </cell>
          <cell r="D1820">
            <v>15.94</v>
          </cell>
        </row>
        <row r="1821">
          <cell r="A1821">
            <v>6017</v>
          </cell>
          <cell r="B1821" t="str">
            <v>REGISTRO GAVETA BRUTO EM LATAO FORJADO, BITOLA 1 1/4 " (REF 1509)</v>
          </cell>
          <cell r="C1821" t="str">
            <v xml:space="preserve">UN    </v>
          </cell>
          <cell r="D1821">
            <v>34.299999999999997</v>
          </cell>
        </row>
        <row r="1822">
          <cell r="A1822">
            <v>6019</v>
          </cell>
          <cell r="B1822" t="str">
            <v>REGISTRO GAVETA BRUTO EM LATAO FORJADO, BITOLA 1 " (REF 1509)</v>
          </cell>
          <cell r="C1822" t="str">
            <v xml:space="preserve">UN    </v>
          </cell>
          <cell r="D1822">
            <v>25.17</v>
          </cell>
        </row>
        <row r="1823">
          <cell r="A1823">
            <v>6020</v>
          </cell>
          <cell r="B1823" t="str">
            <v>REGISTRO GAVETA BRUTO EM LATAO FORJADO, BITOLA 1/2 " (REF 1509)</v>
          </cell>
          <cell r="C1823" t="str">
            <v xml:space="preserve">UN    </v>
          </cell>
          <cell r="D1823">
            <v>15.11</v>
          </cell>
        </row>
        <row r="1824">
          <cell r="A1824">
            <v>6021</v>
          </cell>
          <cell r="B1824" t="str">
            <v>REGISTRO PRESSAO COM ACABAMENTO E CANOPLA CROMADA, SIMPLES, BITOLA 1/2 " (REF 1416)</v>
          </cell>
          <cell r="C1824" t="str">
            <v xml:space="preserve">UN    </v>
          </cell>
          <cell r="D1824">
            <v>35.49</v>
          </cell>
        </row>
        <row r="1825">
          <cell r="A1825">
            <v>6024</v>
          </cell>
          <cell r="B1825" t="str">
            <v>REGISTRO PRESSAO COM ACABAMENTO E CANOPLA CROMADA, SIMPLES, BITOLA 3/4 " (REF 1416)</v>
          </cell>
          <cell r="C1825" t="str">
            <v xml:space="preserve">UN    </v>
          </cell>
          <cell r="D1825">
            <v>36.69</v>
          </cell>
        </row>
        <row r="1826">
          <cell r="A1826">
            <v>6027</v>
          </cell>
          <cell r="B1826" t="str">
            <v>REGISTRO GAVETA BRUTO EM LATAO FORJADO, BITOLA 4 " (REF 1509)</v>
          </cell>
          <cell r="C1826" t="str">
            <v xml:space="preserve">UN    </v>
          </cell>
          <cell r="D1826">
            <v>315.57</v>
          </cell>
        </row>
        <row r="1827">
          <cell r="A1827">
            <v>6028</v>
          </cell>
          <cell r="B1827" t="str">
            <v>REGISTRO GAVETA BRUTO EM LATAO FORJADO, BITOLA 2 " (REF 1509)</v>
          </cell>
          <cell r="C1827" t="str">
            <v xml:space="preserve">UN    </v>
          </cell>
          <cell r="D1827">
            <v>60.32</v>
          </cell>
        </row>
        <row r="1828">
          <cell r="A1828">
            <v>6029</v>
          </cell>
          <cell r="B1828" t="str">
            <v>REGISTRO DE ESFERA PVC, COM CABECA QUADRADA, COM ROSCA EXTERNA, 1/2"</v>
          </cell>
          <cell r="C1828" t="str">
            <v xml:space="preserve">UN    </v>
          </cell>
          <cell r="D1828">
            <v>11.89</v>
          </cell>
        </row>
        <row r="1829">
          <cell r="A1829">
            <v>6031</v>
          </cell>
          <cell r="B1829" t="str">
            <v>REGISTRO DE ESFERA PVC, COM BORBOLETA, COM ROSCA EXTERNA, DE 3/4"</v>
          </cell>
          <cell r="C1829" t="str">
            <v xml:space="preserve">UN    </v>
          </cell>
          <cell r="D1829">
            <v>11.76</v>
          </cell>
        </row>
        <row r="1830">
          <cell r="A1830">
            <v>6032</v>
          </cell>
          <cell r="B1830" t="str">
            <v>REGISTRO DE ESFERA, PVC, COM VOLANTE, VS, ROSCAVEL, DN 3/4", COM CORPO DIVIDIDO</v>
          </cell>
          <cell r="C1830" t="str">
            <v xml:space="preserve">UN    </v>
          </cell>
          <cell r="D1830">
            <v>14.9</v>
          </cell>
        </row>
        <row r="1831">
          <cell r="A1831">
            <v>6033</v>
          </cell>
          <cell r="B1831" t="str">
            <v>REGISTRO DE ESFERA PVC, COM CABECA QUADRADA, COM ROSCA EXTERNA, 3/4"</v>
          </cell>
          <cell r="C1831" t="str">
            <v xml:space="preserve">UN    </v>
          </cell>
          <cell r="D1831">
            <v>15.67</v>
          </cell>
        </row>
        <row r="1832">
          <cell r="A1832">
            <v>6034</v>
          </cell>
          <cell r="B1832" t="str">
            <v>REGISTRO DE ESFERA DE PASSEIO, PVC PARA POLIETILENO, 20 MM</v>
          </cell>
          <cell r="C1832" t="str">
            <v xml:space="preserve">UN    </v>
          </cell>
          <cell r="D1832">
            <v>7.35</v>
          </cell>
        </row>
        <row r="1833">
          <cell r="A1833">
            <v>6036</v>
          </cell>
          <cell r="B1833" t="str">
            <v>REGISTRO DE ESFERA PVC, COM BORBOLETA, COM ROSCA EXTERNA, DE 1/2"</v>
          </cell>
          <cell r="C1833" t="str">
            <v xml:space="preserve">UN    </v>
          </cell>
          <cell r="D1833">
            <v>10.01</v>
          </cell>
        </row>
        <row r="1834">
          <cell r="A1834">
            <v>6037</v>
          </cell>
          <cell r="B1834" t="str">
            <v>REGISTRO DE PRESSAO PVC, SOLDAVEL, VOLANTE SIMPLES, DE 20 MM</v>
          </cell>
          <cell r="C1834" t="str">
            <v xml:space="preserve">UN    </v>
          </cell>
          <cell r="D1834">
            <v>8.01</v>
          </cell>
        </row>
        <row r="1835">
          <cell r="A1835">
            <v>6038</v>
          </cell>
          <cell r="B1835" t="str">
            <v>REGISTRO DE PRESSAO PVC, ROSCAVEL, VOLANTE SIMPLES, DE 1/2"</v>
          </cell>
          <cell r="C1835" t="str">
            <v xml:space="preserve">UN    </v>
          </cell>
          <cell r="D1835">
            <v>3.85</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353571.43</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86914.3</v>
          </cell>
        </row>
        <row r="1839">
          <cell r="A1839">
            <v>6070</v>
          </cell>
          <cell r="B1839" t="str">
            <v>ROLO COMPACTADOR VIBRATORIO PE DE CARNEIRO, COM CONTROLE REMOTO POR RADIO, POTENCIA  12,5 KW, PESO OPERACIONAL DE 1,675 T, LARGURA DE TRABALHO 0,85 M</v>
          </cell>
          <cell r="C1839" t="str">
            <v xml:space="preserve">UN    </v>
          </cell>
          <cell r="D1839">
            <v>393428.56</v>
          </cell>
        </row>
        <row r="1840">
          <cell r="A1840">
            <v>6076</v>
          </cell>
          <cell r="B1840" t="str">
            <v>SAIBRO PARA ARGAMASSA (COLETADO NO COMERCIO)</v>
          </cell>
          <cell r="C1840" t="str">
            <v xml:space="preserve">M3    </v>
          </cell>
          <cell r="D1840">
            <v>51.19</v>
          </cell>
        </row>
        <row r="1841">
          <cell r="A1841">
            <v>6077</v>
          </cell>
          <cell r="B1841" t="str">
            <v>ARGILA OU BARRO PARA ATERRO/REATERRO (RETIRADO NA JAZIDA, SEM TRANSPORTE)</v>
          </cell>
          <cell r="C1841" t="str">
            <v xml:space="preserve">M3    </v>
          </cell>
          <cell r="D1841">
            <v>15.67</v>
          </cell>
        </row>
        <row r="1842">
          <cell r="A1842">
            <v>6079</v>
          </cell>
          <cell r="B1842" t="str">
            <v>ARGILA, ARGILA VERMELHA OU ARGILA ARENOSA (RETIRADA NA JAZIDA, SEM TRANSPORTE)</v>
          </cell>
          <cell r="C1842" t="str">
            <v xml:space="preserve">M3    </v>
          </cell>
          <cell r="D1842">
            <v>8.9499999999999993</v>
          </cell>
        </row>
        <row r="1843">
          <cell r="A1843">
            <v>6081</v>
          </cell>
          <cell r="B1843" t="str">
            <v>ARGILA OU BARRO PARA ATERRO/REATERRO (COM TRANSPORTE ATE 10 KM)</v>
          </cell>
          <cell r="C1843" t="str">
            <v xml:space="preserve">M3    </v>
          </cell>
          <cell r="D1843">
            <v>27.19</v>
          </cell>
        </row>
        <row r="1844">
          <cell r="A1844">
            <v>6082</v>
          </cell>
          <cell r="B1844" t="str">
            <v>PINTURA EM VERNIZ SINTETICO BRILHANTE EM MADEIRA, TRES DEMAOS</v>
          </cell>
          <cell r="C1844" t="str">
            <v>M2</v>
          </cell>
          <cell r="D1844">
            <v>13.9</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61.63</v>
          </cell>
        </row>
        <row r="1847">
          <cell r="A1847">
            <v>6087</v>
          </cell>
          <cell r="B1847" t="str">
            <v>TAMPA EM CONCRETO ARMADO 60X60X5CM P/CX INSPECAO/FOSSA SEPTICA</v>
          </cell>
          <cell r="C1847" t="str">
            <v>UN</v>
          </cell>
          <cell r="D1847">
            <v>21.02</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2.92</v>
          </cell>
        </row>
        <row r="1852">
          <cell r="A1852">
            <v>6107</v>
          </cell>
          <cell r="B1852" t="str">
            <v>SELIM PVC, SOLDAVEL, SEM TRAVAS, JE, 90 GRAUS,  DN 200 X 100 MM, PARA REDE COLETORA ESGOTO (NBR 10569)</v>
          </cell>
          <cell r="C1852" t="str">
            <v xml:space="preserve">UN    </v>
          </cell>
          <cell r="D1852">
            <v>8.4600000000000009</v>
          </cell>
        </row>
        <row r="1853">
          <cell r="A1853">
            <v>6108</v>
          </cell>
          <cell r="B1853" t="str">
            <v>SELIM PVC, SOLDAVEL, SEM TRAVAS, JE, 90 GRAUS,  DN 250 X 100 MM, PARA REDE COLETORA ESGOTO (NBR 10569)</v>
          </cell>
          <cell r="C1853" t="str">
            <v xml:space="preserve">UN    </v>
          </cell>
          <cell r="D1853">
            <v>10.8</v>
          </cell>
        </row>
        <row r="1854">
          <cell r="A1854">
            <v>6109</v>
          </cell>
          <cell r="B1854" t="str">
            <v>SELIM PVC, SOLDAVEL, SEM TRAVAS, JE, 90 GRAUS,  DN 300 X 100 MM, PARA REDE COLETORA ESGOTO (NBR 10569)</v>
          </cell>
          <cell r="C1854" t="str">
            <v xml:space="preserve">UN    </v>
          </cell>
          <cell r="D1854">
            <v>15.34</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124.05</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2.5</v>
          </cell>
        </row>
        <row r="1865">
          <cell r="A1865">
            <v>6141</v>
          </cell>
          <cell r="B1865" t="str">
            <v>ENGATE/RABICHO FLEXIVEL PLASTICO (PVC OU ABS) BRANCO 1/2 " X 30 CM</v>
          </cell>
          <cell r="C1865" t="str">
            <v xml:space="preserve">UN    </v>
          </cell>
          <cell r="D1865">
            <v>3.17</v>
          </cell>
        </row>
        <row r="1866">
          <cell r="A1866">
            <v>6142</v>
          </cell>
          <cell r="B1866" t="str">
            <v>CONJUNTO DE LIGACAO PARA BACIA SANITARIA AJUSTAVEL, EM PLASTICO BRANCO, COM TUBO, CANOPLA E ESPUDE</v>
          </cell>
          <cell r="C1866" t="str">
            <v xml:space="preserve">UN    </v>
          </cell>
          <cell r="D1866">
            <v>5.43</v>
          </cell>
        </row>
        <row r="1867">
          <cell r="A1867">
            <v>6145</v>
          </cell>
          <cell r="B1867" t="str">
            <v>SIFAO PLASTICO TIPO COPO PARA PIA AMERICANA 1.1/2 X 1.1/2 "</v>
          </cell>
          <cell r="C1867" t="str">
            <v xml:space="preserve">UN    </v>
          </cell>
          <cell r="D1867">
            <v>12.62</v>
          </cell>
        </row>
        <row r="1868">
          <cell r="A1868">
            <v>6146</v>
          </cell>
          <cell r="B1868" t="str">
            <v>SIFAO PLASTICO TIPO COPO PARA TANQUE, 1.1/4 X 1.1/2 "</v>
          </cell>
          <cell r="C1868" t="str">
            <v xml:space="preserve">UN    </v>
          </cell>
          <cell r="D1868">
            <v>12.63</v>
          </cell>
        </row>
        <row r="1869">
          <cell r="A1869">
            <v>6148</v>
          </cell>
          <cell r="B1869" t="str">
            <v>SIFAO PLASTICO FLEXIVEL SAIDA VERTICAL PARA COLUNA LAVATORIO, 1 X 1.1/2 "</v>
          </cell>
          <cell r="C1869" t="str">
            <v xml:space="preserve">UN    </v>
          </cell>
          <cell r="D1869">
            <v>7.04</v>
          </cell>
        </row>
        <row r="1870">
          <cell r="A1870">
            <v>6149</v>
          </cell>
          <cell r="B1870" t="str">
            <v>SIFAO PLASTICO TIPO COPO PARA PIA OU LAVATORIO, 1 X 1.1/2 "</v>
          </cell>
          <cell r="C1870" t="str">
            <v xml:space="preserve">UN    </v>
          </cell>
          <cell r="D1870">
            <v>11.9</v>
          </cell>
        </row>
        <row r="1871">
          <cell r="A1871">
            <v>6150</v>
          </cell>
          <cell r="B1871" t="str">
            <v>SIFAO EM METAL CROMADO PARA PIA AMERICANA, 1.1/2 X 2 "</v>
          </cell>
          <cell r="C1871" t="str">
            <v xml:space="preserve">UN    </v>
          </cell>
          <cell r="D1871">
            <v>157.81</v>
          </cell>
        </row>
        <row r="1872">
          <cell r="A1872">
            <v>6152</v>
          </cell>
          <cell r="B1872" t="str">
            <v>VALVULA EM PLASTICO BRANCO COM SAIDA LISA PARA TANQUE 1.1/4 " X 1.1/2 "</v>
          </cell>
          <cell r="C1872" t="str">
            <v xml:space="preserve">UN    </v>
          </cell>
          <cell r="D1872">
            <v>2.7</v>
          </cell>
        </row>
        <row r="1873">
          <cell r="A1873">
            <v>6153</v>
          </cell>
          <cell r="B1873" t="str">
            <v>VALVULA EM PLASTICO BRANCO PARA TANQUE OU LAVATORIO 1 ", SEM UNHO E SEM LADRAO</v>
          </cell>
          <cell r="C1873" t="str">
            <v xml:space="preserve">UN    </v>
          </cell>
          <cell r="D1873">
            <v>2.54</v>
          </cell>
        </row>
        <row r="1874">
          <cell r="A1874">
            <v>6154</v>
          </cell>
          <cell r="B1874" t="str">
            <v>VALVULA EM PLASTICO CROMADO PARA LAVATORIO 1 ", SEM UNHO, COM LADRAO</v>
          </cell>
          <cell r="C1874" t="str">
            <v xml:space="preserve">UN    </v>
          </cell>
          <cell r="D1874">
            <v>6.05</v>
          </cell>
        </row>
        <row r="1875">
          <cell r="A1875">
            <v>6155</v>
          </cell>
          <cell r="B1875" t="str">
            <v>VALVULA EM PLASTICO CROMADO TIPO AMERICANA PARA PIA DE COZINHA 3.1/2 " X 1.1/2 ", SEM ADAPTADOR</v>
          </cell>
          <cell r="C1875" t="str">
            <v xml:space="preserve">UN    </v>
          </cell>
          <cell r="D1875">
            <v>12.51</v>
          </cell>
        </row>
        <row r="1876">
          <cell r="A1876">
            <v>6156</v>
          </cell>
          <cell r="B1876" t="str">
            <v>VALVULA EM PLASTICO BRANCO PARA TANQUE 1.1/4 " X 1.1/2 ", SEM UNHO E SEM LADRAO</v>
          </cell>
          <cell r="C1876" t="str">
            <v xml:space="preserve">UN    </v>
          </cell>
          <cell r="D1876">
            <v>3.21</v>
          </cell>
        </row>
        <row r="1877">
          <cell r="A1877">
            <v>6157</v>
          </cell>
          <cell r="B1877" t="str">
            <v>VALVULA EM METAL CROMADO PARA PIA AMERICANA 3.1/2 X 1.1/2 "</v>
          </cell>
          <cell r="C1877" t="str">
            <v xml:space="preserve">UN    </v>
          </cell>
          <cell r="D1877">
            <v>42.36</v>
          </cell>
        </row>
        <row r="1878">
          <cell r="A1878">
            <v>6158</v>
          </cell>
          <cell r="B1878" t="str">
            <v>VALVULA EM PLASTICO BRANCO PARA LAVATORIO 1 ", SEM UNHO, COM LADRAO</v>
          </cell>
          <cell r="C1878" t="str">
            <v xml:space="preserve">UN    </v>
          </cell>
          <cell r="D1878">
            <v>3.26</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21.28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33.67</v>
          </cell>
        </row>
        <row r="1895">
          <cell r="A1895">
            <v>6240</v>
          </cell>
          <cell r="B1895" t="str">
            <v>TAMPAO FOFO SIMPLES COM BASE, CLASSE D400 CARGA MAX 40 T, REDONDO TAMPA 600 MM, REDE PLUVIAL/ESGOTO</v>
          </cell>
          <cell r="C1895" t="str">
            <v xml:space="preserve">UN    </v>
          </cell>
          <cell r="D1895">
            <v>423.68</v>
          </cell>
        </row>
        <row r="1896">
          <cell r="A1896">
            <v>6243</v>
          </cell>
          <cell r="B1896" t="str">
            <v>TAMPAO FOFO SIMPLES COM BASE, CLASSE B125 CARGA MAX 12,5 T, REDONDO TAMPA 600 MM, REDE PLUVIAL/ESGOTO</v>
          </cell>
          <cell r="C1896" t="str">
            <v xml:space="preserve">UN    </v>
          </cell>
          <cell r="D1896">
            <v>320</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60.3</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129.51</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24.69</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117.63</v>
          </cell>
        </row>
        <row r="1935">
          <cell r="A1935">
            <v>6454</v>
          </cell>
          <cell r="B1935" t="str">
            <v>FORNECIMENTO E LANCAMENTO DE PEDRA DE MAO</v>
          </cell>
          <cell r="C1935" t="str">
            <v>M3</v>
          </cell>
          <cell r="D1935">
            <v>141.44999999999999</v>
          </cell>
        </row>
        <row r="1936">
          <cell r="A1936">
            <v>6514</v>
          </cell>
          <cell r="B1936" t="str">
            <v>FORNECIMENTO E LANCAMENTO DE BRITA N. 4</v>
          </cell>
          <cell r="C1936" t="str">
            <v>M3</v>
          </cell>
          <cell r="D1936">
            <v>85.03</v>
          </cell>
        </row>
        <row r="1937">
          <cell r="A1937">
            <v>6879</v>
          </cell>
          <cell r="B1937" t="str">
            <v>ROLO COMPACTADOR DE PNEUS ESTÁTICO, PRESSÃO VARIÁVEL, POTÊNCIA 111 HP, PESO SEM/COM LASTRO 9,5 / 26 T, LARGURA DE TRABALHO 1,90 M - CHP DIURNO. AF_07/2014</v>
          </cell>
          <cell r="C1937" t="str">
            <v>CHP</v>
          </cell>
          <cell r="D1937">
            <v>128.91999999999999</v>
          </cell>
        </row>
        <row r="1938">
          <cell r="A1938">
            <v>6880</v>
          </cell>
          <cell r="B1938" t="str">
            <v>ROLO COMPACTADOR DE PNEUS ESTÁTICO, PRESSÃO VARIÁVEL, POTÊNCIA 111 HP, PESO SEM/COM LASTRO 9,5 / 26 T, LARGURA DE TRABALHO 1,90 M - CHI DIURNO. AF_07/2014</v>
          </cell>
          <cell r="C1938" t="str">
            <v>CHI</v>
          </cell>
          <cell r="D1938">
            <v>44.64</v>
          </cell>
        </row>
        <row r="1939">
          <cell r="A1939">
            <v>7030</v>
          </cell>
          <cell r="B1939" t="str">
            <v>TANQUE DE ASFALTO ESTACIONÁRIO COM SERPENTINA, CAPACIDADE 30.000 L - CHP DIURNO. AF_06/2014</v>
          </cell>
          <cell r="C1939" t="str">
            <v>CHP</v>
          </cell>
          <cell r="D1939">
            <v>163.34</v>
          </cell>
        </row>
        <row r="1940">
          <cell r="A1940">
            <v>7031</v>
          </cell>
          <cell r="B1940" t="str">
            <v>TANQUE DE ASFALTO ESTACIONÁRIO COM SERPENTINA, CAPACIDADE 30.000 L - CHI DIURNO. AF_06/2014</v>
          </cell>
          <cell r="C1940" t="str">
            <v>CHI</v>
          </cell>
          <cell r="D1940">
            <v>3.13</v>
          </cell>
        </row>
        <row r="1941">
          <cell r="A1941">
            <v>7032</v>
          </cell>
          <cell r="B1941" t="str">
            <v>TANQUE DE ASFALTO ESTACIONÁRIO COM SERPENTINA, CAPACIDADE 30.000 L - DEPRECIAÇÃO. AF_06/2014</v>
          </cell>
          <cell r="C1941" t="str">
            <v>H</v>
          </cell>
          <cell r="D1941">
            <v>2.2400000000000002</v>
          </cell>
        </row>
        <row r="1942">
          <cell r="A1942">
            <v>7033</v>
          </cell>
          <cell r="B1942" t="str">
            <v>TANQUE DE ASFALTO ESTACIONÁRIO COM SERPENTINA, CAPACIDADE 30.000 L - JUROS. AF_06/2014</v>
          </cell>
          <cell r="C1942" t="str">
            <v>H</v>
          </cell>
          <cell r="D1942">
            <v>0.89</v>
          </cell>
        </row>
        <row r="1943">
          <cell r="A1943">
            <v>7034</v>
          </cell>
          <cell r="B1943" t="str">
            <v>TANQUE DE ASFALTO ESTACIONÁRIO COM SERPENTINA, CAPACIDADE 30.000 L - MANUTENÇÃO. AF_06/2014</v>
          </cell>
          <cell r="C1943" t="str">
            <v>H</v>
          </cell>
          <cell r="D1943">
            <v>4.2</v>
          </cell>
        </row>
        <row r="1944">
          <cell r="A1944">
            <v>7035</v>
          </cell>
          <cell r="B1944" t="str">
            <v>TANQUE DE ASFALTO ESTACIONÁRIO COM SERPENTINA, CAPACIDADE 30.000 L - MATERIAIS NA OPERAÇÃO. AF_06/2014</v>
          </cell>
          <cell r="C1944" t="str">
            <v>H</v>
          </cell>
          <cell r="D1944">
            <v>156.01</v>
          </cell>
        </row>
        <row r="1945">
          <cell r="A1945">
            <v>7038</v>
          </cell>
          <cell r="B1945" t="str">
            <v>ROLO COMPACTADOR DE PNEUS ESTÁTICO, PRESSÃO VARIÁVEL, POTÊNCIA 111 HP, PESO SEM/COM LASTRO 9,5 / 26 T, LARGURA DE TRABALHO 1,90 M - DEPRECIAÇÃO. AF_07/2014</v>
          </cell>
          <cell r="C1945" t="str">
            <v>H</v>
          </cell>
          <cell r="D1945">
            <v>23.98</v>
          </cell>
        </row>
        <row r="1946">
          <cell r="A1946">
            <v>7039</v>
          </cell>
          <cell r="B1946" t="str">
            <v>ROLO COMPACTADOR DE PNEUS ESTÁTICO, PRESSÃO VARIÁVEL, POTÊNCIA 111 HP, PESO SEM/COM LASTRO 9,5 / 26 T, LARGURA DE TRABALHO 1,90 M - JUROS. AF_07/2014</v>
          </cell>
          <cell r="C1946" t="str">
            <v>H</v>
          </cell>
          <cell r="D1946">
            <v>6.3</v>
          </cell>
        </row>
        <row r="1947">
          <cell r="A1947">
            <v>7040</v>
          </cell>
          <cell r="B1947" t="str">
            <v>ROLO COMPACTADOR DE PNEUS ESTÁTICO, PRESSÃO VARIÁVEL, POTÊNCIA 111 HP, PESO SEM/COM LASTRO 9,5 / 26 T, LARGURA DE TRABALHO 1,90 M - MANUTENÇÃO. AF_07/2014</v>
          </cell>
          <cell r="C1947" t="str">
            <v>H</v>
          </cell>
          <cell r="D1947">
            <v>30.01</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4.25</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0.19</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0.16</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3.89</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128.94</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41.21</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21.27</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5.58</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26.62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61.11</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9.09</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3.18</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17.059999999999999</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89.21</v>
          </cell>
        </row>
        <row r="1965">
          <cell r="A1965">
            <v>7063</v>
          </cell>
          <cell r="B1965" t="str">
            <v>TRATOR DE PNEUS, POTÊNCIA 122 CV, TRAÇÃO 4X4, PESO COM LASTRO DE 4.510 KG - DEPRECIAÇÃO. AF_06/2014</v>
          </cell>
          <cell r="C1965" t="str">
            <v>H</v>
          </cell>
          <cell r="D1965">
            <v>9.59</v>
          </cell>
        </row>
        <row r="1966">
          <cell r="A1966">
            <v>7064</v>
          </cell>
          <cell r="B1966" t="str">
            <v>TRATOR DE PNEUS, POTÊNCIA 122 CV, TRAÇÃO 4X4, PESO COM LASTRO DE 4.510 KG - JUROS. AF_06/2014</v>
          </cell>
          <cell r="C1966" t="str">
            <v>H</v>
          </cell>
          <cell r="D1966">
            <v>2.52</v>
          </cell>
        </row>
        <row r="1967">
          <cell r="A1967">
            <v>7065</v>
          </cell>
          <cell r="B1967" t="str">
            <v>TRATOR DE PNEUS, POTÊNCIA 122 CV, TRAÇÃO 4X4, PESO COM LASTRO DE 4.510 KG - MANUTENÇÃO. AF_06/2014</v>
          </cell>
          <cell r="C1967" t="str">
            <v>H</v>
          </cell>
          <cell r="D1967">
            <v>10.5</v>
          </cell>
        </row>
        <row r="1968">
          <cell r="A1968">
            <v>7066</v>
          </cell>
          <cell r="B1968" t="str">
            <v>TRATOR DE PNEUS, POTÊNCIA 122 CV, TRAÇÃO 4X4, PESO COM LASTRO DE 4.510 KG - MATERIAIS NA OPERAÇÃO. AF_06/2014</v>
          </cell>
          <cell r="C1968" t="str">
            <v>H</v>
          </cell>
          <cell r="D1968">
            <v>58.82</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7.41</v>
          </cell>
        </row>
        <row r="2015">
          <cell r="A2015">
            <v>7155</v>
          </cell>
          <cell r="B2015" t="str">
            <v>TELA DE ACO SOLDADA NERVURADA CA-60, Q-138, (2,20 KG/M2), DIAMETRO DO FIO = 4,2 MM, LARGURA =  2,45 X 120 M DE COMPRIMENTO, ESPACAMENTO DA MALHA = 10  X 10 CM</v>
          </cell>
          <cell r="C2015" t="str">
            <v xml:space="preserve">M2    </v>
          </cell>
          <cell r="D2015">
            <v>16.48</v>
          </cell>
        </row>
        <row r="2016">
          <cell r="A2016">
            <v>7156</v>
          </cell>
          <cell r="B2016" t="str">
            <v>TELA DE ACO SOLDADA NERVURADA, CA-60, Q-196, (3,11 KG/M2), DIAMETRO DO FIO = 5,0 MM, LARGURA =  2,45 M, ESPACAMENTO DA MALHA = 10 X 10 CM</v>
          </cell>
          <cell r="C2016" t="str">
            <v xml:space="preserve">M2    </v>
          </cell>
          <cell r="D2016">
            <v>22.27</v>
          </cell>
        </row>
        <row r="2017">
          <cell r="A2017">
            <v>7158</v>
          </cell>
          <cell r="B2017" t="str">
            <v>TELA DE ARAME GALV QUADRANGULAR / LOSANGULAR,  FIO 2,77 MM (12 BWG), MALHA  5 X 5 CM, H = 2 M</v>
          </cell>
          <cell r="C2017" t="str">
            <v xml:space="preserve">M2    </v>
          </cell>
          <cell r="D2017">
            <v>23.5</v>
          </cell>
        </row>
        <row r="2018">
          <cell r="A2018">
            <v>7161</v>
          </cell>
          <cell r="B2018" t="str">
            <v>TELA EM METAL PARA ESTUQUE (DEPLOYE)</v>
          </cell>
          <cell r="C2018" t="str">
            <v xml:space="preserve">M2    </v>
          </cell>
          <cell r="D2018">
            <v>4.43</v>
          </cell>
        </row>
        <row r="2019">
          <cell r="A2019">
            <v>7162</v>
          </cell>
          <cell r="B2019" t="str">
            <v>TELA DE ARAME GALV QUADRANGULAR / LOSANGULAR,  FIO 3,4 MM (10  BWG), MALHA  5 X 5 CM, H = 2 M</v>
          </cell>
          <cell r="C2019" t="str">
            <v xml:space="preserve">M2    </v>
          </cell>
          <cell r="D2019">
            <v>35.33</v>
          </cell>
        </row>
        <row r="2020">
          <cell r="A2020">
            <v>7164</v>
          </cell>
          <cell r="B2020" t="str">
            <v>TELA DE ARAME ONDULADA,  FIO *2,77* MM (10  BWG), MALHA  5 X 5 CM, H = 2 M</v>
          </cell>
          <cell r="C2020" t="str">
            <v xml:space="preserve">M2    </v>
          </cell>
          <cell r="D2020">
            <v>29.2</v>
          </cell>
        </row>
        <row r="2021">
          <cell r="A2021">
            <v>7167</v>
          </cell>
          <cell r="B2021" t="str">
            <v>TELA DE ARAME GALV QUADRANGULAR / LOSANGULAR,  FIO 2,11 MM (14 BWG), MALHA  5 X 5 CM, H = 2 M</v>
          </cell>
          <cell r="C2021" t="str">
            <v xml:space="preserve">M2    </v>
          </cell>
          <cell r="D2021">
            <v>15.6</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1900</v>
          </cell>
        </row>
        <row r="2024">
          <cell r="A2024">
            <v>7175</v>
          </cell>
          <cell r="B2024" t="str">
            <v>TELHA CERAMICA TIPO ROMANA, COMPRIMENTO DE *41* CM,  RENDIMENTO DE *16* TELHAS/M2</v>
          </cell>
          <cell r="C2024" t="str">
            <v xml:space="preserve">UN    </v>
          </cell>
          <cell r="D2024">
            <v>2.15</v>
          </cell>
        </row>
        <row r="2025">
          <cell r="A2025">
            <v>7176</v>
          </cell>
          <cell r="B2025" t="str">
            <v>TELHA CERAMICA TIPO COLONIAL, COMPRIMENTO DE *44* CM, RENDIMENTO DE *26* TELHAS/M2</v>
          </cell>
          <cell r="C2025" t="str">
            <v xml:space="preserve">UN    </v>
          </cell>
          <cell r="D2025">
            <v>1.9</v>
          </cell>
        </row>
        <row r="2026">
          <cell r="A2026">
            <v>7180</v>
          </cell>
          <cell r="B2026" t="str">
            <v>TELHA CERAMICA TIPO PAULISTA, COMPRIMENTO DE *48* CM, RENDIMENTO DE *26* TELHAS/M2</v>
          </cell>
          <cell r="C2026" t="str">
            <v xml:space="preserve">UN    </v>
          </cell>
          <cell r="D2026">
            <v>1.81</v>
          </cell>
        </row>
        <row r="2027">
          <cell r="A2027">
            <v>7181</v>
          </cell>
          <cell r="B2027" t="str">
            <v>CUMEEIRA PARA TELHA CERAMICA, COMPRIMENTO DE *41* CM, RENDIMENTO DE *3* TELHAS/M</v>
          </cell>
          <cell r="C2027" t="str">
            <v xml:space="preserve">UN    </v>
          </cell>
          <cell r="D2027">
            <v>4.92</v>
          </cell>
        </row>
        <row r="2028">
          <cell r="A2028">
            <v>7183</v>
          </cell>
          <cell r="B2028" t="str">
            <v>TELHA CERAMICA TIPO FRANCESA, COMPRIMENTO DE *40* CM, RENDIMENTO DE *16* TELHAS/M2</v>
          </cell>
          <cell r="C2028" t="str">
            <v xml:space="preserve">UN    </v>
          </cell>
          <cell r="D2028">
            <v>3.05</v>
          </cell>
        </row>
        <row r="2029">
          <cell r="A2029">
            <v>7184</v>
          </cell>
          <cell r="B2029" t="str">
            <v>TELHA DE FIBRA DE VIDRO ONDULADA INCOLOR, E = 0,6 MM, DE *0,50 X 2,44* M</v>
          </cell>
          <cell r="C2029" t="str">
            <v xml:space="preserve">M2    </v>
          </cell>
          <cell r="D2029">
            <v>24.9</v>
          </cell>
        </row>
        <row r="2030">
          <cell r="A2030">
            <v>7186</v>
          </cell>
          <cell r="B2030" t="str">
            <v>TELHA DE FIBROCIMENTO ONDULADA E = 6 MM, DE 1,83 X 1,10 M (SEM AMIANTO)</v>
          </cell>
          <cell r="C2030" t="str">
            <v xml:space="preserve">UN    </v>
          </cell>
          <cell r="D2030">
            <v>38.549999999999997</v>
          </cell>
        </row>
        <row r="2031">
          <cell r="A2031">
            <v>7189</v>
          </cell>
          <cell r="B2031" t="str">
            <v>TELHA DE FIBROCIMENTO ONDULADA E = 8 MM, DE 2,44 X 1,10 M (SEM AMIANTO)</v>
          </cell>
          <cell r="C2031" t="str">
            <v xml:space="preserve">UN    </v>
          </cell>
          <cell r="D2031">
            <v>71.08</v>
          </cell>
        </row>
        <row r="2032">
          <cell r="A2032">
            <v>7190</v>
          </cell>
          <cell r="B2032" t="str">
            <v>TELHA DE FIBROCIMENTO ONDULADA E = 4 MM, DE 1,22 X 0,50 M (SEM AMIANTO)</v>
          </cell>
          <cell r="C2032" t="str">
            <v xml:space="preserve">UN    </v>
          </cell>
          <cell r="D2032">
            <v>6.71</v>
          </cell>
        </row>
        <row r="2033">
          <cell r="A2033">
            <v>7191</v>
          </cell>
          <cell r="B2033" t="str">
            <v>TELHA DE FIBROCIMENTO ONDULADA E = 4 MM, DE 2,44 X 0,50 M (SEM AMIANTO)</v>
          </cell>
          <cell r="C2033" t="str">
            <v xml:space="preserve">UN    </v>
          </cell>
          <cell r="D2033">
            <v>13.52</v>
          </cell>
        </row>
        <row r="2034">
          <cell r="A2034">
            <v>7192</v>
          </cell>
          <cell r="B2034" t="str">
            <v>TELHA DE FIBROCIMENTO ONDULADA E = 8 MM, DE 1,53 X 1,10 M (SEM AMIANTO)</v>
          </cell>
          <cell r="C2034" t="str">
            <v xml:space="preserve">UN    </v>
          </cell>
          <cell r="D2034">
            <v>42.39</v>
          </cell>
        </row>
        <row r="2035">
          <cell r="A2035">
            <v>7193</v>
          </cell>
          <cell r="B2035" t="str">
            <v>TELHA DE FIBROCIMENTO ONDULADA E = 8 MM, DE 1,83 X 1,10 M (SEM AMIANTO)</v>
          </cell>
          <cell r="C2035" t="str">
            <v xml:space="preserve">UN    </v>
          </cell>
          <cell r="D2035">
            <v>50.61</v>
          </cell>
        </row>
        <row r="2036">
          <cell r="A2036">
            <v>7194</v>
          </cell>
          <cell r="B2036" t="str">
            <v>TELHA DE FIBROCIMENTO ONDULADA E = 6 MM, DE 2,44 X 1,10 M (SEM AMIANTO)</v>
          </cell>
          <cell r="C2036" t="str">
            <v xml:space="preserve">M2    </v>
          </cell>
          <cell r="D2036">
            <v>19.11</v>
          </cell>
        </row>
        <row r="2037">
          <cell r="A2037">
            <v>7195</v>
          </cell>
          <cell r="B2037" t="str">
            <v>TELHA DE FIBROCIMENTO ONDULADA E = 6 MM, DE 1,53 X 1,10 M (SEM AMIANTO)</v>
          </cell>
          <cell r="C2037" t="str">
            <v xml:space="preserve">UN    </v>
          </cell>
          <cell r="D2037">
            <v>32.22</v>
          </cell>
        </row>
        <row r="2038">
          <cell r="A2038">
            <v>7197</v>
          </cell>
          <cell r="B2038" t="str">
            <v>TELHA DE FIBROCIMENTO ONDULADA E = 6 MM, DE 3,66 X 1,10 M (SEM AMIANTO)</v>
          </cell>
          <cell r="C2038" t="str">
            <v xml:space="preserve">UN    </v>
          </cell>
          <cell r="D2038">
            <v>77.08</v>
          </cell>
        </row>
        <row r="2039">
          <cell r="A2039">
            <v>7198</v>
          </cell>
          <cell r="B2039" t="str">
            <v>TELHA DE FIBROCIMENTO ONDULADA E = 8 MM, DE 3,66 X 1,10 M (SEM AMIANTO)</v>
          </cell>
          <cell r="C2039" t="str">
            <v xml:space="preserve">M2    </v>
          </cell>
          <cell r="D2039">
            <v>26.46</v>
          </cell>
        </row>
        <row r="2040">
          <cell r="A2040">
            <v>7202</v>
          </cell>
          <cell r="B2040" t="str">
            <v>TELHA DE FIBROCIMENTO E= 8 MM, DE *3,70 X 1,06* M (SEM AMIANTO)</v>
          </cell>
          <cell r="C2040" t="str">
            <v xml:space="preserve">M2    </v>
          </cell>
          <cell r="D2040">
            <v>39.130000000000003</v>
          </cell>
        </row>
        <row r="2041">
          <cell r="A2041">
            <v>7207</v>
          </cell>
          <cell r="B2041" t="str">
            <v>TELHA DE FIBROCIMENTO ONDULADA E = 6 MM, DE 2,44 X 1,10 M (SEM AMIANTO)</v>
          </cell>
          <cell r="C2041" t="str">
            <v xml:space="preserve">UN    </v>
          </cell>
          <cell r="D2041">
            <v>51.31</v>
          </cell>
        </row>
        <row r="2042">
          <cell r="A2042">
            <v>7210</v>
          </cell>
          <cell r="B2042" t="str">
            <v>TELHA ESTRUTURAL DE FIBROCIMENTO 1 ABA, DE 0,52 X 4,50 M (SEM AMIANTO)</v>
          </cell>
          <cell r="C2042" t="str">
            <v xml:space="preserve">UN    </v>
          </cell>
          <cell r="D2042">
            <v>139.19</v>
          </cell>
        </row>
        <row r="2043">
          <cell r="A2043">
            <v>7212</v>
          </cell>
          <cell r="B2043" t="str">
            <v>TELHA ESTRUTURAL DE FIBROCIMENTO 1 ABA, DE 0,52 X 7,20 M (SEM AMIANTO)</v>
          </cell>
          <cell r="C2043" t="str">
            <v xml:space="preserve">UN    </v>
          </cell>
          <cell r="D2043">
            <v>222.66</v>
          </cell>
        </row>
        <row r="2044">
          <cell r="A2044">
            <v>7213</v>
          </cell>
          <cell r="B2044" t="str">
            <v>TELHA DE FIBROCIMENTO ONDULADA E = 4 MM, DE 2,44 X 0,50 M (SEM AMIANTO)</v>
          </cell>
          <cell r="C2044" t="str">
            <v xml:space="preserve">M2    </v>
          </cell>
          <cell r="D2044">
            <v>11.08</v>
          </cell>
        </row>
        <row r="2045">
          <cell r="A2045">
            <v>7214</v>
          </cell>
          <cell r="B2045" t="str">
            <v>CUMEEIRA SHED PARA TELHA ONDULADA DE FIBROCIMENTO, E = 6 MM, ABA 280 MM, COMPRIMENTO 1100 MM (SEM AMIANTO)</v>
          </cell>
          <cell r="C2045" t="str">
            <v xml:space="preserve">UN    </v>
          </cell>
          <cell r="D2045">
            <v>26.24</v>
          </cell>
        </row>
        <row r="2046">
          <cell r="A2046">
            <v>7215</v>
          </cell>
          <cell r="B2046" t="str">
            <v>CUMEEIRA NORMAL PARA TELHA ESTRUTURAL DE FIBROCIMENTO 1 ABA, E = 6 MM, COMPRIMENTO 608 MM (SEM AMIANTO)</v>
          </cell>
          <cell r="C2046" t="str">
            <v xml:space="preserve">UN    </v>
          </cell>
          <cell r="D2046">
            <v>18.32</v>
          </cell>
        </row>
        <row r="2047">
          <cell r="A2047">
            <v>7216</v>
          </cell>
          <cell r="B2047" t="str">
            <v>CUMEEIRA NORMAL PARA TELHA ESTRUTURAL DE FIBROCIMENTO 2 ABAS, E = 6 MM, DE 1050 X 935 MM (SEM AMIANTO)</v>
          </cell>
          <cell r="C2047" t="str">
            <v xml:space="preserve">UN    </v>
          </cell>
          <cell r="D2047">
            <v>76.58</v>
          </cell>
        </row>
        <row r="2048">
          <cell r="A2048">
            <v>7219</v>
          </cell>
          <cell r="B2048" t="str">
            <v>CUMEEIRA UNIVERSAL PARA TELHA ONDULADA DE FIBROCIMENTO, E = 6 MM, ABA 210 MM, COMPRIMENTO 1100 MM (SEM AMIANTO)</v>
          </cell>
          <cell r="C2048" t="str">
            <v xml:space="preserve">UN    </v>
          </cell>
          <cell r="D2048">
            <v>27.15</v>
          </cell>
        </row>
        <row r="2049">
          <cell r="A2049">
            <v>7220</v>
          </cell>
          <cell r="B2049" t="str">
            <v>TELHA ESTRUTURAL DE FIBROCIMENTO 2 ABAS, DE 1,00 X 7,40 M (SEM AMIANTO)</v>
          </cell>
          <cell r="C2049" t="str">
            <v xml:space="preserve">UN    </v>
          </cell>
          <cell r="D2049">
            <v>378.86</v>
          </cell>
        </row>
        <row r="2050">
          <cell r="A2050">
            <v>7221</v>
          </cell>
          <cell r="B2050" t="str">
            <v>TELHA ESTRUTURAL DE FIBROCIMENTO 1 ABA, DE 0,52 X 4,50 M (SEM AMIANTO)</v>
          </cell>
          <cell r="C2050" t="str">
            <v xml:space="preserve">M2    </v>
          </cell>
          <cell r="D2050">
            <v>59.48</v>
          </cell>
        </row>
        <row r="2051">
          <cell r="A2051">
            <v>7223</v>
          </cell>
          <cell r="B2051" t="str">
            <v>TELHA ESTRUTURAL DE FIBROCIMENTO 1 ABA, DE 0,52 X 2,50 M (SEM AMIANTO)</v>
          </cell>
          <cell r="C2051" t="str">
            <v xml:space="preserve">UN    </v>
          </cell>
          <cell r="D2051">
            <v>76.78</v>
          </cell>
        </row>
        <row r="2052">
          <cell r="A2052">
            <v>7224</v>
          </cell>
          <cell r="B2052" t="str">
            <v>TELHA ESTRUTURAL DE FIBROCIMENTO 1 ABA, DE 0,52 X 4,00 M (SEM AMIANTO)</v>
          </cell>
          <cell r="C2052" t="str">
            <v xml:space="preserve">UN    </v>
          </cell>
          <cell r="D2052">
            <v>122.33</v>
          </cell>
        </row>
        <row r="2053">
          <cell r="A2053">
            <v>7225</v>
          </cell>
          <cell r="B2053" t="str">
            <v>TELHA ESTRUTURAL DE FIBROCIMENTO 1 ABA, DE 0,52 X 5,00 M (SEM AMIANTO)</v>
          </cell>
          <cell r="C2053" t="str">
            <v xml:space="preserve">UN    </v>
          </cell>
          <cell r="D2053">
            <v>154.66</v>
          </cell>
        </row>
        <row r="2054">
          <cell r="A2054">
            <v>7226</v>
          </cell>
          <cell r="B2054" t="str">
            <v>TELHA ESTRUTURAL DE FIBROCIMENTO 1 ABA, DE 0,52 X 5,50 M (SEM AMIANTO)</v>
          </cell>
          <cell r="C2054" t="str">
            <v xml:space="preserve">UN    </v>
          </cell>
          <cell r="D2054">
            <v>170.2</v>
          </cell>
        </row>
        <row r="2055">
          <cell r="A2055">
            <v>7227</v>
          </cell>
          <cell r="B2055" t="str">
            <v>TELHA ESTRUTURAL DE FIBROCIMENTO 1 ABA, DE 0,52 X 6,50 M (SEM AMIANTO)</v>
          </cell>
          <cell r="C2055" t="str">
            <v xml:space="preserve">UN    </v>
          </cell>
          <cell r="D2055">
            <v>201.1</v>
          </cell>
        </row>
        <row r="2056">
          <cell r="A2056">
            <v>7229</v>
          </cell>
          <cell r="B2056" t="str">
            <v>TELHA ESTRUTURAL DE FIBROCIMENTO 2 ABAS, DE 1,00 X 3,00 M (SEM AMIANTO)</v>
          </cell>
          <cell r="C2056" t="str">
            <v xml:space="preserve">UN    </v>
          </cell>
          <cell r="D2056">
            <v>147.25</v>
          </cell>
        </row>
        <row r="2057">
          <cell r="A2057">
            <v>7230</v>
          </cell>
          <cell r="B2057" t="str">
            <v>TELHA ESTRUTURAL DE FIBROCIMENTO 2 ABAS, DE 1,00 X 4,60 M (SEM AMIANTO)</v>
          </cell>
          <cell r="C2057" t="str">
            <v xml:space="preserve">UN    </v>
          </cell>
          <cell r="D2057">
            <v>234.65</v>
          </cell>
        </row>
        <row r="2058">
          <cell r="A2058">
            <v>7231</v>
          </cell>
          <cell r="B2058" t="str">
            <v>TELHA ESTRUTURAL DE FIBROCIMENTO 2 ABAS, DE 1,00 X 6,00 M (SEM AMIANTO)</v>
          </cell>
          <cell r="C2058" t="str">
            <v xml:space="preserve">UN    </v>
          </cell>
          <cell r="D2058">
            <v>308.16000000000003</v>
          </cell>
        </row>
        <row r="2059">
          <cell r="A2059">
            <v>7233</v>
          </cell>
          <cell r="B2059" t="str">
            <v>TELHA ESTRUTURAL DE FIBROCIMENTO 2 ABAS, DE 1,00 X 9,20 M (SEM AMIANTO)</v>
          </cell>
          <cell r="C2059" t="str">
            <v xml:space="preserve">UN    </v>
          </cell>
          <cell r="D2059">
            <v>472.08</v>
          </cell>
        </row>
        <row r="2060">
          <cell r="A2060">
            <v>7234</v>
          </cell>
          <cell r="B2060" t="str">
            <v>TELHA ESTRUTURAL DE FIBROCIMENTO 1 ABA, DE 0,52 X 3,60 M (SEM AMIANTO)</v>
          </cell>
          <cell r="C2060" t="str">
            <v xml:space="preserve">UN    </v>
          </cell>
          <cell r="D2060">
            <v>110.75</v>
          </cell>
        </row>
        <row r="2061">
          <cell r="A2061">
            <v>7236</v>
          </cell>
          <cell r="B2061" t="str">
            <v>TELHA ESTRUTURAL DE FIBROCIMENTO 1 ABA, DE 0,52 X 6,00 M (SEM AMIANTO)</v>
          </cell>
          <cell r="C2061" t="str">
            <v xml:space="preserve">UN    </v>
          </cell>
          <cell r="D2061">
            <v>185.62</v>
          </cell>
        </row>
        <row r="2062">
          <cell r="A2062">
            <v>7237</v>
          </cell>
          <cell r="B2062" t="str">
            <v>RUFO PARA TELHA ONDULADA DE FIBROCIMENTO, E = 6 MM, ABA *260* MM, COMPRIMENTO 1100 MM (SEM AMIANTO)</v>
          </cell>
          <cell r="C2062" t="str">
            <v xml:space="preserve">UN    </v>
          </cell>
          <cell r="D2062">
            <v>16.809999999999999</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26.18</v>
          </cell>
        </row>
        <row r="2068">
          <cell r="A2068">
            <v>7245</v>
          </cell>
          <cell r="B2068" t="str">
            <v>TELHA DE VIDRO TIPO FRANCESA, *39 X 23* CM</v>
          </cell>
          <cell r="C2068" t="str">
            <v xml:space="preserve">UN    </v>
          </cell>
          <cell r="D2068">
            <v>34.270000000000003</v>
          </cell>
        </row>
        <row r="2069">
          <cell r="A2069">
            <v>7246</v>
          </cell>
          <cell r="B2069" t="str">
            <v>TELHA VIDRO TIPO CANAL OU COLONIAL, C = 46 A 50 CM</v>
          </cell>
          <cell r="C2069" t="str">
            <v xml:space="preserve">UN    </v>
          </cell>
          <cell r="D2069">
            <v>31.88</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58.78</v>
          </cell>
        </row>
        <row r="2093">
          <cell r="A2093">
            <v>7288</v>
          </cell>
          <cell r="B2093" t="str">
            <v>TINTA ESMALTE SINTETICO PREMIUM FOSCO</v>
          </cell>
          <cell r="C2093" t="str">
            <v xml:space="preserve">L     </v>
          </cell>
          <cell r="D2093">
            <v>20.93</v>
          </cell>
        </row>
        <row r="2094">
          <cell r="A2094">
            <v>7292</v>
          </cell>
          <cell r="B2094" t="str">
            <v>TINTA ESMALTE SINTETICO PREMIUM BRILHANTE</v>
          </cell>
          <cell r="C2094" t="str">
            <v xml:space="preserve">L     </v>
          </cell>
          <cell r="D2094">
            <v>18.47</v>
          </cell>
        </row>
        <row r="2095">
          <cell r="A2095">
            <v>7293</v>
          </cell>
          <cell r="B2095" t="str">
            <v>TINTA ESMALTE SINTETICO GRAFITE COM PROTECAO PARA METAIS FERROSOS</v>
          </cell>
          <cell r="C2095" t="str">
            <v xml:space="preserve">L     </v>
          </cell>
          <cell r="D2095">
            <v>19.670000000000002</v>
          </cell>
        </row>
        <row r="2096">
          <cell r="A2096">
            <v>7304</v>
          </cell>
          <cell r="B2096" t="str">
            <v>TINTA EPOXI PREMIUM, BRANCA</v>
          </cell>
          <cell r="C2096" t="str">
            <v xml:space="preserve">L     </v>
          </cell>
          <cell r="D2096">
            <v>43.87</v>
          </cell>
        </row>
        <row r="2097">
          <cell r="A2097">
            <v>7306</v>
          </cell>
          <cell r="B2097" t="str">
            <v>TINTA PROTETORA SUPERFICIE METALICA ALUMINIO</v>
          </cell>
          <cell r="C2097" t="str">
            <v xml:space="preserve">L     </v>
          </cell>
          <cell r="D2097">
            <v>22.56</v>
          </cell>
        </row>
        <row r="2098">
          <cell r="A2098">
            <v>7307</v>
          </cell>
          <cell r="B2098" t="str">
            <v>FUNDO ANTICORROSIVO PARA METAIS FERROSOS (ZARCAO)</v>
          </cell>
          <cell r="C2098" t="str">
            <v xml:space="preserve">L     </v>
          </cell>
          <cell r="D2098">
            <v>19.18</v>
          </cell>
        </row>
        <row r="2099">
          <cell r="A2099">
            <v>7311</v>
          </cell>
          <cell r="B2099" t="str">
            <v>TINTA ESMALTE SINTETICO PREMIUM ACETINADO</v>
          </cell>
          <cell r="C2099" t="str">
            <v xml:space="preserve">L     </v>
          </cell>
          <cell r="D2099">
            <v>19.02</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55.95</v>
          </cell>
        </row>
        <row r="2111">
          <cell r="A2111">
            <v>7345</v>
          </cell>
          <cell r="B2111" t="str">
            <v>TINTA LATEX PVA PREMIUM, COR BRANCA</v>
          </cell>
          <cell r="C2111" t="str">
            <v xml:space="preserve">L     </v>
          </cell>
          <cell r="D2111">
            <v>15.54</v>
          </cell>
        </row>
        <row r="2112">
          <cell r="A2112">
            <v>7347</v>
          </cell>
          <cell r="B2112" t="str">
            <v>TINTA ACRILICA PREMIUM PARA PISO</v>
          </cell>
          <cell r="C2112" t="str">
            <v xml:space="preserve">GL    </v>
          </cell>
          <cell r="D2112">
            <v>43.18</v>
          </cell>
        </row>
        <row r="2113">
          <cell r="A2113">
            <v>7348</v>
          </cell>
          <cell r="B2113" t="str">
            <v>TINTA ACRILICA PREMIUM PARA PISO</v>
          </cell>
          <cell r="C2113" t="str">
            <v xml:space="preserve">L     </v>
          </cell>
          <cell r="D2113">
            <v>11.99</v>
          </cell>
        </row>
        <row r="2114">
          <cell r="A2114">
            <v>7350</v>
          </cell>
          <cell r="B2114" t="str">
            <v>TINTA ACRILICA PARA CERAMICA</v>
          </cell>
          <cell r="C2114" t="str">
            <v xml:space="preserve">L     </v>
          </cell>
          <cell r="D2114">
            <v>21.38</v>
          </cell>
        </row>
        <row r="2115">
          <cell r="A2115">
            <v>7353</v>
          </cell>
          <cell r="B2115" t="str">
            <v>RESINA ACRILICA BASE AGUA - COR BRANCA</v>
          </cell>
          <cell r="C2115" t="str">
            <v xml:space="preserve">L     </v>
          </cell>
          <cell r="D2115">
            <v>20.82</v>
          </cell>
        </row>
        <row r="2116">
          <cell r="A2116">
            <v>7355</v>
          </cell>
          <cell r="B2116" t="str">
            <v>TINTA ACRILICA PREMIUM, COR BRANCO  FOSCO</v>
          </cell>
          <cell r="C2116" t="str">
            <v xml:space="preserve">GL    </v>
          </cell>
          <cell r="D2116">
            <v>64.73</v>
          </cell>
        </row>
        <row r="2117">
          <cell r="A2117">
            <v>7356</v>
          </cell>
          <cell r="B2117" t="str">
            <v>TINTA ACRILICA PREMIUM, COR BRANCO FOSCO</v>
          </cell>
          <cell r="C2117" t="str">
            <v xml:space="preserve">L     </v>
          </cell>
          <cell r="D2117">
            <v>17.98</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12.1</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15.53</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132000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9.44</v>
          </cell>
        </row>
        <row r="2162">
          <cell r="A2162">
            <v>7692</v>
          </cell>
          <cell r="B2162" t="str">
            <v>TUBO ACO GALVANIZADO COM COSTURA, CLASSE MEDIA, DN 5", E = *5,40* MM, PESO *17,80* KG/M (NBR 5580)</v>
          </cell>
          <cell r="C2162" t="str">
            <v xml:space="preserve">M     </v>
          </cell>
          <cell r="D2162">
            <v>128.97</v>
          </cell>
        </row>
        <row r="2163">
          <cell r="A2163">
            <v>7693</v>
          </cell>
          <cell r="B2163" t="str">
            <v>TUBO ACO GALVANIZADO COM COSTURA, CLASSE MEDIA, DN 4", E = 4,50* MM, PESO 12,10* KG/M (NBR 5580)</v>
          </cell>
          <cell r="C2163" t="str">
            <v xml:space="preserve">M     </v>
          </cell>
          <cell r="D2163">
            <v>86.14</v>
          </cell>
        </row>
        <row r="2164">
          <cell r="A2164">
            <v>7694</v>
          </cell>
          <cell r="B2164" t="str">
            <v>TUBO ACO GALVANIZADO COM COSTURA, CLASSE MEDIA, DN 3", E = *4,05* MM, PESO *8,47* KG/M (NBR 5580)</v>
          </cell>
          <cell r="C2164" t="str">
            <v xml:space="preserve">M     </v>
          </cell>
          <cell r="D2164">
            <v>62.54</v>
          </cell>
        </row>
        <row r="2165">
          <cell r="A2165">
            <v>7695</v>
          </cell>
          <cell r="B2165" t="str">
            <v>TUBO ACO GALVANIZADO COM COSTURA, CLASSE MEDIA, DN 6", E = 4,85* MM, PESO 19,68* KG/M (NBR 5580)</v>
          </cell>
          <cell r="C2165" t="str">
            <v xml:space="preserve">M     </v>
          </cell>
          <cell r="D2165">
            <v>139.87</v>
          </cell>
        </row>
        <row r="2166">
          <cell r="A2166">
            <v>7696</v>
          </cell>
          <cell r="B2166" t="str">
            <v>TUBO ACO GALVANIZADO COM COSTURA, CLASSE MEDIA, DN 2", E = *3,65* MM, PESO *5,10* KG/M (NBR 5580)</v>
          </cell>
          <cell r="C2166" t="str">
            <v xml:space="preserve">M     </v>
          </cell>
          <cell r="D2166">
            <v>37.450000000000003</v>
          </cell>
        </row>
        <row r="2167">
          <cell r="A2167">
            <v>7697</v>
          </cell>
          <cell r="B2167" t="str">
            <v>TUBO ACO GALVANIZADO COM COSTURA, CLASSE MEDIA, DN 1.1/2", E = *3,25* MM, PESO *3,61* KG/M (NBR 5580)</v>
          </cell>
          <cell r="C2167" t="str">
            <v xml:space="preserve">M     </v>
          </cell>
          <cell r="D2167">
            <v>25.97</v>
          </cell>
        </row>
        <row r="2168">
          <cell r="A2168">
            <v>7698</v>
          </cell>
          <cell r="B2168" t="str">
            <v>TUBO ACO GALVANIZADO COM COSTURA, CLASSE MEDIA, DN 1.1/4", E = *3,25* MM, PESO *3,14* KG/M (NBR 5580)</v>
          </cell>
          <cell r="C2168" t="str">
            <v xml:space="preserve">M     </v>
          </cell>
          <cell r="D2168">
            <v>22.35</v>
          </cell>
        </row>
        <row r="2169">
          <cell r="A2169">
            <v>7700</v>
          </cell>
          <cell r="B2169" t="str">
            <v>TUBO ACO GALVANIZADO COM COSTURA, CLASSE MEDIA, DN 3/4", E = *2,65* MM, PESO *1,58* KG/M (NBR 5580)</v>
          </cell>
          <cell r="C2169" t="str">
            <v xml:space="preserve">M     </v>
          </cell>
          <cell r="D2169">
            <v>11.94</v>
          </cell>
        </row>
        <row r="2170">
          <cell r="A2170">
            <v>7701</v>
          </cell>
          <cell r="B2170" t="str">
            <v>TUBO ACO GALVANIZADO COM COSTURA, CLASSE MEDIA, DN 2.1/2", E = *3,65* MM, PESO *6,51* KG/M (NBR 5580)</v>
          </cell>
          <cell r="C2170" t="str">
            <v xml:space="preserve">M     </v>
          </cell>
          <cell r="D2170">
            <v>46.48</v>
          </cell>
        </row>
        <row r="2171">
          <cell r="A2171">
            <v>7714</v>
          </cell>
          <cell r="B2171" t="str">
            <v>TUBO CONCRETO ARMADO, CLASSE PA-1, PB, DN 500 MM, PARA AGUAS PLUVIAIS (NBR 8890)</v>
          </cell>
          <cell r="C2171" t="str">
            <v xml:space="preserve">M     </v>
          </cell>
          <cell r="D2171">
            <v>90.71</v>
          </cell>
        </row>
        <row r="2172">
          <cell r="A2172">
            <v>7720</v>
          </cell>
          <cell r="B2172" t="str">
            <v>TUBO CONCRETO ARMADO, CLASSE EA-2, PB JE, DN 1000 MM, PARA ESGOTO SANITARIO (NBR 8890)</v>
          </cell>
          <cell r="C2172" t="str">
            <v xml:space="preserve">M     </v>
          </cell>
          <cell r="D2172">
            <v>448.07</v>
          </cell>
        </row>
        <row r="2173">
          <cell r="A2173">
            <v>7722</v>
          </cell>
          <cell r="B2173" t="str">
            <v>TUBO CONCRETO ARMADO, CLASSE PA-2, PB, DN 700 MM, PARA AGUAS PLUVIAIS (NBR 8890)</v>
          </cell>
          <cell r="C2173" t="str">
            <v xml:space="preserve">M     </v>
          </cell>
          <cell r="D2173">
            <v>177.57</v>
          </cell>
        </row>
        <row r="2174">
          <cell r="A2174">
            <v>7725</v>
          </cell>
          <cell r="B2174" t="str">
            <v>TUBO CONCRETO ARMADO, CLASSE PA-1, PB, DN 600 MM, PARA AGUAS PLUVIAIS (NBR 8890)</v>
          </cell>
          <cell r="C2174" t="str">
            <v xml:space="preserve">M     </v>
          </cell>
          <cell r="D2174">
            <v>120</v>
          </cell>
        </row>
        <row r="2175">
          <cell r="A2175">
            <v>7727</v>
          </cell>
          <cell r="B2175" t="str">
            <v>TUBO CONCRETO ARMADO, CLASSE PA-2, PB, DN 2000 MM, PARA AGUAS PLUVIAIS (NBR 8890)</v>
          </cell>
          <cell r="C2175" t="str">
            <v xml:space="preserve">M     </v>
          </cell>
          <cell r="D2175">
            <v>1409.17</v>
          </cell>
        </row>
        <row r="2176">
          <cell r="A2176">
            <v>7733</v>
          </cell>
          <cell r="B2176" t="str">
            <v>TUBO CONCRETO ARMADO, CLASSE EA-3, PB JE, DN 700 MM, PARA ESGOTO SANITARIO (NBR 8890)</v>
          </cell>
          <cell r="C2176" t="str">
            <v xml:space="preserve">M     </v>
          </cell>
          <cell r="D2176">
            <v>290.73</v>
          </cell>
        </row>
        <row r="2177">
          <cell r="A2177">
            <v>7734</v>
          </cell>
          <cell r="B2177" t="str">
            <v>TUBO CONCRETO ARMADO, CLASSE EA-3, PB JE, DN 900 MM, PARA ESGOTO SANITARIO (NBR 8890)</v>
          </cell>
          <cell r="C2177" t="str">
            <v xml:space="preserve">M     </v>
          </cell>
          <cell r="D2177">
            <v>517.1</v>
          </cell>
        </row>
        <row r="2178">
          <cell r="A2178">
            <v>7735</v>
          </cell>
          <cell r="B2178" t="str">
            <v>TUBO CONCRETO ARMADO, CLASSE EA-3, PB JE, DN 1000 MM, PARA ESGOTO SANITARIO (NBR 8890)</v>
          </cell>
          <cell r="C2178" t="str">
            <v xml:space="preserve">M     </v>
          </cell>
          <cell r="D2178">
            <v>565.64</v>
          </cell>
        </row>
        <row r="2179">
          <cell r="A2179">
            <v>7740</v>
          </cell>
          <cell r="B2179" t="str">
            <v>TUBO CONCRETO ARMADO, CLASSE EA-2, PB JE, DN 400 MM, PARA ESGOTO SANITARIO (NBR 8890)</v>
          </cell>
          <cell r="C2179" t="str">
            <v xml:space="preserve">M     </v>
          </cell>
          <cell r="D2179">
            <v>124.51</v>
          </cell>
        </row>
        <row r="2180">
          <cell r="A2180">
            <v>7741</v>
          </cell>
          <cell r="B2180" t="str">
            <v>TUBO CONCRETO ARMADO, CLASSE EA-2, PB JE, DN 500 MM, PARA ESGOTO SANITARIO (NBR 8890)</v>
          </cell>
          <cell r="C2180" t="str">
            <v xml:space="preserve">M     </v>
          </cell>
          <cell r="D2180">
            <v>157.13999999999999</v>
          </cell>
        </row>
        <row r="2181">
          <cell r="A2181">
            <v>7742</v>
          </cell>
          <cell r="B2181" t="str">
            <v>TUBO CONCRETO ARMADO, CLASSE PA-1, PB, DN 700 MM, PARA AGUAS PLUVIAIS (NBR 8890)</v>
          </cell>
          <cell r="C2181" t="str">
            <v xml:space="preserve">M     </v>
          </cell>
          <cell r="D2181">
            <v>168.44</v>
          </cell>
        </row>
        <row r="2182">
          <cell r="A2182">
            <v>7743</v>
          </cell>
          <cell r="B2182" t="str">
            <v>TUBO CONCRETO ARMADO, CLASSE EA-3, PB JE, DN 600 MM, PARA ESGOTO SANITARIO (NBR 8890)</v>
          </cell>
          <cell r="C2182" t="str">
            <v xml:space="preserve">M     </v>
          </cell>
          <cell r="D2182">
            <v>260.72000000000003</v>
          </cell>
        </row>
        <row r="2183">
          <cell r="A2183">
            <v>7744</v>
          </cell>
          <cell r="B2183" t="str">
            <v>TUBO CONCRETO ARMADO, CLASSE EA-2, PB JE, DN 700 MM, PARA ESGOTO SANITARIO (NBR 8890)</v>
          </cell>
          <cell r="C2183" t="str">
            <v xml:space="preserve">M     </v>
          </cell>
          <cell r="D2183">
            <v>243.85</v>
          </cell>
        </row>
        <row r="2184">
          <cell r="A2184">
            <v>7745</v>
          </cell>
          <cell r="B2184" t="str">
            <v>TUBO CONCRETO ARMADO, CLASSE PA-1, PB, DN 400 MM, PARA AGUAS PLUVIAIS (NBR 8890)</v>
          </cell>
          <cell r="C2184" t="str">
            <v xml:space="preserve">M     </v>
          </cell>
          <cell r="D2184">
            <v>68.69</v>
          </cell>
        </row>
        <row r="2185">
          <cell r="A2185">
            <v>7750</v>
          </cell>
          <cell r="B2185" t="str">
            <v>TUBO CONCRETO ARMADO, CLASSE PA-1, PB, DN 800 MM, PARA AGUAS PLUVIAIS (NBR 8890)</v>
          </cell>
          <cell r="C2185" t="str">
            <v xml:space="preserve">M     </v>
          </cell>
          <cell r="D2185">
            <v>191</v>
          </cell>
        </row>
        <row r="2186">
          <cell r="A2186">
            <v>7752</v>
          </cell>
          <cell r="B2186" t="str">
            <v>TUBO CONCRETO ARMADO, CLASSE PA-2, PB, DN 500 MM, PARA AGUAS PLUVIAIS (NBR 8890)</v>
          </cell>
          <cell r="C2186" t="str">
            <v xml:space="preserve">M     </v>
          </cell>
          <cell r="D2186">
            <v>88.01</v>
          </cell>
        </row>
        <row r="2187">
          <cell r="A2187">
            <v>7753</v>
          </cell>
          <cell r="B2187" t="str">
            <v>TUBO CONCRETO ARMADO, CLASSE PA-1, PB, DN 1000 MM, PARA AGUAS PLUVIAIS (NBR 8890)</v>
          </cell>
          <cell r="C2187" t="str">
            <v xml:space="preserve">M     </v>
          </cell>
          <cell r="D2187">
            <v>262.18</v>
          </cell>
        </row>
        <row r="2188">
          <cell r="A2188">
            <v>7754</v>
          </cell>
          <cell r="B2188" t="str">
            <v>TUBO CONCRETO ARMADO, CLASSE EA-2, PB JE, DN 900 MM, PARA ESGOTO SANITARIO (NBR 8890)</v>
          </cell>
          <cell r="C2188" t="str">
            <v xml:space="preserve">M     </v>
          </cell>
          <cell r="D2188">
            <v>412.68</v>
          </cell>
        </row>
        <row r="2189">
          <cell r="A2189">
            <v>7755</v>
          </cell>
          <cell r="B2189" t="str">
            <v>TUBO CONCRETO ARMADO, CLASSE EA-3, PB JE, DN 400 MM, PARA ESGOTO SANITARIO (NBR 8890)</v>
          </cell>
          <cell r="C2189" t="str">
            <v xml:space="preserve">M     </v>
          </cell>
          <cell r="D2189">
            <v>151.69</v>
          </cell>
        </row>
        <row r="2190">
          <cell r="A2190">
            <v>7756</v>
          </cell>
          <cell r="B2190" t="str">
            <v>TUBO CONCRETO ARMADO, CLASSE PA-1, PB, DN 900 MM, PARA AGUAS PLUVIAIS (NBR 8890)</v>
          </cell>
          <cell r="C2190" t="str">
            <v xml:space="preserve">M     </v>
          </cell>
          <cell r="D2190">
            <v>235.81</v>
          </cell>
        </row>
        <row r="2191">
          <cell r="A2191">
            <v>7757</v>
          </cell>
          <cell r="B2191" t="str">
            <v>TUBO CONCRETO ARMADO, CLASSE PA-1, PB, DN 1200 MM, PARA AGUAS PLUVIAIS (NBR 8890)</v>
          </cell>
          <cell r="C2191" t="str">
            <v xml:space="preserve">M     </v>
          </cell>
          <cell r="D2191">
            <v>371.55</v>
          </cell>
        </row>
        <row r="2192">
          <cell r="A2192">
            <v>7758</v>
          </cell>
          <cell r="B2192" t="str">
            <v>TUBO CONCRETO ARMADO, CLASSE PA-1, PB, DN 1500 MM, PARA AGUAS PLUVIAIS (NBR 8890)</v>
          </cell>
          <cell r="C2192" t="str">
            <v xml:space="preserve">M     </v>
          </cell>
          <cell r="D2192">
            <v>552.66</v>
          </cell>
        </row>
        <row r="2193">
          <cell r="A2193">
            <v>7759</v>
          </cell>
          <cell r="B2193" t="str">
            <v>TUBO CONCRETO ARMADO, CLASSE PA-1, PB, DN 2000 MM, PARA AGUAS PLUVIAIS (NBR 8890)</v>
          </cell>
          <cell r="C2193" t="str">
            <v xml:space="preserve">M     </v>
          </cell>
          <cell r="D2193">
            <v>1204.04</v>
          </cell>
        </row>
        <row r="2194">
          <cell r="A2194">
            <v>7760</v>
          </cell>
          <cell r="B2194" t="str">
            <v>TUBO CONCRETO ARMADO, CLASSE PA-2, PB, DN 300 MM, PARA AGUAS PLUVIAIS (NBR 8890)</v>
          </cell>
          <cell r="C2194" t="str">
            <v xml:space="preserve">M     </v>
          </cell>
          <cell r="D2194">
            <v>68.36</v>
          </cell>
        </row>
        <row r="2195">
          <cell r="A2195">
            <v>7761</v>
          </cell>
          <cell r="B2195" t="str">
            <v>TUBO CONCRETO ARMADO, CLASSE PA-2, PB, DN 400 MM, PARA AGUAS PLUVIAIS (NBR 8890)</v>
          </cell>
          <cell r="C2195" t="str">
            <v xml:space="preserve">M     </v>
          </cell>
          <cell r="D2195">
            <v>72.66</v>
          </cell>
        </row>
        <row r="2196">
          <cell r="A2196">
            <v>7762</v>
          </cell>
          <cell r="B2196" t="str">
            <v>TUBO CONCRETO ARMADO, CLASSE PA-2, PB, DN 600 MM, PARA AGUAS PLUVIAIS (NBR 8890)</v>
          </cell>
          <cell r="C2196" t="str">
            <v xml:space="preserve">M     </v>
          </cell>
          <cell r="D2196">
            <v>115.15</v>
          </cell>
        </row>
        <row r="2197">
          <cell r="A2197">
            <v>7763</v>
          </cell>
          <cell r="B2197" t="str">
            <v>TUBO CONCRETO ARMADO, CLASSE PA-2, PB, DN 800 MM, PARA AGUAS PLUVIAIS (NBR 8890)</v>
          </cell>
          <cell r="C2197" t="str">
            <v xml:space="preserve">M     </v>
          </cell>
          <cell r="D2197">
            <v>197.88</v>
          </cell>
        </row>
        <row r="2198">
          <cell r="A2198">
            <v>7764</v>
          </cell>
          <cell r="B2198" t="str">
            <v>TUBO CONCRETO ARMADO, CLASSE PA-2, PB, DN 900 MM, PARA AGUAS PLUVIAIS (NBR 8890)</v>
          </cell>
          <cell r="C2198" t="str">
            <v xml:space="preserve">M     </v>
          </cell>
          <cell r="D2198">
            <v>297.24</v>
          </cell>
        </row>
        <row r="2199">
          <cell r="A2199">
            <v>7765</v>
          </cell>
          <cell r="B2199" t="str">
            <v>TUBO CONCRETO ARMADO, CLASSE PA-2, PB, DN 1000 MM, PARA AGUAS PLUVIAIS (NBR 8890)</v>
          </cell>
          <cell r="C2199" t="str">
            <v xml:space="preserve">M     </v>
          </cell>
          <cell r="D2199">
            <v>289.54000000000002</v>
          </cell>
        </row>
        <row r="2200">
          <cell r="A2200">
            <v>7766</v>
          </cell>
          <cell r="B2200" t="str">
            <v>TUBO CONCRETO ARMADO, CLASSE PA-2, PB, DN 1200 MM, PARA AGUAS PLUVIAIS (NBR 8890)</v>
          </cell>
          <cell r="C2200" t="str">
            <v xml:space="preserve">M     </v>
          </cell>
          <cell r="D2200">
            <v>421.1</v>
          </cell>
        </row>
        <row r="2201">
          <cell r="A2201">
            <v>7767</v>
          </cell>
          <cell r="B2201" t="str">
            <v>TUBO CONCRETO ARMADO, CLASSE PA-2, PB, DN 1500 MM, PARA AGUAS PLUVIAIS (NBR 8890)</v>
          </cell>
          <cell r="C2201" t="str">
            <v xml:space="preserve">M     </v>
          </cell>
          <cell r="D2201">
            <v>648.89</v>
          </cell>
        </row>
        <row r="2202">
          <cell r="A2202">
            <v>7773</v>
          </cell>
          <cell r="B2202" t="str">
            <v>TUBO CONCRETO ARMADO, CLASSE EA-2, PB JE, DN 800 MM, PARA ESGOTO SANITARIO (NBR 8890)</v>
          </cell>
          <cell r="C2202" t="str">
            <v xml:space="preserve">M     </v>
          </cell>
          <cell r="D2202">
            <v>303.68</v>
          </cell>
        </row>
        <row r="2203">
          <cell r="A2203">
            <v>7774</v>
          </cell>
          <cell r="B2203" t="str">
            <v>TUBO CONCRETO ARMADO, CLASSE EA-2, PB JE, DN 600 MM, PARA ESGOTO SANITARIO (NBR 8890)</v>
          </cell>
          <cell r="C2203" t="str">
            <v xml:space="preserve">M     </v>
          </cell>
          <cell r="D2203">
            <v>211.54</v>
          </cell>
        </row>
        <row r="2204">
          <cell r="A2204">
            <v>7775</v>
          </cell>
          <cell r="B2204" t="str">
            <v>TUBO CONCRETO ARMADO, CLASSE EA-3, PB JE, DN 800 MM, PARA ESGOTO SANITARIO (NBR 8890)</v>
          </cell>
          <cell r="C2204" t="str">
            <v xml:space="preserve">M     </v>
          </cell>
          <cell r="D2204">
            <v>357.68</v>
          </cell>
        </row>
        <row r="2205">
          <cell r="A2205">
            <v>7776</v>
          </cell>
          <cell r="B2205" t="str">
            <v>TUBO CONCRETO ARMADO, CLASSE EA-3, PB JE, DN 500 MM, PARA ESGOTO SANITARIO (NBR 8890)</v>
          </cell>
          <cell r="C2205" t="str">
            <v xml:space="preserve">M     </v>
          </cell>
          <cell r="D2205">
            <v>197.43</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2743.67</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904.66</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33.35</v>
          </cell>
        </row>
        <row r="2223">
          <cell r="A2223">
            <v>9826</v>
          </cell>
          <cell r="B2223" t="str">
            <v>TUBO PVC DEFOFO, JEI, 1 MPA, DN 250 MM, PARA REDE DE AGUA (NBR 7665)</v>
          </cell>
          <cell r="C2223" t="str">
            <v xml:space="preserve">M     </v>
          </cell>
          <cell r="D2223">
            <v>171.72</v>
          </cell>
        </row>
        <row r="2224">
          <cell r="A2224">
            <v>9827</v>
          </cell>
          <cell r="B2224" t="str">
            <v>TUBO PVC DEFOFO, JEI, 1 MPA, DN 300 MM, PARA REDE DE AGUA (NBR 7665)</v>
          </cell>
          <cell r="C2224" t="str">
            <v xml:space="preserve">M     </v>
          </cell>
          <cell r="D2224">
            <v>249.58</v>
          </cell>
        </row>
        <row r="2225">
          <cell r="A2225">
            <v>9828</v>
          </cell>
          <cell r="B2225" t="str">
            <v>TUBO PVC DEFOFO, JEI, 1 MPA, DN 150 MM, PARA REDEDE  AGUA (NBR 7665)</v>
          </cell>
          <cell r="C2225" t="str">
            <v xml:space="preserve">M     </v>
          </cell>
          <cell r="D2225">
            <v>65.02</v>
          </cell>
        </row>
        <row r="2226">
          <cell r="A2226">
            <v>9829</v>
          </cell>
          <cell r="B2226" t="str">
            <v>TUBO PVC DEFOFO, JEI, 1 MPA, DN 200 MM, PARA REDE DE AGUA (NBR 7665)</v>
          </cell>
          <cell r="C2226" t="str">
            <v xml:space="preserve">M     </v>
          </cell>
          <cell r="D2226">
            <v>115.75</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2.75</v>
          </cell>
        </row>
        <row r="2231">
          <cell r="A2231">
            <v>9836</v>
          </cell>
          <cell r="B2231" t="str">
            <v>TUBO PVC  SERIE NORMAL, DN 100 MM, PARA ESGOTO  PREDIAL (NBR 5688)</v>
          </cell>
          <cell r="C2231" t="str">
            <v xml:space="preserve">M     </v>
          </cell>
          <cell r="D2231">
            <v>7.27</v>
          </cell>
        </row>
        <row r="2232">
          <cell r="A2232">
            <v>9837</v>
          </cell>
          <cell r="B2232" t="str">
            <v>TUBO PVC SERIE NORMAL, DN 75 MM, PARA ESGOTO PREDIAL (NBR 5688)</v>
          </cell>
          <cell r="C2232" t="str">
            <v xml:space="preserve">M     </v>
          </cell>
          <cell r="D2232">
            <v>6.4</v>
          </cell>
        </row>
        <row r="2233">
          <cell r="A2233">
            <v>9838</v>
          </cell>
          <cell r="B2233" t="str">
            <v>TUBO PVC SERIE NORMAL, DN 50 MM, PARA ESGOTO PREDIAL (NBR 5688)</v>
          </cell>
          <cell r="C2233" t="str">
            <v xml:space="preserve">M     </v>
          </cell>
          <cell r="D2233">
            <v>4.7300000000000004</v>
          </cell>
        </row>
        <row r="2234">
          <cell r="A2234">
            <v>9839</v>
          </cell>
          <cell r="B2234" t="str">
            <v>TUBO PVC, PBV, SERIE R, DN 75 MM, PARA ESGOTO OU AGUAS PLUVIAIS PREDIAL (NBR 5688)</v>
          </cell>
          <cell r="C2234" t="str">
            <v xml:space="preserve">M     </v>
          </cell>
          <cell r="D2234">
            <v>8.4700000000000006</v>
          </cell>
        </row>
        <row r="2235">
          <cell r="A2235">
            <v>9840</v>
          </cell>
          <cell r="B2235" t="str">
            <v>TUBO PVC, PBV, SERIE R, DN 150 MM, PARA ESGOTO OU AGUAS PLUVIAIS PREDIAL (NBR 5688)</v>
          </cell>
          <cell r="C2235" t="str">
            <v xml:space="preserve">M     </v>
          </cell>
          <cell r="D2235">
            <v>29.02</v>
          </cell>
        </row>
        <row r="2236">
          <cell r="A2236">
            <v>9841</v>
          </cell>
          <cell r="B2236" t="str">
            <v>TUBO PVC, PBV, SERIE R, DN 100 MM, PARA ESGOTO OU AGUAS PLUVIAIS PREDIAL (NBR 5688)</v>
          </cell>
          <cell r="C2236" t="str">
            <v xml:space="preserve">M     </v>
          </cell>
          <cell r="D2236">
            <v>13.96</v>
          </cell>
        </row>
        <row r="2237">
          <cell r="A2237">
            <v>9850</v>
          </cell>
          <cell r="B2237" t="str">
            <v>TUBO PVC DE REVESTIMENTO GEOMECANICO NERVURADO REFORCADO, DN = 150 MM, COMPRIMENTO = 2 M</v>
          </cell>
          <cell r="C2237" t="str">
            <v xml:space="preserve">M     </v>
          </cell>
          <cell r="D2237">
            <v>100</v>
          </cell>
        </row>
        <row r="2238">
          <cell r="A2238">
            <v>9851</v>
          </cell>
          <cell r="B2238" t="str">
            <v>TUBO PVC DE REVESTIMENTO GEOMECANICO NERVURADO STANDARD, DN = 206 MM, COMPRIMENTO = 2 M</v>
          </cell>
          <cell r="C2238" t="str">
            <v xml:space="preserve">M     </v>
          </cell>
          <cell r="D2238">
            <v>135.11000000000001</v>
          </cell>
        </row>
        <row r="2239">
          <cell r="A2239">
            <v>9853</v>
          </cell>
          <cell r="B2239" t="str">
            <v>TUBO PVC DE REVESTIMENTO GEOMECANICO NERVURADO REFORCADO, DN = 200 MM, COMPRIMENTO = 2 M</v>
          </cell>
          <cell r="C2239" t="str">
            <v xml:space="preserve">M     </v>
          </cell>
          <cell r="D2239">
            <v>177.83</v>
          </cell>
        </row>
        <row r="2240">
          <cell r="A2240">
            <v>9854</v>
          </cell>
          <cell r="B2240" t="str">
            <v>TUBO PVC DE REVESTIMENTO GEOMECANICO NERVURADO STANDARD, DN = 154 MM, COMPRIMENTO = 2 M</v>
          </cell>
          <cell r="C2240" t="str">
            <v xml:space="preserve">M     </v>
          </cell>
          <cell r="D2240">
            <v>77.91</v>
          </cell>
        </row>
        <row r="2241">
          <cell r="A2241">
            <v>9855</v>
          </cell>
          <cell r="B2241" t="str">
            <v>TUBO PVC DE REVESTIMENTO GEOMECANICO NERVURADO STANDARD, DN = 250 MM, COMPRIMENTO = 2 M</v>
          </cell>
          <cell r="C2241" t="str">
            <v xml:space="preserve">M     </v>
          </cell>
          <cell r="D2241">
            <v>225.98</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9.17</v>
          </cell>
        </row>
        <row r="2263">
          <cell r="A2263">
            <v>9877</v>
          </cell>
          <cell r="B2263" t="str">
            <v>TUBO DE PVC, PBL, TIPO LEVE, DN = 250 MM,  PARA VENTILACAO</v>
          </cell>
          <cell r="C2263" t="str">
            <v xml:space="preserve">M     </v>
          </cell>
          <cell r="D2263">
            <v>33.130000000000003</v>
          </cell>
        </row>
        <row r="2264">
          <cell r="A2264">
            <v>9878</v>
          </cell>
          <cell r="B2264" t="str">
            <v>TUBO DE PVC, PBL, TIPO LEVE, DN = 300 MM,  PARA VENTILACAO</v>
          </cell>
          <cell r="C2264" t="str">
            <v xml:space="preserve">M     </v>
          </cell>
          <cell r="D2264">
            <v>45.99</v>
          </cell>
        </row>
        <row r="2265">
          <cell r="A2265">
            <v>9879</v>
          </cell>
          <cell r="B2265" t="str">
            <v>TUBO DE PVC, PBL, TIPO LEVE, DN = 400 MM,  PARA VENTILACAO</v>
          </cell>
          <cell r="C2265" t="str">
            <v xml:space="preserve">M     </v>
          </cell>
          <cell r="D2265">
            <v>108.54</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36.28</v>
          </cell>
        </row>
        <row r="2297">
          <cell r="A2297">
            <v>10230</v>
          </cell>
          <cell r="B2297" t="str">
            <v>VALVULA DE RETENCAO DE BRONZE, PE COM CRIVOS, EXTREMIDADE COM ROSCA, DE 4", PARA FUNDO DE POCO</v>
          </cell>
          <cell r="C2297" t="str">
            <v xml:space="preserve">UN    </v>
          </cell>
          <cell r="D2297">
            <v>443.83</v>
          </cell>
        </row>
        <row r="2298">
          <cell r="A2298">
            <v>10231</v>
          </cell>
          <cell r="B2298" t="str">
            <v>VALVULA DE RETENCAO DE BRONZE, PE COM CRIVOS, EXTREMIDADE COM ROSCA, DE 2 1/2", PARA FUNDO DE POCO</v>
          </cell>
          <cell r="C2298" t="str">
            <v xml:space="preserve">UN    </v>
          </cell>
          <cell r="D2298">
            <v>183.96</v>
          </cell>
        </row>
        <row r="2299">
          <cell r="A2299">
            <v>10232</v>
          </cell>
          <cell r="B2299" t="str">
            <v>VALVULA DE RETENCAO DE BRONZE, PE COM CRIVOS, EXTREMIDADE COM ROSCA, DE 2", PARA FUNDO DE POCO</v>
          </cell>
          <cell r="C2299" t="str">
            <v xml:space="preserve">UN    </v>
          </cell>
          <cell r="D2299">
            <v>102.94</v>
          </cell>
        </row>
        <row r="2300">
          <cell r="A2300">
            <v>10233</v>
          </cell>
          <cell r="B2300" t="str">
            <v>VALVULA DE RETENCAO DE BRONZE, PE COM CRIVOS, EXTREMIDADE COM ROSCA, DE 1 1/4", PARA FUNDO DE POCO</v>
          </cell>
          <cell r="C2300" t="str">
            <v xml:space="preserve">UN    </v>
          </cell>
          <cell r="D2300">
            <v>63.68</v>
          </cell>
        </row>
        <row r="2301">
          <cell r="A2301">
            <v>10234</v>
          </cell>
          <cell r="B2301" t="str">
            <v>VALVULA DE RETENCAO DE BRONZE, PE COM CRIVOS, EXTREMIDADE COM ROSCA, DE 1", PARA FUNDO DE POCO</v>
          </cell>
          <cell r="C2301" t="str">
            <v xml:space="preserve">UN    </v>
          </cell>
          <cell r="D2301">
            <v>40.11</v>
          </cell>
        </row>
        <row r="2302">
          <cell r="A2302">
            <v>10235</v>
          </cell>
          <cell r="B2302" t="str">
            <v>VALVULA DE RETENCAO DE BRONZE, PE COM CRIVOS, EXTREMIDADE COM ROSCA, DE 3", PARA FUNDO DE POCO</v>
          </cell>
          <cell r="C2302" t="str">
            <v xml:space="preserve">UN    </v>
          </cell>
          <cell r="D2302">
            <v>252.19</v>
          </cell>
        </row>
        <row r="2303">
          <cell r="A2303">
            <v>10236</v>
          </cell>
          <cell r="B2303" t="str">
            <v>VALVULA DE RETENCAO DE BRONZE, PE COM CRIVOS, EXTREMIDADE COM ROSCA, DE 1 1/2", PARA FUNDO DE POCO</v>
          </cell>
          <cell r="C2303" t="str">
            <v xml:space="preserve">UN    </v>
          </cell>
          <cell r="D2303">
            <v>67.959999999999994</v>
          </cell>
        </row>
        <row r="2304">
          <cell r="A2304">
            <v>10404</v>
          </cell>
          <cell r="B2304" t="str">
            <v>VALVULA DE RETENCAO HORIZONTAL, DE BRONZE (PN-25), 1/2", 400 PSI, TAMPA DE PORCA DE UNIAO, EXTREMIDADES COM ROSCA</v>
          </cell>
          <cell r="C2304" t="str">
            <v xml:space="preserve">UN    </v>
          </cell>
          <cell r="D2304">
            <v>47.85</v>
          </cell>
        </row>
        <row r="2305">
          <cell r="A2305">
            <v>10405</v>
          </cell>
          <cell r="B2305" t="str">
            <v>VALVULA DE RETENCAO HORIZONTAL, DE BRONZE (PN-25), 2 1/2", 400 PSI, TAMPA DE PORCA DE UNIAO, EXTREMIDADES COM ROSCA</v>
          </cell>
          <cell r="C2305" t="str">
            <v xml:space="preserve">UN    </v>
          </cell>
          <cell r="D2305">
            <v>264.17</v>
          </cell>
        </row>
        <row r="2306">
          <cell r="A2306">
            <v>10406</v>
          </cell>
          <cell r="B2306" t="str">
            <v>VALVULA DE RETENCAO HORIZONTAL, DE BRONZE (PN-25), 3", 400 PSI, TAMPA DE PORCA DE UNIAO, EXTREMIDADES COM ROSCA</v>
          </cell>
          <cell r="C2306" t="str">
            <v xml:space="preserve">UN    </v>
          </cell>
          <cell r="D2306">
            <v>364.88</v>
          </cell>
        </row>
        <row r="2307">
          <cell r="A2307">
            <v>10407</v>
          </cell>
          <cell r="B2307" t="str">
            <v>VALVULA DE RETENCAO HORIZONTAL, DE BRONZE (PN-25), 4", 400 PSI, TAMPA DE PORCA DE UNIAO, EXTREMIDADES COM ROSCA</v>
          </cell>
          <cell r="C2307" t="str">
            <v xml:space="preserve">UN    </v>
          </cell>
          <cell r="D2307">
            <v>565.92999999999995</v>
          </cell>
        </row>
        <row r="2308">
          <cell r="A2308">
            <v>10408</v>
          </cell>
          <cell r="B2308" t="str">
            <v>VALVULA DE RETENCAO HORIZONTAL, DE BRONZE (PN-25), 2", 400 PSI, TAMPA DE PORCA DE UNIAO, EXTREMIDADES COM ROSCA</v>
          </cell>
          <cell r="C2308" t="str">
            <v xml:space="preserve">UN    </v>
          </cell>
          <cell r="D2308">
            <v>184.73</v>
          </cell>
        </row>
        <row r="2309">
          <cell r="A2309">
            <v>10409</v>
          </cell>
          <cell r="B2309" t="str">
            <v>VALVULA DE RETENCAO HORIZONTAL, DE BRONZE (PN-25), 1 1/2", 400 PSI, TAMPA DE PORCA DE UNIAO, EXTREMIDADES COM ROSCA</v>
          </cell>
          <cell r="C2309" t="str">
            <v xml:space="preserve">UN    </v>
          </cell>
          <cell r="D2309">
            <v>131.85</v>
          </cell>
        </row>
        <row r="2310">
          <cell r="A2310">
            <v>10410</v>
          </cell>
          <cell r="B2310" t="str">
            <v>VALVULA DE RETENCAO HORIZONTAL, DE BRONZE (PN-25), 1", 400 PSI, TAMPA DE PORCA DE UNIAO, EXTREMIDADES COM ROSCA</v>
          </cell>
          <cell r="C2310" t="str">
            <v xml:space="preserve">UN    </v>
          </cell>
          <cell r="D2310">
            <v>78.81</v>
          </cell>
        </row>
        <row r="2311">
          <cell r="A2311">
            <v>10411</v>
          </cell>
          <cell r="B2311" t="str">
            <v>VALVULA DE RETENCAO HORIZONTAL, DE BRONZE (PN-25), 1 1/4", 400 PSI, TAMPA DE PORCA DE UNIAO, EXTREMIDADES COM ROSCA</v>
          </cell>
          <cell r="C2311" t="str">
            <v xml:space="preserve">UN    </v>
          </cell>
          <cell r="D2311">
            <v>117.98</v>
          </cell>
        </row>
        <row r="2312">
          <cell r="A2312">
            <v>10412</v>
          </cell>
          <cell r="B2312" t="str">
            <v>VALVULA DE RETENCAO HORIZONTAL, DE BRONZE (PN-25), 3/4", 400 PSI, TAMPA DE PORCA DE UNIAO, EXTREMIDADES COM ROSCA</v>
          </cell>
          <cell r="C2312" t="str">
            <v xml:space="preserve">UN    </v>
          </cell>
          <cell r="D2312">
            <v>57.98</v>
          </cell>
        </row>
        <row r="2313">
          <cell r="A2313">
            <v>10413</v>
          </cell>
          <cell r="B2313" t="str">
            <v>VALVULA DE RETENCAO VERTICAL, DE BRONZE (PN-16), 3/4", 200 PSI, EXTREMIDADES COM ROSCA</v>
          </cell>
          <cell r="C2313" t="str">
            <v xml:space="preserve">UN    </v>
          </cell>
          <cell r="D2313">
            <v>37.17</v>
          </cell>
        </row>
        <row r="2314">
          <cell r="A2314">
            <v>10414</v>
          </cell>
          <cell r="B2314" t="str">
            <v>VALVULA DE RETENCAO VERTICAL, DE BRONZE (PN-16), 3", 200 PSI, EXTREMIDADES COM ROSCA</v>
          </cell>
          <cell r="C2314" t="str">
            <v xml:space="preserve">UN    </v>
          </cell>
          <cell r="D2314">
            <v>223.81</v>
          </cell>
        </row>
        <row r="2315">
          <cell r="A2315">
            <v>10415</v>
          </cell>
          <cell r="B2315" t="str">
            <v>VALVULA DE RETENCAO VERTICAL, DE BRONZE (PN-16), 4", 200 PSI, EXTREMIDADES COM ROSCA</v>
          </cell>
          <cell r="C2315" t="str">
            <v xml:space="preserve">UN    </v>
          </cell>
          <cell r="D2315">
            <v>388.43</v>
          </cell>
        </row>
        <row r="2316">
          <cell r="A2316">
            <v>10416</v>
          </cell>
          <cell r="B2316" t="str">
            <v>VALVULA DE RETENCAO VERTICAL, DE BRONZE (PN-16), 1 1/2", 200 PSI, EXTREMIDADES COM ROSCA</v>
          </cell>
          <cell r="C2316" t="str">
            <v xml:space="preserve">UN    </v>
          </cell>
          <cell r="D2316">
            <v>70.19</v>
          </cell>
        </row>
        <row r="2317">
          <cell r="A2317">
            <v>10417</v>
          </cell>
          <cell r="B2317" t="str">
            <v>VALVULA DE RETENCAO VERTICAL, DE BRONZE (PN-16), 2", 200 PSI, EXTREMIDADES COM ROSCA</v>
          </cell>
          <cell r="C2317" t="str">
            <v xml:space="preserve">UN    </v>
          </cell>
          <cell r="D2317">
            <v>102.28</v>
          </cell>
        </row>
        <row r="2318">
          <cell r="A2318">
            <v>10418</v>
          </cell>
          <cell r="B2318" t="str">
            <v>VALVULA DE RETENCAO VERTICAL, DE BRONZE (PN-16), 1", 200 PSI, EXTREMIDADES COM ROSCA</v>
          </cell>
          <cell r="C2318" t="str">
            <v xml:space="preserve">UN    </v>
          </cell>
          <cell r="D2318">
            <v>40.61</v>
          </cell>
        </row>
        <row r="2319">
          <cell r="A2319">
            <v>10419</v>
          </cell>
          <cell r="B2319" t="str">
            <v>VALVULA DE RETENCAO VERTICAL, DE BRONZE (PN-16), 1 1/4", 200 PSI, EXTREMIDADES COM ROSCA</v>
          </cell>
          <cell r="C2319" t="str">
            <v xml:space="preserve">UN    </v>
          </cell>
          <cell r="D2319">
            <v>60.93</v>
          </cell>
        </row>
        <row r="2320">
          <cell r="A2320">
            <v>10420</v>
          </cell>
          <cell r="B2320" t="str">
            <v>BACIA SANITARIA (VASO) CONVENCIONAL DE LOUCA BRANCA</v>
          </cell>
          <cell r="C2320" t="str">
            <v xml:space="preserve">UN    </v>
          </cell>
          <cell r="D2320">
            <v>117.9</v>
          </cell>
        </row>
        <row r="2321">
          <cell r="A2321">
            <v>10421</v>
          </cell>
          <cell r="B2321" t="str">
            <v>BACIA SANITARIA (VASO) CONVENCIONAL DE LOUCA COR</v>
          </cell>
          <cell r="C2321" t="str">
            <v xml:space="preserve">UN    </v>
          </cell>
          <cell r="D2321">
            <v>157.79</v>
          </cell>
        </row>
        <row r="2322">
          <cell r="A2322">
            <v>10422</v>
          </cell>
          <cell r="B2322" t="str">
            <v>BACIA SANITARIA (VASO) COM CAIXA ACOPLADA, DE LOUCA BRANCA</v>
          </cell>
          <cell r="C2322" t="str">
            <v xml:space="preserve">UN    </v>
          </cell>
          <cell r="D2322">
            <v>314.36</v>
          </cell>
        </row>
        <row r="2323">
          <cell r="A2323">
            <v>10423</v>
          </cell>
          <cell r="B2323" t="str">
            <v>TANQUE LOUCA BRANCA SUSPENSO *20* L</v>
          </cell>
          <cell r="C2323" t="str">
            <v xml:space="preserve">UN    </v>
          </cell>
          <cell r="D2323">
            <v>319.27</v>
          </cell>
        </row>
        <row r="2324">
          <cell r="A2324">
            <v>10425</v>
          </cell>
          <cell r="B2324" t="str">
            <v>LAVATORIO LOUCA BRANCA SUSPENSO *40 X 30* CM</v>
          </cell>
          <cell r="C2324" t="str">
            <v xml:space="preserve">UN    </v>
          </cell>
          <cell r="D2324">
            <v>76.94</v>
          </cell>
        </row>
        <row r="2325">
          <cell r="A2325">
            <v>10426</v>
          </cell>
          <cell r="B2325" t="str">
            <v>LAVATORIO LOUCA BRANCA COM COLUNA *54 X 44* CM</v>
          </cell>
          <cell r="C2325" t="str">
            <v xml:space="preserve">UN    </v>
          </cell>
          <cell r="D2325">
            <v>174.47</v>
          </cell>
        </row>
        <row r="2326">
          <cell r="A2326">
            <v>10427</v>
          </cell>
          <cell r="B2326" t="str">
            <v>LAVATORIO/CUBA DE SOBREPOR RETANGULAR LOUCA BRANCA COM LADRAO *52 X 45* CM</v>
          </cell>
          <cell r="C2326" t="str">
            <v xml:space="preserve">UN    </v>
          </cell>
          <cell r="D2326">
            <v>215.73</v>
          </cell>
        </row>
        <row r="2327">
          <cell r="A2327">
            <v>10428</v>
          </cell>
          <cell r="B2327" t="str">
            <v>LAVATORIO/CUBA DE SOBREPOR RETANGULAR LOUCA COR COM LADRAO *52 X 45* CM</v>
          </cell>
          <cell r="C2327" t="str">
            <v xml:space="preserve">UN    </v>
          </cell>
          <cell r="D2327">
            <v>218.94</v>
          </cell>
        </row>
        <row r="2328">
          <cell r="A2328">
            <v>10429</v>
          </cell>
          <cell r="B2328" t="str">
            <v>LAVATORIO LOUCA COR SUSPENSO *40 X 30* CM</v>
          </cell>
          <cell r="C2328" t="str">
            <v xml:space="preserve">UN    </v>
          </cell>
          <cell r="D2328">
            <v>91.76</v>
          </cell>
        </row>
        <row r="2329">
          <cell r="A2329">
            <v>10430</v>
          </cell>
          <cell r="B2329" t="str">
            <v>MICTORIO SIFONADO LOUCA COR SEM COMPLEMENTOS</v>
          </cell>
          <cell r="C2329" t="str">
            <v xml:space="preserve">UN    </v>
          </cell>
          <cell r="D2329">
            <v>288.66000000000003</v>
          </cell>
        </row>
        <row r="2330">
          <cell r="A2330">
            <v>10431</v>
          </cell>
          <cell r="B2330" t="str">
            <v>LAVATORIO LOUCA COR COM COLUNA *54 X 44* CM</v>
          </cell>
          <cell r="C2330" t="str">
            <v xml:space="preserve">UN    </v>
          </cell>
          <cell r="D2330">
            <v>191.41</v>
          </cell>
        </row>
        <row r="2331">
          <cell r="A2331">
            <v>10432</v>
          </cell>
          <cell r="B2331" t="str">
            <v>MICTORIO SIFONADO LOUCA BRANCA SEM COMPLEMENTOS</v>
          </cell>
          <cell r="C2331" t="str">
            <v xml:space="preserve">UN    </v>
          </cell>
          <cell r="D2331">
            <v>268.02999999999997</v>
          </cell>
        </row>
        <row r="2332">
          <cell r="A2332">
            <v>10475</v>
          </cell>
          <cell r="B2332" t="str">
            <v>VERNIZ SINTETICO BRILHANTE PARA MADEIRA TIPO COPAL, USO INTERNO</v>
          </cell>
          <cell r="C2332" t="str">
            <v xml:space="preserve">L     </v>
          </cell>
          <cell r="D2332">
            <v>20.89</v>
          </cell>
        </row>
        <row r="2333">
          <cell r="A2333">
            <v>10478</v>
          </cell>
          <cell r="B2333" t="str">
            <v>VERNIZ POLIURETANO BRILHANTE PARA MADEIRA, COM FILTRO SOLAR, USO INTERNO E EXTERNO</v>
          </cell>
          <cell r="C2333" t="str">
            <v xml:space="preserve">L     </v>
          </cell>
          <cell r="D2333">
            <v>23.75</v>
          </cell>
        </row>
        <row r="2334">
          <cell r="A2334">
            <v>10481</v>
          </cell>
          <cell r="B2334" t="str">
            <v>VERNIZ SINTETICO BRILHANTE PARA MADEIRA, COM FILTRO SOLAR, USO INTERNO E EXTERNO (BASE SOLVENTE)</v>
          </cell>
          <cell r="C2334" t="str">
            <v xml:space="preserve">L     </v>
          </cell>
          <cell r="D2334">
            <v>22.79</v>
          </cell>
        </row>
        <row r="2335">
          <cell r="A2335">
            <v>10488</v>
          </cell>
          <cell r="B2335" t="str">
            <v>VIBROACABADORA DE ASFALTO SOBRE ESTEIRAS, LARG. PAVIMENT. 1,90 A 5,3 M, POT. 78 KW/105 HP, CAP. 450 T/H</v>
          </cell>
          <cell r="C2335" t="str">
            <v xml:space="preserve">UN    </v>
          </cell>
          <cell r="D2335">
            <v>880800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81.010000000000005</v>
          </cell>
        </row>
        <row r="2338">
          <cell r="A2338">
            <v>10491</v>
          </cell>
          <cell r="B2338" t="str">
            <v>VIDRO LISO INCOLOR 6 MM - SEM COLOCACAO</v>
          </cell>
          <cell r="C2338" t="str">
            <v xml:space="preserve">M2    </v>
          </cell>
          <cell r="D2338">
            <v>153.01</v>
          </cell>
        </row>
        <row r="2339">
          <cell r="A2339">
            <v>10492</v>
          </cell>
          <cell r="B2339" t="str">
            <v>VIDRO LISO INCOLOR 4MM - SEM COLOCACAO</v>
          </cell>
          <cell r="C2339" t="str">
            <v xml:space="preserve">M2    </v>
          </cell>
          <cell r="D2339">
            <v>108.01</v>
          </cell>
        </row>
        <row r="2340">
          <cell r="A2340">
            <v>10493</v>
          </cell>
          <cell r="B2340" t="str">
            <v>VIDRO LISO INCOLOR 5MM - SEM COLOCACAO</v>
          </cell>
          <cell r="C2340" t="str">
            <v xml:space="preserve">M2    </v>
          </cell>
          <cell r="D2340">
            <v>126.01</v>
          </cell>
        </row>
        <row r="2341">
          <cell r="A2341">
            <v>10496</v>
          </cell>
          <cell r="B2341" t="str">
            <v>VIDRO COMUM LAMINADO, LISO, INCOLOR, DUPLO, ESPESSURA TOTAL 6 MM (CADA CAMADA E= 3 MM) - COLOCADO</v>
          </cell>
          <cell r="C2341" t="str">
            <v xml:space="preserve">M2    </v>
          </cell>
          <cell r="D2341">
            <v>450.05</v>
          </cell>
        </row>
        <row r="2342">
          <cell r="A2342">
            <v>10497</v>
          </cell>
          <cell r="B2342" t="str">
            <v>VIDRO COMUM LAMINADO, LISO, INCOLOR, TRIPLO, ESPESSURA TOTAL 12 MM (CADA CAMADA E=  4 MM) - COLOCADO</v>
          </cell>
          <cell r="C2342" t="str">
            <v xml:space="preserve">M2    </v>
          </cell>
          <cell r="D2342">
            <v>1170.1400000000001</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90.01</v>
          </cell>
        </row>
        <row r="2345">
          <cell r="A2345">
            <v>10501</v>
          </cell>
          <cell r="B2345" t="str">
            <v>VIDRO TEMPERADO VERDE E = 6 MM, SEM COLOCACAO</v>
          </cell>
          <cell r="C2345" t="str">
            <v xml:space="preserve">M2    </v>
          </cell>
          <cell r="D2345">
            <v>165.2</v>
          </cell>
        </row>
        <row r="2346">
          <cell r="A2346">
            <v>10502</v>
          </cell>
          <cell r="B2346" t="str">
            <v>VIDRO TEMPERADO VERDE E = 10 MM, SEM COLOCACAO</v>
          </cell>
          <cell r="C2346" t="str">
            <v xml:space="preserve">M2    </v>
          </cell>
          <cell r="D2346">
            <v>292.41000000000003</v>
          </cell>
        </row>
        <row r="2347">
          <cell r="A2347">
            <v>10503</v>
          </cell>
          <cell r="B2347" t="str">
            <v>VIDRO TEMPERADO VERDE E = 8 MM, SEM COLOCACAO</v>
          </cell>
          <cell r="C2347" t="str">
            <v xml:space="preserve">M2    </v>
          </cell>
          <cell r="D2347">
            <v>223.19</v>
          </cell>
        </row>
        <row r="2348">
          <cell r="A2348">
            <v>10504</v>
          </cell>
          <cell r="B2348" t="str">
            <v>VIDRO COMUM LAMINADO, LISO, INCOLOR, TRIPLO, ESPESSURA TOTAL 15 MM (CADA CAMADA E = 5 MM) - COLOCADO</v>
          </cell>
          <cell r="C2348" t="str">
            <v xml:space="preserve">M2    </v>
          </cell>
          <cell r="D2348">
            <v>1368.16</v>
          </cell>
        </row>
        <row r="2349">
          <cell r="A2349">
            <v>10505</v>
          </cell>
          <cell r="B2349" t="str">
            <v>VIDRO TEMPERADO INCOLOR E = 6 MM, SEM COLOCACAO</v>
          </cell>
          <cell r="C2349" t="str">
            <v xml:space="preserve">M2    </v>
          </cell>
          <cell r="D2349">
            <v>136.9</v>
          </cell>
        </row>
        <row r="2350">
          <cell r="A2350">
            <v>10506</v>
          </cell>
          <cell r="B2350" t="str">
            <v>VIDRO TEMPERADO INCOLOR E = 8 MM, SEM COLOCACAO</v>
          </cell>
          <cell r="C2350" t="str">
            <v xml:space="preserve">M2    </v>
          </cell>
          <cell r="D2350">
            <v>178.72</v>
          </cell>
        </row>
        <row r="2351">
          <cell r="A2351">
            <v>10507</v>
          </cell>
          <cell r="B2351" t="str">
            <v>VIDRO TEMPERADO INCOLOR E = 10 MM, SEM COLOCACAO</v>
          </cell>
          <cell r="C2351" t="str">
            <v xml:space="preserve">M2    </v>
          </cell>
          <cell r="D2351">
            <v>232.01</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57.99</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3541.87</v>
          </cell>
        </row>
        <row r="2360">
          <cell r="A2360">
            <v>10537</v>
          </cell>
          <cell r="B2360" t="str">
            <v>BETONEIRA CAPACIDADE NOMINAL 400 L, CAPACIDADE DE MISTURA 310 L, MOTOR A DIESEL POTENCIA 5 CV, SEM CARREGADOR</v>
          </cell>
          <cell r="C2360" t="str">
            <v xml:space="preserve">UN    </v>
          </cell>
          <cell r="D2360">
            <v>4830.1499999999996</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2039</v>
          </cell>
        </row>
        <row r="2371">
          <cell r="A2371">
            <v>10561</v>
          </cell>
          <cell r="B2371" t="str">
            <v>HEXAMETAFOSFATO DE SODIO</v>
          </cell>
          <cell r="C2371" t="str">
            <v xml:space="preserve">KG    </v>
          </cell>
          <cell r="D2371">
            <v>0.28999999999999998</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2.85</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757.56</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86023.27</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46150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347586.18</v>
          </cell>
        </row>
        <row r="2396">
          <cell r="A2396">
            <v>10634</v>
          </cell>
          <cell r="B2396" t="str">
            <v>EMPILHADEIRA SOBRE PNEUS COM TORRE DE TRES ESTAGIOS, 4,80M DE ELEVACAO, C/ DESLOCADOR LATERAL DOS GARFOS, MOTOR GLP 2.4L, CAPACIDADE NOMINAL DE CARGA DE 2,5T</v>
          </cell>
          <cell r="C2396" t="str">
            <v xml:space="preserve">UN    </v>
          </cell>
          <cell r="D2396">
            <v>133500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155902.10999999999</v>
          </cell>
        </row>
        <row r="2398">
          <cell r="A2398">
            <v>10636</v>
          </cell>
          <cell r="B2398" t="str">
            <v>EMPILHADEIRA SOBRE PNEUS COM TORRE DE TRES ESTAGIOS, 4,80M DE ELEVACAO, C/ DESLOCADOR LATERAL DOS GARFOS, MOTOR GLP 4.3L, CAPACIDADE NOMINAL DE CARGA DE 4T</v>
          </cell>
          <cell r="C2398" t="str">
            <v xml:space="preserve">UN    </v>
          </cell>
          <cell r="D2398">
            <v>293999.69</v>
          </cell>
        </row>
        <row r="2399">
          <cell r="A2399">
            <v>10637</v>
          </cell>
          <cell r="B2399" t="str">
            <v>EMPILHADEIRA SOBRE PNEUS COM TORRE DE TRES ESTAGIOS, 4,80M DE ELEVACAO, C/ DESLOCADOR LATERAL DOS GARFOS, MOTOR GLP 4.3L, CAPACIDADE NOMINAL DE CARGA DE 5T</v>
          </cell>
          <cell r="C2399" t="str">
            <v xml:space="preserve">UN    </v>
          </cell>
          <cell r="D2399">
            <v>307526.78000000003</v>
          </cell>
        </row>
        <row r="2400">
          <cell r="A2400">
            <v>10638</v>
          </cell>
          <cell r="B2400" t="str">
            <v>EMPILHADEIRA SOBRE PNEUS COM TORRE DE TRES ESTAGIOS, 4,70M DE ELEVACAO, C/ DESLOCADOR LATERAL DOS GARFOS, MOTOR GLP 4.3L, CAPACIDADE NOMINAL DE CARGA DE 6T</v>
          </cell>
          <cell r="C2400" t="str">
            <v xml:space="preserve">UN    </v>
          </cell>
          <cell r="D2400">
            <v>451039.28</v>
          </cell>
        </row>
        <row r="2401">
          <cell r="A2401">
            <v>10640</v>
          </cell>
          <cell r="B2401" t="str">
            <v>REGUA VIBRATORIA DE CONCRETO TRELICADA, EQUIPADA COM MOTOR A GASOLINA DE 9 HP</v>
          </cell>
          <cell r="C2401" t="str">
            <v xml:space="preserve">UN    </v>
          </cell>
          <cell r="D2401">
            <v>17804.41</v>
          </cell>
        </row>
        <row r="2402">
          <cell r="A2402">
            <v>10642</v>
          </cell>
          <cell r="B2402" t="str">
            <v>ROLO COMPACTADOR DE PNEUS, ESTATICO, PRESSAO VARIAVEL, POTENCIA 111 HP, PESO SEM/COM LASTRO 9,5/26,0 T, LARGURA DE ROLAGEM 1,90 M</v>
          </cell>
          <cell r="C2402" t="str">
            <v xml:space="preserve">UN    </v>
          </cell>
          <cell r="D2402">
            <v>450000</v>
          </cell>
        </row>
        <row r="2403">
          <cell r="A2403">
            <v>10646</v>
          </cell>
          <cell r="B2403" t="str">
            <v>ROLO COMPACTADOR VIBRATORIO DE UM CILINDRO, ACO LISO, POTENCIA 80 HP, PESO OPERACIONAL MAXIMO 8,1 T, IMPACTO DINAMICO 16,15/9,5 T, LARGURA TRABALHO 1,68 M</v>
          </cell>
          <cell r="C2403" t="str">
            <v xml:space="preserve">UN    </v>
          </cell>
          <cell r="D2403">
            <v>287935.59999999998</v>
          </cell>
        </row>
        <row r="2404">
          <cell r="A2404">
            <v>10658</v>
          </cell>
          <cell r="B2404" t="str">
            <v>ALISADORA DE CONCRETO COM MOTOR A GASOLINA DE 5,5 HP, PESO COM MOTOR DE 78 KG, 4 PAS</v>
          </cell>
          <cell r="C2404" t="str">
            <v xml:space="preserve">UN    </v>
          </cell>
          <cell r="D2404">
            <v>9800</v>
          </cell>
        </row>
        <row r="2405">
          <cell r="A2405">
            <v>10664</v>
          </cell>
          <cell r="B2405" t="str">
            <v>ROCADEIRA DESLOCAVEL, LARGURA DE TRABALHO DE 1,3 M</v>
          </cell>
          <cell r="C2405" t="str">
            <v xml:space="preserve">UN    </v>
          </cell>
          <cell r="D2405">
            <v>5541.56</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28.51</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10925.83</v>
          </cell>
        </row>
        <row r="2411">
          <cell r="A2411">
            <v>10708</v>
          </cell>
          <cell r="B2411" t="str">
            <v>CARPETE DE POLIESTER EM MANTA PARA TRAFEGO COMERCIAL PESADO, E = 4 A 5 MM (INSTALADO)</v>
          </cell>
          <cell r="C2411" t="str">
            <v xml:space="preserve">M2    </v>
          </cell>
          <cell r="D2411">
            <v>25.05</v>
          </cell>
        </row>
        <row r="2412">
          <cell r="A2412">
            <v>10709</v>
          </cell>
          <cell r="B2412" t="str">
            <v>CARPETE DE NYLON EM MANTA PARA TRAFEGO COMERCIAL PESADO, E = 9 A 10 MM (INSTALADO)</v>
          </cell>
          <cell r="C2412" t="str">
            <v xml:space="preserve">M2    </v>
          </cell>
          <cell r="D2412">
            <v>79.52</v>
          </cell>
        </row>
        <row r="2413">
          <cell r="A2413">
            <v>10710</v>
          </cell>
          <cell r="B2413" t="str">
            <v>CARPETE DE NYLON EM MANTA PARA TRAFEGO COMERCIAL PESADO, E = 6 A 7 MM (INSTALADO)</v>
          </cell>
          <cell r="C2413" t="str">
            <v xml:space="preserve">M2    </v>
          </cell>
          <cell r="D2413">
            <v>64.73</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42656.25</v>
          </cell>
        </row>
        <row r="2415">
          <cell r="A2415">
            <v>10730</v>
          </cell>
          <cell r="B2415" t="str">
            <v>PEDRA ARDOSIA, CINZA, 30  X  30,  E= *1 CM</v>
          </cell>
          <cell r="C2415" t="str">
            <v xml:space="preserve">M2    </v>
          </cell>
          <cell r="D2415">
            <v>24.31</v>
          </cell>
        </row>
        <row r="2416">
          <cell r="A2416">
            <v>10731</v>
          </cell>
          <cell r="B2416" t="str">
            <v>PEDRA ARDOSIA, CINZA, *40 X 40* CM, E= *1 CM</v>
          </cell>
          <cell r="C2416" t="str">
            <v xml:space="preserve">M2    </v>
          </cell>
          <cell r="D2416">
            <v>25.15</v>
          </cell>
        </row>
        <row r="2417">
          <cell r="A2417">
            <v>10734</v>
          </cell>
          <cell r="B2417" t="str">
            <v>PEDRA GRANITICA, SERRADA, TIPO MIRACEMA, MADEIRA, PADUANA, RACHINHA, SANTA ISABEL OU OUTRAS SIMILARES, *11,5 X  *23 CM, E=  *1,0 A *2,0 CM</v>
          </cell>
          <cell r="C2417" t="str">
            <v xml:space="preserve">M2    </v>
          </cell>
          <cell r="D2417">
            <v>47.01</v>
          </cell>
        </row>
        <row r="2418">
          <cell r="A2418">
            <v>10737</v>
          </cell>
          <cell r="B2418" t="str">
            <v>PEDRA GRANITICA OU BASALTO, CACO, RETALHO, CAVACO, TIPO MIRACEMA, MADEIRA, PADUANA, RACHINHA, SANTA ISABEL OU OUTRAS SIMILARES, E=  *1,0 A *2,0 CM</v>
          </cell>
          <cell r="C2418" t="str">
            <v xml:space="preserve">M2    </v>
          </cell>
          <cell r="D2418">
            <v>79.03</v>
          </cell>
        </row>
        <row r="2419">
          <cell r="A2419">
            <v>10740</v>
          </cell>
          <cell r="B2419" t="str">
            <v>TALHA ELETRICA 3 T, VELOCIDADE  2,1 M / MIN, POTENCIA 1,3 KW</v>
          </cell>
          <cell r="C2419" t="str">
            <v xml:space="preserve">UN    </v>
          </cell>
          <cell r="D2419">
            <v>11181.76</v>
          </cell>
        </row>
        <row r="2420">
          <cell r="A2420">
            <v>10742</v>
          </cell>
          <cell r="B2420" t="str">
            <v>TALHA MANUAL DE CORRENTE, CAPACIDADE DE 2 T COM ELEVACAO DE 3 M</v>
          </cell>
          <cell r="C2420" t="str">
            <v xml:space="preserve">UN    </v>
          </cell>
          <cell r="D2420">
            <v>1180</v>
          </cell>
        </row>
        <row r="2421">
          <cell r="A2421">
            <v>10743</v>
          </cell>
          <cell r="B2421" t="str">
            <v>TROLEY MANUAL CAPACIDADE 1 T</v>
          </cell>
          <cell r="C2421" t="str">
            <v xml:space="preserve">UN    </v>
          </cell>
          <cell r="D2421">
            <v>653.26</v>
          </cell>
        </row>
        <row r="2422">
          <cell r="A2422">
            <v>10747</v>
          </cell>
          <cell r="B2422" t="str">
            <v>MARTELO PERFURADOR PNEUMATICO MANUAL, PESO DE 25 KG, COM SILENCIADOR</v>
          </cell>
          <cell r="C2422" t="str">
            <v xml:space="preserve">UN    </v>
          </cell>
          <cell r="D2422">
            <v>18899.95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507.5</v>
          </cell>
        </row>
        <row r="2427">
          <cell r="A2427">
            <v>10776</v>
          </cell>
          <cell r="B2427" t="str">
            <v>LOCACAO DE CONTAINER 2,30  X  6,00 M, ALT. 2,50 M, PARA ESCRITORIO, SEM DIVISORIAS INTERNAS E SEM SANITARIO</v>
          </cell>
          <cell r="C2427" t="str">
            <v xml:space="preserve">MES   </v>
          </cell>
          <cell r="D2427">
            <v>396.48</v>
          </cell>
        </row>
        <row r="2428">
          <cell r="A2428">
            <v>10777</v>
          </cell>
          <cell r="B2428" t="str">
            <v>LOCACAO DE CONTAINER 2,30 X 4,30 M, ALT. 2,50 M, PARA SANITARIO, COM 3 BACIAS, 4 CHUVEIROS, 1 LAVATORIO E 1 MICTORIO</v>
          </cell>
          <cell r="C2428" t="str">
            <v xml:space="preserve">MES   </v>
          </cell>
          <cell r="D2428">
            <v>576.22</v>
          </cell>
        </row>
        <row r="2429">
          <cell r="A2429">
            <v>10778</v>
          </cell>
          <cell r="B2429" t="str">
            <v>LOCACAO DE CONTAINER 2,30 X 6,00 M, ALT. 2,50 M,  PARA SANITARIO,  COM 4 BACIAS, 8 CHUVEIROS,1 LAVATORIO E 1 MICTORIO</v>
          </cell>
          <cell r="C2429" t="str">
            <v xml:space="preserve">MES   </v>
          </cell>
          <cell r="D2429">
            <v>634.37</v>
          </cell>
        </row>
        <row r="2430">
          <cell r="A2430">
            <v>10779</v>
          </cell>
          <cell r="B2430" t="str">
            <v>LOCACAO DE CONTAINER 2,30 X 4,30 M, ALT. 2,50 M, P/ SANITARIO, C/ 5 BACIAS, 1 LAVATORIO E 4 MICTORIOS</v>
          </cell>
          <cell r="C2430" t="str">
            <v xml:space="preserve">MES   </v>
          </cell>
          <cell r="D2430">
            <v>634.37</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39.119999999999997</v>
          </cell>
        </row>
        <row r="2446">
          <cell r="A2446">
            <v>10853</v>
          </cell>
          <cell r="B2446" t="str">
            <v>LETRA ACO INOX (AISI 304), CHAPA NUM. 22, RECORTADO, H= 20 CM (SEM RELEVO)</v>
          </cell>
          <cell r="C2446" t="str">
            <v xml:space="preserve">UN    </v>
          </cell>
          <cell r="D2446">
            <v>61.03</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9.7899999999999991</v>
          </cell>
        </row>
        <row r="2449">
          <cell r="A2449">
            <v>10865</v>
          </cell>
          <cell r="B2449" t="str">
            <v>JUNCAO, PVC PBA, BBB, DN 50 / DE 60 MM, PARA REDE DE AGUA (NBR 5647)</v>
          </cell>
          <cell r="C2449" t="str">
            <v xml:space="preserve">UN    </v>
          </cell>
          <cell r="D2449">
            <v>11.41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131.25</v>
          </cell>
        </row>
        <row r="2452">
          <cell r="A2452">
            <v>10888</v>
          </cell>
          <cell r="B2452" t="str">
            <v>EXTINTOR DE INCENDIO PORTATIL COM CARGA DE GAS CARBONICO CO2 DE 4 KG, CLASSE BC</v>
          </cell>
          <cell r="C2452" t="str">
            <v xml:space="preserve">UN    </v>
          </cell>
          <cell r="D2452">
            <v>415.38</v>
          </cell>
        </row>
        <row r="2453">
          <cell r="A2453">
            <v>10889</v>
          </cell>
          <cell r="B2453" t="str">
            <v>EXTINTOR DE INCENDIO PORTATIL COM CARGA DE GAS CARBONICO CO2 DE 6 KG, CLASSE BC</v>
          </cell>
          <cell r="C2453" t="str">
            <v xml:space="preserve">UN    </v>
          </cell>
          <cell r="D2453">
            <v>450</v>
          </cell>
        </row>
        <row r="2454">
          <cell r="A2454">
            <v>10890</v>
          </cell>
          <cell r="B2454" t="str">
            <v>EXTINTOR DE INCENDIO PORTATIL COM CARGA DE PO QUIMICO SECO (PQS) DE 12 KG, CLASSE BC</v>
          </cell>
          <cell r="C2454" t="str">
            <v xml:space="preserve">UN    </v>
          </cell>
          <cell r="D2454">
            <v>207.69</v>
          </cell>
        </row>
        <row r="2455">
          <cell r="A2455">
            <v>10891</v>
          </cell>
          <cell r="B2455" t="str">
            <v>EXTINTOR DE INCENDIO PORTATIL COM CARGA DE PO QUIMICO SECO (PQS) DE 4 KG, CLASSE BC</v>
          </cell>
          <cell r="C2455" t="str">
            <v xml:space="preserve">UN    </v>
          </cell>
          <cell r="D2455">
            <v>126.92</v>
          </cell>
        </row>
        <row r="2456">
          <cell r="A2456">
            <v>10892</v>
          </cell>
          <cell r="B2456" t="str">
            <v>EXTINTOR DE INCENDIO PORTATIL COM CARGA DE PO QUIMICO SECO (PQS) DE 6 KG, CLASSE BC</v>
          </cell>
          <cell r="C2456" t="str">
            <v xml:space="preserve">UN    </v>
          </cell>
          <cell r="D2456">
            <v>150</v>
          </cell>
        </row>
        <row r="2457">
          <cell r="A2457">
            <v>10899</v>
          </cell>
          <cell r="B2457" t="str">
            <v>ADAPTADOR, EM LATAO, ENGATE RAPIDO 2 1/2" X ROSCA INTERNA 5 FIOS 2 1/2",  PARA INSTALACAO PREDIAL DE COMBATE A INCENDIO</v>
          </cell>
          <cell r="C2457" t="str">
            <v xml:space="preserve">UN    </v>
          </cell>
          <cell r="D2457">
            <v>55.19</v>
          </cell>
        </row>
        <row r="2458">
          <cell r="A2458">
            <v>10900</v>
          </cell>
          <cell r="B2458" t="str">
            <v>ADAPTADOR, EM LATAO, ENGATE RAPIDO1 1/2" X ROSCA INTERNA 5 FIOS 2 1/2",  PARA INSTALACAO PREDIAL DE COMBATE A INCENDIO</v>
          </cell>
          <cell r="C2458" t="str">
            <v xml:space="preserve">UN    </v>
          </cell>
          <cell r="D2458">
            <v>43.19</v>
          </cell>
        </row>
        <row r="2459">
          <cell r="A2459">
            <v>10902</v>
          </cell>
          <cell r="B2459" t="str">
            <v>ESGUICHO TIPO JATO SOLIDO, EM LATAO, ENGATE RAPIDO 1 1/2" X 13 MM, PARA MANGUEIRA EM INSTALACAO PREDIAL COMBATE A INCENDIO</v>
          </cell>
          <cell r="C2459" t="str">
            <v xml:space="preserve">UN    </v>
          </cell>
          <cell r="D2459">
            <v>45.16</v>
          </cell>
        </row>
        <row r="2460">
          <cell r="A2460">
            <v>10903</v>
          </cell>
          <cell r="B2460" t="str">
            <v>ESGUICHO TIPO JATO SOLIDO, EM LATAO, ENGATE RAPIDO 2 1/2" X 13 MM, PARA MANGUEIRA EM INSTALACAO PREDIAL COMBATE A INCENDIO</v>
          </cell>
          <cell r="C2460" t="str">
            <v xml:space="preserve">UN    </v>
          </cell>
          <cell r="D2460">
            <v>74.39</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v>
          </cell>
        </row>
        <row r="2462">
          <cell r="A2462">
            <v>10905</v>
          </cell>
          <cell r="B2462" t="str">
            <v>TAMPAO COM CORRENTE, EM LATAO, ENGATE RAPIDO 2 1/2", PARA INSTALACAO PREDIAL DE COMBATE A INCENDIO</v>
          </cell>
          <cell r="C2462" t="str">
            <v xml:space="preserve">UN    </v>
          </cell>
          <cell r="D2462">
            <v>65.989999999999995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7.7</v>
          </cell>
        </row>
        <row r="2467">
          <cell r="A2467">
            <v>10916</v>
          </cell>
          <cell r="B2467" t="str">
            <v>TELA DE ACO SOLDADA NERVURADA CA-60, Q-92, (1,48 KG/M2), DIAMETRO DO FIO = 4,2 MM, LARGURA =  2,45 X 60 M DE COMPRIMENTO, ESPACAMENTO DA MALHA = 15 X 15 CM</v>
          </cell>
          <cell r="C2467" t="str">
            <v xml:space="preserve">KG    </v>
          </cell>
          <cell r="D2467">
            <v>7.48</v>
          </cell>
        </row>
        <row r="2468">
          <cell r="A2468">
            <v>10917</v>
          </cell>
          <cell r="B2468" t="str">
            <v>TELA DE ACO SOLDADA NERVURADA CA-60, Q-61, (0,97 KG/M2), DIAMETRO DO FIO = 3,4 MM, LARGURA =  2,45 X 120 M DE COMPRIMENTO, ESPACAMENTO DA MALHA = 15 X 15 CM</v>
          </cell>
          <cell r="C2468" t="str">
            <v xml:space="preserve">M2    </v>
          </cell>
          <cell r="D2468">
            <v>7.47</v>
          </cell>
        </row>
        <row r="2469">
          <cell r="A2469">
            <v>10920</v>
          </cell>
          <cell r="B2469" t="str">
            <v>TELA SOLDADA ARAME GALVANIZADO 12 BWG (2,77MM), MALHA 15 X 5 CM</v>
          </cell>
          <cell r="C2469" t="str">
            <v xml:space="preserve">M2    </v>
          </cell>
          <cell r="D2469">
            <v>14.84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16.84</v>
          </cell>
        </row>
        <row r="2475">
          <cell r="A2475">
            <v>10928</v>
          </cell>
          <cell r="B2475" t="str">
            <v>TELA DE ARAME GALV QUADRANGULAR / LOSANGULAR,  FIO 2,11 MM (14  BWG), MALHA  8 X 8 CM, H = 2 M</v>
          </cell>
          <cell r="C2475" t="str">
            <v xml:space="preserve">M2    </v>
          </cell>
          <cell r="D2475">
            <v>11.41</v>
          </cell>
        </row>
        <row r="2476">
          <cell r="A2476">
            <v>10931</v>
          </cell>
          <cell r="B2476" t="str">
            <v>TELA DE ARAME GALV, HEXAGONAL,  FIO 0,56 MM (24  BWG), MALHA  1/2", H = 1 M</v>
          </cell>
          <cell r="C2476" t="str">
            <v xml:space="preserve">M2    </v>
          </cell>
          <cell r="D2476">
            <v>10.42</v>
          </cell>
        </row>
        <row r="2477">
          <cell r="A2477">
            <v>10932</v>
          </cell>
          <cell r="B2477" t="str">
            <v>TELA DE ARAME GALV QUADRANGULAR / LOSANGULAR,  FIO 4,19 MM (8 BWG), MALHA  5 X 5 CM, H = 2 M</v>
          </cell>
          <cell r="C2477" t="str">
            <v xml:space="preserve">M2    </v>
          </cell>
          <cell r="D2477">
            <v>62.57</v>
          </cell>
        </row>
        <row r="2478">
          <cell r="A2478">
            <v>10933</v>
          </cell>
          <cell r="B2478" t="str">
            <v>TELA DE ARAME GALV QUADRANGULAR / LOSANGULAR,  FIO 2,77 MM (12  BWG), MALHA  10 X 10 CM, H = 2 M</v>
          </cell>
          <cell r="C2478" t="str">
            <v xml:space="preserve">M2    </v>
          </cell>
          <cell r="D2478">
            <v>13.94</v>
          </cell>
        </row>
        <row r="2479">
          <cell r="A2479">
            <v>10935</v>
          </cell>
          <cell r="B2479" t="str">
            <v>TELA DE ARAME GALV REVESTIDO EM PVC, QUADRANGULAR / LOSANGULAR,  FIO 2,77 MM (12 BWG), BITOLA FINAL = *3,8* MM, MALHA  7,5 X 7,5 CM, H = 2 M</v>
          </cell>
          <cell r="C2479" t="str">
            <v xml:space="preserve">M2    </v>
          </cell>
          <cell r="D2479">
            <v>32.39</v>
          </cell>
        </row>
        <row r="2480">
          <cell r="A2480">
            <v>10937</v>
          </cell>
          <cell r="B2480" t="str">
            <v>TELA DE ARAME GALV REVESTIDO EM PVC, QUADRANGULAR / LOSANGULAR,  FIO 2,11 MM (14 BWG), BITOLA FINAL = *2,8* MM, MALHA  *8 X 8* CM, H = 2 M</v>
          </cell>
          <cell r="C2480" t="str">
            <v xml:space="preserve">M2    </v>
          </cell>
          <cell r="D2480">
            <v>24.59</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9.1300000000000008</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13.13</v>
          </cell>
        </row>
        <row r="2488">
          <cell r="A2488">
            <v>10998</v>
          </cell>
          <cell r="B2488" t="str">
            <v>ELETRODO REVESTIDO AWS - E-6010, DIAMETRO IGUAL A 4,00 MM</v>
          </cell>
          <cell r="C2488" t="str">
            <v xml:space="preserve">KG    </v>
          </cell>
          <cell r="D2488">
            <v>13.76</v>
          </cell>
        </row>
        <row r="2489">
          <cell r="A2489">
            <v>10999</v>
          </cell>
          <cell r="B2489" t="str">
            <v>ELETRODO REVESTIDO AWS - E6013, DIAMETRO IGUAL A 4,00 MM</v>
          </cell>
          <cell r="C2489" t="str">
            <v xml:space="preserve">KG    </v>
          </cell>
          <cell r="D2489">
            <v>12.11</v>
          </cell>
        </row>
        <row r="2490">
          <cell r="A2490">
            <v>11002</v>
          </cell>
          <cell r="B2490" t="str">
            <v>ELETRODO REVESTIDO AWS - E6013, DIAMETRO IGUAL A 2,50 MM</v>
          </cell>
          <cell r="C2490" t="str">
            <v xml:space="preserve">KG    </v>
          </cell>
          <cell r="D2490">
            <v>12.6</v>
          </cell>
        </row>
        <row r="2491">
          <cell r="A2491">
            <v>11013</v>
          </cell>
          <cell r="B2491" t="str">
            <v>CUMEEIRA ARTICULADA (ABA INTERNA INFERIOR OU EXTERNA SUPERIOR) PARA TELHA ESTRUTURAL DE FIBROCIMENTO, 1 ABA, E = 6 MM (SEM AMIANTO)</v>
          </cell>
          <cell r="C2491" t="str">
            <v xml:space="preserve">UN    </v>
          </cell>
          <cell r="D2491">
            <v>11.39</v>
          </cell>
        </row>
        <row r="2492">
          <cell r="A2492">
            <v>11017</v>
          </cell>
          <cell r="B2492" t="str">
            <v>CUMEEIRA ARTICULADA (ABA SUPERIOR) PARA TELHA ONDULADA DE FIBROCIMENTO E = 4 MM, ABA *330* MM, COMPRIMENTO 500 MM (SEM AMIANTO)</v>
          </cell>
          <cell r="C2492" t="str">
            <v xml:space="preserve">UN    </v>
          </cell>
          <cell r="D2492">
            <v>4.8600000000000003</v>
          </cell>
        </row>
        <row r="2493">
          <cell r="A2493">
            <v>11026</v>
          </cell>
          <cell r="B2493" t="str">
            <v>CHAPA DE ACO GALVANIZADA BITOLA GSG 14, E = 1,95 MM (15,60 KG/M2)</v>
          </cell>
          <cell r="C2493" t="str">
            <v xml:space="preserve">KG    </v>
          </cell>
          <cell r="D2493">
            <v>9.5</v>
          </cell>
        </row>
        <row r="2494">
          <cell r="A2494">
            <v>11027</v>
          </cell>
          <cell r="B2494" t="str">
            <v>CHAPA DE ACO GALVANIZADA BITOLA GSG 16, E = 1,55 MM (12,40 KG/M2)</v>
          </cell>
          <cell r="C2494" t="str">
            <v xml:space="preserve">KG    </v>
          </cell>
          <cell r="D2494">
            <v>10.09</v>
          </cell>
        </row>
        <row r="2495">
          <cell r="A2495">
            <v>11029</v>
          </cell>
          <cell r="B2495" t="str">
            <v>HASTE RETA PARA GANCHO DE FERRO GALVANIZADO, COM ROSCA 1/4 " X 30 CM PARA FIXACAO DE TELHA METALICA, INCLUI PORCA E ARRUELAS DE VEDACAO</v>
          </cell>
          <cell r="C2495" t="str">
            <v xml:space="preserve">CJ    </v>
          </cell>
          <cell r="D2495">
            <v>1.04</v>
          </cell>
        </row>
        <row r="2496">
          <cell r="A2496">
            <v>11032</v>
          </cell>
          <cell r="B2496" t="str">
            <v>GRAMPO U DE 5/8 " N8 EM FERRO GALVANIZADO</v>
          </cell>
          <cell r="C2496" t="str">
            <v xml:space="preserve">UN    </v>
          </cell>
          <cell r="D2496">
            <v>6.81</v>
          </cell>
        </row>
        <row r="2497">
          <cell r="A2497">
            <v>11033</v>
          </cell>
          <cell r="B2497" t="str">
            <v>SUPORTE PARA CALHA DE 150 MM EM FERRO GALVANIZADO</v>
          </cell>
          <cell r="C2497" t="str">
            <v xml:space="preserve">UN    </v>
          </cell>
          <cell r="D2497">
            <v>3.87</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9.8000000000000007</v>
          </cell>
        </row>
        <row r="2500">
          <cell r="A2500">
            <v>11047</v>
          </cell>
          <cell r="B2500" t="str">
            <v>CHAPA DE ACO GALVANIZADA BITOLA GSG 19, E = 1,11 MM (8,88 KG/M2)</v>
          </cell>
          <cell r="C2500" t="str">
            <v xml:space="preserve">KG    </v>
          </cell>
          <cell r="D2500">
            <v>7.4</v>
          </cell>
        </row>
        <row r="2501">
          <cell r="A2501">
            <v>11049</v>
          </cell>
          <cell r="B2501" t="str">
            <v>CHAPA DE ACO GALVANIZADA BITOLA GSG 22, E = 0,80 MM (6,40 KG/M2)</v>
          </cell>
          <cell r="C2501" t="str">
            <v xml:space="preserve">KG    </v>
          </cell>
          <cell r="D2501">
            <v>9.1300000000000008</v>
          </cell>
        </row>
        <row r="2502">
          <cell r="A2502">
            <v>11051</v>
          </cell>
          <cell r="B2502" t="str">
            <v>CHAPA DE ACO GALVANIZADA BITOLA GSG 26, E = 0,50 MM (4,00 KG/M2)</v>
          </cell>
          <cell r="C2502" t="str">
            <v xml:space="preserve">KG    </v>
          </cell>
          <cell r="D2502">
            <v>9.81</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0.09</v>
          </cell>
        </row>
        <row r="2507">
          <cell r="A2507">
            <v>11058</v>
          </cell>
          <cell r="B2507" t="str">
            <v>PARAFUSO ROSCA SOBERBA ZINCADO CABECA CHATA FENDA SIMPLES 5,5 X 65 MM (2.1/2 ")</v>
          </cell>
          <cell r="C2507" t="str">
            <v xml:space="preserve">UN    </v>
          </cell>
          <cell r="D2507">
            <v>0.23</v>
          </cell>
        </row>
        <row r="2508">
          <cell r="A2508">
            <v>11059</v>
          </cell>
          <cell r="B2508" t="str">
            <v>PARAFUSO ROSCA SOBERBA ZINCADO CABECA CHATA FENDA SIMPLES 5,5 X 50 MM (2 ")</v>
          </cell>
          <cell r="C2508" t="str">
            <v xml:space="preserve">UN    </v>
          </cell>
          <cell r="D2508">
            <v>0.18</v>
          </cell>
        </row>
        <row r="2509">
          <cell r="A2509">
            <v>11060</v>
          </cell>
          <cell r="B2509" t="str">
            <v>TIRANTE EM FERRO GALVANIZADO PARA CONTRAVENTAMENTO DE TELHA CANALETE 90, 1/4 " X 400 MM</v>
          </cell>
          <cell r="C2509" t="str">
            <v xml:space="preserve">UN    </v>
          </cell>
          <cell r="D2509">
            <v>22.96</v>
          </cell>
        </row>
        <row r="2510">
          <cell r="A2510">
            <v>11061</v>
          </cell>
          <cell r="B2510" t="str">
            <v>CHAPA DE ACO GALVANIZADA BITOLA GSG 30, E = 0,35 MM (2,80 KG/M2)</v>
          </cell>
          <cell r="C2510" t="str">
            <v xml:space="preserve">KG    </v>
          </cell>
          <cell r="D2510">
            <v>6.86</v>
          </cell>
        </row>
        <row r="2511">
          <cell r="A2511">
            <v>11062</v>
          </cell>
          <cell r="B2511" t="str">
            <v>PLACA CIMENTICIA LISA E = 10 MM, DE 1,20 X 3,00 M (SEM AMIANTO)</v>
          </cell>
          <cell r="C2511" t="str">
            <v xml:space="preserve">M2    </v>
          </cell>
          <cell r="D2511">
            <v>44.22</v>
          </cell>
        </row>
        <row r="2512">
          <cell r="A2512">
            <v>11063</v>
          </cell>
          <cell r="B2512" t="str">
            <v>PLACA CIMENTICIA LISA E = 6 MM, DE 1,20 X 3,00 M (SEM AMIANTO)</v>
          </cell>
          <cell r="C2512" t="str">
            <v xml:space="preserve">M2    </v>
          </cell>
          <cell r="D2512">
            <v>42.81</v>
          </cell>
        </row>
        <row r="2513">
          <cell r="A2513">
            <v>11064</v>
          </cell>
          <cell r="B2513" t="str">
            <v>RUFO PARA TELHA ESTRUTURAL DE FIBROCIMENTO 2 ABAS, COMPRIMENTO DE 1031 MM (SEM AMIANTO)</v>
          </cell>
          <cell r="C2513" t="str">
            <v xml:space="preserve">UN    </v>
          </cell>
          <cell r="D2513">
            <v>12.32</v>
          </cell>
        </row>
        <row r="2514">
          <cell r="A2514">
            <v>11065</v>
          </cell>
          <cell r="B2514" t="str">
            <v>TAMPAO PARA TELHA ESTRUTURAL DE FIBROCIMENTO 2 ABAS, DE 787 X 215 X 60 MM (SEM AMIANTO)</v>
          </cell>
          <cell r="C2514" t="str">
            <v xml:space="preserve">UN    </v>
          </cell>
          <cell r="D2514">
            <v>11.72</v>
          </cell>
        </row>
        <row r="2515">
          <cell r="A2515">
            <v>11066</v>
          </cell>
          <cell r="B2515" t="str">
            <v>TAMPAO PARA TELHA ESTRUTURAL DE FIBROCIMENTO 1 ABA, DE 370 X 155 X 76 MM (SEM AMIANTO)</v>
          </cell>
          <cell r="C2515" t="str">
            <v xml:space="preserve">UN    </v>
          </cell>
          <cell r="D2515">
            <v>10.220000000000001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941.56</v>
          </cell>
        </row>
        <row r="2522">
          <cell r="A2522">
            <v>11076</v>
          </cell>
          <cell r="B2522" t="str">
            <v>AREIA PRETA PARA EMBOCO - POSTO JAZIDA/FORNECEDOR (RETIRADO NA JAZIDA, SEM TRANSPORTE)</v>
          </cell>
          <cell r="C2522" t="str">
            <v xml:space="preserve">M3    </v>
          </cell>
          <cell r="D2522">
            <v>71.87</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1.72</v>
          </cell>
        </row>
        <row r="2527">
          <cell r="A2527">
            <v>11091</v>
          </cell>
          <cell r="B2527" t="str">
            <v>PINGADEIRA PLASTICA PARA TELHA DE FIBROCIMENTO CANALETE 49/KALHETA OU CANALETE 90/KALHETAO</v>
          </cell>
          <cell r="C2527" t="str">
            <v xml:space="preserve">UN    </v>
          </cell>
          <cell r="D2527">
            <v>0.9</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11.52</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397.21</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18.350000000000001</v>
          </cell>
        </row>
        <row r="2539">
          <cell r="A2539">
            <v>11131</v>
          </cell>
          <cell r="B2539" t="str">
            <v>CHAPA DE MADEIRA COMPENSADA DE PINUS, VIROLA OU EQUIVALENTE, DE *2,2 X 1,6* M, E = 20 MM</v>
          </cell>
          <cell r="C2539" t="str">
            <v xml:space="preserve">M2    </v>
          </cell>
          <cell r="D2539">
            <v>36.44</v>
          </cell>
        </row>
        <row r="2540">
          <cell r="A2540">
            <v>11132</v>
          </cell>
          <cell r="B2540" t="str">
            <v>CHAPA DE MADEIRA COMPENSADA DE PINUS, VIROLA OU EQUIVALENTE, DE *2,2 X 1,6* M, E = 25 MM</v>
          </cell>
          <cell r="C2540" t="str">
            <v xml:space="preserve">M2    </v>
          </cell>
          <cell r="D2540">
            <v>43.09</v>
          </cell>
        </row>
        <row r="2541">
          <cell r="A2541">
            <v>11134</v>
          </cell>
          <cell r="B2541" t="str">
            <v>CHAPA DE MADEIRA COMPENSADA NAVAL (COM COLA FENOLICA), E = 10 MM, DE *1,60 X 2,20* M</v>
          </cell>
          <cell r="C2541" t="str">
            <v xml:space="preserve">M2    </v>
          </cell>
          <cell r="D2541">
            <v>24.71</v>
          </cell>
        </row>
        <row r="2542">
          <cell r="A2542">
            <v>11135</v>
          </cell>
          <cell r="B2542" t="str">
            <v>CHAPA DE MADEIRA COMPENSADA NAVAL (COM COLA FENOLICA), E = 12 MM, DE *1,60 X 2,20* M</v>
          </cell>
          <cell r="C2542" t="str">
            <v xml:space="preserve">M2    </v>
          </cell>
          <cell r="D2542">
            <v>30.12</v>
          </cell>
        </row>
        <row r="2543">
          <cell r="A2543">
            <v>11136</v>
          </cell>
          <cell r="B2543" t="str">
            <v>CHAPA DE MADEIRA COMPENSADA NAVAL (COM COLA FENOLICA), E = 15 MM, DE *1,60 X 2,20* M</v>
          </cell>
          <cell r="C2543" t="str">
            <v xml:space="preserve">M2    </v>
          </cell>
          <cell r="D2543">
            <v>32.58</v>
          </cell>
        </row>
        <row r="2544">
          <cell r="A2544">
            <v>11137</v>
          </cell>
          <cell r="B2544" t="str">
            <v>CHAPA DE MADEIRA COMPENSADA NAVAL (COM COLA FENOLICA), E = 20 MM, DE *1,60 X 2,20* M</v>
          </cell>
          <cell r="C2544" t="str">
            <v xml:space="preserve">M2    </v>
          </cell>
          <cell r="D2544">
            <v>46.25</v>
          </cell>
        </row>
        <row r="2545">
          <cell r="A2545">
            <v>11138</v>
          </cell>
          <cell r="B2545" t="str">
            <v>OLEO COMBUSTIVEL BPF A GRANEL</v>
          </cell>
          <cell r="C2545" t="str">
            <v xml:space="preserve">L     </v>
          </cell>
          <cell r="D2545">
            <v>2.34</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155.05000000000001</v>
          </cell>
        </row>
        <row r="2550">
          <cell r="A2550">
            <v>11154</v>
          </cell>
          <cell r="B2550" t="str">
            <v>PORTA CORTA-FOGO PARA SAIDA DE EMERGENCIA, COM FECHADURA, VAO LUZ DE 90 X 210 CM, CLASSE P-90 (NBR 11742)</v>
          </cell>
          <cell r="C2550" t="str">
            <v xml:space="preserve">UN    </v>
          </cell>
          <cell r="D2550">
            <v>753.24</v>
          </cell>
        </row>
        <row r="2551">
          <cell r="A2551">
            <v>11157</v>
          </cell>
          <cell r="B2551" t="str">
            <v>WASH PRIMER PARA TINTA AUTOMOTIVA</v>
          </cell>
          <cell r="C2551" t="str">
            <v xml:space="preserve">GL    </v>
          </cell>
          <cell r="D2551">
            <v>125.57</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440.23</v>
          </cell>
        </row>
        <row r="2555">
          <cell r="A2555">
            <v>11183</v>
          </cell>
          <cell r="B2555" t="str">
            <v>JANELA BASCULANTE, ACO, COM BATENTE/REQUADRO, 100 X 100 CM (SEM VIDROS)</v>
          </cell>
          <cell r="C2555" t="str">
            <v xml:space="preserve">UN    </v>
          </cell>
          <cell r="D2555">
            <v>236.91</v>
          </cell>
        </row>
        <row r="2556">
          <cell r="A2556">
            <v>11185</v>
          </cell>
          <cell r="B2556" t="str">
            <v>VIDRO PLANO ARMADO E = 7MM - SEM COLOCACAO</v>
          </cell>
          <cell r="C2556" t="str">
            <v xml:space="preserve">M2    </v>
          </cell>
          <cell r="D2556">
            <v>279.02999999999997</v>
          </cell>
        </row>
        <row r="2557">
          <cell r="A2557">
            <v>11186</v>
          </cell>
          <cell r="B2557" t="str">
            <v>ESPELHO CRISTAL E = 4 MM</v>
          </cell>
          <cell r="C2557" t="str">
            <v xml:space="preserve">M2    </v>
          </cell>
          <cell r="D2557">
            <v>309.63</v>
          </cell>
        </row>
        <row r="2558">
          <cell r="A2558">
            <v>11188</v>
          </cell>
          <cell r="B2558" t="str">
            <v>VIDRO LISO FUME E = 4MM - SEM COLOCACAO</v>
          </cell>
          <cell r="C2558" t="str">
            <v xml:space="preserve">M2    </v>
          </cell>
          <cell r="D2558">
            <v>144.01</v>
          </cell>
        </row>
        <row r="2559">
          <cell r="A2559">
            <v>11189</v>
          </cell>
          <cell r="B2559" t="str">
            <v>VIDRO LISO FUME E = 6MM - SEM COLOCACAO</v>
          </cell>
          <cell r="C2559" t="str">
            <v xml:space="preserve">M2    </v>
          </cell>
          <cell r="D2559">
            <v>216.02</v>
          </cell>
        </row>
        <row r="2560">
          <cell r="A2560">
            <v>11190</v>
          </cell>
          <cell r="B2560" t="str">
            <v>JANELA BASCULANTE, ACO, COM BATENTE/REQUADRO, 60 X 60 CM (SEM VIDROS)</v>
          </cell>
          <cell r="C2560" t="str">
            <v xml:space="preserve">UN    </v>
          </cell>
          <cell r="D2560">
            <v>109.9</v>
          </cell>
        </row>
        <row r="2561">
          <cell r="A2561">
            <v>11192</v>
          </cell>
          <cell r="B2561" t="str">
            <v>JANELA BASCULANTE, ACO, COM BATENTE/REQUADRO, 80 X 80 CM (SEM VIDROS)</v>
          </cell>
          <cell r="C2561" t="str">
            <v xml:space="preserve">UN    </v>
          </cell>
          <cell r="D2561">
            <v>202.21</v>
          </cell>
        </row>
        <row r="2562">
          <cell r="A2562">
            <v>11193</v>
          </cell>
          <cell r="B2562" t="str">
            <v>JANELA DE CORRER, ACO, BATENTE/REQUADRO DE 6 A 14 CM, VENEZIANA, PINT ANTICORROSIVA, PINT ACABAMENTO, COM VIDRO, 6 FLS, 120  X 150 CM (A X L)</v>
          </cell>
          <cell r="C2562" t="str">
            <v xml:space="preserve">M2    </v>
          </cell>
          <cell r="D2562">
            <v>428.87</v>
          </cell>
        </row>
        <row r="2563">
          <cell r="A2563">
            <v>11194</v>
          </cell>
          <cell r="B2563" t="str">
            <v>JANELA DE CORRER, ACO, BATENTE/REQUADRO DE 6 A 14 CM, VENEZIANA, PINT ANTICORROSIVA, SEM VIDRO, 6 FLS, 120  X 150 CM (A X L)</v>
          </cell>
          <cell r="C2563" t="str">
            <v xml:space="preserve">M2    </v>
          </cell>
          <cell r="D2563">
            <v>386.14</v>
          </cell>
        </row>
        <row r="2564">
          <cell r="A2564">
            <v>11197</v>
          </cell>
          <cell r="B2564" t="str">
            <v>JANELA DE CORRER, ACO, COM BATENTE/REQUADRO DE 6 A 14 CM, SEM DIVISAO, PINT ANTICORROSIVA, PINT ACABAMENTO, COM VIDRO, SEM BANDEIRA, 2 FLS, 120  X 150 CM (A X L)</v>
          </cell>
          <cell r="C2564" t="str">
            <v xml:space="preserve">UN    </v>
          </cell>
          <cell r="D2564">
            <v>587.34</v>
          </cell>
        </row>
        <row r="2565">
          <cell r="A2565">
            <v>11199</v>
          </cell>
          <cell r="B2565" t="str">
            <v>JANELA DE CORRER, ACO, BATENTE/REQUADRO DE 6 A 14 CM,  COM DIVISAO HORIZ , PINT ANTICORROSIVA, SEM VIDRO, BANDEIRA COM BASCULA, 4 FLS, 120  X 150 CM (A X L)</v>
          </cell>
          <cell r="C2565" t="str">
            <v xml:space="preserve">UN    </v>
          </cell>
          <cell r="D2565">
            <v>606.95000000000005</v>
          </cell>
        </row>
        <row r="2566">
          <cell r="A2566">
            <v>11227</v>
          </cell>
          <cell r="B2566" t="str">
            <v>JANELA DE CORRER, ACO, BATENTE/REQUADRO DE 6 A 14 CM, SEM  DIVISAO, PINT ANTICORROSIVA, SEM VIDRO, BANDEIRA COM BASCULA, 4 FLS, 120  X 200 CM (A X L)</v>
          </cell>
          <cell r="C2566" t="str">
            <v xml:space="preserve">UN    </v>
          </cell>
          <cell r="D2566">
            <v>448.01</v>
          </cell>
        </row>
        <row r="2567">
          <cell r="A2567">
            <v>11231</v>
          </cell>
          <cell r="B2567" t="str">
            <v>JANELA BASCULANTE, ACO, COM BATENTE/REQUADRO, 80 X 80 CM (SEM VIDROS)</v>
          </cell>
          <cell r="C2567" t="str">
            <v xml:space="preserve">M2    </v>
          </cell>
          <cell r="D2567">
            <v>315.95</v>
          </cell>
        </row>
        <row r="2568">
          <cell r="A2568">
            <v>11234</v>
          </cell>
          <cell r="B2568" t="str">
            <v>RALO FOFO COM REQUADRO, QUADRADO 200 X 200 MM</v>
          </cell>
          <cell r="C2568" t="str">
            <v xml:space="preserve">UN    </v>
          </cell>
          <cell r="D2568">
            <v>51.59</v>
          </cell>
        </row>
        <row r="2569">
          <cell r="A2569">
            <v>11235</v>
          </cell>
          <cell r="B2569" t="str">
            <v>GRELHA FOFO SIMPLES COM REQUADRO, CARGA MAXIMA 1,5 T, 150 X 1000 MM, E= *15* MM</v>
          </cell>
          <cell r="C2569" t="str">
            <v xml:space="preserve">UN    </v>
          </cell>
          <cell r="D2569">
            <v>119.06</v>
          </cell>
        </row>
        <row r="2570">
          <cell r="A2570">
            <v>11236</v>
          </cell>
          <cell r="B2570" t="str">
            <v>GRELHA FOFO SIMPLES COM REQUADRO, CARGA MAXIMA 1,5 T, 200 X 1000 MM, E= *15* MM</v>
          </cell>
          <cell r="C2570" t="str">
            <v xml:space="preserve">UN    </v>
          </cell>
          <cell r="D2570">
            <v>151.31</v>
          </cell>
        </row>
        <row r="2571">
          <cell r="A2571">
            <v>11241</v>
          </cell>
          <cell r="B2571" t="str">
            <v>TAMPAO FOFO ARTICULADO P/ REGISTRO, CLASSE A15 CARGA MAXIMA 1,5 T, *400 X 400* MM</v>
          </cell>
          <cell r="C2571" t="str">
            <v xml:space="preserve">UN    </v>
          </cell>
          <cell r="D2571">
            <v>138.91</v>
          </cell>
        </row>
        <row r="2572">
          <cell r="A2572">
            <v>11244</v>
          </cell>
          <cell r="B2572" t="str">
            <v>GRELHA FOFO ARTICULADA, CARGA MAXIMA 1,5 T, *300 X 1000* MM, E= *15* MM</v>
          </cell>
          <cell r="C2572" t="str">
            <v xml:space="preserve">UN    </v>
          </cell>
          <cell r="D2572">
            <v>156.03</v>
          </cell>
        </row>
        <row r="2573">
          <cell r="A2573">
            <v>11245</v>
          </cell>
          <cell r="B2573" t="str">
            <v>GRELHA FOFO SIMPLES COM REQUADRO, CARGA MAXIMA  12,5 T, *300 X 1000* MM, E= *15* MM, AREA ESTACIONAMENTO CARRO PASSEIO</v>
          </cell>
          <cell r="C2573" t="str">
            <v xml:space="preserve">UN    </v>
          </cell>
          <cell r="D2573">
            <v>215.81</v>
          </cell>
        </row>
        <row r="2574">
          <cell r="A2574">
            <v>11247</v>
          </cell>
          <cell r="B2574" t="str">
            <v>CAIXA DE PASSAGEM N 7, DE EMBUTIR, PADRAO TELEBRAS, DIMENSOES 150 X 150 X 15 CM, EM CHAPA DE ACO GALVANIZADO</v>
          </cell>
          <cell r="C2574" t="str">
            <v xml:space="preserve">UN    </v>
          </cell>
          <cell r="D2574">
            <v>917.22</v>
          </cell>
        </row>
        <row r="2575">
          <cell r="A2575">
            <v>11249</v>
          </cell>
          <cell r="B2575" t="str">
            <v>CAIXA DE PASSAGEM N 8, DE EMBUTIR, PADRAO TELEBRAS, DIMENSOES 200 X 200 X 20 CM, EM CHAPA DE ACO GALVANIZADO</v>
          </cell>
          <cell r="C2575" t="str">
            <v xml:space="preserve">UN    </v>
          </cell>
          <cell r="D2575">
            <v>2998.06</v>
          </cell>
        </row>
        <row r="2576">
          <cell r="A2576">
            <v>11250</v>
          </cell>
          <cell r="B2576" t="str">
            <v>CAIXA DE PASSAGEM N 2, DE EMBUTIR, PADRAO TELEBRAS, DIMENSOES 20 X 20 X 12 CM, EM CHAPA DE ACO GALVANIZADO</v>
          </cell>
          <cell r="C2576" t="str">
            <v xml:space="preserve">UN    </v>
          </cell>
          <cell r="D2576">
            <v>46.84</v>
          </cell>
        </row>
        <row r="2577">
          <cell r="A2577">
            <v>11251</v>
          </cell>
          <cell r="B2577" t="str">
            <v>CAIXA DE PASSAGEM N 3, DE EMBUTIR, PADRAO TELEBRAS, DIMENSOES 40 X 40 X 12 CM, EM CHAPA DE ACO GALVANIZADO</v>
          </cell>
          <cell r="C2577" t="str">
            <v xml:space="preserve">UN    </v>
          </cell>
          <cell r="D2577">
            <v>98.56</v>
          </cell>
        </row>
        <row r="2578">
          <cell r="A2578">
            <v>11253</v>
          </cell>
          <cell r="B2578" t="str">
            <v>CAIXA DE PASSAGEM N 4, DE EMBUTIR, PADRAO TELEBRAS, DIMENSOES 60 X 60 X 12 CM, EM CHAPA DE ACO GALVANIZADO</v>
          </cell>
          <cell r="C2578" t="str">
            <v xml:space="preserve">UN    </v>
          </cell>
          <cell r="D2578">
            <v>193.83</v>
          </cell>
        </row>
        <row r="2579">
          <cell r="A2579">
            <v>11254</v>
          </cell>
          <cell r="B2579" t="str">
            <v>CAIXA DE PASSAGEM N 4, DE SOBREPOR, PADRAO TELEBRAS, DIMENSOES 60 X 60 X *12* CM, EM CHAPA DE ACO GALVANIZADO</v>
          </cell>
          <cell r="C2579" t="str">
            <v xml:space="preserve">UN    </v>
          </cell>
          <cell r="D2579">
            <v>208.24</v>
          </cell>
        </row>
        <row r="2580">
          <cell r="A2580">
            <v>11255</v>
          </cell>
          <cell r="B2580" t="str">
            <v>CAIXA DE PASSAGEM N 5, DE EMBUTIR, PADRAO TELEBRAS, DIMENSOES 80 X 80 X 12 CM, EM CHAPA DE ACO GALVANIZADO</v>
          </cell>
          <cell r="C2580" t="str">
            <v xml:space="preserve">UN    </v>
          </cell>
          <cell r="D2580">
            <v>315.39</v>
          </cell>
        </row>
        <row r="2581">
          <cell r="A2581">
            <v>11256</v>
          </cell>
          <cell r="B2581" t="str">
            <v>CAIXA DE PASSAGEM N 5, DE SOBREPOR, PADRAO TELEBRAS, DIMENSOES 80 X 80 X *12* CM, EM CHAPA DE ACO GALVANIZADO</v>
          </cell>
          <cell r="C2581" t="str">
            <v xml:space="preserve">UN    </v>
          </cell>
          <cell r="D2581">
            <v>360.91</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1.1399999999999999</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11559.34</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12400</v>
          </cell>
        </row>
        <row r="2590">
          <cell r="A2590">
            <v>11289</v>
          </cell>
          <cell r="B2590" t="str">
            <v>TAMPAO FOFO ARTICULADO P/ REGISTRO, CLASSE A15 CARGA MAX 1,5 T, *200 X 200* MM</v>
          </cell>
          <cell r="C2590" t="str">
            <v xml:space="preserve">UN    </v>
          </cell>
          <cell r="D2590">
            <v>55.56</v>
          </cell>
        </row>
        <row r="2591">
          <cell r="A2591">
            <v>11292</v>
          </cell>
          <cell r="B2591" t="str">
            <v>TAMPAO FOFO SIMPLES COM BASE, CLASSE A15 CARGA MAX 1,5 T, 300 X 400 MM</v>
          </cell>
          <cell r="C2591" t="str">
            <v xml:space="preserve">UN    </v>
          </cell>
          <cell r="D2591">
            <v>197.45</v>
          </cell>
        </row>
        <row r="2592">
          <cell r="A2592">
            <v>11293</v>
          </cell>
          <cell r="B2592" t="str">
            <v>TAMPAO FOFO SIMPLES COM BASE, CLASSE A15 CARGA MAX 1,5 T, 400 X 500 MM, COM INSCRICAO INCENDIO</v>
          </cell>
          <cell r="C2592" t="str">
            <v xml:space="preserve">UN    </v>
          </cell>
          <cell r="D2592">
            <v>218.29</v>
          </cell>
        </row>
        <row r="2593">
          <cell r="A2593">
            <v>11296</v>
          </cell>
          <cell r="B2593" t="str">
            <v>TAMPAO FOFO SIMPLES COM BASE, CLASSE D400 CARGA MAX 40 T, REDONDO TAMPA 900 MM, REDE PLUVIAL/ESGOTO</v>
          </cell>
          <cell r="C2593" t="str">
            <v xml:space="preserve">UN    </v>
          </cell>
          <cell r="D2593">
            <v>1349.95</v>
          </cell>
        </row>
        <row r="2594">
          <cell r="A2594">
            <v>11299</v>
          </cell>
          <cell r="B2594" t="str">
            <v>TAMPAO FOFO SIMPLES, CLASSE A15 CARGA MAX 1,5 T, *550 X 1100* MM, REDE TELEFONE</v>
          </cell>
          <cell r="C2594" t="str">
            <v xml:space="preserve">UN    </v>
          </cell>
          <cell r="D2594">
            <v>456.93</v>
          </cell>
        </row>
        <row r="2595">
          <cell r="A2595">
            <v>11301</v>
          </cell>
          <cell r="B2595" t="str">
            <v>TAMPAO FOFO ARTICULADO, CLASSE B125 CARGA MAX 12,5 T, REDONDO TAMPA 600 MM, REDE PLUVIAL/ESGOTO</v>
          </cell>
          <cell r="C2595" t="str">
            <v xml:space="preserve">UN    </v>
          </cell>
          <cell r="D2595">
            <v>352.24</v>
          </cell>
        </row>
        <row r="2596">
          <cell r="A2596">
            <v>11315</v>
          </cell>
          <cell r="B2596" t="str">
            <v>TAMPAO FOFO SIMPLES COM BASE, CLASSE A15 CARGA MAX 1,5 T, 300 X 300 MM, REDE PLUVIAL/ESGOTO</v>
          </cell>
          <cell r="C2596" t="str">
            <v xml:space="preserve">UN    </v>
          </cell>
          <cell r="D2596">
            <v>84.34</v>
          </cell>
        </row>
        <row r="2597">
          <cell r="A2597">
            <v>11316</v>
          </cell>
          <cell r="B2597" t="str">
            <v>TAMPAO FOFO SIMPLES COM BASE, CLASSE B125 CARGA MAX 12,5 T, REDONDO TAMPA 500 MM, REDE PLUVIAL/ESGOTO</v>
          </cell>
          <cell r="C2597" t="str">
            <v xml:space="preserve">UN    </v>
          </cell>
          <cell r="D2597">
            <v>277.82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836.69</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8.32</v>
          </cell>
        </row>
        <row r="2612">
          <cell r="A2612">
            <v>11456</v>
          </cell>
          <cell r="B2612" t="str">
            <v>FECHO / TRINCO / FERROLHO FIO REDONDO, DE SOBREPOR, 12", EM ACO GALVANIZADO / ZINCADO</v>
          </cell>
          <cell r="C2612" t="str">
            <v xml:space="preserve">UN    </v>
          </cell>
          <cell r="D2612">
            <v>11.61</v>
          </cell>
        </row>
        <row r="2613">
          <cell r="A2613">
            <v>11457</v>
          </cell>
          <cell r="B2613" t="str">
            <v>TARJETA TIPO LIVRE / OCUPADO, CROMADA, PARA PORTA DE BANHEIRO</v>
          </cell>
          <cell r="C2613" t="str">
            <v xml:space="preserve">UN    </v>
          </cell>
          <cell r="D2613">
            <v>24.45</v>
          </cell>
        </row>
        <row r="2614">
          <cell r="A2614">
            <v>11458</v>
          </cell>
          <cell r="B2614" t="str">
            <v>FECHO DE SEGURANCA, TIPO BATOM, EM LATAO / ZAMAC, CROMADO, PARA PORTAS E JANELAS - INCLUI PARAFUSOS</v>
          </cell>
          <cell r="C2614" t="str">
            <v xml:space="preserve">UN    </v>
          </cell>
          <cell r="D2614">
            <v>18.59</v>
          </cell>
        </row>
        <row r="2615">
          <cell r="A2615">
            <v>11461</v>
          </cell>
          <cell r="B2615" t="str">
            <v>FERROLHO / FECHO CHATO, DE SOBREPOR, EM FERRO ZINCADO, REFORCADO, 5", COM PORTA CADEADO, PARA PORTAO, PORTA E JANELA - INCLUI PARAFUSOS</v>
          </cell>
          <cell r="C2615" t="str">
            <v xml:space="preserve">UN    </v>
          </cell>
          <cell r="D2615">
            <v>4.71</v>
          </cell>
        </row>
        <row r="2616">
          <cell r="A2616">
            <v>11462</v>
          </cell>
          <cell r="B2616" t="str">
            <v>GONZO DE SOBREPOR, EM LATAO / ZAMAC, PARA JANELA PIVOTANTE - INCLUI PARAFUSOS</v>
          </cell>
          <cell r="C2616" t="str">
            <v xml:space="preserve">PAR   </v>
          </cell>
          <cell r="D2616">
            <v>13.63</v>
          </cell>
        </row>
        <row r="2617">
          <cell r="A2617">
            <v>11467</v>
          </cell>
          <cell r="B2617" t="str">
            <v>CONJUNTO DE FECHADURA DE SOBREPOR EM FERRO PINTADO, SEM MACANETA, COM CHAVE GRANDE (SEM CILINDRO) - TIPO CAIXAO - COMPLETA</v>
          </cell>
          <cell r="C2617" t="str">
            <v xml:space="preserve">UN    </v>
          </cell>
          <cell r="D2617">
            <v>13.54</v>
          </cell>
        </row>
        <row r="2618">
          <cell r="A2618">
            <v>11468</v>
          </cell>
          <cell r="B2618" t="str">
            <v>FECHADURA DE SOBREPOR, CROMADA, COM CILINDRO REDONDO, PARA ARMARIO E GAVETA DE MADEIRA, COM PORTA DE APROXIMADAMENTE 20 MM</v>
          </cell>
          <cell r="C2618" t="str">
            <v xml:space="preserve">UN    </v>
          </cell>
          <cell r="D2618">
            <v>8.4700000000000006</v>
          </cell>
        </row>
        <row r="2619">
          <cell r="A2619">
            <v>11469</v>
          </cell>
          <cell r="B2619" t="str">
            <v>FECHADURA TRADICIONAL DE EMBUTIR, CROMADA, COM CILINDRO, PARA GAVETAS E MOVEIS DE MADEIRA - COM ABINHAS LATERAIS CURVAS, CHAVES COM PROTECAO PLASTICA</v>
          </cell>
          <cell r="C2619" t="str">
            <v xml:space="preserve">UN    </v>
          </cell>
          <cell r="D2619">
            <v>10.119999999999999</v>
          </cell>
        </row>
        <row r="2620">
          <cell r="A2620">
            <v>11470</v>
          </cell>
          <cell r="B2620" t="str">
            <v>FECHADURA AUXILIAR DE EMBUTIR PARA PORTA DE ARMARIO, CROMADA, CAIXA COM CILINDRO REDONDO, CHAPA TESTA E LINGUETA</v>
          </cell>
          <cell r="C2620" t="str">
            <v xml:space="preserve">UN    </v>
          </cell>
          <cell r="D2620">
            <v>19.23</v>
          </cell>
        </row>
        <row r="2621">
          <cell r="A2621">
            <v>11474</v>
          </cell>
          <cell r="B2621" t="str">
            <v>FECHADURA AUXILIAR DE EMBUTIR PARA PORTA DE ARMARIO DE MADEIRA, CROMADA, CHAVE TIPO GORGES, CAIXA COM LINGUETA, CHAPA TESTA E CONTRA CHAPA</v>
          </cell>
          <cell r="C2621" t="str">
            <v xml:space="preserve">UN    </v>
          </cell>
          <cell r="D2621">
            <v>29.36</v>
          </cell>
        </row>
        <row r="2622">
          <cell r="A2622">
            <v>11476</v>
          </cell>
          <cell r="B2622" t="str">
            <v>FECHADURA DE EMBUTIR PARA PORTA INTERNA, TIPO GORGES, MAQUINA 55 MM (SOMENTE MAQUINA, SEM ESPELHO E SEM MACANETA) - NIVEL DE SEGURANCA MEDIO</v>
          </cell>
          <cell r="C2622" t="str">
            <v xml:space="preserve">UN    </v>
          </cell>
          <cell r="D2622">
            <v>24.04</v>
          </cell>
        </row>
        <row r="2623">
          <cell r="A2623">
            <v>11477</v>
          </cell>
          <cell r="B2623" t="str">
            <v>FECHADURA TUBULAR CROMADA, MACANETA DIAMETRO *30* MM, CILINDRO CENTRAL COM CHAVE EXTERNA E BOTAO INTERNO, MAQUINA *70* MM - COMPLETA</v>
          </cell>
          <cell r="C2623" t="str">
            <v xml:space="preserve">CJ    </v>
          </cell>
          <cell r="D2623">
            <v>46</v>
          </cell>
        </row>
        <row r="2624">
          <cell r="A2624">
            <v>11478</v>
          </cell>
          <cell r="B2624" t="str">
            <v>FECHADURA DE EMBUTIR PARA PORTA EXTERNA, MAQUINA 55 MM, SEM ESPELHO, SEM MACANETA (SOMENTE MAQUINA) - NIVEL DE SEGURANCA MEDIO</v>
          </cell>
          <cell r="C2624" t="str">
            <v xml:space="preserve">UN    </v>
          </cell>
          <cell r="D2624">
            <v>40.119999999999997</v>
          </cell>
        </row>
        <row r="2625">
          <cell r="A2625">
            <v>11479</v>
          </cell>
          <cell r="B2625" t="str">
            <v>FECHADURA DE EMBUTIR PARA PORTA EXTERNA, MAQUINA 40 MM, SEM MACANETA, SEM ESPELHO (SOMENTE MAQUINA) - NIVEL DE SEGURANCA MEDIO</v>
          </cell>
          <cell r="C2625" t="str">
            <v xml:space="preserve">UN    </v>
          </cell>
          <cell r="D2625">
            <v>22.87</v>
          </cell>
        </row>
        <row r="2626">
          <cell r="A2626">
            <v>11480</v>
          </cell>
          <cell r="B2626" t="str">
            <v>FECHADURA AUXILIAR SEGURANCA, DE EMBUTIR, REFORCADA, MAQUINA DE 40 A 55 MM, COM CILINDRO, CROMADA, PARA PORTA EXTERNA - COMPLETA</v>
          </cell>
          <cell r="C2626" t="str">
            <v xml:space="preserve">CJ    </v>
          </cell>
          <cell r="D2626">
            <v>48.01</v>
          </cell>
        </row>
        <row r="2627">
          <cell r="A2627">
            <v>11481</v>
          </cell>
          <cell r="B2627" t="str">
            <v>FECHADURA DE EMBUTIR PARA PORTA DE BANHEIRO, CHAVE TIPO TRANQUETA, MAQUINA 40 MM, SEM MACANETA, SEM ESPELHO (SOMENTE MAQUINA) - NIVEL SEGURANCA MEDIO</v>
          </cell>
          <cell r="C2627" t="str">
            <v xml:space="preserve">UN    </v>
          </cell>
          <cell r="D2627">
            <v>15.12</v>
          </cell>
        </row>
        <row r="2628">
          <cell r="A2628">
            <v>11482</v>
          </cell>
          <cell r="B2628" t="str">
            <v>FECHADURA BICO DE PAPAGAIO, MAQUINA *45* MM, CROMADA, COM CHAVE TIPO GORGES BIPARTIDA, PARA PORTA DE CORRER INTERNA - COMPLETA</v>
          </cell>
          <cell r="C2628" t="str">
            <v xml:space="preserve">CJ    </v>
          </cell>
          <cell r="D2628">
            <v>43.61</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27.7</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1047.04</v>
          </cell>
        </row>
        <row r="2632">
          <cell r="A2632">
            <v>11518</v>
          </cell>
          <cell r="B2632" t="str">
            <v>MACANETA TIPO BOLA, CROMADA,  DIAMETRO APROXIMADO DE *2 1/2*", (SOMENTE MACANETAS)</v>
          </cell>
          <cell r="C2632" t="str">
            <v xml:space="preserve">PAR   </v>
          </cell>
          <cell r="D2632">
            <v>30.37</v>
          </cell>
        </row>
        <row r="2633">
          <cell r="A2633">
            <v>11519</v>
          </cell>
          <cell r="B2633" t="str">
            <v>MACANETA ALAVANCA, RETA OU CURVA, MACICA, CROMADA, COMPRIMENTO DE 10 A 16 CM, ACABAMENTO PADRAO MEDIO - SOMENTE MACANETAS</v>
          </cell>
          <cell r="C2633" t="str">
            <v xml:space="preserve">PAR   </v>
          </cell>
          <cell r="D2633">
            <v>26.32</v>
          </cell>
        </row>
        <row r="2634">
          <cell r="A2634">
            <v>11520</v>
          </cell>
          <cell r="B2634" t="str">
            <v>MACANETA ALAVANCA, RETA SIMPLES / OCA, CROMADA, COMPRIMENTO DE 10 A 16 CM, ACABAMENTO PADRAO POPULAR - SOMENTE MACANETAS</v>
          </cell>
          <cell r="C2634" t="str">
            <v xml:space="preserve">PAR   </v>
          </cell>
          <cell r="D2634">
            <v>10.43</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13.37</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12.51</v>
          </cell>
        </row>
        <row r="2637">
          <cell r="A2637">
            <v>11524</v>
          </cell>
          <cell r="B2637" t="str">
            <v>PUXADOR TIPO PUNHO REDONDO, CENTRAL, EM LATAO CROMADO, COMPRIMENTO DE *110* MM, PARA JANELAS / PORTAS DE CORRER - INCLUI PARAFUSOS</v>
          </cell>
          <cell r="C2637" t="str">
            <v xml:space="preserve">UN    </v>
          </cell>
          <cell r="D2637">
            <v>25.76</v>
          </cell>
        </row>
        <row r="2638">
          <cell r="A2638">
            <v>11552</v>
          </cell>
          <cell r="B2638" t="str">
            <v>PERFIL U / CANALETA DE ALUMINIO, DE ABAS IGUAIS, 1/2" (1,27 X 1,27 CM), PARA PORTA OU JANELA DE CORRER</v>
          </cell>
          <cell r="C2638" t="str">
            <v xml:space="preserve">M     </v>
          </cell>
          <cell r="D2638">
            <v>8.18</v>
          </cell>
        </row>
        <row r="2639">
          <cell r="A2639">
            <v>11557</v>
          </cell>
          <cell r="B2639" t="str">
            <v>ESPELHO, RETO OU CURVO, EM LATAO CROMADO, ESPESSURA MINIMA 6 MM, LARGURA *43*MM, ALTURA *230*MM - PARA FECHADURA DE EMBUTIR</v>
          </cell>
          <cell r="C2639" t="str">
            <v xml:space="preserve">PAR   </v>
          </cell>
          <cell r="D2639">
            <v>27.58</v>
          </cell>
        </row>
        <row r="2640">
          <cell r="A2640">
            <v>11558</v>
          </cell>
          <cell r="B2640" t="str">
            <v>ESPELHO, RETO OU CURVO, EM LATAO CROMADO, ESPESSURA ATE 6 MM, LARGURA *40*MM, ALTURA *180*MM - PARA FECHADURA DE EMBUTIR</v>
          </cell>
          <cell r="C2640" t="str">
            <v xml:space="preserve">PAR   </v>
          </cell>
          <cell r="D2640">
            <v>10.89</v>
          </cell>
        </row>
        <row r="2641">
          <cell r="A2641">
            <v>11559</v>
          </cell>
          <cell r="B2641" t="str">
            <v>PINO GUIA, RETO, COM CHAPA DE LATAO CROMADO, 3/4", PARA PORTA / JANELA DE CORRER</v>
          </cell>
          <cell r="C2641" t="str">
            <v xml:space="preserve">UN    </v>
          </cell>
          <cell r="D2641">
            <v>3.76</v>
          </cell>
        </row>
        <row r="2642">
          <cell r="A2642">
            <v>11560</v>
          </cell>
          <cell r="B2642" t="str">
            <v>MOLA AEREA FECHA PORTA, PARA PORTAS COM LARGURA ATE 95 CM</v>
          </cell>
          <cell r="C2642" t="str">
            <v xml:space="preserve">UN    </v>
          </cell>
          <cell r="D2642">
            <v>117</v>
          </cell>
        </row>
        <row r="2643">
          <cell r="A2643">
            <v>11561</v>
          </cell>
          <cell r="B2643" t="str">
            <v>MOLA AEREA FECHA PORTA, PARA PORTAS COM LARGURA ATE 110 CM</v>
          </cell>
          <cell r="C2643" t="str">
            <v xml:space="preserve">UN    </v>
          </cell>
          <cell r="D2643">
            <v>137.47</v>
          </cell>
        </row>
        <row r="2644">
          <cell r="A2644">
            <v>11571</v>
          </cell>
          <cell r="B2644" t="str">
            <v>MOLA AEREA FECHA PORTA, PARA PORTAS COM LARGURA ACIMA DE 110 CM</v>
          </cell>
          <cell r="C2644" t="str">
            <v xml:space="preserve">UN    </v>
          </cell>
          <cell r="D2644">
            <v>177.74</v>
          </cell>
        </row>
        <row r="2645">
          <cell r="A2645">
            <v>11572</v>
          </cell>
          <cell r="B2645" t="str">
            <v>PRENDEDOR / TRAVA DE PORTA, MONTAGEM PISO / PORTA, EM LATAO / ZAMAC, CROMADO</v>
          </cell>
          <cell r="C2645" t="str">
            <v xml:space="preserve">UN    </v>
          </cell>
          <cell r="D2645">
            <v>15.08</v>
          </cell>
        </row>
        <row r="2646">
          <cell r="A2646">
            <v>11573</v>
          </cell>
          <cell r="B2646" t="str">
            <v>RODIZIO PARA TRILHO (TIPO NAPOLEAO),  EM LATAO, COM ROLAMENTO EM ACO, 6 MM, PARA JANELA DE CORRER</v>
          </cell>
          <cell r="C2646" t="str">
            <v xml:space="preserve">UN    </v>
          </cell>
          <cell r="D2646">
            <v>6.05</v>
          </cell>
        </row>
        <row r="2647">
          <cell r="A2647">
            <v>11575</v>
          </cell>
          <cell r="B2647" t="str">
            <v>ROLDANA DUPLA, EM ZAMAC COM CHAPA DE LATAO, ROLAMENTOS EM ACO, PARA PORTA E JANELA DE CORRER</v>
          </cell>
          <cell r="C2647" t="str">
            <v xml:space="preserve">UN    </v>
          </cell>
          <cell r="D2647">
            <v>28.61</v>
          </cell>
        </row>
        <row r="2648">
          <cell r="A2648">
            <v>11577</v>
          </cell>
          <cell r="B2648" t="str">
            <v>ROSETA REDONDA DE SOBREPOR, SEM FUROS, EM ACO INOX POLIDO, DIAMETRO APROXIMADO DE 50 MM, PARA FECHADURA DE PORTA - PARAFUSOS INCLUIDOS</v>
          </cell>
          <cell r="C2648" t="str">
            <v xml:space="preserve">UN    </v>
          </cell>
          <cell r="D2648">
            <v>8.77</v>
          </cell>
        </row>
        <row r="2649">
          <cell r="A2649">
            <v>11578</v>
          </cell>
          <cell r="B2649" t="str">
            <v>ROSETA QUADRADA, SEM FUROS, EM ACO INOX POLIDO, LARGURA APROXIMADA DE 50 MM, PARA FECHADURA DE PORTA - PARAFUSOS INCLUIDOS</v>
          </cell>
          <cell r="C2649" t="str">
            <v xml:space="preserve">UN    </v>
          </cell>
          <cell r="D2649">
            <v>9.19</v>
          </cell>
        </row>
        <row r="2650">
          <cell r="A2650">
            <v>11580</v>
          </cell>
          <cell r="B2650" t="str">
            <v>TRILHO QUADRADO, EM ALUMINIO (VERGALHAO MACICO), 1/4", (*6 X 6* CM), PARA RODIZIOS</v>
          </cell>
          <cell r="C2650" t="str">
            <v xml:space="preserve">M     </v>
          </cell>
          <cell r="D2650">
            <v>10.65</v>
          </cell>
        </row>
        <row r="2651">
          <cell r="A2651">
            <v>11581</v>
          </cell>
          <cell r="B2651" t="str">
            <v>TRILHO EM ALUMINIO "U", COM ABAULADO PARA ROLDANA DE PORTA DE CORRER, *40 X 40* MM</v>
          </cell>
          <cell r="C2651" t="str">
            <v xml:space="preserve">M     </v>
          </cell>
          <cell r="D2651">
            <v>23.4</v>
          </cell>
        </row>
        <row r="2652">
          <cell r="A2652">
            <v>11584</v>
          </cell>
          <cell r="B2652" t="str">
            <v>CHAPA RIGIDA DE FIBRAS DE MADEIRA PRENSADA A QUENTE, LISA, DE *1,22 X 2,44* M,  E = 2,5 MM</v>
          </cell>
          <cell r="C2652" t="str">
            <v xml:space="preserve">UN    </v>
          </cell>
          <cell r="D2652">
            <v>78.05</v>
          </cell>
        </row>
        <row r="2653">
          <cell r="A2653">
            <v>11587</v>
          </cell>
          <cell r="B2653" t="str">
            <v>FORRO DE PVC LISO, BRANCO, REGUA DE 10 CM, ESPESSURA DE 8 MM A 10 MM (COM COLOCACAO / SEM ESTRUTURA METALICA)</v>
          </cell>
          <cell r="C2653" t="str">
            <v xml:space="preserve">M2    </v>
          </cell>
          <cell r="D2653">
            <v>43.99</v>
          </cell>
        </row>
        <row r="2654">
          <cell r="A2654">
            <v>11588</v>
          </cell>
          <cell r="B2654" t="str">
            <v>GABIAO MANTA (COLCHAO) MALHA HEXAGONAL 6 X 8 CM (ZN/AL + PVC), FIO 2 MM, REVESTIDO COM PVC, DIMENSOES 4,0 X 2,0 X 0,23 M (C X L X A)</v>
          </cell>
          <cell r="C2654" t="str">
            <v xml:space="preserve">UN    </v>
          </cell>
          <cell r="D2654">
            <v>949.41</v>
          </cell>
        </row>
        <row r="2655">
          <cell r="A2655">
            <v>11590</v>
          </cell>
          <cell r="B2655" t="str">
            <v>GABIAO MANTA (COLCHAO) MALHA HEXAGONAL 8 X 10 CM (ZN/AL), FIO 2,0 MM, DIMENSOES 4,0 X 2,0 X 0,3 M (C X L X A)</v>
          </cell>
          <cell r="C2655" t="str">
            <v xml:space="preserve">UN    </v>
          </cell>
          <cell r="D2655">
            <v>964.07</v>
          </cell>
        </row>
        <row r="2656">
          <cell r="A2656">
            <v>11591</v>
          </cell>
          <cell r="B2656" t="str">
            <v>GABIAO MANTA (COLCHAO) MALHA HEXAGONAL 6 X 8 CM (ZN/AL), FIO  2,0 MM, DIMENSOES 4,0 X 2,0 X 0,23 M (C X L X A)</v>
          </cell>
          <cell r="C2656" t="str">
            <v xml:space="preserve">UN    </v>
          </cell>
          <cell r="D2656">
            <v>925.11</v>
          </cell>
        </row>
        <row r="2657">
          <cell r="A2657">
            <v>11592</v>
          </cell>
          <cell r="B2657" t="str">
            <v>GABIAO TIPO CAIXA, MALHA HEXAGONAL 8 X 10 CM (ZN/AL + PVC), FIO 2,4 MM, DIMENSOES 2,0 X 1,0 X 0,5 M (C X L X A)</v>
          </cell>
          <cell r="C2657" t="str">
            <v xml:space="preserve">UN    </v>
          </cell>
          <cell r="D2657">
            <v>403.5</v>
          </cell>
        </row>
        <row r="2658">
          <cell r="A2658">
            <v>11593</v>
          </cell>
          <cell r="B2658" t="str">
            <v>GABIAO TIPO CAIXA MALHA HEXAGONAL 8 X 10 CM (ZN/AL + PVC),  FIO 2,4 MM, DIMENSOES 2,0 X 1,0 X 1,0 M (C X L X A)</v>
          </cell>
          <cell r="C2658" t="str">
            <v xml:space="preserve">UN    </v>
          </cell>
          <cell r="D2658">
            <v>564.17999999999995</v>
          </cell>
        </row>
        <row r="2659">
          <cell r="A2659">
            <v>11594</v>
          </cell>
          <cell r="B2659" t="str">
            <v>GABIAO SACO MALHA HEXAGONAL 8 X 10 CM (ZN/AL + PVC),  FIO 2,4 MM, DIMENSOES 3,0 X 0,65 M</v>
          </cell>
          <cell r="C2659" t="str">
            <v xml:space="preserve">UN    </v>
          </cell>
          <cell r="D2659">
            <v>302.60000000000002</v>
          </cell>
        </row>
        <row r="2660">
          <cell r="A2660">
            <v>11596</v>
          </cell>
          <cell r="B2660" t="str">
            <v>GABIAO  TIPO CAIXA, MALHA HEXAGONAL 8 X 10 CM (ZN/AL), FIO 2,7 MM, DIMENSOES 2,0 X 1,0 X 0,5 M (C X L X A)</v>
          </cell>
          <cell r="C2660" t="str">
            <v xml:space="preserve">UN    </v>
          </cell>
          <cell r="D2660">
            <v>320.44</v>
          </cell>
        </row>
        <row r="2661">
          <cell r="A2661">
            <v>11597</v>
          </cell>
          <cell r="B2661" t="str">
            <v>GABIAO TIPO CAIXA MALHA HEXAGONAL 8 X 10 CM (ZN/AL), FIO 2,7 MM, DIMENSOES 2,0 X 1,0 X 1,0 M (C X L X A)</v>
          </cell>
          <cell r="C2661" t="str">
            <v xml:space="preserve">UN    </v>
          </cell>
          <cell r="D2661">
            <v>469.22</v>
          </cell>
        </row>
        <row r="2662">
          <cell r="A2662">
            <v>11599</v>
          </cell>
          <cell r="B2662" t="str">
            <v>GABIAO SACO MALHA HEXAGONAL 8 X 10 CM (ZN/AL), FIO 2,7 MM, DIMENSOES 4,0 X 0,65 M</v>
          </cell>
          <cell r="C2662" t="str">
            <v xml:space="preserve">UN    </v>
          </cell>
          <cell r="D2662">
            <v>402.43</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3.02</v>
          </cell>
        </row>
        <row r="2665">
          <cell r="A2665">
            <v>11616</v>
          </cell>
          <cell r="B2665" t="str">
            <v>MARTELO DEMOLIDOR PNEUMATICO MANUAL, PADRAO, PESO DE 32 KG</v>
          </cell>
          <cell r="C2665" t="str">
            <v xml:space="preserve">UN    </v>
          </cell>
          <cell r="D2665">
            <v>16636.419999999998</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97.88</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13641.4</v>
          </cell>
        </row>
        <row r="2673">
          <cell r="A2673">
            <v>11652</v>
          </cell>
          <cell r="B2673" t="str">
            <v>VIBRADOR DE IMERSAO, DIAMETRO DA PONTEIRA DE *35* MM, COM MOTOR 4 TEMPOS A GASOLINA DE 5,5 HP (5,5 CV)</v>
          </cell>
          <cell r="C2673" t="str">
            <v xml:space="preserve">UN    </v>
          </cell>
          <cell r="D2673">
            <v>2446.71</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32.46</v>
          </cell>
        </row>
        <row r="2684">
          <cell r="A2684">
            <v>11670</v>
          </cell>
          <cell r="B2684" t="str">
            <v>REGISTRO DE ESFERA, PVC, COM VOLANTE, VS, ROSCAVEL, DN 1/2", COM CORPO DIVIDIDO</v>
          </cell>
          <cell r="C2684" t="str">
            <v xml:space="preserve">UN    </v>
          </cell>
          <cell r="D2684">
            <v>12.43</v>
          </cell>
        </row>
        <row r="2685">
          <cell r="A2685">
            <v>11671</v>
          </cell>
          <cell r="B2685" t="str">
            <v>REGISTRO DE ESFERA, PVC, COM VOLANTE, VS, ROSCAVEL, DN 2", COM CORPO DIVIDIDO</v>
          </cell>
          <cell r="C2685" t="str">
            <v xml:space="preserve">UN    </v>
          </cell>
          <cell r="D2685">
            <v>52.16</v>
          </cell>
        </row>
        <row r="2686">
          <cell r="A2686">
            <v>11672</v>
          </cell>
          <cell r="B2686" t="str">
            <v>REGISTRO DE ESFERA, PVC, COM VOLANTE, VS, ROSCAVEL, DN 1 1/2", COM CORPO DIVIDIDO</v>
          </cell>
          <cell r="C2686" t="str">
            <v xml:space="preserve">UN    </v>
          </cell>
          <cell r="D2686">
            <v>34.08</v>
          </cell>
        </row>
        <row r="2687">
          <cell r="A2687">
            <v>11673</v>
          </cell>
          <cell r="B2687" t="str">
            <v>REGISTRO DE ESFERA, PVC, COM VOLANTE, VS, SOLDAVEL, DN 20 MM, COM CORPO DIVIDIDO</v>
          </cell>
          <cell r="C2687" t="str">
            <v xml:space="preserve">UN    </v>
          </cell>
          <cell r="D2687">
            <v>11.73</v>
          </cell>
        </row>
        <row r="2688">
          <cell r="A2688">
            <v>11674</v>
          </cell>
          <cell r="B2688" t="str">
            <v>REGISTRO DE ESFERA, PVC, COM VOLANTE, VS, SOLDAVEL, DN 25 MM, COM CORPO DIVIDIDO</v>
          </cell>
          <cell r="C2688" t="str">
            <v xml:space="preserve">UN    </v>
          </cell>
          <cell r="D2688">
            <v>15.11</v>
          </cell>
        </row>
        <row r="2689">
          <cell r="A2689">
            <v>11675</v>
          </cell>
          <cell r="B2689" t="str">
            <v>REGISTRO DE ESFERA, PVC, COM VOLANTE, VS, SOLDAVEL, DN 32 MM, COM CORPO DIVIDIDO</v>
          </cell>
          <cell r="C2689" t="str">
            <v xml:space="preserve">UN    </v>
          </cell>
          <cell r="D2689">
            <v>23.99</v>
          </cell>
        </row>
        <row r="2690">
          <cell r="A2690">
            <v>11676</v>
          </cell>
          <cell r="B2690" t="str">
            <v>REGISTRO DE ESFERA, PVC, COM VOLANTE, VS, SOLDAVEL, DN 40 MM, COM CORPO DIVIDIDO</v>
          </cell>
          <cell r="C2690" t="str">
            <v xml:space="preserve">UN    </v>
          </cell>
          <cell r="D2690">
            <v>32.08</v>
          </cell>
        </row>
        <row r="2691">
          <cell r="A2691">
            <v>11677</v>
          </cell>
          <cell r="B2691" t="str">
            <v>REGISTRO DE ESFERA, PVC, COM VOLANTE, VS, SOLDAVEL, DN 50 MM, COM CORPO DIVIDIDO</v>
          </cell>
          <cell r="C2691" t="str">
            <v xml:space="preserve">UN    </v>
          </cell>
          <cell r="D2691">
            <v>33.130000000000003</v>
          </cell>
        </row>
        <row r="2692">
          <cell r="A2692">
            <v>11678</v>
          </cell>
          <cell r="B2692" t="str">
            <v>REGISTRO DE ESFERA, PVC, COM VOLANTE, VS, SOLDAVEL, DN 60 MM, COM CORPO DIVIDIDO</v>
          </cell>
          <cell r="C2692" t="str">
            <v xml:space="preserve">UN    </v>
          </cell>
          <cell r="D2692">
            <v>60.68</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5.3</v>
          </cell>
        </row>
        <row r="2696">
          <cell r="A2696">
            <v>11683</v>
          </cell>
          <cell r="B2696" t="str">
            <v>ENGATE / RABICHO FLEXIVEL INOX 1/2 " X 30 CM</v>
          </cell>
          <cell r="C2696" t="str">
            <v xml:space="preserve">UN    </v>
          </cell>
          <cell r="D2696">
            <v>28.44</v>
          </cell>
        </row>
        <row r="2697">
          <cell r="A2697">
            <v>11684</v>
          </cell>
          <cell r="B2697" t="str">
            <v>ENGATE / RABICHO FLEXIVEL INOX 1/2 " X 40 CM</v>
          </cell>
          <cell r="C2697" t="str">
            <v xml:space="preserve">UN    </v>
          </cell>
          <cell r="D2697">
            <v>31.13</v>
          </cell>
        </row>
        <row r="2698">
          <cell r="A2698">
            <v>11685</v>
          </cell>
          <cell r="B2698" t="str">
            <v>BRACO / CANO PARA CHUVEIRO ELETRICO, EM ALUMINIO, 30 CM X 1/2 "</v>
          </cell>
          <cell r="C2698" t="str">
            <v xml:space="preserve">UN    </v>
          </cell>
          <cell r="D2698">
            <v>20.059999999999999</v>
          </cell>
        </row>
        <row r="2699">
          <cell r="A2699">
            <v>11686</v>
          </cell>
          <cell r="B2699" t="str">
            <v>CONJUNTO DE LIGACAO PARA BACIA SANITARIA EM PLASTICO BRANCO COM TUBO, CANOPLA E ANEL DE EXPANSAO (TUBO 1.1/2 '' X 20 CM)</v>
          </cell>
          <cell r="C2699" t="str">
            <v xml:space="preserve">UN    </v>
          </cell>
          <cell r="D2699">
            <v>7.55</v>
          </cell>
        </row>
        <row r="2700">
          <cell r="A2700">
            <v>11687</v>
          </cell>
          <cell r="B2700" t="str">
            <v>BANCADA/TAMPO ACO INOX (AISI 304), LARGURA 60 CM, COM RODABANCA (NAO INCLUI PES DE APOIO)</v>
          </cell>
          <cell r="C2700" t="str">
            <v xml:space="preserve">M     </v>
          </cell>
          <cell r="D2700">
            <v>648.49</v>
          </cell>
        </row>
        <row r="2701">
          <cell r="A2701">
            <v>11688</v>
          </cell>
          <cell r="B2701" t="str">
            <v>TANQUE ACO INOXIDAVEL (ACO 304) COM ESFREGADOR E VALVULA, DE *50 X 40 X 22* CM</v>
          </cell>
          <cell r="C2701" t="str">
            <v xml:space="preserve">UN    </v>
          </cell>
          <cell r="D2701">
            <v>298.99</v>
          </cell>
        </row>
        <row r="2702">
          <cell r="A2702">
            <v>11689</v>
          </cell>
          <cell r="B2702" t="str">
            <v>BANCADA/TAMPO ACO INOX (AISI 304), LARGURA 70 CM, COM RODABANCA (NAO INCLUI PES DE APOIO)</v>
          </cell>
          <cell r="C2702" t="str">
            <v xml:space="preserve">M     </v>
          </cell>
          <cell r="D2702">
            <v>812.52</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635.52</v>
          </cell>
        </row>
        <row r="2707">
          <cell r="A2707">
            <v>11696</v>
          </cell>
          <cell r="B2707" t="str">
            <v>LAVATORIO/CUBA DE SOBREPOR OVAL PEQUENA LOUCA BRANCA SEM LADRAO *31 X 44*</v>
          </cell>
          <cell r="C2707" t="str">
            <v xml:space="preserve">UN    </v>
          </cell>
          <cell r="D2707">
            <v>120.31</v>
          </cell>
        </row>
        <row r="2708">
          <cell r="A2708">
            <v>11697</v>
          </cell>
          <cell r="B2708" t="str">
            <v>MICTORIO COLETIVO ACO INOX (AISI 304), E = 0,8 MM, DE *100 X 40 X 30* CM (C X A X P)</v>
          </cell>
          <cell r="C2708" t="str">
            <v xml:space="preserve">UN    </v>
          </cell>
          <cell r="D2708">
            <v>417.59</v>
          </cell>
        </row>
        <row r="2709">
          <cell r="A2709">
            <v>11698</v>
          </cell>
          <cell r="B2709" t="str">
            <v>MICTORIO COLETIVO ACO INOX (AISI 304), E = 0,8 MM, DE *100 X 50 X 35* CM (C X A X P)</v>
          </cell>
          <cell r="C2709" t="str">
            <v xml:space="preserve">UN    </v>
          </cell>
          <cell r="D2709">
            <v>498.16</v>
          </cell>
        </row>
        <row r="2710">
          <cell r="A2710">
            <v>11699</v>
          </cell>
          <cell r="B2710" t="str">
            <v>MICTORIO INDIVIDUAL ACO INOX (AISI 304), E = 0,8 MM, DE *50  X 45  X 35* (C X A X P)</v>
          </cell>
          <cell r="C2710" t="str">
            <v xml:space="preserve">UN    </v>
          </cell>
          <cell r="D2710">
            <v>550.58000000000004</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10.220000000000001</v>
          </cell>
        </row>
        <row r="2713">
          <cell r="A2713">
            <v>11708</v>
          </cell>
          <cell r="B2713" t="str">
            <v>RALO FOFO SEMIESFERICO, 100 MM, PARA LAJES/ CALHAS</v>
          </cell>
          <cell r="C2713" t="str">
            <v xml:space="preserve">UN    </v>
          </cell>
          <cell r="D2713">
            <v>13.64</v>
          </cell>
        </row>
        <row r="2714">
          <cell r="A2714">
            <v>11709</v>
          </cell>
          <cell r="B2714" t="str">
            <v>RALO FOFO SEMIESFERICO, 150 MM, PARA LAJES/ CALHAS</v>
          </cell>
          <cell r="C2714" t="str">
            <v xml:space="preserve">UN    </v>
          </cell>
          <cell r="D2714">
            <v>32.04</v>
          </cell>
        </row>
        <row r="2715">
          <cell r="A2715">
            <v>11710</v>
          </cell>
          <cell r="B2715" t="str">
            <v>RALO FOFO SEMIESFERICO, 200 MM, PARA LAJES/ CALHAS</v>
          </cell>
          <cell r="C2715" t="str">
            <v xml:space="preserve">UN    </v>
          </cell>
          <cell r="D2715">
            <v>73.67</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10.97</v>
          </cell>
        </row>
        <row r="2724">
          <cell r="A2724">
            <v>11719</v>
          </cell>
          <cell r="B2724" t="str">
            <v>REGISTRO DE PRESSAO PVC, SOLDAVEL, VOLANTE SIMPLES, DE 25 MM</v>
          </cell>
          <cell r="C2724" t="str">
            <v xml:space="preserve">UN    </v>
          </cell>
          <cell r="D2724">
            <v>8.9</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35.31</v>
          </cell>
        </row>
        <row r="2737">
          <cell r="A2737">
            <v>11747</v>
          </cell>
          <cell r="B2737" t="str">
            <v>VALVULA DE ESFERA BRUTA EM BRONZE, BITOLA 2 " (REF 1552-B)</v>
          </cell>
          <cell r="C2737" t="str">
            <v xml:space="preserve">UN    </v>
          </cell>
          <cell r="D2737">
            <v>97.79</v>
          </cell>
        </row>
        <row r="2738">
          <cell r="A2738">
            <v>11748</v>
          </cell>
          <cell r="B2738" t="str">
            <v>VALVULA DE ESFERA BRUTA EM BRONZE, BITOLA 1/2 " (REF 1552-B)</v>
          </cell>
          <cell r="C2738" t="str">
            <v xml:space="preserve">UN    </v>
          </cell>
          <cell r="D2738">
            <v>22.66</v>
          </cell>
        </row>
        <row r="2739">
          <cell r="A2739">
            <v>11749</v>
          </cell>
          <cell r="B2739" t="str">
            <v>VALVULA DE ESFERA BRUTA EM BRONZE, BITOLA 3/4 " (REF 1552-B)</v>
          </cell>
          <cell r="C2739" t="str">
            <v xml:space="preserve">UN    </v>
          </cell>
          <cell r="D2739">
            <v>26.15</v>
          </cell>
        </row>
        <row r="2740">
          <cell r="A2740">
            <v>11750</v>
          </cell>
          <cell r="B2740" t="str">
            <v>VALVULA DE ESFERA BRUTA EM BRONZE, BITOLA 1 1/4 " (REF 1552-B)</v>
          </cell>
          <cell r="C2740" t="str">
            <v xml:space="preserve">UN    </v>
          </cell>
          <cell r="D2740">
            <v>52.63</v>
          </cell>
        </row>
        <row r="2741">
          <cell r="A2741">
            <v>11751</v>
          </cell>
          <cell r="B2741" t="str">
            <v>VALVULA DE ESFERA BRUTA EM BRONZE, BITOLA 1 1/2 " (REF 1552-B)</v>
          </cell>
          <cell r="C2741" t="str">
            <v xml:space="preserve">UN    </v>
          </cell>
          <cell r="D2741">
            <v>63.42</v>
          </cell>
        </row>
        <row r="2742">
          <cell r="A2742">
            <v>11752</v>
          </cell>
          <cell r="B2742" t="str">
            <v>REGISTRO PRESSAO BRUTO EM LATAO FORJADO, BITOLA 1/2 " (REF 1400)</v>
          </cell>
          <cell r="C2742" t="str">
            <v xml:space="preserve">UN    </v>
          </cell>
          <cell r="D2742">
            <v>10.71</v>
          </cell>
        </row>
        <row r="2743">
          <cell r="A2743">
            <v>11753</v>
          </cell>
          <cell r="B2743" t="str">
            <v>REGISTRO PRESSAO BRUTO EM LATAO FORJADO, BITOLA 3/4 " (REF 1400)</v>
          </cell>
          <cell r="C2743" t="str">
            <v xml:space="preserve">UN    </v>
          </cell>
          <cell r="D2743">
            <v>12.79</v>
          </cell>
        </row>
        <row r="2744">
          <cell r="A2744">
            <v>11756</v>
          </cell>
          <cell r="B2744" t="str">
            <v>REGISTRO OU REGULADOR DE GAS COZINHA, VAZAO DE 2 KG/H, 2,8 KPA</v>
          </cell>
          <cell r="C2744" t="str">
            <v xml:space="preserve">UN    </v>
          </cell>
          <cell r="D2744">
            <v>18.57</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32.75</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60.69</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217.57</v>
          </cell>
        </row>
        <row r="2755">
          <cell r="A2755">
            <v>11771</v>
          </cell>
          <cell r="B2755" t="str">
            <v>MISTURADOR DE PAREDE CROMADO PARA COZINHA BICA MOVEL COM AREJADOR (REF 1258)</v>
          </cell>
          <cell r="C2755" t="str">
            <v xml:space="preserve">UN    </v>
          </cell>
          <cell r="D2755">
            <v>269.87</v>
          </cell>
        </row>
        <row r="2756">
          <cell r="A2756">
            <v>11772</v>
          </cell>
          <cell r="B2756" t="str">
            <v>TORNEIRA CROMADA DE MESA PARA COZINHA BICA MOVEL COM AREJADOR 1/2 " OU 3/4 " (REF 1167)</v>
          </cell>
          <cell r="C2756" t="str">
            <v xml:space="preserve">UN    </v>
          </cell>
          <cell r="D2756">
            <v>102.99</v>
          </cell>
        </row>
        <row r="2757">
          <cell r="A2757">
            <v>11773</v>
          </cell>
          <cell r="B2757" t="str">
            <v>TORNEIRA CROMADA DE PAREDE PARA COZINHA BICA MOVEL COM AREJADOR 1/2 " OU 3/4 " (REF 1168)</v>
          </cell>
          <cell r="C2757" t="str">
            <v xml:space="preserve">UN    </v>
          </cell>
          <cell r="D2757">
            <v>98.33</v>
          </cell>
        </row>
        <row r="2758">
          <cell r="A2758">
            <v>11775</v>
          </cell>
          <cell r="B2758" t="str">
            <v>TORNEIRA CROMADA DE PAREDE PARA COZINHA COM AREJADOR 1/2 " OU 3/4 " (REF 1157)</v>
          </cell>
          <cell r="C2758" t="str">
            <v xml:space="preserve">UN    </v>
          </cell>
          <cell r="D2758">
            <v>102.67</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441.16</v>
          </cell>
        </row>
        <row r="2762">
          <cell r="A2762">
            <v>11786</v>
          </cell>
          <cell r="B2762" t="str">
            <v>VASO SANITARIO SIFONADO INFANTIL LOUCA BRANCA</v>
          </cell>
          <cell r="C2762" t="str">
            <v xml:space="preserve">UN    </v>
          </cell>
          <cell r="D2762">
            <v>265.55</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3534.41</v>
          </cell>
        </row>
        <row r="2767">
          <cell r="A2767">
            <v>11814</v>
          </cell>
          <cell r="B2767" t="str">
            <v>AQUECEDOR DE AGUA ELETRICO  RESERVATORIO DE 500 L CILINDRICO EM COBRE, REFORCADO COM ACO CARBONO, MONOFASICO, TENSAO NOMINAL 220 V</v>
          </cell>
          <cell r="C2767" t="str">
            <v xml:space="preserve">UN    </v>
          </cell>
          <cell r="D2767">
            <v>5683.01</v>
          </cell>
        </row>
        <row r="2768">
          <cell r="A2768">
            <v>11816</v>
          </cell>
          <cell r="B2768" t="str">
            <v>AQUECEDOR DE AGUA ELETRICO  RESERVATORIO DE 100 L CILINDRICO EM COBRE, REFORCADO COM ACO CARBONO, MONOFASICO, TENSAO NOMINAL 220 V</v>
          </cell>
          <cell r="C2768" t="str">
            <v xml:space="preserve">UN    </v>
          </cell>
          <cell r="D2768">
            <v>2610.7800000000002</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30.87</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23.44</v>
          </cell>
        </row>
        <row r="2778">
          <cell r="A2778">
            <v>11832</v>
          </cell>
          <cell r="B2778" t="str">
            <v>TORNEIRA PLASTICA DE MESA PARA LAVATORIO 1/2 "</v>
          </cell>
          <cell r="C2778" t="str">
            <v xml:space="preserve">UN    </v>
          </cell>
          <cell r="D2778">
            <v>11.33</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34.75</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16.63</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68.25</v>
          </cell>
        </row>
        <row r="2799">
          <cell r="A2799">
            <v>11882</v>
          </cell>
          <cell r="B2799" t="str">
            <v>CAIXA PARA HIDROMETRO CONCRETO PRE MOLDADO</v>
          </cell>
          <cell r="C2799" t="str">
            <v xml:space="preserve">UN    </v>
          </cell>
          <cell r="D2799">
            <v>77.06</v>
          </cell>
        </row>
        <row r="2800">
          <cell r="A2800">
            <v>11883</v>
          </cell>
          <cell r="B2800" t="str">
            <v>FOSSA SEPTICA CILINDRICA, TIPO "IMHOFF", COM TAMPA, PARA 100 CONTRIBUINTES</v>
          </cell>
          <cell r="C2800" t="str">
            <v xml:space="preserve">UN    </v>
          </cell>
          <cell r="D2800">
            <v>4612.84</v>
          </cell>
        </row>
        <row r="2801">
          <cell r="A2801">
            <v>11884</v>
          </cell>
          <cell r="B2801" t="str">
            <v>FOSSA SEPTICA CILINDRICA, TIPO "IMHOFF", COM TAMPA, PARA 150 CONTRIBUINTES</v>
          </cell>
          <cell r="C2801" t="str">
            <v xml:space="preserve">UN    </v>
          </cell>
          <cell r="D2801">
            <v>4949.17</v>
          </cell>
        </row>
        <row r="2802">
          <cell r="A2802">
            <v>11885</v>
          </cell>
          <cell r="B2802" t="str">
            <v>FOSSA SEPTICA CILINDRICA, TIPO "IMHOFF", COM TAMPA, PARA 200 CONTRIBUINTES</v>
          </cell>
          <cell r="C2802" t="str">
            <v xml:space="preserve">UN    </v>
          </cell>
          <cell r="D2802">
            <v>5520</v>
          </cell>
        </row>
        <row r="2803">
          <cell r="A2803">
            <v>11886</v>
          </cell>
          <cell r="B2803" t="str">
            <v>FOSSA SEPTICA CILINDRICA, TIPO "IMHOFF", COM TAMPA, PARA 30 CONTRIBUINTES</v>
          </cell>
          <cell r="C2803" t="str">
            <v xml:space="preserve">UN    </v>
          </cell>
          <cell r="D2803">
            <v>1779.08</v>
          </cell>
        </row>
        <row r="2804">
          <cell r="A2804">
            <v>11887</v>
          </cell>
          <cell r="B2804" t="str">
            <v>FOSSA SEPTICA CILINDRICA TIPO "IMHOFF", COM TAMPA, PARA 50 CONTRIBUINTES</v>
          </cell>
          <cell r="C2804" t="str">
            <v xml:space="preserve">UN    </v>
          </cell>
          <cell r="D2804">
            <v>3137.61</v>
          </cell>
        </row>
        <row r="2805">
          <cell r="A2805">
            <v>11888</v>
          </cell>
          <cell r="B2805" t="str">
            <v>FOSSA SEPTICA CILINDRICA, TIPO "IMHOFF", COM TAMPA, PARA 75 CONTRIBUINTES</v>
          </cell>
          <cell r="C2805" t="str">
            <v xml:space="preserve">UN    </v>
          </cell>
          <cell r="D2805">
            <v>4177.9799999999996</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666.05</v>
          </cell>
        </row>
        <row r="2811">
          <cell r="A2811">
            <v>11895</v>
          </cell>
          <cell r="B2811" t="str">
            <v>SUMIDOURO CONCRETO PRE MOLDADO, COMPLETO, PARA 10 CONTRIBUINTES</v>
          </cell>
          <cell r="C2811" t="str">
            <v xml:space="preserve">UN    </v>
          </cell>
          <cell r="D2811">
            <v>957.79</v>
          </cell>
        </row>
        <row r="2812">
          <cell r="A2812">
            <v>11896</v>
          </cell>
          <cell r="B2812" t="str">
            <v>SUMIDOURO CONCRETO PRE MOLDADO, COMPLETO, PARA 100 CONTRIBUINTES</v>
          </cell>
          <cell r="C2812" t="str">
            <v xml:space="preserve">UN    </v>
          </cell>
          <cell r="D2812">
            <v>5020.18</v>
          </cell>
        </row>
        <row r="2813">
          <cell r="A2813">
            <v>11897</v>
          </cell>
          <cell r="B2813" t="str">
            <v>SUMIDOURO CONCRETO PRE MOLDADO, COMPLETO, PARA 150 CONTRIBUINTES</v>
          </cell>
          <cell r="C2813" t="str">
            <v xml:space="preserve">UN    </v>
          </cell>
          <cell r="D2813">
            <v>6550.45</v>
          </cell>
        </row>
        <row r="2814">
          <cell r="A2814">
            <v>11898</v>
          </cell>
          <cell r="B2814" t="str">
            <v>SUMIDOURO CONCRETO PRE MOLDADO, COMPLETO, PARA 200 CONTRIBUINTES</v>
          </cell>
          <cell r="C2814" t="str">
            <v xml:space="preserve">UN    </v>
          </cell>
          <cell r="D2814">
            <v>6880.73</v>
          </cell>
        </row>
        <row r="2815">
          <cell r="A2815">
            <v>11899</v>
          </cell>
          <cell r="B2815" t="str">
            <v>SUMIDOURO CONCRETO PRE MOLDADO, COMPLETO, PARA 50 CONTRIBUINTES</v>
          </cell>
          <cell r="C2815" t="str">
            <v xml:space="preserve">UN    </v>
          </cell>
          <cell r="D2815">
            <v>3396.33</v>
          </cell>
        </row>
        <row r="2816">
          <cell r="A2816">
            <v>11900</v>
          </cell>
          <cell r="B2816" t="str">
            <v>SUMIDOURO CONCRETO PRE MOLDADO, COMPLETO, PARA 75 CONTRIBUINTES</v>
          </cell>
          <cell r="C2816" t="str">
            <v xml:space="preserve">UN    </v>
          </cell>
          <cell r="D2816">
            <v>4656.88</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3.4</v>
          </cell>
        </row>
        <row r="2834">
          <cell r="A2834">
            <v>11928</v>
          </cell>
          <cell r="B2834" t="str">
            <v>ABRACADEIRA, GALVANIZADA/ZINCADA, ROSCA SEM FIM, PARAFUSO INOX, LARGURA  FITA *12,6 A *14 MM, D = 3" A 3 3/4"</v>
          </cell>
          <cell r="C2834" t="str">
            <v xml:space="preserve">UN    </v>
          </cell>
          <cell r="D2834">
            <v>3.89</v>
          </cell>
        </row>
        <row r="2835">
          <cell r="A2835">
            <v>11929</v>
          </cell>
          <cell r="B2835" t="str">
            <v>ABRACADEIRA, GALVANIZADA/ZINCADA, ROSCA SEM FIM, PARAFUSO INOX, LARGURA  FITA *12,6 A *14 MM, D = 4" A 4 3/4"</v>
          </cell>
          <cell r="C2835" t="str">
            <v xml:space="preserve">UN    </v>
          </cell>
          <cell r="D2835">
            <v>6.03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0.28999999999999998</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1.42</v>
          </cell>
        </row>
        <row r="2841">
          <cell r="A2841">
            <v>11955</v>
          </cell>
          <cell r="B2841" t="str">
            <v>PARAFUSO DE LATAO COM ACABAMENTO CROMADO PARA FIXAR PECA SANITARIA, INCLUI PORCA CEGA, ARRUELA E BUCHA DE NYLON TAMANHO S-10</v>
          </cell>
          <cell r="C2841" t="str">
            <v xml:space="preserve">UN    </v>
          </cell>
          <cell r="D2841">
            <v>1.94</v>
          </cell>
        </row>
        <row r="2842">
          <cell r="A2842">
            <v>11960</v>
          </cell>
          <cell r="B2842" t="str">
            <v>PARAFUSO DE LATAO COM ROSCA SOBERBA, CABECA CHATA E FENDA SIMPLES, DIAMETRO 2,5 MM, COMPRIMENTO 12 MM</v>
          </cell>
          <cell r="C2842" t="str">
            <v xml:space="preserve">UN    </v>
          </cell>
          <cell r="D2842">
            <v>0.06</v>
          </cell>
        </row>
        <row r="2843">
          <cell r="A2843">
            <v>11962</v>
          </cell>
          <cell r="B2843" t="str">
            <v>PARAFUSO ZINCADO, SEXTAVADO, COM ROSCA INTEIRA, DIAMETRO 1/4", COMPRIMENTO 1/2"</v>
          </cell>
          <cell r="C2843" t="str">
            <v xml:space="preserve">UN    </v>
          </cell>
          <cell r="D2843">
            <v>0.09</v>
          </cell>
        </row>
        <row r="2844">
          <cell r="A2844">
            <v>11963</v>
          </cell>
          <cell r="B2844" t="str">
            <v>PARAFUSO DE ACO TIPO CHUMBADOR PARABOLT, DIAMETRO 1/2", COMPRIMENTO 75 MM</v>
          </cell>
          <cell r="C2844" t="str">
            <v xml:space="preserve">UN    </v>
          </cell>
          <cell r="D2844">
            <v>4.1500000000000004</v>
          </cell>
        </row>
        <row r="2845">
          <cell r="A2845">
            <v>11964</v>
          </cell>
          <cell r="B2845" t="str">
            <v>PARAFUSO DE ACO TIPO CHUMBADOR PARABOLT, DIAMETRO 3/8", COMPRIMENTO 75 MM</v>
          </cell>
          <cell r="C2845" t="str">
            <v xml:space="preserve">UN    </v>
          </cell>
          <cell r="D2845">
            <v>1.04</v>
          </cell>
        </row>
        <row r="2846">
          <cell r="A2846">
            <v>11971</v>
          </cell>
          <cell r="B2846" t="str">
            <v>PORCA ZINCADA, SEXTAVADA, DIAMETRO 1"</v>
          </cell>
          <cell r="C2846" t="str">
            <v xml:space="preserve">UN    </v>
          </cell>
          <cell r="D2846">
            <v>1.85</v>
          </cell>
        </row>
        <row r="2847">
          <cell r="A2847">
            <v>11975</v>
          </cell>
          <cell r="B2847" t="str">
            <v>CHUMBADOR DE ACO, DIAMETRO 5/8", COMPRIMENTO 6", COM PORCA</v>
          </cell>
          <cell r="C2847" t="str">
            <v xml:space="preserve">UN    </v>
          </cell>
          <cell r="D2847">
            <v>10.31</v>
          </cell>
        </row>
        <row r="2848">
          <cell r="A2848">
            <v>11976</v>
          </cell>
          <cell r="B2848" t="str">
            <v>CHUMBADOR, DIAMETRO 1/4" COM PARAFUSO 1/4" X 40 MM</v>
          </cell>
          <cell r="C2848" t="str">
            <v xml:space="preserve">UN    </v>
          </cell>
          <cell r="D2848">
            <v>0.52</v>
          </cell>
        </row>
        <row r="2849">
          <cell r="A2849">
            <v>11977</v>
          </cell>
          <cell r="B2849" t="str">
            <v>CHUMBADOR DE ACO, DIAMETRO 1/2", COMPRIMENTO 75 MM</v>
          </cell>
          <cell r="C2849" t="str">
            <v xml:space="preserve">UN    </v>
          </cell>
          <cell r="D2849">
            <v>4.7</v>
          </cell>
        </row>
        <row r="2850">
          <cell r="A2850">
            <v>11981</v>
          </cell>
          <cell r="B2850" t="str">
            <v>BLOCO DE VIDRO/ELEMENTO VAZADO, INCOLOR, VENEZIANA, *20 X 10 X 8* CM</v>
          </cell>
          <cell r="C2850" t="str">
            <v xml:space="preserve">UN    </v>
          </cell>
          <cell r="D2850">
            <v>14.3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39.58</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39</v>
          </cell>
        </row>
        <row r="2865">
          <cell r="A2865">
            <v>12032</v>
          </cell>
          <cell r="B2865" t="str">
            <v>JOGO DE TRANQUETA E ROSETA QUADRADA DE SOBREPOR SEM FUROS, EM LATAO CROMADO, *50 X 50* MM, PARA FECHADURA DE PORTA DE BANHEIRO</v>
          </cell>
          <cell r="C2865" t="str">
            <v xml:space="preserve">JG    </v>
          </cell>
          <cell r="D2865">
            <v>41.51</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332.5</v>
          </cell>
        </row>
        <row r="2869">
          <cell r="A2869">
            <v>12039</v>
          </cell>
          <cell r="B2869" t="str">
            <v>QUADRO DE DISTRIBUICAO COM BARRAMENTO TRIFASICO, DE EMBUTIR, EM CHAPA DE ACO GALVANIZADO, PARA 24 DISJUNTORES DIN, 100 A</v>
          </cell>
          <cell r="C2869" t="str">
            <v xml:space="preserve">UN    </v>
          </cell>
          <cell r="D2869">
            <v>381.91</v>
          </cell>
        </row>
        <row r="2870">
          <cell r="A2870">
            <v>12040</v>
          </cell>
          <cell r="B2870" t="str">
            <v>QUADRO DE DISTRIBUICAO COM BARRAMENTO TRIFASICO, DE SOBREPOR, EM CHAPA DE ACO GALVANIZADO, PARA 24 DISJUNTORES DIN, 100 A</v>
          </cell>
          <cell r="C2870" t="str">
            <v xml:space="preserve">UN    </v>
          </cell>
          <cell r="D2870">
            <v>424.84</v>
          </cell>
        </row>
        <row r="2871">
          <cell r="A2871">
            <v>12041</v>
          </cell>
          <cell r="B2871" t="str">
            <v>QUADRO DE DISTRIBUICAO COM BARRAMENTO TRIFASICO, DE EMBUTIR, EM CHAPA DE ACO GALVANIZADO, PARA 30 DISJUNTORES DIN, 150 A</v>
          </cell>
          <cell r="C2871" t="str">
            <v xml:space="preserve">UN    </v>
          </cell>
          <cell r="D2871">
            <v>835.52</v>
          </cell>
        </row>
        <row r="2872">
          <cell r="A2872">
            <v>12042</v>
          </cell>
          <cell r="B2872" t="str">
            <v>QUADRO DE DISTRIBUICAO COM BARRAMENTO TRIFASICO, DE EMBUTIR, EM CHAPA DE ACO GALVANIZADO, PARA 40 DISJUNTORES DIN, 100 A</v>
          </cell>
          <cell r="C2872" t="str">
            <v xml:space="preserve">UN    </v>
          </cell>
          <cell r="D2872">
            <v>651.07000000000005</v>
          </cell>
        </row>
        <row r="2873">
          <cell r="A2873">
            <v>12043</v>
          </cell>
          <cell r="B2873" t="str">
            <v>QUADRO DE DISTRIBUICAO COM BARRAMENTO TRIFASICO, DE EMBUTIR, EM CHAPA DE ACO GALVANIZADO, PARA 30 DISJUNTORES DIN, 225 A</v>
          </cell>
          <cell r="C2873" t="str">
            <v xml:space="preserve">UN    </v>
          </cell>
          <cell r="D2873">
            <v>963.43</v>
          </cell>
        </row>
        <row r="2874">
          <cell r="A2874">
            <v>12056</v>
          </cell>
          <cell r="B2874" t="str">
            <v>ELETRODUTO FLEXIVEL, EM ACO, TIPO CONDUITE, DIAMETRO DE 1 1/2"</v>
          </cell>
          <cell r="C2874" t="str">
            <v xml:space="preserve">M     </v>
          </cell>
          <cell r="D2874">
            <v>11.47</v>
          </cell>
        </row>
        <row r="2875">
          <cell r="A2875">
            <v>12057</v>
          </cell>
          <cell r="B2875" t="str">
            <v>ELETRODUTO FLEXIVEL, EM ACO, TIPO CONDUITE, DIAMETRO DE 1 1/4"</v>
          </cell>
          <cell r="C2875" t="str">
            <v xml:space="preserve">M     </v>
          </cell>
          <cell r="D2875">
            <v>9.74</v>
          </cell>
        </row>
        <row r="2876">
          <cell r="A2876">
            <v>12058</v>
          </cell>
          <cell r="B2876" t="str">
            <v>ELETRODUTO FLEXIVEL, EM ACO, TIPO CONDUITE, DIAMETRO DE 1"</v>
          </cell>
          <cell r="C2876" t="str">
            <v xml:space="preserve">M     </v>
          </cell>
          <cell r="D2876">
            <v>6.07</v>
          </cell>
        </row>
        <row r="2877">
          <cell r="A2877">
            <v>12059</v>
          </cell>
          <cell r="B2877" t="str">
            <v>ELETRODUTO FLEXIVEL, EM ACO, TIPO CONDUITE, DIAMETRO DE 1/2"</v>
          </cell>
          <cell r="C2877" t="str">
            <v xml:space="preserve">M     </v>
          </cell>
          <cell r="D2877">
            <v>3.41</v>
          </cell>
        </row>
        <row r="2878">
          <cell r="A2878">
            <v>12060</v>
          </cell>
          <cell r="B2878" t="str">
            <v>ELETRODUTO FLEXIVEL, EM ACO, TIPO CONDUITE, DIAMETRO DE 2 1/2"</v>
          </cell>
          <cell r="C2878" t="str">
            <v xml:space="preserve">M     </v>
          </cell>
          <cell r="D2878">
            <v>25.31</v>
          </cell>
        </row>
        <row r="2879">
          <cell r="A2879">
            <v>12061</v>
          </cell>
          <cell r="B2879" t="str">
            <v>ELETRODUTO FLEXIVEL, EM ACO, TIPO CONDUITE, DIAMETRO DE 2"</v>
          </cell>
          <cell r="C2879" t="str">
            <v xml:space="preserve">M     </v>
          </cell>
          <cell r="D2879">
            <v>15.45</v>
          </cell>
        </row>
        <row r="2880">
          <cell r="A2880">
            <v>12062</v>
          </cell>
          <cell r="B2880" t="str">
            <v>ELETRODUTO FLEXIVEL, EM ACO, TIPO CONDUITE, DIAMETRO DE 3"</v>
          </cell>
          <cell r="C2880" t="str">
            <v xml:space="preserve">M     </v>
          </cell>
          <cell r="D2880">
            <v>28.5</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551.36</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8.3699999999999992</v>
          </cell>
        </row>
        <row r="2905">
          <cell r="A2905">
            <v>12295</v>
          </cell>
          <cell r="B2905" t="str">
            <v>SOQUETE DE BAQUELITE BASE E27, PARA LAMPADAS</v>
          </cell>
          <cell r="C2905" t="str">
            <v xml:space="preserve">UN    </v>
          </cell>
          <cell r="D2905">
            <v>2.69</v>
          </cell>
        </row>
        <row r="2906">
          <cell r="A2906">
            <v>12296</v>
          </cell>
          <cell r="B2906" t="str">
            <v>SOQUETE DE PORCELANA BASE E27, FIXO DE TETO, PARA LAMPADAS</v>
          </cell>
          <cell r="C2906" t="str">
            <v xml:space="preserve">UN    </v>
          </cell>
          <cell r="D2906">
            <v>3.49</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552.42999999999995</v>
          </cell>
        </row>
        <row r="2919">
          <cell r="A2919">
            <v>12367</v>
          </cell>
          <cell r="B2919" t="str">
            <v>POSTE DE CONCRETO CIRCULAR, 200 KG, H = 17 M (NBR 8451)</v>
          </cell>
          <cell r="C2919" t="str">
            <v xml:space="preserve">UN    </v>
          </cell>
          <cell r="D2919">
            <v>2355.15</v>
          </cell>
        </row>
        <row r="2920">
          <cell r="A2920">
            <v>12368</v>
          </cell>
          <cell r="B2920" t="str">
            <v>POSTE DE CONCRETO CIRCULAR, 200 KG, H = 22,5 M (NBR 8451)</v>
          </cell>
          <cell r="C2920" t="str">
            <v xml:space="preserve">UN    </v>
          </cell>
          <cell r="D2920">
            <v>4659.87</v>
          </cell>
        </row>
        <row r="2921">
          <cell r="A2921">
            <v>12372</v>
          </cell>
          <cell r="B2921" t="str">
            <v>POSTE DE CONCRETO DUPLO T, 200 KG, H = 11 M (NBR 8451)</v>
          </cell>
          <cell r="C2921" t="str">
            <v xml:space="preserve">UN    </v>
          </cell>
          <cell r="D2921">
            <v>588.78</v>
          </cell>
        </row>
        <row r="2922">
          <cell r="A2922">
            <v>12373</v>
          </cell>
          <cell r="B2922" t="str">
            <v>POSTE DE CONCRETO DUPLO T, 400 KG,H = 12 M (NBR 8451)</v>
          </cell>
          <cell r="C2922" t="str">
            <v xml:space="preserve">UN    </v>
          </cell>
          <cell r="D2922">
            <v>916.62</v>
          </cell>
        </row>
        <row r="2923">
          <cell r="A2923">
            <v>12374</v>
          </cell>
          <cell r="B2923" t="str">
            <v>POSTE DE CONCRETO DUPLO T, 100 KG, H = 6 M, (NBR 8451)</v>
          </cell>
          <cell r="C2923" t="str">
            <v xml:space="preserve">UN    </v>
          </cell>
          <cell r="D2923">
            <v>274.11</v>
          </cell>
        </row>
        <row r="2924">
          <cell r="A2924">
            <v>12378</v>
          </cell>
          <cell r="B2924" t="str">
            <v>POSTE CONICO CONTINUO EM ACO GALVANIZADO, RETO, FLANGEADO, H = 6 M, DIAMETRO INFERIOR = *90* CM</v>
          </cell>
          <cell r="C2924" t="str">
            <v xml:space="preserve">UN    </v>
          </cell>
          <cell r="D2924">
            <v>703.8</v>
          </cell>
        </row>
        <row r="2925">
          <cell r="A2925">
            <v>12388</v>
          </cell>
          <cell r="B2925" t="str">
            <v>POSTE DECORATIVO PARA JARDIM EM ACO TUBULAR, SEM LUMINARIA, H = *2,5* M</v>
          </cell>
          <cell r="C2925" t="str">
            <v xml:space="preserve">UN    </v>
          </cell>
          <cell r="D2925">
            <v>175.26</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56.33</v>
          </cell>
        </row>
        <row r="2957">
          <cell r="A2957">
            <v>12531</v>
          </cell>
          <cell r="B2957" t="str">
            <v>ANEL DE CONCRETO ARMADO, D = 0,60 M, H = 0,40 M</v>
          </cell>
          <cell r="C2957" t="str">
            <v xml:space="preserve">UN    </v>
          </cell>
          <cell r="D2957">
            <v>63.01</v>
          </cell>
        </row>
        <row r="2958">
          <cell r="A2958">
            <v>12532</v>
          </cell>
          <cell r="B2958" t="str">
            <v>ANEL DE CONCRETO ARMADO, D = 0,60 M, H = 0,50 M</v>
          </cell>
          <cell r="C2958" t="str">
            <v xml:space="preserve">UN    </v>
          </cell>
          <cell r="D2958">
            <v>77.06</v>
          </cell>
        </row>
        <row r="2959">
          <cell r="A2959">
            <v>12533</v>
          </cell>
          <cell r="B2959" t="str">
            <v>ANEL DE CONCRETO ARMADO, D = 0,80 M, H = 0,30 M</v>
          </cell>
          <cell r="C2959" t="str">
            <v xml:space="preserve">UN    </v>
          </cell>
          <cell r="D2959">
            <v>91.92</v>
          </cell>
        </row>
        <row r="2960">
          <cell r="A2960">
            <v>12544</v>
          </cell>
          <cell r="B2960" t="str">
            <v>ANEL DE CONCRETO ARMADO, D = 0,80 M, H = 0,50 M</v>
          </cell>
          <cell r="C2960" t="str">
            <v xml:space="preserve">UN    </v>
          </cell>
          <cell r="D2960">
            <v>112.29</v>
          </cell>
        </row>
        <row r="2961">
          <cell r="A2961">
            <v>12546</v>
          </cell>
          <cell r="B2961" t="str">
            <v>ANEL DE CONCRETO ARMADO, D = 1,00 M, H = 0,40 M</v>
          </cell>
          <cell r="C2961" t="str">
            <v xml:space="preserve">UN    </v>
          </cell>
          <cell r="D2961">
            <v>116.24</v>
          </cell>
        </row>
        <row r="2962">
          <cell r="A2962">
            <v>12547</v>
          </cell>
          <cell r="B2962" t="str">
            <v>ANEL DE CONCRETO ARMADO, D = 1,00 M, H = 0,50 M</v>
          </cell>
          <cell r="C2962" t="str">
            <v xml:space="preserve">UN    </v>
          </cell>
          <cell r="D2962">
            <v>135.16999999999999</v>
          </cell>
        </row>
        <row r="2963">
          <cell r="A2963">
            <v>12548</v>
          </cell>
          <cell r="B2963" t="str">
            <v>ANEL DE CONCRETO ARMADO, D = *1,10* M, H = 0,30 M</v>
          </cell>
          <cell r="C2963" t="str">
            <v xml:space="preserve">UN    </v>
          </cell>
          <cell r="D2963">
            <v>92.66</v>
          </cell>
        </row>
        <row r="2964">
          <cell r="A2964">
            <v>12551</v>
          </cell>
          <cell r="B2964" t="str">
            <v>ANEL DE CONCRETO ARMADO, D = 1,20 M, H = 0,50 M</v>
          </cell>
          <cell r="C2964" t="str">
            <v xml:space="preserve">UN    </v>
          </cell>
          <cell r="D2964">
            <v>147.19</v>
          </cell>
        </row>
        <row r="2965">
          <cell r="A2965">
            <v>12563</v>
          </cell>
          <cell r="B2965" t="str">
            <v>ANEL DE CONCRETO ARMADO, D = 1,50 M, H = 0,50 M</v>
          </cell>
          <cell r="C2965" t="str">
            <v xml:space="preserve">UN    </v>
          </cell>
          <cell r="D2965">
            <v>231.19</v>
          </cell>
        </row>
        <row r="2966">
          <cell r="A2966">
            <v>12565</v>
          </cell>
          <cell r="B2966" t="str">
            <v>ANEL DE CONCRETO ARMADO, D = 2,00 M, H = 0,50 M</v>
          </cell>
          <cell r="C2966" t="str">
            <v xml:space="preserve">UN    </v>
          </cell>
          <cell r="D2966">
            <v>363.8</v>
          </cell>
        </row>
        <row r="2967">
          <cell r="A2967">
            <v>12567</v>
          </cell>
          <cell r="B2967" t="str">
            <v>ANEL DE CONCRETO ARMADO, D = 2,50 M, H = 0,50 M</v>
          </cell>
          <cell r="C2967" t="str">
            <v xml:space="preserve">UN    </v>
          </cell>
          <cell r="D2967">
            <v>473.39</v>
          </cell>
        </row>
        <row r="2968">
          <cell r="A2968">
            <v>12568</v>
          </cell>
          <cell r="B2968" t="str">
            <v>ANEL DE CONCRETO ARMADO, D = 3,00 M, H = 0,50 M</v>
          </cell>
          <cell r="C2968" t="str">
            <v xml:space="preserve">UN    </v>
          </cell>
          <cell r="D2968">
            <v>781.65</v>
          </cell>
        </row>
        <row r="2969">
          <cell r="A2969">
            <v>12569</v>
          </cell>
          <cell r="B2969" t="str">
            <v>TUBO CONCRETO ARMADO, CLASSE PA-2, PB, DN 1100 MM, PARA AGUAS PLUVIAIS (NBR 8890)</v>
          </cell>
          <cell r="C2969" t="str">
            <v xml:space="preserve">M     </v>
          </cell>
          <cell r="D2969">
            <v>311.55</v>
          </cell>
        </row>
        <row r="2970">
          <cell r="A2970">
            <v>12572</v>
          </cell>
          <cell r="B2970" t="str">
            <v>TUBO CONCRETO ARMADO, CLASSE PA-3, PB, DN 1000 MM, PARA AGUAS PLUVIAIS (NBR 8890)</v>
          </cell>
          <cell r="C2970" t="str">
            <v xml:space="preserve">M     </v>
          </cell>
          <cell r="D2970">
            <v>389.72</v>
          </cell>
        </row>
        <row r="2971">
          <cell r="A2971">
            <v>12573</v>
          </cell>
          <cell r="B2971" t="str">
            <v>TUBO CONCRETO ARMADO, CLASSE PA-3, PB, DN 1100 MM, PARA AGUAS PLUVIAIS (NBR 8890)</v>
          </cell>
          <cell r="C2971" t="str">
            <v xml:space="preserve">M     </v>
          </cell>
          <cell r="D2971">
            <v>409.54</v>
          </cell>
        </row>
        <row r="2972">
          <cell r="A2972">
            <v>12574</v>
          </cell>
          <cell r="B2972" t="str">
            <v>TUBO CONCRETO ARMADO, CLASSE PA-3, PB, DN 1200 MM, PARA AGUAS PLUVIAIS (NBR 8890)</v>
          </cell>
          <cell r="C2972" t="str">
            <v xml:space="preserve">M     </v>
          </cell>
          <cell r="D2972">
            <v>532.16</v>
          </cell>
        </row>
        <row r="2973">
          <cell r="A2973">
            <v>12575</v>
          </cell>
          <cell r="B2973" t="str">
            <v>TUBO CONCRETO ARMADO, CLASSE PA-3, PB, DN 1500 MM, PARA AGUAS PLUVIAIS (NBR 8890)</v>
          </cell>
          <cell r="C2973" t="str">
            <v xml:space="preserve">M     </v>
          </cell>
          <cell r="D2973">
            <v>781.1</v>
          </cell>
        </row>
        <row r="2974">
          <cell r="A2974">
            <v>12576</v>
          </cell>
          <cell r="B2974" t="str">
            <v>TUBO CONCRETO ARMADO, CLASSE PA-3, PB, DN 400 MM, PARA AGUAS PLUVIAIS (NBR 8890)</v>
          </cell>
          <cell r="C2974" t="str">
            <v xml:space="preserve">M     </v>
          </cell>
          <cell r="D2974">
            <v>82.56</v>
          </cell>
        </row>
        <row r="2975">
          <cell r="A2975">
            <v>12577</v>
          </cell>
          <cell r="B2975" t="str">
            <v>TUBO CONCRETO ARMADO, CLASSE PA-3, PB, DN 500 MM, PARA AGUAS PLUVIAIS (NBR 8890)</v>
          </cell>
          <cell r="C2975" t="str">
            <v xml:space="preserve">M     </v>
          </cell>
          <cell r="D2975">
            <v>106.78</v>
          </cell>
        </row>
        <row r="2976">
          <cell r="A2976">
            <v>12578</v>
          </cell>
          <cell r="B2976" t="str">
            <v>TUBO CONCRETO ARMADO, CLASSE PA-3, PB, DN 600 MM, PARA AGUAS PLUVIAIS (NBR 8890)</v>
          </cell>
          <cell r="C2976" t="str">
            <v xml:space="preserve">M     </v>
          </cell>
          <cell r="D2976">
            <v>143.22</v>
          </cell>
        </row>
        <row r="2977">
          <cell r="A2977">
            <v>12579</v>
          </cell>
          <cell r="B2977" t="str">
            <v>TUBO CONCRETO ARMADO, CLASSE PA-3, PB, DN 700 MM, PARA AGUAS PLUVIAIS (NBR 8890)</v>
          </cell>
          <cell r="C2977" t="str">
            <v xml:space="preserve">M     </v>
          </cell>
          <cell r="D2977">
            <v>209.73</v>
          </cell>
        </row>
        <row r="2978">
          <cell r="A2978">
            <v>12580</v>
          </cell>
          <cell r="B2978" t="str">
            <v>TUBO CONCRETO ARMADO, CLASSE PA-3, PB, DN 800 MM, PARA AGUAS PLUVIAIS (NBR 8890)</v>
          </cell>
          <cell r="C2978" t="str">
            <v xml:space="preserve">M     </v>
          </cell>
          <cell r="D2978">
            <v>270.74</v>
          </cell>
        </row>
        <row r="2979">
          <cell r="A2979">
            <v>12581</v>
          </cell>
          <cell r="B2979" t="str">
            <v>TUBO CONCRETO ARMADO, CLASSE PA-3, PB, DN 900 MM, PARA AGUAS PLUVIAIS (NBR 8890)</v>
          </cell>
          <cell r="C2979" t="str">
            <v xml:space="preserve">M     </v>
          </cell>
          <cell r="D2979">
            <v>370.45</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163.89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580.87</v>
          </cell>
        </row>
        <row r="3033">
          <cell r="A3033">
            <v>12760</v>
          </cell>
          <cell r="B3033" t="str">
            <v>CHAPA ACO INOX AISI 304 NUMERO 4 (E = 6 MM), ACABAMENTO NUMERO 1 (LAMINADO A QUENTE, FOSCO)</v>
          </cell>
          <cell r="C3033" t="str">
            <v xml:space="preserve">M2    </v>
          </cell>
          <cell r="D3033">
            <v>871.32</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6.15</v>
          </cell>
        </row>
        <row r="3044">
          <cell r="A3044">
            <v>12863</v>
          </cell>
          <cell r="B3044" t="str">
            <v>ADAPTADOR, PVC PBA, A BOLSA DEFOFO, JE, DN 50 / DE 60 MM</v>
          </cell>
          <cell r="C3044" t="str">
            <v xml:space="preserve">UN    </v>
          </cell>
          <cell r="D3044">
            <v>17.07</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1.54</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183.37</v>
          </cell>
        </row>
        <row r="3066">
          <cell r="A3066">
            <v>13110</v>
          </cell>
          <cell r="B3066" t="str">
            <v>SAPATA DE PVC ADITIVADO NERVURADO D = 8"</v>
          </cell>
          <cell r="C3066" t="str">
            <v xml:space="preserve">UN    </v>
          </cell>
          <cell r="D3066">
            <v>241.33</v>
          </cell>
        </row>
        <row r="3067">
          <cell r="A3067">
            <v>13113</v>
          </cell>
          <cell r="B3067" t="str">
            <v>ANEL DE CONCRETO ARMADO, D = 0,60 M, H = 0,10 M</v>
          </cell>
          <cell r="C3067" t="str">
            <v xml:space="preserve">UN    </v>
          </cell>
          <cell r="D3067">
            <v>37.979999999999997</v>
          </cell>
        </row>
        <row r="3068">
          <cell r="A3068">
            <v>13114</v>
          </cell>
          <cell r="B3068" t="str">
            <v>ANEL DE CONCRETO ARMADO, D = 0,60 M, H = 0,15 M</v>
          </cell>
          <cell r="C3068" t="str">
            <v xml:space="preserve">UN    </v>
          </cell>
          <cell r="D3068">
            <v>46.23</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78.5</v>
          </cell>
        </row>
        <row r="3078">
          <cell r="A3078">
            <v>13192</v>
          </cell>
          <cell r="B3078" t="str">
            <v>LIXADEIRA ELETRICA ANGULAR PARA CONCRETO, POTENCIA 1.400 W, PRATO DIAMANTADO DE 5''</v>
          </cell>
          <cell r="C3078" t="str">
            <v xml:space="preserve">UN    </v>
          </cell>
          <cell r="D3078">
            <v>5215.82</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420603.44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155439.24</v>
          </cell>
        </row>
        <row r="3082">
          <cell r="A3082">
            <v>13244</v>
          </cell>
          <cell r="B3082" t="str">
            <v>CONE DE SINALIZACAO EM PVC RIGIDO COM FAIXA REFLETIVA, H = 70 / 76 CM</v>
          </cell>
          <cell r="C3082" t="str">
            <v xml:space="preserve">UN    </v>
          </cell>
          <cell r="D3082">
            <v>32.33</v>
          </cell>
        </row>
        <row r="3083">
          <cell r="A3083">
            <v>13246</v>
          </cell>
          <cell r="B3083" t="str">
            <v>PARAFUSO DE FERRO POLIDO, SEXTAVADO, COM ROSCA INTEIRA, DIAMETRO 5/16", COMPRIMENTO 3/4", COM PORCA E ARRUELA LISA LEVE</v>
          </cell>
          <cell r="C3083" t="str">
            <v xml:space="preserve">UN    </v>
          </cell>
          <cell r="D3083">
            <v>0.19</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306.05</v>
          </cell>
        </row>
        <row r="3087">
          <cell r="A3087">
            <v>13261</v>
          </cell>
          <cell r="B3087" t="str">
            <v>FLANELA *30 X 40* CM</v>
          </cell>
          <cell r="C3087" t="str">
            <v xml:space="preserve">UN    </v>
          </cell>
          <cell r="D3087">
            <v>1.52</v>
          </cell>
        </row>
        <row r="3088">
          <cell r="A3088">
            <v>13279</v>
          </cell>
          <cell r="B3088" t="str">
            <v>CHUMBADOR DE ACO TIPO PARABOLT, * 5/8" X 200* MM,  COM PORCA E ARRUELA</v>
          </cell>
          <cell r="C3088" t="str">
            <v xml:space="preserve">KG    </v>
          </cell>
          <cell r="D3088">
            <v>9.08</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0.66</v>
          </cell>
        </row>
        <row r="3091">
          <cell r="A3091">
            <v>13329</v>
          </cell>
          <cell r="B3091" t="str">
            <v>SOQUETE DE PVC / TERMOPLASTICO BASE E27, COM RABICHO, PARA LAMPADAS</v>
          </cell>
          <cell r="C3091" t="str">
            <v xml:space="preserve">UN    </v>
          </cell>
          <cell r="D3091">
            <v>3.51</v>
          </cell>
        </row>
        <row r="3092">
          <cell r="A3092">
            <v>13333</v>
          </cell>
          <cell r="B3092" t="str">
            <v>GRUPO DE SOLDAGEM C/ GERADOR A DIESEL 60 CV PARA SOLDA ELETRICA, SOBRE 04 RODAS, COM MOTOR 4 CILINDROS</v>
          </cell>
          <cell r="C3092" t="str">
            <v xml:space="preserve">UN    </v>
          </cell>
          <cell r="D3092">
            <v>101081.8</v>
          </cell>
        </row>
        <row r="3093">
          <cell r="A3093">
            <v>13335</v>
          </cell>
          <cell r="B3093" t="str">
            <v>POSTE DE CONCRETO DUPLO T, 200 KG, H = 8 M (NBR 8451)</v>
          </cell>
          <cell r="C3093" t="str">
            <v xml:space="preserve">UN    </v>
          </cell>
          <cell r="D3093">
            <v>354.57</v>
          </cell>
        </row>
        <row r="3094">
          <cell r="A3094">
            <v>13339</v>
          </cell>
          <cell r="B3094" t="str">
            <v>POSTE DE CONCRETO DUPLO T, 300 KG, H = 12 M (NBR 8451)</v>
          </cell>
          <cell r="C3094" t="str">
            <v xml:space="preserve">UN    </v>
          </cell>
          <cell r="D3094">
            <v>875.29</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19.57</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10.14</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63.89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238.02</v>
          </cell>
        </row>
        <row r="3109">
          <cell r="A3109">
            <v>13395</v>
          </cell>
          <cell r="B3109" t="str">
            <v>QUADRO DE DISTRIBUICAO COM BARRAMENTO TRIFASICO, DE EMBUTIR, EM CHAPA DE ACO GALVANIZADO, PARA 18 DISJUNTORES DIN, 100 A</v>
          </cell>
          <cell r="C3109" t="str">
            <v xml:space="preserve">UN    </v>
          </cell>
          <cell r="D3109">
            <v>285.41000000000003</v>
          </cell>
        </row>
        <row r="3110">
          <cell r="A3110">
            <v>13396</v>
          </cell>
          <cell r="B3110" t="str">
            <v>QUADRO DE DISTRIBUICAO COM BARRAMENTO TRIFASICO, DE EMBUTIR, EM CHAPA DE ACO GALVANIZADO, PARA 28 DISJUNTORES DIN, 100 A</v>
          </cell>
          <cell r="C3110" t="str">
            <v xml:space="preserve">UN    </v>
          </cell>
          <cell r="D3110">
            <v>610.84</v>
          </cell>
        </row>
        <row r="3111">
          <cell r="A3111">
            <v>13397</v>
          </cell>
          <cell r="B3111" t="str">
            <v>QUADRO DE DISTRIBUICAO COM BARRAMENTO TRIFASICO, DE EMBUTIR, EM CHAPA DE ACO GALVANIZADO, PARA 30 DISJUNTORES DIN, 100 A</v>
          </cell>
          <cell r="C3111" t="str">
            <v xml:space="preserve">UN    </v>
          </cell>
          <cell r="D3111">
            <v>617.39</v>
          </cell>
        </row>
        <row r="3112">
          <cell r="A3112">
            <v>13399</v>
          </cell>
          <cell r="B3112" t="str">
            <v>QUADRO DE DISTRIBUICAO SEM BARRAMENTO, COM PORTA, DE EMBUTIR, EM CHAPA DE ACO GALVANIZADO, PARA 3 DISJUNTORES NEMA</v>
          </cell>
          <cell r="C3112" t="str">
            <v xml:space="preserve">UN    </v>
          </cell>
          <cell r="D3112">
            <v>26.15</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51.08</v>
          </cell>
        </row>
        <row r="3115">
          <cell r="A3115">
            <v>13416</v>
          </cell>
          <cell r="B3115" t="str">
            <v>TORNEIRA CROMADA DE PAREDE PARA COZINHA SEM AREJADOR, PADRAO POPULAR, 1/2 " OU 3/4 " (REF 1158)</v>
          </cell>
          <cell r="C3115" t="str">
            <v xml:space="preserve">UN    </v>
          </cell>
          <cell r="D3115">
            <v>42.3</v>
          </cell>
        </row>
        <row r="3116">
          <cell r="A3116">
            <v>13417</v>
          </cell>
          <cell r="B3116" t="str">
            <v>TORNEIRA CROMADA SEM BICO PARA TANQUE 1/2 " OU 3/4 " (REF 1143)</v>
          </cell>
          <cell r="C3116" t="str">
            <v xml:space="preserve">UN    </v>
          </cell>
          <cell r="D3116">
            <v>37.31</v>
          </cell>
        </row>
        <row r="3117">
          <cell r="A3117">
            <v>13418</v>
          </cell>
          <cell r="B3117" t="str">
            <v>TORNEIRA CROMADA CURTA SEM BICO PARA TANQUE, PADRAO POPULAR, 1/2 " OU 3/4 " (REF 1140)</v>
          </cell>
          <cell r="C3117" t="str">
            <v xml:space="preserve">UN    </v>
          </cell>
          <cell r="D3117">
            <v>16.95</v>
          </cell>
        </row>
        <row r="3118">
          <cell r="A3118">
            <v>13447</v>
          </cell>
          <cell r="B3118" t="str">
            <v>MARTELO PERFURADOR PNEUMATICO MANUAL, DE SUPERFICIE, COM AVANCO DE COLUNA, PESO DE 22 KG</v>
          </cell>
          <cell r="C3118" t="str">
            <v xml:space="preserve">UN    </v>
          </cell>
          <cell r="D3118">
            <v>34442.83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8985.5</v>
          </cell>
        </row>
        <row r="3120">
          <cell r="A3120">
            <v>13458</v>
          </cell>
          <cell r="B3120" t="str">
            <v>COMPACTADOR DE SOLOS DE PERCURSAO (SOQUETE) COM MOTOR A GASOLINA 4 TEMPOS DE 4 HP (4 CV)</v>
          </cell>
          <cell r="C3120" t="str">
            <v xml:space="preserve">UN    </v>
          </cell>
          <cell r="D3120">
            <v>15365.21</v>
          </cell>
        </row>
        <row r="3121">
          <cell r="A3121">
            <v>13475</v>
          </cell>
          <cell r="B3121" t="str">
            <v>VIBRADOR DE IMERSAO, DIAMETRO DA PONTEIRA DE *45* MM, COM MOTOR 4 TEMPOS A GASOLINA DE 5,5 HP (5,5 CV)</v>
          </cell>
          <cell r="C3121" t="str">
            <v xml:space="preserve">UN    </v>
          </cell>
          <cell r="D3121">
            <v>2673.66</v>
          </cell>
        </row>
        <row r="3122">
          <cell r="A3122">
            <v>13476</v>
          </cell>
          <cell r="B3122" t="str">
            <v>VIBROACABADORA DE ASFALTO SOBRE ESTEIRAS, LARG. PAVIM. 2,60 M A 5,75 M, POT. 110 HP, CAP. 450 T/ H</v>
          </cell>
          <cell r="C3122" t="str">
            <v xml:space="preserve">UN    </v>
          </cell>
          <cell r="D3122">
            <v>727026.14</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54340.04</v>
          </cell>
        </row>
        <row r="3125">
          <cell r="A3125">
            <v>13533</v>
          </cell>
          <cell r="B3125" t="str">
            <v>GRUPO DE SOLDAGEM COM GERADOR A DIESEL 30 CV, PARA SOLDA ELETRICA, SOBRE DUAS RODAS</v>
          </cell>
          <cell r="C3125" t="str">
            <v xml:space="preserve">UN    </v>
          </cell>
          <cell r="D3125">
            <v>90355.9</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386266.05</v>
          </cell>
        </row>
        <row r="3128">
          <cell r="A3128">
            <v>13606</v>
          </cell>
          <cell r="B3128" t="str">
            <v>VIBROACABADORA DE ASFALTO SOBRE RODAS, LARGURA DE PAVIMENTACAO DE 1,70 A 4,20 M, POTENCIA 78 KW/105 HP, CAPACIDADE 300 T/H</v>
          </cell>
          <cell r="C3128" t="str">
            <v xml:space="preserve">UN    </v>
          </cell>
          <cell r="D3128">
            <v>780376.2</v>
          </cell>
        </row>
        <row r="3129">
          <cell r="A3129">
            <v>13617</v>
          </cell>
          <cell r="B3129" t="str">
            <v>CAMINHONETE CABINE SIMPLES COM MOTOR 1.6 FLEX, CAMBIO  MANUAL, POTENCIA 101/104 CV, 2 PORTAS</v>
          </cell>
          <cell r="C3129" t="str">
            <v xml:space="preserve">UN    </v>
          </cell>
          <cell r="D3129">
            <v>49589.52</v>
          </cell>
        </row>
        <row r="3130">
          <cell r="A3130">
            <v>13726</v>
          </cell>
          <cell r="B3130" t="str">
            <v>VASSOURA MECANICA REBOCAVEL COM ESCOVA CILINDRICA LARGURA UTIL DE VARRIMENTO = 2,44M</v>
          </cell>
          <cell r="C3130" t="str">
            <v xml:space="preserve">UN    </v>
          </cell>
          <cell r="D3130">
            <v>31908.16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2935</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49965.14</v>
          </cell>
        </row>
        <row r="3136">
          <cell r="A3136">
            <v>13877</v>
          </cell>
          <cell r="B3136" t="str">
            <v>FRESADORA DE ASFALTO A FRIO SOBRE RODAS, LARG. FRESAGEM 1,00 M, POT. 155 KW/208 HP</v>
          </cell>
          <cell r="C3136" t="str">
            <v xml:space="preserve">UN    </v>
          </cell>
          <cell r="D3136">
            <v>1052357.2</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438</v>
          </cell>
        </row>
        <row r="3139">
          <cell r="A3139">
            <v>13891</v>
          </cell>
          <cell r="B3139" t="str">
            <v>BETONEIRA CAPACIDADE NOMINAL 400 L, CAPACIDADE DE MISTURA 310 L, MOTOR A GASOLINA POTENCIA 5,5 CV, SEM CARREGADOR</v>
          </cell>
          <cell r="C3139" t="str">
            <v xml:space="preserve">UN    </v>
          </cell>
          <cell r="D3139">
            <v>4430.33</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2194.91</v>
          </cell>
        </row>
        <row r="3144">
          <cell r="A3144">
            <v>13897</v>
          </cell>
          <cell r="B3144" t="str">
            <v>REGUA VIBRADORA DUPLA PARA CONCRETO A GASOLINA 5,5 HP, PESO DE 60 KG, COMPRIMENTO 4 M</v>
          </cell>
          <cell r="C3144" t="str">
            <v xml:space="preserve">UN    </v>
          </cell>
          <cell r="D3144">
            <v>8220.74</v>
          </cell>
        </row>
        <row r="3145">
          <cell r="A3145">
            <v>13914</v>
          </cell>
          <cell r="B3145" t="str">
            <v>TALHA MANUAL DE CORRENTE, CAPACIDADE DE 1 T COM ELEVACAO DE 3 M</v>
          </cell>
          <cell r="C3145" t="str">
            <v xml:space="preserve">UN    </v>
          </cell>
          <cell r="D3145">
            <v>809.04</v>
          </cell>
        </row>
        <row r="3146">
          <cell r="A3146">
            <v>13954</v>
          </cell>
          <cell r="B3146" t="str">
            <v>POLIDORA DE PISO (POLITRIZ) ELETRICA, MOTOR MONOFASICO DE 4 HP, PESO DE 100 KG, DIAMETRO DO TRABALHO DE 450 MM</v>
          </cell>
          <cell r="C3146" t="str">
            <v xml:space="preserve">UN    </v>
          </cell>
          <cell r="D3146">
            <v>9013.98</v>
          </cell>
        </row>
        <row r="3147">
          <cell r="A3147">
            <v>13955</v>
          </cell>
          <cell r="B3147" t="str">
            <v>MOTOSSERRA PORTATIL COM MOTOR A GASOLINA DE *60* CC</v>
          </cell>
          <cell r="C3147" t="str">
            <v xml:space="preserve">UN    </v>
          </cell>
          <cell r="D3147">
            <v>1997.93</v>
          </cell>
        </row>
        <row r="3148">
          <cell r="A3148">
            <v>13983</v>
          </cell>
          <cell r="B3148" t="str">
            <v>TORNEIRA CROMADA DE PAREDE PARA COZINHA COM AREJADOR, PADRAO POPULAR, 1/2 " OU 3/4 " (REF 1159)</v>
          </cell>
          <cell r="C3148" t="str">
            <v xml:space="preserve">UN    </v>
          </cell>
          <cell r="D3148">
            <v>52.46</v>
          </cell>
        </row>
        <row r="3149">
          <cell r="A3149">
            <v>13984</v>
          </cell>
          <cell r="B3149" t="str">
            <v>TORNEIRA CROMADA CURTA SEM BICO PARA USO GERAL  1/2 " OU 3/4 " (REF 1152)</v>
          </cell>
          <cell r="C3149" t="str">
            <v xml:space="preserve">UN    </v>
          </cell>
          <cell r="D3149">
            <v>42.41</v>
          </cell>
        </row>
        <row r="3150">
          <cell r="A3150">
            <v>14013</v>
          </cell>
          <cell r="B3150" t="str">
            <v>BOMBA TRIPLEX COM MOTOR A DIESEL, NACIONAL, DIAMETRO DE SUCCAO DE 2 1/2''</v>
          </cell>
          <cell r="C3150" t="str">
            <v xml:space="preserve">UN    </v>
          </cell>
          <cell r="D3150">
            <v>123996.48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640.24</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180.09</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1149.24</v>
          </cell>
        </row>
        <row r="3170">
          <cell r="A3170">
            <v>14163</v>
          </cell>
          <cell r="B3170" t="str">
            <v>POSTE CONICO CONTINUO EM ACO GALVANIZADO, CURVO, BRACO DUPLO, FLANGEADO,  H = 9 M, DIAMETRO INFERIOR = *135* MM</v>
          </cell>
          <cell r="C3170" t="str">
            <v xml:space="preserve">UN    </v>
          </cell>
          <cell r="D3170">
            <v>1353.24</v>
          </cell>
        </row>
        <row r="3171">
          <cell r="A3171">
            <v>14164</v>
          </cell>
          <cell r="B3171" t="str">
            <v>POSTE CONICO CONTINUO EM ACO GALVANIZADO, CURVO, BRACO DUPLO, ENGASTADO,  H = 9 M, DIAMETRO INFERIOR = *135* MM</v>
          </cell>
          <cell r="C3171" t="str">
            <v xml:space="preserve">UN    </v>
          </cell>
          <cell r="D3171">
            <v>1190.6400000000001</v>
          </cell>
        </row>
        <row r="3172">
          <cell r="A3172">
            <v>14165</v>
          </cell>
          <cell r="B3172" t="str">
            <v>POSTE CONICO CONTINUO EM ACO GALVANIZADO, RETO, ENGASTADO,  H = 9 M, DIAMETRO INFERIOR = *145* MM</v>
          </cell>
          <cell r="C3172" t="str">
            <v xml:space="preserve">UN    </v>
          </cell>
          <cell r="D3172">
            <v>1203.03</v>
          </cell>
        </row>
        <row r="3173">
          <cell r="A3173">
            <v>14166</v>
          </cell>
          <cell r="B3173" t="str">
            <v>POSTE CONICO CONTINUO EM ACO GALVANIZADO, RETO, ENGASTADO,  H = 7 M, DIAMETRO INFERIOR = *125* MM</v>
          </cell>
          <cell r="C3173" t="str">
            <v xml:space="preserve">UN    </v>
          </cell>
          <cell r="D3173">
            <v>868.38</v>
          </cell>
        </row>
        <row r="3174">
          <cell r="A3174">
            <v>14170</v>
          </cell>
          <cell r="B3174" t="str">
            <v>TELHA DE ACO ZINCADO TRAPEZOIDAL AUTOPORTANTE, A = 120 MM, E = 0,95 MM, SEM PINTURA</v>
          </cell>
          <cell r="C3174" t="str">
            <v xml:space="preserve">M2    </v>
          </cell>
          <cell r="D3174">
            <v>62.53</v>
          </cell>
        </row>
        <row r="3175">
          <cell r="A3175">
            <v>14171</v>
          </cell>
          <cell r="B3175" t="str">
            <v>TELHA DE ACO ZINCADO TRAPEZOIDAL AUTOPORTANTE, A = 120 MM, E = 0,95 MM, COM PINTURA ELETROSTATICA BRANCA EM 1 FACE</v>
          </cell>
          <cell r="C3175" t="str">
            <v xml:space="preserve">M2    </v>
          </cell>
          <cell r="D3175">
            <v>70.77</v>
          </cell>
        </row>
        <row r="3176">
          <cell r="A3176">
            <v>14172</v>
          </cell>
          <cell r="B3176" t="str">
            <v>TELHA DE ACO ZINCADO TRAPEZOIDAL AUTOPORTANTE, A = 259 MM, E = 0,95 MM, SEM PINTURA</v>
          </cell>
          <cell r="C3176" t="str">
            <v xml:space="preserve">M2    </v>
          </cell>
          <cell r="D3176">
            <v>66.739999999999995</v>
          </cell>
        </row>
        <row r="3177">
          <cell r="A3177">
            <v>14173</v>
          </cell>
          <cell r="B3177" t="str">
            <v>TELHA DE ACO ZINCADO TRAPEZOIDAL AUTOPORTANTE, A = 259 MM, E = 0,95 MM, COM PINTURA ELETROSTATICA BRANCA EM 1 FACE</v>
          </cell>
          <cell r="C3177" t="str">
            <v xml:space="preserve">M2    </v>
          </cell>
          <cell r="D3177">
            <v>82.45</v>
          </cell>
        </row>
        <row r="3178">
          <cell r="A3178">
            <v>14185</v>
          </cell>
          <cell r="B3178" t="str">
            <v>AQUECEDOR DE AGUA ELETRICO  RESERVATORIO DE 700 L CILINDRICO EM COBRE, REFORCADO COM ACO CARBONO, MONOFASICO, TENSAO NOMINAL 220 V</v>
          </cell>
          <cell r="C3178" t="str">
            <v xml:space="preserve">UN    </v>
          </cell>
          <cell r="D3178">
            <v>9243.6299999999992</v>
          </cell>
        </row>
        <row r="3179">
          <cell r="A3179">
            <v>14186</v>
          </cell>
          <cell r="B3179" t="str">
            <v>AQUECEDOR DE AGUA ELETRICO  RESERVATORIO DE 500 L CILINDRICO EM COBRE, REFORCADO COM ACO CARBONO, TRIFASICO, TENSAO NOMINAL 220/380/400 V, POTENCIA 24 KW</v>
          </cell>
          <cell r="C3179" t="str">
            <v xml:space="preserve">UN    </v>
          </cell>
          <cell r="D3179">
            <v>7135.79</v>
          </cell>
        </row>
        <row r="3180">
          <cell r="A3180">
            <v>14211</v>
          </cell>
          <cell r="B3180" t="str">
            <v>CONTRA-PORCA SEXTAVADA, DIAMETRO NOMINAL 1 3/8", ALTURA 35 MM</v>
          </cell>
          <cell r="C3180" t="str">
            <v xml:space="preserve">UN    </v>
          </cell>
          <cell r="D3180">
            <v>19.66</v>
          </cell>
        </row>
        <row r="3181">
          <cell r="A3181">
            <v>14221</v>
          </cell>
          <cell r="B3181" t="str">
            <v>PA CARREGADEIRA SOBRE RODAS, POTENCIA 152 HP, CAPACIDADE DA CACAMBA DE 1,53 A 2,30 M3, PESO OPERACIONAL DE 10216 KG</v>
          </cell>
          <cell r="C3181" t="str">
            <v xml:space="preserve">UN    </v>
          </cell>
          <cell r="D3181">
            <v>221119.99</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1650.44</v>
          </cell>
        </row>
        <row r="3184">
          <cell r="A3184">
            <v>14254</v>
          </cell>
          <cell r="B3184" t="str">
            <v>GRUPO GERADOR DIESEL, SEM CARENAGEM, POTENCIA STANDART ENTRE 80 E 90 KVA, VELOCIDADE DE 1800 RPM, FREQUENCIA DE 60 HZ</v>
          </cell>
          <cell r="C3184" t="str">
            <v xml:space="preserve">UN    </v>
          </cell>
          <cell r="D3184">
            <v>53000</v>
          </cell>
        </row>
        <row r="3185">
          <cell r="A3185">
            <v>14405</v>
          </cell>
          <cell r="B3185" t="str">
            <v>TANQUE DE ASFALTO ESTACIONARIO COM SERPENTINA, CAPACIDADE 30.000 L</v>
          </cell>
          <cell r="C3185" t="str">
            <v xml:space="preserve">UN    </v>
          </cell>
          <cell r="D3185">
            <v>65434.36</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399141.63</v>
          </cell>
        </row>
        <row r="3188">
          <cell r="A3188">
            <v>14511</v>
          </cell>
          <cell r="B3188" t="str">
            <v>ROLO COMPACTADOR DE PNEUS, ESTATICO, PRESSAO VARIAVEL, POTENCIA 110 HP, PESO SEM/COM LASTRO 10,8/27 T, LARGURA DE ROLAGEM 2,30 M</v>
          </cell>
          <cell r="C3188" t="str">
            <v xml:space="preserve">UN    </v>
          </cell>
          <cell r="D3188">
            <v>477682.38</v>
          </cell>
        </row>
        <row r="3189">
          <cell r="A3189">
            <v>14513</v>
          </cell>
          <cell r="B3189" t="str">
            <v>ROLO COMPACTADOR PE DE CARNEIRO VIBRATORIO, POTENCIA 80 HP, PESO OPERACIONAL SEM/COM LASTRO 7,4/8,8 T, LARGURA DE TRABALHO 1,68 M</v>
          </cell>
          <cell r="C3189" t="str">
            <v xml:space="preserve">UN    </v>
          </cell>
          <cell r="D3189">
            <v>299365.69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19263</v>
          </cell>
        </row>
        <row r="3192">
          <cell r="A3192">
            <v>14531</v>
          </cell>
          <cell r="B3192" t="str">
            <v>MARTELO DEMOLIDOR PNEUMATICO MANUAL, COM REDUCAO DE VIBRACAO, PESO DE 21 KG</v>
          </cell>
          <cell r="C3192" t="str">
            <v xml:space="preserve">UN    </v>
          </cell>
          <cell r="D3192">
            <v>15306.85</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5.98</v>
          </cell>
        </row>
        <row r="3196">
          <cell r="A3196">
            <v>14575</v>
          </cell>
          <cell r="B3196" t="str">
            <v>RECICLADORA DE ASFALTO A FRIO SOBRE RODAS, LARG. FRESAGEM 2,00 M, POT. 315 KW/422 HP</v>
          </cell>
          <cell r="C3196" t="str">
            <v xml:space="preserve">UN    </v>
          </cell>
          <cell r="D3196">
            <v>2136096.87</v>
          </cell>
        </row>
        <row r="3197">
          <cell r="A3197">
            <v>14576</v>
          </cell>
          <cell r="B3197" t="str">
            <v>FRESADORA DE ASFALTO A FRIO SOBRE ESTEIRAS, LARG. FRESAGEM 2,00 M, POT. 410 KW/550 HP</v>
          </cell>
          <cell r="C3197" t="str">
            <v xml:space="preserve">UN    </v>
          </cell>
          <cell r="D3197">
            <v>2458289.81</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3865.25</v>
          </cell>
        </row>
        <row r="3201">
          <cell r="A3201">
            <v>14618</v>
          </cell>
          <cell r="B3201" t="str">
            <v>SERRA CIRCULAR DE BANCADA COM MOTOR ELETRICO, POTENCIA DE *1600* W, PARA DISCO DE DIAMETRO DE 10" (250 MM)</v>
          </cell>
          <cell r="C3201" t="str">
            <v xml:space="preserve">UN    </v>
          </cell>
          <cell r="D3201">
            <v>1258.99</v>
          </cell>
        </row>
        <row r="3202">
          <cell r="A3202">
            <v>14619</v>
          </cell>
          <cell r="B3202" t="str">
            <v>MAQUINA PARA CORTE COM DISCO ABRASIVO DE DIAMETRO DE 18'' (450 MM), COM MOTOR ELETRICO TRIFASICO DE 10 CV</v>
          </cell>
          <cell r="C3202" t="str">
            <v xml:space="preserve">UN    </v>
          </cell>
          <cell r="D3202">
            <v>14743.69</v>
          </cell>
        </row>
        <row r="3203">
          <cell r="A3203">
            <v>14626</v>
          </cell>
          <cell r="B3203" t="str">
            <v>ROLO COMPACTADOR VIBRATORIO TANDEM, ACO LISO, POTENCIA 125 HP, PESO SEM/COM LASTRO 10,20/11,65 T, LARGURA DE TRABALHO 1,73 M</v>
          </cell>
          <cell r="C3203" t="str">
            <v xml:space="preserve">UN    </v>
          </cell>
          <cell r="D3203">
            <v>430714.3</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24.31</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17.239999999999998</v>
          </cell>
        </row>
        <row r="3230">
          <cell r="A3230">
            <v>20067</v>
          </cell>
          <cell r="B3230" t="str">
            <v>TUBO PVC, PBV, SERIE R, DN 40 MM, PARA ESGOTO OU AGUAS PLUVIAIS PREDIAL (NBR 5688)</v>
          </cell>
          <cell r="C3230" t="str">
            <v xml:space="preserve">M     </v>
          </cell>
          <cell r="D3230">
            <v>5.01</v>
          </cell>
        </row>
        <row r="3231">
          <cell r="A3231">
            <v>20068</v>
          </cell>
          <cell r="B3231" t="str">
            <v>TUBO PVC, PBV, SERIE R, DN 50 MM, PARA ESGOTO OU AGUAS PLUVIAIS PREDIAL (NBR 5688)</v>
          </cell>
          <cell r="C3231" t="str">
            <v xml:space="preserve">M     </v>
          </cell>
          <cell r="D3231">
            <v>6.66</v>
          </cell>
        </row>
        <row r="3232">
          <cell r="A3232">
            <v>20069</v>
          </cell>
          <cell r="B3232" t="str">
            <v>TUBO PVC, PL, SERIE R, DN 40 MM, PARA ESGOTO OU AGUAS PLUVIAIS PREDIAL (NBR 5688)</v>
          </cell>
          <cell r="C3232" t="str">
            <v xml:space="preserve">M     </v>
          </cell>
          <cell r="D3232">
            <v>5.35</v>
          </cell>
        </row>
        <row r="3233">
          <cell r="A3233">
            <v>20070</v>
          </cell>
          <cell r="B3233" t="str">
            <v>TUBO PVC, PL, SERIE R, DN 50 MM, PARA ESGOTO OU AGUAS PLUVIAIS PREDIAL (NBR 5688)</v>
          </cell>
          <cell r="C3233" t="str">
            <v xml:space="preserve">M     </v>
          </cell>
          <cell r="D3233">
            <v>6.78</v>
          </cell>
        </row>
        <row r="3234">
          <cell r="A3234">
            <v>20071</v>
          </cell>
          <cell r="B3234" t="str">
            <v>TUBO PVC, PL, SERIE R, DN 75 MM, PARA ESGOTO OU AGUAS PLUVIAIS PREDIAL (NBR 5688)</v>
          </cell>
          <cell r="C3234" t="str">
            <v xml:space="preserve">M     </v>
          </cell>
          <cell r="D3234">
            <v>8.65</v>
          </cell>
        </row>
        <row r="3235">
          <cell r="A3235">
            <v>20072</v>
          </cell>
          <cell r="B3235" t="str">
            <v>TUBO PVC, PL, SERIE R, DN 100 MM, PARA ESGOTO OU AGUAS PLUVIAIS PREDIAL (NBR 5688)</v>
          </cell>
          <cell r="C3235" t="str">
            <v xml:space="preserve">M     </v>
          </cell>
          <cell r="D3235">
            <v>14.54</v>
          </cell>
        </row>
        <row r="3236">
          <cell r="A3236">
            <v>20073</v>
          </cell>
          <cell r="B3236" t="str">
            <v>TUBO PVC, PL, SERIE R, DN 150 MM, PARA ESGOTO OU AGUAS PLUVIAIS PREDIAL (NBR 5688)</v>
          </cell>
          <cell r="C3236" t="str">
            <v xml:space="preserve">M     </v>
          </cell>
          <cell r="D3236">
            <v>30.08</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9.61</v>
          </cell>
        </row>
        <row r="3249">
          <cell r="A3249">
            <v>20095</v>
          </cell>
          <cell r="B3249" t="str">
            <v>CURVA CURTA PVC, PB, JE, 90 GRAUS, DN 100 MM, PARA REDE COLETORA ESGOTO (NBR 10569)</v>
          </cell>
          <cell r="C3249" t="str">
            <v xml:space="preserve">UN    </v>
          </cell>
          <cell r="D3249">
            <v>16.28</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12.5</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13.39</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1605.63</v>
          </cell>
        </row>
        <row r="3306">
          <cell r="A3306">
            <v>20204</v>
          </cell>
          <cell r="B3306" t="str">
            <v>PRANCHAO DE MADEIRA APARELHADA *7,5 X 23* CM (3 X 9 ") MACARANDUBA, ANGELIM OU EQUIVALENTE DA REGIAO</v>
          </cell>
          <cell r="C3306" t="str">
            <v xml:space="preserve">M     </v>
          </cell>
          <cell r="D3306">
            <v>23.49</v>
          </cell>
        </row>
        <row r="3307">
          <cell r="A3307">
            <v>20205</v>
          </cell>
          <cell r="B3307" t="str">
            <v>RIPA DE MADEIRA APARELHADA *1,5 X 5* CM, MACARANDUBA, ANGELIM OU EQUIVALENTE DA REGIAO</v>
          </cell>
          <cell r="C3307" t="str">
            <v xml:space="preserve">M     </v>
          </cell>
          <cell r="D3307">
            <v>0.84</v>
          </cell>
        </row>
        <row r="3308">
          <cell r="A3308">
            <v>20206</v>
          </cell>
          <cell r="B3308" t="str">
            <v>SARRAFO DE MADEIRA APARELHADA *2 X 10* CM, MACARANDUBA, ANGELIM OU EQUIVALENTE DA REGIAO</v>
          </cell>
          <cell r="C3308" t="str">
            <v xml:space="preserve">M     </v>
          </cell>
          <cell r="D3308">
            <v>2.5099999999999998</v>
          </cell>
        </row>
        <row r="3309">
          <cell r="A3309">
            <v>20208</v>
          </cell>
          <cell r="B3309" t="str">
            <v>PRANCHAO DE MADEIRA APARELHADA *8 X 30* CM, MACARANDUBA, ANGELIM OU EQUIVALENTE DA REGIAO</v>
          </cell>
          <cell r="C3309" t="str">
            <v xml:space="preserve">M     </v>
          </cell>
          <cell r="D3309">
            <v>27.58</v>
          </cell>
        </row>
        <row r="3310">
          <cell r="A3310">
            <v>20209</v>
          </cell>
          <cell r="B3310" t="str">
            <v>PECA DE MADEIRA APARELHADA *7,5 X 7,5* CM (3 X 3 ") MACARANDUBA, ANGELIM OU EQUIVALENTE DA REGIAO</v>
          </cell>
          <cell r="C3310" t="str">
            <v xml:space="preserve">M     </v>
          </cell>
          <cell r="D3310">
            <v>5.47</v>
          </cell>
        </row>
        <row r="3311">
          <cell r="A3311">
            <v>20211</v>
          </cell>
          <cell r="B3311" t="str">
            <v>VIGA DE MADEIRA APARELHADA *6 X 16* CM, MACARANDUBA, ANGELIM OU EQUIVALENTE DA REGIAO</v>
          </cell>
          <cell r="C3311" t="str">
            <v xml:space="preserve">M     </v>
          </cell>
          <cell r="D3311">
            <v>9.92</v>
          </cell>
        </row>
        <row r="3312">
          <cell r="A3312">
            <v>20212</v>
          </cell>
          <cell r="B3312" t="str">
            <v>CAIBRO DE MADEIRA APARELHADA *6 X 8* CM, MACARANDUBA, ANGELIM OU EQUIVALENTE DA REGIAO</v>
          </cell>
          <cell r="C3312" t="str">
            <v xml:space="preserve">M     </v>
          </cell>
          <cell r="D3312">
            <v>5.19</v>
          </cell>
        </row>
        <row r="3313">
          <cell r="A3313">
            <v>20213</v>
          </cell>
          <cell r="B3313" t="str">
            <v>VIGA DE MADEIRA APARELHADA *6 X 12* CM, MACARANDUBA, ANGELIM OU EQUIVALENTE DA REGIAO</v>
          </cell>
          <cell r="C3313" t="str">
            <v xml:space="preserve">M     </v>
          </cell>
          <cell r="D3313">
            <v>6.72</v>
          </cell>
        </row>
        <row r="3314">
          <cell r="A3314">
            <v>20214</v>
          </cell>
          <cell r="B3314" t="str">
            <v>RUFO PARA TELHA ESTRUTURAL DE FIBROCIMENTO 1 ABA (SEM AMIANTO)</v>
          </cell>
          <cell r="C3314" t="str">
            <v xml:space="preserve">UN    </v>
          </cell>
          <cell r="D3314">
            <v>29.06</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38.72</v>
          </cell>
        </row>
        <row r="3320">
          <cell r="A3320">
            <v>20236</v>
          </cell>
          <cell r="B3320" t="str">
            <v>CUMEEIRA ARTICULADA (PAR) PARA TELHA ONDULADA DE FIBROCIMENTO, E = 6 MM, ABA 350 MM, COMPRIMENTO 1100 MM (SEM AMIANTO)</v>
          </cell>
          <cell r="C3320" t="str">
            <v xml:space="preserve">UN    </v>
          </cell>
          <cell r="D3320">
            <v>21.4</v>
          </cell>
        </row>
        <row r="3321">
          <cell r="A3321">
            <v>20247</v>
          </cell>
          <cell r="B3321" t="str">
            <v>PREGO DE ACO POLIDO COM CABECA 15 X 15 (1 1/4 X 13)</v>
          </cell>
          <cell r="C3321" t="str">
            <v xml:space="preserve">KG    </v>
          </cell>
          <cell r="D3321">
            <v>9.83</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8</v>
          </cell>
        </row>
        <row r="3324">
          <cell r="A3324">
            <v>20253</v>
          </cell>
          <cell r="B3324" t="str">
            <v>CAIXA DE PASSAGEM METALICA DE SOBREPOR COM TAMPA PARAFUSADA, DIMENSOES 35 X 35 X 12 CM</v>
          </cell>
          <cell r="C3324" t="str">
            <v xml:space="preserve">UN    </v>
          </cell>
          <cell r="D3324">
            <v>90.34</v>
          </cell>
        </row>
        <row r="3325">
          <cell r="A3325">
            <v>20254</v>
          </cell>
          <cell r="B3325" t="str">
            <v>CAIXA DE PASSAGEM METALICA DE SOBREPOR COM TAMPA PARAFUSADA, DIMENSOES 15 X 15 X 10 CM</v>
          </cell>
          <cell r="C3325" t="str">
            <v xml:space="preserve">UN    </v>
          </cell>
          <cell r="D3325">
            <v>15.8</v>
          </cell>
        </row>
        <row r="3326">
          <cell r="A3326">
            <v>20255</v>
          </cell>
          <cell r="B3326" t="str">
            <v>CAIXA DE PASSAGEM METALICA DE SOBREPOR COM TAMPA PARAFUSADA, DIMENSOES 25 X 25 X 10 CM</v>
          </cell>
          <cell r="C3326" t="str">
            <v xml:space="preserve">UN    </v>
          </cell>
          <cell r="D3326">
            <v>43.23</v>
          </cell>
        </row>
        <row r="3327">
          <cell r="A3327">
            <v>20256</v>
          </cell>
          <cell r="B3327" t="str">
            <v>ROLDANA PLASTICA COM PREGO, TAMANHO 30 X 30 MM, PARA INSTALACAO ELETRICA APARENTE</v>
          </cell>
          <cell r="C3327" t="str">
            <v xml:space="preserve">UN    </v>
          </cell>
          <cell r="D3327">
            <v>0.32</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11.37</v>
          </cell>
        </row>
        <row r="3331">
          <cell r="A3331">
            <v>20269</v>
          </cell>
          <cell r="B3331" t="str">
            <v>LAVATORIO/CUBA DE EMBUTIR OVAL LOUCA BRANCA SEM LADRAO *50 X 35* CM</v>
          </cell>
          <cell r="C3331" t="str">
            <v xml:space="preserve">UN    </v>
          </cell>
          <cell r="D3331">
            <v>75.63</v>
          </cell>
        </row>
        <row r="3332">
          <cell r="A3332">
            <v>20270</v>
          </cell>
          <cell r="B3332" t="str">
            <v>LAVATORIO/CUBA DE EMBUTIR OVAL LOUCA COR SEM LADRAO *50 X 35* CM</v>
          </cell>
          <cell r="C3332" t="str">
            <v xml:space="preserve">UN    </v>
          </cell>
          <cell r="D3332">
            <v>82.35</v>
          </cell>
        </row>
        <row r="3333">
          <cell r="A3333">
            <v>20271</v>
          </cell>
          <cell r="B3333" t="str">
            <v>TANQUE LOUCA BRANCA COM COLUNA *30* L</v>
          </cell>
          <cell r="C3333" t="str">
            <v xml:space="preserve">UN    </v>
          </cell>
          <cell r="D3333">
            <v>514.77</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49.19</v>
          </cell>
        </row>
        <row r="3340">
          <cell r="A3340">
            <v>20965</v>
          </cell>
          <cell r="B3340" t="str">
            <v>ESGUICHO TIPO JATO SOLIDO, EM LATAO, ENGATE RAPIDO 1 1/2" X 16 MM, PARA MANGUEIRA EM INSTALACAO PREDIAL COMBATE A INCENDIO</v>
          </cell>
          <cell r="C3340" t="str">
            <v xml:space="preserve">UN    </v>
          </cell>
          <cell r="D3340">
            <v>45.58</v>
          </cell>
        </row>
        <row r="3341">
          <cell r="A3341">
            <v>20966</v>
          </cell>
          <cell r="B3341" t="str">
            <v>ESGUICHO TIPO JATO SOLIDO, EM LATAO, ENGATE RAPIDO 1 1/2" X 19 MM, PARA MANGUEIRA EM INSTALACAO PREDIAL COMBATE A INCENDIO</v>
          </cell>
          <cell r="C3341" t="str">
            <v xml:space="preserve">UN    </v>
          </cell>
          <cell r="D3341">
            <v>49.08</v>
          </cell>
        </row>
        <row r="3342">
          <cell r="A3342">
            <v>20967</v>
          </cell>
          <cell r="B3342" t="str">
            <v>ESGUICHO TIPO JATO SOLIDO, EM LATAO, ENGATE RAPIDO 2 1/2" X 16 MM, PARA MANGUEIRA EM INSTALACAO PREDIAL COMBATE A INCENDIO</v>
          </cell>
          <cell r="C3342" t="str">
            <v xml:space="preserve">UN    </v>
          </cell>
          <cell r="D3342">
            <v>74.39</v>
          </cell>
        </row>
        <row r="3343">
          <cell r="A3343">
            <v>20968</v>
          </cell>
          <cell r="B3343" t="str">
            <v>ESGUICHO TIPO JATO SOLIDO, EM LATAO, ENGATE RAPIDO 2 1/2" X 19 MM, PARA MANGUEIRA EM INSTALACAO PREDIAL COMBATE A INCENDIO</v>
          </cell>
          <cell r="C3343" t="str">
            <v xml:space="preserve">UN    </v>
          </cell>
          <cell r="D3343">
            <v>81.59</v>
          </cell>
        </row>
        <row r="3344">
          <cell r="A3344">
            <v>20971</v>
          </cell>
          <cell r="B3344" t="str">
            <v>CHAVE DUPLA PARA CONEXOES TIPO STORZ, ENGATE RAPIDO 1 1/2" X 2 1/2", EM LATAO, PARA INSTALACAO PREDIAL COMBATE A INCENDIO</v>
          </cell>
          <cell r="C3344" t="str">
            <v xml:space="preserve">UN    </v>
          </cell>
          <cell r="D3344">
            <v>11.99</v>
          </cell>
        </row>
        <row r="3345">
          <cell r="A3345">
            <v>20972</v>
          </cell>
          <cell r="B3345" t="str">
            <v>REDUCAO FIXA TIPO STORZ, ENGATE RAPIDO 2.1/2" X 1.1/2", EM LATAO, PARA INSTALACAO PREDIAL COMBATE A INCENDIO PREDIAL</v>
          </cell>
          <cell r="C3345" t="str">
            <v xml:space="preserve">UN    </v>
          </cell>
          <cell r="D3345">
            <v>89.99</v>
          </cell>
        </row>
        <row r="3346">
          <cell r="A3346">
            <v>20973</v>
          </cell>
          <cell r="B3346" t="str">
            <v>UNIAO TIPO STORZ, COM EMPATACAO INTERNA TIPO ANEL DE EXPANSAO, ENGATE RAPIDO 1 1/2", PARA MANGUEIRA DE COMBATE A INCENDIO PREDIAL</v>
          </cell>
          <cell r="C3346" t="str">
            <v xml:space="preserve">UN    </v>
          </cell>
          <cell r="D3346">
            <v>77.16</v>
          </cell>
        </row>
        <row r="3347">
          <cell r="A3347">
            <v>20974</v>
          </cell>
          <cell r="B3347" t="str">
            <v>UNIAO TIPO STORZ, COM EMPATACAO INTERNA TIPO ANEL DE EXPANSAO, ENGATE RAPIDO 2 1/2", PARA MANGUEIRA DE COMBATE A INCENDIO PREDIAL</v>
          </cell>
          <cell r="C3347" t="str">
            <v xml:space="preserve">UN    </v>
          </cell>
          <cell r="D3347">
            <v>110.39</v>
          </cell>
        </row>
        <row r="3348">
          <cell r="A3348">
            <v>20975</v>
          </cell>
          <cell r="B3348" t="str">
            <v>ANEL DE EXPANSAO EM COBRE, ENGATE RAPIDO 1 1/2", PARA EMPATACAO MANGUEIRA DE COMBATE A INCENDIO PREDIAL</v>
          </cell>
          <cell r="C3348" t="str">
            <v xml:space="preserve">UN    </v>
          </cell>
          <cell r="D3348">
            <v>8.65</v>
          </cell>
        </row>
        <row r="3349">
          <cell r="A3349">
            <v>20976</v>
          </cell>
          <cell r="B3349" t="str">
            <v>ANEL DE EXPANSAO EM COBRE, ENGATE RAPIDO 2 1/2", PARA EMPATACAO MANGUEIRA DE COMBATE A INCENDIO PREDIAL</v>
          </cell>
          <cell r="C3349" t="str">
            <v xml:space="preserve">UN    </v>
          </cell>
          <cell r="D3349">
            <v>13.07</v>
          </cell>
        </row>
        <row r="3350">
          <cell r="A3350">
            <v>20977</v>
          </cell>
          <cell r="B3350" t="str">
            <v>EXTINTOR DE INCENDIO PORTATIL COM CARGA DE PO QUIMICO SECO (PQS) DE 8 KG, CLASSE BC</v>
          </cell>
          <cell r="C3350" t="str">
            <v xml:space="preserve">UN    </v>
          </cell>
          <cell r="D3350">
            <v>178.84</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5.79</v>
          </cell>
        </row>
        <row r="3357">
          <cell r="A3357">
            <v>21001</v>
          </cell>
          <cell r="B3357" t="str">
            <v>TUBO ACO PRETO COM COSTURA, NBR 5580, CLASSE L, DN = 25 MM, E = 2,65 MM, 2,02 KG/M</v>
          </cell>
          <cell r="C3357" t="str">
            <v xml:space="preserve">M     </v>
          </cell>
          <cell r="D3357">
            <v>10.81</v>
          </cell>
        </row>
        <row r="3358">
          <cell r="A3358">
            <v>21003</v>
          </cell>
          <cell r="B3358" t="str">
            <v>TUBO ACO PRETO COM COSTURA, NBR 5580, CLASSE L, DN = 40 MM, E = 3,0 MM, 3,34 KG/M</v>
          </cell>
          <cell r="C3358" t="str">
            <v xml:space="preserve">M     </v>
          </cell>
          <cell r="D3358">
            <v>17.760000000000002</v>
          </cell>
        </row>
        <row r="3359">
          <cell r="A3359">
            <v>21006</v>
          </cell>
          <cell r="B3359" t="str">
            <v>TUBO ACO PRETO COM COSTURA, NBR 5580, CLASSE L, DN = 80 MM, E = 3,35 MM, 7,07 KG/M</v>
          </cell>
          <cell r="C3359" t="str">
            <v xml:space="preserve">M     </v>
          </cell>
          <cell r="D3359">
            <v>37.700000000000003</v>
          </cell>
        </row>
        <row r="3360">
          <cell r="A3360">
            <v>21008</v>
          </cell>
          <cell r="B3360" t="str">
            <v>TUBO ACO GALVANIZADO COM COSTURA, CLASSE LEVE, DN 15 MM ( 1/2"),  E = 2,25 MM,  *1,2* KG/M (NBR 5580)</v>
          </cell>
          <cell r="C3360" t="str">
            <v xml:space="preserve">M     </v>
          </cell>
          <cell r="D3360">
            <v>9.2100000000000009</v>
          </cell>
        </row>
        <row r="3361">
          <cell r="A3361">
            <v>21009</v>
          </cell>
          <cell r="B3361" t="str">
            <v>TUBO ACO GALVANIZADO COM COSTURA, CLASSE LEVE, DN 20 MM ( 3/4"),  E = 2,25 MM,  *1,3* KG/M (NBR 5580)</v>
          </cell>
          <cell r="C3361" t="str">
            <v xml:space="preserve">M     </v>
          </cell>
          <cell r="D3361">
            <v>12</v>
          </cell>
        </row>
        <row r="3362">
          <cell r="A3362">
            <v>21010</v>
          </cell>
          <cell r="B3362" t="str">
            <v>TUBO ACO GALVANIZADO COM COSTURA, CLASSE LEVE, DN 25 MM ( 1"),  E = 2,65 MM,  *2,11* KG/M (NBR 5580)</v>
          </cell>
          <cell r="C3362" t="str">
            <v xml:space="preserve">M     </v>
          </cell>
          <cell r="D3362">
            <v>16.11</v>
          </cell>
        </row>
        <row r="3363">
          <cell r="A3363">
            <v>21011</v>
          </cell>
          <cell r="B3363" t="str">
            <v>TUBO ACO GALVANIZADO COM COSTURA, CLASSE LEVE, DN 32 MM ( 1 1/4"),  E = 2,65 MM,  *2,71* KG/M (NBR 5580)</v>
          </cell>
          <cell r="C3363" t="str">
            <v xml:space="preserve">M     </v>
          </cell>
          <cell r="D3363">
            <v>23.48</v>
          </cell>
        </row>
        <row r="3364">
          <cell r="A3364">
            <v>21012</v>
          </cell>
          <cell r="B3364" t="str">
            <v>TUBO ACO GALVANIZADO COM COSTURA, CLASSE LEVE, DN 40 MM ( 1 1/2"),  E = 3,00 MM,  *3,48* KG/M (NBR 5580)</v>
          </cell>
          <cell r="C3364" t="str">
            <v xml:space="preserve">M     </v>
          </cell>
          <cell r="D3364">
            <v>25.94</v>
          </cell>
        </row>
        <row r="3365">
          <cell r="A3365">
            <v>21013</v>
          </cell>
          <cell r="B3365" t="str">
            <v>TUBO ACO GALVANIZADO COM COSTURA, CLASSE LEVE, DN 50 MM ( 2"),  E = 3,00 MM,  *4,40* KG/M (NBR 5580)</v>
          </cell>
          <cell r="C3365" t="str">
            <v xml:space="preserve">M     </v>
          </cell>
          <cell r="D3365">
            <v>33.86</v>
          </cell>
        </row>
        <row r="3366">
          <cell r="A3366">
            <v>21014</v>
          </cell>
          <cell r="B3366" t="str">
            <v>TUBO ACO GALVANIZADO COM COSTURA, CLASSE LEVE, DN 65 MM ( 2 1/2"),  E = 3,35 MM, * 6,23* KG/M (NBR 5580)</v>
          </cell>
          <cell r="C3366" t="str">
            <v xml:space="preserve">M     </v>
          </cell>
          <cell r="D3366">
            <v>47.37</v>
          </cell>
        </row>
        <row r="3367">
          <cell r="A3367">
            <v>21015</v>
          </cell>
          <cell r="B3367" t="str">
            <v>TUBO ACO GALVANIZADO COM COSTURA, CLASSE LEVE, DN 80 MM ( 3"),  E = 3,35 MM, *7,32* KG/M (NBR 5580)</v>
          </cell>
          <cell r="C3367" t="str">
            <v xml:space="preserve">M     </v>
          </cell>
          <cell r="D3367">
            <v>54.43</v>
          </cell>
        </row>
        <row r="3368">
          <cell r="A3368">
            <v>21016</v>
          </cell>
          <cell r="B3368" t="str">
            <v>TUBO ACO GALVANIZADO COM COSTURA, CLASSE LEVE, DN 100 MM ( 4"),  E = 3,75 MM,  *10,55* KG/M (NBR 5580)</v>
          </cell>
          <cell r="C3368" t="str">
            <v xml:space="preserve">M     </v>
          </cell>
          <cell r="D3368">
            <v>78.88</v>
          </cell>
        </row>
        <row r="3369">
          <cell r="A3369">
            <v>21019</v>
          </cell>
          <cell r="B3369" t="str">
            <v>TUBO ACO PRETO COM COSTURA, NBR 5580, CLASSE M, DN = 25 MM, E = 3,35 MM, *2,50* KG//M</v>
          </cell>
          <cell r="C3369" t="str">
            <v xml:space="preserve">M     </v>
          </cell>
          <cell r="D3369">
            <v>13.1</v>
          </cell>
        </row>
        <row r="3370">
          <cell r="A3370">
            <v>21021</v>
          </cell>
          <cell r="B3370" t="str">
            <v>TUBO ACO PRETO COM COSTURA, NBR 5580, CLASSE M, DN = 40 MM, E = 3,35 MM, *3,71* KG//M</v>
          </cell>
          <cell r="C3370" t="str">
            <v xml:space="preserve">M     </v>
          </cell>
          <cell r="D3370">
            <v>20.71</v>
          </cell>
        </row>
        <row r="3371">
          <cell r="A3371">
            <v>21024</v>
          </cell>
          <cell r="B3371" t="str">
            <v>TUBO ACO PRETO COM COSTURA, NBR 5580, CLASSE M, DN = 80 MM, E = 4,05 MM, *8,47* KG/M</v>
          </cell>
          <cell r="C3371" t="str">
            <v xml:space="preserve">M     </v>
          </cell>
          <cell r="D3371">
            <v>44.38</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17.350000000000001</v>
          </cell>
        </row>
        <row r="3380">
          <cell r="A3380">
            <v>21041</v>
          </cell>
          <cell r="B3380" t="str">
            <v>SPRINKLER TIPO PENDENTE, 68 GRAUS CELSIUS (BULBO VERMELHO), ACABAMENTO NATURAL, 3/4" - 20 MM</v>
          </cell>
          <cell r="C3380" t="str">
            <v xml:space="preserve">UN    </v>
          </cell>
          <cell r="D3380">
            <v>20.94</v>
          </cell>
        </row>
        <row r="3381">
          <cell r="A3381">
            <v>21042</v>
          </cell>
          <cell r="B3381" t="str">
            <v>SPRINKLER TIPO PENDENTE, 79 GRAUS CELSIUS (BULBO AMARELO,) ACABAMENTO NATURAL OU CROMADO, 1/2" - 15 MM</v>
          </cell>
          <cell r="C3381" t="str">
            <v xml:space="preserve">UN    </v>
          </cell>
          <cell r="D3381">
            <v>20.14</v>
          </cell>
        </row>
        <row r="3382">
          <cell r="A3382">
            <v>21043</v>
          </cell>
          <cell r="B3382" t="str">
            <v>SPRINKLER TIPO PENDENTE, 79 GRAUS CELSIUS (BULBO AMARELO), ACABAMENTO NATURAL, 3/4" - 20 MM</v>
          </cell>
          <cell r="C3382" t="str">
            <v xml:space="preserve">UN    </v>
          </cell>
          <cell r="D3382">
            <v>25.45</v>
          </cell>
        </row>
        <row r="3383">
          <cell r="A3383">
            <v>21044</v>
          </cell>
          <cell r="B3383" t="str">
            <v>SPRINKLER TIPO PENDENTE, 68 GRAUS CELSIUS (BULBO VERMELHO), ACABAMENTO CROMADO, 1/2" - 15 MM</v>
          </cell>
          <cell r="C3383" t="str">
            <v xml:space="preserve">UN    </v>
          </cell>
          <cell r="D3383">
            <v>17.73</v>
          </cell>
        </row>
        <row r="3384">
          <cell r="A3384">
            <v>21045</v>
          </cell>
          <cell r="B3384" t="str">
            <v>SPRINKLER TIPO PENDENTE, 68 GRAUS CELSIUS (BULBO VERMELHO), ACABAMENTO CROMADO, 3/4" - 20 MM</v>
          </cell>
          <cell r="C3384" t="str">
            <v xml:space="preserve">UN    </v>
          </cell>
          <cell r="D3384">
            <v>24.28</v>
          </cell>
        </row>
        <row r="3385">
          <cell r="A3385">
            <v>21047</v>
          </cell>
          <cell r="B3385" t="str">
            <v>SPRINKLER TIPO PENDENTE, 79 GRAUS CELSIUS (BULBO AMARELO), ACABAMENTO CROMADO, 3/4" - 20 MM</v>
          </cell>
          <cell r="C3385" t="str">
            <v xml:space="preserve">UN    </v>
          </cell>
          <cell r="D3385">
            <v>26.14</v>
          </cell>
        </row>
        <row r="3386">
          <cell r="A3386">
            <v>21059</v>
          </cell>
          <cell r="B3386" t="str">
            <v>RALO FOFO COM REQUADRO, QUADRADO 150 X 150 MM</v>
          </cell>
          <cell r="C3386" t="str">
            <v xml:space="preserve">UN    </v>
          </cell>
          <cell r="D3386">
            <v>34.229999999999997</v>
          </cell>
        </row>
        <row r="3387">
          <cell r="A3387">
            <v>21060</v>
          </cell>
          <cell r="B3387" t="str">
            <v>RALO FOFO COM REQUADRO, QUADRADO 250 X 250 MM</v>
          </cell>
          <cell r="C3387" t="str">
            <v xml:space="preserve">UN    </v>
          </cell>
          <cell r="D3387">
            <v>63.5</v>
          </cell>
        </row>
        <row r="3388">
          <cell r="A3388">
            <v>21061</v>
          </cell>
          <cell r="B3388" t="str">
            <v>RALO FOFO COM REQUADRO, QUADRADO 300 X 300 MM</v>
          </cell>
          <cell r="C3388" t="str">
            <v xml:space="preserve">UN    </v>
          </cell>
          <cell r="D3388">
            <v>79.37</v>
          </cell>
        </row>
        <row r="3389">
          <cell r="A3389">
            <v>21062</v>
          </cell>
          <cell r="B3389" t="str">
            <v>RALO FOFO COM REQUADRO, QUADRADO 400 X 400 MM</v>
          </cell>
          <cell r="C3389" t="str">
            <v xml:space="preserve">UN    </v>
          </cell>
          <cell r="D3389">
            <v>125.02</v>
          </cell>
        </row>
        <row r="3390">
          <cell r="A3390">
            <v>21071</v>
          </cell>
          <cell r="B3390" t="str">
            <v>TAMPAO FOFO SIMPLES COM BASE, CLASSE A15 CARGA MAX 1,5 T, 400 X 400 MM, REDE PLUVIAL/ESGOTO/ELETRICA</v>
          </cell>
          <cell r="C3390" t="str">
            <v xml:space="preserve">UN    </v>
          </cell>
          <cell r="D3390">
            <v>128.99</v>
          </cell>
        </row>
        <row r="3391">
          <cell r="A3391">
            <v>21079</v>
          </cell>
          <cell r="B3391" t="str">
            <v>TAMPAO FOFO SIMPLES COM BASE, CLASSE D400 CARGA MAX 40 T, REDONDO TAMPA 500 MM, REDE PLUVIAL/ESGOTO</v>
          </cell>
          <cell r="C3391" t="str">
            <v xml:space="preserve">UN    </v>
          </cell>
          <cell r="D3391">
            <v>381.51</v>
          </cell>
        </row>
        <row r="3392">
          <cell r="A3392">
            <v>21090</v>
          </cell>
          <cell r="B3392" t="str">
            <v>TAMPAO FOFO ARTICULADO, CLASSE D400 CARGA MAX 40 T, REDONDO TAMPA *600 MM, REDE PLUVIAL/ESGOTO</v>
          </cell>
          <cell r="C3392" t="str">
            <v xml:space="preserve">UN    </v>
          </cell>
          <cell r="D3392">
            <v>431.62</v>
          </cell>
        </row>
        <row r="3393">
          <cell r="A3393">
            <v>21092</v>
          </cell>
          <cell r="B3393" t="str">
            <v>VALVULA DE RETENCAO VERTICAL, DE BRONZE (PN-16), 1/2", 200 PSI, EXTREMIDADES COM ROSCA</v>
          </cell>
          <cell r="C3393" t="str">
            <v xml:space="preserve">UN    </v>
          </cell>
          <cell r="D3393">
            <v>34.83</v>
          </cell>
        </row>
        <row r="3394">
          <cell r="A3394">
            <v>21100</v>
          </cell>
          <cell r="B3394" t="str">
            <v>AQUECEDOR DE AGUA A GAS GLP/GN COM CAPACIDADE DE ARMAZENAMENTO DE 50 A 80 L</v>
          </cell>
          <cell r="C3394" t="str">
            <v xml:space="preserve">UN    </v>
          </cell>
          <cell r="D3394">
            <v>2448.4699999999998</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155.44999999999999</v>
          </cell>
        </row>
        <row r="3399">
          <cell r="A3399">
            <v>21108</v>
          </cell>
          <cell r="B3399" t="str">
            <v>PISO EM PORCELANATO RETIFICADO EXTRA, FORMATO MENOR OU IGUAL A 2025 CM2</v>
          </cell>
          <cell r="C3399" t="str">
            <v xml:space="preserve">M2    </v>
          </cell>
          <cell r="D3399">
            <v>39.42</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4.72</v>
          </cell>
        </row>
        <row r="3412">
          <cell r="A3412">
            <v>21128</v>
          </cell>
          <cell r="B3412" t="str">
            <v>ELETRODUTO EM ACO GALVANIZADO ELETROLITICO, LEVE, DIAMETRO 3/4", PAREDE DE 0,90 MM</v>
          </cell>
          <cell r="C3412" t="str">
            <v xml:space="preserve">M     </v>
          </cell>
          <cell r="D3412">
            <v>4.84</v>
          </cell>
        </row>
        <row r="3413">
          <cell r="A3413">
            <v>21129</v>
          </cell>
          <cell r="B3413" t="str">
            <v>ELETRODUTO EM ACO GALVANIZADO ELETROLITICO, LEVE, DIAMETRO 1/2", PAREDE DE 0,90 MM</v>
          </cell>
          <cell r="C3413" t="str">
            <v xml:space="preserve">M     </v>
          </cell>
          <cell r="D3413">
            <v>4.07</v>
          </cell>
        </row>
        <row r="3414">
          <cell r="A3414">
            <v>21130</v>
          </cell>
          <cell r="B3414" t="str">
            <v>ELETRODUTO EM ACO GALVANIZADO ELETROLITICO, SEMI-PESADO, DIAMETRO 1 1/2", PAREDE DE 1,20 MM</v>
          </cell>
          <cell r="C3414" t="str">
            <v xml:space="preserve">M     </v>
          </cell>
          <cell r="D3414">
            <v>12.22</v>
          </cell>
        </row>
        <row r="3415">
          <cell r="A3415">
            <v>21131</v>
          </cell>
          <cell r="B3415" t="str">
            <v>ELETRODUTO EM ACO GALVANIZADO ELETROLITICO, SEMI-PESADO, DIAMETRO 2 1/2", PAREDE DE 1,52 MM</v>
          </cell>
          <cell r="C3415" t="str">
            <v xml:space="preserve">M     </v>
          </cell>
          <cell r="D3415">
            <v>29.92</v>
          </cell>
        </row>
        <row r="3416">
          <cell r="A3416">
            <v>21132</v>
          </cell>
          <cell r="B3416" t="str">
            <v>ELETRODUTO EM ACO GALVANIZADO ELETROLITICO, PESADO, DIAMETRO 4", PAREDE DE 2,25 MM</v>
          </cell>
          <cell r="C3416" t="str">
            <v xml:space="preserve">M     </v>
          </cell>
          <cell r="D3416">
            <v>52.56</v>
          </cell>
        </row>
        <row r="3417">
          <cell r="A3417">
            <v>21133</v>
          </cell>
          <cell r="B3417" t="str">
            <v>ELETRODUTO EM ACO GALVANIZADO ELETROLITICO, SEMI-PESADO, DIAMETRO 3", PAREDE DE 1,52 MM</v>
          </cell>
          <cell r="C3417" t="str">
            <v xml:space="preserve">M     </v>
          </cell>
          <cell r="D3417">
            <v>35.119999999999997</v>
          </cell>
        </row>
        <row r="3418">
          <cell r="A3418">
            <v>21134</v>
          </cell>
          <cell r="B3418" t="str">
            <v>ELETRODUTO EM ACO GALVANIZADO ELETROLITICO, SEMI-PESADO, DIAMETRO 2", PAREDE DE 1,20 MM</v>
          </cell>
          <cell r="C3418" t="str">
            <v xml:space="preserve">M     </v>
          </cell>
          <cell r="D3418">
            <v>17.57</v>
          </cell>
        </row>
        <row r="3419">
          <cell r="A3419">
            <v>21135</v>
          </cell>
          <cell r="B3419" t="str">
            <v>ELETRODUTO EM ACO GALVANIZADO ELETROLITICO, SEMI-PESADO, DIAMETRO 1 1/4", PAREDE DE 1,20 MM</v>
          </cell>
          <cell r="C3419" t="str">
            <v xml:space="preserve">M     </v>
          </cell>
          <cell r="D3419">
            <v>12.03</v>
          </cell>
        </row>
        <row r="3420">
          <cell r="A3420">
            <v>21136</v>
          </cell>
          <cell r="B3420" t="str">
            <v>ELETRODUTO EM ACO GALVANIZADO ELETROLITICO, LEVE, DIAMETRO 1", PAREDE DE 0,90 MM</v>
          </cell>
          <cell r="C3420" t="str">
            <v xml:space="preserve">M     </v>
          </cell>
          <cell r="D3420">
            <v>6.25</v>
          </cell>
        </row>
        <row r="3421">
          <cell r="A3421">
            <v>21137</v>
          </cell>
          <cell r="B3421" t="str">
            <v>ELETRODUTO METALICO FLEXIVEL REVESTIDO COM PVC PRETO, DIAMETRO EXTERNO DE 15 MM (3/8"), TIPO COPEX</v>
          </cell>
          <cell r="C3421" t="str">
            <v xml:space="preserve">M     </v>
          </cell>
          <cell r="D3421">
            <v>4.95</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11.07</v>
          </cell>
        </row>
        <row r="3424">
          <cell r="A3424">
            <v>21142</v>
          </cell>
          <cell r="B3424" t="str">
            <v>ESTRIBO COM PARAFUSO EM CHAPA DE FERRO FUNDIDO DE 2" X 3/16" X 35 CM, SECAO "U", PARA MADEIRAMENTO DE TELHADO</v>
          </cell>
          <cell r="C3424" t="str">
            <v xml:space="preserve">UN    </v>
          </cell>
          <cell r="D3424">
            <v>17.440000000000001</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21.43</v>
          </cell>
        </row>
        <row r="3430">
          <cell r="A3430">
            <v>25003</v>
          </cell>
          <cell r="B3430" t="str">
            <v>CABO DE ALUMINIO NU SEM ALMA DE ACO, BITOLA 2 AWG</v>
          </cell>
          <cell r="C3430" t="str">
            <v xml:space="preserve">KG    </v>
          </cell>
          <cell r="D3430">
            <v>25.5</v>
          </cell>
        </row>
        <row r="3431">
          <cell r="A3431">
            <v>25004</v>
          </cell>
          <cell r="B3431" t="str">
            <v>CABO DE ALUMINIO NU COM ALMA DE ACO, BITOLA 1/0 AWG</v>
          </cell>
          <cell r="C3431" t="str">
            <v xml:space="preserve">KG    </v>
          </cell>
          <cell r="D3431">
            <v>21.25</v>
          </cell>
        </row>
        <row r="3432">
          <cell r="A3432">
            <v>25005</v>
          </cell>
          <cell r="B3432" t="str">
            <v>CABO DE ALUMINIO NU SEM ALMA DE ACO, BITOLA 1/0 AWG</v>
          </cell>
          <cell r="C3432" t="str">
            <v xml:space="preserve">KG    </v>
          </cell>
          <cell r="D3432">
            <v>23.87</v>
          </cell>
        </row>
        <row r="3433">
          <cell r="A3433">
            <v>25007</v>
          </cell>
          <cell r="B3433" t="str">
            <v>TELHA DE ACO ZINCADO ONDULADA, A = *17* MM, E = 0,5 MM, SEM PINTURA</v>
          </cell>
          <cell r="C3433" t="str">
            <v xml:space="preserve">M2    </v>
          </cell>
          <cell r="D3433">
            <v>26.47</v>
          </cell>
        </row>
        <row r="3434">
          <cell r="A3434">
            <v>25013</v>
          </cell>
          <cell r="B3434" t="str">
            <v>TANQUE DE ASFALTO ESTACIONARIO COM SERPENTINA, CAPACIDADE 20.000 L</v>
          </cell>
          <cell r="C3434" t="str">
            <v xml:space="preserve">UN    </v>
          </cell>
          <cell r="D3434">
            <v>55743.93</v>
          </cell>
        </row>
        <row r="3435">
          <cell r="A3435">
            <v>25014</v>
          </cell>
          <cell r="B3435" t="str">
            <v>TANQUE DE ASFALTO ESTACIONARIO COM MACARICO, CAPACIDADE 20.000 L</v>
          </cell>
          <cell r="C3435" t="str">
            <v xml:space="preserve">UN    </v>
          </cell>
          <cell r="D3435">
            <v>53185.4</v>
          </cell>
        </row>
        <row r="3436">
          <cell r="A3436">
            <v>25019</v>
          </cell>
          <cell r="B3436" t="str">
            <v>GRUPO GERADOR ESTACIONARIO, MOTOR DIESEL POTENCIA 170 KVA</v>
          </cell>
          <cell r="C3436" t="str">
            <v xml:space="preserve">UN    </v>
          </cell>
          <cell r="D3436">
            <v>75865.259999999995</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2637.76</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1601.35</v>
          </cell>
        </row>
        <row r="3443">
          <cell r="A3443">
            <v>25400</v>
          </cell>
          <cell r="B3443" t="str">
            <v>PAR DE TABELAS DE BASQUETE EM COMPENSADO NAVAL DE *1,80 X 1,20* M, COM ARO DE METAL E REDE (SEM SUPORTE DE FIXACAO)</v>
          </cell>
          <cell r="C3443" t="str">
            <v xml:space="preserve">UN    </v>
          </cell>
          <cell r="D3443">
            <v>996.05</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76.28</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1.5</v>
          </cell>
        </row>
        <row r="3478">
          <cell r="A3478">
            <v>25952</v>
          </cell>
          <cell r="B3478" t="str">
            <v>GUINDASTE HIDRAULICO AUTOPROPELIDO, COM LANCA TELESCOPICA 28,80 M, CAPACIDADE MAXIMA 30 T, POTENCIA 97 KW, TRACAO 4 X 4</v>
          </cell>
          <cell r="C3478" t="str">
            <v xml:space="preserve">UN    </v>
          </cell>
          <cell r="D3478">
            <v>540661.87</v>
          </cell>
        </row>
        <row r="3479">
          <cell r="A3479">
            <v>25953</v>
          </cell>
          <cell r="B3479" t="str">
            <v>GUINDASTE HIDRAULICO AUTOPROPELIDO, COM LANCA TELESCOPICA 50 M, CAPACIDADE MAXIMA 100 T, POTENCIA 350 KW, TRACAO 10 X 6</v>
          </cell>
          <cell r="C3479" t="str">
            <v xml:space="preserve">UN    </v>
          </cell>
          <cell r="D3479">
            <v>1767548.43</v>
          </cell>
        </row>
        <row r="3480">
          <cell r="A3480">
            <v>25954</v>
          </cell>
          <cell r="B3480" t="str">
            <v>GUINDASTE HIDRAULICO AUTOPROPELIDO, COM LANCA TELESCOPICA 40 M, CAPACIDADE MAXIMA 60 T, POTENCIA 260 KW, TRACAO 6 X 6</v>
          </cell>
          <cell r="C3480" t="str">
            <v xml:space="preserve">UN    </v>
          </cell>
          <cell r="D3480">
            <v>1039734.37</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212.46</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14.73</v>
          </cell>
        </row>
        <row r="3490">
          <cell r="A3490">
            <v>25967</v>
          </cell>
          <cell r="B3490" t="str">
            <v>APOIO DO PORTA DENTE PARA FRESADORA DE ASFALTO</v>
          </cell>
          <cell r="C3490" t="str">
            <v xml:space="preserve">UN    </v>
          </cell>
          <cell r="D3490">
            <v>993.45</v>
          </cell>
        </row>
        <row r="3491">
          <cell r="A3491">
            <v>25968</v>
          </cell>
          <cell r="B3491" t="str">
            <v>DENTE PARA FRESADORA</v>
          </cell>
          <cell r="C3491" t="str">
            <v xml:space="preserve">UN    </v>
          </cell>
          <cell r="D3491">
            <v>22.46</v>
          </cell>
        </row>
        <row r="3492">
          <cell r="A3492">
            <v>25969</v>
          </cell>
          <cell r="B3492" t="str">
            <v>PORTA DENTE PARA FRESADORA</v>
          </cell>
          <cell r="C3492" t="str">
            <v xml:space="preserve">UN    </v>
          </cell>
          <cell r="D3492">
            <v>211.48</v>
          </cell>
        </row>
        <row r="3493">
          <cell r="A3493">
            <v>25970</v>
          </cell>
          <cell r="B3493" t="str">
            <v>VIBROACABADORA DE ASFALTO SOBRE ESTEIRAS, LARG. PAVIM. 2,13 M A 4,55 M, POT. 74 KW/ 100 HP, CAP. 400 T/ H</v>
          </cell>
          <cell r="C3493" t="str">
            <v xml:space="preserve">UN    </v>
          </cell>
          <cell r="D3493">
            <v>721795.69</v>
          </cell>
        </row>
        <row r="3494">
          <cell r="A3494">
            <v>25971</v>
          </cell>
          <cell r="B3494" t="str">
            <v>VIBROACABADORA DE ASFALTO SOBRE ESTEIRAS, LARG. PAVIM. MAX. 8,00 M, POT. 100 KW/ 134 HP, CAP. 600 T/ H</v>
          </cell>
          <cell r="C3494" t="str">
            <v xml:space="preserve">UN    </v>
          </cell>
          <cell r="D3494">
            <v>1714526.34</v>
          </cell>
        </row>
        <row r="3495">
          <cell r="A3495">
            <v>25972</v>
          </cell>
          <cell r="B3495" t="str">
            <v>MICROESFERAS DE VIDRO PARA SINALIZACAO HORIZONTAL VIARIA, TIPO I-B (PREMIX) - NBR 16184</v>
          </cell>
          <cell r="C3495" t="str">
            <v xml:space="preserve">KG    </v>
          </cell>
          <cell r="D3495">
            <v>9</v>
          </cell>
        </row>
        <row r="3496">
          <cell r="A3496">
            <v>25973</v>
          </cell>
          <cell r="B3496" t="str">
            <v>MICROESFERAS DE VIDRO PARA SINALIZACAO HORIZONTAL VIARIA, TIPO II-A (DROP-ON) - NBR 16184</v>
          </cell>
          <cell r="C3496" t="str">
            <v xml:space="preserve">KG    </v>
          </cell>
          <cell r="D3496">
            <v>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19270.169999999998</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81203.509999999995</v>
          </cell>
        </row>
        <row r="3503">
          <cell r="A3503">
            <v>25987</v>
          </cell>
          <cell r="B3503" t="str">
            <v>GRUPO GERADOR ESTACIONARIO SILENCIADO, POTENCIA 50 KVA, MOTOR DIESEL</v>
          </cell>
          <cell r="C3503" t="str">
            <v xml:space="preserve">UN    </v>
          </cell>
          <cell r="D3503">
            <v>44259.22</v>
          </cell>
        </row>
        <row r="3504">
          <cell r="A3504">
            <v>25988</v>
          </cell>
          <cell r="B3504" t="str">
            <v>TELA DE ANIAGEM (JUTA)</v>
          </cell>
          <cell r="C3504" t="str">
            <v xml:space="preserve">M2    </v>
          </cell>
          <cell r="D3504">
            <v>7.18</v>
          </cell>
        </row>
        <row r="3505">
          <cell r="A3505">
            <v>26017</v>
          </cell>
          <cell r="B3505" t="str">
            <v>DISCO DE BORRACHA PARA LIXADEIRA RIGIDO 7 " COM ARRUELA CENTRAL</v>
          </cell>
          <cell r="C3505" t="str">
            <v xml:space="preserve">UN    </v>
          </cell>
          <cell r="D3505">
            <v>24</v>
          </cell>
        </row>
        <row r="3506">
          <cell r="A3506">
            <v>26018</v>
          </cell>
          <cell r="B3506" t="str">
            <v>DISCO DE CORTE PARA METAL COM DUAS TELAS 12 X 1/8 X 3/4 " (300 X 3,2 X 19,05 MM)</v>
          </cell>
          <cell r="C3506" t="str">
            <v xml:space="preserve">UN    </v>
          </cell>
          <cell r="D3506">
            <v>19.489999999999998</v>
          </cell>
        </row>
        <row r="3507">
          <cell r="A3507">
            <v>26019</v>
          </cell>
          <cell r="B3507" t="str">
            <v>DISCO DE DESBASTE PARA METAL FERROSO EM GERAL, COM TRES TELAS,  9 X 1/4 X 7/8 " (228,6 X 6,4 X 22,2 MM)</v>
          </cell>
          <cell r="C3507" t="str">
            <v xml:space="preserve">UN    </v>
          </cell>
          <cell r="D3507">
            <v>18.41</v>
          </cell>
        </row>
        <row r="3508">
          <cell r="A3508">
            <v>26020</v>
          </cell>
          <cell r="B3508" t="str">
            <v>DISCO DE LIXA PARA METAL, DIAMETRO = 180 MM, GRAO 120</v>
          </cell>
          <cell r="C3508" t="str">
            <v xml:space="preserve">UN    </v>
          </cell>
          <cell r="D3508">
            <v>4.8</v>
          </cell>
        </row>
        <row r="3509">
          <cell r="A3509">
            <v>26021</v>
          </cell>
          <cell r="B3509" t="str">
            <v>ESCOVA CIRCULAR EM ACO LATONADO, 6 X 1 " (DIAMETRO X ESPESSURA), FURO DE 1 1/4 ", FIO ONDULADO *0,30* MM</v>
          </cell>
          <cell r="C3509" t="str">
            <v xml:space="preserve">UN    </v>
          </cell>
          <cell r="D3509">
            <v>44.32</v>
          </cell>
        </row>
        <row r="3510">
          <cell r="A3510">
            <v>26022</v>
          </cell>
          <cell r="B3510" t="str">
            <v>PONTEIRO PARA MARTELO ROMPEDOR, DIAMETRO = *28* MM, COMPRIMENTO = *520* MM, ENCAIXE SEXTAVADO</v>
          </cell>
          <cell r="C3510" t="str">
            <v xml:space="preserve">UN    </v>
          </cell>
          <cell r="D3510">
            <v>123.09</v>
          </cell>
        </row>
        <row r="3511">
          <cell r="A3511">
            <v>26023</v>
          </cell>
          <cell r="B3511" t="str">
            <v>REBOLO ABRASIVO RETO DE USO GERAL GRAO 36, DE 6 X 1 " (DIAMETRO X ALTURA)</v>
          </cell>
          <cell r="C3511" t="str">
            <v xml:space="preserve">UN    </v>
          </cell>
          <cell r="D3511">
            <v>43.72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101.87</v>
          </cell>
        </row>
        <row r="3518">
          <cell r="A3518">
            <v>26048</v>
          </cell>
          <cell r="B3518" t="str">
            <v>CAP, PVC, JE, DN 200 MM, PARA REDE COLETORA DE ESGOTO</v>
          </cell>
          <cell r="C3518" t="str">
            <v xml:space="preserve">UN    </v>
          </cell>
          <cell r="D3518">
            <v>151.78</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34346</v>
          </cell>
          <cell r="B3526" t="str">
            <v>ARAME FARPADO GALVANIZADO 16 BWG, CLASSE 250</v>
          </cell>
          <cell r="C3526" t="str">
            <v xml:space="preserve">M     </v>
          </cell>
          <cell r="D3526">
            <v>0.88</v>
          </cell>
        </row>
        <row r="3527">
          <cell r="A3527">
            <v>34347</v>
          </cell>
          <cell r="B3527" t="str">
            <v>CONCERTINA SIMPLES EM ACO GALVANIZADO DE ALTA RESISTENCIA, COM ESPIRAL DE 300 MM, D = 2,76 MM</v>
          </cell>
          <cell r="C3527" t="str">
            <v xml:space="preserve">M     </v>
          </cell>
          <cell r="D3527">
            <v>15.61</v>
          </cell>
        </row>
        <row r="3528">
          <cell r="A3528">
            <v>34348</v>
          </cell>
          <cell r="B3528" t="str">
            <v>CONCERTINA CLIPADA (DUPLA) EM ACO GALVANIZADO DE ALTA RESISTENCIA, COM ESPIRAL DE 300 MM, D = 2,76 MM</v>
          </cell>
          <cell r="C3528" t="str">
            <v xml:space="preserve">M     </v>
          </cell>
          <cell r="D3528">
            <v>30.22</v>
          </cell>
        </row>
        <row r="3529">
          <cell r="A3529">
            <v>34349</v>
          </cell>
          <cell r="B3529" t="str">
            <v>HASTE DE ACO GALVANIZADO PARA FIXACAO DE CONCERTINA 2 "/3 M</v>
          </cell>
          <cell r="C3529" t="str">
            <v xml:space="preserve">UN    </v>
          </cell>
          <cell r="D3529">
            <v>12.09</v>
          </cell>
        </row>
        <row r="3530">
          <cell r="A3530">
            <v>34353</v>
          </cell>
          <cell r="B3530" t="str">
            <v>ARGAMASSA COLANTE AC-II</v>
          </cell>
          <cell r="C3530" t="str">
            <v xml:space="preserve">KG    </v>
          </cell>
          <cell r="D3530">
            <v>1.04</v>
          </cell>
        </row>
        <row r="3531">
          <cell r="A3531">
            <v>34355</v>
          </cell>
          <cell r="B3531" t="str">
            <v>ARGAMASSA PISO SOBRE PISO</v>
          </cell>
          <cell r="C3531" t="str">
            <v xml:space="preserve">KG    </v>
          </cell>
          <cell r="D3531">
            <v>1.44</v>
          </cell>
        </row>
        <row r="3532">
          <cell r="A3532">
            <v>34356</v>
          </cell>
          <cell r="B3532" t="str">
            <v>REJUNTE BRANCO, CIMENTICIO</v>
          </cell>
          <cell r="C3532" t="str">
            <v xml:space="preserve">KG    </v>
          </cell>
          <cell r="D3532">
            <v>2.98</v>
          </cell>
        </row>
        <row r="3533">
          <cell r="A3533">
            <v>34357</v>
          </cell>
          <cell r="B3533" t="str">
            <v>REJUNTE COLORIDO, CIMENTICIO</v>
          </cell>
          <cell r="C3533" t="str">
            <v xml:space="preserve">KG    </v>
          </cell>
          <cell r="D3533">
            <v>3.31</v>
          </cell>
        </row>
        <row r="3534">
          <cell r="A3534">
            <v>34359</v>
          </cell>
          <cell r="B3534" t="str">
            <v>CURVA 90 GRAUS DE BARRA CHATA EM ALUMINIO 3/4 " X 1/4 " X 300 MM</v>
          </cell>
          <cell r="C3534" t="str">
            <v xml:space="preserve">UN    </v>
          </cell>
          <cell r="D3534">
            <v>10.68</v>
          </cell>
        </row>
        <row r="3535">
          <cell r="A3535">
            <v>34360</v>
          </cell>
          <cell r="B3535" t="str">
            <v>PERFIL DE ALUMINIO ANODIZADO</v>
          </cell>
          <cell r="C3535" t="str">
            <v xml:space="preserve">KG    </v>
          </cell>
          <cell r="D3535">
            <v>42.02</v>
          </cell>
        </row>
        <row r="3536">
          <cell r="A3536">
            <v>34361</v>
          </cell>
          <cell r="B3536" t="str">
            <v>METACAULIM DE ALTA REATIVIDADE/CAULIM CALCINADO</v>
          </cell>
          <cell r="C3536" t="str">
            <v xml:space="preserve">KG    </v>
          </cell>
          <cell r="D3536">
            <v>1.85</v>
          </cell>
        </row>
        <row r="3537">
          <cell r="A3537">
            <v>34362</v>
          </cell>
          <cell r="B3537" t="str">
            <v>JANELA ALUMINIO DE CORRER 1,20 X 1,20 M (AXL) COM 2 FOLHAS DE VIDRO INCLUSO GUARNICAO.</v>
          </cell>
          <cell r="C3537" t="str">
            <v xml:space="preserve">UN    </v>
          </cell>
          <cell r="D3537">
            <v>1161.21</v>
          </cell>
        </row>
        <row r="3538">
          <cell r="A3538">
            <v>34363</v>
          </cell>
          <cell r="B3538" t="str">
            <v>JANELA ALUMINIO DE CORRER 1,20 X 1,50 M (AXL) COM 2 FOLHAS DE VIDRO INCLUSO GUARNICAO.</v>
          </cell>
          <cell r="C3538" t="str">
            <v xml:space="preserve">UN    </v>
          </cell>
          <cell r="D3538">
            <v>1372.33</v>
          </cell>
        </row>
        <row r="3539">
          <cell r="A3539">
            <v>34364</v>
          </cell>
          <cell r="B3539" t="str">
            <v>JANELA ALUMIINIO DE CORRER 1,20 X 1,50 M (AXL) COM 4 FOLHAS DE VIDRO INCLUSO GUARNICAO</v>
          </cell>
          <cell r="C3539" t="str">
            <v xml:space="preserve">UN    </v>
          </cell>
          <cell r="D3539">
            <v>1372.33</v>
          </cell>
        </row>
        <row r="3540">
          <cell r="A3540">
            <v>34365</v>
          </cell>
          <cell r="B3540" t="str">
            <v>JANELA ALUMINIO DE CORRER 1,20 X 2,00 M (AXL) COM 4 FOLHAS DE VIDRO INCLUSO GUARNICAO</v>
          </cell>
          <cell r="C3540" t="str">
            <v xml:space="preserve">UN    </v>
          </cell>
          <cell r="D3540">
            <v>1621.68</v>
          </cell>
        </row>
        <row r="3541">
          <cell r="A3541">
            <v>34367</v>
          </cell>
          <cell r="B3541" t="str">
            <v>JANELA ALUMINIO DE CORRER 1,00 X 1,50 M (AXL) COM 2 FOLHAS DE VIDRO INCLUSO GUARNICAO</v>
          </cell>
          <cell r="C3541" t="str">
            <v xml:space="preserve">UN    </v>
          </cell>
          <cell r="D3541">
            <v>1150.6500000000001</v>
          </cell>
        </row>
        <row r="3542">
          <cell r="A3542">
            <v>34369</v>
          </cell>
          <cell r="B3542" t="str">
            <v>JANELA ALUMINIO DE CORRER 1,00 X 2,00 M (AXL) COM 4 FOLHAS DE VIDRO INCLUSO GUARNICAO</v>
          </cell>
          <cell r="C3542" t="str">
            <v xml:space="preserve">UN    </v>
          </cell>
          <cell r="D3542">
            <v>1477.9</v>
          </cell>
        </row>
        <row r="3543">
          <cell r="A3543">
            <v>34370</v>
          </cell>
          <cell r="B3543" t="str">
            <v>JANELA ALUMINIO DE CORRER 1,20 X 1,20 (AXL) M COM 3 FOLHAS (2 VENEZIANAS E 1 VIDRO) INCLUSO GUARNICAO</v>
          </cell>
          <cell r="C3543" t="str">
            <v xml:space="preserve">UN    </v>
          </cell>
          <cell r="D3543">
            <v>1741.81</v>
          </cell>
        </row>
        <row r="3544">
          <cell r="A3544">
            <v>34371</v>
          </cell>
          <cell r="B3544" t="str">
            <v>JANELA ALUMINIO DE CORRER 1,20 X 1,50 (AXL) M COM 3 FOLHAS (2 VENEZIANAS E 1 VIDRO) INCLUSO GUARNICAO</v>
          </cell>
          <cell r="C3544" t="str">
            <v xml:space="preserve">UN    </v>
          </cell>
          <cell r="D3544">
            <v>1979.29</v>
          </cell>
        </row>
        <row r="3545">
          <cell r="A3545">
            <v>34372</v>
          </cell>
          <cell r="B3545" t="str">
            <v>JANELA ALUMINIO DE CORRER 1,20 X 1,50 (AXL) M COM 6 FOLHAS (4 VENEZIANAS E 2 VIDROS) INCLUSO GUARNICAO</v>
          </cell>
          <cell r="C3545" t="str">
            <v xml:space="preserve">UN    </v>
          </cell>
          <cell r="D3545">
            <v>2124.83</v>
          </cell>
        </row>
        <row r="3546">
          <cell r="A3546">
            <v>34373</v>
          </cell>
          <cell r="B3546" t="str">
            <v>JANELA ALUMINIO DE CORRER 1,20 X 2,00 (AXL) M COM 6 FOLHAS (4 VENEZIANAS E 2 VIDROS) INCLUSO GUARNICAO</v>
          </cell>
          <cell r="C3546" t="str">
            <v xml:space="preserve">UN    </v>
          </cell>
          <cell r="D3546">
            <v>2528.6799999999998</v>
          </cell>
        </row>
        <row r="3547">
          <cell r="A3547">
            <v>34377</v>
          </cell>
          <cell r="B3547" t="str">
            <v>JANELA ALUMINIO BASCULANTE  80 X 60 CM (AXL)</v>
          </cell>
          <cell r="C3547" t="str">
            <v xml:space="preserve">UN    </v>
          </cell>
          <cell r="D3547">
            <v>444.23</v>
          </cell>
        </row>
        <row r="3548">
          <cell r="A3548">
            <v>34378</v>
          </cell>
          <cell r="B3548" t="str">
            <v>JANELA ALUMINIO BASCULANTE  100 X 80 CM (AXL)</v>
          </cell>
          <cell r="C3548" t="str">
            <v xml:space="preserve">UN    </v>
          </cell>
          <cell r="D3548">
            <v>650.41</v>
          </cell>
        </row>
        <row r="3549">
          <cell r="A3549">
            <v>34379</v>
          </cell>
          <cell r="B3549" t="str">
            <v>JANELA ALUMINIO BASCULANTE  100 X 100 CM (AXL)</v>
          </cell>
          <cell r="C3549" t="str">
            <v xml:space="preserve">UN    </v>
          </cell>
          <cell r="D3549">
            <v>770.68</v>
          </cell>
        </row>
        <row r="3550">
          <cell r="A3550">
            <v>34380</v>
          </cell>
          <cell r="B3550" t="str">
            <v>CAIXILHO FIXO ALUMINIO 60 X 80 CM COMPLETO</v>
          </cell>
          <cell r="C3550" t="str">
            <v xml:space="preserve">UN    </v>
          </cell>
          <cell r="D3550">
            <v>384.74</v>
          </cell>
        </row>
        <row r="3551">
          <cell r="A3551">
            <v>34381</v>
          </cell>
          <cell r="B3551" t="str">
            <v>JANELA ALUMINIO MAXIM AR 80 X 60 CM (AXL) (INCLUSO GUARNICAO E VIDRO)</v>
          </cell>
          <cell r="C3551" t="str">
            <v xml:space="preserve">UN    </v>
          </cell>
          <cell r="D3551">
            <v>557.38</v>
          </cell>
        </row>
        <row r="3552">
          <cell r="A3552">
            <v>34383</v>
          </cell>
          <cell r="B3552" t="str">
            <v>GABIAO MANTA (COLCHAO) MALHA HEXAGONAL 6 X 8 CM (ZN/AL + PVC), FIO 2 MM, REVESTIDO COM PVC, DIMENSOES 4,0 X 2,0 X 0,3 M (C X L X A)</v>
          </cell>
          <cell r="C3552" t="str">
            <v xml:space="preserve">UN    </v>
          </cell>
          <cell r="D3552">
            <v>1044.42</v>
          </cell>
        </row>
        <row r="3553">
          <cell r="A3553">
            <v>34384</v>
          </cell>
          <cell r="B3553" t="str">
            <v>VIDRO PLANO ARAMADO E = 6 MM - SEM COLOCACAO</v>
          </cell>
          <cell r="C3553" t="str">
            <v xml:space="preserve">M2    </v>
          </cell>
          <cell r="D3553">
            <v>270.02999999999997</v>
          </cell>
        </row>
        <row r="3554">
          <cell r="A3554">
            <v>34385</v>
          </cell>
          <cell r="B3554" t="str">
            <v>VIDRO LISO INCOLOR 8MM  -  SEM COLOCACAO</v>
          </cell>
          <cell r="C3554" t="str">
            <v xml:space="preserve">M2    </v>
          </cell>
          <cell r="D3554">
            <v>223.22</v>
          </cell>
        </row>
        <row r="3555">
          <cell r="A3555">
            <v>34386</v>
          </cell>
          <cell r="B3555" t="str">
            <v>VIDRO LISO INCOLOR 10 MM - SEM COLOCACAO</v>
          </cell>
          <cell r="C3555" t="str">
            <v xml:space="preserve">M2    </v>
          </cell>
          <cell r="D3555">
            <v>270.02999999999997</v>
          </cell>
        </row>
        <row r="3556">
          <cell r="A3556">
            <v>34387</v>
          </cell>
          <cell r="B3556" t="str">
            <v>VIDRO CRISTAL COLORIDO, 8 MM, PINTADO NA COR BRANCA</v>
          </cell>
          <cell r="C3556" t="str">
            <v xml:space="preserve">M2    </v>
          </cell>
          <cell r="D3556">
            <v>290.73</v>
          </cell>
        </row>
        <row r="3557">
          <cell r="A3557">
            <v>34388</v>
          </cell>
          <cell r="B3557" t="str">
            <v>VIDRO CRISTAL COLORIDO, 6 MM, PINTADO NA COR BRANCA</v>
          </cell>
          <cell r="C3557" t="str">
            <v xml:space="preserve">M2    </v>
          </cell>
          <cell r="D3557">
            <v>179.09</v>
          </cell>
        </row>
        <row r="3558">
          <cell r="A3558">
            <v>34389</v>
          </cell>
          <cell r="B3558" t="str">
            <v>VIDRO CRISTAL COLORIDO, 4 MM, PINTADO NA COR BRANCA</v>
          </cell>
          <cell r="C3558" t="str">
            <v xml:space="preserve">M2    </v>
          </cell>
          <cell r="D3558">
            <v>126.01</v>
          </cell>
        </row>
        <row r="3559">
          <cell r="A3559">
            <v>34390</v>
          </cell>
          <cell r="B3559" t="str">
            <v>VIDRO CRISTAL COLORIDO, 10 MM, PINTADO NA COR BRANCA</v>
          </cell>
          <cell r="C3559" t="str">
            <v xml:space="preserve">M2    </v>
          </cell>
          <cell r="D3559">
            <v>403.24</v>
          </cell>
        </row>
        <row r="3560">
          <cell r="A3560">
            <v>34391</v>
          </cell>
          <cell r="B3560" t="str">
            <v>VIDRO COMUM LAMINADO LISO INCOLOR DUPLO, ESPESSURA TOTAL 8 MM (CADA CAMADA DE 4 MM) - COLOCADO</v>
          </cell>
          <cell r="C3560" t="str">
            <v xml:space="preserve">M2    </v>
          </cell>
          <cell r="D3560">
            <v>517.01</v>
          </cell>
        </row>
        <row r="3561">
          <cell r="A3561">
            <v>34392</v>
          </cell>
          <cell r="B3561" t="str">
            <v>AUXILIAR  DE ALMOXARIFE</v>
          </cell>
          <cell r="C3561" t="str">
            <v xml:space="preserve">H     </v>
          </cell>
          <cell r="D3561">
            <v>9.51</v>
          </cell>
        </row>
        <row r="3562">
          <cell r="A3562">
            <v>34400</v>
          </cell>
          <cell r="B3562" t="str">
            <v>TIJOLO CERAMICO REFRATARIO 2,5 X 11,4 X 22,9 CM</v>
          </cell>
          <cell r="C3562" t="str">
            <v xml:space="preserve">UN    </v>
          </cell>
          <cell r="D3562">
            <v>2.63</v>
          </cell>
        </row>
        <row r="3563">
          <cell r="A3563">
            <v>34401</v>
          </cell>
          <cell r="B3563" t="str">
            <v>TIJOLO CERAMICO LAMINADO 5,5 X 11 X 23 CM</v>
          </cell>
          <cell r="C3563" t="str">
            <v xml:space="preserve">UN    </v>
          </cell>
          <cell r="D3563">
            <v>1.08</v>
          </cell>
        </row>
        <row r="3564">
          <cell r="A3564">
            <v>34402</v>
          </cell>
          <cell r="B3564" t="str">
            <v>TELHA DE FIBROCIMENTO ONDULADA E = 8 MM, DE 3,66 X 1,10 M (SEM AMIANTO)</v>
          </cell>
          <cell r="C3564" t="str">
            <v xml:space="preserve">UN    </v>
          </cell>
          <cell r="D3564">
            <v>106.55</v>
          </cell>
        </row>
        <row r="3565">
          <cell r="A3565">
            <v>34417</v>
          </cell>
          <cell r="B3565" t="str">
            <v>TELHA DE FIBROCIMENTO ONDULADA E = 4 MM, DE 2,13 X 0,50 M (SEM AMIANTO)</v>
          </cell>
          <cell r="C3565" t="str">
            <v xml:space="preserve">UN    </v>
          </cell>
          <cell r="D3565">
            <v>11.67</v>
          </cell>
        </row>
        <row r="3566">
          <cell r="A3566">
            <v>34425</v>
          </cell>
          <cell r="B3566" t="str">
            <v>TELHA ESTRUTURAL DE FIBROCIMENTO 1 ABA, DE 0,52 X 2,00 M (SEM AMIANTO)</v>
          </cell>
          <cell r="C3566" t="str">
            <v xml:space="preserve">UN    </v>
          </cell>
          <cell r="D3566">
            <v>65.88</v>
          </cell>
        </row>
        <row r="3567">
          <cell r="A3567">
            <v>34439</v>
          </cell>
          <cell r="B3567" t="str">
            <v>ACO CA-50, 10,0 MM, DOBRADO E CORTADO</v>
          </cell>
          <cell r="C3567" t="str">
            <v xml:space="preserve">KG    </v>
          </cell>
          <cell r="D3567">
            <v>4.8</v>
          </cell>
        </row>
        <row r="3568">
          <cell r="A3568">
            <v>34441</v>
          </cell>
          <cell r="B3568" t="str">
            <v>ACO CA-50, 12,5 MM, DOBRADO E CORTADO</v>
          </cell>
          <cell r="C3568" t="str">
            <v xml:space="preserve">KG    </v>
          </cell>
          <cell r="D3568">
            <v>4.55</v>
          </cell>
        </row>
        <row r="3569">
          <cell r="A3569">
            <v>34443</v>
          </cell>
          <cell r="B3569" t="str">
            <v>ACO CA-50, 16 MM, DOBRADO E CORTADO</v>
          </cell>
          <cell r="C3569" t="str">
            <v xml:space="preserve">KG    </v>
          </cell>
          <cell r="D3569">
            <v>4.55</v>
          </cell>
        </row>
        <row r="3570">
          <cell r="A3570">
            <v>34446</v>
          </cell>
          <cell r="B3570" t="str">
            <v>ACO CA-50, 20 MM, DOBRADO E CORTADO</v>
          </cell>
          <cell r="C3570" t="str">
            <v xml:space="preserve">KG    </v>
          </cell>
          <cell r="D3570">
            <v>4.55</v>
          </cell>
        </row>
        <row r="3571">
          <cell r="A3571">
            <v>34447</v>
          </cell>
          <cell r="B3571" t="str">
            <v>TELHA ESTRUTURAL DE FIBROCIMENTO 2 ABAS, DE 1,00 X 8,20 M (SEM AMIANTO)</v>
          </cell>
          <cell r="C3571" t="str">
            <v xml:space="preserve">UN    </v>
          </cell>
          <cell r="D3571">
            <v>421.68</v>
          </cell>
        </row>
        <row r="3572">
          <cell r="A3572">
            <v>34449</v>
          </cell>
          <cell r="B3572" t="str">
            <v>ACO CA-50, 6,3 MM, DOBRADO E CORTADO</v>
          </cell>
          <cell r="C3572" t="str">
            <v xml:space="preserve">KG    </v>
          </cell>
          <cell r="D3572">
            <v>5.01</v>
          </cell>
        </row>
        <row r="3573">
          <cell r="A3573">
            <v>34452</v>
          </cell>
          <cell r="B3573" t="str">
            <v>ACO CA-60, 4,2 MM, DOBRADO E CORTADO</v>
          </cell>
          <cell r="C3573" t="str">
            <v xml:space="preserve">KG    </v>
          </cell>
          <cell r="D3573">
            <v>4.4400000000000004</v>
          </cell>
        </row>
        <row r="3574">
          <cell r="A3574">
            <v>34456</v>
          </cell>
          <cell r="B3574" t="str">
            <v>ACO CA-60, 5,0 MM, DOBRADO E CORTADO</v>
          </cell>
          <cell r="C3574" t="str">
            <v xml:space="preserve">KG    </v>
          </cell>
          <cell r="D3574">
            <v>4.4400000000000004</v>
          </cell>
        </row>
        <row r="3575">
          <cell r="A3575">
            <v>34457</v>
          </cell>
          <cell r="B3575" t="str">
            <v>ACO CA-60, 6,0 MM, DOBRADO E CORTADO</v>
          </cell>
          <cell r="C3575" t="str">
            <v xml:space="preserve">KG    </v>
          </cell>
          <cell r="D3575">
            <v>4.76</v>
          </cell>
        </row>
        <row r="3576">
          <cell r="A3576">
            <v>34458</v>
          </cell>
          <cell r="B3576" t="str">
            <v>TELHA DE FIBROCIMENTO E = 6 MM, DE 3,00 X 1,06 M (SEM AMIANTO)</v>
          </cell>
          <cell r="C3576" t="str">
            <v xml:space="preserve">UN    </v>
          </cell>
          <cell r="D3576">
            <v>98.73</v>
          </cell>
        </row>
        <row r="3577">
          <cell r="A3577">
            <v>34460</v>
          </cell>
          <cell r="B3577" t="str">
            <v>ACO CA-60, 7,0 MM, DOBRADO E CORTADO</v>
          </cell>
          <cell r="C3577" t="str">
            <v xml:space="preserve">KG    </v>
          </cell>
          <cell r="D3577">
            <v>4.8600000000000003</v>
          </cell>
        </row>
        <row r="3578">
          <cell r="A3578">
            <v>34464</v>
          </cell>
          <cell r="B3578" t="str">
            <v>TELHA DE FIBROCIMENTO E = 6 MM, DE 4,10 X 1,06 M (SEM AMIANTO)</v>
          </cell>
          <cell r="C3578" t="str">
            <v xml:space="preserve">UN    </v>
          </cell>
          <cell r="D3578">
            <v>132.46</v>
          </cell>
        </row>
        <row r="3579">
          <cell r="A3579">
            <v>34466</v>
          </cell>
          <cell r="B3579" t="str">
            <v>AJUDANTE DE PINTOR</v>
          </cell>
          <cell r="C3579" t="str">
            <v xml:space="preserve">H     </v>
          </cell>
          <cell r="D3579">
            <v>9.5500000000000007</v>
          </cell>
        </row>
        <row r="3580">
          <cell r="A3580">
            <v>34468</v>
          </cell>
          <cell r="B3580" t="str">
            <v>TELHA DE FIBROCIMENTO E = 6 MM, DE 4,60 X 1,06 M (SEM AMIANTO)</v>
          </cell>
          <cell r="C3580" t="str">
            <v xml:space="preserve">UN    </v>
          </cell>
          <cell r="D3580">
            <v>152.87</v>
          </cell>
        </row>
        <row r="3581">
          <cell r="A3581">
            <v>34469</v>
          </cell>
          <cell r="B3581" t="str">
            <v>AQUECEDOR SOLAR CAPACIDADE DO RESERVATORIO 1000 L, INCLUI 10 PLACAS COLETORAS DE 1,42 M2</v>
          </cell>
          <cell r="C3581" t="str">
            <v xml:space="preserve">UN    </v>
          </cell>
          <cell r="D3581">
            <v>7818.86</v>
          </cell>
        </row>
        <row r="3582">
          <cell r="A3582">
            <v>34472</v>
          </cell>
          <cell r="B3582" t="str">
            <v>AQUECEDOR SOLAR CAPACIDADE DO RESERVATORIO 200 L, INCLUI 2 PLACAS COLETORAS DE 1,42 M2</v>
          </cell>
          <cell r="C3582" t="str">
            <v xml:space="preserve">UN    </v>
          </cell>
          <cell r="D3582">
            <v>2405.62</v>
          </cell>
        </row>
        <row r="3583">
          <cell r="A3583">
            <v>34473</v>
          </cell>
          <cell r="B3583" t="str">
            <v>TELHA DE FIBROCIMENTO E = 8 MM, DE 3,00 X 1,06 M (SEM AMIANTO)</v>
          </cell>
          <cell r="C3583" t="str">
            <v xml:space="preserve">UN    </v>
          </cell>
          <cell r="D3583">
            <v>125.03</v>
          </cell>
        </row>
        <row r="3584">
          <cell r="A3584">
            <v>34476</v>
          </cell>
          <cell r="B3584" t="str">
            <v>AQUECEDOR SOLAR CAPACIDADE DO RESERVATORIO 400L, INCLUI 4 PLACAS COLETORAS DE 1,42 M2</v>
          </cell>
          <cell r="C3584" t="str">
            <v xml:space="preserve">UN    </v>
          </cell>
          <cell r="D3584">
            <v>4077.86</v>
          </cell>
        </row>
        <row r="3585">
          <cell r="A3585">
            <v>34477</v>
          </cell>
          <cell r="B3585" t="str">
            <v>AQUECEDOR SOLAR CAPACIDADE DO RESERVATORIO 600 L, INCLUI 6 PLACAS COLETORAS DE 1,42 M2</v>
          </cell>
          <cell r="C3585" t="str">
            <v xml:space="preserve">UN    </v>
          </cell>
          <cell r="D3585">
            <v>5412.12</v>
          </cell>
        </row>
        <row r="3586">
          <cell r="A3586">
            <v>34479</v>
          </cell>
          <cell r="B3586" t="str">
            <v>CONCRETO USINADO BOMBEAVEL, CLASSE DE RESISTENCIA C40, COM BRITA 0 E 1, SLUMP = 100 +/- 20 MM, INCLUI SERVICO DE BOMBEAMENTO (NBR 8953)</v>
          </cell>
          <cell r="C3586" t="str">
            <v xml:space="preserve">M3    </v>
          </cell>
          <cell r="D3586">
            <v>382.1</v>
          </cell>
        </row>
        <row r="3587">
          <cell r="A3587">
            <v>34480</v>
          </cell>
          <cell r="B3587" t="str">
            <v>TELHA DE FIBROCIMENTO E = 8 MM, DE 4,10 X 1,06 M (SEM AMIANTO)</v>
          </cell>
          <cell r="C3587" t="str">
            <v xml:space="preserve">UN    </v>
          </cell>
          <cell r="D3587">
            <v>170.49</v>
          </cell>
        </row>
        <row r="3588">
          <cell r="A3588">
            <v>34481</v>
          </cell>
          <cell r="B3588" t="str">
            <v>CONCRETO USINADO BOMBEAVEL, CLASSE DE RESISTENCIA C45, COM BRITA 0 E 1, SLUMP = 100 +/- 20 MM, INCLUI SERVICO DE BOMBEAMENTO (NBR 8953)</v>
          </cell>
          <cell r="C3588" t="str">
            <v xml:space="preserve">M3    </v>
          </cell>
          <cell r="D3588">
            <v>429.57</v>
          </cell>
        </row>
        <row r="3589">
          <cell r="A3589">
            <v>34482</v>
          </cell>
          <cell r="B3589" t="str">
            <v>AQUECEDOR SOLAR  CAPACIDADE DO RESERVATORIO 800 L, INCLUI 8 PLACAS COLETORAS DE 1,42 M2</v>
          </cell>
          <cell r="C3589" t="str">
            <v xml:space="preserve">UN    </v>
          </cell>
          <cell r="D3589">
            <v>5054.62</v>
          </cell>
        </row>
        <row r="3590">
          <cell r="A3590">
            <v>34483</v>
          </cell>
          <cell r="B3590" t="str">
            <v>CONCRETO USINADO BOMBEAVEL, CLASSE DE RESISTENCIA C50, COM BRITA 0 E 1, SLUMP = 100 +/- 20 MM, INCLUI SERVICO DE BOMBEAMENTO (NBR 8953)</v>
          </cell>
          <cell r="C3590" t="str">
            <v xml:space="preserve">M3    </v>
          </cell>
          <cell r="D3590">
            <v>509.47</v>
          </cell>
        </row>
        <row r="3591">
          <cell r="A3591">
            <v>34485</v>
          </cell>
          <cell r="B3591" t="str">
            <v>CONCRETO USINADO BOMBEAVEL, CLASSE DE RESISTENCIA C60, COM BRITA 0 E 1, SLUMP = 100 +/- 20 MM, INCLUI SERVICO DE BOMBEAMENTO (NBR 8953)</v>
          </cell>
          <cell r="C3591" t="str">
            <v xml:space="preserve">M3    </v>
          </cell>
          <cell r="D3591">
            <v>654.21</v>
          </cell>
        </row>
        <row r="3592">
          <cell r="A3592">
            <v>34486</v>
          </cell>
          <cell r="B3592" t="str">
            <v>TELHA DE FIBROCIMENTO E = 8 MM, DE 4,60 X 1,06 M (SEM AMIANTO)</v>
          </cell>
          <cell r="C3592" t="str">
            <v xml:space="preserve">UN    </v>
          </cell>
          <cell r="D3592">
            <v>190.95</v>
          </cell>
        </row>
        <row r="3593">
          <cell r="A3593">
            <v>34491</v>
          </cell>
          <cell r="B3593" t="str">
            <v>CONCRETO AUTOADENSAVEL (CAA) CLASSE DE RESISTENCIA C30, ESPALHAMENTO SF2, INCLUI SERVICO DE BOMBEAMENTO (NBR 15823)</v>
          </cell>
          <cell r="C3593" t="str">
            <v xml:space="preserve">M3    </v>
          </cell>
          <cell r="D3593">
            <v>342.58</v>
          </cell>
        </row>
        <row r="3594">
          <cell r="A3594">
            <v>34492</v>
          </cell>
          <cell r="B3594" t="str">
            <v>CONCRETO USINADO BOMBEAVEL, CLASSE DE RESISTENCIA C20, COM BRITA 0 E 1, SLUMP = 100 +/- 20 MM, EXCLUI SERVICO DE BOMBEAMENTO (NBR 8953)</v>
          </cell>
          <cell r="C3594" t="str">
            <v xml:space="preserve">M3    </v>
          </cell>
          <cell r="D3594">
            <v>283.68</v>
          </cell>
        </row>
        <row r="3595">
          <cell r="A3595">
            <v>34493</v>
          </cell>
          <cell r="B3595" t="str">
            <v>CONCRETO USINADO BOMBEAVEL, CLASSE DE RESISTENCIA C25, COM BRITA 0 E 1, SLUMP = 100 +/- 20 MM, EXCLUI SERVICO DE BOMBEAMENTO (NBR 8953)</v>
          </cell>
          <cell r="C3595" t="str">
            <v xml:space="preserve">M3    </v>
          </cell>
          <cell r="D3595">
            <v>294.68</v>
          </cell>
        </row>
        <row r="3596">
          <cell r="A3596">
            <v>34494</v>
          </cell>
          <cell r="B3596" t="str">
            <v>CONCRETO USINADO BOMBEAVEL, CLASSE DE RESISTENCIA C30, COM BRITA 0 E 1, SLUMP = 100 +/- 20 MM, EXCLUI SERVICO DE BOMBEAMENTO (NBR 8953)</v>
          </cell>
          <cell r="C3596" t="str">
            <v xml:space="preserve">M3    </v>
          </cell>
          <cell r="D3596">
            <v>307.76</v>
          </cell>
        </row>
        <row r="3597">
          <cell r="A3597">
            <v>34495</v>
          </cell>
          <cell r="B3597" t="str">
            <v>CONCRETO USINADO BOMBEAVEL, CLASSE DE RESISTENCIA C35, COM BRITA 0 E 1, SLUMP = 100 +/- 20 MM, EXCLUI SERVICO DE BOMBEAMENTO (NBR 8953)</v>
          </cell>
          <cell r="C3597" t="str">
            <v xml:space="preserve">M3    </v>
          </cell>
          <cell r="D3597">
            <v>320.91000000000003</v>
          </cell>
        </row>
        <row r="3598">
          <cell r="A3598">
            <v>34496</v>
          </cell>
          <cell r="B3598" t="str">
            <v>CONCRETO USINADO BOMBEAVEL, CLASSE DE RESISTENCIA C40, COM BRITA 0 E 1, SLUMP = 100 +/- 20 MM, EXCLUI SERVICO DE BOMBEAMENTO (NBR 8953)</v>
          </cell>
          <cell r="C3598" t="str">
            <v xml:space="preserve">M3    </v>
          </cell>
          <cell r="D3598">
            <v>335.21</v>
          </cell>
        </row>
        <row r="3599">
          <cell r="A3599">
            <v>34497</v>
          </cell>
          <cell r="B3599" t="str">
            <v>CONCRETO USINADO BOMBEAVEL, CLASSE DE RESISTENCIA C80, COM BRITA 0 E 1, SLUMP = 100 +/- 20 MM, EXCLUI SERVICO DE BOMBEAMENTO (NBR 8953)</v>
          </cell>
          <cell r="C3599" t="str">
            <v xml:space="preserve">M3    </v>
          </cell>
          <cell r="D3599">
            <v>903.15</v>
          </cell>
        </row>
        <row r="3600">
          <cell r="A3600">
            <v>34498</v>
          </cell>
          <cell r="B3600" t="str">
            <v>CONE DE SINALIZACAO EM PVC FLEXIVEL, H = 70 / 76 CM (NBR 15071)</v>
          </cell>
          <cell r="C3600" t="str">
            <v xml:space="preserve">UN    </v>
          </cell>
          <cell r="D3600">
            <v>76.8</v>
          </cell>
        </row>
        <row r="3601">
          <cell r="A3601">
            <v>34500</v>
          </cell>
          <cell r="B3601" t="str">
            <v>COORDENADOR/GERENTE DE OBRA</v>
          </cell>
          <cell r="C3601" t="str">
            <v xml:space="preserve">H     </v>
          </cell>
          <cell r="D3601">
            <v>171.01</v>
          </cell>
        </row>
        <row r="3602">
          <cell r="A3602">
            <v>34514</v>
          </cell>
          <cell r="B3602" t="str">
            <v>CHAPA DE MDF BRANCO LISO 1 FACE, E = 15 MM, DE *2,75 X 1,85* M</v>
          </cell>
          <cell r="C3602" t="str">
            <v xml:space="preserve">M2    </v>
          </cell>
          <cell r="D3602">
            <v>26.51</v>
          </cell>
        </row>
        <row r="3603">
          <cell r="A3603">
            <v>34519</v>
          </cell>
          <cell r="B3603" t="str">
            <v>CRUZETA DE CONCRETO LEVE, COMP. 2000 MM SECAO, 90 X 90 MM</v>
          </cell>
          <cell r="C3603" t="str">
            <v xml:space="preserve">UN    </v>
          </cell>
          <cell r="D3603">
            <v>73.459999999999994</v>
          </cell>
        </row>
        <row r="3604">
          <cell r="A3604">
            <v>34544</v>
          </cell>
          <cell r="B3604" t="str">
            <v>DISJUNTOR  TERMOMAGNETICO TRIPOLAR 3 X 400 A / ICC - 25 KA</v>
          </cell>
          <cell r="C3604" t="str">
            <v xml:space="preserve">UN    </v>
          </cell>
          <cell r="D3604">
            <v>1050.49</v>
          </cell>
        </row>
        <row r="3605">
          <cell r="A3605">
            <v>34546</v>
          </cell>
          <cell r="B3605" t="str">
            <v>MASSA PARA TEXTURA RUSTICA DE BASE ACRILICA, COR BRANCA, USO INTERNO E EXTERNO</v>
          </cell>
          <cell r="C3605" t="str">
            <v xml:space="preserve">KG    </v>
          </cell>
          <cell r="D3605">
            <v>5.58</v>
          </cell>
        </row>
        <row r="3606">
          <cell r="A3606">
            <v>34547</v>
          </cell>
          <cell r="B3606" t="str">
            <v>TELA DE ACO SOLDADA GALVANIZADA/ZINCADA PARA ALVENARIA, FIO  D = *1,20 A 1,70* MM, MALHA 15 X 15 MM, (C X L) *50 X 12* CM</v>
          </cell>
          <cell r="C3606" t="str">
            <v xml:space="preserve">M     </v>
          </cell>
          <cell r="D3606">
            <v>2.92</v>
          </cell>
        </row>
        <row r="3607">
          <cell r="A3607">
            <v>34548</v>
          </cell>
          <cell r="B3607" t="str">
            <v>TELA DE ACO SOLDADA GALVANIZADA/ZINCADA PARA ALVENARIA, FIO  D = *1,20 A 1,70* MM, MALHA 15 X 15 MM, (C X L) *50 X 17,5* CM</v>
          </cell>
          <cell r="C3607" t="str">
            <v xml:space="preserve">M     </v>
          </cell>
          <cell r="D3607">
            <v>2.85</v>
          </cell>
        </row>
        <row r="3608">
          <cell r="A3608">
            <v>34549</v>
          </cell>
          <cell r="B3608" t="str">
            <v>ARGILA EXPANDIDA, GRANULOMETRIA 2215</v>
          </cell>
          <cell r="C3608" t="str">
            <v xml:space="preserve">M3    </v>
          </cell>
          <cell r="D3608">
            <v>191.96</v>
          </cell>
        </row>
        <row r="3609">
          <cell r="A3609">
            <v>34550</v>
          </cell>
          <cell r="B3609" t="str">
            <v>TELA DE ACO SOLDADA GALVANIZADA/ZINCADA PARA ALVENARIA, FIO D = *1,20 A 1,70* MM, MALHA 15 X 15 MM, (C X L) *50 X 6* CM</v>
          </cell>
          <cell r="C3609" t="str">
            <v xml:space="preserve">M     </v>
          </cell>
          <cell r="D3609">
            <v>1.01</v>
          </cell>
        </row>
        <row r="3610">
          <cell r="A3610">
            <v>34551</v>
          </cell>
          <cell r="B3610" t="str">
            <v>AUXILIAR DE AZULEJISTA</v>
          </cell>
          <cell r="C3610" t="str">
            <v xml:space="preserve">H     </v>
          </cell>
          <cell r="D3610">
            <v>8.66</v>
          </cell>
        </row>
        <row r="3611">
          <cell r="A3611">
            <v>34555</v>
          </cell>
          <cell r="B3611" t="str">
            <v>BLOCO VEDACAO CONCRETO APARENTE 19 X 19 X 39 CM  (CLASSE C - NBR 6136)</v>
          </cell>
          <cell r="C3611" t="str">
            <v xml:space="preserve">UN    </v>
          </cell>
          <cell r="D3611">
            <v>2.69</v>
          </cell>
        </row>
        <row r="3612">
          <cell r="A3612">
            <v>34556</v>
          </cell>
          <cell r="B3612" t="str">
            <v>BLOCO CONCRETO ESTRUTURAL 14 X 19 X 29 CM, FBK 10 MPA (NBR 6136)</v>
          </cell>
          <cell r="C3612" t="str">
            <v xml:space="preserve">UN    </v>
          </cell>
          <cell r="D3612">
            <v>2.63</v>
          </cell>
        </row>
        <row r="3613">
          <cell r="A3613">
            <v>34557</v>
          </cell>
          <cell r="B3613" t="str">
            <v>TELA DE ACO SOLDADA GALVANIZADA/ZINCADA PARA ALVENARIA, FIO D = *1,20 A 1,70* MM, MALHA 15 X 15 MM, (C X L) *50 X 7,5* CM</v>
          </cell>
          <cell r="C3613" t="str">
            <v xml:space="preserve">M     </v>
          </cell>
          <cell r="D3613">
            <v>1.79</v>
          </cell>
        </row>
        <row r="3614">
          <cell r="A3614">
            <v>34558</v>
          </cell>
          <cell r="B3614" t="str">
            <v>TELA DE ACO SOLDADA GALVANIZADA/ZINCADA PARA ALVENARIA, FIO D = *1,20 A 1,70* MM, MALHA 15 X 15 MM, (C X L) *50 X 10,5* CM</v>
          </cell>
          <cell r="C3614" t="str">
            <v xml:space="preserve">M     </v>
          </cell>
          <cell r="D3614">
            <v>1.91</v>
          </cell>
        </row>
        <row r="3615">
          <cell r="A3615">
            <v>34562</v>
          </cell>
          <cell r="B3615" t="str">
            <v>ARAME RECOZIDO 16 BWG, 1,60 MM (0,016 KG/M)</v>
          </cell>
          <cell r="C3615" t="str">
            <v xml:space="preserve">KG    </v>
          </cell>
          <cell r="D3615">
            <v>7.44</v>
          </cell>
        </row>
        <row r="3616">
          <cell r="A3616">
            <v>34564</v>
          </cell>
          <cell r="B3616" t="str">
            <v>BLOCO CONCRETO ESTRUTURAL 14 X 19 X 29 CM, FBK 14 MPA (NBR 6136)</v>
          </cell>
          <cell r="C3616" t="str">
            <v xml:space="preserve">UN    </v>
          </cell>
          <cell r="D3616">
            <v>3.28</v>
          </cell>
        </row>
        <row r="3617">
          <cell r="A3617">
            <v>34565</v>
          </cell>
          <cell r="B3617" t="str">
            <v>BLOCO CONCRETO ESTRUTURAL 14 X 19 X 29 CM, FBK 16 MPA (NBR 6136)</v>
          </cell>
          <cell r="C3617" t="str">
            <v xml:space="preserve">UN    </v>
          </cell>
          <cell r="D3617">
            <v>3.79</v>
          </cell>
        </row>
        <row r="3618">
          <cell r="A3618">
            <v>34566</v>
          </cell>
          <cell r="B3618" t="str">
            <v>BLOCO CONCRETO ESTRUTURAL 14 X 19 X 29 CM, FBK 6 MPA (NBR 6136)</v>
          </cell>
          <cell r="C3618" t="str">
            <v xml:space="preserve">UN    </v>
          </cell>
          <cell r="D3618">
            <v>2.0499999999999998</v>
          </cell>
        </row>
        <row r="3619">
          <cell r="A3619">
            <v>34567</v>
          </cell>
          <cell r="B3619" t="str">
            <v>BLOCO CONCRETO ESTRUTURAL 14 X 19 X 29 CM, FBK 8 MPA (NBR 6136)</v>
          </cell>
          <cell r="C3619" t="str">
            <v xml:space="preserve">UN    </v>
          </cell>
          <cell r="D3619">
            <v>2.2999999999999998</v>
          </cell>
        </row>
        <row r="3620">
          <cell r="A3620">
            <v>34568</v>
          </cell>
          <cell r="B3620" t="str">
            <v>BLOCO CONCRETO ESTRUTURAL 14 X 19 X 39 CM, FBK 10 MPA (NBR 6136)</v>
          </cell>
          <cell r="C3620" t="str">
            <v xml:space="preserve">UN    </v>
          </cell>
          <cell r="D3620">
            <v>3.01</v>
          </cell>
        </row>
        <row r="3621">
          <cell r="A3621">
            <v>34569</v>
          </cell>
          <cell r="B3621" t="str">
            <v>BLOCO CONCRETO ESTRUTURAL 14 X 19 X 39 CM, FBK 12 MPA (NBR 6136)</v>
          </cell>
          <cell r="C3621" t="str">
            <v xml:space="preserve">UN    </v>
          </cell>
          <cell r="D3621">
            <v>3.08</v>
          </cell>
        </row>
        <row r="3622">
          <cell r="A3622">
            <v>34570</v>
          </cell>
          <cell r="B3622" t="str">
            <v>BLOCO CONCRETO ESTRUTURAL 14 X 19 X 39 CM, FBK 14 MPA (NBR 6136)</v>
          </cell>
          <cell r="C3622" t="str">
            <v xml:space="preserve">UN    </v>
          </cell>
          <cell r="D3622">
            <v>3.29</v>
          </cell>
        </row>
        <row r="3623">
          <cell r="A3623">
            <v>34571</v>
          </cell>
          <cell r="B3623" t="str">
            <v>BLOCO CONCRETO ESTRUTURAL 14 X 19 X 39 CM, FBK 6 MPA (NBR 6136)</v>
          </cell>
          <cell r="C3623" t="str">
            <v xml:space="preserve">UN    </v>
          </cell>
          <cell r="D3623">
            <v>2.57</v>
          </cell>
        </row>
        <row r="3624">
          <cell r="A3624">
            <v>34573</v>
          </cell>
          <cell r="B3624" t="str">
            <v>BLOCO CONCRETO ESTRUTURAL 14 X 19 X 39 CM, FBK 8 MPA (NBR 6136)</v>
          </cell>
          <cell r="C3624" t="str">
            <v xml:space="preserve">UN    </v>
          </cell>
          <cell r="D3624">
            <v>2.71</v>
          </cell>
        </row>
        <row r="3625">
          <cell r="A3625">
            <v>34576</v>
          </cell>
          <cell r="B3625" t="str">
            <v>BLOCO CONCRETO ESTRUTURAL 19 X 19 X 39 CM, FBK 10 MPA (NBR 6136)</v>
          </cell>
          <cell r="C3625" t="str">
            <v xml:space="preserve">UN    </v>
          </cell>
          <cell r="D3625">
            <v>3.75</v>
          </cell>
        </row>
        <row r="3626">
          <cell r="A3626">
            <v>34577</v>
          </cell>
          <cell r="B3626" t="str">
            <v>BLOCO CONCRETO ESTRUTURAL 19 X 19 X 39 CM, FBK 12 MPA (NBR 6136)</v>
          </cell>
          <cell r="C3626" t="str">
            <v xml:space="preserve">UN    </v>
          </cell>
          <cell r="D3626">
            <v>4</v>
          </cell>
        </row>
        <row r="3627">
          <cell r="A3627">
            <v>34578</v>
          </cell>
          <cell r="B3627" t="str">
            <v>BLOCO CONCRETO ESTRUTURAL 19 X 19 X 39 CM, FBK 14 MPA (NBR 6136)</v>
          </cell>
          <cell r="C3627" t="str">
            <v xml:space="preserve">UN    </v>
          </cell>
          <cell r="D3627">
            <v>4.4400000000000004</v>
          </cell>
        </row>
        <row r="3628">
          <cell r="A3628">
            <v>34579</v>
          </cell>
          <cell r="B3628" t="str">
            <v>BLOCO CONCRETO ESTRUTURAL 19 X 19 X 39 CM, FBK 16 MPA (NBR 6136)</v>
          </cell>
          <cell r="C3628" t="str">
            <v xml:space="preserve">UN    </v>
          </cell>
          <cell r="D3628">
            <v>5.68</v>
          </cell>
        </row>
        <row r="3629">
          <cell r="A3629">
            <v>34580</v>
          </cell>
          <cell r="B3629" t="str">
            <v>BLOCO CONCRETO ESTRUTURAL 19 X 19 X 39 CM, FBK 8 MPA (NBR 6136)</v>
          </cell>
          <cell r="C3629" t="str">
            <v xml:space="preserve">UN    </v>
          </cell>
          <cell r="D3629">
            <v>3.57</v>
          </cell>
        </row>
        <row r="3630">
          <cell r="A3630">
            <v>34583</v>
          </cell>
          <cell r="B3630" t="str">
            <v>BLOCO DE GESSO COMPACTO, BRANCO, E = 10 CM, *67 X 50* CM</v>
          </cell>
          <cell r="C3630" t="str">
            <v xml:space="preserve">M2    </v>
          </cell>
          <cell r="D3630">
            <v>52.4</v>
          </cell>
        </row>
        <row r="3631">
          <cell r="A3631">
            <v>34584</v>
          </cell>
          <cell r="B3631" t="str">
            <v>BLOCO DE GESSO VAZADO BRANCO, E = *7* CM, *67 X 50* CM</v>
          </cell>
          <cell r="C3631" t="str">
            <v xml:space="preserve">M2    </v>
          </cell>
          <cell r="D3631">
            <v>29.33</v>
          </cell>
        </row>
        <row r="3632">
          <cell r="A3632">
            <v>34585</v>
          </cell>
          <cell r="B3632" t="str">
            <v>BLOCO ESTRUTURAL CERAMICO 14 X 19 X 29 CM, 3,0 MPA (NBR 15270)</v>
          </cell>
          <cell r="C3632" t="str">
            <v xml:space="preserve">UN    </v>
          </cell>
          <cell r="D3632">
            <v>1.48</v>
          </cell>
        </row>
        <row r="3633">
          <cell r="A3633">
            <v>34586</v>
          </cell>
          <cell r="B3633" t="str">
            <v>BLOCO ESTRUTURAL CERAMICO 14 X 19 X 29 CM, 6,0 MPA (NBR 15270)</v>
          </cell>
          <cell r="C3633" t="str">
            <v xml:space="preserve">UN    </v>
          </cell>
          <cell r="D3633">
            <v>1.5</v>
          </cell>
        </row>
        <row r="3634">
          <cell r="A3634">
            <v>34588</v>
          </cell>
          <cell r="B3634" t="str">
            <v>BLOCO ESTRUTURAL CERAMICO 14 X 19 X 39 CM, 6,0 MPA (NBR 15270)</v>
          </cell>
          <cell r="C3634" t="str">
            <v xml:space="preserve">UN    </v>
          </cell>
          <cell r="D3634">
            <v>1.93</v>
          </cell>
        </row>
        <row r="3635">
          <cell r="A3635">
            <v>34590</v>
          </cell>
          <cell r="B3635" t="str">
            <v>BLOCO ESTRUTURAL CERAMICO 19 X 19 X 29 CM, 6,0 MPA (NBR 15270)</v>
          </cell>
          <cell r="C3635" t="str">
            <v xml:space="preserve">UN    </v>
          </cell>
          <cell r="D3635">
            <v>2.08</v>
          </cell>
        </row>
        <row r="3636">
          <cell r="A3636">
            <v>34591</v>
          </cell>
          <cell r="B3636" t="str">
            <v>BLOCO ESTRUTURAL CERAMICO 19 X 19 X 39 CM, 6,0 MPA (NBR 15270)</v>
          </cell>
          <cell r="C3636" t="str">
            <v xml:space="preserve">UN    </v>
          </cell>
          <cell r="D3636">
            <v>2.6</v>
          </cell>
        </row>
        <row r="3637">
          <cell r="A3637">
            <v>34592</v>
          </cell>
          <cell r="B3637" t="str">
            <v>BLOCO VEDACAO CONCRETO 14 X 19 X 29 CM (CLASSE C - NBR 6136)</v>
          </cell>
          <cell r="C3637" t="str">
            <v xml:space="preserve">UN    </v>
          </cell>
          <cell r="D3637">
            <v>1.83</v>
          </cell>
        </row>
        <row r="3638">
          <cell r="A3638">
            <v>34599</v>
          </cell>
          <cell r="B3638" t="str">
            <v>BLOCO VEDACAO CONCRETO APARENTE 9 X 19 X 39 CM (CLASSE C - NBR 6136)</v>
          </cell>
          <cell r="C3638" t="str">
            <v xml:space="preserve">UN    </v>
          </cell>
          <cell r="D3638">
            <v>1.92</v>
          </cell>
        </row>
        <row r="3639">
          <cell r="A3639">
            <v>34600</v>
          </cell>
          <cell r="B3639" t="str">
            <v>BLOCO VEDACAO CONCRETO CELULAR AUTOCLAVADO 15 X 30 X 60 CM (E X A X C)</v>
          </cell>
          <cell r="C3639" t="str">
            <v xml:space="preserve">M2    </v>
          </cell>
          <cell r="D3639">
            <v>73.650000000000006</v>
          </cell>
        </row>
        <row r="3640">
          <cell r="A3640">
            <v>34602</v>
          </cell>
          <cell r="B3640" t="str">
            <v>CABO FLEXIVEL PVC 750 V, 2 CONDUTORES DE 1,5 MM2</v>
          </cell>
          <cell r="C3640" t="str">
            <v xml:space="preserve">M     </v>
          </cell>
          <cell r="D3640">
            <v>2.4</v>
          </cell>
        </row>
        <row r="3641">
          <cell r="A3641">
            <v>34603</v>
          </cell>
          <cell r="B3641" t="str">
            <v>CABO FLEXIVEL PVC 750 V, 2 CONDUTORES DE 10,0 MM2</v>
          </cell>
          <cell r="C3641" t="str">
            <v xml:space="preserve">M     </v>
          </cell>
          <cell r="D3641">
            <v>11.55</v>
          </cell>
        </row>
        <row r="3642">
          <cell r="A3642">
            <v>34606</v>
          </cell>
          <cell r="B3642" t="str">
            <v>DISJUNTOR TIPO NEMA, BIPOLAR 60 ATE 100A, TENSAO MAXIMA 415 V</v>
          </cell>
          <cell r="C3642" t="str">
            <v xml:space="preserve">UN    </v>
          </cell>
          <cell r="D3642">
            <v>67.86</v>
          </cell>
        </row>
        <row r="3643">
          <cell r="A3643">
            <v>34607</v>
          </cell>
          <cell r="B3643" t="str">
            <v>CABO FLEXIVEL PVC 750 V, 2 CONDUTORES DE 4,0 MM2</v>
          </cell>
          <cell r="C3643" t="str">
            <v xml:space="preserve">M     </v>
          </cell>
          <cell r="D3643">
            <v>5.15</v>
          </cell>
        </row>
        <row r="3644">
          <cell r="A3644">
            <v>34609</v>
          </cell>
          <cell r="B3644" t="str">
            <v>CABO FLEXIVEL PVC 750 V, 2 CONDUTORES DE 6,0 MM2</v>
          </cell>
          <cell r="C3644" t="str">
            <v xml:space="preserve">M     </v>
          </cell>
          <cell r="D3644">
            <v>7.73</v>
          </cell>
        </row>
        <row r="3645">
          <cell r="A3645">
            <v>34612</v>
          </cell>
          <cell r="B3645" t="str">
            <v>GABIAO TIPO CAIXA PARA SOLO REFORCADO, MALHA HEXAGONAL DE DUPLA TORCAO 8 X 10 CM (ZN/ AL + PVC), FIO 2,7 MM, DIMENSOES 2,0 X 1,0 X 0,5 M, COM CAUDA DE 3,0 M</v>
          </cell>
          <cell r="C3645" t="str">
            <v xml:space="preserve">UN    </v>
          </cell>
          <cell r="D3645">
            <v>580.35</v>
          </cell>
        </row>
        <row r="3646">
          <cell r="A3646">
            <v>34614</v>
          </cell>
          <cell r="B3646" t="str">
            <v>TELA EM MALHA HEXAGONAL DUPLA TORCAO 8 X 10 CM (ZN/AL + PVC), FIO 2,7 MM, DIMENSOES 0,5 X 1,0 X 4,0 M (SOLO REFORCADO).</v>
          </cell>
          <cell r="C3646" t="str">
            <v xml:space="preserve">UN    </v>
          </cell>
          <cell r="D3646">
            <v>681.76</v>
          </cell>
        </row>
        <row r="3647">
          <cell r="A3647">
            <v>34616</v>
          </cell>
          <cell r="B3647" t="str">
            <v>DISJUNTOR TIPO DIN/IEC, BIPOLAR DE 6 ATE 32A</v>
          </cell>
          <cell r="C3647" t="str">
            <v xml:space="preserve">UN    </v>
          </cell>
          <cell r="D3647">
            <v>36.380000000000003</v>
          </cell>
        </row>
        <row r="3648">
          <cell r="A3648">
            <v>34618</v>
          </cell>
          <cell r="B3648" t="str">
            <v>CABO FLEXIVEL PVC 750 V, 3 CONDUTORES DE 1,5 MM2</v>
          </cell>
          <cell r="C3648" t="str">
            <v xml:space="preserve">M     </v>
          </cell>
          <cell r="D3648">
            <v>3.18</v>
          </cell>
        </row>
        <row r="3649">
          <cell r="A3649">
            <v>34620</v>
          </cell>
          <cell r="B3649" t="str">
            <v>CABO FLEXIVEL PVC 750 V, 3 CONDUTORES DE 10,0 MM2</v>
          </cell>
          <cell r="C3649" t="str">
            <v xml:space="preserve">M     </v>
          </cell>
          <cell r="D3649">
            <v>15.94</v>
          </cell>
        </row>
        <row r="3650">
          <cell r="A3650">
            <v>34621</v>
          </cell>
          <cell r="B3650" t="str">
            <v>CABO FLEXIVEL PVC 750 V, 3 CONDUTORES DE 4,0 MM2</v>
          </cell>
          <cell r="C3650" t="str">
            <v xml:space="preserve">M     </v>
          </cell>
          <cell r="D3650">
            <v>7.39</v>
          </cell>
        </row>
        <row r="3651">
          <cell r="A3651">
            <v>34622</v>
          </cell>
          <cell r="B3651" t="str">
            <v>CABO FLEXIVEL PVC 750 V, 3 CONDUTORES DE 6,0 MM2</v>
          </cell>
          <cell r="C3651" t="str">
            <v xml:space="preserve">M     </v>
          </cell>
          <cell r="D3651">
            <v>10.48</v>
          </cell>
        </row>
        <row r="3652">
          <cell r="A3652">
            <v>34623</v>
          </cell>
          <cell r="B3652" t="str">
            <v>DISJUNTOR TIPO DIN/IEC, BIPOLAR 40 ATE 50A</v>
          </cell>
          <cell r="C3652" t="str">
            <v xml:space="preserve">UN    </v>
          </cell>
          <cell r="D3652">
            <v>35.82</v>
          </cell>
        </row>
        <row r="3653">
          <cell r="A3653">
            <v>34624</v>
          </cell>
          <cell r="B3653" t="str">
            <v>CABO FLEXIVEL PVC 750 V, 4 CONDUTORES DE 1,5 MM2</v>
          </cell>
          <cell r="C3653" t="str">
            <v xml:space="preserve">M     </v>
          </cell>
          <cell r="D3653">
            <v>4.07</v>
          </cell>
        </row>
        <row r="3654">
          <cell r="A3654">
            <v>34626</v>
          </cell>
          <cell r="B3654" t="str">
            <v>CABO FLEXIVEL PVC 750 V, 4 CONDUTORES DE 10,0 MM2</v>
          </cell>
          <cell r="C3654" t="str">
            <v xml:space="preserve">M     </v>
          </cell>
          <cell r="D3654">
            <v>21.92</v>
          </cell>
        </row>
        <row r="3655">
          <cell r="A3655">
            <v>34627</v>
          </cell>
          <cell r="B3655" t="str">
            <v>CABO FLEXIVEL PVC 750 V, 4 CONDUTORES DE 4,0 MM2</v>
          </cell>
          <cell r="C3655" t="str">
            <v xml:space="preserve">M     </v>
          </cell>
          <cell r="D3655">
            <v>9.44</v>
          </cell>
        </row>
        <row r="3656">
          <cell r="A3656">
            <v>34628</v>
          </cell>
          <cell r="B3656" t="str">
            <v>DISJUNTOR TIPO DIN/IEC, BIPOLAR 63 A</v>
          </cell>
          <cell r="C3656" t="str">
            <v xml:space="preserve">UN    </v>
          </cell>
          <cell r="D3656">
            <v>51.31</v>
          </cell>
        </row>
        <row r="3657">
          <cell r="A3657">
            <v>34629</v>
          </cell>
          <cell r="B3657" t="str">
            <v>CABO FLEXIVEL PVC 750 V, 4 CONDUTORES DE 6,0 MM2</v>
          </cell>
          <cell r="C3657" t="str">
            <v xml:space="preserve">M     </v>
          </cell>
          <cell r="D3657">
            <v>13.82</v>
          </cell>
        </row>
        <row r="3658">
          <cell r="A3658">
            <v>34630</v>
          </cell>
          <cell r="B3658" t="str">
            <v>GABIAO TIPO CAIXA TRAPEZOIDAL PARA SOLO REFORCADO, MALHA HEXAGONAL DE DUPLA TORCAO 8 X 10 CM (ZN/ AL + PVC), FIO 2,7 MM, DIMENSOES 4,0 X 2,0 X 0,6 M, COM INCLINACAO DE 70 GRAUS</v>
          </cell>
          <cell r="C3658" t="str">
            <v xml:space="preserve">UN    </v>
          </cell>
          <cell r="D3658">
            <v>749.37</v>
          </cell>
        </row>
        <row r="3659">
          <cell r="A3659">
            <v>34633</v>
          </cell>
          <cell r="B3659" t="str">
            <v>GABIAO TIPO CAIXA PARA SOLO REFORCADO, MALHA HEXAGONAL DE DUPLA TORCAO 8 X 10 CM (ZN/ AL + PVC), FIO 2,7 MM, DIMENSOES 2,0 X 1,0 X 1,0 M, COM CAUDA DE 4,0 M</v>
          </cell>
          <cell r="C3659" t="str">
            <v xml:space="preserve">UN    </v>
          </cell>
          <cell r="D3659">
            <v>822.62</v>
          </cell>
        </row>
        <row r="3660">
          <cell r="A3660">
            <v>34635</v>
          </cell>
          <cell r="B3660" t="str">
            <v>GABIAO TIPO CAIXA PARA SOLO REFORCADO, MALHA HEXAGONAL DE DUPLA TORCAO 8 X 10 CM (ZN/ AL + PVC), FIO 2,7 MM, DIMENSOES 2,0 X 1,0 X 1,0 M, COM CAUDA DE 3,0 M</v>
          </cell>
          <cell r="C3660" t="str">
            <v xml:space="preserve">UN    </v>
          </cell>
          <cell r="D3660">
            <v>746.3</v>
          </cell>
        </row>
        <row r="3661">
          <cell r="A3661">
            <v>34636</v>
          </cell>
          <cell r="B3661" t="str">
            <v>CAIXA D'AGUA EM POLIETILENO 1000 LITROS, COM TAMPA</v>
          </cell>
          <cell r="C3661" t="str">
            <v xml:space="preserve">UN    </v>
          </cell>
          <cell r="D3661">
            <v>274.12</v>
          </cell>
        </row>
        <row r="3662">
          <cell r="A3662">
            <v>34637</v>
          </cell>
          <cell r="B3662" t="str">
            <v>CAIXA D'AGUA EM POLIETILENO 500 LITROS, COM TAMPA</v>
          </cell>
          <cell r="C3662" t="str">
            <v xml:space="preserve">UN    </v>
          </cell>
          <cell r="D3662">
            <v>157.38</v>
          </cell>
        </row>
        <row r="3663">
          <cell r="A3663">
            <v>34638</v>
          </cell>
          <cell r="B3663" t="str">
            <v>CAIXA D'AGUA EM POLIETILENO 750 LITROS, COM TAMPA</v>
          </cell>
          <cell r="C3663" t="str">
            <v xml:space="preserve">UN    </v>
          </cell>
          <cell r="D3663">
            <v>269.89</v>
          </cell>
        </row>
        <row r="3664">
          <cell r="A3664">
            <v>34639</v>
          </cell>
          <cell r="B3664" t="str">
            <v>CAIXA D'AGUA EM POLIETILENO 1500 LITROS, COM TAMPA</v>
          </cell>
          <cell r="C3664" t="str">
            <v xml:space="preserve">UN    </v>
          </cell>
          <cell r="D3664">
            <v>556.73</v>
          </cell>
        </row>
        <row r="3665">
          <cell r="A3665">
            <v>34640</v>
          </cell>
          <cell r="B3665" t="str">
            <v>CAIXA D'AGUA EM POLIETILENO 2000 LITROS, COM TAMPA</v>
          </cell>
          <cell r="C3665" t="str">
            <v xml:space="preserve">UN    </v>
          </cell>
          <cell r="D3665">
            <v>625.35</v>
          </cell>
        </row>
        <row r="3666">
          <cell r="A3666">
            <v>34641</v>
          </cell>
          <cell r="B3666" t="str">
            <v>CAIXA INSPECAO EM CONCRETO PARA ATERRAMENTO E PARA RAIOS DIAMETRO = 300 MM</v>
          </cell>
          <cell r="C3666" t="str">
            <v xml:space="preserve">UN    </v>
          </cell>
          <cell r="D3666">
            <v>55.04</v>
          </cell>
        </row>
        <row r="3667">
          <cell r="A3667">
            <v>34643</v>
          </cell>
          <cell r="B3667" t="str">
            <v>CAIXA INSPECAO EM POLIETILENO PARA ATERRAMENTO E PARA RAIOS DIAMETRO = 300 MM</v>
          </cell>
          <cell r="C3667" t="str">
            <v xml:space="preserve">UN    </v>
          </cell>
          <cell r="D3667">
            <v>10.42</v>
          </cell>
        </row>
        <row r="3668">
          <cell r="A3668">
            <v>34647</v>
          </cell>
          <cell r="B3668" t="str">
            <v>CANALETA ESTRUTURAL CERAMICA, 14 X 19 X 29 CM, 4,0 MPA (NBR 15270)</v>
          </cell>
          <cell r="C3668" t="str">
            <v xml:space="preserve">UN    </v>
          </cell>
          <cell r="D3668">
            <v>1.96</v>
          </cell>
        </row>
        <row r="3669">
          <cell r="A3669">
            <v>34649</v>
          </cell>
          <cell r="B3669" t="str">
            <v>CANALETA ESTRUTURAL CERAMICA, 14 X 19 X 29 CM, 6,0 MPA (NBR 15270)</v>
          </cell>
          <cell r="C3669" t="str">
            <v xml:space="preserve">UN    </v>
          </cell>
          <cell r="D3669">
            <v>2.02</v>
          </cell>
        </row>
        <row r="3670">
          <cell r="A3670">
            <v>34652</v>
          </cell>
          <cell r="B3670" t="str">
            <v>CANALETA ESTRUTURAL CERAMICA, 14 X 19 X 39 CM, 4,0 MPA (NBR 15270)</v>
          </cell>
          <cell r="C3670" t="str">
            <v xml:space="preserve">UN    </v>
          </cell>
          <cell r="D3670">
            <v>2.75</v>
          </cell>
        </row>
        <row r="3671">
          <cell r="A3671">
            <v>34653</v>
          </cell>
          <cell r="B3671" t="str">
            <v>DISJUNTOR TIPO DIN/IEC, MONOPOLAR DE 6  ATE  32A</v>
          </cell>
          <cell r="C3671" t="str">
            <v xml:space="preserve">UN    </v>
          </cell>
          <cell r="D3671">
            <v>6.34</v>
          </cell>
        </row>
        <row r="3672">
          <cell r="A3672">
            <v>34655</v>
          </cell>
          <cell r="B3672" t="str">
            <v>CANALETA ESTRUTURAL CERAMICA, 14 X 19 X 39 CM, 6,0 MPA (NBR 15270)</v>
          </cell>
          <cell r="C3672" t="str">
            <v xml:space="preserve">UN    </v>
          </cell>
          <cell r="D3672">
            <v>2.66</v>
          </cell>
        </row>
        <row r="3673">
          <cell r="A3673">
            <v>34659</v>
          </cell>
          <cell r="B3673" t="str">
            <v>CHAPA DE MDF BRANCO LISO 1 FACE, E = 12 MM, DE *2,75 X 1,85* M</v>
          </cell>
          <cell r="C3673" t="str">
            <v xml:space="preserve">M2    </v>
          </cell>
          <cell r="D3673">
            <v>23.93</v>
          </cell>
        </row>
        <row r="3674">
          <cell r="A3674">
            <v>34660</v>
          </cell>
          <cell r="B3674" t="str">
            <v>CHAPA DE MDF BRANCO LISO 1 FACE, E = 18 MM, DE *2,75 X 1,85* M</v>
          </cell>
          <cell r="C3674" t="str">
            <v xml:space="preserve">M2    </v>
          </cell>
          <cell r="D3674">
            <v>33.64</v>
          </cell>
        </row>
        <row r="3675">
          <cell r="A3675">
            <v>34661</v>
          </cell>
          <cell r="B3675" t="str">
            <v>CHAPA DE MDF BRANCO LISO 1 FACE, E = 25 MM, DE *2,75 X 1,85* M</v>
          </cell>
          <cell r="C3675" t="str">
            <v xml:space="preserve">M2    </v>
          </cell>
          <cell r="D3675">
            <v>48.32</v>
          </cell>
        </row>
        <row r="3676">
          <cell r="A3676">
            <v>34664</v>
          </cell>
          <cell r="B3676" t="str">
            <v>CHAPA DE MDF BRANCO LISO 2 FACES, E = 15 MM, DE *2,75 X 1,85* M</v>
          </cell>
          <cell r="C3676" t="str">
            <v xml:space="preserve">M2    </v>
          </cell>
          <cell r="D3676">
            <v>27.45</v>
          </cell>
        </row>
        <row r="3677">
          <cell r="A3677">
            <v>34665</v>
          </cell>
          <cell r="B3677" t="str">
            <v>CHAPA DE MDF BRANCO LISO 2 FACES, E = 18 MM, DE *2,75 X 1,85* M</v>
          </cell>
          <cell r="C3677" t="str">
            <v xml:space="preserve">M2    </v>
          </cell>
          <cell r="D3677">
            <v>34.08</v>
          </cell>
        </row>
        <row r="3678">
          <cell r="A3678">
            <v>34666</v>
          </cell>
          <cell r="B3678" t="str">
            <v>CHAPA DE MDF BRANCO LISO 2 FACES, E = 25 MM, DE *2,75 X 1,85* M</v>
          </cell>
          <cell r="C3678" t="str">
            <v xml:space="preserve">M2    </v>
          </cell>
          <cell r="D3678">
            <v>51.48</v>
          </cell>
        </row>
        <row r="3679">
          <cell r="A3679">
            <v>34667</v>
          </cell>
          <cell r="B3679" t="str">
            <v>CHAPA DE MDF BRANCO LISO 1 FACE, E = 6 MM, DE *2,75 X 1,85* M</v>
          </cell>
          <cell r="C3679" t="str">
            <v xml:space="preserve">M2    </v>
          </cell>
          <cell r="D3679">
            <v>17.5</v>
          </cell>
        </row>
        <row r="3680">
          <cell r="A3680">
            <v>34668</v>
          </cell>
          <cell r="B3680" t="str">
            <v>CHAPA DE MDF BRANCO LISO 1 FACE, E = 9 MM, DE *2,75 X 1,85* M</v>
          </cell>
          <cell r="C3680" t="str">
            <v xml:space="preserve">M2    </v>
          </cell>
          <cell r="D3680">
            <v>22.86</v>
          </cell>
        </row>
        <row r="3681">
          <cell r="A3681">
            <v>34669</v>
          </cell>
          <cell r="B3681" t="str">
            <v>CHAPA DE MDF BRANCO LISO 2 FACES, E = 6 MM, DE *2,75 X 1,85* M</v>
          </cell>
          <cell r="C3681" t="str">
            <v xml:space="preserve">M2    </v>
          </cell>
          <cell r="D3681">
            <v>18.87</v>
          </cell>
        </row>
        <row r="3682">
          <cell r="A3682">
            <v>34670</v>
          </cell>
          <cell r="B3682" t="str">
            <v>CHAPA DE MDF BRANCO LISO 2 FACES, E = 9 MM, DE *2,75 X 1,85* M</v>
          </cell>
          <cell r="C3682" t="str">
            <v xml:space="preserve">M2    </v>
          </cell>
          <cell r="D3682">
            <v>23.08</v>
          </cell>
        </row>
        <row r="3683">
          <cell r="A3683">
            <v>34671</v>
          </cell>
          <cell r="B3683" t="str">
            <v>CHAPA DE MDF CRU, E = 12 MM, DE *2,75 X 1,85* M</v>
          </cell>
          <cell r="C3683" t="str">
            <v xml:space="preserve">M2    </v>
          </cell>
          <cell r="D3683">
            <v>19.27</v>
          </cell>
        </row>
        <row r="3684">
          <cell r="A3684">
            <v>34672</v>
          </cell>
          <cell r="B3684" t="str">
            <v>CHAPA DE MDF CRU, E = 15 MM, DE *2,75 X 1,85* M</v>
          </cell>
          <cell r="C3684" t="str">
            <v xml:space="preserve">M2    </v>
          </cell>
          <cell r="D3684">
            <v>20.32</v>
          </cell>
        </row>
        <row r="3685">
          <cell r="A3685">
            <v>34673</v>
          </cell>
          <cell r="B3685" t="str">
            <v>CHAPA DE MDF CRU, E = 18 MM, DE *2,75 X 1,85* M</v>
          </cell>
          <cell r="C3685" t="str">
            <v xml:space="preserve">M2    </v>
          </cell>
          <cell r="D3685">
            <v>24.79</v>
          </cell>
        </row>
        <row r="3686">
          <cell r="A3686">
            <v>34674</v>
          </cell>
          <cell r="B3686" t="str">
            <v>CHAPA DE MDF CRU, E = 20 MM, DE *2,75 X 1,85* M</v>
          </cell>
          <cell r="C3686" t="str">
            <v xml:space="preserve">M2    </v>
          </cell>
          <cell r="D3686">
            <v>32.96</v>
          </cell>
        </row>
        <row r="3687">
          <cell r="A3687">
            <v>34675</v>
          </cell>
          <cell r="B3687" t="str">
            <v>CHAPA DE MDF CRU, E = 25 MM, DE *2,75 X 1,85* M</v>
          </cell>
          <cell r="C3687" t="str">
            <v xml:space="preserve">M2    </v>
          </cell>
          <cell r="D3687">
            <v>40.19</v>
          </cell>
        </row>
        <row r="3688">
          <cell r="A3688">
            <v>34676</v>
          </cell>
          <cell r="B3688" t="str">
            <v>CHAPA DE MDF CRU, E = 6 MM, DE *2,75 X 1,85* M</v>
          </cell>
          <cell r="C3688" t="str">
            <v xml:space="preserve">M2    </v>
          </cell>
          <cell r="D3688">
            <v>11.57</v>
          </cell>
        </row>
        <row r="3689">
          <cell r="A3689">
            <v>34677</v>
          </cell>
          <cell r="B3689" t="str">
            <v>CHAPA DE MDF CRU, E = 9 MM, DE *2,75 X 1,85* M</v>
          </cell>
          <cell r="C3689" t="str">
            <v xml:space="preserve">M2    </v>
          </cell>
          <cell r="D3689">
            <v>15.55</v>
          </cell>
        </row>
        <row r="3690">
          <cell r="A3690">
            <v>34680</v>
          </cell>
          <cell r="B3690" t="str">
            <v>RODAPE PRE-MOLDADO DE GRANILITE, MARMORITE OU GRANITINA L = 10 CM</v>
          </cell>
          <cell r="C3690" t="str">
            <v xml:space="preserve">M     </v>
          </cell>
          <cell r="D3690">
            <v>22.08</v>
          </cell>
        </row>
        <row r="3691">
          <cell r="A3691">
            <v>34682</v>
          </cell>
          <cell r="B3691" t="str">
            <v>REVESTIMENTO PARA ESCADA EM GRANILITE, MARMORITE OU GRANITINA ESP = 8 MM (INCLUSO EXECUCAO)</v>
          </cell>
          <cell r="C3691" t="str">
            <v xml:space="preserve">M2    </v>
          </cell>
          <cell r="D3691">
            <v>71.78</v>
          </cell>
        </row>
        <row r="3692">
          <cell r="A3692">
            <v>34683</v>
          </cell>
          <cell r="B3692" t="str">
            <v>REVESTIMENTO DE PAREDE EM GRANILITE, MARMORITE OU GRANITINA COLORIDO - ESP = 5 MM (INCLUSO EXECUCAO)</v>
          </cell>
          <cell r="C3692" t="str">
            <v xml:space="preserve">M2    </v>
          </cell>
          <cell r="D3692">
            <v>93.86</v>
          </cell>
        </row>
        <row r="3693">
          <cell r="A3693">
            <v>34684</v>
          </cell>
          <cell r="B3693" t="str">
            <v>REVESTIMENTO DE PAREDE EM GRANILITE, MARMORITE OU GRANITINA - ESP = 5 MM (INCLUSO EXECUCAO)</v>
          </cell>
          <cell r="C3693" t="str">
            <v xml:space="preserve">M2    </v>
          </cell>
          <cell r="D3693">
            <v>150.19</v>
          </cell>
        </row>
        <row r="3694">
          <cell r="A3694">
            <v>34686</v>
          </cell>
          <cell r="B3694" t="str">
            <v>DISJUNTOR TIPO DIN / IEC, MONOPOLAR DE 40  ATE 50A</v>
          </cell>
          <cell r="C3694" t="str">
            <v xml:space="preserve">UN    </v>
          </cell>
          <cell r="D3694">
            <v>9.41</v>
          </cell>
        </row>
        <row r="3695">
          <cell r="A3695">
            <v>34688</v>
          </cell>
          <cell r="B3695" t="str">
            <v>DISJUNTOR TIPO DIN/IEC, MONOPOLAR DE 63 A</v>
          </cell>
          <cell r="C3695" t="str">
            <v xml:space="preserve">UN    </v>
          </cell>
          <cell r="D3695">
            <v>11.5</v>
          </cell>
        </row>
        <row r="3696">
          <cell r="A3696">
            <v>34689</v>
          </cell>
          <cell r="B3696" t="str">
            <v>DISJUNTOR TIPO NEMA, MONOPOLAR DE 60 ATE 70A, TENSAO MAXIMA DE 240 V</v>
          </cell>
          <cell r="C3696" t="str">
            <v xml:space="preserve">UN    </v>
          </cell>
          <cell r="D3696">
            <v>21.6</v>
          </cell>
        </row>
        <row r="3697">
          <cell r="A3697">
            <v>34692</v>
          </cell>
          <cell r="B3697" t="str">
            <v>POSTE PADRAO SUBTERRANEO 200 A, H = 2,5 M</v>
          </cell>
          <cell r="C3697" t="str">
            <v xml:space="preserve">UN    </v>
          </cell>
          <cell r="D3697">
            <v>1513.08</v>
          </cell>
        </row>
        <row r="3698">
          <cell r="A3698">
            <v>34695</v>
          </cell>
          <cell r="B3698" t="str">
            <v>POSTE PADRAO SUBTERRANEO 100 A, H = 2,5 M</v>
          </cell>
          <cell r="C3698" t="str">
            <v xml:space="preserve">UN    </v>
          </cell>
          <cell r="D3698">
            <v>630.45000000000005</v>
          </cell>
        </row>
        <row r="3699">
          <cell r="A3699">
            <v>34703</v>
          </cell>
          <cell r="B3699" t="str">
            <v>POSTE DE CONCRETO PADRAO, 4 CAIXAS , H = 7,5 M</v>
          </cell>
          <cell r="C3699" t="str">
            <v xml:space="preserve">UN    </v>
          </cell>
          <cell r="D3699">
            <v>2521.81</v>
          </cell>
        </row>
        <row r="3700">
          <cell r="A3700">
            <v>34705</v>
          </cell>
          <cell r="B3700" t="str">
            <v>DISJUNTOR TERMOMAGNETICO TRIPOLAR 3  X 250 A/ICC - 25 KA</v>
          </cell>
          <cell r="C3700" t="str">
            <v xml:space="preserve">UN    </v>
          </cell>
          <cell r="D3700">
            <v>566.97</v>
          </cell>
        </row>
        <row r="3701">
          <cell r="A3701">
            <v>34706</v>
          </cell>
          <cell r="B3701" t="str">
            <v>POSTE DE CONCRETO PADRAO, 3 CAIXAS , H = 7,5 M</v>
          </cell>
          <cell r="C3701" t="str">
            <v xml:space="preserve">UN    </v>
          </cell>
          <cell r="D3701">
            <v>1503.21</v>
          </cell>
        </row>
        <row r="3702">
          <cell r="A3702">
            <v>34707</v>
          </cell>
          <cell r="B3702" t="str">
            <v>DISJUNTOR TERMOMAGNETICO TRIPOLAR 3 X 350 A/ICC - 25 KA</v>
          </cell>
          <cell r="C3702" t="str">
            <v xml:space="preserve">UN    </v>
          </cell>
          <cell r="D3702">
            <v>1050.5999999999999</v>
          </cell>
        </row>
        <row r="3703">
          <cell r="A3703">
            <v>34709</v>
          </cell>
          <cell r="B3703" t="str">
            <v>DISJUNTOR TIPO DIN/IEC, TRIPOLAR DE 10 ATE 50A</v>
          </cell>
          <cell r="C3703" t="str">
            <v xml:space="preserve">UN    </v>
          </cell>
          <cell r="D3703">
            <v>44.57</v>
          </cell>
        </row>
        <row r="3704">
          <cell r="A3704">
            <v>34711</v>
          </cell>
          <cell r="B3704" t="str">
            <v>POSTE DE CONCRETO PADRAO, 2 CAIXAS, H = 7,5 M</v>
          </cell>
          <cell r="C3704" t="str">
            <v xml:space="preserve">UN    </v>
          </cell>
          <cell r="D3704">
            <v>877.15</v>
          </cell>
        </row>
        <row r="3705">
          <cell r="A3705">
            <v>34712</v>
          </cell>
          <cell r="B3705" t="str">
            <v>POSTE DE CONCRETO PADRAO, 1 CAIXA, H = 7,5 M</v>
          </cell>
          <cell r="C3705" t="str">
            <v xml:space="preserve">UN    </v>
          </cell>
          <cell r="D3705">
            <v>668.82</v>
          </cell>
        </row>
        <row r="3706">
          <cell r="A3706">
            <v>34713</v>
          </cell>
          <cell r="B3706" t="str">
            <v>PORTA VIDRO TEMPERADO INCOLOR, 2 FOLHAS DE CORRER, E = 10 MM (SEM FERRAGENS E SEM COLOCACAO)</v>
          </cell>
          <cell r="C3706" t="str">
            <v xml:space="preserve">M2    </v>
          </cell>
          <cell r="D3706">
            <v>237.89</v>
          </cell>
        </row>
        <row r="3707">
          <cell r="A3707">
            <v>34714</v>
          </cell>
          <cell r="B3707" t="str">
            <v>DISJUNTOR TIPO DIN/IEC, TRIPOLAR 63 A</v>
          </cell>
          <cell r="C3707" t="str">
            <v xml:space="preserve">UN    </v>
          </cell>
          <cell r="D3707">
            <v>53.23</v>
          </cell>
        </row>
        <row r="3708">
          <cell r="A3708">
            <v>34721</v>
          </cell>
          <cell r="B3708" t="str">
            <v>PLACA DE SINALIZACAO EM CHAPA DE ALUMINIO COM PINTURA REFLETIVA, E = 2 MM</v>
          </cell>
          <cell r="C3708" t="str">
            <v xml:space="preserve">M2    </v>
          </cell>
          <cell r="D3708">
            <v>1152.01</v>
          </cell>
        </row>
        <row r="3709">
          <cell r="A3709">
            <v>34723</v>
          </cell>
          <cell r="B3709" t="str">
            <v>PLACA DE SINALIZACAO EM CHAPA DE ACO NUM 16 COM PINTURA REFLETIVA</v>
          </cell>
          <cell r="C3709" t="str">
            <v xml:space="preserve">M2    </v>
          </cell>
          <cell r="D3709">
            <v>924</v>
          </cell>
        </row>
        <row r="3710">
          <cell r="A3710">
            <v>34729</v>
          </cell>
          <cell r="B3710" t="str">
            <v>DISJUNTOR TERMICO E MAGNETICO AJUSTAVEIS, TRIPOLAR DE 100 ATE 250A, CAPACIDADE DE INTERRUPCAO DE 35KA</v>
          </cell>
          <cell r="C3710" t="str">
            <v xml:space="preserve">UN    </v>
          </cell>
          <cell r="D3710">
            <v>826.37</v>
          </cell>
        </row>
        <row r="3711">
          <cell r="A3711">
            <v>34734</v>
          </cell>
          <cell r="B3711" t="str">
            <v>DISJUNTOR TERMICO E MAGNETICO AJUSTAVEIS, TRIPOLAR DE 300 ATE 400A, CAPACIDADE DE INTERRUPCAO DE 35KA</v>
          </cell>
          <cell r="C3711" t="str">
            <v xml:space="preserve">UN    </v>
          </cell>
          <cell r="D3711">
            <v>1279.49</v>
          </cell>
        </row>
        <row r="3712">
          <cell r="A3712">
            <v>34738</v>
          </cell>
          <cell r="B3712" t="str">
            <v>DISJUNTOR TERMICO E MAGNETICO AJUSTAVEIS, TRIPOLAR DE 450 ATE 600A, CAPACIDADE DE INTERRUPCAO DE 35KA</v>
          </cell>
          <cell r="C3712" t="str">
            <v xml:space="preserve">UN    </v>
          </cell>
          <cell r="D3712">
            <v>2989.29</v>
          </cell>
        </row>
        <row r="3713">
          <cell r="A3713">
            <v>34740</v>
          </cell>
          <cell r="B3713" t="str">
            <v>PERFIL "I" DE ACO LAMINADO, "W" 310 X 52,0</v>
          </cell>
          <cell r="C3713" t="str">
            <v xml:space="preserve">KG    </v>
          </cell>
          <cell r="D3713">
            <v>4.1500000000000004</v>
          </cell>
        </row>
        <row r="3714">
          <cell r="A3714">
            <v>34741</v>
          </cell>
          <cell r="B3714" t="str">
            <v>CHAPA DE MDF BRANCO LISO 2 FACES, E = 12 MM, DE *2,75 X 1,85* M</v>
          </cell>
          <cell r="C3714" t="str">
            <v xml:space="preserve">M2    </v>
          </cell>
          <cell r="D3714">
            <v>25.16</v>
          </cell>
        </row>
        <row r="3715">
          <cell r="A3715">
            <v>34742</v>
          </cell>
          <cell r="B3715" t="str">
            <v>PERFIL "I" DE ACO LAMINADO, "W" 250 X 32,7</v>
          </cell>
          <cell r="C3715" t="str">
            <v xml:space="preserve">KG    </v>
          </cell>
          <cell r="D3715">
            <v>4.1500000000000004</v>
          </cell>
        </row>
        <row r="3716">
          <cell r="A3716">
            <v>34743</v>
          </cell>
          <cell r="B3716" t="str">
            <v>CHAPA DE MADEIRA COMPENSADA NAVAL (COM COLA FENOLICA), E = 18 MM, DE *1,60 X 2,20* M</v>
          </cell>
          <cell r="C3716" t="str">
            <v xml:space="preserve">M2    </v>
          </cell>
          <cell r="D3716">
            <v>41.47</v>
          </cell>
        </row>
        <row r="3717">
          <cell r="A3717">
            <v>34744</v>
          </cell>
          <cell r="B3717" t="str">
            <v>PELICULA REFLETIVA, GT 7 ANOS PARA SINALIZACAO VERTICAL</v>
          </cell>
          <cell r="C3717" t="str">
            <v xml:space="preserve">M2    </v>
          </cell>
          <cell r="D3717">
            <v>37.200000000000003</v>
          </cell>
        </row>
        <row r="3718">
          <cell r="A3718">
            <v>34745</v>
          </cell>
          <cell r="B3718" t="str">
            <v>CHAPA DE MADEIRA COMPENSADA NAVAL (COM COLA FENOLICA), E = 25 MM, DE *1,60 X 2,20* M</v>
          </cell>
          <cell r="C3718" t="str">
            <v xml:space="preserve">M2    </v>
          </cell>
          <cell r="D3718">
            <v>52.71</v>
          </cell>
        </row>
        <row r="3719">
          <cell r="A3719">
            <v>34746</v>
          </cell>
          <cell r="B3719" t="str">
            <v>CHAPA DE MADEIRA COMPENSADA NAVAL (COM COLA FENOLICA), E = 4 MM, DE *1,60 X 2,20* M</v>
          </cell>
          <cell r="C3719" t="str">
            <v xml:space="preserve">M2    </v>
          </cell>
          <cell r="D3719">
            <v>13.57</v>
          </cell>
        </row>
        <row r="3720">
          <cell r="A3720">
            <v>34747</v>
          </cell>
          <cell r="B3720" t="str">
            <v>PEITORIL EM MARMORE, POLIDO, BRANCO COMUM, L= *15* CM, E=  *2,0* CM, COM PINGADEIRA</v>
          </cell>
          <cell r="C3720" t="str">
            <v xml:space="preserve">M     </v>
          </cell>
          <cell r="D3720">
            <v>45.81</v>
          </cell>
        </row>
        <row r="3721">
          <cell r="A3721">
            <v>34752</v>
          </cell>
          <cell r="B3721" t="str">
            <v>PASTILHA DE VIDRO PIGMENTADA, NACIONAL, REVEST INT/EXT E PISCINA, CORES QUENTES, ESPESSURA MAIOR OU IGUAL A 5 MM  *2,0 X 2,0* CM</v>
          </cell>
          <cell r="C3721" t="str">
            <v xml:space="preserve">M2    </v>
          </cell>
          <cell r="D3721">
            <v>374.15</v>
          </cell>
        </row>
        <row r="3722">
          <cell r="A3722">
            <v>34753</v>
          </cell>
          <cell r="B3722" t="str">
            <v>CIMENTO PORTLAND POZOLANICO CP IV-32</v>
          </cell>
          <cell r="C3722" t="str">
            <v xml:space="preserve">KG    </v>
          </cell>
          <cell r="D3722">
            <v>0.46</v>
          </cell>
        </row>
        <row r="3723">
          <cell r="A3723">
            <v>34754</v>
          </cell>
          <cell r="B3723" t="str">
            <v>PASTILHA DE VIDRO CRISTAL, NACIONAL, REVEST INT/EXT E PISCINA, TODAS AS CORES, E MAIOR OU IGUAL A 5 MM  *2,0 X 2,0* CM</v>
          </cell>
          <cell r="C3723" t="str">
            <v xml:space="preserve">M2    </v>
          </cell>
          <cell r="D3723">
            <v>335.46</v>
          </cell>
        </row>
        <row r="3724">
          <cell r="A3724">
            <v>34760</v>
          </cell>
          <cell r="B3724" t="str">
            <v>ARQUITETO PAISAGISTA</v>
          </cell>
          <cell r="C3724" t="str">
            <v xml:space="preserve">H     </v>
          </cell>
          <cell r="D3724">
            <v>75.02</v>
          </cell>
        </row>
        <row r="3725">
          <cell r="A3725">
            <v>34761</v>
          </cell>
          <cell r="B3725" t="str">
            <v>MONTADOR ELETROELETRONICO</v>
          </cell>
          <cell r="C3725" t="str">
            <v xml:space="preserve">H     </v>
          </cell>
          <cell r="D3725">
            <v>11.42</v>
          </cell>
        </row>
        <row r="3726">
          <cell r="A3726">
            <v>34763</v>
          </cell>
          <cell r="B3726" t="str">
            <v>MEIO BLOCO VEDACAO CONCRETO APARENTE 9  X 19 X 19 CM (CLASSE C - NBR 6136)</v>
          </cell>
          <cell r="C3726" t="str">
            <v xml:space="preserve">UN    </v>
          </cell>
          <cell r="D3726">
            <v>1.07</v>
          </cell>
        </row>
        <row r="3727">
          <cell r="A3727">
            <v>34764</v>
          </cell>
          <cell r="B3727" t="str">
            <v>MEIO BLOCO VEDACAO CONCRETO 9 X 19 X 19 CM (CLASSE C - NBR 6136)</v>
          </cell>
          <cell r="C3727" t="str">
            <v xml:space="preserve">UN    </v>
          </cell>
          <cell r="D3727">
            <v>1</v>
          </cell>
        </row>
        <row r="3728">
          <cell r="A3728">
            <v>34769</v>
          </cell>
          <cell r="B3728" t="str">
            <v>MEIO BLOCO VEDACAO CONCRETO APARENTE 19 X 19 X 19 CM (CLASSE C - NBR 6136)</v>
          </cell>
          <cell r="C3728" t="str">
            <v xml:space="preserve">UN    </v>
          </cell>
          <cell r="D3728">
            <v>1.84</v>
          </cell>
        </row>
        <row r="3729">
          <cell r="A3729">
            <v>34770</v>
          </cell>
          <cell r="B3729" t="str">
            <v>CONCRETO BETUMINOSO USINADO A QUENTE (CBUQ) PARA PAVIMENTACAO ASFALTICA, PADRAO DNIT, FAIXA C, COM CAP 30/45 - AQUISICAO POSTO USINA</v>
          </cell>
          <cell r="C3729" t="str">
            <v xml:space="preserve">T     </v>
          </cell>
          <cell r="D3729">
            <v>224.7</v>
          </cell>
        </row>
        <row r="3730">
          <cell r="A3730">
            <v>34771</v>
          </cell>
          <cell r="B3730" t="str">
            <v>MEIO BLOCO VEDACAO CONCRETO 19 X 19 X 19 CM (CLASSE C - NBR 6136)</v>
          </cell>
          <cell r="C3730" t="str">
            <v xml:space="preserve">UN    </v>
          </cell>
          <cell r="D3730">
            <v>1.63</v>
          </cell>
        </row>
        <row r="3731">
          <cell r="A3731">
            <v>34773</v>
          </cell>
          <cell r="B3731" t="str">
            <v>MEIO BLOCO VEDACAO CONCRETO APARENTE 14 X 19 X 19 CM  (CLASSE C - NBR 6136)</v>
          </cell>
          <cell r="C3731" t="str">
            <v xml:space="preserve">UN    </v>
          </cell>
          <cell r="D3731">
            <v>1.59</v>
          </cell>
        </row>
        <row r="3732">
          <cell r="A3732">
            <v>34774</v>
          </cell>
          <cell r="B3732" t="str">
            <v>MEIO BLOCO VEDACAO CONCRETO 14 X 19 X 19 CM (CLASSE C - NBR 6136)</v>
          </cell>
          <cell r="C3732" t="str">
            <v xml:space="preserve">UN    </v>
          </cell>
          <cell r="D3732">
            <v>1.42</v>
          </cell>
        </row>
        <row r="3733">
          <cell r="A3733">
            <v>34777</v>
          </cell>
          <cell r="B3733" t="str">
            <v>ELEMENTO VAZADO CERAMICO 25 X 18 X 7 CM</v>
          </cell>
          <cell r="C3733" t="str">
            <v xml:space="preserve">UN    </v>
          </cell>
          <cell r="D3733">
            <v>1.59</v>
          </cell>
        </row>
        <row r="3734">
          <cell r="A3734">
            <v>34779</v>
          </cell>
          <cell r="B3734" t="str">
            <v>ENGENHEIRO CIVIL JUNIOR</v>
          </cell>
          <cell r="C3734" t="str">
            <v xml:space="preserve">H     </v>
          </cell>
          <cell r="D3734">
            <v>79.39</v>
          </cell>
        </row>
        <row r="3735">
          <cell r="A3735">
            <v>34780</v>
          </cell>
          <cell r="B3735" t="str">
            <v>ENGENHEIRO CIVIL PLENO</v>
          </cell>
          <cell r="C3735" t="str">
            <v xml:space="preserve">H     </v>
          </cell>
          <cell r="D3735">
            <v>100.3</v>
          </cell>
        </row>
        <row r="3736">
          <cell r="A3736">
            <v>34781</v>
          </cell>
          <cell r="B3736" t="str">
            <v>MEIO BLOCO ESTRUTURAL CERAMICO 14 X 19 X 19 CM, 6,0 MPA (NBR 15270)</v>
          </cell>
          <cell r="C3736" t="str">
            <v xml:space="preserve">UN    </v>
          </cell>
          <cell r="D3736">
            <v>1.1499999999999999</v>
          </cell>
        </row>
        <row r="3737">
          <cell r="A3737">
            <v>34782</v>
          </cell>
          <cell r="B3737" t="str">
            <v>ENGENHEIRO CIVIL SENIOR</v>
          </cell>
          <cell r="C3737" t="str">
            <v xml:space="preserve">H     </v>
          </cell>
          <cell r="D3737">
            <v>131.32</v>
          </cell>
        </row>
        <row r="3738">
          <cell r="A3738">
            <v>34783</v>
          </cell>
          <cell r="B3738" t="str">
            <v>ENGENHEIRO ELETRICISTA</v>
          </cell>
          <cell r="C3738" t="str">
            <v xml:space="preserve">H     </v>
          </cell>
          <cell r="D3738">
            <v>91.66</v>
          </cell>
        </row>
        <row r="3739">
          <cell r="A3739">
            <v>34784</v>
          </cell>
          <cell r="B3739" t="str">
            <v>MEIO BLOCO ESTRUTURAL CERAMICO 14 X 19 X 19 CM, 4,0 MPA (NBR 15270)</v>
          </cell>
          <cell r="C3739" t="str">
            <v xml:space="preserve">UN    </v>
          </cell>
          <cell r="D3739">
            <v>1.01</v>
          </cell>
        </row>
        <row r="3740">
          <cell r="A3740">
            <v>34785</v>
          </cell>
          <cell r="B3740" t="str">
            <v>ENGENHEIRO SANITARISTA</v>
          </cell>
          <cell r="C3740" t="str">
            <v xml:space="preserve">H     </v>
          </cell>
          <cell r="D3740">
            <v>79.37</v>
          </cell>
        </row>
        <row r="3741">
          <cell r="A3741">
            <v>34787</v>
          </cell>
          <cell r="B3741" t="str">
            <v>MEIO BLOCO ESTRUTURAL CERAMICO 14 X 19 X 14 CM, 4,0 MPA (NBR 15270)</v>
          </cell>
          <cell r="C3741" t="str">
            <v xml:space="preserve">UN    </v>
          </cell>
          <cell r="D3741">
            <v>0.92</v>
          </cell>
        </row>
        <row r="3742">
          <cell r="A3742">
            <v>34788</v>
          </cell>
          <cell r="B3742" t="str">
            <v>MEIO BLOCO ESTRUTURAL CERAMICO 14 X 19 X 14 CM, 6,0 MPA (NBR 15270)</v>
          </cell>
          <cell r="C3742" t="str">
            <v xml:space="preserve">UN    </v>
          </cell>
          <cell r="D3742">
            <v>0.92</v>
          </cell>
        </row>
        <row r="3743">
          <cell r="A3743">
            <v>34794</v>
          </cell>
          <cell r="B3743" t="str">
            <v>MECANICO DE REFRIGERACAO</v>
          </cell>
          <cell r="C3743" t="str">
            <v xml:space="preserve">H     </v>
          </cell>
          <cell r="D3743">
            <v>12.66</v>
          </cell>
        </row>
        <row r="3744">
          <cell r="A3744">
            <v>34795</v>
          </cell>
          <cell r="B3744" t="str">
            <v>FAIXA / FILETE / LISTELO EM CERAMICA, DECORADA, *8 X 30* CM (L X C)</v>
          </cell>
          <cell r="C3744" t="str">
            <v xml:space="preserve">M2    </v>
          </cell>
          <cell r="D3744">
            <v>186.6</v>
          </cell>
        </row>
        <row r="3745">
          <cell r="A3745">
            <v>34796</v>
          </cell>
          <cell r="B3745" t="str">
            <v>FAIXA / FILETE / LISTELO EM CERAMICA, LISO OU CORDAO, BRANCO, *2 X 30* CM (L X C)</v>
          </cell>
          <cell r="C3745" t="str">
            <v xml:space="preserve">M     </v>
          </cell>
          <cell r="D3745">
            <v>8.19</v>
          </cell>
        </row>
        <row r="3746">
          <cell r="A3746">
            <v>34797</v>
          </cell>
          <cell r="B3746" t="str">
            <v>JANELA MAXIMO AR, ACO, BATENTE / REQUADRO DE 6 A 14 CM, PINT ANTICORROSIVA, SEM VIDRO, COM GRADE, 1 FL, 60  X 80 CM (A X L)</v>
          </cell>
          <cell r="C3746" t="str">
            <v xml:space="preserve">UN    </v>
          </cell>
          <cell r="D3746">
            <v>239.38</v>
          </cell>
        </row>
        <row r="3747">
          <cell r="A3747">
            <v>34799</v>
          </cell>
          <cell r="B3747" t="str">
            <v>JANELA DE CORRER, ACO, BATENTE/REQUADRO DE 6 A 14 CM, QUADRICULADA, PINT ANTICORROSIVA, SEM VIDRO, BANDEIRA COM BASCULA, 4 FLS, 120  X 200 CM (A X L)</v>
          </cell>
          <cell r="C3747" t="str">
            <v xml:space="preserve">UN    </v>
          </cell>
          <cell r="D3747">
            <v>938.94</v>
          </cell>
        </row>
        <row r="3748">
          <cell r="A3748">
            <v>34800</v>
          </cell>
          <cell r="B3748" t="str">
            <v>GABIAO TIPO CAIXA, MALHA HEXAGONAL 8 X 10 CM (ZN/AL + PVC), FIO DE 2,4 MM, DIMENSOES 2,0 x 1,0 x 1,0 M (C X L X A)</v>
          </cell>
          <cell r="C3748" t="str">
            <v xml:space="preserve">M3    </v>
          </cell>
          <cell r="D3748">
            <v>282.08999999999997</v>
          </cell>
        </row>
        <row r="3749">
          <cell r="A3749">
            <v>34801</v>
          </cell>
          <cell r="B3749" t="str">
            <v>JANELA DE CORRER, ACO, BATENTE/REQUADRO DE 6 A 14 CM, QUADRICULADA, PINT ANTICORROSIVA, SEM VIDRO, BANDEIRA COM BASCULA, 4 FLS, 120  X 150 CM (A X L)</v>
          </cell>
          <cell r="C3749" t="str">
            <v xml:space="preserve">UN    </v>
          </cell>
          <cell r="D3749">
            <v>761.38</v>
          </cell>
        </row>
        <row r="3750">
          <cell r="A3750">
            <v>34802</v>
          </cell>
          <cell r="B3750" t="str">
            <v>GABIAO MANTA (COLCHAO) MALHA HEXAGONAL 6 X 8 CM (ZN/AL + PVC), DIMENSOES 4,0 X 2,0 X 0,17 M (C X L X A) FIO 2 MM</v>
          </cell>
          <cell r="C3750" t="str">
            <v xml:space="preserve">UN    </v>
          </cell>
          <cell r="D3750">
            <v>880.03</v>
          </cell>
        </row>
        <row r="3751">
          <cell r="A3751">
            <v>34803</v>
          </cell>
          <cell r="B3751" t="str">
            <v>JANELA DE CORRER, ACO, BATENTE/REQUADRO DE 6 A 14 CM, QUADRICULADA, PINT ANTICORROSIVA, SEM VIDRO, SEM BANDEIRA, 4 FLS, 120  X 200 CM (A X L)</v>
          </cell>
          <cell r="C3751" t="str">
            <v xml:space="preserve">UN    </v>
          </cell>
          <cell r="D3751">
            <v>382.56</v>
          </cell>
        </row>
        <row r="3752">
          <cell r="A3752">
            <v>34804</v>
          </cell>
          <cell r="B3752" t="str">
            <v>GEOGRELHA TECIDA COM FILAMENTOS DE POLIESTER + PVC, RESISTENCIA LONGITUDINAL: 90 KN/M, RESISTENCIA TRANSVERSAL: 30 KN/M, ALONGAMENTO = 12 POR CENTO, DIMENSOES 5,15 X 100,0 M</v>
          </cell>
          <cell r="C3752" t="str">
            <v xml:space="preserve">M2    </v>
          </cell>
          <cell r="D3752">
            <v>34.06</v>
          </cell>
        </row>
        <row r="3753">
          <cell r="A3753">
            <v>34805</v>
          </cell>
          <cell r="B3753" t="str">
            <v>JANELA DE CORRER, ACO, BATENTE/REQUADRO DE 6 A 14 CM, QUADRICULADA, PINT ANTICORROSIVA, SEM VIDRO, SEM BANDEIRA, 4 FLS, 120  X 150 CM (A X L)</v>
          </cell>
          <cell r="C3753" t="str">
            <v xml:space="preserve">M2    </v>
          </cell>
          <cell r="D3753">
            <v>316.37</v>
          </cell>
        </row>
        <row r="3754">
          <cell r="A3754">
            <v>34872</v>
          </cell>
          <cell r="B3754" t="str">
            <v>CONCRETO AUTOADENSAVEL (CAA) CLASSE DE RESISTENCIA C25, ESPALHAMENTO SF2, INCLUI SERVICO DE BOMBEAMENTO (NBR 15823)</v>
          </cell>
          <cell r="C3754" t="str">
            <v xml:space="preserve">M3    </v>
          </cell>
          <cell r="D3754">
            <v>335.78</v>
          </cell>
        </row>
        <row r="3755">
          <cell r="A3755">
            <v>35272</v>
          </cell>
          <cell r="B3755" t="str">
            <v>VIGA DE MADEIRA NAO APARELHADA *6 X 20* CM, MACARANDUBA, ANGELIM OU EQUIVALENTE DA REGIAO</v>
          </cell>
          <cell r="C3755" t="str">
            <v xml:space="preserve">M     </v>
          </cell>
          <cell r="D3755">
            <v>17.7</v>
          </cell>
        </row>
        <row r="3756">
          <cell r="A3756">
            <v>35273</v>
          </cell>
          <cell r="B3756" t="str">
            <v>PRANCHA DE MADEIRA NAO APARELHADA *6 X 30* CM, MACARANDUBA, ANGELIM OU EQUIVALENTE DA REGIAO</v>
          </cell>
          <cell r="C3756" t="str">
            <v xml:space="preserve">M     </v>
          </cell>
          <cell r="D3756">
            <v>27.34</v>
          </cell>
        </row>
        <row r="3757">
          <cell r="A3757">
            <v>35274</v>
          </cell>
          <cell r="B3757" t="str">
            <v>PILAR DE MADEIRA NAO APARELHADA *10 X 10* CM, MACARANDUBA, ANGELIM OU EQUIVALENTE DA REGIAO</v>
          </cell>
          <cell r="C3757" t="str">
            <v xml:space="preserve">M     </v>
          </cell>
          <cell r="D3757">
            <v>19.02</v>
          </cell>
        </row>
        <row r="3758">
          <cell r="A3758">
            <v>35275</v>
          </cell>
          <cell r="B3758" t="str">
            <v>PILAR DE MADEIRA NAO APARELHADA *15 X 15* CM, MACARANDUBA, ANGELIM OU EQUIVALENTE DA REGIAO</v>
          </cell>
          <cell r="C3758" t="str">
            <v xml:space="preserve">M     </v>
          </cell>
          <cell r="D3758">
            <v>40.619999999999997</v>
          </cell>
        </row>
        <row r="3759">
          <cell r="A3759">
            <v>35276</v>
          </cell>
          <cell r="B3759" t="str">
            <v>PILAR DE MADEIRA NAO APARELHADA *20 X 20* CM, MACARANDUBA, ANGELIM OU EQUIVALENTE DA REGIAO</v>
          </cell>
          <cell r="C3759" t="str">
            <v xml:space="preserve">M     </v>
          </cell>
          <cell r="D3759">
            <v>66.42</v>
          </cell>
        </row>
        <row r="3760">
          <cell r="A3760">
            <v>35277</v>
          </cell>
          <cell r="B3760" t="str">
            <v>CAIXA DE GORDURA EM PVC, DIAMETRO MINIMO 300 MM, DIAMETRO DE SAIDA 100 MM, CAPACIDADE  APROXIMADA 18 LITROS, COM TAMPA</v>
          </cell>
          <cell r="C3760" t="str">
            <v xml:space="preserve">UN    </v>
          </cell>
          <cell r="D3760">
            <v>321.88</v>
          </cell>
        </row>
        <row r="3761">
          <cell r="A3761">
            <v>35691</v>
          </cell>
          <cell r="B3761" t="str">
            <v>TINTA LATEX PVA STANDARD, COR BRANCA</v>
          </cell>
          <cell r="C3761" t="str">
            <v xml:space="preserve">L     </v>
          </cell>
          <cell r="D3761">
            <v>12.28</v>
          </cell>
        </row>
        <row r="3762">
          <cell r="A3762">
            <v>35692</v>
          </cell>
          <cell r="B3762" t="str">
            <v>TINTA LATEX ACRILICA STANDARD, COR BRANCA</v>
          </cell>
          <cell r="C3762" t="str">
            <v xml:space="preserve">L     </v>
          </cell>
          <cell r="D3762">
            <v>44.21</v>
          </cell>
        </row>
        <row r="3763">
          <cell r="A3763">
            <v>35693</v>
          </cell>
          <cell r="B3763" t="str">
            <v>TINTA LATEX ACRILICA ECONOMICA, COR BRANCA</v>
          </cell>
          <cell r="C3763" t="str">
            <v xml:space="preserve">L     </v>
          </cell>
          <cell r="D3763">
            <v>8.25</v>
          </cell>
        </row>
        <row r="3764">
          <cell r="A3764">
            <v>36080</v>
          </cell>
          <cell r="B3764" t="str">
            <v>BARRA DE APOIO RETA, EM ALUMINIO, COMPRIMENTO 80 CM, DIAMETRO MINIMO 3 CM</v>
          </cell>
          <cell r="C3764" t="str">
            <v xml:space="preserve">UN    </v>
          </cell>
          <cell r="D3764">
            <v>84.7</v>
          </cell>
        </row>
        <row r="3765">
          <cell r="A3765">
            <v>36081</v>
          </cell>
          <cell r="B3765" t="str">
            <v>BARRA DE APOIO RETA, EM ACO INOX POLIDO, COMPRIMENTO 80CM, DIAMETRO MINIMO 3 CM</v>
          </cell>
          <cell r="C3765" t="str">
            <v xml:space="preserve">UN    </v>
          </cell>
          <cell r="D3765">
            <v>207.92</v>
          </cell>
        </row>
        <row r="3766">
          <cell r="A3766">
            <v>36084</v>
          </cell>
          <cell r="B3766" t="str">
            <v>TUBO PVC PBA JEI, CLASSE 12, DN 50 MM, PARA REDE DE AGUA (NBR 5647)</v>
          </cell>
          <cell r="C3766" t="str">
            <v xml:space="preserve">M     </v>
          </cell>
          <cell r="D3766">
            <v>10.18</v>
          </cell>
        </row>
        <row r="3767">
          <cell r="A3767">
            <v>36141</v>
          </cell>
          <cell r="B3767" t="str">
            <v>MASCARA DE SEGURANCA PARA SOLDA COM ESCUDO DE CELERON E CARNEIRA DE PLASTICO COM REGULAGEM</v>
          </cell>
          <cell r="C3767" t="str">
            <v xml:space="preserve">UN    </v>
          </cell>
          <cell r="D3767">
            <v>29.7</v>
          </cell>
        </row>
        <row r="3768">
          <cell r="A3768">
            <v>36142</v>
          </cell>
          <cell r="B3768" t="str">
            <v>PROTETOR AUDITIVO TIPO PLUG DE INSERCAO COM CORDAO, ATENUACAO SUPERIOR A 15 DB</v>
          </cell>
          <cell r="C3768" t="str">
            <v xml:space="preserve">UN    </v>
          </cell>
          <cell r="D3768">
            <v>1.65</v>
          </cell>
        </row>
        <row r="3769">
          <cell r="A3769">
            <v>36143</v>
          </cell>
          <cell r="B3769" t="str">
            <v>PROTETOR AUDITIVO TIPO CONCHA COM ABAFADOR DE RUIDOS, ATENUACAO ACIMA DE 22 DB</v>
          </cell>
          <cell r="C3769" t="str">
            <v xml:space="preserve">UN    </v>
          </cell>
          <cell r="D3769">
            <v>22.55</v>
          </cell>
        </row>
        <row r="3770">
          <cell r="A3770">
            <v>36144</v>
          </cell>
          <cell r="B3770" t="str">
            <v>RESPIRADOR DESCARTAVEL SEM VALVULA DE EXALACAO, PFF 1</v>
          </cell>
          <cell r="C3770" t="str">
            <v xml:space="preserve">UN    </v>
          </cell>
          <cell r="D3770">
            <v>1.23</v>
          </cell>
        </row>
        <row r="3771">
          <cell r="A3771">
            <v>36145</v>
          </cell>
          <cell r="B3771" t="str">
            <v>BOTA DE PVC PRETA, CANO MEDIO, SEM FORRO</v>
          </cell>
          <cell r="C3771" t="str">
            <v xml:space="preserve">PAR   </v>
          </cell>
          <cell r="D3771">
            <v>31.68</v>
          </cell>
        </row>
        <row r="3772">
          <cell r="A3772">
            <v>36146</v>
          </cell>
          <cell r="B3772" t="str">
            <v>PROTETOR SOLAR FPS 30, EMBALAGEM 2 LITROS</v>
          </cell>
          <cell r="C3772" t="str">
            <v xml:space="preserve">UN    </v>
          </cell>
          <cell r="D3772">
            <v>187</v>
          </cell>
        </row>
        <row r="3773">
          <cell r="A3773">
            <v>36147</v>
          </cell>
          <cell r="B3773" t="str">
            <v>LUVA DE BORRACHA ISOLANTE PARA ALTA TENSAO, RESISTENTE A OZONIO, TENSAO DE ENSAIO 2,5 KV (PAR)</v>
          </cell>
          <cell r="C3773" t="str">
            <v xml:space="preserve">PAR   </v>
          </cell>
          <cell r="D3773">
            <v>284.64</v>
          </cell>
        </row>
        <row r="3774">
          <cell r="A3774">
            <v>36148</v>
          </cell>
          <cell r="B3774" t="str">
            <v>CINTURAO DE SEGURANCA TIPO PARAQUEDISTA, FIVELA EM ACO, AJUSTE NO SUSPENSARIO, CINTURA E PERNAS</v>
          </cell>
          <cell r="C3774" t="str">
            <v xml:space="preserve">UN    </v>
          </cell>
          <cell r="D3774">
            <v>52.8</v>
          </cell>
        </row>
        <row r="3775">
          <cell r="A3775">
            <v>36149</v>
          </cell>
          <cell r="B3775" t="str">
            <v>TRAVA-QUEDAS EM ACO PARA CORDA DE 12 MM, EXTENSOR DE 25 X 300 MM, COM MOSQUETAO TIPO GANCHO TRAVA DUPLA</v>
          </cell>
          <cell r="C3775" t="str">
            <v xml:space="preserve">UN    </v>
          </cell>
          <cell r="D3775">
            <v>129.25</v>
          </cell>
        </row>
        <row r="3776">
          <cell r="A3776">
            <v>36150</v>
          </cell>
          <cell r="B3776" t="str">
            <v>AVENTAL DE SEGURANCA DE RASPA DE COURO 1,00 X 0,60 M</v>
          </cell>
          <cell r="C3776" t="str">
            <v xml:space="preserve">UN    </v>
          </cell>
          <cell r="D3776">
            <v>32.67</v>
          </cell>
        </row>
        <row r="3777">
          <cell r="A3777">
            <v>36151</v>
          </cell>
          <cell r="B3777" t="str">
            <v>MANGOTE DE SEGURANCA EM RASPA DE COURO</v>
          </cell>
          <cell r="C3777" t="str">
            <v xml:space="preserve">UN    </v>
          </cell>
          <cell r="D3777">
            <v>22</v>
          </cell>
        </row>
        <row r="3778">
          <cell r="A3778">
            <v>36152</v>
          </cell>
          <cell r="B3778" t="str">
            <v>OCULOS DE SEGURANCA CONTRA IMPACTOS COM LENTE INCOLOR, ARMACAO NYLON, COM PROTECAO UVA E UVB</v>
          </cell>
          <cell r="C3778" t="str">
            <v xml:space="preserve">UN    </v>
          </cell>
          <cell r="D3778">
            <v>4.29</v>
          </cell>
        </row>
        <row r="3779">
          <cell r="A3779">
            <v>36153</v>
          </cell>
          <cell r="B3779" t="str">
            <v>TALABARTE DE SEGURANCA, 2 MOSQUETOES TRAVA DUPLA *53* MM DE ABERTURA, COM ABSORVEDOR DE ENERGIA</v>
          </cell>
          <cell r="C3779" t="str">
            <v xml:space="preserve">UN    </v>
          </cell>
          <cell r="D3779">
            <v>147.12</v>
          </cell>
        </row>
        <row r="3780">
          <cell r="A3780">
            <v>36154</v>
          </cell>
          <cell r="B3780" t="str">
            <v>BLOQUETE/PISO INTERTRAVADO DE CONCRETO - MODELO RETANGULAR/TIJOLINHO/PAVER/HOLANDES/PARALELEPIPEDO, 20 CM X 10 CM, E = 8 CM, RESISTENCIA DE 35 MPA (NBR 9781), COLORIDO</v>
          </cell>
          <cell r="C3780" t="str">
            <v xml:space="preserve">M2    </v>
          </cell>
          <cell r="D3780">
            <v>53.21</v>
          </cell>
        </row>
        <row r="3781">
          <cell r="A3781">
            <v>36155</v>
          </cell>
          <cell r="B3781" t="str">
            <v>BLOQUETE/PISO INTERTRAVADO DE CONCRETO - MODELO RETANGULAR/TIJOLINHO/PAVER/HOLANDES/PARALELEPIPEDO, 20 CM X 10 CM, E = 6 CM, RESISTENCIA DE 35 MPA (NBR 9781), COR NATURAL</v>
          </cell>
          <cell r="C3781" t="str">
            <v xml:space="preserve">M2    </v>
          </cell>
          <cell r="D3781">
            <v>40.049999999999997</v>
          </cell>
        </row>
        <row r="3782">
          <cell r="A3782">
            <v>36156</v>
          </cell>
          <cell r="B3782" t="str">
            <v>BLOQUETE/PISO INTERTRAVADO DE CONCRETO - MODELO RETANGULAR/TIJOLINHO/PAVER/HOLANDES/PARALELEPIPEDO, 20 CM X 10 CM, E = 6 CM, RESISTENCIA DE 35 MPA (NBR 9781), COLORIDO</v>
          </cell>
          <cell r="C3782" t="str">
            <v xml:space="preserve">M2    </v>
          </cell>
          <cell r="D3782">
            <v>45.21</v>
          </cell>
        </row>
        <row r="3783">
          <cell r="A3783">
            <v>36169</v>
          </cell>
          <cell r="B3783" t="str">
            <v>BLOQUETE/PISO INTERTRAVADO DE CONCRETO - ONDA/16 FACES/UNISTEIN/PAVIS, *22 CM X 11* CM, E = 6 CM, RESISTENCIA DE 35 MPA (NBR 9781), COLORIDO</v>
          </cell>
          <cell r="C3783" t="str">
            <v xml:space="preserve">M2    </v>
          </cell>
          <cell r="D3783">
            <v>43.82</v>
          </cell>
        </row>
        <row r="3784">
          <cell r="A3784">
            <v>36170</v>
          </cell>
          <cell r="B3784" t="str">
            <v>BLOQUETE/PISO INTERTRAVADO DE CONCRETO - ONDA/16 FACES/UNISTEIN/PAVIS, *22 CM X 11* CM, E = 8 CM, RESISTENCIA DE 35 MPA (NBR 9781), COR NATURAL</v>
          </cell>
          <cell r="C3784" t="str">
            <v xml:space="preserve">M2    </v>
          </cell>
          <cell r="D3784">
            <v>42.9</v>
          </cell>
        </row>
        <row r="3785">
          <cell r="A3785">
            <v>36172</v>
          </cell>
          <cell r="B3785" t="str">
            <v>BLOQUETE/PISO INTERTRAVADO DE CONCRETO - ONDA/16 FACES/UNISTEIN/PAVIS, *22 CM X 11* CM, E = 6 CM, RESISTENCIA DE 35 MPA (NBR 9781), COR NATURAL</v>
          </cell>
          <cell r="C3785" t="str">
            <v xml:space="preserve">M2    </v>
          </cell>
          <cell r="D3785">
            <v>38.26</v>
          </cell>
        </row>
        <row r="3786">
          <cell r="A3786">
            <v>36174</v>
          </cell>
          <cell r="B3786" t="str">
            <v>BLOQUETE/PISO INTERTRAVADO DE CONCRETO - ONDA/16 FACES/UNISTEIN/PAVIS, *22 CM X 11* CM, E = 8 CM, RESISTENCIA DE 35 MPA (NBR 9781), COLORIDO</v>
          </cell>
          <cell r="C3786" t="str">
            <v xml:space="preserve">M2    </v>
          </cell>
          <cell r="D3786">
            <v>50.23</v>
          </cell>
        </row>
        <row r="3787">
          <cell r="A3787">
            <v>36178</v>
          </cell>
          <cell r="B3787" t="str">
            <v>PISO PODOTATIL DE CONCRETO - DIRECIONAL E ALERTA, *40 X 40 X 2,5* CM</v>
          </cell>
          <cell r="C3787" t="str">
            <v xml:space="preserve">UN    </v>
          </cell>
          <cell r="D3787">
            <v>8.11</v>
          </cell>
        </row>
        <row r="3788">
          <cell r="A3788">
            <v>36191</v>
          </cell>
          <cell r="B3788" t="str">
            <v>BLOQUETE/PISO INTERTRAVADO DE CONCRETO - MODELO SEXTAVADO, 25 CM X 25 CM, E = 8 CM, RESISTENCIA DE 35 MPA (NBR 9781), COR NATURAL</v>
          </cell>
          <cell r="C3788" t="str">
            <v xml:space="preserve">UN    </v>
          </cell>
          <cell r="D3788">
            <v>3</v>
          </cell>
        </row>
        <row r="3789">
          <cell r="A3789">
            <v>36196</v>
          </cell>
          <cell r="B3789" t="str">
            <v>BLOQUETE/PISO INTERTRAVADO DE CONCRETO - MODELO RETANGULAR/TIJOLINHO/PAVER/HOLANDES/PARALELEPIPEDO, 20 CM X 10 CM, E = 8 CM, RESISTENCIA DE 35 MPA (NBR 9781), COR NATURAL</v>
          </cell>
          <cell r="C3789" t="str">
            <v xml:space="preserve">M2    </v>
          </cell>
          <cell r="D3789">
            <v>45.21</v>
          </cell>
        </row>
        <row r="3790">
          <cell r="A3790">
            <v>36204</v>
          </cell>
          <cell r="B3790" t="str">
            <v>BARRA DE APOIO RETA, EM ACO INOX POLIDO, COMPRIMENTO 60CM, DIAMETRO MINIMO 3 CM</v>
          </cell>
          <cell r="C3790" t="str">
            <v xml:space="preserve">UN    </v>
          </cell>
          <cell r="D3790">
            <v>175.58</v>
          </cell>
        </row>
        <row r="3791">
          <cell r="A3791">
            <v>36205</v>
          </cell>
          <cell r="B3791" t="str">
            <v>BARRA DE APOIO RETA, EM ACO INOX POLIDO, COMPRIMENTO 70CM, DIAMETRO MINIMO 3 CM</v>
          </cell>
          <cell r="C3791" t="str">
            <v xml:space="preserve">UN    </v>
          </cell>
          <cell r="D3791">
            <v>195</v>
          </cell>
        </row>
        <row r="3792">
          <cell r="A3792">
            <v>36206</v>
          </cell>
          <cell r="B3792" t="str">
            <v>BARRA DE APOIO RETA, EM ACO INOX POLIDO, COMPRIMENTO 90 CM, DIAMETRO MINIMO 3 CM</v>
          </cell>
          <cell r="C3792" t="str">
            <v xml:space="preserve">UN    </v>
          </cell>
          <cell r="D3792">
            <v>217.83</v>
          </cell>
        </row>
        <row r="3793">
          <cell r="A3793">
            <v>36207</v>
          </cell>
          <cell r="B3793" t="str">
            <v>BARRA DE APOIO EM "L", EM ACO INOX POLIDO 70 X 70 CM, DIAMETRO MINIMO 3 CM</v>
          </cell>
          <cell r="C3793" t="str">
            <v xml:space="preserve">UN    </v>
          </cell>
          <cell r="D3793">
            <v>398.81</v>
          </cell>
        </row>
        <row r="3794">
          <cell r="A3794">
            <v>36209</v>
          </cell>
          <cell r="B3794" t="str">
            <v>BARRA DE APOIO EM "L", EM ACO INOX POLIDO 80 X 80 CM, DIAMETRO MINIMO 3 CM</v>
          </cell>
          <cell r="C3794" t="str">
            <v xml:space="preserve">UN    </v>
          </cell>
          <cell r="D3794">
            <v>457.69</v>
          </cell>
        </row>
        <row r="3795">
          <cell r="A3795">
            <v>36210</v>
          </cell>
          <cell r="B3795" t="str">
            <v>BARRA DE APOIO LATERAL ARTICULADA, COM TRAVA, EM ACO INOX POLIDO, 70 CM, DIAMETRO MINIMO 3 CM</v>
          </cell>
          <cell r="C3795" t="str">
            <v xml:space="preserve">UN    </v>
          </cell>
          <cell r="D3795">
            <v>495.21</v>
          </cell>
        </row>
        <row r="3796">
          <cell r="A3796">
            <v>36211</v>
          </cell>
          <cell r="B3796" t="str">
            <v>BARRA DE APOIO LAVATORIO, EM ACO INOX POLIDO, *40 X 50* CM,  DIAMETRO MINIMO 3 CM</v>
          </cell>
          <cell r="C3796" t="str">
            <v xml:space="preserve">UN    </v>
          </cell>
          <cell r="D3796">
            <v>459.19</v>
          </cell>
        </row>
        <row r="3797">
          <cell r="A3797">
            <v>36212</v>
          </cell>
          <cell r="B3797" t="str">
            <v>BARRA DE APOIO LAVATORIO DE CANTO, EM ACO INOX POLIDO, DIAMETRO MINIMO 3 CM.</v>
          </cell>
          <cell r="C3797" t="str">
            <v xml:space="preserve">UN    </v>
          </cell>
          <cell r="D3797">
            <v>488.21</v>
          </cell>
        </row>
        <row r="3798">
          <cell r="A3798">
            <v>36214</v>
          </cell>
          <cell r="B3798" t="str">
            <v>BARRA DE APOIO ANGULAR, 60 CM, EM ACO INOX POLIDO, DIAMETRO MINIMO 3 CM</v>
          </cell>
          <cell r="C3798" t="str">
            <v xml:space="preserve">UN    </v>
          </cell>
          <cell r="D3798">
            <v>290.12</v>
          </cell>
        </row>
        <row r="3799">
          <cell r="A3799">
            <v>36215</v>
          </cell>
          <cell r="B3799" t="str">
            <v>BANCO ARTICULADO PARA BANHO, EM ACO INOX POLIDO, 70* CM X 45* CM</v>
          </cell>
          <cell r="C3799" t="str">
            <v xml:space="preserve">UN    </v>
          </cell>
          <cell r="D3799">
            <v>900.38</v>
          </cell>
        </row>
        <row r="3800">
          <cell r="A3800">
            <v>36218</v>
          </cell>
          <cell r="B3800" t="str">
            <v>BARRA DE APOIO RETA, EM ALUMINIO, COMPRIMENTO 60CM, DIAMETRO MINIMO 3 CM</v>
          </cell>
          <cell r="C3800" t="str">
            <v xml:space="preserve">UN    </v>
          </cell>
          <cell r="D3800">
            <v>68.290000000000006</v>
          </cell>
        </row>
        <row r="3801">
          <cell r="A3801">
            <v>36220</v>
          </cell>
          <cell r="B3801" t="str">
            <v>BARRA DE APOIO RETA, EM ALUMINIO, COMPRIMENTO 70CM, DIAMETRO MINIMO 3 CM</v>
          </cell>
          <cell r="C3801" t="str">
            <v xml:space="preserve">UN    </v>
          </cell>
          <cell r="D3801">
            <v>78.3</v>
          </cell>
        </row>
        <row r="3802">
          <cell r="A3802">
            <v>36223</v>
          </cell>
          <cell r="B3802" t="str">
            <v>BARRA DE APOIO RETA, EM ALUMINIO, COMPRIMENTO 90 CM, DIAMETRO MINIMO 3 CM</v>
          </cell>
          <cell r="C3802" t="str">
            <v xml:space="preserve">UN    </v>
          </cell>
          <cell r="D3802">
            <v>88.69</v>
          </cell>
        </row>
        <row r="3803">
          <cell r="A3803">
            <v>36225</v>
          </cell>
          <cell r="B3803" t="str">
            <v>FORRO DE PVC LISO, BRANCO, REGUA DE 20 CM, ESPESSURA DE 8 MM A 10 MM, COMPRIMENTO 6 M (SEM COLOCACAO)</v>
          </cell>
          <cell r="C3803" t="str">
            <v xml:space="preserve">M2    </v>
          </cell>
          <cell r="D3803">
            <v>17.87</v>
          </cell>
        </row>
        <row r="3804">
          <cell r="A3804">
            <v>36230</v>
          </cell>
          <cell r="B3804" t="str">
            <v>FORRO DE PVC, FRISADO, BRANCO, REGUA DE 10 CM, ESPESSURA DE 8 MM A 10 MM E COMPRIMENTO 6 M (SEM COLOCACAO)</v>
          </cell>
          <cell r="C3804" t="str">
            <v xml:space="preserve">M2    </v>
          </cell>
          <cell r="D3804">
            <v>13.13</v>
          </cell>
        </row>
        <row r="3805">
          <cell r="A3805">
            <v>36238</v>
          </cell>
          <cell r="B3805" t="str">
            <v>FORRO DE PVC, FRISADO, BRANCO, REGUA DE 20 CM, ESPESSURA DE 8 MM A 10 MM E COMPRIMENTO 6 M (SEM COLOCACAO)</v>
          </cell>
          <cell r="C3805" t="str">
            <v xml:space="preserve">M2    </v>
          </cell>
          <cell r="D3805">
            <v>12.83</v>
          </cell>
        </row>
        <row r="3806">
          <cell r="A3806">
            <v>36246</v>
          </cell>
          <cell r="B3806" t="str">
            <v>ACABAMENTO SIMPLES/CONVENCIONAL PARA FORRO PVC, TIPO "U" OU "C", COR BRANCA, COMPRIMENTO 6 M</v>
          </cell>
          <cell r="C3806" t="str">
            <v xml:space="preserve">M     </v>
          </cell>
          <cell r="D3806">
            <v>2.15</v>
          </cell>
        </row>
        <row r="3807">
          <cell r="A3807">
            <v>36250</v>
          </cell>
          <cell r="B3807" t="str">
            <v>RODAFORRO EM PVC, PARA FORRO DE PVC, COMPRIMENTO 6 M</v>
          </cell>
          <cell r="C3807" t="str">
            <v xml:space="preserve">M     </v>
          </cell>
          <cell r="D3807">
            <v>2.44</v>
          </cell>
        </row>
        <row r="3808">
          <cell r="A3808">
            <v>36274</v>
          </cell>
          <cell r="B3808" t="str">
            <v>TUBO PPR PN 20, DN 20 MM, PARA AGUA QUENTE PREDIAL</v>
          </cell>
          <cell r="C3808" t="str">
            <v xml:space="preserve">M     </v>
          </cell>
          <cell r="D3808">
            <v>4.45</v>
          </cell>
        </row>
        <row r="3809">
          <cell r="A3809">
            <v>36278</v>
          </cell>
          <cell r="B3809" t="str">
            <v>TUBO PPR PN 20, DN 25 MM, PARA AGUA QUENTE PREDIAL</v>
          </cell>
          <cell r="C3809" t="str">
            <v xml:space="preserve">M     </v>
          </cell>
          <cell r="D3809">
            <v>6.03</v>
          </cell>
        </row>
        <row r="3810">
          <cell r="A3810">
            <v>36298</v>
          </cell>
          <cell r="B3810" t="str">
            <v>TE NORMAL, PPR, SOLDAVEL, 90 GRAUS, DN 25 X 25 X 25 MM, PARA AGUA QUENTE PREDIAL</v>
          </cell>
          <cell r="C3810" t="str">
            <v xml:space="preserve">UN    </v>
          </cell>
          <cell r="D3810">
            <v>2.12</v>
          </cell>
        </row>
        <row r="3811">
          <cell r="A3811">
            <v>36313</v>
          </cell>
          <cell r="B3811" t="str">
            <v>UNIAO DUPLA PPR DN 20 MM, PARA AGUA QUENTE PREDIAL</v>
          </cell>
          <cell r="C3811" t="str">
            <v xml:space="preserve">UN    </v>
          </cell>
          <cell r="D3811">
            <v>18.77</v>
          </cell>
        </row>
        <row r="3812">
          <cell r="A3812">
            <v>36316</v>
          </cell>
          <cell r="B3812" t="str">
            <v>UNIAO DUPLA PPR DN 25 MM, PARA AGUA QUENTE PREDIAL</v>
          </cell>
          <cell r="C3812" t="str">
            <v xml:space="preserve">UN    </v>
          </cell>
          <cell r="D3812">
            <v>22.76</v>
          </cell>
        </row>
        <row r="3813">
          <cell r="A3813">
            <v>36320</v>
          </cell>
          <cell r="B3813" t="str">
            <v>LUVA PPR, SOLDAVEL, DN 20 MM, PARA AGUA QUENTE PREDIAL</v>
          </cell>
          <cell r="C3813" t="str">
            <v xml:space="preserve">UN    </v>
          </cell>
          <cell r="D3813">
            <v>0.9</v>
          </cell>
        </row>
        <row r="3814">
          <cell r="A3814">
            <v>36324</v>
          </cell>
          <cell r="B3814" t="str">
            <v>LUVA PPR, SOLDAVEL, DN 25 MM, PARA AGUA QUENTE PREDIAL</v>
          </cell>
          <cell r="C3814" t="str">
            <v xml:space="preserve">UN    </v>
          </cell>
          <cell r="D3814">
            <v>1.37</v>
          </cell>
        </row>
        <row r="3815">
          <cell r="A3815">
            <v>36327</v>
          </cell>
          <cell r="B3815" t="str">
            <v>BUCHA DE REDUCAO, PPR, DN 25 X 20 MM, PARA AGUA QUENTE PREDIAL</v>
          </cell>
          <cell r="C3815" t="str">
            <v xml:space="preserve">UN    </v>
          </cell>
          <cell r="D3815">
            <v>1.22</v>
          </cell>
        </row>
        <row r="3816">
          <cell r="A3816">
            <v>36331</v>
          </cell>
          <cell r="B3816" t="str">
            <v>CAP PPR DN 20 MM, PARA AGUA QUENTE PREDIAL</v>
          </cell>
          <cell r="C3816" t="str">
            <v xml:space="preserve">UN    </v>
          </cell>
          <cell r="D3816">
            <v>0.94</v>
          </cell>
        </row>
        <row r="3817">
          <cell r="A3817">
            <v>36346</v>
          </cell>
          <cell r="B3817" t="str">
            <v>CAP PPR DN 25 MM, PARA AGUA QUENTE PREDIAL</v>
          </cell>
          <cell r="C3817" t="str">
            <v xml:space="preserve">UN    </v>
          </cell>
          <cell r="D3817">
            <v>1.62</v>
          </cell>
        </row>
        <row r="3818">
          <cell r="A3818">
            <v>36348</v>
          </cell>
          <cell r="B3818" t="str">
            <v>JOELHO PPR 45 GRAUS, SOLDAVEL,  DN 20 MM, PARA AGUA QUENTE PREDIAL</v>
          </cell>
          <cell r="C3818" t="str">
            <v xml:space="preserve">UN    </v>
          </cell>
          <cell r="D3818">
            <v>0.9</v>
          </cell>
        </row>
        <row r="3819">
          <cell r="A3819">
            <v>36349</v>
          </cell>
          <cell r="B3819" t="str">
            <v>JOELHO PPR 45 GRAUS, SOLDAVEL, DN 25 MM, PARA AGUA QUENTE PREDIAL</v>
          </cell>
          <cell r="C3819" t="str">
            <v xml:space="preserve">UN    </v>
          </cell>
          <cell r="D3819">
            <v>1.35</v>
          </cell>
        </row>
        <row r="3820">
          <cell r="A3820">
            <v>36355</v>
          </cell>
          <cell r="B3820" t="str">
            <v>CURVA PPR 90 GRAUS, DN 20 MM, PARA AGUA QUENTE PREDIAL</v>
          </cell>
          <cell r="C3820" t="str">
            <v xml:space="preserve">UN    </v>
          </cell>
          <cell r="D3820">
            <v>3.79</v>
          </cell>
        </row>
        <row r="3821">
          <cell r="A3821">
            <v>36356</v>
          </cell>
          <cell r="B3821" t="str">
            <v>CURVA PPR 90 GRAUS, DN 25 MM, PARA AGUA QUENTE PREDIAL</v>
          </cell>
          <cell r="C3821" t="str">
            <v xml:space="preserve">UN    </v>
          </cell>
          <cell r="D3821">
            <v>6.37</v>
          </cell>
        </row>
        <row r="3822">
          <cell r="A3822">
            <v>36357</v>
          </cell>
          <cell r="B3822" t="str">
            <v>UNIAO COM FLANGE PPR, DN 40 MM, PARA AGUA QUENTE PREDIAL</v>
          </cell>
          <cell r="C3822" t="str">
            <v xml:space="preserve">UN    </v>
          </cell>
          <cell r="D3822">
            <v>79.16</v>
          </cell>
        </row>
        <row r="3823">
          <cell r="A3823">
            <v>36359</v>
          </cell>
          <cell r="B3823" t="str">
            <v>JOELHO PPR, 90 GRAUS, SOLDAVEL, DN 20 MM, PARA AGUA QUENTE PREDIAL</v>
          </cell>
          <cell r="C3823" t="str">
            <v xml:space="preserve">UN    </v>
          </cell>
          <cell r="D3823">
            <v>1.07</v>
          </cell>
        </row>
        <row r="3824">
          <cell r="A3824">
            <v>36360</v>
          </cell>
          <cell r="B3824" t="str">
            <v>JOELHO PPR, 90 GRAUS, SOLDAVEL, DN 25 MM, PARA AGUA QUENTE PREDIAL</v>
          </cell>
          <cell r="C3824" t="str">
            <v xml:space="preserve">UN    </v>
          </cell>
          <cell r="D3824">
            <v>1.66</v>
          </cell>
        </row>
        <row r="3825">
          <cell r="A3825">
            <v>36362</v>
          </cell>
          <cell r="B3825" t="str">
            <v>TE NORMAL, PPR, SOLDAVEL, 90 GRAUS, DN 20 X 20 X 20 MM, PARA AGUA QUENTE PREDIAL</v>
          </cell>
          <cell r="C3825" t="str">
            <v xml:space="preserve">UN    </v>
          </cell>
          <cell r="D3825">
            <v>1.43</v>
          </cell>
        </row>
        <row r="3826">
          <cell r="A3826">
            <v>36365</v>
          </cell>
          <cell r="B3826" t="str">
            <v>TUBO COLETOR DE ESGOTO PVC, JEI, DN 100 MM (NBR  7362)</v>
          </cell>
          <cell r="C3826" t="str">
            <v xml:space="preserve">M     </v>
          </cell>
          <cell r="D3826">
            <v>16.41</v>
          </cell>
        </row>
        <row r="3827">
          <cell r="A3827">
            <v>36373</v>
          </cell>
          <cell r="B3827" t="str">
            <v>TUBO PVC PBA JEI, CLASSE 12, DN 75 MM, PARA REDE DE AGUA (NBR 5647)</v>
          </cell>
          <cell r="C3827" t="str">
            <v xml:space="preserve">M     </v>
          </cell>
          <cell r="D3827">
            <v>20.67</v>
          </cell>
        </row>
        <row r="3828">
          <cell r="A3828">
            <v>36374</v>
          </cell>
          <cell r="B3828" t="str">
            <v>TUBO PVC PBA JEI, CLASSE 12, DN 100 MM, PARA REDE DE AGUA (NBR 5647)</v>
          </cell>
          <cell r="C3828" t="str">
            <v xml:space="preserve">M     </v>
          </cell>
          <cell r="D3828">
            <v>33.770000000000003</v>
          </cell>
        </row>
        <row r="3829">
          <cell r="A3829">
            <v>36375</v>
          </cell>
          <cell r="B3829" t="str">
            <v>TUBO PVC PBA JEI, CLASSE 15, DN 50 MM, PARA REDE DE AGUA (NBR 5647)</v>
          </cell>
          <cell r="C3829" t="str">
            <v xml:space="preserve">M     </v>
          </cell>
          <cell r="D3829">
            <v>11.68</v>
          </cell>
        </row>
        <row r="3830">
          <cell r="A3830">
            <v>36376</v>
          </cell>
          <cell r="B3830" t="str">
            <v>TUBO PVC PBA JEI, CLASSE 15, DN 75 MM, PARA REDE DE AGUA (NBR 5647)</v>
          </cell>
          <cell r="C3830" t="str">
            <v xml:space="preserve">M     </v>
          </cell>
          <cell r="D3830">
            <v>23.38</v>
          </cell>
        </row>
        <row r="3831">
          <cell r="A3831">
            <v>36377</v>
          </cell>
          <cell r="B3831" t="str">
            <v>TUBO PVC PBA JEI, CLASSE 15, DN 100 MM, PARA REDE DE AGUA (NBR 5647)</v>
          </cell>
          <cell r="C3831" t="str">
            <v xml:space="preserve">M     </v>
          </cell>
          <cell r="D3831">
            <v>39.35</v>
          </cell>
        </row>
        <row r="3832">
          <cell r="A3832">
            <v>36378</v>
          </cell>
          <cell r="B3832" t="str">
            <v>TUBO PVC PBA JEI, CLASSE 20, DN 50 MM, PARA REDE DE AGUA (NBR 5647)</v>
          </cell>
          <cell r="C3832" t="str">
            <v xml:space="preserve">M     </v>
          </cell>
          <cell r="D3832">
            <v>15.47</v>
          </cell>
        </row>
        <row r="3833">
          <cell r="A3833">
            <v>36379</v>
          </cell>
          <cell r="B3833" t="str">
            <v>TUBO PVC PBA JEI, CLASSE 20, DN 75 MM, PARA REDE DE AGUA (NBR 5647)</v>
          </cell>
          <cell r="C3833" t="str">
            <v xml:space="preserve">M     </v>
          </cell>
          <cell r="D3833">
            <v>31.13</v>
          </cell>
        </row>
        <row r="3834">
          <cell r="A3834">
            <v>36380</v>
          </cell>
          <cell r="B3834" t="str">
            <v>TUBO PVC PBA JEI, CLASSE 20, DN 100 MM, PARA REDE DE AGUA (NBR 5647)</v>
          </cell>
          <cell r="C3834" t="str">
            <v xml:space="preserve">M     </v>
          </cell>
          <cell r="D3834">
            <v>51.42</v>
          </cell>
        </row>
        <row r="3835">
          <cell r="A3835">
            <v>36396</v>
          </cell>
          <cell r="B3835" t="str">
            <v>BETONEIRA, CAPACIDADE NOMINAL 400 L, CAPACIDADE DE MISTURA 310L, MOTOR ELETRICO TRIFASICO 220/380V POTENCIA 2 CV, SEM CARREGADOR</v>
          </cell>
          <cell r="C3835" t="str">
            <v xml:space="preserve">UN    </v>
          </cell>
          <cell r="D3835">
            <v>4052.13</v>
          </cell>
        </row>
        <row r="3836">
          <cell r="A3836">
            <v>36397</v>
          </cell>
          <cell r="B3836" t="str">
            <v>BETONEIRA, CAPACIDADE NOMINAL 600 L, CAPACIDADE DE MISTURA  360L, MOTOR ELETRICO TRIFASICO 220/380V, POTENCIA 4CV, EXCLUSO CARREGADOR</v>
          </cell>
          <cell r="C3836" t="str">
            <v xml:space="preserve">UN    </v>
          </cell>
          <cell r="D3836">
            <v>14407.6</v>
          </cell>
        </row>
        <row r="3837">
          <cell r="A3837">
            <v>36398</v>
          </cell>
          <cell r="B3837" t="str">
            <v>BETONEIRA, CAPACIDADE NOMINAL 600 L, CAPACIDADE DE MISTURA 440 L, MOTOR A DIESEL POTENCIA 10 CV, COM CARREGADOR</v>
          </cell>
          <cell r="C3837" t="str">
            <v xml:space="preserve">UN    </v>
          </cell>
          <cell r="D3837">
            <v>17511.240000000002</v>
          </cell>
        </row>
        <row r="3838">
          <cell r="A3838">
            <v>36408</v>
          </cell>
          <cell r="B3838" t="str">
            <v>ESCAVADEIRA HIDRAULICA SOBRE ESTEIRAS, CACAMBA 0,4 A 1,70 M3, PESO OPERACIONAL 23,2 T, POTENCIA BRUTA 183 HP</v>
          </cell>
          <cell r="C3838" t="str">
            <v xml:space="preserve">UN    </v>
          </cell>
          <cell r="D3838">
            <v>478800</v>
          </cell>
        </row>
        <row r="3839">
          <cell r="A3839">
            <v>36481</v>
          </cell>
          <cell r="B3839" t="str">
            <v>ESCAVADEIRA HIDRAULICA SOBRE ESTEIRAS, CACAMBA 0,80 A 1,30 M3, PESO OPERACIONAL 22,18 T, POTENCIA LIQUIDA 170 HP</v>
          </cell>
          <cell r="C3839" t="str">
            <v xml:space="preserve">UN    </v>
          </cell>
          <cell r="D3839">
            <v>438375</v>
          </cell>
        </row>
        <row r="3840">
          <cell r="A3840">
            <v>36482</v>
          </cell>
          <cell r="B3840" t="str">
            <v>ESCAVADEIRA HIDRAULICA SOBRE ESTEIRAS, CACAMBA  0,80 M3, PESO OPERACIONAL 17,8 T, POTENCIA LIQUIDA 110 HP</v>
          </cell>
          <cell r="C3840" t="str">
            <v xml:space="preserve">UN    </v>
          </cell>
          <cell r="D3840">
            <v>400731.95</v>
          </cell>
        </row>
        <row r="3841">
          <cell r="A3841">
            <v>36483</v>
          </cell>
          <cell r="B3841" t="str">
            <v>ESCAVADEIRA HIDRAULICA SOBRE ESTEIRAS CACAMBA 0,40 A 1,20 M3, PESO OPERACIONAL 21,19 T, POTENCIA LIQUIDA 173 HP</v>
          </cell>
          <cell r="C3841" t="str">
            <v xml:space="preserve">UN    </v>
          </cell>
          <cell r="D3841">
            <v>446250</v>
          </cell>
        </row>
        <row r="3842">
          <cell r="A3842">
            <v>36484</v>
          </cell>
          <cell r="B3842" t="str">
            <v>ESPARGIDOR DE ASFALTO PRESSURIZADO, TANQUE 6 M3 COM ISOLACAO TERMICA, AQUECIDO COM 2 MACARICOS, COM BARRA ESPARGIDORA 3,60 M, A SER MONTADO SOBRE CAMINHAO</v>
          </cell>
          <cell r="C3842" t="str">
            <v xml:space="preserve">UN    </v>
          </cell>
          <cell r="D3842">
            <v>137983.16</v>
          </cell>
        </row>
        <row r="3843">
          <cell r="A3843">
            <v>36485</v>
          </cell>
          <cell r="B3843" t="str">
            <v>USINA DE LAMA ASFALTICA, PROD 30 A 50 T/H, SILO DE AGREGADO 7 M3, RESERVATORIOS PARA EMULSAO E AGUA DE 2,3 M3 CADA, MISTURADOR TIPO PUGG-MILL A SER MONTADO SOBRE CAMINHAO</v>
          </cell>
          <cell r="C3843" t="str">
            <v xml:space="preserve">UN    </v>
          </cell>
          <cell r="D3843">
            <v>372817.95</v>
          </cell>
        </row>
        <row r="3844">
          <cell r="A3844">
            <v>36486</v>
          </cell>
          <cell r="B3844" t="str">
            <v>ELEVADOR DE CARGA A CABO, CABINE SEMI FECHADA 2,0 X 1,5 X 2,0 M, CAPACIDADE DE CARGA 1000 KG, TORRE  2,38 X 2,21 X 15 M, GUINCHO DE EMBREAGEM, FREIO DE SEGURANCA, LIMITADOR DE VELOCIDADE E CANCELA</v>
          </cell>
          <cell r="C3844" t="str">
            <v xml:space="preserve">UN    </v>
          </cell>
          <cell r="D3844">
            <v>30135.23</v>
          </cell>
        </row>
        <row r="3845">
          <cell r="A3845">
            <v>36487</v>
          </cell>
          <cell r="B3845" t="str">
            <v>GUINCHO ELETRICO DE COLUNA, CAPACIDADE 400 KG, COM MOTO FREIO, MOTOR TRIFASICO DE 1,25 CV</v>
          </cell>
          <cell r="C3845" t="str">
            <v xml:space="preserve">UN    </v>
          </cell>
          <cell r="D3845">
            <v>5014.78</v>
          </cell>
        </row>
        <row r="3846">
          <cell r="A3846">
            <v>36491</v>
          </cell>
          <cell r="B3846" t="str">
            <v>GUINDAUTO HIDRAULICO, CAPACIDADE MAXIMA DE CARGA 30000 KG, MOMENTO MAXIMO DE CARGA 92,2 TM , ALCANCE MAXIMO HORIZONTAL  22,00 M, PARA MONTAGEM SOBRE CHASSI DE CAMINHAO PBT MINIMO 30000 KG (INCLUI MONTAGEM, NAO INCLUI CAMINHAO)</v>
          </cell>
          <cell r="C3846" t="str">
            <v xml:space="preserve">UN    </v>
          </cell>
          <cell r="D3846">
            <v>631875</v>
          </cell>
        </row>
        <row r="3847">
          <cell r="A3847">
            <v>36492</v>
          </cell>
          <cell r="B3847" t="str">
            <v>GRUA ASCENCIONAL, LANCA DE 50 M, CAPACIDADE DE 2,33 T A 30 M, ALTURA ATE 48 M</v>
          </cell>
          <cell r="C3847" t="str">
            <v xml:space="preserve">UN    </v>
          </cell>
          <cell r="D3847">
            <v>650718.75</v>
          </cell>
        </row>
        <row r="3848">
          <cell r="A3848">
            <v>36493</v>
          </cell>
          <cell r="B3848" t="str">
            <v>GRUA ASCENCIONAL, LANCA DE 42 M, CAPACIDADE DE 1,5 T A 30 M, ALTURA ATE 39 M</v>
          </cell>
          <cell r="C3848" t="str">
            <v xml:space="preserve">UN    </v>
          </cell>
          <cell r="D3848">
            <v>350296.87</v>
          </cell>
        </row>
        <row r="3849">
          <cell r="A3849">
            <v>36494</v>
          </cell>
          <cell r="B3849" t="str">
            <v>GRUA ASCENCIONAL, LANCA DE 30 M, CAPACIDADE DE 1,0 T A 30 M, ALTURA ATE 39 M</v>
          </cell>
          <cell r="C3849" t="str">
            <v xml:space="preserve">UN    </v>
          </cell>
          <cell r="D3849">
            <v>309187.5</v>
          </cell>
        </row>
        <row r="3850">
          <cell r="A3850">
            <v>36496</v>
          </cell>
          <cell r="B3850" t="str">
            <v>CAVALETE PARA TALHA COM ESTRUTURA EM TUBO METALICO ALTURA MINIMA 3,2 M EQUIPADO COM RODAS DE BORRACHA PARA MOVIMENTACAO DE TUBOS DE CONCRETO NA CENTRAL DE PREMOLDADOS COM CAPACIDADE DE CARGA DE 3 TONELADAS</v>
          </cell>
          <cell r="C3850" t="str">
            <v xml:space="preserve">UN    </v>
          </cell>
          <cell r="D3850">
            <v>9813.7999999999993</v>
          </cell>
        </row>
        <row r="3851">
          <cell r="A3851">
            <v>36497</v>
          </cell>
          <cell r="B3851" t="str">
            <v>GUINCHO DE ALAVANCA MANUAL, CAPACIDADE 3,2 T COM 20 M DE CABO DE ACO DIAMETRO 16,3 MM</v>
          </cell>
          <cell r="C3851" t="str">
            <v xml:space="preserve">UN    </v>
          </cell>
          <cell r="D3851">
            <v>2880.15</v>
          </cell>
        </row>
        <row r="3852">
          <cell r="A3852">
            <v>36498</v>
          </cell>
          <cell r="B3852" t="str">
            <v>GERADOR PORTATIL MONOFASICO, POTENCIA 5500 VA, MOTOR A GASOLINA, POTENCIA DO MOTOR 13 CV</v>
          </cell>
          <cell r="C3852" t="str">
            <v xml:space="preserve">UN    </v>
          </cell>
          <cell r="D3852">
            <v>3650.17</v>
          </cell>
        </row>
        <row r="3853">
          <cell r="A3853">
            <v>36499</v>
          </cell>
          <cell r="B3853" t="str">
            <v>GRUPO GERADOR A GASOLINA, POTENCIA NOMINAL 2,2 KW, TENSAO DE SAIDA 110/220 V, MOTOR POTENCIA 6,5 HP</v>
          </cell>
          <cell r="C3853" t="str">
            <v xml:space="preserve">UN    </v>
          </cell>
          <cell r="D3853">
            <v>1971.09</v>
          </cell>
        </row>
        <row r="3854">
          <cell r="A3854">
            <v>36500</v>
          </cell>
          <cell r="B3854" t="str">
            <v>GRUPO GERADOR REBOCAVEL, POTENCIA *66* KVA, MOTOR A DIESEL</v>
          </cell>
          <cell r="C3854" t="str">
            <v xml:space="preserve">UN    </v>
          </cell>
          <cell r="D3854">
            <v>47733.07</v>
          </cell>
        </row>
        <row r="3855">
          <cell r="A3855">
            <v>36501</v>
          </cell>
          <cell r="B3855" t="str">
            <v>GRUPO GERADOR ESTACIONARIO, POTENCIA 150 KVA, MOTOR DIESEL</v>
          </cell>
          <cell r="C3855" t="str">
            <v xml:space="preserve">UN    </v>
          </cell>
          <cell r="D3855">
            <v>67546.23</v>
          </cell>
        </row>
        <row r="3856">
          <cell r="A3856">
            <v>36502</v>
          </cell>
          <cell r="B3856" t="str">
            <v>MOTOBOMBA CENTRIFUGA, MOTOR A GASOLINA, POTENCIA 5,42 HP, BOCAIS 1 1/2" X 1", DIAMETRO ROTOR 143 MM HM/Q = 6 MCA / 16,8 M3/H A 38 MCA / 6,6 M3/H</v>
          </cell>
          <cell r="C3856" t="str">
            <v xml:space="preserve">UN    </v>
          </cell>
          <cell r="D3856">
            <v>2059.9899999999998</v>
          </cell>
        </row>
        <row r="3857">
          <cell r="A3857">
            <v>36503</v>
          </cell>
          <cell r="B3857" t="str">
            <v>MOTOBOMBA TRASH (PARA AGUA SUJA) AUTO ESCORVANTE, MOTOR GASOLINA DE 6,41 HP, DIAMETROS DE SUCCAO X RECALQUE: 3" X 3", HM/Q: 10/60 A 23/0</v>
          </cell>
          <cell r="C3857" t="str">
            <v xml:space="preserve">UN    </v>
          </cell>
          <cell r="D3857">
            <v>2540.21</v>
          </cell>
        </row>
        <row r="3858">
          <cell r="A3858">
            <v>36508</v>
          </cell>
          <cell r="B3858" t="str">
            <v>TRATOR DE ESTEIRAS, POTENCIA NO VOLANTE DE 200 HP, PESO OPERACIONAL DE 20,1 T, COM RODA MOTRIZ ELEVADA E LAMINA COM CAPACIDADE DE 3,89 M3</v>
          </cell>
          <cell r="C3858" t="str">
            <v xml:space="preserve">UN    </v>
          </cell>
          <cell r="D3858">
            <v>975961.74</v>
          </cell>
        </row>
        <row r="3859">
          <cell r="A3859">
            <v>36509</v>
          </cell>
          <cell r="B3859" t="str">
            <v>TRATOR DE ESTEIRAS, POTENCIA 125 HP, PESO OPERACIONAL DE 12,9 T, COM LAMINA COM CAPACIDADE DE 2,7 M3</v>
          </cell>
          <cell r="C3859" t="str">
            <v xml:space="preserve">UN    </v>
          </cell>
          <cell r="D3859">
            <v>534862.35</v>
          </cell>
        </row>
        <row r="3860">
          <cell r="A3860">
            <v>36510</v>
          </cell>
          <cell r="B3860" t="str">
            <v>TRATOR DE ESTEIRAS, POTENCIA BRUTA DE 133 HP, PESO OPERACIONAL DE 14 T, COM LAMINA COM CAPACIDADE DE 3,00 M3</v>
          </cell>
          <cell r="C3860" t="str">
            <v xml:space="preserve">UN    </v>
          </cell>
          <cell r="D3860">
            <v>526758.38</v>
          </cell>
        </row>
        <row r="3861">
          <cell r="A3861">
            <v>36511</v>
          </cell>
          <cell r="B3861" t="str">
            <v>TRATOR DE PNEUS COM POTENCIA DE 122 CV, TRACAO 4 X 4, PESO COM LASTRO DE 4510 KG</v>
          </cell>
          <cell r="C3861" t="str">
            <v xml:space="preserve">UN    </v>
          </cell>
          <cell r="D3861">
            <v>180112.13</v>
          </cell>
        </row>
        <row r="3862">
          <cell r="A3862">
            <v>36512</v>
          </cell>
          <cell r="B3862" t="str">
            <v>MICRO-TRATOR CORTADOR DE GRAMA COM LARGURA DO CORTE DE 107 CM, COM  2 LAMINAS E DESCARTE LATERAL</v>
          </cell>
          <cell r="C3862" t="str">
            <v xml:space="preserve">UN    </v>
          </cell>
          <cell r="D3862">
            <v>10300.92</v>
          </cell>
        </row>
        <row r="3863">
          <cell r="A3863">
            <v>36513</v>
          </cell>
          <cell r="B3863" t="str">
            <v>TRATOR DE PNEUS COM POTENCIA DE 85 CV, TURBO,  PESO COM LASTRO DE 4900 KG</v>
          </cell>
          <cell r="C3863" t="str">
            <v xml:space="preserve">UN    </v>
          </cell>
          <cell r="D3863">
            <v>127157.93</v>
          </cell>
        </row>
        <row r="3864">
          <cell r="A3864">
            <v>36514</v>
          </cell>
          <cell r="B3864" t="str">
            <v>TRATOR DE PNEUS COM POTENCIA DE 95 CV, TRACAO 4 X 4, PESO MAXIMO DE 5225 KG</v>
          </cell>
          <cell r="C3864" t="str">
            <v xml:space="preserve">UN    </v>
          </cell>
          <cell r="D3864">
            <v>141869.15</v>
          </cell>
        </row>
        <row r="3865">
          <cell r="A3865">
            <v>36515</v>
          </cell>
          <cell r="B3865" t="str">
            <v>TRATOR DE PNEUS COM POTENCIA DE 15 CV, PESO COM LASTRO DE 1160 KG</v>
          </cell>
          <cell r="C3865" t="str">
            <v xml:space="preserve">UN    </v>
          </cell>
          <cell r="D3865">
            <v>53046.720000000001</v>
          </cell>
        </row>
        <row r="3866">
          <cell r="A3866">
            <v>36516</v>
          </cell>
          <cell r="B3866" t="str">
            <v>DUMPER COM CAPACIDADE DE CARGA DE 1700 KG, PARTIDA ELETRICA, MOTOR DIESEL COM POTENCIA DE 16 CV</v>
          </cell>
          <cell r="C3866" t="str">
            <v xml:space="preserve">UN    </v>
          </cell>
          <cell r="D3866">
            <v>69700.92</v>
          </cell>
        </row>
        <row r="3867">
          <cell r="A3867">
            <v>36517</v>
          </cell>
          <cell r="B3867" t="str">
            <v>PA CARREGADEIRA SOBRE RODAS, POTENCIA BRUTA *127* CV, CAPACIDADE DA CACAMBA DE 2,0 A 2,4 M3, PESO OPERACIONAL DE 10330 KG</v>
          </cell>
          <cell r="C3867" t="str">
            <v xml:space="preserve">UN    </v>
          </cell>
          <cell r="D3867">
            <v>213120</v>
          </cell>
        </row>
        <row r="3868">
          <cell r="A3868">
            <v>36518</v>
          </cell>
          <cell r="B3868" t="str">
            <v>PA CARREGADEIRA SOBRE RODAS, POTENCIA LIQUIDA 213 HP, CAPACIDADE DA CACAMBA DE 1,9 A 3,5 M3, PESO OPERACIONAL DE 19234 KG</v>
          </cell>
          <cell r="C3868" t="str">
            <v xml:space="preserve">UN    </v>
          </cell>
          <cell r="D3868">
            <v>378879.98</v>
          </cell>
        </row>
        <row r="3869">
          <cell r="A3869">
            <v>36519</v>
          </cell>
          <cell r="B3869" t="str">
            <v>BACIA SANITARIA (VASO) CONVENCIONAL PARA PCD COM FURO FRONTAL, DE LOUCA BRANCA, COM ASSENTO</v>
          </cell>
          <cell r="C3869" t="str">
            <v xml:space="preserve">UN    </v>
          </cell>
          <cell r="D3869">
            <v>459.04</v>
          </cell>
        </row>
        <row r="3870">
          <cell r="A3870">
            <v>36520</v>
          </cell>
          <cell r="B3870" t="str">
            <v>BACIA SANITARIA (VASO) CONVENCIONAL PARA PCD SEM FURO FRONTAL, DE LOUCA BRANCA, SEM ASSENTO</v>
          </cell>
          <cell r="C3870" t="str">
            <v xml:space="preserve">UN    </v>
          </cell>
          <cell r="D3870">
            <v>587.39</v>
          </cell>
        </row>
        <row r="3871">
          <cell r="A3871">
            <v>36521</v>
          </cell>
          <cell r="B3871" t="str">
            <v>LAVATORIO DE CANTO LOUCA BRANCA SUSPENSO *40 X 30* CM</v>
          </cell>
          <cell r="C3871" t="str">
            <v xml:space="preserve">UN    </v>
          </cell>
          <cell r="D3871">
            <v>118.84</v>
          </cell>
        </row>
        <row r="3872">
          <cell r="A3872">
            <v>36522</v>
          </cell>
          <cell r="B3872" t="str">
            <v>COMPRESSOR DE AR REBOCAVEL, VAZAO 189 PCM, PRESSAO EFETIVA DE TRABALHO 102 PSI, MOTOR DIESEL, POTENCIA 63 CV</v>
          </cell>
          <cell r="C3872" t="str">
            <v xml:space="preserve">UN    </v>
          </cell>
          <cell r="D3872">
            <v>36094.01</v>
          </cell>
        </row>
        <row r="3873">
          <cell r="A3873">
            <v>36523</v>
          </cell>
          <cell r="B3873" t="str">
            <v>COMPRESSOR DE AR REBOCAVEL VAZAO 748 PCM, PRESSAO EFETIVA DE TRABALHO 102 PSI, MOTOR DIESEL, POTENCIA 210 CV</v>
          </cell>
          <cell r="C3873" t="str">
            <v xml:space="preserve">UN    </v>
          </cell>
          <cell r="D3873">
            <v>122720.43</v>
          </cell>
        </row>
        <row r="3874">
          <cell r="A3874">
            <v>36524</v>
          </cell>
          <cell r="B3874" t="str">
            <v>COMPRESSOR DE AR ESTACIONARIO, VAZAO 620 PCM, PRESSAO EFETIVA DE TRABALHO 109 PSI, MOTOR ELETRICO, POTENCIA 127 CV</v>
          </cell>
          <cell r="C3874" t="str">
            <v xml:space="preserve">UN    </v>
          </cell>
          <cell r="D3874">
            <v>71134.19</v>
          </cell>
        </row>
        <row r="3875">
          <cell r="A3875">
            <v>36525</v>
          </cell>
          <cell r="B3875" t="str">
            <v>COMPRESSOR DE AR REBOCAVEL, VAZAO 250 PCM, PRESSAO EFETIVA DE TRABALHO 102 PSI, MOTOR DIESEL, POTENCIA 81 CV</v>
          </cell>
          <cell r="C3875" t="str">
            <v xml:space="preserve">UN    </v>
          </cell>
          <cell r="D3875">
            <v>48338.31</v>
          </cell>
        </row>
        <row r="3876">
          <cell r="A3876">
            <v>36526</v>
          </cell>
          <cell r="B3876" t="str">
            <v>COMPRESSOR DE AR REBOCAVEL VAZAO 400 PCM, PRESSAO EFETIVA DE TRABALHO 102 PSI, MOTOR DIESEL, POTENCIA 110 CV</v>
          </cell>
          <cell r="C3876" t="str">
            <v xml:space="preserve">UN    </v>
          </cell>
          <cell r="D3876">
            <v>57322.82</v>
          </cell>
        </row>
        <row r="3877">
          <cell r="A3877">
            <v>36527</v>
          </cell>
          <cell r="B3877" t="str">
            <v>COMPRESSOR DE AR REBOCAVEL VAZAO 860 PCM, PRESSAO EFETIVA DE TRABALHO 102 PSI, MOTOR DIESEL, POTENCIA 250 CV</v>
          </cell>
          <cell r="C3877" t="str">
            <v xml:space="preserve">UN    </v>
          </cell>
          <cell r="D3877">
            <v>133299.67000000001</v>
          </cell>
        </row>
        <row r="3878">
          <cell r="A3878">
            <v>36529</v>
          </cell>
          <cell r="B3878" t="str">
            <v>GRADE DE DISCOS COM CONTROLE REMOTO, REBOCAVEL, COM 24 DISCOS 24" X 6 MM, COM PNEUS PARA TRANSPORTE</v>
          </cell>
          <cell r="C3878" t="str">
            <v xml:space="preserve">UN    </v>
          </cell>
          <cell r="D3878">
            <v>30102.04</v>
          </cell>
        </row>
        <row r="3879">
          <cell r="A3879">
            <v>36530</v>
          </cell>
          <cell r="B3879" t="str">
            <v>RETROESCAVADEIRA SOBRE RODAS COM CARREGADEIRA, TRACAO 4 X 2, POTENCIA LIQUIDA 79 HP, PESO OPERACIONAL MINIMO DE 6570 KG, CAPACIDADE DA CARREGADEIRA DE 1,00 M3 E DA  RETROESCAVADEIRA MINIMA DE 0,20 M3, PROFUNDIDADE DE ESCAVACAO MAXIMA DE 4,37 M</v>
          </cell>
          <cell r="C3879" t="str">
            <v xml:space="preserve">UN    </v>
          </cell>
          <cell r="D3879">
            <v>216658.53</v>
          </cell>
        </row>
        <row r="3880">
          <cell r="A3880">
            <v>36531</v>
          </cell>
          <cell r="B3880" t="str">
            <v>RETROESCAVADEIRA SOBRE RODAS COM CARREGADEIRA, TRACAO 4 X 4, POTENCIA LIQUIDA 88 HP, PESO OPERACIONAL MINIMO DE 6674 KG, CAPACIDADE DA CARREGADEIRA DE 1,00 M3 E DA  RETROESCAVADEIRA MINIMA DE 0,26 M3, PROFUNDIDADE DE ESCAVACAO MAXIMA DE 4,37 M</v>
          </cell>
          <cell r="C3880" t="str">
            <v xml:space="preserve">UN    </v>
          </cell>
          <cell r="D3880">
            <v>243597.54</v>
          </cell>
        </row>
        <row r="3881">
          <cell r="A3881">
            <v>36532</v>
          </cell>
          <cell r="B3881" t="str">
            <v>ROMPEDOR ELETRICO PESO 26 KG, POTENCIA OPERACIONAL DE 2,5 KW</v>
          </cell>
          <cell r="C3881" t="str">
            <v xml:space="preserve">UN    </v>
          </cell>
          <cell r="D3881">
            <v>21333.02</v>
          </cell>
        </row>
        <row r="3882">
          <cell r="A3882">
            <v>36533</v>
          </cell>
          <cell r="B3882" t="str">
            <v>MARTELO DEMOLIDOR PNEUMATICO MANUAL, COM REDUCAO DE VIBRACAO, PESO DE 31,5 KG</v>
          </cell>
          <cell r="C3882" t="str">
            <v xml:space="preserve">UN    </v>
          </cell>
          <cell r="D3882">
            <v>17614.27</v>
          </cell>
        </row>
        <row r="3883">
          <cell r="A3883">
            <v>36782</v>
          </cell>
          <cell r="B3883" t="str">
            <v>GRANALHA DE ACO, ESFERICA (SHOT), PARA JATEAMENTO, PENEIRA 0,40 A 1,00 MM (SAE S-170 A S-280)</v>
          </cell>
          <cell r="C3883" t="str">
            <v>SC25KG</v>
          </cell>
          <cell r="D3883">
            <v>86.56</v>
          </cell>
        </row>
        <row r="3884">
          <cell r="A3884">
            <v>36785</v>
          </cell>
          <cell r="B3884" t="str">
            <v>GRANALHA DE ACO, ANGULAR (GRIT), PARA JATEAMENTO, PENEIRA 1,41 A 1,19 MM (SAE G16)</v>
          </cell>
          <cell r="C3884" t="str">
            <v>SC25KG</v>
          </cell>
          <cell r="D3884">
            <v>72.52</v>
          </cell>
        </row>
        <row r="3885">
          <cell r="A3885">
            <v>36786</v>
          </cell>
          <cell r="B3885" t="str">
            <v>GRANALHA DE ACO, ANGULAR (GRIT), PARA JATEAMENTO, PENEIRA 0,117 A 1,00 MM, (SAE G-40 A G-80)</v>
          </cell>
          <cell r="C3885" t="str">
            <v>SC25KG</v>
          </cell>
          <cell r="D3885">
            <v>83.45</v>
          </cell>
        </row>
        <row r="3886">
          <cell r="A3886">
            <v>36788</v>
          </cell>
          <cell r="B3886" t="str">
            <v>TELHA CERAMICA TIPO PORTUGUESA, COMPRIMENTO DE *40* CM, RENDIMENTO DE *16* TELHAS/M2</v>
          </cell>
          <cell r="C3886" t="str">
            <v xml:space="preserve">UN    </v>
          </cell>
          <cell r="D3886">
            <v>1.95</v>
          </cell>
        </row>
        <row r="3887">
          <cell r="A3887">
            <v>36789</v>
          </cell>
          <cell r="B3887" t="str">
            <v>TELHA CERAMICA TIPO AMERICANA, COMPRIMENTO DE *45* CM, RENDIMENTO DE *12* TELHAS/M2</v>
          </cell>
          <cell r="C3887" t="str">
            <v xml:space="preserve">UN    </v>
          </cell>
          <cell r="D3887">
            <v>2.94</v>
          </cell>
        </row>
        <row r="3888">
          <cell r="A3888">
            <v>36790</v>
          </cell>
          <cell r="B3888" t="str">
            <v>TANQUE DUPLO EM MARMORE SINTETICO COM CUBA LISA E ESFREGADOR, *110 X 60* CM</v>
          </cell>
          <cell r="C3888" t="str">
            <v xml:space="preserve">UN    </v>
          </cell>
          <cell r="D3888">
            <v>148.77000000000001</v>
          </cell>
        </row>
        <row r="3889">
          <cell r="A3889">
            <v>36791</v>
          </cell>
          <cell r="B3889" t="str">
            <v>TORNEIRA CROMADA DE MESA PARA LAVATORIO, BICA ALTA (REF 1195)</v>
          </cell>
          <cell r="C3889" t="str">
            <v xml:space="preserve">UN    </v>
          </cell>
          <cell r="D3889">
            <v>87.87</v>
          </cell>
        </row>
        <row r="3890">
          <cell r="A3890">
            <v>36792</v>
          </cell>
          <cell r="B3890" t="str">
            <v>TORNEIRA CROMADA DE PAREDE LONGA PARA LAVATORIO (REF 1178)</v>
          </cell>
          <cell r="C3890" t="str">
            <v xml:space="preserve">UN    </v>
          </cell>
          <cell r="D3890">
            <v>167.98</v>
          </cell>
        </row>
        <row r="3891">
          <cell r="A3891">
            <v>36793</v>
          </cell>
          <cell r="B3891" t="str">
            <v>MISTURADOR CROMADO DE PAREDE PARA LAVATORIO (REF 1178)</v>
          </cell>
          <cell r="C3891" t="str">
            <v xml:space="preserve">UN    </v>
          </cell>
          <cell r="D3891">
            <v>352.26</v>
          </cell>
        </row>
        <row r="3892">
          <cell r="A3892">
            <v>36794</v>
          </cell>
          <cell r="B3892" t="str">
            <v>LAVATORIO LOUCA BRANCA COM COLUNA *44 X 35,5* CM</v>
          </cell>
          <cell r="C3892" t="str">
            <v xml:space="preserve">UN    </v>
          </cell>
          <cell r="D3892">
            <v>121.14</v>
          </cell>
        </row>
        <row r="3893">
          <cell r="A3893">
            <v>36795</v>
          </cell>
          <cell r="B3893" t="str">
            <v>TORNEIRA CROMADA DE MESA PARA LAVATORIO COM SENSOR DE PRESENCA</v>
          </cell>
          <cell r="C3893" t="str">
            <v xml:space="preserve">UN    </v>
          </cell>
          <cell r="D3893">
            <v>662.43</v>
          </cell>
        </row>
        <row r="3894">
          <cell r="A3894">
            <v>36796</v>
          </cell>
          <cell r="B3894" t="str">
            <v>TORNEIRA CROMADA DE MESA PARA LAVATORIO TEMPORIZADA PRESSAO BICA BAIXA</v>
          </cell>
          <cell r="C3894" t="str">
            <v xml:space="preserve">UN    </v>
          </cell>
          <cell r="D3894">
            <v>170.55</v>
          </cell>
        </row>
        <row r="3895">
          <cell r="A3895">
            <v>36797</v>
          </cell>
          <cell r="B3895" t="str">
            <v>MOURAO DE CONCRETO CURVO,10 X 10 CM, H= *2,60* M + CURVA DE 0,40 M</v>
          </cell>
          <cell r="C3895" t="str">
            <v xml:space="preserve">UN    </v>
          </cell>
          <cell r="D3895">
            <v>35.86</v>
          </cell>
        </row>
        <row r="3896">
          <cell r="A3896">
            <v>36799</v>
          </cell>
          <cell r="B3896" t="str">
            <v>MOURAO DE CONCRETO RETO, TIPO ESTICADOR, *10 X 10* CM, H= 2,50 M</v>
          </cell>
          <cell r="C3896" t="str">
            <v xml:space="preserve">UN    </v>
          </cell>
          <cell r="D3896">
            <v>32.97</v>
          </cell>
        </row>
        <row r="3897">
          <cell r="A3897">
            <v>36800</v>
          </cell>
          <cell r="B3897" t="str">
            <v>MISTURADOR BASE PARA CHUVEIRO/BANHEIRA, 1/2 " OU 3/4 ", SOLDAVEL OU ROSCAVEL</v>
          </cell>
          <cell r="C3897" t="str">
            <v xml:space="preserve">UN    </v>
          </cell>
          <cell r="D3897">
            <v>88.78</v>
          </cell>
        </row>
        <row r="3898">
          <cell r="A3898">
            <v>36801</v>
          </cell>
          <cell r="B3898" t="str">
            <v>ACABAMENTO CROMADO PARA REGISTRO PEQUENO, 1/2 " OU 3/4 "</v>
          </cell>
          <cell r="C3898" t="str">
            <v xml:space="preserve">UN    </v>
          </cell>
          <cell r="D3898">
            <v>23.06</v>
          </cell>
        </row>
        <row r="3899">
          <cell r="A3899">
            <v>36870</v>
          </cell>
          <cell r="B3899" t="str">
            <v>GESSO PROJETADO</v>
          </cell>
          <cell r="C3899" t="str">
            <v xml:space="preserve">KG    </v>
          </cell>
          <cell r="D3899">
            <v>0.46</v>
          </cell>
        </row>
        <row r="3900">
          <cell r="A3900">
            <v>36880</v>
          </cell>
          <cell r="B3900" t="str">
            <v>ARGAMASSA PARA REVESTIMENTO DECORATIVO MONOCAMADA, CORES CLARAS</v>
          </cell>
          <cell r="C3900" t="str">
            <v xml:space="preserve">KG    </v>
          </cell>
          <cell r="D3900">
            <v>1.75</v>
          </cell>
        </row>
        <row r="3901">
          <cell r="A3901">
            <v>36881</v>
          </cell>
          <cell r="B3901" t="str">
            <v>PASTILHA CERAMICA/PORCELANA, REVEST INT/EXT E  PISCINA, CORES FRIAS *5 X 5* CM</v>
          </cell>
          <cell r="C3901" t="str">
            <v xml:space="preserve">M2    </v>
          </cell>
          <cell r="D3901">
            <v>99.83</v>
          </cell>
        </row>
        <row r="3902">
          <cell r="A3902">
            <v>36882</v>
          </cell>
          <cell r="B3902" t="str">
            <v>PASTILHA CERAMICA/PORCELANA, REVEST INT/EXT E  PISCINA, CORES QUENTES *5 X 5* CM</v>
          </cell>
          <cell r="C3902" t="str">
            <v xml:space="preserve">M2    </v>
          </cell>
          <cell r="D3902">
            <v>116.47</v>
          </cell>
        </row>
        <row r="3903">
          <cell r="A3903">
            <v>36886</v>
          </cell>
          <cell r="B3903" t="str">
            <v>ARGAMASSA PRONTA PARA CONTRAPISO</v>
          </cell>
          <cell r="C3903" t="str">
            <v xml:space="preserve">KG    </v>
          </cell>
          <cell r="D3903">
            <v>0.55000000000000004</v>
          </cell>
        </row>
        <row r="3904">
          <cell r="A3904">
            <v>36887</v>
          </cell>
          <cell r="B3904" t="str">
            <v>TELA DE FIBRA DE VIDRO, ACABAMENTO ANTI-ALCALINO, MALHA 10 X 10 MM</v>
          </cell>
          <cell r="C3904" t="str">
            <v xml:space="preserve">M2    </v>
          </cell>
          <cell r="D3904">
            <v>14.07</v>
          </cell>
        </row>
        <row r="3905">
          <cell r="A3905">
            <v>36896</v>
          </cell>
          <cell r="B3905" t="str">
            <v>JANELA DE CORRER EM ALUMINIO, 100 X 120 CM (A X L), 2 FLS,  SEM BANDEIRA,  ACABAMENTO ACET OU BRILHANTE, BATENTE/REQUADRO DE 6 A 14 CM, COM VIDRO, SEM GUARNICAO</v>
          </cell>
          <cell r="C3905" t="str">
            <v xml:space="preserve">UN    </v>
          </cell>
          <cell r="D3905">
            <v>284.95999999999998</v>
          </cell>
        </row>
        <row r="3906">
          <cell r="A3906">
            <v>37103</v>
          </cell>
          <cell r="B3906" t="str">
            <v>BLOCO VEDACAO CONCRETO APARENTE 14 X 19 X 39 CM (CLASSE C - NBR 6136)</v>
          </cell>
          <cell r="C3906" t="str">
            <v xml:space="preserve">UN    </v>
          </cell>
          <cell r="D3906">
            <v>2.14</v>
          </cell>
        </row>
        <row r="3907">
          <cell r="A3907">
            <v>37104</v>
          </cell>
          <cell r="B3907" t="str">
            <v>CAIXA D'AGUA FIBRA DE VIDRO PARA 2000 LITROS, COM TAMPA</v>
          </cell>
          <cell r="C3907" t="str">
            <v xml:space="preserve">UN    </v>
          </cell>
          <cell r="D3907">
            <v>561.38</v>
          </cell>
        </row>
        <row r="3908">
          <cell r="A3908">
            <v>37105</v>
          </cell>
          <cell r="B3908" t="str">
            <v>CAIXA D'AGUA FIBRA DE VIDRO PARA 5000 LITROS, COM TAMPA</v>
          </cell>
          <cell r="C3908" t="str">
            <v xml:space="preserve">UN    </v>
          </cell>
          <cell r="D3908">
            <v>1250.28</v>
          </cell>
        </row>
        <row r="3909">
          <cell r="A3909">
            <v>37106</v>
          </cell>
          <cell r="B3909" t="str">
            <v>CAIXA D'AGUA FIBRA DE VIDRO PARA 10000 LITROS, COM TAMPA</v>
          </cell>
          <cell r="C3909" t="str">
            <v xml:space="preserve">UN    </v>
          </cell>
          <cell r="D3909">
            <v>2592.56</v>
          </cell>
        </row>
        <row r="3910">
          <cell r="A3910">
            <v>37107</v>
          </cell>
          <cell r="B3910" t="str">
            <v>BLOCO CONCRETO ESTRUTURAL 14 X 19 X 39, FCK 16 MPA - NBR 6136/2007</v>
          </cell>
          <cell r="C3910" t="str">
            <v xml:space="preserve">UN    </v>
          </cell>
          <cell r="D3910">
            <v>4</v>
          </cell>
        </row>
        <row r="3911">
          <cell r="A3911">
            <v>37329</v>
          </cell>
          <cell r="B3911" t="str">
            <v>REJUNTE EPOXI BRANCO</v>
          </cell>
          <cell r="C3911" t="str">
            <v xml:space="preserve">KG    </v>
          </cell>
          <cell r="D3911">
            <v>46.07</v>
          </cell>
        </row>
        <row r="3912">
          <cell r="A3912">
            <v>37370</v>
          </cell>
          <cell r="B3912" t="str">
            <v>ALIMENTACAO - HORISTA (ENCARGOS COMPLEMENTARES) (COLETADO CAIXA)</v>
          </cell>
          <cell r="C3912" t="str">
            <v xml:space="preserve">H     </v>
          </cell>
          <cell r="D3912">
            <v>2.15</v>
          </cell>
        </row>
        <row r="3913">
          <cell r="A3913">
            <v>37371</v>
          </cell>
          <cell r="B3913" t="str">
            <v>TRANSPORTE - HORISTA (ENCARGOS COMPLEMENTARES) (COLETADO CAIXA)</v>
          </cell>
          <cell r="C3913" t="str">
            <v xml:space="preserve">H     </v>
          </cell>
          <cell r="D3913">
            <v>0.6</v>
          </cell>
        </row>
        <row r="3914">
          <cell r="A3914">
            <v>37372</v>
          </cell>
          <cell r="B3914" t="str">
            <v>EXAMES - HORISTA (ENCARGOS COMPLEMENTARES) (COLETADO CAIXA)</v>
          </cell>
          <cell r="C3914" t="str">
            <v xml:space="preserve">H     </v>
          </cell>
          <cell r="D3914">
            <v>0.37</v>
          </cell>
        </row>
        <row r="3915">
          <cell r="A3915">
            <v>37373</v>
          </cell>
          <cell r="B3915" t="str">
            <v>SEGURO - HORISTA (ENCARGOS COMPLEMENTARES) (COLETADO CAIXA)</v>
          </cell>
          <cell r="C3915" t="str">
            <v xml:space="preserve">H     </v>
          </cell>
          <cell r="D3915">
            <v>0.02</v>
          </cell>
        </row>
        <row r="3916">
          <cell r="A3916">
            <v>37394</v>
          </cell>
          <cell r="B3916" t="str">
            <v>FINCAPINO CURTO CALIBRE 22 VERMELHO, CARGA MEDIA (ACAO DIRETA)</v>
          </cell>
          <cell r="C3916" t="str">
            <v xml:space="preserve">CENTO </v>
          </cell>
          <cell r="D3916">
            <v>45.58</v>
          </cell>
        </row>
        <row r="3917">
          <cell r="A3917">
            <v>37395</v>
          </cell>
          <cell r="B3917" t="str">
            <v>PINO DE ACO COM FURO, HASTE = 27 MM (ACAO DIRETA)</v>
          </cell>
          <cell r="C3917" t="str">
            <v xml:space="preserve">CENTO </v>
          </cell>
          <cell r="D3917">
            <v>43.29</v>
          </cell>
        </row>
        <row r="3918">
          <cell r="A3918">
            <v>37396</v>
          </cell>
          <cell r="B3918" t="str">
            <v>PINO DE ACO LISO 1/4 ", HASTE = *36,5* MM (ACAO DIRETA)</v>
          </cell>
          <cell r="C3918" t="str">
            <v xml:space="preserve">CENTO </v>
          </cell>
          <cell r="D3918">
            <v>35.42</v>
          </cell>
        </row>
        <row r="3919">
          <cell r="A3919">
            <v>37397</v>
          </cell>
          <cell r="B3919" t="str">
            <v>PINO DE ACO LISO 1/4 ", HASTE = *53* MM (ACAO DIRETA)</v>
          </cell>
          <cell r="C3919" t="str">
            <v xml:space="preserve">CENTO </v>
          </cell>
          <cell r="D3919">
            <v>37.1</v>
          </cell>
        </row>
        <row r="3920">
          <cell r="A3920">
            <v>37398</v>
          </cell>
          <cell r="B3920" t="str">
            <v>REJUNTE EPOXI COR</v>
          </cell>
          <cell r="C3920" t="str">
            <v xml:space="preserve">KG    </v>
          </cell>
          <cell r="D3920">
            <v>58.97</v>
          </cell>
        </row>
        <row r="3921">
          <cell r="A3921">
            <v>37399</v>
          </cell>
          <cell r="B3921" t="str">
            <v>CABIDE/GANCHO DE BANHEIRO SIMPLES EM METAL CROMADO</v>
          </cell>
          <cell r="C3921" t="str">
            <v xml:space="preserve">UN    </v>
          </cell>
          <cell r="D3921">
            <v>21.06</v>
          </cell>
        </row>
        <row r="3922">
          <cell r="A3922">
            <v>37400</v>
          </cell>
          <cell r="B3922" t="str">
            <v>PAPELEIRA PLASTICA TIPO DISPENSER PARA PAPEL HIGIENICO ROLAO</v>
          </cell>
          <cell r="C3922" t="str">
            <v xml:space="preserve">UN    </v>
          </cell>
          <cell r="D3922">
            <v>34.090000000000003</v>
          </cell>
        </row>
        <row r="3923">
          <cell r="A3923">
            <v>37401</v>
          </cell>
          <cell r="B3923" t="str">
            <v>TOALHEIRO PLASTICO TIPO DISPENSER PARA PAPEL TOALHA INTERFOLHADO</v>
          </cell>
          <cell r="C3923" t="str">
            <v xml:space="preserve">UN    </v>
          </cell>
          <cell r="D3923">
            <v>34.090000000000003</v>
          </cell>
        </row>
        <row r="3924">
          <cell r="A3924">
            <v>37402</v>
          </cell>
          <cell r="B3924" t="str">
            <v>GRELHA DE CONCRETO DE PRE-MOLDADA *15 X 75 X 52* CM (A X C X L)</v>
          </cell>
          <cell r="C3924" t="str">
            <v xml:space="preserve">UN    </v>
          </cell>
          <cell r="D3924">
            <v>38.51</v>
          </cell>
        </row>
        <row r="3925">
          <cell r="A3925">
            <v>37404</v>
          </cell>
          <cell r="B3925" t="str">
            <v>CABO DE COBRE NU 185 MM2 MEIO-DURO</v>
          </cell>
          <cell r="C3925" t="str">
            <v xml:space="preserve">M     </v>
          </cell>
          <cell r="D3925">
            <v>82.45</v>
          </cell>
        </row>
        <row r="3926">
          <cell r="A3926">
            <v>37409</v>
          </cell>
          <cell r="B3926" t="str">
            <v>CABO DE ALUMINIO NU COM ALMA DE ACO, BITOLA 2/0 AWG</v>
          </cell>
          <cell r="C3926" t="str">
            <v xml:space="preserve">KG    </v>
          </cell>
          <cell r="D3926">
            <v>21.07</v>
          </cell>
        </row>
        <row r="3927">
          <cell r="A3927">
            <v>37410</v>
          </cell>
          <cell r="B3927" t="str">
            <v>CABO DE ALUMINIO NU SEM ALMA DE ACO, BITOLA 2/0 AWG</v>
          </cell>
          <cell r="C3927" t="str">
            <v xml:space="preserve">KG    </v>
          </cell>
          <cell r="D3927">
            <v>23.87</v>
          </cell>
        </row>
        <row r="3928">
          <cell r="A3928">
            <v>37411</v>
          </cell>
          <cell r="B3928" t="str">
            <v>TELA DE ACO SOLDADA GALVANIZADA/ZINCADA PARA ALVENARIA, FIO  D = *1,24 MM, MALHA 25 X 25 MM</v>
          </cell>
          <cell r="C3928" t="str">
            <v xml:space="preserve">M2    </v>
          </cell>
          <cell r="D3928">
            <v>14.3</v>
          </cell>
        </row>
        <row r="3929">
          <cell r="A3929">
            <v>37412</v>
          </cell>
          <cell r="B3929" t="str">
            <v>BANCADA/BANCA/PIA DE ACO INOXIDAVEL (AISI 430) COM 1 CUBA CENTRAL, COM VALVULA, LISA (SEM ESCORREDOR), DE *0,55 X 1,20* M</v>
          </cell>
          <cell r="C3929" t="str">
            <v xml:space="preserve">UN    </v>
          </cell>
          <cell r="D3929">
            <v>146.47</v>
          </cell>
        </row>
        <row r="3930">
          <cell r="A3930">
            <v>37413</v>
          </cell>
          <cell r="B3930" t="str">
            <v>COTOVELO/JOELHO COM ADAPTADOR, 90 GRAUS, EM POLIPROPILENO, PN 16, PARA TUBOS PEAD, 20 MM X 1/2" - LIGACAO PREDIAL DE AGUA</v>
          </cell>
          <cell r="C3930" t="str">
            <v xml:space="preserve">UN    </v>
          </cell>
          <cell r="D3930">
            <v>2.68</v>
          </cell>
        </row>
        <row r="3931">
          <cell r="A3931">
            <v>37414</v>
          </cell>
          <cell r="B3931" t="str">
            <v>COTOVELO/JOELHO COM ADAPTADOR, 90 GRAUS, EM POLIPROPILENO, PN 16, PARA TUBOS PEAD, 20 MM X 3/4" - LIGACAO PREDIAL DE AGUA</v>
          </cell>
          <cell r="C3931" t="str">
            <v xml:space="preserve">UN    </v>
          </cell>
          <cell r="D3931">
            <v>3.04</v>
          </cell>
        </row>
        <row r="3932">
          <cell r="A3932">
            <v>37415</v>
          </cell>
          <cell r="B3932" t="str">
            <v>COTOVELO/JOELHO COM ADAPTADOR, 90 GRAUS, EM POLIPROPILENO, PN 16, PARA TUBOS PEAD, 32 MM X 1" - LIGACAO PREDIAL DE AGUA</v>
          </cell>
          <cell r="C3932" t="str">
            <v xml:space="preserve">UN    </v>
          </cell>
          <cell r="D3932">
            <v>5.53</v>
          </cell>
        </row>
        <row r="3933">
          <cell r="A3933">
            <v>37416</v>
          </cell>
          <cell r="B3933" t="str">
            <v>COTOVELO/JOELHO 90 GRAUS, EM POLIPROPILENO, PN 16, PARA TUBOS PEAD, 20 X 20 MM - LIGACAO PREDIAL DE AGUA</v>
          </cell>
          <cell r="C3933" t="str">
            <v xml:space="preserve">UN    </v>
          </cell>
          <cell r="D3933">
            <v>2.5</v>
          </cell>
        </row>
        <row r="3934">
          <cell r="A3934">
            <v>37417</v>
          </cell>
          <cell r="B3934" t="str">
            <v>COTOVELO/JOELHO 90 GRAUS, EM POLIPROPILENO, PN 16, PARA TUBOS PEAD, 32 X 32 MM - LIGACAO PREDIAL DE AGUA</v>
          </cell>
          <cell r="C3934" t="str">
            <v xml:space="preserve">UN    </v>
          </cell>
          <cell r="D3934">
            <v>3.6</v>
          </cell>
        </row>
        <row r="3935">
          <cell r="A3935">
            <v>37418</v>
          </cell>
          <cell r="B3935" t="str">
            <v>COLAR DE TOMADA EM POLIPROPILENO, PP, COM PARAFUSOS, PARA PEAD, 63 X 1/2" - LIGACAO PREDIAL DE AGUA</v>
          </cell>
          <cell r="C3935" t="str">
            <v xml:space="preserve">UN    </v>
          </cell>
          <cell r="D3935">
            <v>11.7</v>
          </cell>
        </row>
        <row r="3936">
          <cell r="A3936">
            <v>37419</v>
          </cell>
          <cell r="B3936" t="str">
            <v>COLAR DE TOMADA EM POLIPROPILENO, PP, COM PARAFUSOS, PARA PEAD, 63 X 3/4" - LIGACAO PREDIAL DE AGUA</v>
          </cell>
          <cell r="C3936" t="str">
            <v xml:space="preserve">UN    </v>
          </cell>
          <cell r="D3936">
            <v>12.01</v>
          </cell>
        </row>
        <row r="3937">
          <cell r="A3937">
            <v>37420</v>
          </cell>
          <cell r="B3937" t="str">
            <v>TE DE SERVICO INTEGRADO, EM POLIPROPILENO (PP), PARA TUBOS EM PEAD/PVC, 60 X 20 MM - LIGACAO PREDIAL DE AGUA</v>
          </cell>
          <cell r="C3937" t="str">
            <v xml:space="preserve">UN    </v>
          </cell>
          <cell r="D3937">
            <v>28.23</v>
          </cell>
        </row>
        <row r="3938">
          <cell r="A3938">
            <v>37421</v>
          </cell>
          <cell r="B3938" t="str">
            <v>TE DE SERVICO INTEGRADO, EM POLIPROPILENO (PP), PARA TUBOS EM PEAD/PVC, 60 X 32 MM - LIGACAO PREDIAL DE AGUA</v>
          </cell>
          <cell r="C3938" t="str">
            <v xml:space="preserve">UN    </v>
          </cell>
          <cell r="D3938">
            <v>38.58</v>
          </cell>
        </row>
        <row r="3939">
          <cell r="A3939">
            <v>37422</v>
          </cell>
          <cell r="B3939" t="str">
            <v>TE DE SERVICO INTEGRADO, EM POLIPROPILENO (PP), PARA TUBOS EM PEAD, 63 X 20 MM - LIGACAO PREDIAL DE AGUA</v>
          </cell>
          <cell r="C3939" t="str">
            <v xml:space="preserve">UN    </v>
          </cell>
          <cell r="D3939">
            <v>36.11</v>
          </cell>
        </row>
        <row r="3940">
          <cell r="A3940">
            <v>37423</v>
          </cell>
          <cell r="B3940" t="str">
            <v>UNIAO EM POLIPROPILENO (PP), PARA TUBO EM PEAD, 32 MM - LIGACAO PREDIAL DE AGUA</v>
          </cell>
          <cell r="C3940" t="str">
            <v xml:space="preserve">UN    </v>
          </cell>
          <cell r="D3940">
            <v>8.2899999999999991</v>
          </cell>
        </row>
        <row r="3941">
          <cell r="A3941">
            <v>37424</v>
          </cell>
          <cell r="B3941" t="str">
            <v>LUVA, PEAD PE 100, DE 20 MM, PARA ELETROFUSAO</v>
          </cell>
          <cell r="C3941" t="str">
            <v xml:space="preserve">UN    </v>
          </cell>
          <cell r="D3941">
            <v>6.89</v>
          </cell>
        </row>
        <row r="3942">
          <cell r="A3942">
            <v>37425</v>
          </cell>
          <cell r="B3942" t="str">
            <v>LUVA, PEAD PE 100, DE 32 MM, PARA ELETROFUSAO</v>
          </cell>
          <cell r="C3942" t="str">
            <v xml:space="preserve">UN    </v>
          </cell>
          <cell r="D3942">
            <v>7.42</v>
          </cell>
        </row>
        <row r="3943">
          <cell r="A3943">
            <v>37426</v>
          </cell>
          <cell r="B3943" t="str">
            <v>LUVA, PEAD PE 100,  DE 63 MM, PARA ELETROFUSAO</v>
          </cell>
          <cell r="C3943" t="str">
            <v xml:space="preserve">UN    </v>
          </cell>
          <cell r="D3943">
            <v>14.99</v>
          </cell>
        </row>
        <row r="3944">
          <cell r="A3944">
            <v>37427</v>
          </cell>
          <cell r="B3944" t="str">
            <v>LUVA, PEAD PE 100, DE 125 MM, PARA ELETROFUSAO</v>
          </cell>
          <cell r="C3944" t="str">
            <v xml:space="preserve">UN    </v>
          </cell>
          <cell r="D3944">
            <v>35.76</v>
          </cell>
        </row>
        <row r="3945">
          <cell r="A3945">
            <v>37428</v>
          </cell>
          <cell r="B3945" t="str">
            <v>LUVA, PEAD PE 100, DE 200 MM, PARA ELETROFUSAO</v>
          </cell>
          <cell r="C3945" t="str">
            <v xml:space="preserve">UN    </v>
          </cell>
          <cell r="D3945">
            <v>123.25</v>
          </cell>
        </row>
        <row r="3946">
          <cell r="A3946">
            <v>37429</v>
          </cell>
          <cell r="B3946" t="str">
            <v>LUVA, PEAD PE 100,  DE 400 MM, PARA ELETROFUSAO</v>
          </cell>
          <cell r="C3946" t="str">
            <v xml:space="preserve">UN    </v>
          </cell>
          <cell r="D3946">
            <v>1558.56</v>
          </cell>
        </row>
        <row r="3947">
          <cell r="A3947">
            <v>37430</v>
          </cell>
          <cell r="B3947" t="str">
            <v>COTOVELO 90 GRAUS, PEAD PE 100, DE 20 MM, PARA ELETROFUSAO</v>
          </cell>
          <cell r="C3947" t="str">
            <v xml:space="preserve">UN    </v>
          </cell>
          <cell r="D3947">
            <v>17.010000000000002</v>
          </cell>
        </row>
        <row r="3948">
          <cell r="A3948">
            <v>37431</v>
          </cell>
          <cell r="B3948" t="str">
            <v>COTOVELO 90 GRAUS, PEAD PE 100, DE 32 MM, PARA ELETROFUSAO</v>
          </cell>
          <cell r="C3948" t="str">
            <v xml:space="preserve">UN    </v>
          </cell>
          <cell r="D3948">
            <v>23.08</v>
          </cell>
        </row>
        <row r="3949">
          <cell r="A3949">
            <v>37432</v>
          </cell>
          <cell r="B3949" t="str">
            <v>COTOVELO 90 GRAUS, PEAD PE 100, DE 63 MM, PARA ELETROFUSAO</v>
          </cell>
          <cell r="C3949" t="str">
            <v xml:space="preserve">UN    </v>
          </cell>
          <cell r="D3949">
            <v>42.57</v>
          </cell>
        </row>
        <row r="3950">
          <cell r="A3950">
            <v>37433</v>
          </cell>
          <cell r="B3950" t="str">
            <v>COTOVELO 90 GRAUS, PEAD PE 100, DE 125 MM, PARA ELETROFUSAO</v>
          </cell>
          <cell r="C3950" t="str">
            <v xml:space="preserve">UN    </v>
          </cell>
          <cell r="D3950">
            <v>135.76</v>
          </cell>
        </row>
        <row r="3951">
          <cell r="A3951">
            <v>37434</v>
          </cell>
          <cell r="B3951" t="str">
            <v>COTOVELO 90 GRAUS, PEAD PE 100, DE 200 MM, PARA ELETROFUSAO</v>
          </cell>
          <cell r="C3951" t="str">
            <v xml:space="preserve">UN    </v>
          </cell>
          <cell r="D3951">
            <v>1265.8900000000001</v>
          </cell>
        </row>
        <row r="3952">
          <cell r="A3952">
            <v>37435</v>
          </cell>
          <cell r="B3952" t="str">
            <v>COTOVELO 45 GRAUS, PEAD PE 100, DE 32 MM, PARA ELETROFUSAO</v>
          </cell>
          <cell r="C3952" t="str">
            <v xml:space="preserve">UN    </v>
          </cell>
          <cell r="D3952">
            <v>15.95</v>
          </cell>
        </row>
        <row r="3953">
          <cell r="A3953">
            <v>37436</v>
          </cell>
          <cell r="B3953" t="str">
            <v>COTOVELO 45 GRAUS, PEAD PE 100, DE 40 MM, PARA ELETROFUSAO</v>
          </cell>
          <cell r="C3953" t="str">
            <v xml:space="preserve">UN    </v>
          </cell>
          <cell r="D3953">
            <v>18.829999999999998</v>
          </cell>
        </row>
        <row r="3954">
          <cell r="A3954">
            <v>37437</v>
          </cell>
          <cell r="B3954" t="str">
            <v>COTOVELO 45 GRAUS, PEAD PE 100, DE 63 MM, PARA ELETROFUSAO</v>
          </cell>
          <cell r="C3954" t="str">
            <v xml:space="preserve">UN    </v>
          </cell>
          <cell r="D3954">
            <v>27.23</v>
          </cell>
        </row>
        <row r="3955">
          <cell r="A3955">
            <v>37438</v>
          </cell>
          <cell r="B3955" t="str">
            <v>COTOVELO 45 GRAUS, PEAD PE 100, DE 125 MM, PARA ELETROFUSAO</v>
          </cell>
          <cell r="C3955" t="str">
            <v xml:space="preserve">UN    </v>
          </cell>
          <cell r="D3955">
            <v>135.76</v>
          </cell>
        </row>
        <row r="3956">
          <cell r="A3956">
            <v>37439</v>
          </cell>
          <cell r="B3956" t="str">
            <v>COTOVELO 45 GRAUS, PEAD PE 100, DE 200 MM, PARA ELETROFUSAO</v>
          </cell>
          <cell r="C3956" t="str">
            <v xml:space="preserve">UN    </v>
          </cell>
          <cell r="D3956">
            <v>887.63</v>
          </cell>
        </row>
        <row r="3957">
          <cell r="A3957">
            <v>37440</v>
          </cell>
          <cell r="B3957" t="str">
            <v>TE DE SERVICO, PEAD PE 100, DE 63 X 20 MM, PARA ELETROFUSAO</v>
          </cell>
          <cell r="C3957" t="str">
            <v xml:space="preserve">UN    </v>
          </cell>
          <cell r="D3957">
            <v>88.82</v>
          </cell>
        </row>
        <row r="3958">
          <cell r="A3958">
            <v>37441</v>
          </cell>
          <cell r="B3958" t="str">
            <v>TE DE SERVICO, PEAD PE 100, DE 63 X 32 MM, PARA ELETROFUSAO</v>
          </cell>
          <cell r="C3958" t="str">
            <v xml:space="preserve">UN    </v>
          </cell>
          <cell r="D3958">
            <v>88.82</v>
          </cell>
        </row>
        <row r="3959">
          <cell r="A3959">
            <v>37442</v>
          </cell>
          <cell r="B3959" t="str">
            <v>TE DE SERVICO, PEAD PE 100, DE 63 X 63 MM, PARA ELETROFUSAO</v>
          </cell>
          <cell r="C3959" t="str">
            <v xml:space="preserve">UN    </v>
          </cell>
          <cell r="D3959">
            <v>106.97</v>
          </cell>
        </row>
        <row r="3960">
          <cell r="A3960">
            <v>37443</v>
          </cell>
          <cell r="B3960" t="str">
            <v>TE DE SERVICO, PEAD PE 100, DE 125 X 20 MM, PARA ELETROFUSAO</v>
          </cell>
          <cell r="C3960" t="str">
            <v xml:space="preserve">UN    </v>
          </cell>
          <cell r="D3960">
            <v>111.9</v>
          </cell>
        </row>
        <row r="3961">
          <cell r="A3961">
            <v>37444</v>
          </cell>
          <cell r="B3961" t="str">
            <v>TE DE SERVICO, PEAD PE 100, DE 125 X 32 MM, PARA ELETROFUSAO</v>
          </cell>
          <cell r="C3961" t="str">
            <v xml:space="preserve">UN    </v>
          </cell>
          <cell r="D3961">
            <v>113.8</v>
          </cell>
        </row>
        <row r="3962">
          <cell r="A3962">
            <v>37445</v>
          </cell>
          <cell r="B3962" t="str">
            <v>TE DE SERVICO, PEAD PE 100, DE 125 X 63 MM, PARA ELETROFUSAO</v>
          </cell>
          <cell r="C3962" t="str">
            <v xml:space="preserve">UN    </v>
          </cell>
          <cell r="D3962">
            <v>172.48</v>
          </cell>
        </row>
        <row r="3963">
          <cell r="A3963">
            <v>37446</v>
          </cell>
          <cell r="B3963" t="str">
            <v>TE DE SERVICO, PEAD PE 100, DE 200 X 20 MM, PARA ELETROFUSAO</v>
          </cell>
          <cell r="C3963" t="str">
            <v xml:space="preserve">UN    </v>
          </cell>
          <cell r="D3963">
            <v>188.03</v>
          </cell>
        </row>
        <row r="3964">
          <cell r="A3964">
            <v>37447</v>
          </cell>
          <cell r="B3964" t="str">
            <v>TE DE SERVICO, PEAD PE 100, DE 200 X 32 MM, PARA ELETROFUSAO</v>
          </cell>
          <cell r="C3964" t="str">
            <v xml:space="preserve">UN    </v>
          </cell>
          <cell r="D3964">
            <v>190.98</v>
          </cell>
        </row>
        <row r="3965">
          <cell r="A3965">
            <v>37448</v>
          </cell>
          <cell r="B3965" t="str">
            <v>TE DE SERVICO, PEAD PE 100, DE 200 X 63 MM, PARA ELETROFUSAO</v>
          </cell>
          <cell r="C3965" t="str">
            <v xml:space="preserve">UN    </v>
          </cell>
          <cell r="D3965">
            <v>261.95999999999998</v>
          </cell>
        </row>
        <row r="3966">
          <cell r="A3966">
            <v>37449</v>
          </cell>
          <cell r="B3966" t="str">
            <v>TUBO DE CONCRETO SIMPLES, CLASSE- PS1, MACHO/FEMEA, DN 200 MM, PARA AGUAS PLUVIAIS (NBR 8890)</v>
          </cell>
          <cell r="C3966" t="str">
            <v xml:space="preserve">M     </v>
          </cell>
          <cell r="D3966">
            <v>20.95</v>
          </cell>
        </row>
        <row r="3967">
          <cell r="A3967">
            <v>37450</v>
          </cell>
          <cell r="B3967" t="str">
            <v>TUBO DE CONCRETO SIMPLES, CLASSE- PS1, MACHO/FEMEA, DN 300 MM, PARA AGUAS PLUVIAIS (NBR 8890)</v>
          </cell>
          <cell r="C3967" t="str">
            <v xml:space="preserve">M     </v>
          </cell>
          <cell r="D3967">
            <v>25.53</v>
          </cell>
        </row>
        <row r="3968">
          <cell r="A3968">
            <v>37451</v>
          </cell>
          <cell r="B3968" t="str">
            <v>TUBO DE CONCRETO SIMPLES, CLASSE- PS1, MACHO/FEMEA, DN 400 MM, PARA AGUAS PLUVIAIS (NBR 8890)</v>
          </cell>
          <cell r="C3968" t="str">
            <v xml:space="preserve">M     </v>
          </cell>
          <cell r="D3968">
            <v>39.1</v>
          </cell>
        </row>
        <row r="3969">
          <cell r="A3969">
            <v>37452</v>
          </cell>
          <cell r="B3969" t="str">
            <v>TUBO DE CONCRETO SIMPLES, CLASSE- PS1, MACHO/FEMEA, DN 500 MM, PARA AGUAS PLUVIAIS (NBR 8890)</v>
          </cell>
          <cell r="C3969" t="str">
            <v xml:space="preserve">M     </v>
          </cell>
          <cell r="D3969">
            <v>51.87</v>
          </cell>
        </row>
        <row r="3970">
          <cell r="A3970">
            <v>37453</v>
          </cell>
          <cell r="B3970" t="str">
            <v>TUBO DE CONCRETO SIMPLES, CLASSE- PS1, MACHO/FEMEA, DN 600 MM, PARA AGUAS PLUVIAIS (NBR 8890)</v>
          </cell>
          <cell r="C3970" t="str">
            <v xml:space="preserve">M     </v>
          </cell>
          <cell r="D3970">
            <v>65.09</v>
          </cell>
        </row>
        <row r="3971">
          <cell r="A3971">
            <v>37454</v>
          </cell>
          <cell r="B3971" t="str">
            <v>MANGUEIRA CRISTAL, LISA, PVC TRANSPARENTE, 1/4" X1 MM</v>
          </cell>
          <cell r="C3971" t="str">
            <v xml:space="preserve">M     </v>
          </cell>
          <cell r="D3971">
            <v>0.61</v>
          </cell>
        </row>
        <row r="3972">
          <cell r="A3972">
            <v>37455</v>
          </cell>
          <cell r="B3972" t="str">
            <v>MANGUEIRA CRISTAL, LISA, PVC TRANSPARENTE, 1/4" X1,5 MM</v>
          </cell>
          <cell r="C3972" t="str">
            <v xml:space="preserve">M     </v>
          </cell>
          <cell r="D3972">
            <v>1.03</v>
          </cell>
        </row>
        <row r="3973">
          <cell r="A3973">
            <v>37456</v>
          </cell>
          <cell r="B3973" t="str">
            <v>MANGUEIRA CRISTAL PARA NIVEL, LISA, PVC TRANSPARENTE, 5/16" X1 MM</v>
          </cell>
          <cell r="C3973" t="str">
            <v xml:space="preserve">M     </v>
          </cell>
          <cell r="D3973">
            <v>0.83</v>
          </cell>
        </row>
        <row r="3974">
          <cell r="A3974">
            <v>37457</v>
          </cell>
          <cell r="B3974" t="str">
            <v>MANGUEIRA CRISTAL PARA NIVEL, LISA, PVC TRANSPARENTE, 3/8" X1,5 MM</v>
          </cell>
          <cell r="C3974" t="str">
            <v xml:space="preserve">M     </v>
          </cell>
          <cell r="D3974">
            <v>1.57</v>
          </cell>
        </row>
        <row r="3975">
          <cell r="A3975">
            <v>37458</v>
          </cell>
          <cell r="B3975" t="str">
            <v>MANGUEIRA CRISTAL, LISA, PVC TRANSPARENTE, 1/2" X 2 MM</v>
          </cell>
          <cell r="C3975" t="str">
            <v xml:space="preserve">M     </v>
          </cell>
          <cell r="D3975">
            <v>2.33</v>
          </cell>
        </row>
        <row r="3976">
          <cell r="A3976">
            <v>37459</v>
          </cell>
          <cell r="B3976" t="str">
            <v>MANGUEIRA CRISTAL, LISA, PVC TRANSPARENTE, 3/4" X 2 MM</v>
          </cell>
          <cell r="C3976" t="str">
            <v xml:space="preserve">M     </v>
          </cell>
          <cell r="D3976">
            <v>3.28</v>
          </cell>
        </row>
        <row r="3977">
          <cell r="A3977">
            <v>37460</v>
          </cell>
          <cell r="B3977" t="str">
            <v>MANGUEIRA CRISTAL TRANCADA, PVC COM REFORCO, PRESSAO DE TRABALHO (PT) 250 LBS/POL2, DE 1" X *3,4* MM</v>
          </cell>
          <cell r="C3977" t="str">
            <v xml:space="preserve">M     </v>
          </cell>
          <cell r="D3977">
            <v>7.98</v>
          </cell>
        </row>
        <row r="3978">
          <cell r="A3978">
            <v>37461</v>
          </cell>
          <cell r="B3978" t="str">
            <v>MANGUEIRA CRISTAL TRANCADA, PVC COM REFORCO, COM PRESSAO DE TRABALHO (PT) 250 LBS/POL2, DE 3/4" X *2,8* MM</v>
          </cell>
          <cell r="C3978" t="str">
            <v xml:space="preserve">M     </v>
          </cell>
          <cell r="D3978">
            <v>5.84</v>
          </cell>
        </row>
        <row r="3979">
          <cell r="A3979">
            <v>37476</v>
          </cell>
          <cell r="B3979" t="str">
            <v>ADUELA/GALERIA DE CONCRETO ARMADO, SECAO RETANGULAR 1.50 X 1.50 M (L X A), C = 1.00 M, E = 20 CM</v>
          </cell>
          <cell r="C3979" t="str">
            <v xml:space="preserve">UN    </v>
          </cell>
          <cell r="D3979">
            <v>1852.84</v>
          </cell>
        </row>
        <row r="3980">
          <cell r="A3980">
            <v>37477</v>
          </cell>
          <cell r="B3980" t="str">
            <v>ADUELA/GALERIA DE CONCRETO ARMADO, SECAO RETANGULAR 2.50 X 2.50 M (L X A), C = 1.00 M, E = 20 CM</v>
          </cell>
          <cell r="C3980" t="str">
            <v xml:space="preserve">UN    </v>
          </cell>
          <cell r="D3980">
            <v>3207.52</v>
          </cell>
        </row>
        <row r="3981">
          <cell r="A3981">
            <v>37478</v>
          </cell>
          <cell r="B3981" t="str">
            <v>ADUELA/GALERIA DE CONCRETO ARMADO, SECAO RETANGULAR 2.00 X 2.00 M (L X A), C = 1.00 M, E = 20 CM</v>
          </cell>
          <cell r="C3981" t="str">
            <v xml:space="preserve">UN    </v>
          </cell>
          <cell r="D3981">
            <v>2621.2800000000002</v>
          </cell>
        </row>
        <row r="3982">
          <cell r="A3982">
            <v>37479</v>
          </cell>
          <cell r="B3982" t="str">
            <v>ADUELA/GALERIA DE CONCRETO ARMADO, SECAO RETANGULAR 3.00 X 3.00 M (L X A), C = 1.00 M, E = 20 CM</v>
          </cell>
          <cell r="C3982" t="str">
            <v xml:space="preserve">UN    </v>
          </cell>
          <cell r="D3982">
            <v>4010.64</v>
          </cell>
        </row>
        <row r="3983">
          <cell r="A3983">
            <v>37514</v>
          </cell>
          <cell r="B3983" t="str">
            <v>MINICARREGADEIRA SOBRE RODAS, POTENCIA LIQUIDA DE *47* HP, CAPACIDADE NOMINAL DE OPERACAO DE *646* KG</v>
          </cell>
          <cell r="C3983" t="str">
            <v xml:space="preserve">UN    </v>
          </cell>
          <cell r="D3983">
            <v>135000</v>
          </cell>
        </row>
        <row r="3984">
          <cell r="A3984">
            <v>37515</v>
          </cell>
          <cell r="B3984" t="str">
            <v>MANIPULADOR TELESCOPICO, POTENCIA DE 85 HP, CAPACIDADE DE CARGA DE 3.500 KG, ALTURA MAXIMA DE ELEVACAO DE 12,3 M</v>
          </cell>
          <cell r="C3984" t="str">
            <v xml:space="preserve">UN    </v>
          </cell>
          <cell r="D3984">
            <v>380000</v>
          </cell>
        </row>
        <row r="3985">
          <cell r="A3985">
            <v>37518</v>
          </cell>
          <cell r="B3985" t="str">
            <v>PORTA DE ENROLAR MANUAL COMPLETA, PERFIL MEIA CANA CEGA, EM ACO GALVANIZADO COM PINTURA ELETROSTATICA, CHAPA NUMERO 24 " (SEM INSTALACAO)</v>
          </cell>
          <cell r="C3985" t="str">
            <v xml:space="preserve">M2    </v>
          </cell>
          <cell r="D3985">
            <v>301.27</v>
          </cell>
        </row>
        <row r="3986">
          <cell r="A3986">
            <v>37519</v>
          </cell>
          <cell r="B3986" t="str">
            <v>MINICARREGADEIRA SOBRE RODAS, POTENCIA LIQUIDA DE *72* HP, CAPACIDADE NOMINAL DE OPERACAO DE *1200* KG</v>
          </cell>
          <cell r="C3986" t="str">
            <v xml:space="preserve">UN    </v>
          </cell>
          <cell r="D3986">
            <v>208344.6</v>
          </cell>
        </row>
        <row r="3987">
          <cell r="A3987">
            <v>37520</v>
          </cell>
          <cell r="B3987" t="str">
            <v>MINIESCAVADEIRA SOBRE ESTEIRAS, POTENCIA LIQUIDA DE *30* HP, PESO OPERACIONAL DE *3.500* KG</v>
          </cell>
          <cell r="C3987" t="str">
            <v xml:space="preserve">UN    </v>
          </cell>
          <cell r="D3987">
            <v>204929.12</v>
          </cell>
        </row>
        <row r="3988">
          <cell r="A3988">
            <v>37521</v>
          </cell>
          <cell r="B3988" t="str">
            <v>MINIESCAVADEIRA SOBRE ESTEIRAS, POTENCIA LIQUIDA DE *42* HP, PESO OPERACIONAL DE *4.500* KG</v>
          </cell>
          <cell r="C3988" t="str">
            <v xml:space="preserve">UN    </v>
          </cell>
          <cell r="D3988">
            <v>250013.53</v>
          </cell>
        </row>
        <row r="3989">
          <cell r="A3989">
            <v>37522</v>
          </cell>
          <cell r="B3989" t="str">
            <v>MINIESCAVADEIRA SOBRE ESTEIRAS, POTENCIA LIQUIDA DE *42* HP, PESO OPERACIONAL DE *5.300* KG</v>
          </cell>
          <cell r="C3989" t="str">
            <v xml:space="preserve">UN    </v>
          </cell>
          <cell r="D3989">
            <v>257535.38</v>
          </cell>
        </row>
        <row r="3990">
          <cell r="A3990">
            <v>37523</v>
          </cell>
          <cell r="B3990" t="str">
            <v>MANIPULADOR TELESCOPICO, POTENCIA DE 101 HP, CAPACIDADE DE CARGA DE 3.500 KG, ALTURA MAXIMA DE ELEVACAO DE 12 M</v>
          </cell>
          <cell r="C3990" t="str">
            <v xml:space="preserve">UN    </v>
          </cell>
          <cell r="D3990">
            <v>427421.98</v>
          </cell>
        </row>
        <row r="3991">
          <cell r="A3991">
            <v>37524</v>
          </cell>
          <cell r="B3991" t="str">
            <v>TELA PLASTICA LARANJA, TIPO TAPUME PARA SINALIZACAO, MALHA RETANGULAR, ROLO 1.20 X 50 M (L X C)</v>
          </cell>
          <cell r="C3991" t="str">
            <v xml:space="preserve">M     </v>
          </cell>
          <cell r="D3991">
            <v>1.91</v>
          </cell>
        </row>
        <row r="3992">
          <cell r="A3992">
            <v>37525</v>
          </cell>
          <cell r="B3992" t="str">
            <v>TELA PLASTICA TECIDA LISTRADA BRANCA E LARANJA, TIPO GUARDA CORPO, EM POLIETILENO MONOFILADO, ROLO 1,20 X 50 M (L X C)</v>
          </cell>
          <cell r="C3992" t="str">
            <v xml:space="preserve">M     </v>
          </cell>
          <cell r="D3992">
            <v>2.2799999999999998</v>
          </cell>
        </row>
        <row r="3993">
          <cell r="A3993">
            <v>37526</v>
          </cell>
          <cell r="B3993" t="str">
            <v>SACO DE RAFIA PARA ENTULHO, NOVO, LISO (SEM CLICHE), *60 x 90* CM</v>
          </cell>
          <cell r="C3993" t="str">
            <v xml:space="preserve">UN    </v>
          </cell>
          <cell r="D3993">
            <v>1.77</v>
          </cell>
        </row>
        <row r="3994">
          <cell r="A3994">
            <v>37527</v>
          </cell>
          <cell r="B3994" t="str">
            <v>MANGUEIRA DE INCENDIO, TIPO 2, DE 1 1/2", COMPRIMENTO = 15 M, TECIDO EM FIO DE POLIESTER E TUBO INTERNO EM BORRACHA SINTETICA, COM UNIOES ENGATE RAPIDO</v>
          </cell>
          <cell r="C3994" t="str">
            <v xml:space="preserve">UN    </v>
          </cell>
          <cell r="D3994">
            <v>402.08</v>
          </cell>
        </row>
        <row r="3995">
          <cell r="A3995">
            <v>37528</v>
          </cell>
          <cell r="B3995" t="str">
            <v>MANGUEIRA DE INCENDIO, TIPO 2, DE 1 1/2", COMPRIMENTO = 20 M, TECIDO EM FIO DE POLIESTER E TUBO INTERNO EM BORRACHA SINTETICA, COM UNIOES</v>
          </cell>
          <cell r="C3995" t="str">
            <v xml:space="preserve">UN    </v>
          </cell>
          <cell r="D3995">
            <v>479.4</v>
          </cell>
        </row>
        <row r="3996">
          <cell r="A3996">
            <v>37529</v>
          </cell>
          <cell r="B3996" t="str">
            <v>MANGUEIRA DE INCENDIO, TIPO 2, DE 1 1/2", COMPRIMENTO = 25 M, TECIDO EM FIO DE POLIESTER E TUBO INTERNO EM BORRACHA SINTETICA, COM UNIOES</v>
          </cell>
          <cell r="C3996" t="str">
            <v xml:space="preserve">UN    </v>
          </cell>
          <cell r="D3996">
            <v>484.11</v>
          </cell>
        </row>
        <row r="3997">
          <cell r="A3997">
            <v>37530</v>
          </cell>
          <cell r="B3997" t="str">
            <v>MANGUEIRA DE INCENDIO, TIPO 2, DE 1 1/2", COMPRIMENTO = 30 M, TECIDO EM FIO DE POLIESTER E TUBO INTERNO EM BORRACHA SINTETICA, COM UNIOES</v>
          </cell>
          <cell r="C3997" t="str">
            <v xml:space="preserve">UN    </v>
          </cell>
          <cell r="D3997">
            <v>632.03</v>
          </cell>
        </row>
        <row r="3998">
          <cell r="A3998">
            <v>37531</v>
          </cell>
          <cell r="B3998" t="str">
            <v>MANGUEIRA DE INCENDIO, TIPO 2, DE 2 1/2", COMPRIMENTO = 20 M, TECIDO EM FIO DE POLIESTER E TUBO INTERNO EM BORRACHA SINTETICA, COM UNIOES</v>
          </cell>
          <cell r="C3998" t="str">
            <v xml:space="preserve">UN    </v>
          </cell>
          <cell r="D3998">
            <v>679.1</v>
          </cell>
        </row>
        <row r="3999">
          <cell r="A3999">
            <v>37532</v>
          </cell>
          <cell r="B3999" t="str">
            <v>EMULSAO EXPLOSIVA EM CARTUCHOS DE 2" X 24", DENSIDADE 1.15 G/CM3, INICIACAO ESPOLETA N. 8 / CORDEL</v>
          </cell>
          <cell r="C3999" t="str">
            <v xml:space="preserve">KG    </v>
          </cell>
          <cell r="D3999">
            <v>9.27</v>
          </cell>
        </row>
        <row r="4000">
          <cell r="A4000">
            <v>37533</v>
          </cell>
          <cell r="B4000" t="str">
            <v>EMULSAO EXPLOSIVA EM CARTUCHOS DE 1" X 8", DENSIDADE 1.15 G/CM3, INICIACAO ESPOLETA N. 8 / CORDEL</v>
          </cell>
          <cell r="C4000" t="str">
            <v xml:space="preserve">KG    </v>
          </cell>
          <cell r="D4000">
            <v>12.25</v>
          </cell>
        </row>
        <row r="4001">
          <cell r="A4001">
            <v>37534</v>
          </cell>
          <cell r="B4001" t="str">
            <v>EMULSAO EXPLOSIVA EM CARTUCHOS DE 1" X 12", DENSIDADE 1.15 G/CM3, INICIACAO ESPOLETA N. 8 / CORDEL</v>
          </cell>
          <cell r="C4001" t="str">
            <v xml:space="preserve">KG    </v>
          </cell>
          <cell r="D4001">
            <v>12.25</v>
          </cell>
        </row>
        <row r="4002">
          <cell r="A4002">
            <v>37535</v>
          </cell>
          <cell r="B4002" t="str">
            <v>EMULSAO EXPLOSIVA EM CARTUCHOS DE 1" X 24", DENSIDADE 1.15 G/CM3, INICIACAO ESPOLETA N. 8 / CORDEL</v>
          </cell>
          <cell r="C4002" t="str">
            <v xml:space="preserve">KG    </v>
          </cell>
          <cell r="D4002">
            <v>12.25</v>
          </cell>
        </row>
        <row r="4003">
          <cell r="A4003">
            <v>37536</v>
          </cell>
          <cell r="B4003" t="str">
            <v>EMULSAO EXPLOSIVA EM CARTUCHOS DE 2 1/4" X 24", DENSIDADE 1.15 G/CM3, INICIACAO ESPOLETA N. 8 / CORDEL</v>
          </cell>
          <cell r="C4003" t="str">
            <v xml:space="preserve">KG    </v>
          </cell>
          <cell r="D4003">
            <v>9.27</v>
          </cell>
        </row>
        <row r="4004">
          <cell r="A4004">
            <v>37537</v>
          </cell>
          <cell r="B4004" t="str">
            <v>EMULSAO EXPLOSIVA EM CARTUCHOS DE 2 1/2" X 24", DENSIDADE 1.15 G/CM3, INICIACAO ESPOLETA N. 8 / CORDEL</v>
          </cell>
          <cell r="C4004" t="str">
            <v xml:space="preserve">KG    </v>
          </cell>
          <cell r="D4004">
            <v>9.27</v>
          </cell>
        </row>
        <row r="4005">
          <cell r="A4005">
            <v>37538</v>
          </cell>
          <cell r="B4005" t="str">
            <v>ADITIVO PLASTIFICANTE E ESTABILIZADOR PARA ARGAMASSAS DE ASSENTAMENTO E REBOCO</v>
          </cell>
          <cell r="C4005" t="str">
            <v xml:space="preserve">18L   </v>
          </cell>
          <cell r="D4005">
            <v>123.93</v>
          </cell>
        </row>
        <row r="4006">
          <cell r="A4006">
            <v>37539</v>
          </cell>
          <cell r="B4006" t="str">
            <v>PLACA DE SINALIZACAO DE SEGURANCA CONTRA INCENDIO, FOTOLUMINESCENTE, RETANGULAR, *13 X 26* CM, EM PVC *2* MM ANTI-CHAMAS (SIMBOLOS, CORES E PICTOGRAMAS CONFORME NBR 13434)</v>
          </cell>
          <cell r="C4006" t="str">
            <v xml:space="preserve">UN    </v>
          </cell>
          <cell r="D4006">
            <v>15</v>
          </cell>
        </row>
        <row r="4007">
          <cell r="A4007">
            <v>37540</v>
          </cell>
          <cell r="B4007" t="str">
            <v>PROJETOR DE ARGAMASSA, CAPACIDADE DE PROJECAO 1,5 M3/H, ALCANCE DA PROJECAO 30 ATE 60 M, MOTOR ELETRICO TRIFASICO</v>
          </cell>
          <cell r="C4007" t="str">
            <v xml:space="preserve">UN    </v>
          </cell>
          <cell r="D4007">
            <v>57751.39</v>
          </cell>
        </row>
        <row r="4008">
          <cell r="A4008">
            <v>37544</v>
          </cell>
          <cell r="B4008" t="str">
            <v>MISTURADOR DE ARGAMASSA, EIXO HORIZONTAL, CAPACIDADE DE MISTURA 300 KG, MOTOR ELETRICO TRIFASICO 220/380 V, POTENCIA 5 CV</v>
          </cell>
          <cell r="C4008" t="str">
            <v xml:space="preserve">UN    </v>
          </cell>
          <cell r="D4008">
            <v>9387.67</v>
          </cell>
        </row>
        <row r="4009">
          <cell r="A4009">
            <v>37545</v>
          </cell>
          <cell r="B4009" t="str">
            <v>MISTURADOR DE ARGAMASSA, EIXO HORIZONTAL, CAPACIDADE DE MISTURA 600 KG, MOTOR ELETRICO TRIFASICO 220/380 V, POTENCIA 7,5 CV</v>
          </cell>
          <cell r="C4009" t="str">
            <v xml:space="preserve">UN    </v>
          </cell>
          <cell r="D4009">
            <v>11170.07</v>
          </cell>
        </row>
        <row r="4010">
          <cell r="A4010">
            <v>37546</v>
          </cell>
          <cell r="B4010" t="str">
            <v>MISTURADOR DE ARGAMASSA, EIXO HORIZONTAL, CAPACIDADE DE MISTURA 160 KG, MOTOR ELETRICO TRIFASICO 220/380 V, POTENCIA 3 CV</v>
          </cell>
          <cell r="C4010" t="str">
            <v xml:space="preserve">UN    </v>
          </cell>
          <cell r="D4010">
            <v>8875.82</v>
          </cell>
        </row>
        <row r="4011">
          <cell r="A4011">
            <v>37548</v>
          </cell>
          <cell r="B4011" t="str">
            <v>PROJETOR DE ARGAMASSA, CAPACIDADE DE PROJECAO 2,0 M3/H, ALCANCE DA PROJECAO ATE 50 M, MOTOR ELETRICO TRIFASICO</v>
          </cell>
          <cell r="C4011" t="str">
            <v xml:space="preserve">UN    </v>
          </cell>
          <cell r="D4011">
            <v>76549.179999999993</v>
          </cell>
        </row>
        <row r="4012">
          <cell r="A4012">
            <v>37552</v>
          </cell>
          <cell r="B4012" t="str">
            <v>ARGAMASSA INDUSTRIALIZADA PARA CHAPISCO ROLADO</v>
          </cell>
          <cell r="C4012" t="str">
            <v xml:space="preserve">KG    </v>
          </cell>
          <cell r="D4012">
            <v>2.25</v>
          </cell>
        </row>
        <row r="4013">
          <cell r="A4013">
            <v>37553</v>
          </cell>
          <cell r="B4013" t="str">
            <v>ARGAMASSA INDUSTRIALIZADA PARA CHAPISCO COLANTE</v>
          </cell>
          <cell r="C4013" t="str">
            <v xml:space="preserve">KG    </v>
          </cell>
          <cell r="D4013">
            <v>1.76</v>
          </cell>
        </row>
        <row r="4014">
          <cell r="A4014">
            <v>37554</v>
          </cell>
          <cell r="B4014" t="str">
            <v>ESGUICHO JATO REGULAVEL, TIPO ELKHART, ENGATE RAPIDO 1 1/2", PARA COMBATE A INCENDIO</v>
          </cell>
          <cell r="C4014" t="str">
            <v xml:space="preserve">UN    </v>
          </cell>
          <cell r="D4014">
            <v>147.97</v>
          </cell>
        </row>
        <row r="4015">
          <cell r="A4015">
            <v>37555</v>
          </cell>
          <cell r="B4015" t="str">
            <v>ESGUICHO JATO REGULAVEL, TIPO ELKHART, ENGATE RAPIDO 2 1/2", PARA COMBATE A INCENDIO</v>
          </cell>
          <cell r="C4015" t="str">
            <v xml:space="preserve">UN    </v>
          </cell>
          <cell r="D4015">
            <v>179.99</v>
          </cell>
        </row>
        <row r="4016">
          <cell r="A4016">
            <v>37556</v>
          </cell>
          <cell r="B4016" t="str">
            <v>PLACA DE SINALIZACAO DE SEGURANCA CONTRA INCENDIO, FOTOLUMINESCENTE, QUADRADA, *20 X 20* CM, EM PVC *2* MM ANTI-CHAMAS (SIMBOLOS, CORES E PICTOGRAMAS CONFORME NBR 13434)</v>
          </cell>
          <cell r="C4016" t="str">
            <v xml:space="preserve">UN    </v>
          </cell>
          <cell r="D4016">
            <v>17.350000000000001</v>
          </cell>
        </row>
        <row r="4017">
          <cell r="A4017">
            <v>37557</v>
          </cell>
          <cell r="B4017" t="str">
            <v>PLACA DE SINALIZACAO DE SEGURANCA CONTRA INCENDIO, FOTOLUMINESCENTE, QUADRADA, *14 X 14* CM, EM PVC *2* MM ANTI-CHAMAS (SIMBOLOS, CORES E PICTOGRAMAS CONFORME NBR 13434)</v>
          </cell>
          <cell r="C4017" t="str">
            <v xml:space="preserve">UN    </v>
          </cell>
          <cell r="D4017">
            <v>8.9600000000000009</v>
          </cell>
        </row>
        <row r="4018">
          <cell r="A4018">
            <v>37558</v>
          </cell>
          <cell r="B4018" t="str">
            <v>PLACA DE SINALIZACAO DE SEGURANCA CONTRA INCENDIO, FOTOLUMINESCENTE, RETANGULAR, *20 X 40* CM, EM PVC *2* MM ANTI-CHAMAS (SIMBOLOS, CORES E PICTOGRAMAS CONFORME NBR 13434)</v>
          </cell>
          <cell r="C4018" t="str">
            <v xml:space="preserve">UN    </v>
          </cell>
          <cell r="D4018">
            <v>27.96</v>
          </cell>
        </row>
        <row r="4019">
          <cell r="A4019">
            <v>37559</v>
          </cell>
          <cell r="B4019" t="str">
            <v>PLACA DE SINALIZACAO DE SEGURANCA CONTRA INCENDIO, FOTOLUMINESCENTE, RETANGULAR, *12 X 40* CM, EM PVC *2* MM ANTI-CHAMAS (SIMBOLOS, CORES E PICTOGRAMAS CONFORME NBR 13434)</v>
          </cell>
          <cell r="C4019" t="str">
            <v xml:space="preserve">UN    </v>
          </cell>
          <cell r="D4019">
            <v>21.28</v>
          </cell>
        </row>
        <row r="4020">
          <cell r="A4020">
            <v>37560</v>
          </cell>
          <cell r="B4020" t="str">
            <v>PLACA DE SINALIZACAO DE SEGURANCA CONTRA INCENDIO - ALERTA, TRIANGULAR, BASE DE *30* CM, EM PVC *2* MM ANTI-CHAMAS (SIMBOLOS, CORES E PICTOGRAMAS CONFORME NBR 13434)</v>
          </cell>
          <cell r="C4020" t="str">
            <v xml:space="preserve">UN    </v>
          </cell>
          <cell r="D4020">
            <v>29.53</v>
          </cell>
        </row>
        <row r="4021">
          <cell r="A4021">
            <v>37561</v>
          </cell>
          <cell r="B4021" t="str">
            <v>PORTAO DE CORRER EM CHAPA TIPO PAINEL LAMBRIL QUADRADO, COM PORTA SOCIAL COMPLETA INCLUIDA, COM REQUADRO, ACABAMENTO NATURAL, COM TRILHOS E ROLDANAS</v>
          </cell>
          <cell r="C4021" t="str">
            <v xml:space="preserve">M2    </v>
          </cell>
          <cell r="D4021">
            <v>670.69</v>
          </cell>
        </row>
        <row r="4022">
          <cell r="A4022">
            <v>37562</v>
          </cell>
          <cell r="B4022" t="str">
            <v>PORTAO DE CORRER EM GRADIL FIXO DE BARRA DE FERRO CHATA DE 3 X 1/4" NA VERTICAL, SEM REQUADRO, ACABAMENTO NATURAL, COM TRILHOS E ROLDANAS</v>
          </cell>
          <cell r="C4022" t="str">
            <v xml:space="preserve">M2    </v>
          </cell>
          <cell r="D4022">
            <v>430.18</v>
          </cell>
        </row>
        <row r="4023">
          <cell r="A4023">
            <v>37563</v>
          </cell>
          <cell r="B4023" t="str">
            <v>PORTAO BASCULANTE, MANUAL, EM CHAPA TIPO LAMBRIL QUADRADO, COM REQUADRO, ACABAMENTO NATURAL</v>
          </cell>
          <cell r="C4023" t="str">
            <v xml:space="preserve">M2    </v>
          </cell>
          <cell r="D4023">
            <v>359.28</v>
          </cell>
        </row>
        <row r="4024">
          <cell r="A4024">
            <v>37585</v>
          </cell>
          <cell r="B4024" t="str">
            <v>PORTINHOLA DE ABRIR EM ALUMINIO DE 60 X 80 CM, VENEZIANA VENTILADA 1 FOLHA, ACABAMENTO ANODIZADO NATURAL</v>
          </cell>
          <cell r="C4024" t="str">
            <v xml:space="preserve">UN    </v>
          </cell>
          <cell r="D4024">
            <v>403.23</v>
          </cell>
        </row>
        <row r="4025">
          <cell r="A4025">
            <v>37586</v>
          </cell>
          <cell r="B4025" t="str">
            <v>PINO DE ACO COM ARRUELA CONICA, DIAMETRO ARRUELA = *23* MM E COMP HASTE = *27* MM (ACAO INDIRETA)</v>
          </cell>
          <cell r="C4025" t="str">
            <v xml:space="preserve">CENTO </v>
          </cell>
          <cell r="D4025">
            <v>50.34</v>
          </cell>
        </row>
        <row r="4026">
          <cell r="A4026">
            <v>37587</v>
          </cell>
          <cell r="B4026" t="str">
            <v>MISTURADOR MONOCOMANDO PARA CHUVEIRO, BASE BRUTA E ACABAMENTO CROMADO</v>
          </cell>
          <cell r="C4026" t="str">
            <v xml:space="preserve">UN    </v>
          </cell>
          <cell r="D4026">
            <v>245.46</v>
          </cell>
        </row>
        <row r="4027">
          <cell r="A4027">
            <v>37588</v>
          </cell>
          <cell r="B4027" t="str">
            <v>VALVULA EM METAL CROMADO PARA TANQUE, 1.1/2 " SEM LADRAO</v>
          </cell>
          <cell r="C4027" t="str">
            <v xml:space="preserve">UN    </v>
          </cell>
          <cell r="D4027">
            <v>23.08</v>
          </cell>
        </row>
        <row r="4028">
          <cell r="A4028">
            <v>37589</v>
          </cell>
          <cell r="B4028" t="str">
            <v>TANQUE SIMPLES EM MARMORE SINTETICO COM COLUNA, CAPACIDADE *22* L, *60 X 46* CM</v>
          </cell>
          <cell r="C4028" t="str">
            <v xml:space="preserve">UN    </v>
          </cell>
          <cell r="D4028">
            <v>182.28</v>
          </cell>
        </row>
        <row r="4029">
          <cell r="A4029">
            <v>37590</v>
          </cell>
          <cell r="B4029" t="str">
            <v>SUPORTE MAO-FRANCESA EM ACO, ABAS IGUAIS 30 CM, CAPACIDADE MINIMA 60 KG, BRANCO</v>
          </cell>
          <cell r="C4029" t="str">
            <v xml:space="preserve">UN    </v>
          </cell>
          <cell r="D4029">
            <v>27.39</v>
          </cell>
        </row>
        <row r="4030">
          <cell r="A4030">
            <v>37591</v>
          </cell>
          <cell r="B4030" t="str">
            <v>SUPORTE MAO-FRANCESA EM ACO, ABAS IGUAIS 40 CM, CAPACIDADE MINIMA 70 KG, BRANCO</v>
          </cell>
          <cell r="C4030" t="str">
            <v xml:space="preserve">UN    </v>
          </cell>
          <cell r="D4030">
            <v>38.119999999999997</v>
          </cell>
        </row>
        <row r="4031">
          <cell r="A4031">
            <v>37592</v>
          </cell>
          <cell r="B4031" t="str">
            <v>BLOCO CERAMICO DE VEDACAO COM FUROS NA VERTICAL, 9 X 19 X 39 CM - 4,5 MPA (NBR 15270)</v>
          </cell>
          <cell r="C4031" t="str">
            <v xml:space="preserve">UN    </v>
          </cell>
          <cell r="D4031">
            <v>1.32</v>
          </cell>
        </row>
        <row r="4032">
          <cell r="A4032">
            <v>37593</v>
          </cell>
          <cell r="B4032" t="str">
            <v>BLOCO CERAMICO DE VEDACAO COM FUROS NA VERTICAL, 14 X 19 X 39 CM - 4,5 MPA (NBR 15270)</v>
          </cell>
          <cell r="C4032" t="str">
            <v xml:space="preserve">UN    </v>
          </cell>
          <cell r="D4032">
            <v>1.76</v>
          </cell>
        </row>
        <row r="4033">
          <cell r="A4033">
            <v>37594</v>
          </cell>
          <cell r="B4033" t="str">
            <v>BLOCO CERAMICO DE VEDACAO COM FUROS NA VERTICAL, 19 X 19 X 39 CM - 4,5 MPA (NBR 15270)</v>
          </cell>
          <cell r="C4033" t="str">
            <v xml:space="preserve">UN    </v>
          </cell>
          <cell r="D4033">
            <v>2.16</v>
          </cell>
        </row>
        <row r="4034">
          <cell r="A4034">
            <v>37595</v>
          </cell>
          <cell r="B4034" t="str">
            <v>ARGAMASSA COLANTE TIPO ACIII</v>
          </cell>
          <cell r="C4034" t="str">
            <v xml:space="preserve">KG    </v>
          </cell>
          <cell r="D4034">
            <v>1.58</v>
          </cell>
        </row>
        <row r="4035">
          <cell r="A4035">
            <v>37596</v>
          </cell>
          <cell r="B4035" t="str">
            <v>ARGAMASSA COLANTE TIPO ACIII E</v>
          </cell>
          <cell r="C4035" t="str">
            <v xml:space="preserve">KG    </v>
          </cell>
          <cell r="D4035">
            <v>2.36</v>
          </cell>
        </row>
        <row r="4036">
          <cell r="A4036">
            <v>37597</v>
          </cell>
          <cell r="B4036" t="str">
            <v>BATE-ESTACAS POR GRAVIDADE, POTENCIA160 HP, PESO DO MARTELO ATE 3 TONELADAS</v>
          </cell>
          <cell r="C4036" t="str">
            <v xml:space="preserve">UN    </v>
          </cell>
          <cell r="D4036">
            <v>271875</v>
          </cell>
        </row>
        <row r="4037">
          <cell r="A4037">
            <v>37598</v>
          </cell>
          <cell r="B4037" t="str">
            <v>CONJUNTO MONTADO ESTOPIM COM ESPOLETA COMUM NUMERO 8, COM CABECA ACENDEDORA, 1,5 M</v>
          </cell>
          <cell r="C4037" t="str">
            <v xml:space="preserve">UN    </v>
          </cell>
          <cell r="D4037">
            <v>18.899999999999999</v>
          </cell>
        </row>
        <row r="4038">
          <cell r="A4038">
            <v>37599</v>
          </cell>
          <cell r="B4038" t="str">
            <v>ACESSORIO INICIADOR NAO ELETRICO, TUBO DE 6 M, TEMPO DE RETARDO DE *160* MS</v>
          </cell>
          <cell r="C4038" t="str">
            <v xml:space="preserve">UN    </v>
          </cell>
          <cell r="D4038">
            <v>48.39</v>
          </cell>
        </row>
        <row r="4039">
          <cell r="A4039">
            <v>37600</v>
          </cell>
          <cell r="B4039" t="str">
            <v>ACESSORIO DE LIGACAO NAO ELETRICO PARA CARGAS EXPLOSIVAS, TUBO DE 6 M</v>
          </cell>
          <cell r="C4039" t="str">
            <v xml:space="preserve">UN    </v>
          </cell>
          <cell r="D4039">
            <v>51.99</v>
          </cell>
        </row>
        <row r="4040">
          <cell r="A4040">
            <v>37601</v>
          </cell>
          <cell r="B4040" t="str">
            <v>CORDEL DETONANTE, NP 05 G/M</v>
          </cell>
          <cell r="C4040" t="str">
            <v xml:space="preserve">M     </v>
          </cell>
          <cell r="D4040">
            <v>4.2</v>
          </cell>
        </row>
        <row r="4041">
          <cell r="A4041">
            <v>37623</v>
          </cell>
          <cell r="B4041" t="str">
            <v>OPERADOR DE BETONEIRA ESTACIONARIA/MISTURADOR (COLETADO CAIXA)</v>
          </cell>
          <cell r="C4041" t="str">
            <v xml:space="preserve">H     </v>
          </cell>
          <cell r="D4041">
            <v>11.49</v>
          </cell>
        </row>
        <row r="4042">
          <cell r="A4042">
            <v>37712</v>
          </cell>
          <cell r="B4042" t="str">
            <v>TELA ARAME GALVANIZADO REVESTIDO COM PVC, MALHA HEXAGONAL DUPLA TORCAO, 8 X 10 CM (ZN/AL + PVC), FIO *2,4* MM</v>
          </cell>
          <cell r="C4042" t="str">
            <v xml:space="preserve">M2    </v>
          </cell>
          <cell r="D4042">
            <v>46.11</v>
          </cell>
        </row>
        <row r="4043">
          <cell r="A4043">
            <v>37727</v>
          </cell>
          <cell r="B4043" t="str">
            <v>CARROCERIA FIXA ABERTA DE MADEIRA PARA TRANSPORTE GERAL DE CARGA SECA DIMENSOES APROXIMADAS 2,25 X 4,10 X 0,50 M (INCLUI MONTAGEM, NAO INCLUI CAMINHAO)</v>
          </cell>
          <cell r="C4043" t="str">
            <v xml:space="preserve">UN    </v>
          </cell>
          <cell r="D4043">
            <v>8000</v>
          </cell>
        </row>
        <row r="4044">
          <cell r="A4044">
            <v>37728</v>
          </cell>
          <cell r="B4044" t="str">
            <v>CARROCERIA FIXA ABERTA DE MADEIRA PARA TRANSPORTE GERAL DE CARGA SECA DIMENSOES APROXIMADAS 2,5 X 5,5 X 0,50 M (INCLUI MONTAGEM, NAO INCLUI CAMINHAO)</v>
          </cell>
          <cell r="C4044" t="str">
            <v xml:space="preserve">UN    </v>
          </cell>
          <cell r="D4044">
            <v>10853.14</v>
          </cell>
        </row>
        <row r="4045">
          <cell r="A4045">
            <v>37729</v>
          </cell>
          <cell r="B4045" t="str">
            <v>CARROCERIA FIXA ABERTA DE MADEIRA PARA TRANSPORTE GERAL DE CARGA SECA DIMENSOES APROXIMADAS 2,5 X 6,00 X 0,50 M (INCLUI MONTAGEM, NAO INCLUI CAMINHAO)</v>
          </cell>
          <cell r="C4045" t="str">
            <v xml:space="preserve">UN    </v>
          </cell>
          <cell r="D4045">
            <v>11748.25</v>
          </cell>
        </row>
        <row r="4046">
          <cell r="A4046">
            <v>37730</v>
          </cell>
          <cell r="B4046" t="str">
            <v>CARROCERIA FIXA ABERTA DE MADEIRA PARA TRANSPORTE GERAL DE CARGA SECA DIMENSOES APROXIMADAS 2,5 X 6,5 X 0,50 M (INCLUI MONTAGEM, NAO INCLUI CAMINHAO)</v>
          </cell>
          <cell r="C4046" t="str">
            <v xml:space="preserve">UN    </v>
          </cell>
          <cell r="D4046">
            <v>12643.35</v>
          </cell>
        </row>
        <row r="4047">
          <cell r="A4047">
            <v>37731</v>
          </cell>
          <cell r="B4047" t="str">
            <v>CARROCERIA FIXA ABERTA DE MADEIRA PARA TRANSPORTE GERAL DE CARGA SECA DIMENSOES APROXIMADAS 2,5 X 7,00 X 0,50 M (INCLUI MONTAGEM, NAO INCLUI CAMINHAO)</v>
          </cell>
          <cell r="C4047" t="str">
            <v xml:space="preserve">UN    </v>
          </cell>
          <cell r="D4047">
            <v>13538.46</v>
          </cell>
        </row>
        <row r="4048">
          <cell r="A4048">
            <v>37732</v>
          </cell>
          <cell r="B4048" t="str">
            <v>CARROCERIA FIXA ABERTA DE MADEIRA PARA TRANSPORTE GERAL DE CARGA SECA DIMENSOES APROXIMADAS 2,5 X 7,5 X 0,50 M (INCLUI MONTAGEM, NAO INCLUI CAMINHAO)</v>
          </cell>
          <cell r="C4048" t="str">
            <v xml:space="preserve">UN    </v>
          </cell>
          <cell r="D4048">
            <v>15440.55</v>
          </cell>
        </row>
        <row r="4049">
          <cell r="A4049">
            <v>37733</v>
          </cell>
          <cell r="B4049" t="str">
            <v>CACAMBA METALICA BASCULANTE COM CAPACIDADE DE 6 M3 (INCLUI MONTAGEM, NAO INCLUI CAMINHAO)</v>
          </cell>
          <cell r="C4049" t="str">
            <v xml:space="preserve">UN    </v>
          </cell>
          <cell r="D4049">
            <v>25734.26</v>
          </cell>
        </row>
        <row r="4050">
          <cell r="A4050">
            <v>37734</v>
          </cell>
          <cell r="B4050" t="str">
            <v>CACAMBA METALICA BASCULANTE COM CAPACIDADE DE 10 M3 (INCLUI MONTAGEM, NAO INCLUI CAMINHAO)</v>
          </cell>
          <cell r="C4050" t="str">
            <v xml:space="preserve">UN    </v>
          </cell>
          <cell r="D4050">
            <v>34321.67</v>
          </cell>
        </row>
        <row r="4051">
          <cell r="A4051">
            <v>37735</v>
          </cell>
          <cell r="B4051" t="str">
            <v>CACAMBA METALICA BASCULANTE COM CAPACIDADE DE 8 M3 (INCLUI MONTAGEM, NAO INCLUI CAMINHAO)</v>
          </cell>
          <cell r="C4051" t="str">
            <v xml:space="preserve">UN    </v>
          </cell>
          <cell r="D4051">
            <v>31009.79</v>
          </cell>
        </row>
        <row r="4052">
          <cell r="A4052">
            <v>37736</v>
          </cell>
          <cell r="B4052" t="str">
            <v>TANQUE DE ACO CARBONO NAO REVESTIDO, PARA TRANSPORTE DE AGUA COM CAPACIDADE DE 10 M3, COM BOMBA CENTRIFUGA POR TOMADA DE FORCA, VAZAO MAXIMA *75* M3/H (INCLUI MONTAGEM, NAO INCLUI CAMINHAO)</v>
          </cell>
          <cell r="C4052" t="str">
            <v xml:space="preserve">UN    </v>
          </cell>
          <cell r="D4052">
            <v>38250</v>
          </cell>
        </row>
        <row r="4053">
          <cell r="A4053">
            <v>37737</v>
          </cell>
          <cell r="B4053" t="str">
            <v>TANQUE DE ACO PARA TRANSPORTE DE AGUA COM CAPACIDADE DE 8 M3 (INCLUI MONTAGEM, NAO INCLUI CAMINHAO)</v>
          </cell>
          <cell r="C4053" t="str">
            <v xml:space="preserve">UN    </v>
          </cell>
          <cell r="D4053">
            <v>25393.39</v>
          </cell>
        </row>
        <row r="4054">
          <cell r="A4054">
            <v>37738</v>
          </cell>
          <cell r="B4054" t="str">
            <v>TANQUE DE ACO PARA TRANSPORTE DE AGUA COM CAPACIDADE DE 6 M3 (INCLUI MONTAGEM, NAO INCLUI CAMINHAO)</v>
          </cell>
          <cell r="C4054" t="str">
            <v xml:space="preserve">UN    </v>
          </cell>
          <cell r="D4054">
            <v>31917.64</v>
          </cell>
        </row>
        <row r="4055">
          <cell r="A4055">
            <v>37739</v>
          </cell>
          <cell r="B4055" t="str">
            <v>TANQUE DE ACO PARA TRANSPORTE DE AGUA COM CAPACIDADE DE 14 M3 (INCLUI MONTAGEM, NAO INCLUI CAMINHAO)</v>
          </cell>
          <cell r="C4055" t="str">
            <v xml:space="preserve">UN    </v>
          </cell>
          <cell r="D4055">
            <v>47076.92</v>
          </cell>
        </row>
        <row r="4056">
          <cell r="A4056">
            <v>37740</v>
          </cell>
          <cell r="B4056" t="str">
            <v>TANQUE DE ACO PARA TRANSPORTE DE AGUA COM CAPACIDADE DE 4 M3 (INCLUI MONTAGEM, NAO INCLUI CAMINHAO)</v>
          </cell>
          <cell r="C4056" t="str">
            <v xml:space="preserve">UN    </v>
          </cell>
          <cell r="D4056">
            <v>26864.54</v>
          </cell>
        </row>
        <row r="4057">
          <cell r="A4057">
            <v>37741</v>
          </cell>
          <cell r="B4057" t="str">
            <v>SEMIRREBOQUE COM TRES EIXOS, PARA TRANSPORTE DE CARGA SECA, DIMENSOES APROXIMADAS 2,60 X 12,50 X 0,50 M (NAO INCLUI CAVALO MECANICO)</v>
          </cell>
          <cell r="C4057" t="str">
            <v xml:space="preserve">UN    </v>
          </cell>
          <cell r="D4057">
            <v>90853.14</v>
          </cell>
        </row>
        <row r="4058">
          <cell r="A4058">
            <v>37743</v>
          </cell>
          <cell r="B4058" t="str">
            <v>SEMIRREBOQUE COM DOIS EIXOS EM TANDEM TIPO BASCULANTE COM CACAMBA METALICA 14 M3  (INCLUI MONTAGEM, NAO INCLUI CAVALO MECANICO)</v>
          </cell>
          <cell r="C4058" t="str">
            <v xml:space="preserve">UN    </v>
          </cell>
          <cell r="D4058">
            <v>99916.08</v>
          </cell>
        </row>
        <row r="4059">
          <cell r="A4059">
            <v>37744</v>
          </cell>
          <cell r="B4059" t="str">
            <v>SEMIRREBOQUE COM TRES EIXOS EM TANDEM TIPO BASCULANTE COM CACAMBA METALICA 18 M3 (INCLUI MONTAGEM, NAO INCLUI CAVALO MECANICO)</v>
          </cell>
          <cell r="C4059" t="str">
            <v xml:space="preserve">UN    </v>
          </cell>
          <cell r="D4059">
            <v>117482.51</v>
          </cell>
        </row>
        <row r="4060">
          <cell r="A4060">
            <v>37745</v>
          </cell>
          <cell r="B4060" t="str">
            <v>CAMINHAO TOCO, PESO BRUTO TOTAL 13000 KG, CARGA UTIL MAXIMA 7925 KG, DISTANCIA ENTRE EIXOS 4,80 M, POTENCIA 189 CV (INCLUI CABINE E CHASSI, NAO INCLUI CARROCERIA)</v>
          </cell>
          <cell r="C4060" t="str">
            <v xml:space="preserve">UN    </v>
          </cell>
          <cell r="D4060">
            <v>181000</v>
          </cell>
        </row>
        <row r="4061">
          <cell r="A4061">
            <v>37746</v>
          </cell>
          <cell r="B4061" t="str">
            <v>CAMINHAO TOCO, PESO BRUTO TOTAL 9000 KG, CARGA UTIL MAXIMA 5940 KG, DISTANCIA ENTRE EIXOS 3,69 M, POTENCIA 177 CV (INCLUI CABINE E CHASSI, NAO INCLUI CARROCERIA)</v>
          </cell>
          <cell r="C4061" t="str">
            <v xml:space="preserve">UN    </v>
          </cell>
          <cell r="D4061">
            <v>162642.23000000001</v>
          </cell>
        </row>
        <row r="4062">
          <cell r="A4062">
            <v>37747</v>
          </cell>
          <cell r="B4062" t="str">
            <v>CAMINHAO TRUCADO, PESO BRUTO TOTAL 23000 KG, CARGA UTIL MAXIMA 15935 KG, DISTANCIA ENTRE EIXOS 4,80 M, POTENCIA 230 CV (INCLUI CABINE E CHASSI, NAO INCLUI CARROCERIA)</v>
          </cell>
          <cell r="C4062" t="str">
            <v xml:space="preserve">UN    </v>
          </cell>
          <cell r="D4062">
            <v>235013.6</v>
          </cell>
        </row>
        <row r="4063">
          <cell r="A4063">
            <v>37748</v>
          </cell>
          <cell r="B4063" t="str">
            <v>CAMINHAO TOCO, PESO BRUTO TOTAL 14300 KG, CARGA UTIL MAXIMA 9710 KG, DISTANCIA ENTRE EIXOS 3,56 M, POTENCIA 185 CV (INCLUI CABINE E CHASSI, NAO INCLUI CARROCERIA)</v>
          </cell>
          <cell r="C4063" t="str">
            <v xml:space="preserve">UN    </v>
          </cell>
          <cell r="D4063">
            <v>192427.05</v>
          </cell>
        </row>
        <row r="4064">
          <cell r="A4064">
            <v>37749</v>
          </cell>
          <cell r="B4064" t="str">
            <v>CAMINHAO TRUCADO, PESO BRUTO TOTAL 23000 KG, CARGA UTIL MAXIMA 16360 KG, CABINE ESTENDIDA, DISTANCIA ENTRE EIXOS 3,56 M, POTENCIA 275 CV (INCLUI CABINE E CHASSI, NAO INCLUI CARROCERIA)</v>
          </cell>
          <cell r="C4064" t="str">
            <v xml:space="preserve">UN    </v>
          </cell>
          <cell r="D4064">
            <v>245151.9</v>
          </cell>
        </row>
        <row r="4065">
          <cell r="A4065">
            <v>37750</v>
          </cell>
          <cell r="B4065" t="str">
            <v>CAMINHAO TOCO, PESO BRUTO TOTAL 9600 KG, CARGA UTIL MAXIMA 6110 KG, DISTANCIA ENTRE EIXOS 3,70 M, POTENCIA 156 CV (INCLUI CABINE E CHASSI, NAO INCLUI CARROCERIA)</v>
          </cell>
          <cell r="C4065" t="str">
            <v xml:space="preserve">UN    </v>
          </cell>
          <cell r="D4065">
            <v>162069.46</v>
          </cell>
        </row>
        <row r="4066">
          <cell r="A4066">
            <v>37751</v>
          </cell>
          <cell r="B4066" t="str">
            <v>CAMINHAO TRUCADO, PESO BRUTO TOTAL 23000 KG, CARGA UTIL MAXIMA 16190 KG, DISTANCIA ENTRE EIXOS 3,60 M, POTENCIA 286 CV (INCLUI CABINE E CHASSI, NAO INCLUI CARROCERIA)</v>
          </cell>
          <cell r="C4066" t="str">
            <v xml:space="preserve">UN    </v>
          </cell>
          <cell r="D4066">
            <v>248015.82</v>
          </cell>
        </row>
        <row r="4067">
          <cell r="A4067">
            <v>37752</v>
          </cell>
          <cell r="B4067" t="str">
            <v>CAMINHAO TOCO, PESO BRUTO TOTAL 16000 KG, CARGA UTIL MAXIMA 11130 KG, DISTANCIA ENTRE EIXOS 5,36 M, POTENCIA 185 CV (INCLUI CABINE E CHASSI, NAO INCLUI CARROCERIA)</v>
          </cell>
          <cell r="C4067" t="str">
            <v xml:space="preserve">UN    </v>
          </cell>
          <cell r="D4067">
            <v>201792.08</v>
          </cell>
        </row>
        <row r="4068">
          <cell r="A4068">
            <v>37753</v>
          </cell>
          <cell r="B4068" t="str">
            <v>CAMINHAO TOCO, PESO BRUTO TOTAL 9600 KG, CARGA UTIL MAXIMA 6200 KG, DISTANCIA ENTRE EIXOS 3,10 M, POTENCIA 156 CV (INCLUI CABINE E CHASSI, NAO INCLUI CARROCERIA)</v>
          </cell>
          <cell r="C4068" t="str">
            <v xml:space="preserve">UN    </v>
          </cell>
          <cell r="D4068">
            <v>161496.67000000001</v>
          </cell>
        </row>
        <row r="4069">
          <cell r="A4069">
            <v>37754</v>
          </cell>
          <cell r="B4069" t="str">
            <v>CAMINHAO TOCO, PESO BRUTO TOTAL 14300 KG, CARGA UTIL MAXIMA 9590 KG, DISTANCIA ENTRE EIXOS 4,76 M, POTENCIA 185 CV (INCLUI CABINE E CHASSI, NAO INCLUI CARROCERIA)</v>
          </cell>
          <cell r="C4069" t="str">
            <v xml:space="preserve">UN    </v>
          </cell>
          <cell r="D4069">
            <v>189018.98</v>
          </cell>
        </row>
        <row r="4070">
          <cell r="A4070">
            <v>37755</v>
          </cell>
          <cell r="B4070" t="str">
            <v>CAMINHAO TRUCADO, PESO BRUTO TOTAL 22000 KG, CARGA UTIL MAXIMA 15350 KG, DISTANCIA ENTRE EIXOS 5,17 M, POTENCIA 238 CV (INCLUI CABINE E CHASSI, NAO INCLUI CARROCERIA)</v>
          </cell>
          <cell r="C4070" t="str">
            <v xml:space="preserve">UN    </v>
          </cell>
          <cell r="D4070">
            <v>231405.06</v>
          </cell>
        </row>
        <row r="4071">
          <cell r="A4071">
            <v>37756</v>
          </cell>
          <cell r="B4071" t="str">
            <v>CAMINHAO TOCO, PESO BRUTO TOTAL 9700 KG, CARGA UTIL MAXIMA 6360 KG, DISTANCIA ENTRE EIXOS 4,30 M, POTENCIA 160 CV (INCLUI CABINE E CHASSI, NAO INCLUI CARROCERIA)</v>
          </cell>
          <cell r="C4071" t="str">
            <v xml:space="preserve">UN    </v>
          </cell>
          <cell r="D4071">
            <v>159234.17000000001</v>
          </cell>
        </row>
        <row r="4072">
          <cell r="A4072">
            <v>37757</v>
          </cell>
          <cell r="B4072" t="str">
            <v>CAMINHAO TOCO, PESO BRUTO TOTAL 16000 KG, CARGA UTIL MAXIMA 10600 KG, DISTANCIA ENTRE EIXOS 4,80 M, POTENCIA 275 CV (INCLUI CABINE E CHASSI, NAO INCLUI CARROCERIA)</v>
          </cell>
          <cell r="C4072" t="str">
            <v xml:space="preserve">UN    </v>
          </cell>
          <cell r="D4072">
            <v>221667.71</v>
          </cell>
        </row>
        <row r="4073">
          <cell r="A4073">
            <v>37758</v>
          </cell>
          <cell r="B4073" t="str">
            <v>CAMINHAO TRUCADO, PESO BRUTO TOTAL 23000 KG, CARGA UTIL MAXIMA 15378 KG, DISTANCIA ENTRE EIXOS 4,80 M, POTENCIA 326 CV (INCLUI CABINE E CHASSI, NAO INCLUI CARROCERIA)</v>
          </cell>
          <cell r="C4073" t="str">
            <v xml:space="preserve">UN    </v>
          </cell>
          <cell r="D4073">
            <v>261189.87</v>
          </cell>
        </row>
        <row r="4074">
          <cell r="A4074">
            <v>37759</v>
          </cell>
          <cell r="B4074" t="str">
            <v>CAMINHAO TOCO, PESO BRUTO TOTAL 16000 KG, CARGA UTIL MAXIMA 10780 KG, DISTANCIA ENTRE EIXOS 3,56 M, POTENCIA 275 CV (INCLUI CABINE E CHASSI, NAO INCLUI CARROCERIA)</v>
          </cell>
          <cell r="C4074" t="str">
            <v xml:space="preserve">UN    </v>
          </cell>
          <cell r="D4074">
            <v>222526.9</v>
          </cell>
        </row>
        <row r="4075">
          <cell r="A4075">
            <v>37760</v>
          </cell>
          <cell r="B4075" t="str">
            <v>CAMINHAO TOCO, PESO BRUTO TOTAL 16000 KG, CARGA UTIL MAXIMA 13071 KG, DISTANCIA ENTRE EIXOS 4,80 M, POTENCIA 230 CV (INCLUI CABINE E CHASSI, NAO INCLUI CARROCERIA)</v>
          </cell>
          <cell r="C4075" t="str">
            <v xml:space="preserve">UN    </v>
          </cell>
          <cell r="D4075">
            <v>212503.15</v>
          </cell>
        </row>
        <row r="4076">
          <cell r="A4076">
            <v>37761</v>
          </cell>
          <cell r="B4076" t="str">
            <v>CAMINHAO TOCO, PESO BRUTO TOTAL 16000 KG, CARGA UTIL MAXIMA DE 10685 KG, DISTANCIA ENTRE EIXOS 4,8M, POTENCIA 189 CV (INCLUI CABINE E CHASSI, NAO INCLUI CARROCERIA)</v>
          </cell>
          <cell r="C4076" t="str">
            <v xml:space="preserve">UN    </v>
          </cell>
          <cell r="D4076">
            <v>159234.17000000001</v>
          </cell>
        </row>
        <row r="4077">
          <cell r="A4077">
            <v>37762</v>
          </cell>
          <cell r="B4077" t="str">
            <v>CAVALO MECANICO TRACAO 4X2, PESO BRUTO TOTAL 16000 KG, CAPACIDADE MAXIMA DE TRACAO *36000* KG, DISTANCIA ENTRE EIXOS *3,56* M, POTENCIA *286* CV (INCLUI CABINE E CHASSI, NAO INCLUI SEMIRREBOQUE)</v>
          </cell>
          <cell r="C4077" t="str">
            <v xml:space="preserve">UN    </v>
          </cell>
          <cell r="D4077">
            <v>298103.46000000002</v>
          </cell>
        </row>
        <row r="4078">
          <cell r="A4078">
            <v>37763</v>
          </cell>
          <cell r="B4078" t="str">
            <v>CAVALO MECANICO TRACAO 4X2, PESO BRUTO TOTAL 16000 KG, CAPACIDADE MAXIMA DE TRACAO *45000* KG, DISTANCIA ENTRE EIXOS *3,56* M, POTENCIA *330* CV (INCLUI CABINE E CHASSI, NAO INCLUI SEMIRREBOQUE)</v>
          </cell>
          <cell r="C4078" t="str">
            <v xml:space="preserve">UN    </v>
          </cell>
          <cell r="D4078">
            <v>301724.13</v>
          </cell>
        </row>
        <row r="4079">
          <cell r="A4079">
            <v>37765</v>
          </cell>
          <cell r="B4079" t="str">
            <v>CAMINHAO TOCO, PESO BRUTO TOTAL 8250 KG, CARGA UTIL MAXIMA 5110 KG, DISTANCIA ENTRE EIXOS 4,30 M, POTENCIA 162 CV (INCLUI CABINE E CHASSI, NAO INCLUI CARROCERIA)</v>
          </cell>
          <cell r="C4079" t="str">
            <v xml:space="preserve">UN    </v>
          </cell>
          <cell r="D4079">
            <v>148351.26999999999</v>
          </cell>
        </row>
        <row r="4080">
          <cell r="A4080">
            <v>37766</v>
          </cell>
          <cell r="B4080" t="str">
            <v>CAMINHAO TOCO, PESO BRUTO TOTAL 16000 KG, CARGA UTIL MAXIMA 11030 KG, DISTANCIA ENTRE EIXOS 3,56M, POTENCIA 186 CV (INCLUI CABINE E CHASSI, NAO INCLUI CARROCERIA)</v>
          </cell>
          <cell r="C4080" t="str">
            <v xml:space="preserve">UN    </v>
          </cell>
          <cell r="D4080">
            <v>222526.88</v>
          </cell>
        </row>
        <row r="4081">
          <cell r="A4081">
            <v>37767</v>
          </cell>
          <cell r="B4081" t="str">
            <v>CAMINHAO TRUCADO, PESO BRUTO TOTAL 23000 KG, CARGA UTIL MAXIMA 15940 KG, DISTANCIA ENTRE EIXOS 3,60 M, POTENCIA 286 CV (INCLUI CABINE E CHASSI, NAO INCLUI CARROCERIA)</v>
          </cell>
          <cell r="C4081" t="str">
            <v xml:space="preserve">UN    </v>
          </cell>
          <cell r="D4081">
            <v>248015.82</v>
          </cell>
        </row>
        <row r="4082">
          <cell r="A4082">
            <v>37768</v>
          </cell>
          <cell r="B4082" t="str">
            <v>LIMPADORA A SUCCAO, TANQUE 12000 L, BASCULAMENTO HIDRAULICO, BOMBA 12 M3/MIN 95% VACUO (INCLUI MONTAGEM, NAO INCLUI CAMINHAO)</v>
          </cell>
          <cell r="C4082" t="str">
            <v xml:space="preserve">UN    </v>
          </cell>
          <cell r="D4082">
            <v>70000</v>
          </cell>
        </row>
        <row r="4083">
          <cell r="A4083">
            <v>37769</v>
          </cell>
          <cell r="B4083" t="str">
            <v>LIMPADORA DE SUCCAO, TANQUE 11000 L, BOMBA 340 M3/MIN (INCLUI MONTAGEM, NAO INCLUI CAMINHAO)</v>
          </cell>
          <cell r="C4083" t="str">
            <v xml:space="preserve">UN    </v>
          </cell>
          <cell r="D4083">
            <v>99513.06</v>
          </cell>
        </row>
        <row r="4084">
          <cell r="A4084">
            <v>37770</v>
          </cell>
          <cell r="B4084" t="str">
            <v>LIMPADORA DE SUCCAO, TANQUE 5500 L, BOMBA 60M3/MIN, VACUO 500 MBAR (INCLUI MONTAGEM, NAO INCLUI CAMINHAO)</v>
          </cell>
          <cell r="C4084" t="str">
            <v xml:space="preserve">UN    </v>
          </cell>
          <cell r="D4084">
            <v>168889.54</v>
          </cell>
        </row>
        <row r="4085">
          <cell r="A4085">
            <v>37771</v>
          </cell>
          <cell r="B4085" t="str">
            <v>HIDROJATEADORA PARA DESOBSTRUCAO DE REDES E GALERIAS, TANQUE 7000 L, BOMBA TRIPLEX 140 KGF/CM2 260 L/MIN ALIMENTADA POR MOTOR INDEPENDENTE A DIESEL POTENCIA 125 CV (INCLUI MONTAGEM, NAO INCLUI CAMINHAO)</v>
          </cell>
          <cell r="C4085" t="str">
            <v xml:space="preserve">UN    </v>
          </cell>
          <cell r="D4085">
            <v>86585.51</v>
          </cell>
        </row>
        <row r="4086">
          <cell r="A4086">
            <v>37772</v>
          </cell>
          <cell r="B4086" t="str">
            <v>HIDROJATEADORA PARA DESOBSTRUCAO DE REDES E GALERIAS, TANQUE 7000 L, BOMBA TRIPLEX 120 KGF/CM2 128 L/MIN (INCLUI MONTAGEM, NAO INCLUI CAMINHAO)</v>
          </cell>
          <cell r="C4086" t="str">
            <v xml:space="preserve">UN    </v>
          </cell>
          <cell r="D4086">
            <v>81389.539999999994</v>
          </cell>
        </row>
        <row r="4087">
          <cell r="A4087">
            <v>37773</v>
          </cell>
          <cell r="B4087" t="str">
            <v>LIMPADORA DE SUCCAO TANQUE 7000 L, BOMBA 12 M3/MIN 95% VACUO (INCLUI MONTAGEM, NAO INCLUI CAMINHAO)</v>
          </cell>
          <cell r="C4087" t="str">
            <v xml:space="preserve">UN    </v>
          </cell>
          <cell r="D4087">
            <v>59441.8</v>
          </cell>
        </row>
        <row r="4088">
          <cell r="A4088">
            <v>37774</v>
          </cell>
          <cell r="B4088" t="str">
            <v>EQUIPAMENTO DE LIMPEZA COMBINADO (VACUO/ALTA PRESSAO) 95% VACUO, TANQUE 7000 L, BOMBA 140 KGF/CM2 66 L/MIN COM MOTOR INDEPENDENTE A DIESEL DE 60 CV (INCLUI MONTAGEM, NAO INCLUI CAMINHAO)</v>
          </cell>
          <cell r="C4088" t="str">
            <v xml:space="preserve">UN    </v>
          </cell>
          <cell r="D4088">
            <v>134097.39000000001</v>
          </cell>
        </row>
        <row r="4089">
          <cell r="A4089">
            <v>37775</v>
          </cell>
          <cell r="B4089" t="str">
            <v>GUINDAUTO HIDRAULICO, CAPACIDADE MAXIMA DE CARGA 14340 KG, MOMENTO MAXIMO DE CARGA 42,3 TM, ALCANCE MAXIMO HORIZONTAL 16,80 M, PARA MONTAGEM SOBRE CHASSI DE CAMINHAO PBT MINIMO 23000 KG (INCLUI MONTAGEM, NAO INCLUI CAMINHAO)</v>
          </cell>
          <cell r="C4089" t="str">
            <v xml:space="preserve">UN    </v>
          </cell>
          <cell r="D4089">
            <v>170625</v>
          </cell>
        </row>
        <row r="4090">
          <cell r="A4090">
            <v>37776</v>
          </cell>
          <cell r="B4090" t="str">
            <v>GUINDAUTO HIDRAULICO, CAPACIDADE MAXIMA DE CARGA 10000 KG, MOMENTO MAXIMO DE CARGA 23 TM , ALCANCE MAXIMO HORIZONTAL 11,80 M, PARA MONTAGEM SOBRE CHASSI DE CAMINHAO PBT MINIMO 15000 KG (INCLUI MONTAGEM, NAO INCLUI CAMINHAO)</v>
          </cell>
          <cell r="C4090" t="str">
            <v xml:space="preserve">UN    </v>
          </cell>
          <cell r="D4090">
            <v>108328.12</v>
          </cell>
        </row>
        <row r="4091">
          <cell r="A4091">
            <v>37777</v>
          </cell>
          <cell r="B4091" t="str">
            <v>ELEVADOR DE CREMALHEIRA CABINE FECHADA 1,5 X 2,5 X 2,35 M (UMA POR TORRE), CAPACIDADE DE CARGA 1200 KG (15 PESSOAS), TORRE  24 M (16 MODULOS), FREIO DE SEGURANCA, LIMITADOR DE CARGA</v>
          </cell>
          <cell r="C4091" t="str">
            <v xml:space="preserve">UN    </v>
          </cell>
          <cell r="D4091">
            <v>141876.09</v>
          </cell>
        </row>
        <row r="4092">
          <cell r="A4092">
            <v>37873</v>
          </cell>
          <cell r="B4092" t="str">
            <v>BLOCO CONCRETO ESTRUTURAL 14 X 19 X 29 CM, FBK 12 MPA  (NBR 6136)</v>
          </cell>
          <cell r="C4092" t="str">
            <v xml:space="preserve">UN    </v>
          </cell>
          <cell r="D4092">
            <v>2.86</v>
          </cell>
        </row>
        <row r="4093">
          <cell r="A4093">
            <v>37947</v>
          </cell>
          <cell r="B4093" t="str">
            <v>TE PVC, SOLDAVEL, COM ROSCA NA BOLSA CENTRAL, 90 GRAUS, 25 MM X 3/4", PARA AGUA FRIA PREDIAL</v>
          </cell>
          <cell r="C4093" t="str">
            <v xml:space="preserve">UN    </v>
          </cell>
          <cell r="D4093">
            <v>2.66</v>
          </cell>
        </row>
        <row r="4094">
          <cell r="A4094">
            <v>37948</v>
          </cell>
          <cell r="B4094" t="str">
            <v>TE SANITARIO, PVC, DN 40 X 40 MM, SERIE NORMAL, PARA ESGOTO PREDIAL</v>
          </cell>
          <cell r="C4094" t="str">
            <v xml:space="preserve">UN    </v>
          </cell>
          <cell r="D4094">
            <v>2.17</v>
          </cell>
        </row>
        <row r="4095">
          <cell r="A4095">
            <v>37949</v>
          </cell>
          <cell r="B4095" t="str">
            <v>JOELHO PVC, SOLDAVEL, PB, 90 GRAUS, DN 40 MM, PARA ESGOTO PREDIAL</v>
          </cell>
          <cell r="C4095" t="str">
            <v xml:space="preserve">UN    </v>
          </cell>
          <cell r="D4095">
            <v>1.27</v>
          </cell>
        </row>
        <row r="4096">
          <cell r="A4096">
            <v>37950</v>
          </cell>
          <cell r="B4096" t="str">
            <v>JOELHO PVC, SOLDAVEL, PB, 90 GRAUS, DN 150 MM, PARA ESGOTO PREDIAL</v>
          </cell>
          <cell r="C4096" t="str">
            <v xml:space="preserve">UN    </v>
          </cell>
          <cell r="D4096">
            <v>34.65</v>
          </cell>
        </row>
        <row r="4097">
          <cell r="A4097">
            <v>37951</v>
          </cell>
          <cell r="B4097" t="str">
            <v>JOELHO PVC, SOLDAVEL, PB, 45 GRAUS, DN 40 MM, PARA ESGOTO PREDIAL</v>
          </cell>
          <cell r="C4097" t="str">
            <v xml:space="preserve">UN    </v>
          </cell>
          <cell r="D4097">
            <v>1.55</v>
          </cell>
        </row>
        <row r="4098">
          <cell r="A4098">
            <v>37952</v>
          </cell>
          <cell r="B4098" t="str">
            <v>JOELHO PVC, SOLDAVEL, PB, 45 GRAUS, DN 150 MM, PARA ESGOTO PREDIAL</v>
          </cell>
          <cell r="C4098" t="str">
            <v xml:space="preserve">UN    </v>
          </cell>
          <cell r="D4098">
            <v>35.93</v>
          </cell>
        </row>
        <row r="4099">
          <cell r="A4099">
            <v>37953</v>
          </cell>
          <cell r="B4099" t="str">
            <v>SELIM COMPACTO EM PVC, SEM TRAVAS,  DN 150 X 100 MM, PARA REDE COLETORA ESGOTO (NBR 10569)</v>
          </cell>
          <cell r="C4099" t="str">
            <v xml:space="preserve">UN    </v>
          </cell>
          <cell r="D4099">
            <v>3.88</v>
          </cell>
        </row>
        <row r="4100">
          <cell r="A4100">
            <v>37954</v>
          </cell>
          <cell r="B4100" t="str">
            <v>SELIM COMPACTO EM PVC, SEM TRAVAS,  DN 200 X 100 MM, PARA REDE COLETORA ESGOTO (NBR 10569)</v>
          </cell>
          <cell r="C4100" t="str">
            <v xml:space="preserve">UN    </v>
          </cell>
          <cell r="D4100">
            <v>6.9</v>
          </cell>
        </row>
        <row r="4101">
          <cell r="A4101">
            <v>37955</v>
          </cell>
          <cell r="B4101" t="str">
            <v>SELIM COMPACTO EM PVC, SEM TRAVAS,  DN 300 X 100 MM, PARA REDE COLETORA ESGOTO (NBR 10569)</v>
          </cell>
          <cell r="C4101" t="str">
            <v xml:space="preserve">UN    </v>
          </cell>
          <cell r="D4101">
            <v>8.94</v>
          </cell>
        </row>
        <row r="4102">
          <cell r="A4102">
            <v>37956</v>
          </cell>
          <cell r="B4102" t="str">
            <v>JOELHO CPVC, SOLDAVEL, 90 GRAUS, 22 MM, PARA AGUA QUENTE</v>
          </cell>
          <cell r="C4102" t="str">
            <v xml:space="preserve">UN    </v>
          </cell>
          <cell r="D4102">
            <v>3.97</v>
          </cell>
        </row>
        <row r="4103">
          <cell r="A4103">
            <v>37957</v>
          </cell>
          <cell r="B4103" t="str">
            <v>JOELHO CPVC, SOLDAVEL, 90 GRAUS, 28 MM, PARA AGUA QUENTE</v>
          </cell>
          <cell r="C4103" t="str">
            <v xml:space="preserve">UN    </v>
          </cell>
          <cell r="D4103">
            <v>8.3800000000000008</v>
          </cell>
        </row>
        <row r="4104">
          <cell r="A4104">
            <v>37958</v>
          </cell>
          <cell r="B4104" t="str">
            <v>JOELHO CPVC, SOLDAVEL, 90 GRAUS, 35 MM, PARA AGUA QUENTE</v>
          </cell>
          <cell r="C4104" t="str">
            <v xml:space="preserve">UN    </v>
          </cell>
          <cell r="D4104">
            <v>14.53</v>
          </cell>
        </row>
        <row r="4105">
          <cell r="A4105">
            <v>37959</v>
          </cell>
          <cell r="B4105" t="str">
            <v>JOELHO CPVC, SOLDAVEL, 90 GRAUS, 42 MM, PARA AGUA QUENTE</v>
          </cell>
          <cell r="C4105" t="str">
            <v xml:space="preserve">UN    </v>
          </cell>
          <cell r="D4105">
            <v>23.31</v>
          </cell>
        </row>
        <row r="4106">
          <cell r="A4106">
            <v>37960</v>
          </cell>
          <cell r="B4106" t="str">
            <v>JOELHO CPVC, SOLDAVEL, 90 GRAUS, 54 MM, PARA AGUA QUENTE</v>
          </cell>
          <cell r="C4106" t="str">
            <v xml:space="preserve">UN    </v>
          </cell>
          <cell r="D4106">
            <v>50.2</v>
          </cell>
        </row>
        <row r="4107">
          <cell r="A4107">
            <v>37961</v>
          </cell>
          <cell r="B4107" t="str">
            <v>JOELHO CPVC, SOLDAVEL, 90 GRAUS, 73 MM, PARA AGUA QUENTE</v>
          </cell>
          <cell r="C4107" t="str">
            <v xml:space="preserve">UN    </v>
          </cell>
          <cell r="D4107">
            <v>133.18</v>
          </cell>
        </row>
        <row r="4108">
          <cell r="A4108">
            <v>37962</v>
          </cell>
          <cell r="B4108" t="str">
            <v>JOELHO CPVC, SOLDAVEL, 90 GRAUS, 89 MM, PARA AGUA QUENTE</v>
          </cell>
          <cell r="C4108" t="str">
            <v xml:space="preserve">UN    </v>
          </cell>
          <cell r="D4108">
            <v>154.76</v>
          </cell>
        </row>
        <row r="4109">
          <cell r="A4109">
            <v>37963</v>
          </cell>
          <cell r="B4109" t="str">
            <v>JOELHO CPVC, SOLDAVEL, 45 GRAUS, 15 MM, PARA AGUA QUENTE</v>
          </cell>
          <cell r="C4109" t="str">
            <v xml:space="preserve">UN    </v>
          </cell>
          <cell r="D4109">
            <v>3.32</v>
          </cell>
        </row>
        <row r="4110">
          <cell r="A4110">
            <v>37964</v>
          </cell>
          <cell r="B4110" t="str">
            <v>JOELHO CPVC, SOLDAVEL, 45 GRAUS, 22 MM, PARA AGUA QUENTE</v>
          </cell>
          <cell r="C4110" t="str">
            <v xml:space="preserve">UN    </v>
          </cell>
          <cell r="D4110">
            <v>5.54</v>
          </cell>
        </row>
        <row r="4111">
          <cell r="A4111">
            <v>37965</v>
          </cell>
          <cell r="B4111" t="str">
            <v>JOELHO CPVC, SOLDAVEL, 45 GRAUS, 28 MM, PARA AGUA QUENTE</v>
          </cell>
          <cell r="C4111" t="str">
            <v xml:space="preserve">UN    </v>
          </cell>
          <cell r="D4111">
            <v>8.02</v>
          </cell>
        </row>
        <row r="4112">
          <cell r="A4112">
            <v>37966</v>
          </cell>
          <cell r="B4112" t="str">
            <v>JOELHO CPVC, SOLDAVEL, 45 GRAUS, 35 MM, PARA AGUA QUENTE</v>
          </cell>
          <cell r="C4112" t="str">
            <v xml:space="preserve">UN    </v>
          </cell>
          <cell r="D4112">
            <v>14.53</v>
          </cell>
        </row>
        <row r="4113">
          <cell r="A4113">
            <v>37967</v>
          </cell>
          <cell r="B4113" t="str">
            <v>JOELHO CPVC, SOLDAVEL, 45 GRAUS, 42 MM, PARA AGUA QUENTE</v>
          </cell>
          <cell r="C4113" t="str">
            <v xml:space="preserve">UN    </v>
          </cell>
          <cell r="D4113">
            <v>23.31</v>
          </cell>
        </row>
        <row r="4114">
          <cell r="A4114">
            <v>37968</v>
          </cell>
          <cell r="B4114" t="str">
            <v>JOELHO CPVC, SOLDAVEL, 45 GRAUS, 54 MM, PARA AGUA QUENTE</v>
          </cell>
          <cell r="C4114" t="str">
            <v xml:space="preserve">UN    </v>
          </cell>
          <cell r="D4114">
            <v>51.12</v>
          </cell>
        </row>
        <row r="4115">
          <cell r="A4115">
            <v>37969</v>
          </cell>
          <cell r="B4115" t="str">
            <v>JOELHO CPVC, SOLDAVEL, 45 GRAUS, 73 MM, PARA AGUA QUENTE</v>
          </cell>
          <cell r="C4115" t="str">
            <v xml:space="preserve">UN    </v>
          </cell>
          <cell r="D4115">
            <v>136.58000000000001</v>
          </cell>
        </row>
        <row r="4116">
          <cell r="A4116">
            <v>37970</v>
          </cell>
          <cell r="B4116" t="str">
            <v>JOELHO CPVC, SOLDAVEL, 45 GRAUS, 89 MM, PARA AGUA QUENTE</v>
          </cell>
          <cell r="C4116" t="str">
            <v xml:space="preserve">UN    </v>
          </cell>
          <cell r="D4116">
            <v>159.32</v>
          </cell>
        </row>
        <row r="4117">
          <cell r="A4117">
            <v>37971</v>
          </cell>
          <cell r="B4117" t="str">
            <v>CURVA CPVC, 90 GRAUS, SOLDAVEL,15 MM, PARA AGUA QUENTE</v>
          </cell>
          <cell r="C4117" t="str">
            <v xml:space="preserve">UN    </v>
          </cell>
          <cell r="D4117">
            <v>3.64</v>
          </cell>
        </row>
        <row r="4118">
          <cell r="A4118">
            <v>37972</v>
          </cell>
          <cell r="B4118" t="str">
            <v>CURVA CPVC, 90 GRAUS, SOLDAVEL, 22 MM, PARA AGUA QUENTE</v>
          </cell>
          <cell r="C4118" t="str">
            <v xml:space="preserve">UN    </v>
          </cell>
          <cell r="D4118">
            <v>6.06</v>
          </cell>
        </row>
        <row r="4119">
          <cell r="A4119">
            <v>37973</v>
          </cell>
          <cell r="B4119" t="str">
            <v>CURVA CPVC, 90 GRAUS, SOLDAVEL, 28 MM, PARA AGUA QUENTE</v>
          </cell>
          <cell r="C4119" t="str">
            <v xml:space="preserve">UN    </v>
          </cell>
          <cell r="D4119">
            <v>9.6999999999999993</v>
          </cell>
        </row>
        <row r="4120">
          <cell r="A4120">
            <v>37974</v>
          </cell>
          <cell r="B4120" t="str">
            <v>LUVA CPVC, SOLDAVEL, 22 MM, PARA AGUA QUENTE PREDIAL</v>
          </cell>
          <cell r="C4120" t="str">
            <v xml:space="preserve">UN    </v>
          </cell>
          <cell r="D4120">
            <v>2.21</v>
          </cell>
        </row>
        <row r="4121">
          <cell r="A4121">
            <v>37975</v>
          </cell>
          <cell r="B4121" t="str">
            <v>LUVA CPVC, SOLDAVEL, 28 MM, PARA AGUA QUENTE PREDIAL</v>
          </cell>
          <cell r="C4121" t="str">
            <v xml:space="preserve">UN    </v>
          </cell>
          <cell r="D4121">
            <v>4.49</v>
          </cell>
        </row>
        <row r="4122">
          <cell r="A4122">
            <v>37976</v>
          </cell>
          <cell r="B4122" t="str">
            <v>LUVA CPVC, SOLDAVEL, 35 MM, PARA AGUA QUENTE PREDIAL</v>
          </cell>
          <cell r="C4122" t="str">
            <v xml:space="preserve">UN    </v>
          </cell>
          <cell r="D4122">
            <v>9.2200000000000006</v>
          </cell>
        </row>
        <row r="4123">
          <cell r="A4123">
            <v>37977</v>
          </cell>
          <cell r="B4123" t="str">
            <v>LUVA CPVC, SOLDAVEL, 42 MM, PARA AGUA QUENTE PREDIAL</v>
          </cell>
          <cell r="C4123" t="str">
            <v xml:space="preserve">UN    </v>
          </cell>
          <cell r="D4123">
            <v>12.68</v>
          </cell>
        </row>
        <row r="4124">
          <cell r="A4124">
            <v>37978</v>
          </cell>
          <cell r="B4124" t="str">
            <v>LUVA CPVC, SOLDAVEL, 54 MM, PARA AGUA QUENTE PREDIAL</v>
          </cell>
          <cell r="C4124" t="str">
            <v xml:space="preserve">UN    </v>
          </cell>
          <cell r="D4124">
            <v>25.71</v>
          </cell>
        </row>
        <row r="4125">
          <cell r="A4125">
            <v>37979</v>
          </cell>
          <cell r="B4125" t="str">
            <v>LUVA CPVC, SOLDAVEL, 73 MM, PARA AGUA QUENTE PREDIAL</v>
          </cell>
          <cell r="C4125" t="str">
            <v xml:space="preserve">UN    </v>
          </cell>
          <cell r="D4125">
            <v>110.44</v>
          </cell>
        </row>
        <row r="4126">
          <cell r="A4126">
            <v>37980</v>
          </cell>
          <cell r="B4126" t="str">
            <v>LUVA CPVC, SOLDAVEL, 89 MM, PARA AGUA QUENTE PREDIAL</v>
          </cell>
          <cell r="C4126" t="str">
            <v xml:space="preserve">UN    </v>
          </cell>
          <cell r="D4126">
            <v>124.12</v>
          </cell>
        </row>
        <row r="4127">
          <cell r="A4127">
            <v>37981</v>
          </cell>
          <cell r="B4127" t="str">
            <v>LUVA DE CORRER, CPVC, SOLDAVEL, 15 MM, PARA AGUA QUENTE PREDIAL</v>
          </cell>
          <cell r="C4127" t="str">
            <v xml:space="preserve">UN    </v>
          </cell>
          <cell r="D4127">
            <v>5.0599999999999996</v>
          </cell>
        </row>
        <row r="4128">
          <cell r="A4128">
            <v>37982</v>
          </cell>
          <cell r="B4128" t="str">
            <v>LUVA DE CORRER, CPVC, SOLDAVEL, 22 MM, PARA AGUA QUENTE PREDIAL</v>
          </cell>
          <cell r="C4128" t="str">
            <v xml:space="preserve">UN    </v>
          </cell>
          <cell r="D4128">
            <v>7.68</v>
          </cell>
        </row>
        <row r="4129">
          <cell r="A4129">
            <v>37983</v>
          </cell>
          <cell r="B4129" t="str">
            <v>LUVA DE CORRER, CPVC, SOLDAVEL, 28 MM, PARA AGUA QUENTE PREDIAL</v>
          </cell>
          <cell r="C4129" t="str">
            <v xml:space="preserve">UN    </v>
          </cell>
          <cell r="D4129">
            <v>10.76</v>
          </cell>
        </row>
        <row r="4130">
          <cell r="A4130">
            <v>37984</v>
          </cell>
          <cell r="B4130" t="str">
            <v>LUVA DE CORRER, CPVC, SOLDAVEL, 35 MM, PARA AGUA QUENTE PREDIAL</v>
          </cell>
          <cell r="C4130" t="str">
            <v xml:space="preserve">UN    </v>
          </cell>
          <cell r="D4130">
            <v>18.579999999999998</v>
          </cell>
        </row>
        <row r="4131">
          <cell r="A4131">
            <v>37985</v>
          </cell>
          <cell r="B4131" t="str">
            <v>LUVA DE CORRER, CPVC, SOLDAVEL, 42 MM, PARA AGUA QUENTE PREDIAL</v>
          </cell>
          <cell r="C4131" t="str">
            <v xml:space="preserve">UN    </v>
          </cell>
          <cell r="D4131">
            <v>26.02</v>
          </cell>
        </row>
        <row r="4132">
          <cell r="A4132">
            <v>37986</v>
          </cell>
          <cell r="B4132" t="str">
            <v>LUVA DE TRANSICAO DE CPVC X PVC, SOLDAVEL, 22 X 25 MM, PARA AGUA QUENTE</v>
          </cell>
          <cell r="C4132" t="str">
            <v xml:space="preserve">UN    </v>
          </cell>
          <cell r="D4132">
            <v>1.74</v>
          </cell>
        </row>
        <row r="4133">
          <cell r="A4133">
            <v>37987</v>
          </cell>
          <cell r="B4133" t="str">
            <v>LUVA DE TRANSICAO, CPVC, SOLDAVEL, 42 MM X 1 1/2", PARA AGUA QUENTE</v>
          </cell>
          <cell r="C4133" t="str">
            <v xml:space="preserve">UN    </v>
          </cell>
          <cell r="D4133">
            <v>129.88</v>
          </cell>
        </row>
        <row r="4134">
          <cell r="A4134">
            <v>37988</v>
          </cell>
          <cell r="B4134" t="str">
            <v>LUVA DE TRANSICAO, CPVC, SOLDAVEL, 54 MM X 2", PARA AGUA QUENTE PREDIAL</v>
          </cell>
          <cell r="C4134" t="str">
            <v xml:space="preserve">UN    </v>
          </cell>
          <cell r="D4134">
            <v>211.85</v>
          </cell>
        </row>
        <row r="4135">
          <cell r="A4135">
            <v>37989</v>
          </cell>
          <cell r="B4135" t="str">
            <v>UNIAO, CPVC, SOLDAVEL, 15 MM, PARA AGUA QUENTE PREDIAL</v>
          </cell>
          <cell r="C4135" t="str">
            <v xml:space="preserve">UN    </v>
          </cell>
          <cell r="D4135">
            <v>10.19</v>
          </cell>
        </row>
        <row r="4136">
          <cell r="A4136">
            <v>37990</v>
          </cell>
          <cell r="B4136" t="str">
            <v>UNIAO, CPVC, SOLDAVEL, 22 MM, PARA AGUA QUENTE PREDIAL</v>
          </cell>
          <cell r="C4136" t="str">
            <v xml:space="preserve">UN    </v>
          </cell>
          <cell r="D4136">
            <v>11.84</v>
          </cell>
        </row>
        <row r="4137">
          <cell r="A4137">
            <v>37991</v>
          </cell>
          <cell r="B4137" t="str">
            <v>UNIAO, CPVC, SOLDAVEL, 28 MM, PARA AGUA QUENTE PREDIAL</v>
          </cell>
          <cell r="C4137" t="str">
            <v xml:space="preserve">UN    </v>
          </cell>
          <cell r="D4137">
            <v>18.739999999999998</v>
          </cell>
        </row>
        <row r="4138">
          <cell r="A4138">
            <v>37992</v>
          </cell>
          <cell r="B4138" t="str">
            <v>UNIAO, CPVC, SOLDAVEL, 35 MM, PARA AGUA QUENTE PREDIAL</v>
          </cell>
          <cell r="C4138" t="str">
            <v xml:space="preserve">UN    </v>
          </cell>
          <cell r="D4138">
            <v>28.62</v>
          </cell>
        </row>
        <row r="4139">
          <cell r="A4139">
            <v>37993</v>
          </cell>
          <cell r="B4139" t="str">
            <v>UNIAO, CPVC, SOLDAVEL, 42 MM, PARA AGUA QUENTE PREDIAL</v>
          </cell>
          <cell r="C4139" t="str">
            <v xml:space="preserve">UN    </v>
          </cell>
          <cell r="D4139">
            <v>42.48</v>
          </cell>
        </row>
        <row r="4140">
          <cell r="A4140">
            <v>37994</v>
          </cell>
          <cell r="B4140" t="str">
            <v>UNIAO, CPVC, SOLDAVEL, 54 MM, PARA AGUA QUENTE PREDIAL</v>
          </cell>
          <cell r="C4140" t="str">
            <v xml:space="preserve">UN    </v>
          </cell>
          <cell r="D4140">
            <v>102.09</v>
          </cell>
        </row>
        <row r="4141">
          <cell r="A4141">
            <v>37995</v>
          </cell>
          <cell r="B4141" t="str">
            <v>UNIAO, CPVC, SOLDAVEL, 73 MM, PARA AGUA QUENTE PREDIAL</v>
          </cell>
          <cell r="C4141" t="str">
            <v xml:space="preserve">UN    </v>
          </cell>
          <cell r="D4141">
            <v>148.18</v>
          </cell>
        </row>
        <row r="4142">
          <cell r="A4142">
            <v>37996</v>
          </cell>
          <cell r="B4142" t="str">
            <v>UNIAO, CPVC, SOLDAVEL, 89 MM, PARA AGUA QUENTE PREDIAL</v>
          </cell>
          <cell r="C4142" t="str">
            <v xml:space="preserve">UN    </v>
          </cell>
          <cell r="D4142">
            <v>218.48</v>
          </cell>
        </row>
        <row r="4143">
          <cell r="A4143">
            <v>37997</v>
          </cell>
          <cell r="B4143" t="str">
            <v>ADAPTADOR, CPVC, SOLDAVEL, 15 MM, PARA AGUA QUENTE</v>
          </cell>
          <cell r="C4143" t="str">
            <v xml:space="preserve">UN    </v>
          </cell>
          <cell r="D4143">
            <v>5.63</v>
          </cell>
        </row>
        <row r="4144">
          <cell r="A4144">
            <v>37998</v>
          </cell>
          <cell r="B4144" t="str">
            <v>ADAPTADOR, CPVC, SOLDAVEL, 22 MM, PARA AGUA QUENTE</v>
          </cell>
          <cell r="C4144" t="str">
            <v xml:space="preserve">UN    </v>
          </cell>
          <cell r="D4144">
            <v>5.83</v>
          </cell>
        </row>
        <row r="4145">
          <cell r="A4145">
            <v>37999</v>
          </cell>
          <cell r="B4145" t="str">
            <v>CURVA DE TRANSPOSICAO, CPVC, SOLDAVEL, 15 MM</v>
          </cell>
          <cell r="C4145" t="str">
            <v xml:space="preserve">UN    </v>
          </cell>
          <cell r="D4145">
            <v>5.81</v>
          </cell>
        </row>
        <row r="4146">
          <cell r="A4146">
            <v>38000</v>
          </cell>
          <cell r="B4146" t="str">
            <v>CURVA DE TRANSPOSICAO, CPVC, SOLDAVEL, 22 MM</v>
          </cell>
          <cell r="C4146" t="str">
            <v xml:space="preserve">UN    </v>
          </cell>
          <cell r="D4146">
            <v>7.68</v>
          </cell>
        </row>
        <row r="4147">
          <cell r="A4147">
            <v>38001</v>
          </cell>
          <cell r="B4147" t="str">
            <v>BUCHA DE REDUCAO, CPVC, SOLDAVEL, 22 X 15 MM, PARA AGUA QUENTE</v>
          </cell>
          <cell r="C4147" t="str">
            <v xml:space="preserve">UN    </v>
          </cell>
          <cell r="D4147">
            <v>0.92</v>
          </cell>
        </row>
        <row r="4148">
          <cell r="A4148">
            <v>38002</v>
          </cell>
          <cell r="B4148" t="str">
            <v>BUCHA DE REDUCAO, CPVC, SOLDAVEL, 28 X 22 MM, PARA AGUA QUENTE</v>
          </cell>
          <cell r="C4148" t="str">
            <v xml:space="preserve">UN    </v>
          </cell>
          <cell r="D4148">
            <v>1.71</v>
          </cell>
        </row>
        <row r="4149">
          <cell r="A4149">
            <v>38003</v>
          </cell>
          <cell r="B4149" t="str">
            <v>BUCHA DE REDUCAO, CPVC, SOLDAVEL, 35 X 28 MM, PARA AGUA QUENTE</v>
          </cell>
          <cell r="C4149" t="str">
            <v xml:space="preserve">UN    </v>
          </cell>
          <cell r="D4149">
            <v>20.6</v>
          </cell>
        </row>
        <row r="4150">
          <cell r="A4150">
            <v>38004</v>
          </cell>
          <cell r="B4150" t="str">
            <v>BUCHA DE REDUCAO, CPVC, SOLDAVEL, 42 X 22 MM, PARA AGUA QUENTE</v>
          </cell>
          <cell r="C4150" t="str">
            <v xml:space="preserve">UN    </v>
          </cell>
          <cell r="D4150">
            <v>27.54</v>
          </cell>
        </row>
        <row r="4151">
          <cell r="A4151">
            <v>38005</v>
          </cell>
          <cell r="B4151" t="str">
            <v>CONECTOR, CPVC, SOLDAVEL, 15 MM X 1/2", PARA AGUA QUENTE</v>
          </cell>
          <cell r="C4151" t="str">
            <v xml:space="preserve">UN    </v>
          </cell>
          <cell r="D4151">
            <v>16.91</v>
          </cell>
        </row>
        <row r="4152">
          <cell r="A4152">
            <v>38006</v>
          </cell>
          <cell r="B4152" t="str">
            <v>CONECTOR, CPVC, SOLDAVEL, 22 MM X 1/2", PARA AGUA QUENTE</v>
          </cell>
          <cell r="C4152" t="str">
            <v xml:space="preserve">UN    </v>
          </cell>
          <cell r="D4152">
            <v>20.75</v>
          </cell>
        </row>
        <row r="4153">
          <cell r="A4153">
            <v>38007</v>
          </cell>
          <cell r="B4153" t="str">
            <v>CONECTOR, CPVC, SOLDAVEL, 28 MM X 1", PARA AGUA QUENTE</v>
          </cell>
          <cell r="C4153" t="str">
            <v xml:space="preserve">UN    </v>
          </cell>
          <cell r="D4153">
            <v>31.77</v>
          </cell>
        </row>
        <row r="4154">
          <cell r="A4154">
            <v>38008</v>
          </cell>
          <cell r="B4154" t="str">
            <v>CONECTOR, CPVC, SOLDAVEL, 35 MM X 1 1/4", PARA AGUA QUENTE</v>
          </cell>
          <cell r="C4154" t="str">
            <v xml:space="preserve">UN    </v>
          </cell>
          <cell r="D4154">
            <v>127.94</v>
          </cell>
        </row>
        <row r="4155">
          <cell r="A4155">
            <v>38009</v>
          </cell>
          <cell r="B4155" t="str">
            <v>CONECTOR, CPVC, SOLDAVEL, 42 MM X 1 1/2", PARA AGUA QUENTE</v>
          </cell>
          <cell r="C4155" t="str">
            <v xml:space="preserve">UN    </v>
          </cell>
          <cell r="D4155">
            <v>156.36000000000001</v>
          </cell>
        </row>
        <row r="4156">
          <cell r="A4156">
            <v>38010</v>
          </cell>
          <cell r="B4156" t="str">
            <v>TE CPVC, SOLDAVEL, 90 GRAUS, 22 MM, PARA AGUA QUENTE PREDIAL</v>
          </cell>
          <cell r="C4156" t="str">
            <v xml:space="preserve">UN    </v>
          </cell>
          <cell r="D4156">
            <v>4.6500000000000004</v>
          </cell>
        </row>
        <row r="4157">
          <cell r="A4157">
            <v>38011</v>
          </cell>
          <cell r="B4157" t="str">
            <v>TE CPVC, SOLDAVEL, 90 GRAUS, 28 MM, PARA AGUA QUENTE PREDIAL</v>
          </cell>
          <cell r="C4157" t="str">
            <v xml:space="preserve">UN    </v>
          </cell>
          <cell r="D4157">
            <v>8.59</v>
          </cell>
        </row>
        <row r="4158">
          <cell r="A4158">
            <v>38012</v>
          </cell>
          <cell r="B4158" t="str">
            <v>TE CPVC, SOLDAVEL, 90 GRAUS, 35 MM, PARA AGUA QUENTE PREDIAL</v>
          </cell>
          <cell r="C4158" t="str">
            <v xml:space="preserve">UN    </v>
          </cell>
          <cell r="D4158">
            <v>29.35</v>
          </cell>
        </row>
        <row r="4159">
          <cell r="A4159">
            <v>38013</v>
          </cell>
          <cell r="B4159" t="str">
            <v>TE CPVC, SOLDAVEL, 90 GRAUS, 42 MM, PARA AGUA QUENTE PREDIAL</v>
          </cell>
          <cell r="C4159" t="str">
            <v xml:space="preserve">UN    </v>
          </cell>
          <cell r="D4159">
            <v>38.1</v>
          </cell>
        </row>
        <row r="4160">
          <cell r="A4160">
            <v>38014</v>
          </cell>
          <cell r="B4160" t="str">
            <v>TE CPVC, SOLDAVEL, 90 GRAUS, 54 MM, PARA AGUA QUENTE PREDIAL</v>
          </cell>
          <cell r="C4160" t="str">
            <v xml:space="preserve">UN    </v>
          </cell>
          <cell r="D4160">
            <v>62</v>
          </cell>
        </row>
        <row r="4161">
          <cell r="A4161">
            <v>38015</v>
          </cell>
          <cell r="B4161" t="str">
            <v>TE CPVC, SOLDAVEL, 90 GRAUS, 73 MM, PARA AGUA QUENTE PREDIAL</v>
          </cell>
          <cell r="C4161" t="str">
            <v xml:space="preserve">UN    </v>
          </cell>
          <cell r="D4161">
            <v>149.71</v>
          </cell>
        </row>
        <row r="4162">
          <cell r="A4162">
            <v>38016</v>
          </cell>
          <cell r="B4162" t="str">
            <v>TE CPVC, SOLDAVEL, 90 GRAUS, 89 MM, PARA AGUA QUENTE PREDIAL</v>
          </cell>
          <cell r="C4162" t="str">
            <v xml:space="preserve">UN    </v>
          </cell>
          <cell r="D4162">
            <v>182.16</v>
          </cell>
        </row>
        <row r="4163">
          <cell r="A4163">
            <v>38017</v>
          </cell>
          <cell r="B4163" t="str">
            <v>TE DE TRANSICAO, CPVC, SOLDAVEL, 15 MM X 1/2", PARA AGUA QUENTE</v>
          </cell>
          <cell r="C4163" t="str">
            <v xml:space="preserve">UN    </v>
          </cell>
          <cell r="D4163">
            <v>8.9700000000000006</v>
          </cell>
        </row>
        <row r="4164">
          <cell r="A4164">
            <v>38018</v>
          </cell>
          <cell r="B4164" t="str">
            <v>TE DE TRANSICAO, CPVC, SOLDAVEL, 22 MM X 1/2", PARA AGUA QUENTE</v>
          </cell>
          <cell r="C4164" t="str">
            <v xml:space="preserve">UN    </v>
          </cell>
          <cell r="D4164">
            <v>9.9</v>
          </cell>
        </row>
        <row r="4165">
          <cell r="A4165">
            <v>38019</v>
          </cell>
          <cell r="B4165" t="str">
            <v>TE MISTURADOR, CPVC, SOLDAVEL, 15 MM, PARA AGUA QUENTE</v>
          </cell>
          <cell r="C4165" t="str">
            <v xml:space="preserve">UN    </v>
          </cell>
          <cell r="D4165">
            <v>7.82</v>
          </cell>
        </row>
        <row r="4166">
          <cell r="A4166">
            <v>38020</v>
          </cell>
          <cell r="B4166" t="str">
            <v>TE MISTURADOR, CPVC, SOLDAVEL, 22 MM, PARA AGUA QUENTE</v>
          </cell>
          <cell r="C4166" t="str">
            <v xml:space="preserve">UN    </v>
          </cell>
          <cell r="D4166">
            <v>9.9</v>
          </cell>
        </row>
        <row r="4167">
          <cell r="A4167">
            <v>38021</v>
          </cell>
          <cell r="B4167" t="str">
            <v>LUVA DE CORRER PARA TUBO SOLDAVEL, PVC, 32 MM, PARA AGUA FRIA PREDIAL</v>
          </cell>
          <cell r="C4167" t="str">
            <v xml:space="preserve">UN    </v>
          </cell>
          <cell r="D4167">
            <v>15.41</v>
          </cell>
        </row>
        <row r="4168">
          <cell r="A4168">
            <v>38022</v>
          </cell>
          <cell r="B4168" t="str">
            <v>LUVA DE CORRER PARA TUBO SOLDAVEL, PVC, 60 MM, PARA AGUA FRIA PREDIAL</v>
          </cell>
          <cell r="C4168" t="str">
            <v xml:space="preserve">UN    </v>
          </cell>
          <cell r="D4168">
            <v>27.6</v>
          </cell>
        </row>
        <row r="4169">
          <cell r="A4169">
            <v>38023</v>
          </cell>
          <cell r="B4169" t="str">
            <v>LUVA DE REDUCAO, PVC, SOLDAVEL, 50 X 25 MM, PARA AGUA FRIA PREDIAL</v>
          </cell>
          <cell r="C4169" t="str">
            <v xml:space="preserve">UN    </v>
          </cell>
          <cell r="D4169">
            <v>3.25</v>
          </cell>
        </row>
        <row r="4170">
          <cell r="A4170">
            <v>38025</v>
          </cell>
          <cell r="B4170" t="str">
            <v>CURVA DE TRANSPOSICAO, PVC, SOLDAVEL, 25 MM, PARA AGUA FRIA PREDIAL</v>
          </cell>
          <cell r="C4170" t="str">
            <v xml:space="preserve">UN    </v>
          </cell>
          <cell r="D4170">
            <v>4.0999999999999996</v>
          </cell>
        </row>
        <row r="4171">
          <cell r="A4171">
            <v>38026</v>
          </cell>
          <cell r="B4171" t="str">
            <v>CURVA DE TRANSPOSICAO, PVC, SOLDAVEL, 32 MM, PARA AGUA FRIA PREDIAL</v>
          </cell>
          <cell r="C4171" t="str">
            <v xml:space="preserve">UN    </v>
          </cell>
          <cell r="D4171">
            <v>10.6</v>
          </cell>
        </row>
        <row r="4172">
          <cell r="A4172">
            <v>38028</v>
          </cell>
          <cell r="B4172" t="str">
            <v>TUBO CPVC, SOLDAVEL, 42 MM, AGUA QUENTE PREDIAL (NBR 15884)</v>
          </cell>
          <cell r="C4172" t="str">
            <v xml:space="preserve">M     </v>
          </cell>
          <cell r="D4172">
            <v>32.11</v>
          </cell>
        </row>
        <row r="4173">
          <cell r="A4173">
            <v>38029</v>
          </cell>
          <cell r="B4173" t="str">
            <v>TUBO CPVC, SOLDAVEL, 54 MM, AGUA QUENTE PREDIAL (NBR 15884)</v>
          </cell>
          <cell r="C4173" t="str">
            <v xml:space="preserve">M     </v>
          </cell>
          <cell r="D4173">
            <v>48.95</v>
          </cell>
        </row>
        <row r="4174">
          <cell r="A4174">
            <v>38030</v>
          </cell>
          <cell r="B4174" t="str">
            <v>TUBO CPVC, SOLDAVEL, 73 MM, AGUA QUENTE PREDIAL (NBR 15884)</v>
          </cell>
          <cell r="C4174" t="str">
            <v xml:space="preserve">M     </v>
          </cell>
          <cell r="D4174">
            <v>75.19</v>
          </cell>
        </row>
        <row r="4175">
          <cell r="A4175">
            <v>38031</v>
          </cell>
          <cell r="B4175" t="str">
            <v>TUBO CPVC, SOLDAVEL, 89 MM, AGUA QUENTE PREDIAL (NBR 15884)</v>
          </cell>
          <cell r="C4175" t="str">
            <v xml:space="preserve">M     </v>
          </cell>
          <cell r="D4175">
            <v>119.15</v>
          </cell>
        </row>
        <row r="4176">
          <cell r="A4176">
            <v>38032</v>
          </cell>
          <cell r="B4176" t="str">
            <v>TUBO PVC CORRUGADO, PAREDE DUPLA, JE, DN 150 MM, REDE COLETORA ESGOTO</v>
          </cell>
          <cell r="C4176" t="str">
            <v xml:space="preserve">M     </v>
          </cell>
          <cell r="D4176">
            <v>29.16</v>
          </cell>
        </row>
        <row r="4177">
          <cell r="A4177">
            <v>38033</v>
          </cell>
          <cell r="B4177" t="str">
            <v>TUBO PVC CORRUGADO, PAREDE DUPLA, JE, DN 200 MM, REDE COLETORA ESGOTO</v>
          </cell>
          <cell r="C4177" t="str">
            <v xml:space="preserve">M     </v>
          </cell>
          <cell r="D4177">
            <v>45.91</v>
          </cell>
        </row>
        <row r="4178">
          <cell r="A4178">
            <v>38034</v>
          </cell>
          <cell r="B4178" t="str">
            <v>TUBO PVC CORRUGADO, PAREDE DUPLA, JE, DN 250 MM, REDE COLETORA ESGOTO</v>
          </cell>
          <cell r="C4178" t="str">
            <v xml:space="preserve">M     </v>
          </cell>
          <cell r="D4178">
            <v>77.569999999999993</v>
          </cell>
        </row>
        <row r="4179">
          <cell r="A4179">
            <v>38035</v>
          </cell>
          <cell r="B4179" t="str">
            <v>TUBO PVC CORRUGADO, PAREDE DUPLA, JE, DN 300 MM, REDE COLETORA ESGOTO</v>
          </cell>
          <cell r="C4179" t="str">
            <v xml:space="preserve">M     </v>
          </cell>
          <cell r="D4179">
            <v>124.11</v>
          </cell>
        </row>
        <row r="4180">
          <cell r="A4180">
            <v>38036</v>
          </cell>
          <cell r="B4180" t="str">
            <v>TUBO PVC CORRUGADO, PAREDE DUPLA, JE, DN 350 MM, REDE COLETORA ESGOTO</v>
          </cell>
          <cell r="C4180" t="str">
            <v xml:space="preserve">M     </v>
          </cell>
          <cell r="D4180">
            <v>183.6</v>
          </cell>
        </row>
        <row r="4181">
          <cell r="A4181">
            <v>38037</v>
          </cell>
          <cell r="B4181" t="str">
            <v>TUBO PVC CORRUGADO, PAREDE DUPLA, JE, DN 400 MM, REDE COLETORA ESGOTO</v>
          </cell>
          <cell r="C4181" t="str">
            <v xml:space="preserve">M     </v>
          </cell>
          <cell r="D4181">
            <v>217.06</v>
          </cell>
        </row>
        <row r="4182">
          <cell r="A4182">
            <v>38051</v>
          </cell>
          <cell r="B4182" t="str">
            <v>TUBO DRENO, CORRUGADO, ESPIRALADO, FLEXIVEL, PERFURADO, EM POLIETILENO DE ALTA DENSIDADE (PEAD), DN 65 MM, (2 1/2") PARA DRENAGEM - EM ROLO (NORMA DNIT 093/2006 - EM)</v>
          </cell>
          <cell r="C4182" t="str">
            <v xml:space="preserve">M     </v>
          </cell>
          <cell r="D4182">
            <v>2.62</v>
          </cell>
        </row>
        <row r="4183">
          <cell r="A4183">
            <v>38052</v>
          </cell>
          <cell r="B4183" t="str">
            <v>TUBO DRENO, CORRUGADO, ESPIRALADO, FLEXIVEL, PERFURADO, EM POLIETILENO DE ALTA DENSIDADE (PEAD), DN 100 MM, (4") PARA DRENAGEM - EM ROLO (NORMA DNIT 093/2006 - E.M)</v>
          </cell>
          <cell r="C4183" t="str">
            <v xml:space="preserve">M     </v>
          </cell>
          <cell r="D4183">
            <v>4.2</v>
          </cell>
        </row>
        <row r="4184">
          <cell r="A4184">
            <v>38053</v>
          </cell>
          <cell r="B4184" t="str">
            <v>TUBO DRENO, CORRUGADO, ESPIRALADO, FLEXIVEL, PERFURADO, EM POLIETILENO DE ALTA DENSIDADE (PEAD), DN *160* MM, (6") PARA DRENAGEM - EM BARRA (NORMA DNIT 093/2006 - EM)</v>
          </cell>
          <cell r="C4184" t="str">
            <v xml:space="preserve">M     </v>
          </cell>
          <cell r="D4184">
            <v>8.67</v>
          </cell>
        </row>
        <row r="4185">
          <cell r="A4185">
            <v>38054</v>
          </cell>
          <cell r="B4185" t="str">
            <v>TUBO DRENO, CORRUGADO, ESPIRALADO, FLEXIVEL, PERFURADO, EM POLIETILENO DE ALTA DENSIDADE (PEAD), DN *200* MM, (8") PARA DRENAGEM - EM BARRA (NORMA DNIT 093/2006 - EM)</v>
          </cell>
          <cell r="C4185" t="str">
            <v xml:space="preserve">M     </v>
          </cell>
          <cell r="D4185">
            <v>14.91</v>
          </cell>
        </row>
        <row r="4186">
          <cell r="A4186">
            <v>38055</v>
          </cell>
          <cell r="B4186" t="str">
            <v>GRAMPO METALICO TIPO OLHAL PARA HASTE DE ATERRAMENTO DE 1/2'', CONDUTOR DE *10* A 50 MM2</v>
          </cell>
          <cell r="C4186" t="str">
            <v xml:space="preserve">UN    </v>
          </cell>
          <cell r="D4186">
            <v>3.15</v>
          </cell>
        </row>
        <row r="4187">
          <cell r="A4187">
            <v>38056</v>
          </cell>
          <cell r="B4187" t="str">
            <v>GRAMPO METALICO TIPO U PARA HASTE DE ATERRAMENTO DE ATE 5/8'', CONDUTOR DE 10 A 25 MM2</v>
          </cell>
          <cell r="C4187" t="str">
            <v xml:space="preserve">UN    </v>
          </cell>
          <cell r="D4187">
            <v>17.39</v>
          </cell>
        </row>
        <row r="4188">
          <cell r="A4188">
            <v>38057</v>
          </cell>
          <cell r="B4188" t="str">
            <v>HASTE DE ATERRAMENTO EM ACO COM 3,00 M DE COMPRIMENTO E DN = 1/2", REVESTIDA COM BAIXA CAMADA DE COBRE, COM CONECTOR TIPO GRAMPO</v>
          </cell>
          <cell r="C4188" t="str">
            <v xml:space="preserve">UN    </v>
          </cell>
          <cell r="D4188">
            <v>37.68</v>
          </cell>
        </row>
        <row r="4189">
          <cell r="A4189">
            <v>38058</v>
          </cell>
          <cell r="B4189" t="str">
            <v>HASTE DE ATERRAMENTO EM ACO COM 3,00 M DE COMPRIMENTO E DN = 1", REVESTIDA COM BAIXA CAMADA DE COBRE, SEM CONECTOR</v>
          </cell>
          <cell r="C4189" t="str">
            <v xml:space="preserve">UN    </v>
          </cell>
          <cell r="D4189">
            <v>162.34</v>
          </cell>
        </row>
        <row r="4190">
          <cell r="A4190">
            <v>38059</v>
          </cell>
          <cell r="B4190" t="str">
            <v>HASTE DE ATERRAMENTO EM ACO COM 3,00 M DE COMPRIMENTO E DN = 1", REVESTIDA COM BAIXA CAMADA DE COBRE, COM CONECTOR TIPO GRAMPO</v>
          </cell>
          <cell r="C4190" t="str">
            <v xml:space="preserve">UN    </v>
          </cell>
          <cell r="D4190">
            <v>186.93</v>
          </cell>
        </row>
        <row r="4191">
          <cell r="A4191">
            <v>38060</v>
          </cell>
          <cell r="B4191" t="str">
            <v>BASE PARA MASTRO DE PARA-RAIOS DIAMETRO NOMINAL 1 1/2"</v>
          </cell>
          <cell r="C4191" t="str">
            <v xml:space="preserve">UN    </v>
          </cell>
          <cell r="D4191">
            <v>53.52</v>
          </cell>
        </row>
        <row r="4192">
          <cell r="A4192">
            <v>38061</v>
          </cell>
          <cell r="B4192" t="str">
            <v>SINALIZADOR NOTURNO SIMPLES PARA PARA-RAIOS, SEM RELE FOTOELETRICO</v>
          </cell>
          <cell r="C4192" t="str">
            <v xml:space="preserve">UN    </v>
          </cell>
          <cell r="D4192">
            <v>43.26</v>
          </cell>
        </row>
        <row r="4193">
          <cell r="A4193">
            <v>38062</v>
          </cell>
          <cell r="B4193" t="str">
            <v>INTERRUPTOR SIMPLES 10A, 250V, CONJUNTO MONTADO PARA EMBUTIR 4" X 2" (PLACA + SUPORTE + MODULO)</v>
          </cell>
          <cell r="C4193" t="str">
            <v xml:space="preserve">UN    </v>
          </cell>
          <cell r="D4193">
            <v>4.07</v>
          </cell>
        </row>
        <row r="4194">
          <cell r="A4194">
            <v>38063</v>
          </cell>
          <cell r="B4194" t="str">
            <v>INTERRUPTOR PARALELO 10A, 250V, CONJUNTO MONTADO PARA EMBUTIR 4" X 2" (PLACA + SUPORTE + MODULO)</v>
          </cell>
          <cell r="C4194" t="str">
            <v xml:space="preserve">UN    </v>
          </cell>
          <cell r="D4194">
            <v>5.54</v>
          </cell>
        </row>
        <row r="4195">
          <cell r="A4195">
            <v>38064</v>
          </cell>
          <cell r="B4195" t="str">
            <v>INTERRUPTOR BIPOLAR 10A, 250V, CONJUNTO MONTADO PARA EMBUTIR 4" X 2" (PLACA + SUPORTE + MODULO)</v>
          </cell>
          <cell r="C4195" t="str">
            <v xml:space="preserve">UN    </v>
          </cell>
          <cell r="D4195">
            <v>11.48</v>
          </cell>
        </row>
        <row r="4196">
          <cell r="A4196">
            <v>38065</v>
          </cell>
          <cell r="B4196" t="str">
            <v>INTERRUPTOR INTERMEDIARIO 10A, 250V, CONJUNTO MONTADO PARA EMBUTIR 4" X 2" (PLACA + SUPORTE + MODULO)</v>
          </cell>
          <cell r="C4196" t="str">
            <v xml:space="preserve">UN    </v>
          </cell>
          <cell r="D4196">
            <v>16.29</v>
          </cell>
        </row>
        <row r="4197">
          <cell r="A4197">
            <v>38066</v>
          </cell>
          <cell r="B4197" t="str">
            <v>PULSADOR CAMPAINHA 10A, 250V, CONJUNTO MONTADO PARA EMBUTIR 4" X 2" (PLACA + SUPORTE + MODULO)</v>
          </cell>
          <cell r="C4197" t="str">
            <v xml:space="preserve">UN    </v>
          </cell>
          <cell r="D4197">
            <v>5.48</v>
          </cell>
        </row>
        <row r="4198">
          <cell r="A4198">
            <v>38067</v>
          </cell>
          <cell r="B4198" t="str">
            <v>PULSADOR MINUTERIA 10A, 250V, CONJUNTO MONTADO PARA EMBUTIR 4" X 2" (PLACA + SUPORTE + MODULO)</v>
          </cell>
          <cell r="C4198" t="str">
            <v xml:space="preserve">UN    </v>
          </cell>
          <cell r="D4198">
            <v>7.71</v>
          </cell>
        </row>
        <row r="4199">
          <cell r="A4199">
            <v>38068</v>
          </cell>
          <cell r="B4199" t="str">
            <v>INTERRUPTORES SIMPLES (2 MODULOS) 10A, 250V, CONJUNTO MONTADO PARA EMBUTIR 4" X 2" (PLACA + SUPORTE + MODULOS)</v>
          </cell>
          <cell r="C4199" t="str">
            <v xml:space="preserve">UN    </v>
          </cell>
          <cell r="D4199">
            <v>8.35</v>
          </cell>
        </row>
        <row r="4200">
          <cell r="A4200">
            <v>38069</v>
          </cell>
          <cell r="B4200" t="str">
            <v>INTERRUPTOR SIMPLES + INTERRUPTOR PARALELO 10A, 250V, CONJUNTO MONTADO PARA EMBUTIR 4" X 2" (PLACA + SUPORTE + MODULOS)</v>
          </cell>
          <cell r="C4200" t="str">
            <v xml:space="preserve">UN    </v>
          </cell>
          <cell r="D4200">
            <v>9.02</v>
          </cell>
        </row>
        <row r="4201">
          <cell r="A4201">
            <v>38070</v>
          </cell>
          <cell r="B4201" t="str">
            <v>INTERRUPTORES PARALELOS (2 MODULOS) 10A, 250V, CONJUNTO MONTADO PARA EMBUTIR 4" X 2" (PLACA + SUPORTE + MODULOS)</v>
          </cell>
          <cell r="C4201" t="str">
            <v xml:space="preserve">UN    </v>
          </cell>
          <cell r="D4201">
            <v>9.64</v>
          </cell>
        </row>
        <row r="4202">
          <cell r="A4202">
            <v>38071</v>
          </cell>
          <cell r="B4202" t="str">
            <v>INTERRUPTORES SIMPLES (3 MODULOS) 10A, 250V, CONJUNTO MONTADO PARA EMBUTIR 4" X 2" (PLACA + SUPORTE + MODULOS)</v>
          </cell>
          <cell r="C4202" t="str">
            <v xml:space="preserve">UN    </v>
          </cell>
          <cell r="D4202">
            <v>9.98</v>
          </cell>
        </row>
        <row r="4203">
          <cell r="A4203">
            <v>38072</v>
          </cell>
          <cell r="B4203" t="str">
            <v>INTERRUPTORES SIMPLES (2 MODULOS) + 1 INTERRUPTOR PARALELO 10A, 250V, CONJUNTO MONTADO PARA EMBUTIR 4" X 2" (PLACA + SUPORTE + MODULOS)</v>
          </cell>
          <cell r="C4203" t="str">
            <v xml:space="preserve">UN    </v>
          </cell>
          <cell r="D4203">
            <v>12.1</v>
          </cell>
        </row>
        <row r="4204">
          <cell r="A4204">
            <v>38073</v>
          </cell>
          <cell r="B4204" t="str">
            <v>INTERRUPTOR SIMPLES + 2 INTERRUPTORES PARALELOS 10A, 250V, CONJUNTO MONTADO PARA EMBUTIR 4" X 2" (PLACA + SUPORTE + MODULOS)</v>
          </cell>
          <cell r="C4204" t="str">
            <v xml:space="preserve">UN    </v>
          </cell>
          <cell r="D4204">
            <v>13.44</v>
          </cell>
        </row>
        <row r="4205">
          <cell r="A4205">
            <v>38074</v>
          </cell>
          <cell r="B4205" t="str">
            <v>INTERRUPTORES PARALELOS (3 MODULOS) 10A, 250V, CONJUNTO MONTADO PARA EMBUTIR 4" X 2" (PLACA + SUPORTE + MODULO)</v>
          </cell>
          <cell r="C4205" t="str">
            <v xml:space="preserve">UN    </v>
          </cell>
          <cell r="D4205">
            <v>14.67</v>
          </cell>
        </row>
        <row r="4206">
          <cell r="A4206">
            <v>38075</v>
          </cell>
          <cell r="B4206" t="str">
            <v>TOMADA 2P+T 20A 250V, CONJUNTO MONTADO PARA EMBUTIR 4" X 2" (PLACA + SUPORTE + MODULO)</v>
          </cell>
          <cell r="C4206" t="str">
            <v xml:space="preserve">UN    </v>
          </cell>
          <cell r="D4206">
            <v>9.18</v>
          </cell>
        </row>
        <row r="4207">
          <cell r="A4207">
            <v>38076</v>
          </cell>
          <cell r="B4207" t="str">
            <v>TOMADAS (2 MODULOS) 2P+T 10A, 250V, CONJUNTO MONTADO PARA EMBUTIR 4" X 2" (PLACA + SUPORTE + MODULOS)</v>
          </cell>
          <cell r="C4207" t="str">
            <v xml:space="preserve">UN    </v>
          </cell>
          <cell r="D4207">
            <v>10.29</v>
          </cell>
        </row>
        <row r="4208">
          <cell r="A4208">
            <v>38077</v>
          </cell>
          <cell r="B4208" t="str">
            <v>INTERRUPTOR SIMPLES + TOMADA 2P+T 10A, 250V, CONJUNTO MONTADO PARA EMBUTIR 4" X 2" (PLACA + SUPORTE + MODULOS)</v>
          </cell>
          <cell r="C4208" t="str">
            <v xml:space="preserve">UN    </v>
          </cell>
          <cell r="D4208">
            <v>8.82</v>
          </cell>
        </row>
        <row r="4209">
          <cell r="A4209">
            <v>38078</v>
          </cell>
          <cell r="B4209" t="str">
            <v>INTERRUPTOR PARALELO + TOMADA 2P+T 10A, 250V, CONJUNTO MONTADO PARA EMBUTIR 4" X 2" (PLACA + SUPORTE + MODULOS)</v>
          </cell>
          <cell r="C4209" t="str">
            <v xml:space="preserve">UN    </v>
          </cell>
          <cell r="D4209">
            <v>9.5</v>
          </cell>
        </row>
        <row r="4210">
          <cell r="A4210">
            <v>38079</v>
          </cell>
          <cell r="B4210" t="str">
            <v>INTERRUPTORES SIMPLES (2 MODULOS) + TOMADA 2P+T 10A, 250V, CONJUNTO MONTADO PARA EMBUTIR 4" X 2" (PLACA + SUPORTE + MODULOS)</v>
          </cell>
          <cell r="C4210" t="str">
            <v xml:space="preserve">UN    </v>
          </cell>
          <cell r="D4210">
            <v>12.59</v>
          </cell>
        </row>
        <row r="4211">
          <cell r="A4211">
            <v>38080</v>
          </cell>
          <cell r="B4211" t="str">
            <v>INTERRUPTOR SIMPLES + INTERRUPTOR PARALELO + TOMADA 2P+T 10A, 250V, CONJUNTO MONTADO PARA EMBUTIR 4" X 2" (PLACA + SUPORTE + MODULOS)</v>
          </cell>
          <cell r="C4211" t="str">
            <v xml:space="preserve">UN    </v>
          </cell>
          <cell r="D4211">
            <v>16.5</v>
          </cell>
        </row>
        <row r="4212">
          <cell r="A4212">
            <v>38081</v>
          </cell>
          <cell r="B4212" t="str">
            <v>INTERRUPTORES PARALELOS (2 MODULOS) + TOMADA 2P+T 10A, 250V, CONJUNTO MONTADO PARA EMBUTIR 4" X 2" (PLACA + SUPORTE + MODULOS)</v>
          </cell>
          <cell r="C4212" t="str">
            <v xml:space="preserve">UN    </v>
          </cell>
          <cell r="D4212">
            <v>14</v>
          </cell>
        </row>
        <row r="4213">
          <cell r="A4213">
            <v>38082</v>
          </cell>
          <cell r="B4213" t="str">
            <v>TOMADA RJ11, 2 FIOS, CONJUNTO MONTADO PARA EMBUTIR 4" X 2" (PLACA + SUPORTE + MODULO)</v>
          </cell>
          <cell r="C4213" t="str">
            <v xml:space="preserve">UN    </v>
          </cell>
          <cell r="D4213">
            <v>11.68</v>
          </cell>
        </row>
        <row r="4214">
          <cell r="A4214">
            <v>38083</v>
          </cell>
          <cell r="B4214" t="str">
            <v>TOMADA RJ45, 8 FIOS, CAT 5E, CONJUNTO MONTADO PARA EMBUTIR 4" X 2" (PLACA + SUPORTE + MODULO)</v>
          </cell>
          <cell r="C4214" t="str">
            <v xml:space="preserve">UN    </v>
          </cell>
          <cell r="D4214">
            <v>20.61</v>
          </cell>
        </row>
        <row r="4215">
          <cell r="A4215">
            <v>38084</v>
          </cell>
          <cell r="B4215" t="str">
            <v>TOMADA PARA ANTENA DE TV, CABO COAXIAL DE 9 MM, CONJUNTO MONTADO PARA EMBUTIR 4" X 2" (PLACA + SUPORTE + MODULO)</v>
          </cell>
          <cell r="C4215" t="str">
            <v xml:space="preserve">UN    </v>
          </cell>
          <cell r="D4215">
            <v>8.9700000000000006</v>
          </cell>
        </row>
        <row r="4216">
          <cell r="A4216">
            <v>38085</v>
          </cell>
          <cell r="B4216" t="str">
            <v>CAMPAINHA CIGARRA 127 V / 220 V, CONJUNTO MONTADO PARA EMBUTIR 4" X 2" (PLACA + SUPORTE + MODULO)</v>
          </cell>
          <cell r="C4216" t="str">
            <v xml:space="preserve">UN    </v>
          </cell>
          <cell r="D4216">
            <v>12.54</v>
          </cell>
        </row>
        <row r="4217">
          <cell r="A4217">
            <v>38087</v>
          </cell>
          <cell r="B4217" t="str">
            <v>VARIADOR DE LUMINOSIDADE ROTATIVO (DIMMER) 127V, 300W, CONJUNTO MONTADO PARA EMBUTIR 4" X 2" (PLACA + SUPORTE + MODULO)</v>
          </cell>
          <cell r="C4217" t="str">
            <v xml:space="preserve">UN    </v>
          </cell>
          <cell r="D4217">
            <v>35.5</v>
          </cell>
        </row>
        <row r="4218">
          <cell r="A4218">
            <v>38088</v>
          </cell>
          <cell r="B4218" t="str">
            <v>VARIADOR DE LUMINOSIDADE ROTATIVO (DIMMER) 220V, 600W, CONJUNTO MONTADO PARA EMBUTIR 4" X 2" (PLACA + SUPORTE + MODULO)</v>
          </cell>
          <cell r="C4218" t="str">
            <v xml:space="preserve">UN    </v>
          </cell>
          <cell r="D4218">
            <v>46.38</v>
          </cell>
        </row>
        <row r="4219">
          <cell r="A4219">
            <v>38089</v>
          </cell>
          <cell r="B4219" t="str">
            <v>VARIADOR DE VELOCIDADE PARA VENTILADOR 127V, 150W + 2 INTERRUPTORES PARALELOS, PARA REVERSAO E LAMPADA, CONJUNTO MONTADO PARA EMBUTIR 4" X 2" (PLACA + SUPORTE + MODULOS)</v>
          </cell>
          <cell r="C4219" t="str">
            <v xml:space="preserve">UN    </v>
          </cell>
          <cell r="D4219">
            <v>29.57</v>
          </cell>
        </row>
        <row r="4220">
          <cell r="A4220">
            <v>38090</v>
          </cell>
          <cell r="B4220" t="str">
            <v>VARIADOR DE VELOCIDADE PARA VENTILADOR 220V, 250W + 2 INTERRUPTORES PARALELOS, PARA REVERSAO E LAMPADA, CONJUNTO MONTADO PARA EMBUTIR 4" X 2" (PLACA + SUPORTE + MODULOS)</v>
          </cell>
          <cell r="C4220" t="str">
            <v xml:space="preserve">UN    </v>
          </cell>
          <cell r="D4220">
            <v>30.56</v>
          </cell>
        </row>
        <row r="4221">
          <cell r="A4221">
            <v>38091</v>
          </cell>
          <cell r="B4221" t="str">
            <v>ESPELHO / PLACA CEGA 4" X 2", PARA INSTALACAO DE TOMADAS E INTERRUPTORES</v>
          </cell>
          <cell r="C4221" t="str">
            <v xml:space="preserve">UN    </v>
          </cell>
          <cell r="D4221">
            <v>1.4</v>
          </cell>
        </row>
        <row r="4222">
          <cell r="A4222">
            <v>38092</v>
          </cell>
          <cell r="B4222" t="str">
            <v>ESPELHO / PLACA DE 1 POSTO 4" X 2", PARA INSTALACAO DE TOMADAS E INTERRUPTORES</v>
          </cell>
          <cell r="C4222" t="str">
            <v xml:space="preserve">UN    </v>
          </cell>
          <cell r="D4222">
            <v>1.32</v>
          </cell>
        </row>
        <row r="4223">
          <cell r="A4223">
            <v>38093</v>
          </cell>
          <cell r="B4223" t="str">
            <v>ESPELHO / PLACA DE 2 POSTOS 4" X 2", PARA INSTALACAO DE TOMADAS E INTERRUPTORES</v>
          </cell>
          <cell r="C4223" t="str">
            <v xml:space="preserve">UN    </v>
          </cell>
          <cell r="D4223">
            <v>1.37</v>
          </cell>
        </row>
        <row r="4224">
          <cell r="A4224">
            <v>38094</v>
          </cell>
          <cell r="B4224" t="str">
            <v>ESPELHO / PLACA DE 3 POSTOS 4" X 2", PARA INSTALACAO DE TOMADAS E INTERRUPTORES</v>
          </cell>
          <cell r="C4224" t="str">
            <v xml:space="preserve">UN    </v>
          </cell>
          <cell r="D4224">
            <v>1.68</v>
          </cell>
        </row>
        <row r="4225">
          <cell r="A4225">
            <v>38095</v>
          </cell>
          <cell r="B4225" t="str">
            <v>ESPELHO / PLACA CEGA 4" X 4", PARA INSTALACAO DE TOMADAS E INTERRUPTORES</v>
          </cell>
          <cell r="C4225" t="str">
            <v xml:space="preserve">UN    </v>
          </cell>
          <cell r="D4225">
            <v>2.96</v>
          </cell>
        </row>
        <row r="4226">
          <cell r="A4226">
            <v>38096</v>
          </cell>
          <cell r="B4226" t="str">
            <v>ESPELHO / PLACA DE 2 POSTOS 4" X 4", PARA INSTALACAO DE TOMADAS E INTERRUPTORES</v>
          </cell>
          <cell r="C4226" t="str">
            <v xml:space="preserve">UN    </v>
          </cell>
          <cell r="D4226">
            <v>3.18</v>
          </cell>
        </row>
        <row r="4227">
          <cell r="A4227">
            <v>38097</v>
          </cell>
          <cell r="B4227" t="str">
            <v>ESPELHO / PLACA DE 4 POSTOS 4" X 4", PARA INSTALACAO DE TOMADAS E INTERRUPTORES</v>
          </cell>
          <cell r="C4227" t="str">
            <v xml:space="preserve">UN    </v>
          </cell>
          <cell r="D4227">
            <v>3.41</v>
          </cell>
        </row>
        <row r="4228">
          <cell r="A4228">
            <v>38098</v>
          </cell>
          <cell r="B4228" t="str">
            <v>ESPELHO / PLACA DE 6 POSTOS 4" X 4", PARA INSTALACAO DE TOMADAS E INTERRUPTORES</v>
          </cell>
          <cell r="C4228" t="str">
            <v xml:space="preserve">UN    </v>
          </cell>
          <cell r="D4228">
            <v>3.41</v>
          </cell>
        </row>
        <row r="4229">
          <cell r="A4229">
            <v>38099</v>
          </cell>
          <cell r="B4229" t="str">
            <v>SUPORTE DE FIXACAO PARA ESPELHO / PLACA 4" X 2", PARA 3 MODULOS, PARA INSTALACAO DE TOMADAS E INTERRUPTORES (SOMENTE SUPORTE)</v>
          </cell>
          <cell r="C4229" t="str">
            <v xml:space="preserve">UN    </v>
          </cell>
          <cell r="D4229">
            <v>0.87</v>
          </cell>
        </row>
        <row r="4230">
          <cell r="A4230">
            <v>38100</v>
          </cell>
          <cell r="B4230" t="str">
            <v>SUPORTE DE FIXACAO PARA ESPELHO / PLACA 4" X 4", PARA 6 MODULOS, PARA INSTALACAO DE TOMADAS E INTERRUPTORES (SOMENTE SUPORTE)</v>
          </cell>
          <cell r="C4230" t="str">
            <v xml:space="preserve">UN    </v>
          </cell>
          <cell r="D4230">
            <v>1.42</v>
          </cell>
        </row>
        <row r="4231">
          <cell r="A4231">
            <v>38101</v>
          </cell>
          <cell r="B4231" t="str">
            <v>TOMADA 2P+T 10A, 250V  (APENAS MODULO)</v>
          </cell>
          <cell r="C4231" t="str">
            <v xml:space="preserve">UN    </v>
          </cell>
          <cell r="D4231">
            <v>4.51</v>
          </cell>
        </row>
        <row r="4232">
          <cell r="A4232">
            <v>38102</v>
          </cell>
          <cell r="B4232" t="str">
            <v>TOMADA 2P+T 20A, 250V  (APENAS MODULO)</v>
          </cell>
          <cell r="C4232" t="str">
            <v xml:space="preserve">UN    </v>
          </cell>
          <cell r="D4232">
            <v>5.77</v>
          </cell>
        </row>
        <row r="4233">
          <cell r="A4233">
            <v>38103</v>
          </cell>
          <cell r="B4233" t="str">
            <v>TOMADA RJ11, 2 FIOS (APENAS MODULO)</v>
          </cell>
          <cell r="C4233" t="str">
            <v xml:space="preserve">UN    </v>
          </cell>
          <cell r="D4233">
            <v>9.48</v>
          </cell>
        </row>
        <row r="4234">
          <cell r="A4234">
            <v>38104</v>
          </cell>
          <cell r="B4234" t="str">
            <v>TOMADA RJ45, 8 FIOS, CAT 5E (APENAS MODULO)</v>
          </cell>
          <cell r="C4234" t="str">
            <v xml:space="preserve">UN    </v>
          </cell>
          <cell r="D4234">
            <v>18.57</v>
          </cell>
        </row>
        <row r="4235">
          <cell r="A4235">
            <v>38105</v>
          </cell>
          <cell r="B4235" t="str">
            <v>TOMADA PARA ANTENA DE TV, CABO COAXIAL DE 9 MM (APENAS MODULO)</v>
          </cell>
          <cell r="C4235" t="str">
            <v xml:space="preserve">UN    </v>
          </cell>
          <cell r="D4235">
            <v>6.31</v>
          </cell>
        </row>
        <row r="4236">
          <cell r="A4236">
            <v>38106</v>
          </cell>
          <cell r="B4236" t="str">
            <v>CAMPAINHA CIGARRA 127 V / 220 V (APENAS MODULO)</v>
          </cell>
          <cell r="C4236" t="str">
            <v xml:space="preserve">UN    </v>
          </cell>
          <cell r="D4236">
            <v>10.62</v>
          </cell>
        </row>
        <row r="4237">
          <cell r="A4237">
            <v>38108</v>
          </cell>
          <cell r="B4237" t="str">
            <v>VARIADOR DE LUMINOSIDADE ROTATIVO (DIMMER) 127 V, 300 W (APENAS MODULO)</v>
          </cell>
          <cell r="C4237" t="str">
            <v xml:space="preserve">UN    </v>
          </cell>
          <cell r="D4237">
            <v>27.6</v>
          </cell>
        </row>
        <row r="4238">
          <cell r="A4238">
            <v>38109</v>
          </cell>
          <cell r="B4238" t="str">
            <v>VARIADOR DE LUMINOSIDADE ROTATIVO (DIMMER) 220 V, 600 W (APENAS MODULO)</v>
          </cell>
          <cell r="C4238" t="str">
            <v xml:space="preserve">UN    </v>
          </cell>
          <cell r="D4238">
            <v>44.11</v>
          </cell>
        </row>
        <row r="4239">
          <cell r="A4239">
            <v>38110</v>
          </cell>
          <cell r="B4239" t="str">
            <v>VARIADOR DE VELOCIDADE PARA VENTILADOR 127 V, 150 W (APENAS MODULO)</v>
          </cell>
          <cell r="C4239" t="str">
            <v xml:space="preserve">UN    </v>
          </cell>
          <cell r="D4239">
            <v>16.97</v>
          </cell>
        </row>
        <row r="4240">
          <cell r="A4240">
            <v>38111</v>
          </cell>
          <cell r="B4240" t="str">
            <v>VARIADOR DE VELOCIDADE PARA VENTILADOR 220 V, 250 W (APENAS MODULO)</v>
          </cell>
          <cell r="C4240" t="str">
            <v xml:space="preserve">UN    </v>
          </cell>
          <cell r="D4240">
            <v>18.97</v>
          </cell>
        </row>
        <row r="4241">
          <cell r="A4241">
            <v>38112</v>
          </cell>
          <cell r="B4241" t="str">
            <v>INTERRUPTOR SIMPLES 10A, 250V (APENAS MODULO)</v>
          </cell>
          <cell r="C4241" t="str">
            <v xml:space="preserve">UN    </v>
          </cell>
          <cell r="D4241">
            <v>3.96</v>
          </cell>
        </row>
        <row r="4242">
          <cell r="A4242">
            <v>38113</v>
          </cell>
          <cell r="B4242" t="str">
            <v>INTERRUPTOR PARALELO 10A, 250V (APENAS MODULO)</v>
          </cell>
          <cell r="C4242" t="str">
            <v xml:space="preserve">UN    </v>
          </cell>
          <cell r="D4242">
            <v>5.16</v>
          </cell>
        </row>
        <row r="4243">
          <cell r="A4243">
            <v>38114</v>
          </cell>
          <cell r="B4243" t="str">
            <v>INTERRUPTOR BIPOLAR SIMPLES 10 A, 250 V (APENAS MODULO)</v>
          </cell>
          <cell r="C4243" t="str">
            <v xml:space="preserve">UN    </v>
          </cell>
          <cell r="D4243">
            <v>10.27</v>
          </cell>
        </row>
        <row r="4244">
          <cell r="A4244">
            <v>38115</v>
          </cell>
          <cell r="B4244" t="str">
            <v>INTERRUPTOR INTERMEDIARIO 10 A, 250 V (APENAS MODULO)</v>
          </cell>
          <cell r="C4244" t="str">
            <v xml:space="preserve">UN    </v>
          </cell>
          <cell r="D4244">
            <v>10.96</v>
          </cell>
        </row>
        <row r="4245">
          <cell r="A4245">
            <v>38116</v>
          </cell>
          <cell r="B4245" t="str">
            <v>PULSADOR CAMPAINHA 10A, 250V (APENAS MODULO)</v>
          </cell>
          <cell r="C4245" t="str">
            <v xml:space="preserve">UN    </v>
          </cell>
          <cell r="D4245">
            <v>3.32</v>
          </cell>
        </row>
        <row r="4246">
          <cell r="A4246">
            <v>38117</v>
          </cell>
          <cell r="B4246" t="str">
            <v>PULSADOR MINUTERIA 10A, 250V (APENAS MODULO)</v>
          </cell>
          <cell r="C4246" t="str">
            <v xml:space="preserve">UN    </v>
          </cell>
          <cell r="D4246">
            <v>5.65</v>
          </cell>
        </row>
        <row r="4247">
          <cell r="A4247">
            <v>38119</v>
          </cell>
          <cell r="B4247" t="str">
            <v>TINTA BORRACHA CLORADA, ACABAMENTO SEMIBRILHO, BRANCA</v>
          </cell>
          <cell r="C4247" t="str">
            <v xml:space="preserve">L     </v>
          </cell>
          <cell r="D4247">
            <v>81.739999999999995</v>
          </cell>
        </row>
        <row r="4248">
          <cell r="A4248">
            <v>38120</v>
          </cell>
          <cell r="B4248" t="str">
            <v>MASSA EPOXI BICOMPONENTE PARA REPAROS</v>
          </cell>
          <cell r="C4248" t="str">
            <v xml:space="preserve">KG    </v>
          </cell>
          <cell r="D4248">
            <v>74.72</v>
          </cell>
        </row>
        <row r="4249">
          <cell r="A4249">
            <v>38121</v>
          </cell>
          <cell r="B4249" t="str">
            <v>TINTA A BASE DE RESINA ACRILICA EMULSIONADA EM AGUA, PARA SINALIZACAO HORIZONTAL VIARIA (NBR 13699)</v>
          </cell>
          <cell r="C4249" t="str">
            <v xml:space="preserve">L     </v>
          </cell>
          <cell r="D4249">
            <v>7.68</v>
          </cell>
        </row>
        <row r="4250">
          <cell r="A4250">
            <v>38122</v>
          </cell>
          <cell r="B4250" t="str">
            <v>FUNDO PREPARADOR ACRILICO BASE AGUA</v>
          </cell>
          <cell r="C4250" t="str">
            <v xml:space="preserve">L     </v>
          </cell>
          <cell r="D4250">
            <v>7.13</v>
          </cell>
        </row>
        <row r="4251">
          <cell r="A4251">
            <v>38123</v>
          </cell>
          <cell r="B4251" t="str">
            <v>SELANTE TIPO VEDA CALHA PARA METAL E FIBROCIMENTO</v>
          </cell>
          <cell r="C4251" t="str">
            <v xml:space="preserve">KG    </v>
          </cell>
          <cell r="D4251">
            <v>56.32</v>
          </cell>
        </row>
        <row r="4252">
          <cell r="A4252">
            <v>38124</v>
          </cell>
          <cell r="B4252" t="str">
            <v>ESPUMA EXPANSIVA DE POLIURETANO, APLICACAO MANUAL - 500 ML</v>
          </cell>
          <cell r="C4252" t="str">
            <v xml:space="preserve">UN    </v>
          </cell>
          <cell r="D4252">
            <v>21.64</v>
          </cell>
        </row>
        <row r="4253">
          <cell r="A4253">
            <v>38125</v>
          </cell>
          <cell r="B4253" t="str">
            <v>FERTILIZANTE ORGANICO COMPOSTO, CLASSE A</v>
          </cell>
          <cell r="C4253" t="str">
            <v xml:space="preserve">KG    </v>
          </cell>
          <cell r="D4253">
            <v>0.66</v>
          </cell>
        </row>
        <row r="4254">
          <cell r="A4254">
            <v>38127</v>
          </cell>
          <cell r="B4254" t="str">
            <v>BASE DE MISTURADOR MONOCOMANDO PARA CHUVEIRO</v>
          </cell>
          <cell r="C4254" t="str">
            <v xml:space="preserve">UN    </v>
          </cell>
          <cell r="D4254">
            <v>404.03</v>
          </cell>
        </row>
        <row r="4255">
          <cell r="A4255">
            <v>38128</v>
          </cell>
          <cell r="B4255" t="str">
            <v>TERRA VEGETAL (ENSACADA)</v>
          </cell>
          <cell r="C4255" t="str">
            <v xml:space="preserve">KG    </v>
          </cell>
          <cell r="D4255">
            <v>0.39</v>
          </cell>
        </row>
        <row r="4256">
          <cell r="A4256">
            <v>38129</v>
          </cell>
          <cell r="B4256" t="str">
            <v>CURVA DE TRANSPOSICAO, PVC SOLDAVEL, 20 MM, PARA AGUA FRIA PREDIAL</v>
          </cell>
          <cell r="C4256" t="str">
            <v xml:space="preserve">UN    </v>
          </cell>
          <cell r="D4256">
            <v>2.5099999999999998</v>
          </cell>
        </row>
        <row r="4257">
          <cell r="A4257">
            <v>38130</v>
          </cell>
          <cell r="B4257" t="str">
            <v>TUBO CPVC SOLDAVEL, 35 MM, AGUA QUENTE PREDIAL (NBR 15884)</v>
          </cell>
          <cell r="C4257" t="str">
            <v xml:space="preserve">M     </v>
          </cell>
          <cell r="D4257">
            <v>23.43</v>
          </cell>
        </row>
        <row r="4258">
          <cell r="A4258">
            <v>38131</v>
          </cell>
          <cell r="B4258" t="str">
            <v>TINTA BORRACHA, CLORADA, ACABAMENTO SEMIBRILHO, PRETA</v>
          </cell>
          <cell r="C4258" t="str">
            <v xml:space="preserve">L     </v>
          </cell>
          <cell r="D4258">
            <v>82.47</v>
          </cell>
        </row>
        <row r="4259">
          <cell r="A4259">
            <v>38132</v>
          </cell>
          <cell r="B4259" t="str">
            <v>FIO COBRE NU DE 16 A 35 MM2, PARA TENSOES DE ATE 600 V</v>
          </cell>
          <cell r="C4259" t="str">
            <v xml:space="preserve">KG    </v>
          </cell>
          <cell r="D4259">
            <v>46.26</v>
          </cell>
        </row>
        <row r="4260">
          <cell r="A4260">
            <v>38133</v>
          </cell>
          <cell r="B4260" t="str">
            <v>FIO COBRE NU DE 50 A 120 MM2, PARA TENSOES DE ATE 600 V</v>
          </cell>
          <cell r="C4260" t="str">
            <v xml:space="preserve">KG    </v>
          </cell>
          <cell r="D4260">
            <v>44.75</v>
          </cell>
        </row>
        <row r="4261">
          <cell r="A4261">
            <v>38134</v>
          </cell>
          <cell r="B4261" t="str">
            <v>FIO COBRE NU DE 150 A 500 MM2, PARA TENSOES DE ATE 600 V</v>
          </cell>
          <cell r="C4261" t="str">
            <v xml:space="preserve">KG    </v>
          </cell>
          <cell r="D4261">
            <v>45.36</v>
          </cell>
        </row>
        <row r="4262">
          <cell r="A4262">
            <v>38135</v>
          </cell>
          <cell r="B4262" t="str">
            <v>LADRILHO HIDRAULICO, *20 X 20* CM, E= 2 CM, TATIL ALERTA OU DIRECIONAL, AMARELO</v>
          </cell>
          <cell r="C4262" t="str">
            <v xml:space="preserve">M2    </v>
          </cell>
          <cell r="D4262">
            <v>55.46</v>
          </cell>
        </row>
        <row r="4263">
          <cell r="A4263">
            <v>38137</v>
          </cell>
          <cell r="B4263" t="str">
            <v>LADRILHO HIDRAULICO, *20 X 20* CM, E= 2 CM, RAMPA, NATURAL</v>
          </cell>
          <cell r="C4263" t="str">
            <v xml:space="preserve">M2    </v>
          </cell>
          <cell r="D4263">
            <v>43.75</v>
          </cell>
        </row>
        <row r="4264">
          <cell r="A4264">
            <v>38138</v>
          </cell>
          <cell r="B4264" t="str">
            <v>LADRILHO HIDRAULICO, *30 X 30* CM, E= 2 CM, MILANO, NATURAL</v>
          </cell>
          <cell r="C4264" t="str">
            <v xml:space="preserve">M2    </v>
          </cell>
          <cell r="D4264">
            <v>42.96</v>
          </cell>
        </row>
        <row r="4265">
          <cell r="A4265">
            <v>38140</v>
          </cell>
          <cell r="B4265" t="str">
            <v>DISCO DE CORTE DIAMANTADO SEGMENTADO PARA CONCRETO, DIAMETRO DE 110 MM, FURO DE 20 MM</v>
          </cell>
          <cell r="C4265" t="str">
            <v xml:space="preserve">UN    </v>
          </cell>
          <cell r="D4265">
            <v>18.5</v>
          </cell>
        </row>
        <row r="4266">
          <cell r="A4266">
            <v>38151</v>
          </cell>
          <cell r="B4266" t="str">
            <v>FECHADURA DE EMBUTIR PARA PORTA EXTERNA, MAQUINA 40 MM, COM CILINDRO, MACANETA ALAVANCA E ROSETA REDONDA EM METAL CROMADO - NIVEL DE SEGURANCA MEDIO - COMPLETA</v>
          </cell>
          <cell r="C4266" t="str">
            <v xml:space="preserve">CJ    </v>
          </cell>
          <cell r="D4266">
            <v>39.33</v>
          </cell>
        </row>
        <row r="4267">
          <cell r="A4267">
            <v>38152</v>
          </cell>
          <cell r="B4267" t="str">
            <v>FECHADURA DE EMBUTIR PARA PORTA EXTERNA, MAQUINA 55 MM, COM CILINDRO, MACANETA ALAVANCA E ROSETA REDONDA EM METAL CROMADO - NIVEL DE SEGURANCA MEDIO - COMPLETA</v>
          </cell>
          <cell r="C4267" t="str">
            <v xml:space="preserve">CJ    </v>
          </cell>
          <cell r="D4267">
            <v>56.92</v>
          </cell>
        </row>
        <row r="4268">
          <cell r="A4268">
            <v>38153</v>
          </cell>
          <cell r="B4268" t="str">
            <v>FECHADURA DE EMBUTIR PARA PORTA DE BANHEIRO, TIPO TRANQUETA, MAQUINA 40 MM, MACANETAS ALAVANCA, ESPELHO EM METAL CROMADO - NIVEL SEGURANCA MEDIO - COMPLETA</v>
          </cell>
          <cell r="C4268" t="str">
            <v xml:space="preserve">CJ    </v>
          </cell>
          <cell r="D4268">
            <v>28.49</v>
          </cell>
        </row>
        <row r="4269">
          <cell r="A4269">
            <v>38154</v>
          </cell>
          <cell r="B4269" t="str">
            <v>FECHADURA AUXILIAR TRAVA DE SEGURANCA SIMPLES, CROMADA, MAQUINA *40* MM, INCLUI CHAVE TETRA E ROSETA REDONDA - COMPLETA</v>
          </cell>
          <cell r="C4269" t="str">
            <v xml:space="preserve">CJ    </v>
          </cell>
          <cell r="D4269">
            <v>30.06</v>
          </cell>
        </row>
        <row r="4270">
          <cell r="A4270">
            <v>38155</v>
          </cell>
          <cell r="B4270" t="str">
            <v>FECHADURA DE SOBREPOR PARA PORTAO, COM CHAVE TETRA, CAIXA *100* MM, TRINCO LATERAL, EM LATAO OU ACO CROMADO, PINTADO - COMPLETA</v>
          </cell>
          <cell r="C4270" t="str">
            <v xml:space="preserve">UN    </v>
          </cell>
          <cell r="D4270">
            <v>37.76</v>
          </cell>
        </row>
        <row r="4271">
          <cell r="A4271">
            <v>38165</v>
          </cell>
          <cell r="B4271" t="str">
            <v>FECHO / FECHADURA COM PUXADOR CONCHA, COM TRANCA TIPO TRAVA, PARA JANELA / PORTA DE CORRER (INCLUI TESTA, FECHADURA, PUXADOR) - COMPLETA</v>
          </cell>
          <cell r="C4271" t="str">
            <v xml:space="preserve">CJ    </v>
          </cell>
          <cell r="D4271">
            <v>52.41</v>
          </cell>
        </row>
        <row r="4272">
          <cell r="A4272">
            <v>38166</v>
          </cell>
          <cell r="B4272" t="str">
            <v>VARA/ PERFIL PARA CREMONA, EM LATAO CROMADO, COMPRIMENTO DE 120 CM</v>
          </cell>
          <cell r="C4272" t="str">
            <v xml:space="preserve">UN    </v>
          </cell>
          <cell r="D4272">
            <v>33.28</v>
          </cell>
        </row>
        <row r="4273">
          <cell r="A4273">
            <v>38167</v>
          </cell>
          <cell r="B4273" t="str">
            <v>BORBOLETA EM ZAMAC CROMADO, PARA TRAVAR JANELA TIPO GUILHOTINA</v>
          </cell>
          <cell r="C4273" t="str">
            <v xml:space="preserve">PAR   </v>
          </cell>
          <cell r="D4273">
            <v>16.47</v>
          </cell>
        </row>
        <row r="4274">
          <cell r="A4274">
            <v>38168</v>
          </cell>
          <cell r="B4274" t="str">
            <v>PUXADOR TUBULAR RETO, DUPLO, EM ALUMINIO POLIDO, DIAMETRO APROX.DE 1", COMPRIMENTO APROX. DE 400 MM, PARA PORTAS DE MADEIRA OU VIDRO</v>
          </cell>
          <cell r="C4274" t="str">
            <v xml:space="preserve">UN    </v>
          </cell>
          <cell r="D4274">
            <v>124.33</v>
          </cell>
        </row>
        <row r="4275">
          <cell r="A4275">
            <v>38169</v>
          </cell>
          <cell r="B4275" t="str">
            <v>CONJUNTO DE FERRAGENS PIVO, PARA PORTA PIVOTANTE DE ATE 100 KG, REGULAVEL COM ESFERA , CROMADO - SUPERIOR E INFERIOR - COMPLETO</v>
          </cell>
          <cell r="C4275" t="str">
            <v xml:space="preserve">CJ    </v>
          </cell>
          <cell r="D4275">
            <v>60.07</v>
          </cell>
        </row>
        <row r="4276">
          <cell r="A4276">
            <v>38170</v>
          </cell>
          <cell r="B4276" t="str">
            <v>OLHO MAGICO / VISOR PARA PORTA DE *25 A 46* MM DE ESPESSURA, ANGULO DE VISAO APROXIMADO DE 200 GRAUS, LATAO CROMADO, COM FECHO JANELA</v>
          </cell>
          <cell r="C4276" t="str">
            <v xml:space="preserve">UN    </v>
          </cell>
          <cell r="D4276">
            <v>10.83</v>
          </cell>
        </row>
        <row r="4277">
          <cell r="A4277">
            <v>38175</v>
          </cell>
          <cell r="B4277" t="str">
            <v>NUMERO / ALGARISMO PARA PORTA, TAMANHO *40* MM, EM ZAMAC, (MODELO DE 0 A 9), FIXACAO POR PARAFUSOS</v>
          </cell>
          <cell r="C4277" t="str">
            <v xml:space="preserve">UN    </v>
          </cell>
          <cell r="D4277">
            <v>2.37</v>
          </cell>
        </row>
        <row r="4278">
          <cell r="A4278">
            <v>38176</v>
          </cell>
          <cell r="B4278" t="str">
            <v>NUMERO / ALGARISMO PARA RESIDENCIA (FACHADA), TAMANHO *120* MM, EM ZAMAC, (MODELO DE 0 A 9), FIXACAO POR PARAFUSOS</v>
          </cell>
          <cell r="C4278" t="str">
            <v xml:space="preserve">UN    </v>
          </cell>
          <cell r="D4278">
            <v>6.42</v>
          </cell>
        </row>
        <row r="4279">
          <cell r="A4279">
            <v>38177</v>
          </cell>
          <cell r="B4279" t="str">
            <v>TRINCO / FECHO TIPO AVIAO, EM ZAMAC CROMADO, *60* MM, PARA JANELAS - INCLUI PARAFUSOS</v>
          </cell>
          <cell r="C4279" t="str">
            <v xml:space="preserve">UN    </v>
          </cell>
          <cell r="D4279">
            <v>7.23</v>
          </cell>
        </row>
        <row r="4280">
          <cell r="A4280">
            <v>38178</v>
          </cell>
          <cell r="B4280" t="str">
            <v>FECHO DE EMBUTIR, TIPO UNHA, COMANDO DESLIZANTE, COM TRAVA, 120 MM, EM LATAO CROMADO</v>
          </cell>
          <cell r="C4280" t="str">
            <v xml:space="preserve">UN    </v>
          </cell>
          <cell r="D4280">
            <v>21.22</v>
          </cell>
        </row>
        <row r="4281">
          <cell r="A4281">
            <v>38179</v>
          </cell>
          <cell r="B4281" t="str">
            <v>ROLDANA CONCOVA DUPLA, EM CHAPA DE ACO, ROLAMENTO INTERNO BLINDADO DE ACO REVESTIDO EM NYLON, PARA PORTA DE CORRER</v>
          </cell>
          <cell r="C4281" t="str">
            <v xml:space="preserve">UN    </v>
          </cell>
          <cell r="D4281">
            <v>26.52</v>
          </cell>
        </row>
        <row r="4282">
          <cell r="A4282">
            <v>38180</v>
          </cell>
          <cell r="B4282" t="str">
            <v>PISO EM REGUA VINILICA SEMIFLEXIVEL, ENCAIXE CLICADO, E = 4 MM (SEM COLOCACAO)</v>
          </cell>
          <cell r="C4282" t="str">
            <v xml:space="preserve">M2    </v>
          </cell>
          <cell r="D4282">
            <v>103.59</v>
          </cell>
        </row>
        <row r="4283">
          <cell r="A4283">
            <v>38181</v>
          </cell>
          <cell r="B4283" t="str">
            <v>PISO TATIL ALERTA OU DIRECIONAL, DE BORRACHA, COLORIDO, 25 X 25 CM, E = 5 MM, PARA COLA</v>
          </cell>
          <cell r="C4283" t="str">
            <v xml:space="preserve">M2    </v>
          </cell>
          <cell r="D4283">
            <v>141.41999999999999</v>
          </cell>
        </row>
        <row r="4284">
          <cell r="A4284">
            <v>38182</v>
          </cell>
          <cell r="B4284" t="str">
            <v>PISO TATIL DE ALERTA OU DIRECIONAL DE BORRACHA, PRETO, 25 X 25 CM, E = 5 MM, PARA COLA</v>
          </cell>
          <cell r="C4284" t="str">
            <v xml:space="preserve">M2    </v>
          </cell>
          <cell r="D4284">
            <v>134.71</v>
          </cell>
        </row>
        <row r="4285">
          <cell r="A4285">
            <v>38185</v>
          </cell>
          <cell r="B4285" t="str">
            <v>PISO TATIL DE ALERTA OU DIRECIONAL, DE BORRACHA, PRETO, 25 X 25 CM, E = 12 MM, PARA ARGAMASSA</v>
          </cell>
          <cell r="C4285" t="str">
            <v xml:space="preserve">M2    </v>
          </cell>
          <cell r="D4285">
            <v>311.76</v>
          </cell>
        </row>
        <row r="4286">
          <cell r="A4286">
            <v>38186</v>
          </cell>
          <cell r="B4286" t="str">
            <v>PISO TATIL DE ALERTA OU DIRECIONAL, DE BORRACHA, COLORIDO, 25 X 25 CM, E = 12 MM, PARA ARGAMASSA</v>
          </cell>
          <cell r="C4286" t="str">
            <v xml:space="preserve">M2    </v>
          </cell>
          <cell r="D4286">
            <v>350.15</v>
          </cell>
        </row>
        <row r="4287">
          <cell r="A4287">
            <v>38189</v>
          </cell>
          <cell r="B4287" t="str">
            <v>DUCHA METALICA DE PAREDE, ARTICULAVEL, COM BRACO/CANO, SEM DESVIADOR</v>
          </cell>
          <cell r="C4287" t="str">
            <v xml:space="preserve">UN    </v>
          </cell>
          <cell r="D4287">
            <v>198.24</v>
          </cell>
        </row>
        <row r="4288">
          <cell r="A4288">
            <v>38190</v>
          </cell>
          <cell r="B4288" t="str">
            <v>DUCHA METALICA DE PAREDE, ARTICULAVEL, COM DESVIADOR E DUCHA MANUAL</v>
          </cell>
          <cell r="C4288" t="str">
            <v xml:space="preserve">UN    </v>
          </cell>
          <cell r="D4288">
            <v>445.79</v>
          </cell>
        </row>
        <row r="4289">
          <cell r="A4289">
            <v>38191</v>
          </cell>
          <cell r="B4289" t="str">
            <v>LAMPADA FLUORESCENTE COMPACTA 2U BRANCA 15 W, BASE E27 (127/220 V)</v>
          </cell>
          <cell r="C4289" t="str">
            <v xml:space="preserve">UN    </v>
          </cell>
          <cell r="D4289">
            <v>7.82</v>
          </cell>
        </row>
        <row r="4290">
          <cell r="A4290">
            <v>38192</v>
          </cell>
          <cell r="B4290" t="str">
            <v>LAMPADA FLUORESCENTE ESPIRAL BRANCA 65 W, BASE E27 (127/220 V)</v>
          </cell>
          <cell r="C4290" t="str">
            <v xml:space="preserve">UN    </v>
          </cell>
          <cell r="D4290">
            <v>54.51</v>
          </cell>
        </row>
        <row r="4291">
          <cell r="A4291">
            <v>38193</v>
          </cell>
          <cell r="B4291" t="str">
            <v>LAMPADA LED 6 W BIVOLT BRANCA, FORMATO TRADICIONAL (BASE E27)</v>
          </cell>
          <cell r="C4291" t="str">
            <v xml:space="preserve">UN    </v>
          </cell>
          <cell r="D4291">
            <v>16.940000000000001</v>
          </cell>
        </row>
        <row r="4292">
          <cell r="A4292">
            <v>38194</v>
          </cell>
          <cell r="B4292" t="str">
            <v>LAMPADA LED 10 W BIVOLT BRANCA, FORMATO TRADICIONAL (BASE E27)</v>
          </cell>
          <cell r="C4292" t="str">
            <v xml:space="preserve">UN    </v>
          </cell>
          <cell r="D4292">
            <v>22.9</v>
          </cell>
        </row>
        <row r="4293">
          <cell r="A4293">
            <v>38195</v>
          </cell>
          <cell r="B4293" t="str">
            <v>PISO PORCELANATO, BORDA RETA, EXTRA, FORMATO MAIOR QUE 2025 CM2</v>
          </cell>
          <cell r="C4293" t="str">
            <v xml:space="preserve">M2    </v>
          </cell>
          <cell r="D4293">
            <v>46.56</v>
          </cell>
        </row>
        <row r="4294">
          <cell r="A4294">
            <v>38196</v>
          </cell>
          <cell r="B4294" t="str">
            <v>TERMINAL METALICO A PRESSAO PARA 1 CABO DE 150 MM2, COM 1 FURO DE FIXACAO</v>
          </cell>
          <cell r="C4294" t="str">
            <v xml:space="preserve">UN    </v>
          </cell>
          <cell r="D4294">
            <v>13.1</v>
          </cell>
        </row>
        <row r="4295">
          <cell r="A4295">
            <v>38200</v>
          </cell>
          <cell r="B4295" t="str">
            <v>CORDA DE POLIAMIDA 12 MM TIPO BOMBEIRO, PARA TRABALHO EM ALTURA</v>
          </cell>
          <cell r="C4295" t="str">
            <v xml:space="preserve">100M  </v>
          </cell>
          <cell r="D4295">
            <v>469.51</v>
          </cell>
        </row>
        <row r="4296">
          <cell r="A4296">
            <v>38364</v>
          </cell>
          <cell r="B4296" t="str">
            <v>BANCADA/ BANCA EM GRANITO, POLIDO, TIPO ANDORINHA/ QUARTZ/ CASTELO/ CORUMBA OU OUTROS EQUIVALENTES DA REGIAO, COM CUBA INOX, FORMATO *120 X 60* CM, E=  *2* CM</v>
          </cell>
          <cell r="C4296" t="str">
            <v xml:space="preserve">UN    </v>
          </cell>
          <cell r="D4296">
            <v>555.54999999999995</v>
          </cell>
        </row>
        <row r="4297">
          <cell r="A4297">
            <v>38365</v>
          </cell>
          <cell r="B4297" t="str">
            <v>CAMADA SEPARADORA DE FILME DE POLIETILENO 20 A 25 MICRA</v>
          </cell>
          <cell r="C4297" t="str">
            <v xml:space="preserve">M2    </v>
          </cell>
          <cell r="D4297">
            <v>1.33</v>
          </cell>
        </row>
        <row r="4298">
          <cell r="A4298">
            <v>38366</v>
          </cell>
          <cell r="B4298" t="str">
            <v>PAPEL KRAFT BETUMADO</v>
          </cell>
          <cell r="C4298" t="str">
            <v xml:space="preserve">M2    </v>
          </cell>
          <cell r="D4298">
            <v>3.53</v>
          </cell>
        </row>
        <row r="4299">
          <cell r="A4299">
            <v>38367</v>
          </cell>
          <cell r="B4299" t="str">
            <v>ESPATULA DE ACO INOX COM CABO DE MADEIRA, LARGURA 8 CM</v>
          </cell>
          <cell r="C4299" t="str">
            <v xml:space="preserve">UN    </v>
          </cell>
          <cell r="D4299">
            <v>9.99</v>
          </cell>
        </row>
        <row r="4300">
          <cell r="A4300">
            <v>38368</v>
          </cell>
          <cell r="B4300" t="str">
            <v>ESPATULA DE PLASTICO LISA, LARGURA 10 CM</v>
          </cell>
          <cell r="C4300" t="str">
            <v xml:space="preserve">UN    </v>
          </cell>
          <cell r="D4300">
            <v>5.39</v>
          </cell>
        </row>
        <row r="4301">
          <cell r="A4301">
            <v>38369</v>
          </cell>
          <cell r="B4301" t="str">
            <v>DESEMPENADEIRA DE ACO DENTADA 12 X *25* CM, DENTES 8 X 8 MM, CABO FECHADO DE MADEIRA</v>
          </cell>
          <cell r="C4301" t="str">
            <v xml:space="preserve">UN    </v>
          </cell>
          <cell r="D4301">
            <v>10</v>
          </cell>
        </row>
        <row r="4302">
          <cell r="A4302">
            <v>38370</v>
          </cell>
          <cell r="B4302" t="str">
            <v>DESEMPENADEIRA DE ACO LISA 12 X *25* CM COM CABO FECHADO DE MADEIRA</v>
          </cell>
          <cell r="C4302" t="str">
            <v xml:space="preserve">UN    </v>
          </cell>
          <cell r="D4302">
            <v>10</v>
          </cell>
        </row>
        <row r="4303">
          <cell r="A4303">
            <v>38372</v>
          </cell>
          <cell r="B4303" t="str">
            <v>DESEMPENADEIRA PLASTICA LISA *14 X 27* CM</v>
          </cell>
          <cell r="C4303" t="str">
            <v xml:space="preserve">UN    </v>
          </cell>
          <cell r="D4303">
            <v>13.86</v>
          </cell>
        </row>
        <row r="4304">
          <cell r="A4304">
            <v>38374</v>
          </cell>
          <cell r="B4304" t="str">
            <v>CADEIRA SUSPENSA MANUAL / BALANCIM INDIVIDUAL (NBR 14751)</v>
          </cell>
          <cell r="C4304" t="str">
            <v xml:space="preserve">UN    </v>
          </cell>
          <cell r="D4304">
            <v>794.14</v>
          </cell>
        </row>
        <row r="4305">
          <cell r="A4305">
            <v>38376</v>
          </cell>
          <cell r="B4305" t="str">
            <v>PRUMO DE PAREDE EM ACO 700 A 750 G</v>
          </cell>
          <cell r="C4305" t="str">
            <v xml:space="preserve">UN    </v>
          </cell>
          <cell r="D4305">
            <v>22.9</v>
          </cell>
        </row>
        <row r="4306">
          <cell r="A4306">
            <v>38377</v>
          </cell>
          <cell r="B4306" t="str">
            <v>PRUMO DE CENTRO EM ACO *400* G</v>
          </cell>
          <cell r="C4306" t="str">
            <v xml:space="preserve">UN    </v>
          </cell>
          <cell r="D4306">
            <v>20.079999999999998</v>
          </cell>
        </row>
        <row r="4307">
          <cell r="A4307">
            <v>38379</v>
          </cell>
          <cell r="B4307" t="str">
            <v>REGUA DE ALUMINIO PARA PEDREIRO 2 X 1 "</v>
          </cell>
          <cell r="C4307" t="str">
            <v xml:space="preserve">M     </v>
          </cell>
          <cell r="D4307">
            <v>26.87</v>
          </cell>
        </row>
        <row r="4308">
          <cell r="A4308">
            <v>38380</v>
          </cell>
          <cell r="B4308" t="str">
            <v>ESQUADRO DE ACO 12 " (300 MM), CABO DE ALUMINIO</v>
          </cell>
          <cell r="C4308" t="str">
            <v xml:space="preserve">UN    </v>
          </cell>
          <cell r="D4308">
            <v>15.88</v>
          </cell>
        </row>
        <row r="4309">
          <cell r="A4309">
            <v>38381</v>
          </cell>
          <cell r="B4309" t="str">
            <v>BANDEJA DE PINTURA PARA ROLO 23 CM</v>
          </cell>
          <cell r="C4309" t="str">
            <v xml:space="preserve">UN    </v>
          </cell>
          <cell r="D4309">
            <v>6.84</v>
          </cell>
        </row>
        <row r="4310">
          <cell r="A4310">
            <v>38382</v>
          </cell>
          <cell r="B4310" t="str">
            <v>LINHA DE PEDREIRO LISA 100 M</v>
          </cell>
          <cell r="C4310" t="str">
            <v xml:space="preserve">UN    </v>
          </cell>
          <cell r="D4310">
            <v>8.02</v>
          </cell>
        </row>
        <row r="4311">
          <cell r="A4311">
            <v>38383</v>
          </cell>
          <cell r="B4311" t="str">
            <v>LIXA D'AGUA EM FOLHA, GRAO 100</v>
          </cell>
          <cell r="C4311" t="str">
            <v xml:space="preserve">UN    </v>
          </cell>
          <cell r="D4311">
            <v>1.5</v>
          </cell>
        </row>
        <row r="4312">
          <cell r="A4312">
            <v>38384</v>
          </cell>
          <cell r="B4312" t="str">
            <v>ESTILETE DE METAL, LAMINA 18 MM</v>
          </cell>
          <cell r="C4312" t="str">
            <v xml:space="preserve">UN    </v>
          </cell>
          <cell r="D4312">
            <v>13.97</v>
          </cell>
        </row>
        <row r="4313">
          <cell r="A4313">
            <v>38385</v>
          </cell>
          <cell r="B4313" t="str">
            <v>MISTURADOR MANUAL DE TINTAS PARA FURADEIRA, HASTE METALICA *60* CM, COM HELICE  (MEXEDOR DE TINTA)</v>
          </cell>
          <cell r="C4313" t="str">
            <v xml:space="preserve">UN    </v>
          </cell>
          <cell r="D4313">
            <v>32.869999999999997</v>
          </cell>
        </row>
        <row r="4314">
          <cell r="A4314">
            <v>38386</v>
          </cell>
          <cell r="B4314" t="str">
            <v>PINCEL CHATO (TRINCHA) CERDAS GRIS 1.1/2 " (38 MM)</v>
          </cell>
          <cell r="C4314" t="str">
            <v xml:space="preserve">UN    </v>
          </cell>
          <cell r="D4314">
            <v>3.52</v>
          </cell>
        </row>
        <row r="4315">
          <cell r="A4315">
            <v>38390</v>
          </cell>
          <cell r="B4315" t="str">
            <v>ROLO DE LA DE CARNEIRO 23 CM (SEM CABO)</v>
          </cell>
          <cell r="C4315" t="str">
            <v xml:space="preserve">UN    </v>
          </cell>
          <cell r="D4315">
            <v>24.17</v>
          </cell>
        </row>
        <row r="4316">
          <cell r="A4316">
            <v>38392</v>
          </cell>
          <cell r="B4316" t="str">
            <v>PROLONGADOR/EXTENSOR PARA ROLO DE PINTURA 3 M</v>
          </cell>
          <cell r="C4316" t="str">
            <v xml:space="preserve">UN    </v>
          </cell>
          <cell r="D4316">
            <v>38.909999999999997</v>
          </cell>
        </row>
        <row r="4317">
          <cell r="A4317">
            <v>38393</v>
          </cell>
          <cell r="B4317" t="str">
            <v>ROLO DE ESPUMA POLIESTER 23 CM (SEM CABO)</v>
          </cell>
          <cell r="C4317" t="str">
            <v xml:space="preserve">UN    </v>
          </cell>
          <cell r="D4317">
            <v>10.9</v>
          </cell>
        </row>
        <row r="4318">
          <cell r="A4318">
            <v>38394</v>
          </cell>
          <cell r="B4318" t="str">
            <v>KIT ACESSORIOS PARA COMPRESSOR DE AR, 5 PECAS (PISTOLAS PINTURA, LIMPEZA E PULVERIZACAO, CALIBRADOR E MANGUEIRA)</v>
          </cell>
          <cell r="C4318" t="str">
            <v xml:space="preserve">UN    </v>
          </cell>
          <cell r="D4318">
            <v>220.45</v>
          </cell>
        </row>
        <row r="4319">
          <cell r="A4319">
            <v>38395</v>
          </cell>
          <cell r="B4319" t="str">
            <v>BLOCO DE ESPUMA MULTIUSO *23 X 13 X 8* CM</v>
          </cell>
          <cell r="C4319" t="str">
            <v xml:space="preserve">UN    </v>
          </cell>
          <cell r="D4319">
            <v>5.71</v>
          </cell>
        </row>
        <row r="4320">
          <cell r="A4320">
            <v>38396</v>
          </cell>
          <cell r="B4320" t="str">
            <v>SELADOR HORIZONTAL PARA FITA DE ACO 1 "</v>
          </cell>
          <cell r="C4320" t="str">
            <v xml:space="preserve">UN    </v>
          </cell>
          <cell r="D4320">
            <v>371.86</v>
          </cell>
        </row>
        <row r="4321">
          <cell r="A4321">
            <v>38397</v>
          </cell>
          <cell r="B4321" t="str">
            <v>PASTA DESENGRAXANTE PARA MAOS</v>
          </cell>
          <cell r="C4321" t="str">
            <v xml:space="preserve">KG    </v>
          </cell>
          <cell r="D4321">
            <v>3.15</v>
          </cell>
        </row>
        <row r="4322">
          <cell r="A4322">
            <v>38399</v>
          </cell>
          <cell r="B4322" t="str">
            <v>BOLSA DE LONA PARA FERRAMENTAS *50 X 35 X 25* CM</v>
          </cell>
          <cell r="C4322" t="str">
            <v xml:space="preserve">UN    </v>
          </cell>
          <cell r="D4322">
            <v>123.47</v>
          </cell>
        </row>
        <row r="4323">
          <cell r="A4323">
            <v>38400</v>
          </cell>
          <cell r="B4323" t="str">
            <v>VASSOURA 40 CM COM CABO</v>
          </cell>
          <cell r="C4323" t="str">
            <v xml:space="preserve">UN    </v>
          </cell>
          <cell r="D4323">
            <v>10.35</v>
          </cell>
        </row>
        <row r="4324">
          <cell r="A4324">
            <v>38401</v>
          </cell>
          <cell r="B4324" t="str">
            <v>RODO PARA CHAO 40 CM COM CABO</v>
          </cell>
          <cell r="C4324" t="str">
            <v xml:space="preserve">UN    </v>
          </cell>
          <cell r="D4324">
            <v>7.39</v>
          </cell>
        </row>
        <row r="4325">
          <cell r="A4325">
            <v>38402</v>
          </cell>
          <cell r="B4325" t="str">
            <v>PA DE LIXO PLASTICA, CABO LONGO</v>
          </cell>
          <cell r="C4325" t="str">
            <v xml:space="preserve">UN    </v>
          </cell>
          <cell r="D4325">
            <v>6.21</v>
          </cell>
        </row>
        <row r="4326">
          <cell r="A4326">
            <v>38403</v>
          </cell>
          <cell r="B4326" t="str">
            <v>ENXADA ESTREITA *25 X 23* CM COM CABO</v>
          </cell>
          <cell r="C4326" t="str">
            <v xml:space="preserve">UN    </v>
          </cell>
          <cell r="D4326">
            <v>24.75</v>
          </cell>
        </row>
        <row r="4327">
          <cell r="A4327">
            <v>38404</v>
          </cell>
          <cell r="B4327" t="str">
            <v>CONCRETO USINADO BOMBEAVEL, CLASSE DE RESISTENCIA C20, COM BRITA 0 E 1, SLUMP = 130 +/- 20 MM, EXCLUI SERVICO DE BOMBEAMENTO (NBR 8953)</v>
          </cell>
          <cell r="C4327" t="str">
            <v xml:space="preserve">M3    </v>
          </cell>
          <cell r="D4327">
            <v>348.3</v>
          </cell>
        </row>
        <row r="4328">
          <cell r="A4328">
            <v>38405</v>
          </cell>
          <cell r="B4328" t="str">
            <v>CONCRETO USINADO BOMBEAVEL, CLASSE DE RESISTENCIA C25, COM BRITA 0 E 1, SLUMP = 130 +/- 20 MM, EXCLUI SERVICO DE BOMBEAMENTO (NBR 8953)</v>
          </cell>
          <cell r="C4328" t="str">
            <v xml:space="preserve">M3    </v>
          </cell>
          <cell r="D4328">
            <v>369.2</v>
          </cell>
        </row>
        <row r="4329">
          <cell r="A4329">
            <v>38406</v>
          </cell>
          <cell r="B4329" t="str">
            <v>CONCRETO USINADO BOMBEAVEL, CLASSE DE RESISTENCIA C30, COM BRITA 0 E 1, SLUMP = 130 +/- 20 MM, EXCLUI SERVICO DE BOMBEAMENTO (NBR 8953)</v>
          </cell>
          <cell r="C4329" t="str">
            <v xml:space="preserve">M3    </v>
          </cell>
          <cell r="D4329">
            <v>387.91</v>
          </cell>
        </row>
        <row r="4330">
          <cell r="A4330">
            <v>38408</v>
          </cell>
          <cell r="B4330" t="str">
            <v>CONCRETO USINADO BOMBEAVEL, CLASSE DE RESISTENCIA C25, COM BRITA 0 E 1, SLUMP = 190 +/- 20 MM, EXCLUI SERVICO DE BOMBEAMENTO (NBR 8953)</v>
          </cell>
          <cell r="C4330" t="str">
            <v xml:space="preserve">M3    </v>
          </cell>
          <cell r="D4330">
            <v>383.91</v>
          </cell>
        </row>
        <row r="4331">
          <cell r="A4331">
            <v>38409</v>
          </cell>
          <cell r="B4331" t="str">
            <v>CONCRETO USINADO BOMBEAVEL, CLASSE DE RESISTENCIA C30, COM BRITA 0 E 1, SLUMP = 190 +/- 20 MM, EXCLUI SERVICO DE BOMBEAMENTO (NBR 8953)</v>
          </cell>
          <cell r="C4331" t="str">
            <v xml:space="preserve">M3    </v>
          </cell>
          <cell r="D4331">
            <v>413.83</v>
          </cell>
        </row>
        <row r="4332">
          <cell r="A4332">
            <v>38410</v>
          </cell>
          <cell r="B4332" t="str">
            <v>PENEIRA ROTATIVA COM MOTOR ELETRICO TRIFASICO DE 2 CV, CILINDRO DE 1 M X 0,60 M, COM FUROS DE 3,17 MM</v>
          </cell>
          <cell r="C4332" t="str">
            <v xml:space="preserve">UN    </v>
          </cell>
          <cell r="D4332">
            <v>10393.459999999999</v>
          </cell>
        </row>
        <row r="4333">
          <cell r="A4333">
            <v>38411</v>
          </cell>
          <cell r="B4333" t="str">
            <v>DOSADOR DE AREIA, CAPACIDADE DE *26* LITROS</v>
          </cell>
          <cell r="C4333" t="str">
            <v xml:space="preserve">UN    </v>
          </cell>
          <cell r="D4333">
            <v>1173.45</v>
          </cell>
        </row>
        <row r="4334">
          <cell r="A4334">
            <v>38412</v>
          </cell>
          <cell r="B4334" t="str">
            <v>INVERSOR DE SOLDA MONOFASICO DE 160 A, POTENCIA DE 5400 W, TENSAO DE 220 V, TURBO VENTILADO, PROTECAO POR FUSIVEL TERMICO, PARA ELETRODOS DE 2,0 A 4,0 MM</v>
          </cell>
          <cell r="C4334" t="str">
            <v xml:space="preserve">UN    </v>
          </cell>
          <cell r="D4334">
            <v>1024.33</v>
          </cell>
        </row>
        <row r="4335">
          <cell r="A4335">
            <v>38413</v>
          </cell>
          <cell r="B4335" t="str">
            <v>LIXADEIRA ELETRICA ANGULAR, PARA DISCO DE 7 " (180 MM), POTENCIA DE 2.200 W, *5.000* RPM, 220 V</v>
          </cell>
          <cell r="C4335" t="str">
            <v xml:space="preserve">UN    </v>
          </cell>
          <cell r="D4335">
            <v>862.62</v>
          </cell>
        </row>
        <row r="4336">
          <cell r="A4336">
            <v>38414</v>
          </cell>
          <cell r="B4336" t="str">
            <v>TERMOFUSORA PARA TUBOS E CONEXOES EM PPR COM DIAMETROS DE 75 A 110 MM, POTENCIA DE *1100* W, TENSAO 220 V</v>
          </cell>
          <cell r="C4336" t="str">
            <v xml:space="preserve">UN    </v>
          </cell>
          <cell r="D4336">
            <v>1310.31</v>
          </cell>
        </row>
        <row r="4337">
          <cell r="A4337">
            <v>38415</v>
          </cell>
          <cell r="B4337" t="str">
            <v>TERMOFUSORA PARA TUBOS E CONEXOES EM PPR COM DIAMETROS DE 20 A 63 MM, POTENCIA DE 800 W, TENSAO 220 V</v>
          </cell>
          <cell r="C4337" t="str">
            <v xml:space="preserve">UN    </v>
          </cell>
          <cell r="D4337">
            <v>933.59</v>
          </cell>
        </row>
        <row r="4338">
          <cell r="A4338">
            <v>38418</v>
          </cell>
          <cell r="B4338" t="str">
            <v>BUCHA DE REDUCAO, PVC, LONGA, SERIE R, DN 50 X 40 MM, PARA ESGOTO PREDIAL</v>
          </cell>
          <cell r="C4338" t="str">
            <v xml:space="preserve">UN    </v>
          </cell>
          <cell r="D4338">
            <v>3.02</v>
          </cell>
        </row>
        <row r="4339">
          <cell r="A4339">
            <v>38421</v>
          </cell>
          <cell r="B4339" t="str">
            <v>CURVA DE PVC, 90 GRAUS, SERIE R, DN 50 MM, PARA ESGOTO PREDIAL</v>
          </cell>
          <cell r="C4339" t="str">
            <v xml:space="preserve">UN    </v>
          </cell>
          <cell r="D4339">
            <v>17.829999999999998</v>
          </cell>
        </row>
        <row r="4340">
          <cell r="A4340">
            <v>38422</v>
          </cell>
          <cell r="B4340" t="str">
            <v>CURVA DE PVC, 90 GRAUS, SERIE R, DN 75 MM, PARA ESGOTO PREDIAL</v>
          </cell>
          <cell r="C4340" t="str">
            <v xml:space="preserve">UN    </v>
          </cell>
          <cell r="D4340">
            <v>20.079999999999998</v>
          </cell>
        </row>
        <row r="4341">
          <cell r="A4341">
            <v>38423</v>
          </cell>
          <cell r="B4341" t="str">
            <v>CURVA DE PVC, 90 GRAUS, SERIE R, DN 100 MM, PARA ESGOTO PREDIAL</v>
          </cell>
          <cell r="C4341" t="str">
            <v xml:space="preserve">UN    </v>
          </cell>
          <cell r="D4341">
            <v>31.4</v>
          </cell>
        </row>
        <row r="4342">
          <cell r="A4342">
            <v>38424</v>
          </cell>
          <cell r="B4342" t="str">
            <v>CURVA DE PVC, 90 GRAUS, SERIE R, DN 150 MM, PARA ESGOTO PREDIAL</v>
          </cell>
          <cell r="C4342" t="str">
            <v xml:space="preserve">UN    </v>
          </cell>
          <cell r="D4342">
            <v>47.05</v>
          </cell>
        </row>
        <row r="4343">
          <cell r="A4343">
            <v>38425</v>
          </cell>
          <cell r="B4343" t="str">
            <v>CURVA DE PVC, 45 GRAUS, SERIE R, DN 75 MM, PARA ESGOTO PREDIAL</v>
          </cell>
          <cell r="C4343" t="str">
            <v xml:space="preserve">UN    </v>
          </cell>
          <cell r="D4343">
            <v>9.5500000000000007</v>
          </cell>
        </row>
        <row r="4344">
          <cell r="A4344">
            <v>38426</v>
          </cell>
          <cell r="B4344" t="str">
            <v>CURVA DE PVC, 45 GRAUS, SERIE R, DN 100 MM, PARA ESGOTO PREDIAL</v>
          </cell>
          <cell r="C4344" t="str">
            <v xml:space="preserve">UN    </v>
          </cell>
          <cell r="D4344">
            <v>18.34</v>
          </cell>
        </row>
        <row r="4345">
          <cell r="A4345">
            <v>38427</v>
          </cell>
          <cell r="B4345" t="str">
            <v>CURVA DE PVC, 45 GRAUS, SERIE R, DN 150 MM, PARA ESGOTO PREDIAL</v>
          </cell>
          <cell r="C4345" t="str">
            <v xml:space="preserve">UN    </v>
          </cell>
          <cell r="D4345">
            <v>37.64</v>
          </cell>
        </row>
        <row r="4346">
          <cell r="A4346">
            <v>38428</v>
          </cell>
          <cell r="B4346" t="str">
            <v>CONECTOR, CPVC, SOLDAVEL, 22 MM X 3/4", PARA AGUA QUENTE</v>
          </cell>
          <cell r="C4346" t="str">
            <v xml:space="preserve">UN    </v>
          </cell>
          <cell r="D4346">
            <v>19.440000000000001</v>
          </cell>
        </row>
        <row r="4347">
          <cell r="A4347">
            <v>38429</v>
          </cell>
          <cell r="B4347" t="str">
            <v>JOELHO DE TRANSICAO, CPVC, SOLDAVEL, 90 GRAUS, 15 MM X 1/2", PARA AGUA QUENTE</v>
          </cell>
          <cell r="C4347" t="str">
            <v xml:space="preserve">UN    </v>
          </cell>
          <cell r="D4347">
            <v>8.4700000000000006</v>
          </cell>
        </row>
        <row r="4348">
          <cell r="A4348">
            <v>38430</v>
          </cell>
          <cell r="B4348" t="str">
            <v>JOELHO DE TRANSICAO, CPVC, SOLDAVEL, 90 GRAUS, 22 MM X 3/4", PARA AGUA QUENTE</v>
          </cell>
          <cell r="C4348" t="str">
            <v xml:space="preserve">UN    </v>
          </cell>
          <cell r="D4348">
            <v>17.16</v>
          </cell>
        </row>
        <row r="4349">
          <cell r="A4349">
            <v>38431</v>
          </cell>
          <cell r="B4349" t="str">
            <v>JOELHO DE TRANSICAO, CPVC, SOLDAVEL, 90 GRAUS, 22 MM X 1/2", PARA AGUA QUENTE</v>
          </cell>
          <cell r="C4349" t="str">
            <v xml:space="preserve">UN    </v>
          </cell>
          <cell r="D4349">
            <v>13.43</v>
          </cell>
        </row>
        <row r="4350">
          <cell r="A4350">
            <v>38433</v>
          </cell>
          <cell r="B4350" t="str">
            <v>JOELHO PPR, 45 GRAUS, SOLDAVEL, DN 32 MM, PARA AGUA QUENTE PREDIAL</v>
          </cell>
          <cell r="C4350" t="str">
            <v xml:space="preserve">UN    </v>
          </cell>
          <cell r="D4350">
            <v>2.5099999999999998</v>
          </cell>
        </row>
        <row r="4351">
          <cell r="A4351">
            <v>38434</v>
          </cell>
          <cell r="B4351" t="str">
            <v>JOELHO PPR, 90 GRAUS, SOLDAVEL, DN 32 MM, PARA AGUA QUENTE PREDIAL</v>
          </cell>
          <cell r="C4351" t="str">
            <v xml:space="preserve">UN    </v>
          </cell>
          <cell r="D4351">
            <v>2.54</v>
          </cell>
        </row>
        <row r="4352">
          <cell r="A4352">
            <v>38435</v>
          </cell>
          <cell r="B4352" t="str">
            <v>JOELHO PPR, 90 GRAUS, SOLDAVEL, DN 40 MM, PARA AGUA QUENTE PREDIAL</v>
          </cell>
          <cell r="C4352" t="str">
            <v xml:space="preserve">UN    </v>
          </cell>
          <cell r="D4352">
            <v>4.83</v>
          </cell>
        </row>
        <row r="4353">
          <cell r="A4353">
            <v>38436</v>
          </cell>
          <cell r="B4353" t="str">
            <v>JOELHO PPR, 90 GRAUS, SOLDAVEL, DN 50 MM, PARA AGUA QUENTE PREDIAL</v>
          </cell>
          <cell r="C4353" t="str">
            <v xml:space="preserve">UN    </v>
          </cell>
          <cell r="D4353">
            <v>9.98</v>
          </cell>
        </row>
        <row r="4354">
          <cell r="A4354">
            <v>38437</v>
          </cell>
          <cell r="B4354" t="str">
            <v>JOELHO PPR, 90 GRAUS, SOLDAVEL, DN 63 MM, PARA AGUA QUENTE PREDIAL</v>
          </cell>
          <cell r="C4354" t="str">
            <v xml:space="preserve">UN    </v>
          </cell>
          <cell r="D4354">
            <v>14.99</v>
          </cell>
        </row>
        <row r="4355">
          <cell r="A4355">
            <v>38438</v>
          </cell>
          <cell r="B4355" t="str">
            <v>JOELHO PPR, 90 GRAUS, SOLDAVEL, DN 75 MM, PARA AGUA QUENTE PREDIAL</v>
          </cell>
          <cell r="C4355" t="str">
            <v xml:space="preserve">UN    </v>
          </cell>
          <cell r="D4355">
            <v>37.880000000000003</v>
          </cell>
        </row>
        <row r="4356">
          <cell r="A4356">
            <v>38439</v>
          </cell>
          <cell r="B4356" t="str">
            <v>JOELHO PPR, 90 GRAUS, SOLDAVEL, DN 90 MM, PARA AGUA QUENTE PREDIAL</v>
          </cell>
          <cell r="C4356" t="str">
            <v xml:space="preserve">UN    </v>
          </cell>
          <cell r="D4356">
            <v>57.74</v>
          </cell>
        </row>
        <row r="4357">
          <cell r="A4357">
            <v>38440</v>
          </cell>
          <cell r="B4357" t="str">
            <v>JOELHO PPR, 90 GRAUS, SOLDAVEL, DN 110 MM, PARA AGUA QUENTE PREDIAL</v>
          </cell>
          <cell r="C4357" t="str">
            <v xml:space="preserve">UN    </v>
          </cell>
          <cell r="D4357">
            <v>86.6</v>
          </cell>
        </row>
        <row r="4358">
          <cell r="A4358">
            <v>38441</v>
          </cell>
          <cell r="B4358" t="str">
            <v>LUVA PPR, SOLDAVEL, DN 32 MM, PARA AGUA QUENTE PREDIAL</v>
          </cell>
          <cell r="C4358" t="str">
            <v xml:space="preserve">UN    </v>
          </cell>
          <cell r="D4358">
            <v>1.79</v>
          </cell>
        </row>
        <row r="4359">
          <cell r="A4359">
            <v>38442</v>
          </cell>
          <cell r="B4359" t="str">
            <v>LUVA PPR, SOLDAVEL, DN 40 MM, PARA AGUA QUENTE PREDIAL</v>
          </cell>
          <cell r="C4359" t="str">
            <v xml:space="preserve">UN    </v>
          </cell>
          <cell r="D4359">
            <v>4.57</v>
          </cell>
        </row>
        <row r="4360">
          <cell r="A4360">
            <v>38443</v>
          </cell>
          <cell r="B4360" t="str">
            <v>LUVA PPR, SOLDAVEL, DN 50 MM, PARA AGUA QUENTE PREDIAL</v>
          </cell>
          <cell r="C4360" t="str">
            <v xml:space="preserve">UN    </v>
          </cell>
          <cell r="D4360">
            <v>6.9</v>
          </cell>
        </row>
        <row r="4361">
          <cell r="A4361">
            <v>38444</v>
          </cell>
          <cell r="B4361" t="str">
            <v>LUVA PPR, SOLDAVEL, DN 63 MM, PARA AGUA QUENTE PREDIAL</v>
          </cell>
          <cell r="C4361" t="str">
            <v xml:space="preserve">UN    </v>
          </cell>
          <cell r="D4361">
            <v>10.27</v>
          </cell>
        </row>
        <row r="4362">
          <cell r="A4362">
            <v>38445</v>
          </cell>
          <cell r="B4362" t="str">
            <v>LUVA PPR, SOLDAVEL, DN 75 MM, PARA AGUA QUENTE PREDIAL</v>
          </cell>
          <cell r="C4362" t="str">
            <v xml:space="preserve">UN    </v>
          </cell>
          <cell r="D4362">
            <v>24.13</v>
          </cell>
        </row>
        <row r="4363">
          <cell r="A4363">
            <v>38446</v>
          </cell>
          <cell r="B4363" t="str">
            <v>LUVA PPR, SOLDAVEL, DN 90 MM, PARA AGUA QUENTE PREDIAL</v>
          </cell>
          <cell r="C4363" t="str">
            <v xml:space="preserve">UN    </v>
          </cell>
          <cell r="D4363">
            <v>38.950000000000003</v>
          </cell>
        </row>
        <row r="4364">
          <cell r="A4364">
            <v>38447</v>
          </cell>
          <cell r="B4364" t="str">
            <v>LUVA PPR, SOLDAVEL, DN 110 MM, PARA AGUA QUENTE PREDIAL</v>
          </cell>
          <cell r="C4364" t="str">
            <v xml:space="preserve">UN    </v>
          </cell>
          <cell r="D4364">
            <v>62.33</v>
          </cell>
        </row>
        <row r="4365">
          <cell r="A4365">
            <v>38448</v>
          </cell>
          <cell r="B4365" t="str">
            <v>TE DE INSPECAO, PVC, SERIE R, 150 X 100 MM, PARA ESGOTO PREDIAL</v>
          </cell>
          <cell r="C4365" t="str">
            <v xml:space="preserve">UN    </v>
          </cell>
          <cell r="D4365">
            <v>144.16999999999999</v>
          </cell>
        </row>
        <row r="4366">
          <cell r="A4366">
            <v>38449</v>
          </cell>
          <cell r="B4366" t="str">
            <v>JOELHO PARA PE DE COLUNA, 45 GRAUS, SERIE R, DN 100 MM, PARA ESGOTO PREDIAL</v>
          </cell>
          <cell r="C4366" t="str">
            <v xml:space="preserve">UN    </v>
          </cell>
          <cell r="D4366">
            <v>20.48</v>
          </cell>
        </row>
        <row r="4367">
          <cell r="A4367">
            <v>38454</v>
          </cell>
          <cell r="B4367" t="str">
            <v>TE MISTURADOR, PPR, F M M, DN 20 X 20 MM, PARA AGUA QUENTE PREDIAL</v>
          </cell>
          <cell r="C4367" t="str">
            <v xml:space="preserve">UN    </v>
          </cell>
          <cell r="D4367">
            <v>3.64</v>
          </cell>
        </row>
        <row r="4368">
          <cell r="A4368">
            <v>38455</v>
          </cell>
          <cell r="B4368" t="str">
            <v>TE MISTURADOR, PPR, F M M, DN 25 X 25 MM, PARA AGUA QUENTE PREDIAL</v>
          </cell>
          <cell r="C4368" t="str">
            <v xml:space="preserve">UN    </v>
          </cell>
          <cell r="D4368">
            <v>3.33</v>
          </cell>
        </row>
        <row r="4369">
          <cell r="A4369">
            <v>38456</v>
          </cell>
          <cell r="B4369" t="str">
            <v>TE NORMAL, PPR, SOLDAVEL, 90 GRAUS, DN 32 X 32 X 32 MM, PARA AGUA QUENTE PREDIAL</v>
          </cell>
          <cell r="C4369" t="str">
            <v xml:space="preserve">UN    </v>
          </cell>
          <cell r="D4369">
            <v>3.46</v>
          </cell>
        </row>
        <row r="4370">
          <cell r="A4370">
            <v>38457</v>
          </cell>
          <cell r="B4370" t="str">
            <v>TE NORMAL, PPR, SOLDAVEL, 90 GRAUS, DN 40 X 40 X 40 MM, PARA AGUA QUENTE PREDIAL</v>
          </cell>
          <cell r="C4370" t="str">
            <v xml:space="preserve">UN    </v>
          </cell>
          <cell r="D4370">
            <v>7.81</v>
          </cell>
        </row>
        <row r="4371">
          <cell r="A4371">
            <v>38458</v>
          </cell>
          <cell r="B4371" t="str">
            <v>TE NORMAL, PPR, SOLDAVEL, 90 GRAUS, DN 50 X 50 X 50 MM, PARA AGUA QUENTE PREDIAL</v>
          </cell>
          <cell r="C4371" t="str">
            <v xml:space="preserve">UN    </v>
          </cell>
          <cell r="D4371">
            <v>10.47</v>
          </cell>
        </row>
        <row r="4372">
          <cell r="A4372">
            <v>38459</v>
          </cell>
          <cell r="B4372" t="str">
            <v>TE NORMAL, PPR, SOLDAVEL, 90 GRAUS, DN 63 X 63 X 63 MM, PARA AGUA QUENTE PREDIAL</v>
          </cell>
          <cell r="C4372" t="str">
            <v xml:space="preserve">UN    </v>
          </cell>
          <cell r="D4372">
            <v>18.48</v>
          </cell>
        </row>
        <row r="4373">
          <cell r="A4373">
            <v>38460</v>
          </cell>
          <cell r="B4373" t="str">
            <v>TE NORMAL, PPR, SOLDAVEL, 90 GRAUS, DN 75 X 75 X 75 MM, PARA AGUA QUENTE PREDIAL</v>
          </cell>
          <cell r="C4373" t="str">
            <v xml:space="preserve">UN    </v>
          </cell>
          <cell r="D4373">
            <v>38.590000000000003</v>
          </cell>
        </row>
        <row r="4374">
          <cell r="A4374">
            <v>38461</v>
          </cell>
          <cell r="B4374" t="str">
            <v>TE NORMAL, PPR, SOLDAVEL, 90 GRAUS, DN 90 X 90 X 90 MM, PARA AGUA QUENTE PREDIAL</v>
          </cell>
          <cell r="C4374" t="str">
            <v xml:space="preserve">UN    </v>
          </cell>
          <cell r="D4374">
            <v>58.87</v>
          </cell>
        </row>
        <row r="4375">
          <cell r="A4375">
            <v>38462</v>
          </cell>
          <cell r="B4375" t="str">
            <v>TE NORMAL, PPR, SOLDAVEL, 90 GRAUS, DN 110 X 110 X 110 MM, PARA AGUA QUENTE PREDIAL</v>
          </cell>
          <cell r="C4375" t="str">
            <v xml:space="preserve">UN    </v>
          </cell>
          <cell r="D4375">
            <v>94.22</v>
          </cell>
        </row>
        <row r="4376">
          <cell r="A4376">
            <v>38463</v>
          </cell>
          <cell r="B4376" t="str">
            <v>MARTELO DE SOLDADOR/PICADOR DE SOLDA</v>
          </cell>
          <cell r="C4376" t="str">
            <v xml:space="preserve">UN    </v>
          </cell>
          <cell r="D4376">
            <v>22.02</v>
          </cell>
        </row>
        <row r="4377">
          <cell r="A4377">
            <v>38464</v>
          </cell>
          <cell r="B4377" t="str">
            <v>CONCRETO USINADO BOMBEAVEL, CLASSE DE RESISTENCIA C20, COM BRITA 0, SLUMP = 220 +/- 20 MM, INCLUI SERVICO DE BOMBEAMENTO (NBR 8953)</v>
          </cell>
          <cell r="C4377" t="str">
            <v xml:space="preserve">M3    </v>
          </cell>
          <cell r="D4377">
            <v>420.75</v>
          </cell>
        </row>
        <row r="4378">
          <cell r="A4378">
            <v>38465</v>
          </cell>
          <cell r="B4378" t="str">
            <v>TALHADEIRA COM PUNHO DE PROTECAO *20 X 250* MM</v>
          </cell>
          <cell r="C4378" t="str">
            <v xml:space="preserve">UN    </v>
          </cell>
          <cell r="D4378">
            <v>22.45</v>
          </cell>
        </row>
        <row r="4379">
          <cell r="A4379">
            <v>38467</v>
          </cell>
          <cell r="B4379" t="str">
            <v>ALICATE DE PRESSAO 11 " PARA SOLDA, TIPO C</v>
          </cell>
          <cell r="C4379" t="str">
            <v xml:space="preserve">UN    </v>
          </cell>
          <cell r="D4379">
            <v>47.71</v>
          </cell>
        </row>
        <row r="4380">
          <cell r="A4380">
            <v>38468</v>
          </cell>
          <cell r="B4380" t="str">
            <v>ALICATE DE PRESSAO 11 " PARA SOLDA, TIPO U</v>
          </cell>
          <cell r="C4380" t="str">
            <v xml:space="preserve">UN    </v>
          </cell>
          <cell r="D4380">
            <v>52.5</v>
          </cell>
        </row>
        <row r="4381">
          <cell r="A4381">
            <v>38469</v>
          </cell>
          <cell r="B4381" t="str">
            <v>ALICATE DE PRESSAO PARA SOLDA DE CHAPA 18 "</v>
          </cell>
          <cell r="C4381" t="str">
            <v xml:space="preserve">UN    </v>
          </cell>
          <cell r="D4381">
            <v>84.8</v>
          </cell>
        </row>
        <row r="4382">
          <cell r="A4382">
            <v>38470</v>
          </cell>
          <cell r="B4382" t="str">
            <v>ALICATE DE CORTE DIAGONAL 6 " COM ISOLAMENTO</v>
          </cell>
          <cell r="C4382" t="str">
            <v xml:space="preserve">UN    </v>
          </cell>
          <cell r="D4382">
            <v>28.9</v>
          </cell>
        </row>
        <row r="4383">
          <cell r="A4383">
            <v>38471</v>
          </cell>
          <cell r="B4383" t="str">
            <v>ALICATE PARA ANEIS DE PISTAO, CAPACIDADE 50 A 100 MM</v>
          </cell>
          <cell r="C4383" t="str">
            <v xml:space="preserve">UN    </v>
          </cell>
          <cell r="D4383">
            <v>68.180000000000007</v>
          </cell>
        </row>
        <row r="4384">
          <cell r="A4384">
            <v>38473</v>
          </cell>
          <cell r="B4384" t="str">
            <v>MACARICO DE SOLDA 201 PARA EXTENSAO GLP OU ACETILENO</v>
          </cell>
          <cell r="C4384" t="str">
            <v xml:space="preserve">UN    </v>
          </cell>
          <cell r="D4384">
            <v>90.66</v>
          </cell>
        </row>
        <row r="4385">
          <cell r="A4385">
            <v>38474</v>
          </cell>
          <cell r="B4385" t="str">
            <v>EXTENSAO DE SOLDA 201 GLP, E = *2,5 A 4,0* MM</v>
          </cell>
          <cell r="C4385" t="str">
            <v xml:space="preserve">UN    </v>
          </cell>
          <cell r="D4385">
            <v>26.93</v>
          </cell>
        </row>
        <row r="4386">
          <cell r="A4386">
            <v>38475</v>
          </cell>
          <cell r="B4386" t="str">
            <v>EXTENSAO DE SOLDA 201 ACETILENO, E = *1,5 A 2,5* MM</v>
          </cell>
          <cell r="C4386" t="str">
            <v xml:space="preserve">UN    </v>
          </cell>
          <cell r="D4386">
            <v>21.79</v>
          </cell>
        </row>
        <row r="4387">
          <cell r="A4387">
            <v>38476</v>
          </cell>
          <cell r="B4387" t="str">
            <v>ESCADA DUPLA DE ABRIR EM ALUMINIO, MODELO PINTOR, 8 DEGRAUS</v>
          </cell>
          <cell r="C4387" t="str">
            <v xml:space="preserve">UN    </v>
          </cell>
          <cell r="D4387">
            <v>186.03</v>
          </cell>
        </row>
        <row r="4388">
          <cell r="A4388">
            <v>38477</v>
          </cell>
          <cell r="B4388" t="str">
            <v>ESCADA EXTENSIVEL EM ALUMINIO COM 6,00 M ESTENDIDA</v>
          </cell>
          <cell r="C4388" t="str">
            <v xml:space="preserve">UN    </v>
          </cell>
          <cell r="D4388">
            <v>526.85</v>
          </cell>
        </row>
        <row r="4389">
          <cell r="A4389">
            <v>38538</v>
          </cell>
          <cell r="B4389" t="str">
            <v>ESTACA PRE-MOLDADA MACICA DE CONCRETO VIBRADO ARMADO, PARA CARGA DE 25 T, SECAO QUADRADA DE *16 X 16*, COM ANEL METALICO INCORPORADO A PECA (SOMENTE FORNECIMENTO)</v>
          </cell>
          <cell r="C4389" t="str">
            <v xml:space="preserve">M     </v>
          </cell>
          <cell r="D4389">
            <v>36.9</v>
          </cell>
        </row>
        <row r="4390">
          <cell r="A4390">
            <v>38539</v>
          </cell>
          <cell r="B4390" t="str">
            <v>ESTACA PRE-MOLDADA MACICA DE CONCRETO VIBRADO ARMADO, PARA CARGA DE 50 T, SECAO QUADRADA, COM ANEL METALICO INCORPORADO A PECA (SOMENTE FORNECIMENTO)</v>
          </cell>
          <cell r="C4390" t="str">
            <v xml:space="preserve">M     </v>
          </cell>
          <cell r="D4390">
            <v>50.17</v>
          </cell>
        </row>
        <row r="4391">
          <cell r="A4391">
            <v>38540</v>
          </cell>
          <cell r="B4391" t="str">
            <v>ESTACA PRE-MOLDADA VAZADA DE CONCRETO CENTRIFUGADO, PARA CARGA DE 100 T, SECAO CIRCULAR, COM ANEL METALICO INCORPORADO A PECA (SOMENTE FORNECIMENTO)</v>
          </cell>
          <cell r="C4391" t="str">
            <v xml:space="preserve">M     </v>
          </cell>
          <cell r="D4391">
            <v>128.59</v>
          </cell>
        </row>
        <row r="4392">
          <cell r="A4392">
            <v>38541</v>
          </cell>
          <cell r="B4392" t="str">
            <v>PERFURATRIZ COM TORRE METALICA PARA EXECUCAO DE ESTACA HELICE CONTINUA, PROFUNDIDADE MAXIMA DE 30 M, DIAMETRO MAXIMO DE 800 MM, POTENCIA INSTALADA DE 268 HP, MESA ROTATIVA COM TORQUE MAXIMO DE 170 KNM</v>
          </cell>
          <cell r="C4392" t="str">
            <v xml:space="preserve">UN    </v>
          </cell>
          <cell r="D4392">
            <v>2061315.77</v>
          </cell>
        </row>
        <row r="4393">
          <cell r="A4393">
            <v>38542</v>
          </cell>
          <cell r="B4393" t="str">
            <v>PERFURATRIZ COM TORRE METALICA PARA EXECUCAO DE ESTACA HELICE CONTINUA, PROFUNDIDADE MAXIMA DE 32 M, DIAMETRO MAXIMO DE 1000 MM, POTENCIA INSTALADA DE 350 HP, MESA ROTATIVA COM TORQUE MAXIMO DE 263 KNM</v>
          </cell>
          <cell r="C4393" t="str">
            <v xml:space="preserve">UN    </v>
          </cell>
          <cell r="D4393">
            <v>3205263.13</v>
          </cell>
        </row>
        <row r="4394">
          <cell r="A4394">
            <v>38543</v>
          </cell>
          <cell r="B4394" t="str">
            <v>PERFURATRIZ HIDRAULICA COM TRADO CURTO ACOPLADO, PROFUNDIDADE MAXIMA DE 20 M, DIAMETRO MAXIMO DE 1500 MM, POTENCIA INSTALADA DE 137 HP, MESA ROTATIVA COM TORQUE MAXIMO DE 30 KNM (INCLUI MONTAGEM, NAO INCLUI CAMINHAO)</v>
          </cell>
          <cell r="C4394" t="str">
            <v xml:space="preserve">UN    </v>
          </cell>
          <cell r="D4394">
            <v>784736.86</v>
          </cell>
        </row>
        <row r="4395">
          <cell r="A4395">
            <v>38544</v>
          </cell>
          <cell r="B4395" t="str">
            <v>MANTA DE POLIETILENO EXPANDIDO (PEBD) ANTICHAMAS, E = 8 MM</v>
          </cell>
          <cell r="C4395" t="str">
            <v xml:space="preserve">M2    </v>
          </cell>
          <cell r="D4395">
            <v>6.23</v>
          </cell>
        </row>
        <row r="4396">
          <cell r="A4396">
            <v>38545</v>
          </cell>
          <cell r="B4396" t="str">
            <v>MANTA DE POLIETILENO EXPANDIDO (PEBD), E = 5 MM</v>
          </cell>
          <cell r="C4396" t="str">
            <v xml:space="preserve">M2    </v>
          </cell>
          <cell r="D4396">
            <v>4</v>
          </cell>
        </row>
        <row r="4397">
          <cell r="A4397">
            <v>38546</v>
          </cell>
          <cell r="B4397" t="str">
            <v>ARGAMASSA USINADA AUTOADENSAVEL E AUTONIVELANTE PARA CONTRAPISO, INCLUI BOMBEAMENTO</v>
          </cell>
          <cell r="C4397" t="str">
            <v xml:space="preserve">M3    </v>
          </cell>
          <cell r="D4397">
            <v>390.1</v>
          </cell>
        </row>
        <row r="4398">
          <cell r="A4398">
            <v>38547</v>
          </cell>
          <cell r="B4398" t="str">
            <v>ALICATE DE CRIMPAR RJ11, RJ12 E RJ45</v>
          </cell>
          <cell r="C4398" t="str">
            <v xml:space="preserve">UN    </v>
          </cell>
          <cell r="D4398">
            <v>78.86</v>
          </cell>
        </row>
        <row r="4399">
          <cell r="A4399">
            <v>38548</v>
          </cell>
          <cell r="B4399" t="str">
            <v>CANALETA ESTRUTURAL CERAMICA, 14 X 19 X 19 CM, 6,0 MPA (NBR 15270)</v>
          </cell>
          <cell r="C4399" t="str">
            <v xml:space="preserve">UN    </v>
          </cell>
          <cell r="D4399">
            <v>1.1299999999999999</v>
          </cell>
        </row>
        <row r="4400">
          <cell r="A4400">
            <v>38588</v>
          </cell>
          <cell r="B4400" t="str">
            <v>MEIO BLOCO CONCRETO ESTRUTURAL 14 X 19 X 14 CM, FBK 4,5 MPA (NBR 6136)</v>
          </cell>
          <cell r="C4400" t="str">
            <v xml:space="preserve">UN    </v>
          </cell>
          <cell r="D4400">
            <v>1.26</v>
          </cell>
        </row>
        <row r="4401">
          <cell r="A4401">
            <v>38589</v>
          </cell>
          <cell r="B4401" t="str">
            <v>MEIO BLOCO CONCRETO ESTRUTURAL 14 X 19 X 19 CM, FBK 4,5 MPA (NBR 6136)</v>
          </cell>
          <cell r="C4401" t="str">
            <v xml:space="preserve">UN    </v>
          </cell>
          <cell r="D4401">
            <v>1.53</v>
          </cell>
        </row>
        <row r="4402">
          <cell r="A4402">
            <v>38590</v>
          </cell>
          <cell r="B4402" t="str">
            <v>BLOCO CONCRETO ESTRUTURAL 14 X 19 X 29 CM, FBK 4,5 MPA (NBR 6136)</v>
          </cell>
          <cell r="C4402" t="str">
            <v xml:space="preserve">UN    </v>
          </cell>
          <cell r="D4402">
            <v>2.2000000000000002</v>
          </cell>
        </row>
        <row r="4403">
          <cell r="A4403">
            <v>38591</v>
          </cell>
          <cell r="B4403" t="str">
            <v>BLOCO CONCRETO ESTRUTURAL 14 X 19 X 34 CM, FBK 4,5 MPA (NBR 6136)</v>
          </cell>
          <cell r="C4403" t="str">
            <v xml:space="preserve">UN    </v>
          </cell>
          <cell r="D4403">
            <v>2.4900000000000002</v>
          </cell>
        </row>
        <row r="4404">
          <cell r="A4404">
            <v>38592</v>
          </cell>
          <cell r="B4404" t="str">
            <v>MEIO BLOCO CONCRETO ESTRUTURAL 14 X 19 X 14 CM, FBK 14 MPA (NBR 6136)</v>
          </cell>
          <cell r="C4404" t="str">
            <v xml:space="preserve">UN    </v>
          </cell>
          <cell r="D4404">
            <v>2</v>
          </cell>
        </row>
        <row r="4405">
          <cell r="A4405">
            <v>38593</v>
          </cell>
          <cell r="B4405" t="str">
            <v>MEIO BLOCO CONCRETO ESTRUTURAL 14 X 19 X 19 CM, FBK 14 MPA (NBR 6136)</v>
          </cell>
          <cell r="C4405" t="str">
            <v xml:space="preserve">UN    </v>
          </cell>
          <cell r="D4405">
            <v>2.14</v>
          </cell>
        </row>
        <row r="4406">
          <cell r="A4406">
            <v>38594</v>
          </cell>
          <cell r="B4406" t="str">
            <v>MEIO BLOCO CONCRETO ESTRUTURAL 14 X 19 X 34 CM, FBK 14 MPA (NBR 6136)</v>
          </cell>
          <cell r="C4406" t="str">
            <v xml:space="preserve">UN    </v>
          </cell>
          <cell r="D4406">
            <v>3.18</v>
          </cell>
        </row>
        <row r="4407">
          <cell r="A4407">
            <v>38595</v>
          </cell>
          <cell r="B4407" t="str">
            <v>MEIA CANALETA CONCRETO ESTRUTURAL 14 X 19 X 19 CM, FBK 4,5 MPA (NBR 6136)</v>
          </cell>
          <cell r="C4407" t="str">
            <v xml:space="preserve">UN    </v>
          </cell>
          <cell r="D4407">
            <v>1.52</v>
          </cell>
        </row>
        <row r="4408">
          <cell r="A4408">
            <v>38596</v>
          </cell>
          <cell r="B4408" t="str">
            <v>CANALETA CONCRETO ESTRUTURAL 14 X 19 X 29 CM, FBK 4,5 MPA (NBR 6136)</v>
          </cell>
          <cell r="C4408" t="str">
            <v xml:space="preserve">UN    </v>
          </cell>
          <cell r="D4408">
            <v>2.2999999999999998</v>
          </cell>
        </row>
        <row r="4409">
          <cell r="A4409">
            <v>38597</v>
          </cell>
          <cell r="B4409" t="str">
            <v>CANALETA CONCRETO ESTRUTURAL 14 X 19 X 39 CM, FBK 4,5 MPA (NBR 6136)</v>
          </cell>
          <cell r="C4409" t="str">
            <v xml:space="preserve">UN    </v>
          </cell>
          <cell r="D4409">
            <v>2.82</v>
          </cell>
        </row>
        <row r="4410">
          <cell r="A4410">
            <v>38598</v>
          </cell>
          <cell r="B4410" t="str">
            <v>MEIA CANALETA CONCRETO ESTRUTURAL 14 X 19 X 19 CM, FBK 14 MPA (NBR 6136)</v>
          </cell>
          <cell r="C4410" t="str">
            <v xml:space="preserve">UN    </v>
          </cell>
          <cell r="D4410">
            <v>2.21</v>
          </cell>
        </row>
        <row r="4411">
          <cell r="A4411">
            <v>38599</v>
          </cell>
          <cell r="B4411" t="str">
            <v>CANALETA CONCRETO ESTRUTURAL 14 X 19 X 29 CM, FBK 14 MPA (NBR 6136)</v>
          </cell>
          <cell r="C4411" t="str">
            <v xml:space="preserve">UN    </v>
          </cell>
          <cell r="D4411">
            <v>3.38</v>
          </cell>
        </row>
        <row r="4412">
          <cell r="A4412">
            <v>38600</v>
          </cell>
          <cell r="B4412" t="str">
            <v>CANALETA CONCRETO ESTRUTURAL 14 X 19 X 39 CM, FBK 14 MPA (NBR 6136)</v>
          </cell>
          <cell r="C4412" t="str">
            <v xml:space="preserve">UN    </v>
          </cell>
          <cell r="D4412">
            <v>3.97</v>
          </cell>
        </row>
        <row r="4413">
          <cell r="A4413">
            <v>38603</v>
          </cell>
          <cell r="B4413" t="str">
            <v>BLOCO ESTRUTURAL CERAMICO 14 X 19 X 34 CM, 6,0 MPA (NBR 15270)</v>
          </cell>
          <cell r="C4413" t="str">
            <v xml:space="preserve">UN    </v>
          </cell>
          <cell r="D4413">
            <v>1.73</v>
          </cell>
        </row>
        <row r="4414">
          <cell r="A4414">
            <v>38604</v>
          </cell>
          <cell r="B4414" t="str">
            <v>USINA DE ASFALTO A FRIO, CAPACIDADE DE 40 A 60 T/H, ELETRICA, POTENCIA DE 30 CV</v>
          </cell>
          <cell r="C4414" t="str">
            <v xml:space="preserve">UN    </v>
          </cell>
          <cell r="D4414">
            <v>97877.54</v>
          </cell>
        </row>
        <row r="4415">
          <cell r="A4415">
            <v>38605</v>
          </cell>
          <cell r="B4415" t="str">
            <v>ABERTURA PARA ENCAIXE DE CUBA OU LAVATORIO EM BANCADA DE MARMORE/ GRANITO OU OUTRO TIPO DE PEDRA NATURAL</v>
          </cell>
          <cell r="C4415" t="str">
            <v xml:space="preserve">UN    </v>
          </cell>
          <cell r="D4415">
            <v>68.94</v>
          </cell>
        </row>
        <row r="4416">
          <cell r="A4416">
            <v>38629</v>
          </cell>
          <cell r="B4416"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6" t="str">
            <v xml:space="preserve">UN    </v>
          </cell>
          <cell r="D4416">
            <v>1218750</v>
          </cell>
        </row>
        <row r="4417">
          <cell r="A4417">
            <v>38630</v>
          </cell>
          <cell r="B4417" t="str">
            <v>EQUIPAMENTO PARA DEMARCACAO DE FAIXAS DE TRAFEGO A FRIO, A SER MONTADO SOBRE CAMINHAO DE PBT MINIMO DE 9 T E DISTANCIA MINIMA ENTRE EIXOS DE 4,3 M, CAPACIDADE PARA 800 L DE TINTA (INCLUI MONTAGEM, NAO INCLUI CAMINHAO)</v>
          </cell>
          <cell r="C4417" t="str">
            <v xml:space="preserve">UN    </v>
          </cell>
          <cell r="D4417">
            <v>818750</v>
          </cell>
        </row>
        <row r="4418">
          <cell r="A4418">
            <v>38633</v>
          </cell>
          <cell r="B4418" t="str">
            <v>FURO PARA TORNEIRA OU OUTROS ACESSORIOS  EM BANCADA DE MARMORE/ GRANITO OU OUTRO TIPO DE PEDRA NATURAL</v>
          </cell>
          <cell r="C4418" t="str">
            <v xml:space="preserve">UN    </v>
          </cell>
          <cell r="D4418">
            <v>10.34</v>
          </cell>
        </row>
        <row r="4419">
          <cell r="A4419">
            <v>38637</v>
          </cell>
          <cell r="B4419" t="str">
            <v>SIFAO EM METAL CROMADO PARA PIA AMERICANA, 1.1/2 X 1.1/2 "</v>
          </cell>
          <cell r="C4419" t="str">
            <v xml:space="preserve">UN    </v>
          </cell>
          <cell r="D4419">
            <v>155.9</v>
          </cell>
        </row>
        <row r="4420">
          <cell r="A4420">
            <v>38638</v>
          </cell>
          <cell r="B4420" t="str">
            <v>SIFAO EM METAL CROMADO PARA TANQUE, 1.1/4 X 1.1/2 "</v>
          </cell>
          <cell r="C4420" t="str">
            <v xml:space="preserve">UN    </v>
          </cell>
          <cell r="D4420">
            <v>131.37</v>
          </cell>
        </row>
        <row r="4421">
          <cell r="A4421">
            <v>38639</v>
          </cell>
          <cell r="B4421" t="str">
            <v>MUDA DE ARBUSTO, BUXINHO, H= *50* M</v>
          </cell>
          <cell r="C4421" t="str">
            <v xml:space="preserve">UN    </v>
          </cell>
          <cell r="D4421">
            <v>172.41</v>
          </cell>
        </row>
        <row r="4422">
          <cell r="A4422">
            <v>38640</v>
          </cell>
          <cell r="B4422" t="str">
            <v>MUDA DE ARBUSTO, PINGO DE OURO/ VIOLETEIRA, H = *10 A 20* CM</v>
          </cell>
          <cell r="C4422" t="str">
            <v xml:space="preserve">UN    </v>
          </cell>
          <cell r="D4422">
            <v>2.58</v>
          </cell>
        </row>
        <row r="4423">
          <cell r="A4423">
            <v>38641</v>
          </cell>
          <cell r="B4423" t="str">
            <v>MUDA DE PALMEIRA, ARECA, H= *1,50* CM</v>
          </cell>
          <cell r="C4423" t="str">
            <v xml:space="preserve">UN    </v>
          </cell>
          <cell r="D4423">
            <v>107.75</v>
          </cell>
        </row>
        <row r="4424">
          <cell r="A4424">
            <v>38642</v>
          </cell>
          <cell r="B4424" t="str">
            <v>COMPRESSOR DE AR REBOCAVEL, VAZAO 152 PCM, PRESSAO EFETIVA DE TRABALHO 102 PSI, MOTOR DIESEL, POTENCIA 31,5 KW</v>
          </cell>
          <cell r="C4424" t="str">
            <v xml:space="preserve">UN    </v>
          </cell>
          <cell r="D4424">
            <v>31035.58</v>
          </cell>
        </row>
        <row r="4425">
          <cell r="A4425">
            <v>38643</v>
          </cell>
          <cell r="B4425" t="str">
            <v>VALVULA EM METAL CROMADO PARA LAVATORIO, 1 " SEM LADRAO</v>
          </cell>
          <cell r="C4425" t="str">
            <v xml:space="preserve">UN    </v>
          </cell>
          <cell r="D4425">
            <v>31.01</v>
          </cell>
        </row>
        <row r="4426">
          <cell r="A4426">
            <v>38674</v>
          </cell>
          <cell r="B4426" t="str">
            <v>TE MISTURADOR DE TRANSICAO, CPVC, COM ROSCA, 22 MM X 3/4", PARA AGUA QUENTE</v>
          </cell>
          <cell r="C4426" t="str">
            <v xml:space="preserve">UN    </v>
          </cell>
          <cell r="D4426">
            <v>31.2</v>
          </cell>
        </row>
        <row r="4427">
          <cell r="A4427">
            <v>38676</v>
          </cell>
          <cell r="B4427" t="str">
            <v>LUVA SIMPLES, PVC, SOLDAVEL, DN 150 MM, SERIE NORMAL, PARA ESGOTO PREDIAL</v>
          </cell>
          <cell r="C4427" t="str">
            <v xml:space="preserve">UN    </v>
          </cell>
          <cell r="D4427">
            <v>21.21</v>
          </cell>
        </row>
        <row r="4428">
          <cell r="A4428">
            <v>38678</v>
          </cell>
          <cell r="B4428" t="str">
            <v>LUVA SOLDAVEL COM BUCHA DE LATAO, PVC, 32 MM X 1"</v>
          </cell>
          <cell r="C4428" t="str">
            <v xml:space="preserve">UN    </v>
          </cell>
          <cell r="D4428">
            <v>12.1</v>
          </cell>
        </row>
        <row r="4429">
          <cell r="A4429">
            <v>38769</v>
          </cell>
          <cell r="B4429" t="str">
            <v>LUMINARIA ARANDELA TIPO MEIA-LUA COM VIDRO FOSCO *30 X 15* CM, PARA 1 LAMPADA, BASE E27, POTENCIA MAXIMA 40/60 W (NAO INCLUI LAMPADA)</v>
          </cell>
          <cell r="C4429" t="str">
            <v xml:space="preserve">UN    </v>
          </cell>
          <cell r="D4429">
            <v>22.21</v>
          </cell>
        </row>
        <row r="4430">
          <cell r="A4430">
            <v>38770</v>
          </cell>
          <cell r="B4430" t="str">
            <v>LUMINARIA PLAFON REDONDO COM VIDRO FOSCO DIAMETRO *30* CM, PARA 2 LAMPADAS, BASE E27, POTENCIA MAXIMA 40/60 W (NAO INCLUI LAMPADAS)</v>
          </cell>
          <cell r="C4430" t="str">
            <v xml:space="preserve">UN    </v>
          </cell>
          <cell r="D4430">
            <v>24.39</v>
          </cell>
        </row>
        <row r="4431">
          <cell r="A4431">
            <v>38773</v>
          </cell>
          <cell r="B4431" t="str">
            <v>LUMINARIA DE TETO PLAFON/PLAFONIER EM PLASTICO COM BASE E27, POTENCIA MAXIMA 60 W (NAO INCLUI LAMPADA)</v>
          </cell>
          <cell r="C4431" t="str">
            <v xml:space="preserve">UN    </v>
          </cell>
          <cell r="D4431">
            <v>2.23</v>
          </cell>
        </row>
        <row r="4432">
          <cell r="A4432">
            <v>38774</v>
          </cell>
          <cell r="B4432" t="str">
            <v>LUMINARIA DE EMERGENCIA 30 LEDS, POTENCIA 2 W, BATERIA DE LITIO, AUTONOMIA DE 6 HORAS</v>
          </cell>
          <cell r="C4432" t="str">
            <v xml:space="preserve">UN    </v>
          </cell>
          <cell r="D4432">
            <v>22.52</v>
          </cell>
        </row>
        <row r="4433">
          <cell r="A4433">
            <v>38775</v>
          </cell>
          <cell r="B4433" t="str">
            <v>LUMINARIA TIPO TARTARUGA PARA AREA EXTERNA EM ALUMINIO, COM GRADE, PARA 1 LAMPADA, BASE E27, POTENCIA MAXIMA 40/60 W (NAO INCLUI LAMPADA)</v>
          </cell>
          <cell r="C4433" t="str">
            <v xml:space="preserve">UN    </v>
          </cell>
          <cell r="D4433">
            <v>27.5</v>
          </cell>
        </row>
        <row r="4434">
          <cell r="A4434">
            <v>38776</v>
          </cell>
          <cell r="B4434" t="str">
            <v>LUMINARIA DE EMBUTIR EM CHAPA DE ACO PARA 4 LAMPADAS FLUORESCENTES DE 14 W *60 X 60 CM* ALETADA (NAO INCLUI REATOR E LAMPADAS)</v>
          </cell>
          <cell r="C4434" t="str">
            <v xml:space="preserve">UN    </v>
          </cell>
          <cell r="D4434">
            <v>95.43</v>
          </cell>
        </row>
        <row r="4435">
          <cell r="A4435">
            <v>38777</v>
          </cell>
          <cell r="B4435" t="str">
            <v>REATOR ELETRONICO BIVOLT PARA 2 LAMPADAS FLUORESCENTES DE 14 W</v>
          </cell>
          <cell r="C4435" t="str">
            <v xml:space="preserve">UN    </v>
          </cell>
          <cell r="D4435">
            <v>24.3</v>
          </cell>
        </row>
        <row r="4436">
          <cell r="A4436">
            <v>38778</v>
          </cell>
          <cell r="B4436" t="str">
            <v>LAMPADA FLUORESCENTE TUBULAR T8 DE 16/18 W, BIVOLT</v>
          </cell>
          <cell r="C4436" t="str">
            <v xml:space="preserve">UN    </v>
          </cell>
          <cell r="D4436">
            <v>4.66</v>
          </cell>
        </row>
        <row r="4437">
          <cell r="A4437">
            <v>38779</v>
          </cell>
          <cell r="B4437" t="str">
            <v>LAMPADA FLUORESCENTE TUBULAR T8 DE 32/36 W, BIVOLT</v>
          </cell>
          <cell r="C4437" t="str">
            <v xml:space="preserve">UN    </v>
          </cell>
          <cell r="D4437">
            <v>4.9400000000000004</v>
          </cell>
        </row>
        <row r="4438">
          <cell r="A4438">
            <v>38780</v>
          </cell>
          <cell r="B4438" t="str">
            <v>LAMPADA FLUORESCENTE COMPACTA 3U BRANCA 20 W, BASE E27 (127/220 V)</v>
          </cell>
          <cell r="C4438" t="str">
            <v xml:space="preserve">UN    </v>
          </cell>
          <cell r="D4438">
            <v>8.92</v>
          </cell>
        </row>
        <row r="4439">
          <cell r="A4439">
            <v>38781</v>
          </cell>
          <cell r="B4439" t="str">
            <v>LAMPADA FLUORESCENTE ESPIRAL BRANCA 45 W, BASE E27 (127/220 V)</v>
          </cell>
          <cell r="C4439" t="str">
            <v xml:space="preserve">UN    </v>
          </cell>
          <cell r="D4439">
            <v>30.12</v>
          </cell>
        </row>
        <row r="4440">
          <cell r="A4440">
            <v>38782</v>
          </cell>
          <cell r="B4440" t="str">
            <v>LAMPADA FLUORESCENTE TUBULAR T5 DE 14 W, BIVOLT</v>
          </cell>
          <cell r="C4440" t="str">
            <v xml:space="preserve">UN    </v>
          </cell>
          <cell r="D4440">
            <v>6.21</v>
          </cell>
        </row>
        <row r="4441">
          <cell r="A4441">
            <v>38783</v>
          </cell>
          <cell r="B4441" t="str">
            <v>BLOCO CERAMICO DE VEDACAO COM FUROS NA HORIZONTAL, 11,5 X 19 X 19 CM - 4,5 MPA (NBR 15270)</v>
          </cell>
          <cell r="C4441" t="str">
            <v xml:space="preserve">UN    </v>
          </cell>
          <cell r="D4441">
            <v>0.67</v>
          </cell>
        </row>
        <row r="4442">
          <cell r="A4442">
            <v>38784</v>
          </cell>
          <cell r="B4442" t="str">
            <v>LUMINARIA DE SOBREPOR EM CHAPA DE ACO COM ALETAS PLASTICAS, PARA 2 LAMPADAS, BASE E27, POTENCIA MAXIMA 40/60 W (NAO INCLUI LAMPADAS)</v>
          </cell>
          <cell r="C4442" t="str">
            <v xml:space="preserve">UN    </v>
          </cell>
          <cell r="D4442">
            <v>22.78</v>
          </cell>
        </row>
        <row r="4443">
          <cell r="A4443">
            <v>38785</v>
          </cell>
          <cell r="B4443" t="str">
            <v>LUMINARIA HERMETICA IP-65 PARA 2 DUAS LAMPADAS DE 14/16/18/20 W (NAO INCLUI REATOR E LAMPADAS)</v>
          </cell>
          <cell r="C4443" t="str">
            <v xml:space="preserve">UN    </v>
          </cell>
          <cell r="D4443">
            <v>58.99</v>
          </cell>
        </row>
        <row r="4444">
          <cell r="A4444">
            <v>38786</v>
          </cell>
          <cell r="B4444" t="str">
            <v>LUMINARIA HERMETICA IP-65 PARA 2 DUAS LAMPADAS DE 28/32/36/40 W (NAO INCLUI REATOR E LAMPADAS)</v>
          </cell>
          <cell r="C4444" t="str">
            <v xml:space="preserve">UN    </v>
          </cell>
          <cell r="D4444">
            <v>72.66</v>
          </cell>
        </row>
        <row r="4445">
          <cell r="A4445">
            <v>38787</v>
          </cell>
          <cell r="B4445" t="str">
            <v>TUBO MONOCAMADA PEX, DN 16 MM</v>
          </cell>
          <cell r="C4445" t="str">
            <v xml:space="preserve">M     </v>
          </cell>
          <cell r="D4445">
            <v>3.54</v>
          </cell>
        </row>
        <row r="4446">
          <cell r="A4446">
            <v>38825</v>
          </cell>
          <cell r="B4446" t="str">
            <v>TUBO MONOCAMADA PEX, DN 20 MM</v>
          </cell>
          <cell r="C4446" t="str">
            <v xml:space="preserve">M     </v>
          </cell>
          <cell r="D4446">
            <v>4.63</v>
          </cell>
        </row>
        <row r="4447">
          <cell r="A4447">
            <v>38826</v>
          </cell>
          <cell r="B4447" t="str">
            <v>TUBO MONOCAMADA PEX, DN 25 MM</v>
          </cell>
          <cell r="C4447" t="str">
            <v xml:space="preserve">M     </v>
          </cell>
          <cell r="D4447">
            <v>6.87</v>
          </cell>
        </row>
        <row r="4448">
          <cell r="A4448">
            <v>38827</v>
          </cell>
          <cell r="B4448" t="str">
            <v>TUBO MONOCAMADA PEX, DN 32 MM</v>
          </cell>
          <cell r="C4448" t="str">
            <v xml:space="preserve">M     </v>
          </cell>
          <cell r="D4448">
            <v>11.04</v>
          </cell>
        </row>
        <row r="4449">
          <cell r="A4449">
            <v>38828</v>
          </cell>
          <cell r="B4449" t="str">
            <v>TUBO MULTICAMADA PEX, DN 16 MM, PARA INSTALACOES A GAS (AMARELO)</v>
          </cell>
          <cell r="C4449" t="str">
            <v xml:space="preserve">M     </v>
          </cell>
          <cell r="D4449">
            <v>6.82</v>
          </cell>
        </row>
        <row r="4450">
          <cell r="A4450">
            <v>38829</v>
          </cell>
          <cell r="B4450" t="str">
            <v>TUBO MULTICAMADA PEX, DN 20 MM, PARA INSTALACOES A GAS (AMARELO)</v>
          </cell>
          <cell r="C4450" t="str">
            <v xml:space="preserve">M     </v>
          </cell>
          <cell r="D4450">
            <v>11.16</v>
          </cell>
        </row>
        <row r="4451">
          <cell r="A4451">
            <v>38830</v>
          </cell>
          <cell r="B4451" t="str">
            <v>TUBO MULTICAMADA PEX, DN *26* MM, PARA INSTALACOES A GAS (AMARELO)</v>
          </cell>
          <cell r="C4451" t="str">
            <v xml:space="preserve">M     </v>
          </cell>
          <cell r="D4451">
            <v>15.46</v>
          </cell>
        </row>
        <row r="4452">
          <cell r="A4452">
            <v>38831</v>
          </cell>
          <cell r="B4452" t="str">
            <v>TUBO MULTICAMADA PEX, DN 32 MM, PARA INSTALACOES A GAS (AMARELO)</v>
          </cell>
          <cell r="C4452" t="str">
            <v xml:space="preserve">M     </v>
          </cell>
          <cell r="D4452">
            <v>21.56</v>
          </cell>
        </row>
        <row r="4453">
          <cell r="A4453">
            <v>38835</v>
          </cell>
          <cell r="B4453" t="str">
            <v>TAMPAO / CAP, ROSCA MACHO, PARA TUBO PEX, DN 1/2"</v>
          </cell>
          <cell r="C4453" t="str">
            <v xml:space="preserve">UN    </v>
          </cell>
          <cell r="D4453">
            <v>3.23</v>
          </cell>
        </row>
        <row r="4454">
          <cell r="A4454">
            <v>38836</v>
          </cell>
          <cell r="B4454" t="str">
            <v>TAMPAO / CAP, ROSCA MACHO, PARA TUBO PEX, DN 3/4"</v>
          </cell>
          <cell r="C4454" t="str">
            <v xml:space="preserve">UN    </v>
          </cell>
          <cell r="D4454">
            <v>4.66</v>
          </cell>
        </row>
        <row r="4455">
          <cell r="A4455">
            <v>38837</v>
          </cell>
          <cell r="B4455" t="str">
            <v>TAMPAO / CAP, ROSCA MACHO, PARA TUBO PEX, DN 1"</v>
          </cell>
          <cell r="C4455" t="str">
            <v xml:space="preserve">UN    </v>
          </cell>
          <cell r="D4455">
            <v>8.43</v>
          </cell>
        </row>
        <row r="4456">
          <cell r="A4456">
            <v>38838</v>
          </cell>
          <cell r="B4456" t="str">
            <v>ADAPTADOR DE COBRE PARA TUBULACAO PEX, DN 16 X 15 MM</v>
          </cell>
          <cell r="C4456" t="str">
            <v xml:space="preserve">UN    </v>
          </cell>
          <cell r="D4456">
            <v>6.14</v>
          </cell>
        </row>
        <row r="4457">
          <cell r="A4457">
            <v>38839</v>
          </cell>
          <cell r="B4457" t="str">
            <v>ADAPTADOR DE COBRE PARA TUBULACAO PEX, DN 20 X 22 MM</v>
          </cell>
          <cell r="C4457" t="str">
            <v xml:space="preserve">UN    </v>
          </cell>
          <cell r="D4457">
            <v>7.24</v>
          </cell>
        </row>
        <row r="4458">
          <cell r="A4458">
            <v>38840</v>
          </cell>
          <cell r="B4458" t="str">
            <v>ANEL DESLIZANTE / TRADICIONAL, METALICO, PARA TUBO PEX, DN 16 MM</v>
          </cell>
          <cell r="C4458" t="str">
            <v xml:space="preserve">UN    </v>
          </cell>
          <cell r="D4458">
            <v>1.72</v>
          </cell>
        </row>
        <row r="4459">
          <cell r="A4459">
            <v>38841</v>
          </cell>
          <cell r="B4459" t="str">
            <v>ANEL DESLIZANTE / TRADICIONAL, METALICO, PARA TUBO PEX, DN 20 MM</v>
          </cell>
          <cell r="C4459" t="str">
            <v xml:space="preserve">UN    </v>
          </cell>
          <cell r="D4459">
            <v>1.91</v>
          </cell>
        </row>
        <row r="4460">
          <cell r="A4460">
            <v>38842</v>
          </cell>
          <cell r="B4460" t="str">
            <v>ANEL DESLIZANTE / TRADICIONAL, METALICO, PARA TUBO PEX, DN 25 MM</v>
          </cell>
          <cell r="C4460" t="str">
            <v xml:space="preserve">UN    </v>
          </cell>
          <cell r="D4460">
            <v>3.77</v>
          </cell>
        </row>
        <row r="4461">
          <cell r="A4461">
            <v>38843</v>
          </cell>
          <cell r="B4461" t="str">
            <v>ANEL DESLIZANTE / TRADICIONAL, METALICO, PARA TUBO PEX, DN 32 MM</v>
          </cell>
          <cell r="C4461" t="str">
            <v xml:space="preserve">UN    </v>
          </cell>
          <cell r="D4461">
            <v>5.89</v>
          </cell>
        </row>
        <row r="4462">
          <cell r="A4462">
            <v>38844</v>
          </cell>
          <cell r="B4462" t="str">
            <v>CONEXAO FIXA, ROSCA FEMEA, METALICA, COM ANEL DESLIZANTE, DN 16 MM X 1/2", PARA TUBO PEX</v>
          </cell>
          <cell r="C4462" t="str">
            <v xml:space="preserve">UN    </v>
          </cell>
          <cell r="D4462">
            <v>6.32</v>
          </cell>
        </row>
        <row r="4463">
          <cell r="A4463">
            <v>38845</v>
          </cell>
          <cell r="B4463" t="str">
            <v>CONEXAO FIXA, ROSCA FEMEA, EM PLASTICO, DN 16 MM X 3/4", PARA CONEXAO COM CRIMPAGEM EM TUBO PEX</v>
          </cell>
          <cell r="C4463" t="str">
            <v xml:space="preserve">UN    </v>
          </cell>
          <cell r="D4463">
            <v>12.51</v>
          </cell>
        </row>
        <row r="4464">
          <cell r="A4464">
            <v>38846</v>
          </cell>
          <cell r="B4464" t="str">
            <v>CONEXAO FIXA, ROSCA FEMEA, METALICA, COM ANEL DESLIZANTE, DN 20 MM X 1/2", PARA TUBO PEX</v>
          </cell>
          <cell r="C4464" t="str">
            <v xml:space="preserve">UN    </v>
          </cell>
          <cell r="D4464">
            <v>6.91</v>
          </cell>
        </row>
        <row r="4465">
          <cell r="A4465">
            <v>38847</v>
          </cell>
          <cell r="B4465" t="str">
            <v>CONEXAO FIXA, ROSCA FEMEA, METALICA, COM ANEL DESLIZANTE, DN 20 MM X 3/4", PARA TUBO PEX</v>
          </cell>
          <cell r="C4465" t="str">
            <v xml:space="preserve">UN    </v>
          </cell>
          <cell r="D4465">
            <v>8.5</v>
          </cell>
        </row>
        <row r="4466">
          <cell r="A4466">
            <v>38848</v>
          </cell>
          <cell r="B4466" t="str">
            <v>CONEXAO FIXA, ROSCA FEMEA, METALICA, COM ANEL DESLIZANTE, DN 25 MM X 3/4", PARA TUBO PEX</v>
          </cell>
          <cell r="C4466" t="str">
            <v xml:space="preserve">UN    </v>
          </cell>
          <cell r="D4466">
            <v>9.89</v>
          </cell>
        </row>
        <row r="4467">
          <cell r="A4467">
            <v>38849</v>
          </cell>
          <cell r="B4467" t="str">
            <v>CONEXAO FIXA, ROSCA FEMEA, EM PLASTICO, DN 25 MM X 1/2", PARA CONEXAO COM CRIMPAGEM EM TUBO PEX</v>
          </cell>
          <cell r="C4467" t="str">
            <v xml:space="preserve">UN    </v>
          </cell>
          <cell r="D4467">
            <v>12.65</v>
          </cell>
        </row>
        <row r="4468">
          <cell r="A4468">
            <v>38850</v>
          </cell>
          <cell r="B4468" t="str">
            <v>CONEXAO FIXA, ROSCA FEMEA, METALICA, COM ANEL DESLIZANTE, DN 25 MM X 1", PARA TUBO PEX</v>
          </cell>
          <cell r="C4468" t="str">
            <v xml:space="preserve">UN    </v>
          </cell>
          <cell r="D4468">
            <v>11.82</v>
          </cell>
        </row>
        <row r="4469">
          <cell r="A4469">
            <v>38851</v>
          </cell>
          <cell r="B4469" t="str">
            <v>CONEXAO FIXA, ROSCA FEMEA, METALICA, COM ANEL DESLIZANTE, DN 32 MM X 1", PARA TUBO PEX</v>
          </cell>
          <cell r="C4469" t="str">
            <v xml:space="preserve">UN    </v>
          </cell>
          <cell r="D4469">
            <v>17.97</v>
          </cell>
        </row>
        <row r="4470">
          <cell r="A4470">
            <v>38852</v>
          </cell>
          <cell r="B4470" t="str">
            <v>CONEXAO FIXA, ROSCA FEMEA, EM PLASTICO, DN 32 MM X 3/4", PARA CONEXAO COM CRIMPAGEM EM TUBO PEX</v>
          </cell>
          <cell r="C4470" t="str">
            <v xml:space="preserve">UN    </v>
          </cell>
          <cell r="D4470">
            <v>20.56</v>
          </cell>
        </row>
        <row r="4471">
          <cell r="A4471">
            <v>38853</v>
          </cell>
          <cell r="B4471" t="str">
            <v>CONEXAO MOVEL, ROSCA FEMEA, METALICA, COM ANEL DESLIZANTE, PARA TUBO PEX, DN 16 MM X 1/2"</v>
          </cell>
          <cell r="C4471" t="str">
            <v xml:space="preserve">UN    </v>
          </cell>
          <cell r="D4471">
            <v>5.21</v>
          </cell>
        </row>
        <row r="4472">
          <cell r="A4472">
            <v>38854</v>
          </cell>
          <cell r="B4472" t="str">
            <v>CONEXAO MOVEL, ROSCA FEMEA, METALICA, COM ANEL DESLIZANTE, PARA TUBO PEX, DN 16 MM X 3/4"</v>
          </cell>
          <cell r="C4472" t="str">
            <v xml:space="preserve">UN    </v>
          </cell>
          <cell r="D4472">
            <v>7.12</v>
          </cell>
        </row>
        <row r="4473">
          <cell r="A4473">
            <v>38855</v>
          </cell>
          <cell r="B4473" t="str">
            <v>CONEXAO MOVEL, ROSCA FEMEA, METALICA, COM ANEL DESLIZANTE, PARA TUBO PEX, DN 20 MM X 1/2"</v>
          </cell>
          <cell r="C4473" t="str">
            <v xml:space="preserve">UN    </v>
          </cell>
          <cell r="D4473">
            <v>5.28</v>
          </cell>
        </row>
        <row r="4474">
          <cell r="A4474">
            <v>38856</v>
          </cell>
          <cell r="B4474" t="str">
            <v>CONEXAO MOVEL, ROSCA FEMEA, METALICA, COM ANEL DESLIZANTE, PARA TUBO PEX, DN 20 MM X 3/4"</v>
          </cell>
          <cell r="C4474" t="str">
            <v xml:space="preserve">UN    </v>
          </cell>
          <cell r="D4474">
            <v>8.48</v>
          </cell>
        </row>
        <row r="4475">
          <cell r="A4475">
            <v>38857</v>
          </cell>
          <cell r="B4475" t="str">
            <v>CONEXAO MOVEL, ROSCA FEMEA, METALICA, COM ANEL DESLIZANTE, PARA TUBO PEX, DN 25 MM X 1"</v>
          </cell>
          <cell r="C4475" t="str">
            <v xml:space="preserve">UN    </v>
          </cell>
          <cell r="D4475">
            <v>11.22</v>
          </cell>
        </row>
        <row r="4476">
          <cell r="A4476">
            <v>38858</v>
          </cell>
          <cell r="B4476" t="str">
            <v>CONEXAO MOVEL, ROSCA FEMEA, METALICA, COM ANEL DESLIZANTE, PARA TUBO PEX, DN 25 MM X 3/4"</v>
          </cell>
          <cell r="C4476" t="str">
            <v xml:space="preserve">UN    </v>
          </cell>
          <cell r="D4476">
            <v>10.199999999999999</v>
          </cell>
        </row>
        <row r="4477">
          <cell r="A4477">
            <v>38859</v>
          </cell>
          <cell r="B4477" t="str">
            <v>CONEXAO MOVEL, ROSCA FEMEA, METALICA, COM ANEL DESLIZANTE, PARA TUBO PEX, DN 32 MM X 1"</v>
          </cell>
          <cell r="C4477" t="str">
            <v xml:space="preserve">UN    </v>
          </cell>
          <cell r="D4477">
            <v>16.52</v>
          </cell>
        </row>
        <row r="4478">
          <cell r="A4478">
            <v>38860</v>
          </cell>
          <cell r="B4478" t="str">
            <v>CONEXAO FIXA, ROSCA MACHO, METALICA, PARA TUBO PEX, DN 16 MM X 1/2"</v>
          </cell>
          <cell r="C4478" t="str">
            <v xml:space="preserve">UN    </v>
          </cell>
          <cell r="D4478">
            <v>5.08</v>
          </cell>
        </row>
        <row r="4479">
          <cell r="A4479">
            <v>38861</v>
          </cell>
          <cell r="B4479" t="str">
            <v>CONEXAO FIXA, ROSCA MACHO, METALICA, PARA TUBO PEX, DN 16 MM X 3/4"</v>
          </cell>
          <cell r="C4479" t="str">
            <v xml:space="preserve">UN    </v>
          </cell>
          <cell r="D4479">
            <v>6.83</v>
          </cell>
        </row>
        <row r="4480">
          <cell r="A4480">
            <v>38862</v>
          </cell>
          <cell r="B4480" t="str">
            <v>CONEXAO FIXA, ROSCA MACHO, METALICA, PARA TUBO PEX, DN 20 MM X 1/2"</v>
          </cell>
          <cell r="C4480" t="str">
            <v xml:space="preserve">UN    </v>
          </cell>
          <cell r="D4480">
            <v>5.76</v>
          </cell>
        </row>
        <row r="4481">
          <cell r="A4481">
            <v>38863</v>
          </cell>
          <cell r="B4481" t="str">
            <v>CONEXAO FIXA, ROSCA MACHO, METALICA, PARA TUBO PEX, DN 20 MM X 3/4"</v>
          </cell>
          <cell r="C4481" t="str">
            <v xml:space="preserve">UN    </v>
          </cell>
          <cell r="D4481">
            <v>6.62</v>
          </cell>
        </row>
        <row r="4482">
          <cell r="A4482">
            <v>38864</v>
          </cell>
          <cell r="B4482" t="str">
            <v>CONEXAO FIXA, ROSCA MACHO, METALICA, PARA TUBO PEX, DN 25 MM X 1"</v>
          </cell>
          <cell r="C4482" t="str">
            <v xml:space="preserve">UN    </v>
          </cell>
          <cell r="D4482">
            <v>13.74</v>
          </cell>
        </row>
        <row r="4483">
          <cell r="A4483">
            <v>38865</v>
          </cell>
          <cell r="B4483" t="str">
            <v>CONEXAO FIXA, ROSCA MACHO, METALICA, PARA TUBO PEX, DN 25 MM X 1/2"</v>
          </cell>
          <cell r="C4483" t="str">
            <v xml:space="preserve">UN    </v>
          </cell>
          <cell r="D4483">
            <v>8.99</v>
          </cell>
        </row>
        <row r="4484">
          <cell r="A4484">
            <v>38866</v>
          </cell>
          <cell r="B4484" t="str">
            <v>CONEXAO FIXA, ROSCA MACHO, METALICA, PARA TUBO PEX, DN 25 MM X 3/4"</v>
          </cell>
          <cell r="C4484" t="str">
            <v xml:space="preserve">UN    </v>
          </cell>
          <cell r="D4484">
            <v>9.67</v>
          </cell>
        </row>
        <row r="4485">
          <cell r="A4485">
            <v>38868</v>
          </cell>
          <cell r="B4485" t="str">
            <v>CONEXAO FIXA, ROSCA MACHO, METALICA, PARA TUBO PEX, DN 32 MM X 1"</v>
          </cell>
          <cell r="C4485" t="str">
            <v xml:space="preserve">UN    </v>
          </cell>
          <cell r="D4485">
            <v>16.12</v>
          </cell>
        </row>
        <row r="4486">
          <cell r="A4486">
            <v>38869</v>
          </cell>
          <cell r="B4486" t="str">
            <v>DISTRIBUIDOR METALICO, COM ROSCA, 2 SAIDAS, DN 3/4" X 1/2", PARA CONEXAO COM ANEL DESLIZANTE EM TUBO PEX</v>
          </cell>
          <cell r="C4486" t="str">
            <v xml:space="preserve">UN    </v>
          </cell>
          <cell r="D4486">
            <v>26.08</v>
          </cell>
        </row>
        <row r="4487">
          <cell r="A4487">
            <v>38870</v>
          </cell>
          <cell r="B4487" t="str">
            <v>DISTRIBUIDOR METALICO, COM ROSCA, 2 SAIDAS, DN 1" X 1/2", PARA CONEXAO COM ANEL DESLIZANTE EM TUBO PEX</v>
          </cell>
          <cell r="C4487" t="str">
            <v xml:space="preserve">UN    </v>
          </cell>
          <cell r="D4487">
            <v>29.57</v>
          </cell>
        </row>
        <row r="4488">
          <cell r="A4488">
            <v>38871</v>
          </cell>
          <cell r="B4488" t="str">
            <v>DISTRIBUIDOR METALICO, COM ROSCA, 3 SAIDAS, DN 3/4" X 1/2", PARA CONEXAO COM ANEL DESLIZANTE EM TUBO PEX</v>
          </cell>
          <cell r="C4488" t="str">
            <v xml:space="preserve">UN    </v>
          </cell>
          <cell r="D4488">
            <v>32.49</v>
          </cell>
        </row>
        <row r="4489">
          <cell r="A4489">
            <v>38872</v>
          </cell>
          <cell r="B4489" t="str">
            <v>DISTRIBUIDOR METALICO, COM ROSCA, 3 SAIDAS, DN 1" X 1/2", PARA CONEXAO COM ANEL DESLIZANTE EM TUBO PEX</v>
          </cell>
          <cell r="C4489" t="str">
            <v xml:space="preserve">UN    </v>
          </cell>
          <cell r="D4489">
            <v>40.39</v>
          </cell>
        </row>
        <row r="4490">
          <cell r="A4490">
            <v>38873</v>
          </cell>
          <cell r="B4490" t="str">
            <v>TE METALICO, PARA CONEXAO COM ANEL DESLIZANTE EM TUBO PEX, DN 16 MM</v>
          </cell>
          <cell r="C4490" t="str">
            <v xml:space="preserve">UN    </v>
          </cell>
          <cell r="D4490">
            <v>10.51</v>
          </cell>
        </row>
        <row r="4491">
          <cell r="A4491">
            <v>38874</v>
          </cell>
          <cell r="B4491" t="str">
            <v>TE METALICO, PARA CONEXAO COM ANEL DESLIZANTE EM TUBO PEX, DN 20 MM</v>
          </cell>
          <cell r="C4491" t="str">
            <v xml:space="preserve">UN    </v>
          </cell>
          <cell r="D4491">
            <v>12.78</v>
          </cell>
        </row>
        <row r="4492">
          <cell r="A4492">
            <v>38875</v>
          </cell>
          <cell r="B4492" t="str">
            <v>TE METALICO, PARA CONEXAO COM ANEL DESLIZANTE EM TUBO PEX, DN 25 MM</v>
          </cell>
          <cell r="C4492" t="str">
            <v xml:space="preserve">UN    </v>
          </cell>
          <cell r="D4492">
            <v>22.6</v>
          </cell>
        </row>
        <row r="4493">
          <cell r="A4493">
            <v>38876</v>
          </cell>
          <cell r="B4493" t="str">
            <v>TE METALICO, PARA CONEXAO COM ANEL DESLIZANTE EM TUBO PEX, DN 32 MM</v>
          </cell>
          <cell r="C4493" t="str">
            <v xml:space="preserve">UN    </v>
          </cell>
          <cell r="D4493">
            <v>30.4</v>
          </cell>
        </row>
        <row r="4494">
          <cell r="A4494">
            <v>38877</v>
          </cell>
          <cell r="B4494" t="str">
            <v>MASSA PARA TEXTURA LISA DE BASE ACRILICA, USO INTERNO E EXTERNO</v>
          </cell>
          <cell r="C4494" t="str">
            <v xml:space="preserve">KG    </v>
          </cell>
          <cell r="D4494">
            <v>5.54</v>
          </cell>
        </row>
        <row r="4495">
          <cell r="A4495">
            <v>38878</v>
          </cell>
          <cell r="B4495" t="str">
            <v>TE DE REDUCAO METALICO, PARA CONEXAO COM ANEL DESLIZANTE EM TUBO PEX, DN 16 X 20 X 16 MM</v>
          </cell>
          <cell r="C4495" t="str">
            <v xml:space="preserve">UN    </v>
          </cell>
          <cell r="D4495">
            <v>11.85</v>
          </cell>
        </row>
        <row r="4496">
          <cell r="A4496">
            <v>38879</v>
          </cell>
          <cell r="B4496" t="str">
            <v>TE DE REDUCAO METALICO, PARA CONEXAO COM ANEL DESLIZANTE EM TUBO PEX, DN 16 X 25 X 16 MM</v>
          </cell>
          <cell r="C4496" t="str">
            <v xml:space="preserve">UN    </v>
          </cell>
          <cell r="D4496">
            <v>22.22</v>
          </cell>
        </row>
        <row r="4497">
          <cell r="A4497">
            <v>38880</v>
          </cell>
          <cell r="B4497" t="str">
            <v>TE DE REDUCAO METALICO, PARA CONEXAO COM ANEL DESLIZANTE EM TUBO PEX, DN 20 X 16 X 20 MM</v>
          </cell>
          <cell r="C4497" t="str">
            <v xml:space="preserve">UN    </v>
          </cell>
          <cell r="D4497">
            <v>12.18</v>
          </cell>
        </row>
        <row r="4498">
          <cell r="A4498">
            <v>38881</v>
          </cell>
          <cell r="B4498" t="str">
            <v>TE DE REDUCAO METALICO, PARA CONEXAO COM ANEL DESLIZANTE EM TUBO PEX, DN 20 X 16 X 16 MM</v>
          </cell>
          <cell r="C4498" t="str">
            <v xml:space="preserve">UN    </v>
          </cell>
          <cell r="D4498">
            <v>11.63</v>
          </cell>
        </row>
        <row r="4499">
          <cell r="A4499">
            <v>38882</v>
          </cell>
          <cell r="B4499" t="str">
            <v>TE DE REDUCAO METALICO, PARA CONEXAO COM ANEL DESLIZANTE EM TUBO PEX, DN 20 X 20 X 16 MM</v>
          </cell>
          <cell r="C4499" t="str">
            <v xml:space="preserve">UN    </v>
          </cell>
          <cell r="D4499">
            <v>12.62</v>
          </cell>
        </row>
        <row r="4500">
          <cell r="A4500">
            <v>38883</v>
          </cell>
          <cell r="B4500" t="str">
            <v>TE DE REDUCAO METALICO, PARA CONEXAO COM ANEL DESLIZANTE EM TUBO PEX, DN 20 X 25 X 20 MM</v>
          </cell>
          <cell r="C4500" t="str">
            <v xml:space="preserve">UN    </v>
          </cell>
          <cell r="D4500">
            <v>18.66</v>
          </cell>
        </row>
        <row r="4501">
          <cell r="A4501">
            <v>38884</v>
          </cell>
          <cell r="B4501" t="str">
            <v>TE DE REDUCAO METALICO, PARA CONEXAO COM ANEL DESLIZANTE EM TUBO PEX, DN 25 X 16 X 16 MM</v>
          </cell>
          <cell r="C4501" t="str">
            <v xml:space="preserve">UN    </v>
          </cell>
          <cell r="D4501">
            <v>20.260000000000002</v>
          </cell>
        </row>
        <row r="4502">
          <cell r="A4502">
            <v>38885</v>
          </cell>
          <cell r="B4502" t="str">
            <v>TE DE REDUCAO METALICO, PARA CONEXAO COM ANEL DESLIZANTE EM TUBO PEX, DN 25 X 16 X 20 MM</v>
          </cell>
          <cell r="C4502" t="str">
            <v xml:space="preserve">UN    </v>
          </cell>
          <cell r="D4502">
            <v>19.600000000000001</v>
          </cell>
        </row>
        <row r="4503">
          <cell r="A4503">
            <v>38886</v>
          </cell>
          <cell r="B4503" t="str">
            <v>TE DE REDUCAO METALICO, PARA CONEXAO COM ANEL DESLIZANTE EM TUBO PEX, DN 25 X 16 X 25 MM</v>
          </cell>
          <cell r="C4503" t="str">
            <v xml:space="preserve">UN    </v>
          </cell>
          <cell r="D4503">
            <v>21.15</v>
          </cell>
        </row>
        <row r="4504">
          <cell r="A4504">
            <v>38887</v>
          </cell>
          <cell r="B4504" t="str">
            <v>TE DE REDUCAO METALICO, PARA CONEXAO COM ANEL DESLIZANTE EM TUBO PEX, DN 25 X 20 X 20 MM</v>
          </cell>
          <cell r="C4504" t="str">
            <v xml:space="preserve">UN    </v>
          </cell>
          <cell r="D4504">
            <v>19</v>
          </cell>
        </row>
        <row r="4505">
          <cell r="A4505">
            <v>38888</v>
          </cell>
          <cell r="B4505" t="str">
            <v>TE DE REDUCAO METALICO, PARA CONEXAO COM ANEL DESLIZANTE EM TUBO PEX, DN 25 X 20 X 25 MM</v>
          </cell>
          <cell r="C4505" t="str">
            <v xml:space="preserve">UN    </v>
          </cell>
          <cell r="D4505">
            <v>22.59</v>
          </cell>
        </row>
        <row r="4506">
          <cell r="A4506">
            <v>38889</v>
          </cell>
          <cell r="B4506" t="str">
            <v>LUMINARIA DE SOBREPOR EM CHAPA DE ACO COM ALETAS PLASTICAS, PARA 1 LAMPADA, BASE E27, POTENCIA MAXIMA 40/60 W (NAO INCLUI LAMPADA)</v>
          </cell>
          <cell r="C4506" t="str">
            <v xml:space="preserve">UN    </v>
          </cell>
          <cell r="D4506">
            <v>17.03</v>
          </cell>
        </row>
        <row r="4507">
          <cell r="A4507">
            <v>38890</v>
          </cell>
          <cell r="B4507" t="str">
            <v>TE DE REDUCAO METALICO, PARA CONEXAO COM ANEL DESLIZANTE EM TUBO PEX, DN 25 X 32 X 25 MM</v>
          </cell>
          <cell r="C4507" t="str">
            <v xml:space="preserve">UN    </v>
          </cell>
          <cell r="D4507">
            <v>33.57</v>
          </cell>
        </row>
        <row r="4508">
          <cell r="A4508">
            <v>38893</v>
          </cell>
          <cell r="B4508" t="str">
            <v>TE DE REDUCAO METALICO, PARA CONEXAO COM ANEL DESLIZANTE EM TUBO PEX, DN 32 X 20 X 32 MM</v>
          </cell>
          <cell r="C4508" t="str">
            <v xml:space="preserve">UN    </v>
          </cell>
          <cell r="D4508">
            <v>27</v>
          </cell>
        </row>
        <row r="4509">
          <cell r="A4509">
            <v>38894</v>
          </cell>
          <cell r="B4509" t="str">
            <v>TE DE REDUCAO METALICO, PARA CONEXAO COM ANEL DESLIZANTE EM TUBO PEX, DN 32 X 25 X 25 MM</v>
          </cell>
          <cell r="C4509" t="str">
            <v xml:space="preserve">UN    </v>
          </cell>
          <cell r="D4509">
            <v>34.29</v>
          </cell>
        </row>
        <row r="4510">
          <cell r="A4510">
            <v>38896</v>
          </cell>
          <cell r="B4510" t="str">
            <v>TE DE REDUCAO METALICO, PARA CONEXAO COM ANEL DESLIZANTE EM TUBO PEX, DN 32 X 25 X 32 MM</v>
          </cell>
          <cell r="C4510" t="str">
            <v xml:space="preserve">UN    </v>
          </cell>
          <cell r="D4510">
            <v>34.97</v>
          </cell>
        </row>
        <row r="4511">
          <cell r="A4511">
            <v>38897</v>
          </cell>
          <cell r="B4511" t="str">
            <v>TE ROSCA MACHO, METALICO, PARA CONEXAO COM ANEL DESLIZANTE EM TUBO PEX, DN 16 MM X 1/2"</v>
          </cell>
          <cell r="C4511" t="str">
            <v xml:space="preserve">UN    </v>
          </cell>
          <cell r="D4511">
            <v>11.86</v>
          </cell>
        </row>
        <row r="4512">
          <cell r="A4512">
            <v>38899</v>
          </cell>
          <cell r="B4512" t="str">
            <v>TE ROSCA MACHO, METALICO, PARA CONEXAO COM ANEL DESLIZANTE EM TUBO PEX, DN 20 MM X 1/2"</v>
          </cell>
          <cell r="C4512" t="str">
            <v xml:space="preserve">UN    </v>
          </cell>
          <cell r="D4512">
            <v>13.35</v>
          </cell>
        </row>
        <row r="4513">
          <cell r="A4513">
            <v>38900</v>
          </cell>
          <cell r="B4513" t="str">
            <v>TE ROSCA MACHO, METALICO, PARA CONEXAO COM ANEL DESLIZANTE EM TUBO PEX, DN 20 MM X 3/4"</v>
          </cell>
          <cell r="C4513" t="str">
            <v xml:space="preserve">UN    </v>
          </cell>
          <cell r="D4513">
            <v>13.91</v>
          </cell>
        </row>
        <row r="4514">
          <cell r="A4514">
            <v>38901</v>
          </cell>
          <cell r="B4514" t="str">
            <v>TE ROSCA MACHO, METALICO, PARA CONEXAO COM ANEL DESLIZANTE EM TUBO PEX, DN 25 MM X 3/4"</v>
          </cell>
          <cell r="C4514" t="str">
            <v xml:space="preserve">UN    </v>
          </cell>
          <cell r="D4514">
            <v>22.76</v>
          </cell>
        </row>
        <row r="4515">
          <cell r="A4515">
            <v>38903</v>
          </cell>
          <cell r="B4515" t="str">
            <v>TE ROSCA MACHO, METALICO, PARA CONEXAO COM ANEL DESLIZANTE EM TUBO PEX, DN 32 MM X 3/4"</v>
          </cell>
          <cell r="C4515" t="str">
            <v xml:space="preserve">UN    </v>
          </cell>
          <cell r="D4515">
            <v>36.75</v>
          </cell>
        </row>
        <row r="4516">
          <cell r="A4516">
            <v>38904</v>
          </cell>
          <cell r="B4516" t="str">
            <v>TE ROSCA MACHO, METALICO, PARA CONEXAO COM ANEL DESLIZANTE EM TUBO PEX, DN 32 MM X 1"</v>
          </cell>
          <cell r="C4516" t="str">
            <v xml:space="preserve">UN    </v>
          </cell>
          <cell r="D4516">
            <v>36.979999999999997</v>
          </cell>
        </row>
        <row r="4517">
          <cell r="A4517">
            <v>38905</v>
          </cell>
          <cell r="B4517" t="str">
            <v>TE ROSCA FEMEA, METALICO, PARA CONEXAO COM ANEL DESLIZANTE EM TUBO PEX, DN 16 MM X 1/2"</v>
          </cell>
          <cell r="C4517" t="str">
            <v xml:space="preserve">UN    </v>
          </cell>
          <cell r="D4517">
            <v>11.81</v>
          </cell>
        </row>
        <row r="4518">
          <cell r="A4518">
            <v>38907</v>
          </cell>
          <cell r="B4518" t="str">
            <v>TE ROSCA FEMEA, METALICO, PARA CONEXAO COM ANEL DESLIZANTE EM TUBO PEX, DN 20 MM X 1/2"</v>
          </cell>
          <cell r="C4518" t="str">
            <v xml:space="preserve">UN    </v>
          </cell>
          <cell r="D4518">
            <v>12.57</v>
          </cell>
        </row>
        <row r="4519">
          <cell r="A4519">
            <v>38908</v>
          </cell>
          <cell r="B4519" t="str">
            <v>TE ROSCA FEMEA, METALICO, PARA CONEXAO COM ANEL DESLIZANTE EM TUBO PEX, DN 20 MM X 3/4"</v>
          </cell>
          <cell r="C4519" t="str">
            <v xml:space="preserve">UN    </v>
          </cell>
          <cell r="D4519">
            <v>14.14</v>
          </cell>
        </row>
        <row r="4520">
          <cell r="A4520">
            <v>38909</v>
          </cell>
          <cell r="B4520" t="str">
            <v>TE ROSCA FEMEA, METALICO, PARA CONEXAO COM ANEL DESLIZANTE EM TUBO PEX, DN 25 MM X 1/2"</v>
          </cell>
          <cell r="C4520" t="str">
            <v xml:space="preserve">UN    </v>
          </cell>
          <cell r="D4520">
            <v>20.34</v>
          </cell>
        </row>
        <row r="4521">
          <cell r="A4521">
            <v>38910</v>
          </cell>
          <cell r="B4521" t="str">
            <v>TE ROSCA FEMEA, METALICO, PARA CONEXAO COM ANEL DESLIZANTE EM TUBO PEX, DN 25 MM X 3/4"</v>
          </cell>
          <cell r="C4521" t="str">
            <v xml:space="preserve">UN    </v>
          </cell>
          <cell r="D4521">
            <v>21.96</v>
          </cell>
        </row>
        <row r="4522">
          <cell r="A4522">
            <v>38911</v>
          </cell>
          <cell r="B4522" t="str">
            <v>TE MISTURADOR METALICO, PARA CONEXAO COM ANEL DESLIZANTE EM TUBO PEX, DN 16 MM X 1/2"</v>
          </cell>
          <cell r="C4522" t="str">
            <v xml:space="preserve">UN    </v>
          </cell>
          <cell r="D4522">
            <v>37.71</v>
          </cell>
        </row>
        <row r="4523">
          <cell r="A4523">
            <v>38912</v>
          </cell>
          <cell r="B4523" t="str">
            <v>TE MISTURADOR METALICO, PARA CONEXAO COM ANEL DESLIZANTE EM TUBO PEX, DN 20 MM X 3/4"</v>
          </cell>
          <cell r="C4523" t="str">
            <v xml:space="preserve">UN    </v>
          </cell>
          <cell r="D4523">
            <v>47.92</v>
          </cell>
        </row>
        <row r="4524">
          <cell r="A4524">
            <v>38913</v>
          </cell>
          <cell r="B4524" t="str">
            <v>JOELHO 90 GRAUS, METALICO, PARA CONEXAO COM ANEL DESLIZANTE EM TUBO PEX, DN 16 MM</v>
          </cell>
          <cell r="C4524" t="str">
            <v xml:space="preserve">UN    </v>
          </cell>
          <cell r="D4524">
            <v>9.7100000000000009</v>
          </cell>
        </row>
        <row r="4525">
          <cell r="A4525">
            <v>38914</v>
          </cell>
          <cell r="B4525" t="str">
            <v>JOELHO 90 GRAUS, METALICO, PARA CONEXAO COM ANEL DESLIZANTE EM TUBO PEX, DN 20 MM</v>
          </cell>
          <cell r="C4525" t="str">
            <v xml:space="preserve">UN    </v>
          </cell>
          <cell r="D4525">
            <v>11.27</v>
          </cell>
        </row>
        <row r="4526">
          <cell r="A4526">
            <v>38915</v>
          </cell>
          <cell r="B4526" t="str">
            <v>JOELHO 90 GRAUS, METALICO, PARA CONEXAO COM ANEL DESLIZANTE EM TUBO PEX, DN 25 MM</v>
          </cell>
          <cell r="C4526" t="str">
            <v xml:space="preserve">UN    </v>
          </cell>
          <cell r="D4526">
            <v>19.57</v>
          </cell>
        </row>
        <row r="4527">
          <cell r="A4527">
            <v>38916</v>
          </cell>
          <cell r="B4527" t="str">
            <v>JOELHO 90 GRAUS, METALICO, PARA CONEXAO COM ANEL DESLIZANTE EM TUBO PEX, DN 32 MM</v>
          </cell>
          <cell r="C4527" t="str">
            <v xml:space="preserve">UN    </v>
          </cell>
          <cell r="D4527">
            <v>25.81</v>
          </cell>
        </row>
        <row r="4528">
          <cell r="A4528">
            <v>38917</v>
          </cell>
          <cell r="B4528" t="str">
            <v>JOELHO, ROSCA FEMEA, COM BASE FIXA, METALICO, PARA CONEXAO COM ANEL DESLIZANTE EM TUBO PEX, DN 16 MM X 1/2"</v>
          </cell>
          <cell r="C4528" t="str">
            <v xml:space="preserve">UN    </v>
          </cell>
          <cell r="D4528">
            <v>8.36</v>
          </cell>
        </row>
        <row r="4529">
          <cell r="A4529">
            <v>38918</v>
          </cell>
          <cell r="B4529" t="str">
            <v>JOELHO, ROSCA FEMEA, COM BASE FIXA, PLASTICO, PARA CONEXAO POR CRIMPAGEM EM TUBO PEX, DN 16 MM X 3/4"</v>
          </cell>
          <cell r="C4529" t="str">
            <v xml:space="preserve">UN    </v>
          </cell>
          <cell r="D4529">
            <v>18.899999999999999</v>
          </cell>
        </row>
        <row r="4530">
          <cell r="A4530">
            <v>38919</v>
          </cell>
          <cell r="B4530" t="str">
            <v>JOELHO, ROSCA FEMEA, COM BASE FIXA, METALICO, PARA CONEXAO COM ANEL DESLIZANTE EM TUBO PEX, DN 20 MM X 1/2"</v>
          </cell>
          <cell r="C4530" t="str">
            <v xml:space="preserve">UN    </v>
          </cell>
          <cell r="D4530">
            <v>12.45</v>
          </cell>
        </row>
        <row r="4531">
          <cell r="A4531">
            <v>38920</v>
          </cell>
          <cell r="B4531" t="str">
            <v>JOELHO, ROSCA FEMEA, COM BASE FIXA, PLASTICO, PARA CONEXAO POR CRIMPAGEM EM TUBO PEX, DN 20 MM X 3/4"</v>
          </cell>
          <cell r="C4531" t="str">
            <v xml:space="preserve">UN    </v>
          </cell>
          <cell r="D4531">
            <v>23.63</v>
          </cell>
        </row>
        <row r="4532">
          <cell r="A4532">
            <v>38921</v>
          </cell>
          <cell r="B4532" t="str">
            <v>JOELHO, ROSCA FEMEA, COM BASE FIXA, PLASTICO, PARA CONEXAO COM CRIMPAGEM EM TUBO PEX, DN 25 MM X 1/2"</v>
          </cell>
          <cell r="C4532" t="str">
            <v xml:space="preserve">UN    </v>
          </cell>
          <cell r="D4532">
            <v>19.89</v>
          </cell>
        </row>
        <row r="4533">
          <cell r="A4533">
            <v>38922</v>
          </cell>
          <cell r="B4533" t="str">
            <v>JOELHO, ROSCA FEMEA, COM BASE FIXA, METALICO, PARA CONEXAO COM ANEL DESLIZANTE EM TUBO PEX, DN 25 MM X 3/4"</v>
          </cell>
          <cell r="C4533" t="str">
            <v xml:space="preserve">UN    </v>
          </cell>
          <cell r="D4533">
            <v>16.079999999999998</v>
          </cell>
        </row>
        <row r="4534">
          <cell r="A4534">
            <v>38923</v>
          </cell>
          <cell r="B4534" t="str">
            <v>JOELHO 90 GRAUS, ROSCA FEMEA TERMINAL, METALICO, PARA CONEXAO COM ANEL DESLIZANTE EM TUBO PEX, DN 16 MM X 1/2"</v>
          </cell>
          <cell r="C4534" t="str">
            <v xml:space="preserve">UN    </v>
          </cell>
          <cell r="D4534">
            <v>8.57</v>
          </cell>
        </row>
        <row r="4535">
          <cell r="A4535">
            <v>38924</v>
          </cell>
          <cell r="B4535" t="str">
            <v>JOELHO 90 GRAUS, ROSCA FEMEA TERMINAL, PLASTICO, PARA CONEXAO COM CRIMPAGEM EM TUBO PEX, DN 16 MM X 3/4"</v>
          </cell>
          <cell r="C4535" t="str">
            <v xml:space="preserve">UN    </v>
          </cell>
          <cell r="D4535">
            <v>15.45</v>
          </cell>
        </row>
        <row r="4536">
          <cell r="A4536">
            <v>38925</v>
          </cell>
          <cell r="B4536" t="str">
            <v>JOELHO 90 GRAUS, ROSCA FEMEA TERMINAL, METALICO, PARA CONEXAO COM ANEL DESLIZANTE EM TUBO PEX, DN 20 MM X 1/2"</v>
          </cell>
          <cell r="C4536" t="str">
            <v xml:space="preserve">UN    </v>
          </cell>
          <cell r="D4536">
            <v>9.2100000000000009</v>
          </cell>
        </row>
        <row r="4537">
          <cell r="A4537">
            <v>38926</v>
          </cell>
          <cell r="B4537" t="str">
            <v>JOELHO 90 GRAUS, ROSCA FEMEA TERMINAL, METALICO, PARA CONEXAO COM ANEL DESLIZANTE EM TUBO PEX, DN 20 MM X 3/4"</v>
          </cell>
          <cell r="C4537" t="str">
            <v xml:space="preserve">UN    </v>
          </cell>
          <cell r="D4537">
            <v>13.15</v>
          </cell>
        </row>
        <row r="4538">
          <cell r="A4538">
            <v>38927</v>
          </cell>
          <cell r="B4538" t="str">
            <v>JOELHO 90 GRAUS, ROSCA FEMEA TERMINAL, METALICO, PARA CONEXAO COM ANEL DESLIZANTE EM TUBO PEX, DN 25 MM X 3/4"</v>
          </cell>
          <cell r="C4538" t="str">
            <v xml:space="preserve">UN    </v>
          </cell>
          <cell r="D4538">
            <v>14.07</v>
          </cell>
        </row>
        <row r="4539">
          <cell r="A4539">
            <v>38928</v>
          </cell>
          <cell r="B4539" t="str">
            <v>JOELHO 90 GRAUS, ROSCA FEMEA TERMINAL, PLASTICO, PARA CONEXAO COM CRIMPAGEM EM TUBO PEX, DN 25 MM X 1/2"</v>
          </cell>
          <cell r="C4539" t="str">
            <v xml:space="preserve">UN    </v>
          </cell>
          <cell r="D4539">
            <v>15.59</v>
          </cell>
        </row>
        <row r="4540">
          <cell r="A4540">
            <v>38929</v>
          </cell>
          <cell r="B4540" t="str">
            <v>JOELHO 90 GRAUS, ROSCA FEMEA TERMINAL, PLASTICO, PARA CONEXAO COM CRIMPAGEM EM TUBO PEX, DN 25 MM X 1"</v>
          </cell>
          <cell r="C4540" t="str">
            <v xml:space="preserve">UN    </v>
          </cell>
          <cell r="D4540">
            <v>27.65</v>
          </cell>
        </row>
        <row r="4541">
          <cell r="A4541">
            <v>38930</v>
          </cell>
          <cell r="B4541" t="str">
            <v>JOELHO 90 GRAUS, ROSCA FEMEA TERMINAL, PLASTICO, PARA CONEXAO COM CRIMPAGEM EM TUBO PEX, DN 32 MM X 1"</v>
          </cell>
          <cell r="C4541" t="str">
            <v xml:space="preserve">UN    </v>
          </cell>
          <cell r="D4541">
            <v>34.74</v>
          </cell>
        </row>
        <row r="4542">
          <cell r="A4542">
            <v>38931</v>
          </cell>
          <cell r="B4542" t="str">
            <v>JOELHO 90 GRAUS, ROSCA MACHO TERMINAL, METALICO, PARA CONEXAO COM ANEL DESLIZANTE EM TUBO PEX, DN 16 MM X 1/2"</v>
          </cell>
          <cell r="C4542" t="str">
            <v xml:space="preserve">UN    </v>
          </cell>
          <cell r="D4542">
            <v>8.74</v>
          </cell>
        </row>
        <row r="4543">
          <cell r="A4543">
            <v>38932</v>
          </cell>
          <cell r="B4543" t="str">
            <v>JOELHO 90 GRAUS, ROSCA MACHO TERMINAL, METALICO, PARA CONEXAO COM ANEL DESLIZANTE EM TUBO PEX, DN 20 MM X 1/2"</v>
          </cell>
          <cell r="C4543" t="str">
            <v xml:space="preserve">UN    </v>
          </cell>
          <cell r="D4543">
            <v>8.83</v>
          </cell>
        </row>
        <row r="4544">
          <cell r="A4544">
            <v>38934</v>
          </cell>
          <cell r="B4544" t="str">
            <v>JOELHO 90 GRAUS, ROSCA MACHO TERMINAL, METALICO, PARA CONEXAO COM ANEL DESLIZANTE EM TUBO PEX, DN 20 MM X 3/4"</v>
          </cell>
          <cell r="C4544" t="str">
            <v xml:space="preserve">UN    </v>
          </cell>
          <cell r="D4544">
            <v>13.05</v>
          </cell>
        </row>
        <row r="4545">
          <cell r="A4545">
            <v>38935</v>
          </cell>
          <cell r="B4545" t="str">
            <v>JOELHO 90 GRAUS, ROSCA MACHO TERMINAL, METALICO, PARA CONEXAO COM ANEL DESLIZANTE EM TUBO PEX, DN 25 MM X 3/4"</v>
          </cell>
          <cell r="C4545" t="str">
            <v xml:space="preserve">UN    </v>
          </cell>
          <cell r="D4545">
            <v>13.97</v>
          </cell>
        </row>
        <row r="4546">
          <cell r="A4546">
            <v>38936</v>
          </cell>
          <cell r="B4546" t="str">
            <v>JOELHO 90 GRAUS, ROSCA MACHO TERMINAL, PLASTICO, PARA CONEXAO COM CRIMPAGEM EM TUBO PEX, DN 25 MM X 1/2"</v>
          </cell>
          <cell r="C4546" t="str">
            <v xml:space="preserve">UN    </v>
          </cell>
          <cell r="D4546">
            <v>14.96</v>
          </cell>
        </row>
        <row r="4547">
          <cell r="A4547">
            <v>38937</v>
          </cell>
          <cell r="B4547" t="str">
            <v>JOELHO 90 GRAUS, ROSCA MACHO TERMINAL, PLASTICO, PARA CONEXAO COM CRIMPAGEM EM TUBO PEX, DN 25 MM X 1"</v>
          </cell>
          <cell r="C4547" t="str">
            <v xml:space="preserve">UN    </v>
          </cell>
          <cell r="D4547">
            <v>18.23</v>
          </cell>
        </row>
        <row r="4548">
          <cell r="A4548">
            <v>38938</v>
          </cell>
          <cell r="B4548" t="str">
            <v>JOELHO 90 GRAUS, ROSCA MACHO TERMINAL, PLASTICO, PARA CONEXAO COM CRIMPAGEM EM TUBO PEX, DN 32 MM X 1"</v>
          </cell>
          <cell r="C4548" t="str">
            <v xml:space="preserve">UN    </v>
          </cell>
          <cell r="D4548">
            <v>27.11</v>
          </cell>
        </row>
        <row r="4549">
          <cell r="A4549">
            <v>38939</v>
          </cell>
          <cell r="B4549" t="str">
            <v>JOELHO ROSCA FEMEA MOVEL, METALICO, PARA CONEXAO COM ANEL DESLIZANTE EM TUBO PEX, DN 16 MM X 1/2"</v>
          </cell>
          <cell r="C4549" t="str">
            <v xml:space="preserve">UN    </v>
          </cell>
          <cell r="D4549">
            <v>10.47</v>
          </cell>
        </row>
        <row r="4550">
          <cell r="A4550">
            <v>38940</v>
          </cell>
          <cell r="B4550" t="str">
            <v>JOELHO ROSCA FEMEA MOVEL, METALICO, PARA CONEXAO COM ANEL DESLIZANTE EM TUBO PEX, DN 20 MM X 1/2"</v>
          </cell>
          <cell r="C4550" t="str">
            <v xml:space="preserve">UN    </v>
          </cell>
          <cell r="D4550">
            <v>15.99</v>
          </cell>
        </row>
        <row r="4551">
          <cell r="A4551">
            <v>38941</v>
          </cell>
          <cell r="B4551" t="str">
            <v>JOELHO ROSCA FEMEA MOVEL, METALICO, PARA CONEXAO COM ANEL DESLIZANTE EM TUBO PEX, DN 20 MM X 3/4"</v>
          </cell>
          <cell r="C4551" t="str">
            <v xml:space="preserve">UN    </v>
          </cell>
          <cell r="D4551">
            <v>18.88</v>
          </cell>
        </row>
        <row r="4552">
          <cell r="A4552">
            <v>38942</v>
          </cell>
          <cell r="B4552" t="str">
            <v>JOELHO ROSCA FEMEA MOVEL, METALICO, PARA CONEXAO COM ANEL DESLIZANTE EM TUBO PEX, DN 25 MM X 3/4"</v>
          </cell>
          <cell r="C4552" t="str">
            <v xml:space="preserve">UN    </v>
          </cell>
          <cell r="D4552">
            <v>21.15</v>
          </cell>
        </row>
        <row r="4553">
          <cell r="A4553">
            <v>38943</v>
          </cell>
          <cell r="B4553" t="str">
            <v>LUVA PARA TUBO PEX, METALICO, PARA CONEXAO COM ANEL DESLIZANTE, DN 16 MM</v>
          </cell>
          <cell r="C4553" t="str">
            <v xml:space="preserve">UN    </v>
          </cell>
          <cell r="D4553">
            <v>3.63</v>
          </cell>
        </row>
        <row r="4554">
          <cell r="A4554">
            <v>38944</v>
          </cell>
          <cell r="B4554" t="str">
            <v>LUVA PARA TUBO PEX, METALICO, PARA CONEXAO COM ANEL DESLIZANTE, DN 20 MM</v>
          </cell>
          <cell r="C4554" t="str">
            <v xml:space="preserve">UN    </v>
          </cell>
          <cell r="D4554">
            <v>5.62</v>
          </cell>
        </row>
        <row r="4555">
          <cell r="A4555">
            <v>38945</v>
          </cell>
          <cell r="B4555" t="str">
            <v>LUVA PARA TUBO PEX, METALICO, PARA CONEXAO COM ANEL DESLIZANTE, DN 25 MM</v>
          </cell>
          <cell r="C4555" t="str">
            <v xml:space="preserve">UN    </v>
          </cell>
          <cell r="D4555">
            <v>11.39</v>
          </cell>
        </row>
        <row r="4556">
          <cell r="A4556">
            <v>38946</v>
          </cell>
          <cell r="B4556" t="str">
            <v>LUVA PARA TUBO PEX, METALICO, PARA CONEXAO COM ANEL DESLIZANTE, DN 32 MM</v>
          </cell>
          <cell r="C4556" t="str">
            <v xml:space="preserve">UN    </v>
          </cell>
          <cell r="D4556">
            <v>16.989999999999998</v>
          </cell>
        </row>
        <row r="4557">
          <cell r="A4557">
            <v>38947</v>
          </cell>
          <cell r="B4557" t="str">
            <v>LUVA DE REDUCAO PARA TUBO PEX, METALICA, PARA CONEXAO COM ANEL DESLIZANTE, DN 20 X 16 MM</v>
          </cell>
          <cell r="C4557" t="str">
            <v xml:space="preserve">UN    </v>
          </cell>
          <cell r="D4557">
            <v>4.92</v>
          </cell>
        </row>
        <row r="4558">
          <cell r="A4558">
            <v>38948</v>
          </cell>
          <cell r="B4558" t="str">
            <v>LUVA DE REDUCAO PARA TUBO PEX, METALICA, PARA CONEXAO COM ANEL DESLIZANTE, DN 25 X 16 MM</v>
          </cell>
          <cell r="C4558" t="str">
            <v xml:space="preserve">UN    </v>
          </cell>
          <cell r="D4558">
            <v>7.85</v>
          </cell>
        </row>
        <row r="4559">
          <cell r="A4559">
            <v>38949</v>
          </cell>
          <cell r="B4559" t="str">
            <v>LUVA DE REDUCAO PARA TUBO PEX, METALICA, PARA CONEXAO COM ANEL DESLIZANTE, DN 25 X 20 MM</v>
          </cell>
          <cell r="C4559" t="str">
            <v xml:space="preserve">UN    </v>
          </cell>
          <cell r="D4559">
            <v>8.7100000000000009</v>
          </cell>
        </row>
        <row r="4560">
          <cell r="A4560">
            <v>38950</v>
          </cell>
          <cell r="B4560" t="str">
            <v>LUVA DE REDUCAO PARA TUBO PEX, PLASTICA, PARA CONEXAO COM CRIMPAGEM, DN 32 X 20 MM</v>
          </cell>
          <cell r="C4560" t="str">
            <v xml:space="preserve">UN    </v>
          </cell>
          <cell r="D4560">
            <v>21</v>
          </cell>
        </row>
        <row r="4561">
          <cell r="A4561">
            <v>38951</v>
          </cell>
          <cell r="B4561" t="str">
            <v>LUVA DE REDUCAO PARA TUBO PEX, METALICA, PARA CONEXAO COM ANEL DESLIZANTE, DN 32 X 25 MM</v>
          </cell>
          <cell r="C4561" t="str">
            <v xml:space="preserve">UN    </v>
          </cell>
          <cell r="D4561">
            <v>13.78</v>
          </cell>
        </row>
        <row r="4562">
          <cell r="A4562">
            <v>38952</v>
          </cell>
          <cell r="B4562" t="str">
            <v>TAMPAO / CAP, ROSCA FEMEA, METALICO, PARA TUBO PEX, DN 1/2"</v>
          </cell>
          <cell r="C4562" t="str">
            <v xml:space="preserve">UN    </v>
          </cell>
          <cell r="D4562">
            <v>2.29</v>
          </cell>
        </row>
        <row r="4563">
          <cell r="A4563">
            <v>38953</v>
          </cell>
          <cell r="B4563" t="str">
            <v>TAMPAO / CAP, ROSCA FEMEA, METALICO, PARA TUBO PEX, DN 3/4"</v>
          </cell>
          <cell r="C4563" t="str">
            <v xml:space="preserve">UN    </v>
          </cell>
          <cell r="D4563">
            <v>3.6</v>
          </cell>
        </row>
        <row r="4564">
          <cell r="A4564">
            <v>38968</v>
          </cell>
          <cell r="B4564" t="str">
            <v>GRADIL *1320 X 2170* MM (A X L) EM BARRA DE ACO CHATA *25 MM X 2* MM, ENTRELACADA COM BARRA ACO REDONDA *5* MM, MALHA *65 X 132* MM, GALVANIZADO E PINTURA ELETROSTATICA, COR PRETO</v>
          </cell>
          <cell r="C4564" t="str">
            <v xml:space="preserve">M2    </v>
          </cell>
          <cell r="D4564">
            <v>227.74</v>
          </cell>
        </row>
        <row r="4565">
          <cell r="A4565">
            <v>38971</v>
          </cell>
          <cell r="B4565" t="str">
            <v>TUBO PPR, CLASSE PN 12, DN 32 MM</v>
          </cell>
          <cell r="C4565" t="str">
            <v xml:space="preserve">M     </v>
          </cell>
          <cell r="D4565">
            <v>7.56</v>
          </cell>
        </row>
        <row r="4566">
          <cell r="A4566">
            <v>38972</v>
          </cell>
          <cell r="B4566" t="str">
            <v>TUBO PPR, CLASSE PN 12, DN 40 MM</v>
          </cell>
          <cell r="C4566" t="str">
            <v xml:space="preserve">M     </v>
          </cell>
          <cell r="D4566">
            <v>11.52</v>
          </cell>
        </row>
        <row r="4567">
          <cell r="A4567">
            <v>38973</v>
          </cell>
          <cell r="B4567" t="str">
            <v>TUBO PPR, CLASSE PN 12, DN 50 MM</v>
          </cell>
          <cell r="C4567" t="str">
            <v xml:space="preserve">M     </v>
          </cell>
          <cell r="D4567">
            <v>15.24</v>
          </cell>
        </row>
        <row r="4568">
          <cell r="A4568">
            <v>38974</v>
          </cell>
          <cell r="B4568" t="str">
            <v>TUBO PPR, CLASSE PN 12, DN 63 MM</v>
          </cell>
          <cell r="C4568" t="str">
            <v xml:space="preserve">M     </v>
          </cell>
          <cell r="D4568">
            <v>22.23</v>
          </cell>
        </row>
        <row r="4569">
          <cell r="A4569">
            <v>38975</v>
          </cell>
          <cell r="B4569" t="str">
            <v>TUBO PPR, CLASSE PN 12, DN 75 MM</v>
          </cell>
          <cell r="C4569" t="str">
            <v xml:space="preserve">M     </v>
          </cell>
          <cell r="D4569">
            <v>37.049999999999997</v>
          </cell>
        </row>
        <row r="4570">
          <cell r="A4570">
            <v>38976</v>
          </cell>
          <cell r="B4570" t="str">
            <v>TUBO PPR, CLASSE PN 12, DN 90 MM</v>
          </cell>
          <cell r="C4570" t="str">
            <v xml:space="preserve">M     </v>
          </cell>
          <cell r="D4570">
            <v>51.96</v>
          </cell>
        </row>
        <row r="4571">
          <cell r="A4571">
            <v>38977</v>
          </cell>
          <cell r="B4571" t="str">
            <v>TUBO PPR, CLASSE PN 12, DN 110 MM</v>
          </cell>
          <cell r="C4571" t="str">
            <v xml:space="preserve">M     </v>
          </cell>
          <cell r="D4571">
            <v>91.86</v>
          </cell>
        </row>
        <row r="4572">
          <cell r="A4572">
            <v>38978</v>
          </cell>
          <cell r="B4572" t="str">
            <v>TUBO PPR, CLASSE PN 25, DN 20 MM, PARA AGUA QUENTE E FRIA PREDIAL</v>
          </cell>
          <cell r="C4572" t="str">
            <v xml:space="preserve">M     </v>
          </cell>
          <cell r="D4572">
            <v>4.45</v>
          </cell>
        </row>
        <row r="4573">
          <cell r="A4573">
            <v>38979</v>
          </cell>
          <cell r="B4573" t="str">
            <v>TUBO PPR, CLASSE PN 25, DN 25 MM, PARA AGUA QUENTE E FRIA PREDIAL</v>
          </cell>
          <cell r="C4573" t="str">
            <v xml:space="preserve">M     </v>
          </cell>
          <cell r="D4573">
            <v>6.03</v>
          </cell>
        </row>
        <row r="4574">
          <cell r="A4574">
            <v>38980</v>
          </cell>
          <cell r="B4574" t="str">
            <v>TUBO PPR, CLASSE PN 25, DN 32 MM, PARA AGUA QUENTE E FRIA PREDIAL</v>
          </cell>
          <cell r="C4574" t="str">
            <v xml:space="preserve">M     </v>
          </cell>
          <cell r="D4574">
            <v>10.09</v>
          </cell>
        </row>
        <row r="4575">
          <cell r="A4575">
            <v>38981</v>
          </cell>
          <cell r="B4575" t="str">
            <v>TUBO PPR, CLASSE PN 25, DN 40 MM, PARA AGUA QUENTE E FRIA PREDIAL</v>
          </cell>
          <cell r="C4575" t="str">
            <v xml:space="preserve">M     </v>
          </cell>
          <cell r="D4575">
            <v>13.97</v>
          </cell>
        </row>
        <row r="4576">
          <cell r="A4576">
            <v>38982</v>
          </cell>
          <cell r="B4576" t="str">
            <v>TUBO PPR, CLASSE PN 25, DN 50 MM, PARA AGUA QUENTE E FRIA PREDIAL</v>
          </cell>
          <cell r="C4576" t="str">
            <v xml:space="preserve">M     </v>
          </cell>
          <cell r="D4576">
            <v>20.329999999999998</v>
          </cell>
        </row>
        <row r="4577">
          <cell r="A4577">
            <v>38983</v>
          </cell>
          <cell r="B4577" t="str">
            <v>TUBO PPR, CLASSE PN 25, DN 63 MM, PARA AGUA QUENTE E FRIA PREDIAL</v>
          </cell>
          <cell r="C4577" t="str">
            <v xml:space="preserve">M     </v>
          </cell>
          <cell r="D4577">
            <v>26.96</v>
          </cell>
        </row>
        <row r="4578">
          <cell r="A4578">
            <v>38984</v>
          </cell>
          <cell r="B4578" t="str">
            <v>TUBO PPR, CLASSE PN 25, DN 75 MM, PARA AGUA QUENTE E FRIA PREDIAL</v>
          </cell>
          <cell r="C4578" t="str">
            <v xml:space="preserve">M     </v>
          </cell>
          <cell r="D4578">
            <v>52</v>
          </cell>
        </row>
        <row r="4579">
          <cell r="A4579">
            <v>38985</v>
          </cell>
          <cell r="B4579" t="str">
            <v>TUBO PPR, CLASSE PN 25, DN 90 MM, PARA AGUA QUENTE E FRIA PREDIAL</v>
          </cell>
          <cell r="C4579" t="str">
            <v xml:space="preserve">M     </v>
          </cell>
          <cell r="D4579">
            <v>76.98</v>
          </cell>
        </row>
        <row r="4580">
          <cell r="A4580">
            <v>38986</v>
          </cell>
          <cell r="B4580" t="str">
            <v>TUBO PPR, CLASSE PN 25, DN 110 MM, PARA AGUA QUENTE E FRIA PREDIAL</v>
          </cell>
          <cell r="C4580" t="str">
            <v xml:space="preserve">M     </v>
          </cell>
          <cell r="D4580">
            <v>104.58</v>
          </cell>
        </row>
        <row r="4581">
          <cell r="A4581">
            <v>38987</v>
          </cell>
          <cell r="B4581" t="str">
            <v>JOELHO 45 GRAUS, PPR, SOLDAVEL, F/ F, DN 40 MM, PARA AQUA QUENTE E FRIA PREDIAL</v>
          </cell>
          <cell r="C4581" t="str">
            <v xml:space="preserve">UN    </v>
          </cell>
          <cell r="D4581">
            <v>4.49</v>
          </cell>
        </row>
        <row r="4582">
          <cell r="A4582">
            <v>38988</v>
          </cell>
          <cell r="B4582" t="str">
            <v>JOELHO 45 GRAUS, PPR, SOLDAVEL, F/ F, DN 50 MM, PARA AQUA QUENTE E FRIA PREDIAL</v>
          </cell>
          <cell r="C4582" t="str">
            <v xml:space="preserve">UN    </v>
          </cell>
          <cell r="D4582">
            <v>10.44</v>
          </cell>
        </row>
        <row r="4583">
          <cell r="A4583">
            <v>38989</v>
          </cell>
          <cell r="B4583" t="str">
            <v>JOELHO 45 GRAUS, PPR, SOLDAVEL, F/ F, DN 63 MM, PARA AQUA QUENTE E FRIA PREDIAL</v>
          </cell>
          <cell r="C4583" t="str">
            <v xml:space="preserve">UN    </v>
          </cell>
          <cell r="D4583">
            <v>13.87</v>
          </cell>
        </row>
        <row r="4584">
          <cell r="A4584">
            <v>38990</v>
          </cell>
          <cell r="B4584" t="str">
            <v>JOELHO 45 GRAUS, PPR, SOLDAVEL, F/ F, DN 75 MM, PARA AQUA QUENTE E FRIA PREDIAL</v>
          </cell>
          <cell r="C4584" t="str">
            <v xml:space="preserve">UN    </v>
          </cell>
          <cell r="D4584">
            <v>36.57</v>
          </cell>
        </row>
        <row r="4585">
          <cell r="A4585">
            <v>38991</v>
          </cell>
          <cell r="B4585" t="str">
            <v>JOELHO 45 GRAUS, PPR, SOLDAVEL, F/ F, DN 90 MM, PARA AQUA QUENTE E FRIA PREDIAL</v>
          </cell>
          <cell r="C4585" t="str">
            <v xml:space="preserve">UN    </v>
          </cell>
          <cell r="D4585">
            <v>73.88</v>
          </cell>
        </row>
        <row r="4586">
          <cell r="A4586">
            <v>38992</v>
          </cell>
          <cell r="B4586" t="str">
            <v>BUCHA DE REDUCAO, PPR, DN 32 X 25 MM, PARA AGUA QUENTE E FRIA PREDIAL</v>
          </cell>
          <cell r="C4586" t="str">
            <v xml:space="preserve">UN    </v>
          </cell>
          <cell r="D4586">
            <v>1.95</v>
          </cell>
        </row>
        <row r="4587">
          <cell r="A4587">
            <v>38993</v>
          </cell>
          <cell r="B4587" t="str">
            <v>BUCHA DE REDUCAO, PPR, DN 40 X 25 MM, PARA AGUA QUENTE E FRIA PREDIAL</v>
          </cell>
          <cell r="C4587" t="str">
            <v xml:space="preserve">UN    </v>
          </cell>
          <cell r="D4587">
            <v>5.57</v>
          </cell>
        </row>
        <row r="4588">
          <cell r="A4588">
            <v>38996</v>
          </cell>
          <cell r="B4588" t="str">
            <v>CONECTOR / ADAPTADOR MACHO, COM INSERTO METALICO, PPR, DN 25 MM X 1/2", PARA AGUA QUENTE E FRIA PREDIAL</v>
          </cell>
          <cell r="C4588" t="str">
            <v xml:space="preserve">UN    </v>
          </cell>
          <cell r="D4588">
            <v>9.89</v>
          </cell>
        </row>
        <row r="4589">
          <cell r="A4589">
            <v>38997</v>
          </cell>
          <cell r="B4589" t="str">
            <v>CONECTOR / ADAPTADOR MACHO, COM INSERTO METALICO, PPR, DN 32 MM X 3/4", PARA AGUA QUENTE E FRIA PREDIAL</v>
          </cell>
          <cell r="C4589" t="str">
            <v xml:space="preserve">UN    </v>
          </cell>
          <cell r="D4589">
            <v>16.010000000000002</v>
          </cell>
        </row>
        <row r="4590">
          <cell r="A4590">
            <v>38998</v>
          </cell>
          <cell r="B4590" t="str">
            <v>CONECTOR / ADAPTADOR FEMEA, COM INSERTO METALICO, PPR, DN 25 MM X 1/2", PARA AGUA QUENTE E FRIA PREDIAL</v>
          </cell>
          <cell r="C4590" t="str">
            <v xml:space="preserve">UN    </v>
          </cell>
          <cell r="D4590">
            <v>6.85</v>
          </cell>
        </row>
        <row r="4591">
          <cell r="A4591">
            <v>38999</v>
          </cell>
          <cell r="B4591" t="str">
            <v>CONECTOR / ADAPTADOR FEMEA, COM INSERTO METALICO, PPR, DN 32 MM X 3/4", PARA AGUA QUENTE E FRIA PREDIAL</v>
          </cell>
          <cell r="C4591" t="str">
            <v xml:space="preserve">UN    </v>
          </cell>
          <cell r="D4591">
            <v>11.33</v>
          </cell>
        </row>
        <row r="4592">
          <cell r="A4592">
            <v>39000</v>
          </cell>
          <cell r="B4592" t="str">
            <v>TE MISTURADOR COM INSERTO METALICO, FEMEA, PPR, DN 25 MM X 3/4", PARA AGUA QUENTE E FRIA PREDIAL</v>
          </cell>
          <cell r="C4592" t="str">
            <v xml:space="preserve">UN    </v>
          </cell>
          <cell r="D4592">
            <v>19.98</v>
          </cell>
        </row>
        <row r="4593">
          <cell r="A4593">
            <v>39008</v>
          </cell>
          <cell r="B4593" t="str">
            <v>BOMBA DE PROJECAO DE CONCRETO SECO, POTENCIA 10 CV, VAZAO 3 M3/H</v>
          </cell>
          <cell r="C4593" t="str">
            <v xml:space="preserve">UN    </v>
          </cell>
          <cell r="D4593">
            <v>43176.47</v>
          </cell>
        </row>
        <row r="4594">
          <cell r="A4594">
            <v>39009</v>
          </cell>
          <cell r="B4594" t="str">
            <v>BOMBA DE PROJECAO DE CONCRETO SECO, POTENCIA 10 CV, VAZAO 6 M3/H</v>
          </cell>
          <cell r="C4594" t="str">
            <v xml:space="preserve">UN    </v>
          </cell>
          <cell r="D4594">
            <v>46258.239999999998</v>
          </cell>
        </row>
        <row r="4595">
          <cell r="A4595">
            <v>39012</v>
          </cell>
          <cell r="B4595" t="str">
            <v>PERFURATRIZ SOBRE ESTEIRA, TORQUE MAXIMO 600 KGF, PESO MEDIO 1000 KG, POTENCIA 20 HP, DIAMETRO MAXIMO 10"</v>
          </cell>
          <cell r="C4595" t="str">
            <v xml:space="preserve">UN    </v>
          </cell>
          <cell r="D4595">
            <v>449167.23</v>
          </cell>
        </row>
        <row r="4596">
          <cell r="A4596">
            <v>39013</v>
          </cell>
          <cell r="B4596" t="str">
            <v>CENTRALIZADOR DE BARRA DE ACO (CHUMBADOR TIPO CARAMBOLA), PARA ACO ATE 20 MM</v>
          </cell>
          <cell r="C4596" t="str">
            <v xml:space="preserve">UN    </v>
          </cell>
          <cell r="D4596">
            <v>0.99</v>
          </cell>
        </row>
        <row r="4597">
          <cell r="A4597">
            <v>39014</v>
          </cell>
          <cell r="B4597" t="str">
            <v>FIBRA DE ACO PARA REFORCO DO CONCRETO, SOLTA, TIPO A-I, FATOR DE FORMA *50* L / D, COMPRIMENTO DE *30* MM E RESISTENCIA A TRACAO DO ACO MAIOR 1000 MPA</v>
          </cell>
          <cell r="C4597" t="str">
            <v xml:space="preserve">KG    </v>
          </cell>
          <cell r="D4597">
            <v>13.07</v>
          </cell>
        </row>
        <row r="4598">
          <cell r="A4598">
            <v>39015</v>
          </cell>
          <cell r="B4598" t="str">
            <v>PROTETOR/PONTEIRA PLASTICA PARA PONTA DE VERGALHAO DE ATE 1", TIPO PROTETOR DE ESPERA</v>
          </cell>
          <cell r="C4598" t="str">
            <v xml:space="preserve">UN    </v>
          </cell>
          <cell r="D4598">
            <v>0.65</v>
          </cell>
        </row>
        <row r="4599">
          <cell r="A4599">
            <v>39016</v>
          </cell>
          <cell r="B4599" t="str">
            <v>ESPACADOR / DISTANCIADOR TIPO PINO EM PLASTICO, PARA VERGALHAO ATE 10 MM, PARA APOIO DE ARMADURA</v>
          </cell>
          <cell r="C4599" t="str">
            <v xml:space="preserve">UN    </v>
          </cell>
          <cell r="D4599">
            <v>0.24</v>
          </cell>
        </row>
        <row r="4600">
          <cell r="A4600">
            <v>39017</v>
          </cell>
          <cell r="B4600" t="str">
            <v>ESPACADOR / DISTANCIADOR CIRCULAR COM ENTRADA LATERAL, EM PLASTICO, PARA VERGALHAO *4,2 A 12,5* MM, COBRIMENTO 20 MM</v>
          </cell>
          <cell r="C4600" t="str">
            <v xml:space="preserve">UN    </v>
          </cell>
          <cell r="D4600">
            <v>0.14000000000000001</v>
          </cell>
        </row>
        <row r="4601">
          <cell r="A4601">
            <v>39021</v>
          </cell>
          <cell r="B4601" t="str">
            <v>PORTA DE ABRIR EM ACO COM DIVISAO HORIZONTAL  PARA VIDROS, COM FUNDO ANTICORROSIVO/PRIMER DE PROTECAO, SEM GUARNICAO/ALIZAR/VISTA, VIDROS NAO INCLUSOS, 87 X 210 CM</v>
          </cell>
          <cell r="C4601" t="str">
            <v xml:space="preserve">UN    </v>
          </cell>
          <cell r="D4601">
            <v>338.8</v>
          </cell>
        </row>
        <row r="4602">
          <cell r="A4602">
            <v>39022</v>
          </cell>
          <cell r="B4602" t="str">
            <v>PORTA DE ABRIR EM ACO TIPO VENEZIANA, COM FUNDO ANTICORROSIVO / PRIMER DE PROTECAO, SEM GUARNICAO/ALIZAR/VISTA, 87 X 210 CM</v>
          </cell>
          <cell r="C4602" t="str">
            <v xml:space="preserve">UN    </v>
          </cell>
          <cell r="D4602">
            <v>419</v>
          </cell>
        </row>
        <row r="4603">
          <cell r="A4603">
            <v>39024</v>
          </cell>
          <cell r="B4603" t="str">
            <v>PORTA DE ABRIR EM ALUMINIO COM DIVISAO HORIZONTAL  PARA VIDROS,  ACABAMENTO ANODIZADO NATURAL, VIDROS INCLUSOS, SEM GUARNICAO/ALIZAR/VISTA , 87 X 210 CM</v>
          </cell>
          <cell r="C4603" t="str">
            <v xml:space="preserve">UN    </v>
          </cell>
          <cell r="D4603">
            <v>1444.24</v>
          </cell>
        </row>
        <row r="4604">
          <cell r="A4604">
            <v>39025</v>
          </cell>
          <cell r="B4604" t="str">
            <v>PORTA DE ABRIR EM ALUMINIO TIPO VENEZIANA, ACABAMENTO ANODIZADO NATURAL, SEM GUARNICAO/ALIZAR/VISTA, 87 X 210 CM</v>
          </cell>
          <cell r="C4604" t="str">
            <v xml:space="preserve">UN    </v>
          </cell>
          <cell r="D4604">
            <v>1480.92</v>
          </cell>
        </row>
        <row r="4605">
          <cell r="A4605">
            <v>39026</v>
          </cell>
          <cell r="B4605" t="str">
            <v>PREGO DE ACO POLIDO SEM CABECA 15 X 15 (1 1/4 X 13)</v>
          </cell>
          <cell r="C4605" t="str">
            <v xml:space="preserve">KG    </v>
          </cell>
          <cell r="D4605">
            <v>9.98</v>
          </cell>
        </row>
        <row r="4606">
          <cell r="A4606">
            <v>39027</v>
          </cell>
          <cell r="B4606" t="str">
            <v>PREGO DE ACO POLIDO COM CABECA 19  X 36 (3 1/4  X  9)</v>
          </cell>
          <cell r="C4606" t="str">
            <v xml:space="preserve">KG    </v>
          </cell>
          <cell r="D4606">
            <v>8.8699999999999992</v>
          </cell>
        </row>
        <row r="4607">
          <cell r="A4607">
            <v>39028</v>
          </cell>
          <cell r="B4607" t="str">
            <v>PERFILADO PERFURADO SIMPLES 38 X 38 MM, CHAPA 22</v>
          </cell>
          <cell r="C4607" t="str">
            <v xml:space="preserve">M     </v>
          </cell>
          <cell r="D4607">
            <v>5.52</v>
          </cell>
        </row>
        <row r="4608">
          <cell r="A4608">
            <v>39029</v>
          </cell>
          <cell r="B4608" t="str">
            <v>PERFILADO PERFURADO DUPLO 38 X 76 MM, CHAPA 22</v>
          </cell>
          <cell r="C4608" t="str">
            <v xml:space="preserve">M     </v>
          </cell>
          <cell r="D4608">
            <v>9.49</v>
          </cell>
        </row>
        <row r="4609">
          <cell r="A4609">
            <v>39125</v>
          </cell>
          <cell r="B4609" t="str">
            <v>ABRACADEIRA EM ACO PARA AMARRACAO DE ELETRODUTOS, TIPO D, COM 3/8" E PARAFUSO DE FIXACAO</v>
          </cell>
          <cell r="C4609" t="str">
            <v xml:space="preserve">UN    </v>
          </cell>
          <cell r="D4609">
            <v>0.92</v>
          </cell>
        </row>
        <row r="4610">
          <cell r="A4610">
            <v>39126</v>
          </cell>
          <cell r="B4610" t="str">
            <v>ABRACADEIRA EM ACO PARA AMARRACAO DE ELETRODUTOS, TIPO D, COM 4" E CUNHA DE FIXACAO</v>
          </cell>
          <cell r="C4610" t="str">
            <v xml:space="preserve">UN    </v>
          </cell>
          <cell r="D4610">
            <v>4.1399999999999997</v>
          </cell>
        </row>
        <row r="4611">
          <cell r="A4611">
            <v>39127</v>
          </cell>
          <cell r="B4611" t="str">
            <v>ABRACADEIRA EM ACO PARA AMARRACAO DE ELETRODUTOS, TIPO D, COM 1/2" E CUNHA DE FIXACAO</v>
          </cell>
          <cell r="C4611" t="str">
            <v xml:space="preserve">UN    </v>
          </cell>
          <cell r="D4611">
            <v>0.84</v>
          </cell>
        </row>
        <row r="4612">
          <cell r="A4612">
            <v>39128</v>
          </cell>
          <cell r="B4612" t="str">
            <v>ABRACADEIRA EM ACO PARA AMARRACAO DE ELETRODUTOS, TIPO D, COM 3/4" E CUNHA DE FIXACAO</v>
          </cell>
          <cell r="C4612" t="str">
            <v xml:space="preserve">UN    </v>
          </cell>
          <cell r="D4612">
            <v>0.92</v>
          </cell>
        </row>
        <row r="4613">
          <cell r="A4613">
            <v>39129</v>
          </cell>
          <cell r="B4613" t="str">
            <v>ABRACADEIRA EM ACO PARA AMARRACAO DE ELETRODUTOS, TIPO D, COM 1" E CUNHA DE FIXACAO</v>
          </cell>
          <cell r="C4613" t="str">
            <v xml:space="preserve">UN    </v>
          </cell>
          <cell r="D4613">
            <v>0.98</v>
          </cell>
        </row>
        <row r="4614">
          <cell r="A4614">
            <v>39130</v>
          </cell>
          <cell r="B4614" t="str">
            <v>ABRACADEIRA EM ACO PARA AMARRACAO DE ELETRODUTOS, TIPO D, COM 1 1/4" E CUNHA DE FIXACAO</v>
          </cell>
          <cell r="C4614" t="str">
            <v xml:space="preserve">UN    </v>
          </cell>
          <cell r="D4614">
            <v>1.59</v>
          </cell>
        </row>
        <row r="4615">
          <cell r="A4615">
            <v>39131</v>
          </cell>
          <cell r="B4615" t="str">
            <v>ABRACADEIRA EM ACO PARA AMARRACAO DE ELETRODUTOS, TIPO D, COM 1 1/2" E CUNHA DE FIXACAO</v>
          </cell>
          <cell r="C4615" t="str">
            <v xml:space="preserve">UN    </v>
          </cell>
          <cell r="D4615">
            <v>1.75</v>
          </cell>
        </row>
        <row r="4616">
          <cell r="A4616">
            <v>39132</v>
          </cell>
          <cell r="B4616" t="str">
            <v>ABRACADEIRA EM ACO PARA AMARRACAO DE ELETRODUTOS, TIPO D, COM 2" E CUNHA DE FIXACAO</v>
          </cell>
          <cell r="C4616" t="str">
            <v xml:space="preserve">UN    </v>
          </cell>
          <cell r="D4616">
            <v>1.84</v>
          </cell>
        </row>
        <row r="4617">
          <cell r="A4617">
            <v>39133</v>
          </cell>
          <cell r="B4617" t="str">
            <v>ABRACADEIRA EM ACO PARA AMARRACAO DE ELETRODUTOS, TIPO D, COM 2 1/2" E CUNHA DE FIXACAO</v>
          </cell>
          <cell r="C4617" t="str">
            <v xml:space="preserve">UN    </v>
          </cell>
          <cell r="D4617">
            <v>2.2999999999999998</v>
          </cell>
        </row>
        <row r="4618">
          <cell r="A4618">
            <v>39134</v>
          </cell>
          <cell r="B4618" t="str">
            <v>ABRACADEIRA EM ACO PARA AMARRACAO DE ELETRODUTOS, TIPO D, COM 3" E CUNHA DE FIXACAO</v>
          </cell>
          <cell r="C4618" t="str">
            <v xml:space="preserve">UN    </v>
          </cell>
          <cell r="D4618">
            <v>3.06</v>
          </cell>
        </row>
        <row r="4619">
          <cell r="A4619">
            <v>39135</v>
          </cell>
          <cell r="B4619" t="str">
            <v>ABRACADEIRA EM ACO PARA AMARRACAO DE ELETRODUTOS, TIPO D, COM 3 1/2" E CUNHA DE FIXACAO</v>
          </cell>
          <cell r="C4619" t="str">
            <v xml:space="preserve">UN    </v>
          </cell>
          <cell r="D4619">
            <v>3.68</v>
          </cell>
        </row>
        <row r="4620">
          <cell r="A4620">
            <v>39136</v>
          </cell>
          <cell r="B4620" t="str">
            <v>ABRACADEIRA EM ACO PARA AMARRACAO DE ELETRODUTOS, TIPO U SIMPLES, COM 3/8"</v>
          </cell>
          <cell r="C4620" t="str">
            <v xml:space="preserve">UN    </v>
          </cell>
          <cell r="D4620">
            <v>0.26</v>
          </cell>
        </row>
        <row r="4621">
          <cell r="A4621">
            <v>39137</v>
          </cell>
          <cell r="B4621" t="str">
            <v>ABRACADEIRA EM ACO PARA AMARRACAO DE ELETRODUTOS, TIPO U SIMPLES, COM 1/2"</v>
          </cell>
          <cell r="C4621" t="str">
            <v xml:space="preserve">UN    </v>
          </cell>
          <cell r="D4621">
            <v>0.37</v>
          </cell>
        </row>
        <row r="4622">
          <cell r="A4622">
            <v>39138</v>
          </cell>
          <cell r="B4622" t="str">
            <v>ABRACADEIRA EM ACO PARA AMARRACAO DE ELETRODUTOS, TIPO U SIMPLES, COM 3/4"</v>
          </cell>
          <cell r="C4622" t="str">
            <v xml:space="preserve">UN    </v>
          </cell>
          <cell r="D4622">
            <v>0.39</v>
          </cell>
        </row>
        <row r="4623">
          <cell r="A4623">
            <v>39139</v>
          </cell>
          <cell r="B4623" t="str">
            <v>ABRACADEIRA EM ACO PARA AMARRACAO DE ELETRODUTOS, TIPO U SIMPLES, COM 1"</v>
          </cell>
          <cell r="C4623" t="str">
            <v xml:space="preserve">UN    </v>
          </cell>
          <cell r="D4623">
            <v>0.53</v>
          </cell>
        </row>
        <row r="4624">
          <cell r="A4624">
            <v>39140</v>
          </cell>
          <cell r="B4624" t="str">
            <v>ABRACADEIRA EM ACO PARA AMARRACAO DE ELETRODUTOS, TIPO U SIMPLES, COM 1 1/4"</v>
          </cell>
          <cell r="C4624" t="str">
            <v xml:space="preserve">UN    </v>
          </cell>
          <cell r="D4624">
            <v>0.64</v>
          </cell>
        </row>
        <row r="4625">
          <cell r="A4625">
            <v>39141</v>
          </cell>
          <cell r="B4625" t="str">
            <v>ABRACADEIRA EM ACO PARA AMARRACAO DE ELETRODUTOS, TIPO U SIMPLES, COM 1 1/2"</v>
          </cell>
          <cell r="C4625" t="str">
            <v xml:space="preserve">UN    </v>
          </cell>
          <cell r="D4625">
            <v>0.71</v>
          </cell>
        </row>
        <row r="4626">
          <cell r="A4626">
            <v>39142</v>
          </cell>
          <cell r="B4626" t="str">
            <v>ABRACADEIRA EM ACO PARA AMARRACAO DE ELETRODUTOS, TIPO U SIMPLES, COM 2"</v>
          </cell>
          <cell r="C4626" t="str">
            <v xml:space="preserve">UN    </v>
          </cell>
          <cell r="D4626">
            <v>1.05</v>
          </cell>
        </row>
        <row r="4627">
          <cell r="A4627">
            <v>39143</v>
          </cell>
          <cell r="B4627" t="str">
            <v>ABRACADEIRA EM ACO PARA AMARRACAO DE ELETRODUTOS, TIPO U SIMPLES, COM 2 1/2"</v>
          </cell>
          <cell r="C4627" t="str">
            <v xml:space="preserve">UN    </v>
          </cell>
          <cell r="D4627">
            <v>1.46</v>
          </cell>
        </row>
        <row r="4628">
          <cell r="A4628">
            <v>39144</v>
          </cell>
          <cell r="B4628" t="str">
            <v>ABRACADEIRA EM ACO PARA AMARRACAO DE ELETRODUTOS, TIPO U SIMPLES, COM 3"</v>
          </cell>
          <cell r="C4628" t="str">
            <v xml:space="preserve">UN    </v>
          </cell>
          <cell r="D4628">
            <v>1.7</v>
          </cell>
        </row>
        <row r="4629">
          <cell r="A4629">
            <v>39145</v>
          </cell>
          <cell r="B4629" t="str">
            <v>ABRACADEIRA EM ACO PARA AMARRACAO DE ELETRODUTOS, TIPO U SIMPLES, COM 4"</v>
          </cell>
          <cell r="C4629" t="str">
            <v xml:space="preserve">UN    </v>
          </cell>
          <cell r="D4629">
            <v>2.81</v>
          </cell>
        </row>
        <row r="4630">
          <cell r="A4630">
            <v>39158</v>
          </cell>
          <cell r="B4630" t="str">
            <v>ABRACADEIRA EM ACO PARA AMARRACAO DE ELETRODUTOS, TIPO ECONOMICA (GOTA), COM 8"</v>
          </cell>
          <cell r="C4630" t="str">
            <v xml:space="preserve">UN    </v>
          </cell>
          <cell r="D4630">
            <v>9.7899999999999991</v>
          </cell>
        </row>
        <row r="4631">
          <cell r="A4631">
            <v>39174</v>
          </cell>
          <cell r="B4631" t="str">
            <v>BUCHA EM ALUMINIO, COM ROSCA, DE 1/2", PARA ELETRODUTO</v>
          </cell>
          <cell r="C4631" t="str">
            <v xml:space="preserve">UN    </v>
          </cell>
          <cell r="D4631">
            <v>0.5</v>
          </cell>
        </row>
        <row r="4632">
          <cell r="A4632">
            <v>39175</v>
          </cell>
          <cell r="B4632" t="str">
            <v>BUCHA EM ALUMINIO, COM ROSCA, DE 3/4", PARA ELETRODUTO</v>
          </cell>
          <cell r="C4632" t="str">
            <v xml:space="preserve">UN    </v>
          </cell>
          <cell r="D4632">
            <v>0.61</v>
          </cell>
        </row>
        <row r="4633">
          <cell r="A4633">
            <v>39176</v>
          </cell>
          <cell r="B4633" t="str">
            <v>BUCHA EM ALUMINIO, COM ROSCA, DE 1", PARA ELETRODUTO</v>
          </cell>
          <cell r="C4633" t="str">
            <v xml:space="preserve">UN    </v>
          </cell>
          <cell r="D4633">
            <v>0.65</v>
          </cell>
        </row>
        <row r="4634">
          <cell r="A4634">
            <v>39177</v>
          </cell>
          <cell r="B4634" t="str">
            <v>BUCHA EM ALUMINIO, COM ROSCA, DE 1 1/4", PARA ELETRODUTO</v>
          </cell>
          <cell r="C4634" t="str">
            <v xml:space="preserve">UN    </v>
          </cell>
          <cell r="D4634">
            <v>1</v>
          </cell>
        </row>
        <row r="4635">
          <cell r="A4635">
            <v>39178</v>
          </cell>
          <cell r="B4635" t="str">
            <v>BUCHA EM ALUMINIO, COM ROSCA, DE  1 1/2", PARA ELETRODUTO</v>
          </cell>
          <cell r="C4635" t="str">
            <v xml:space="preserve">UN    </v>
          </cell>
          <cell r="D4635">
            <v>1.1100000000000001</v>
          </cell>
        </row>
        <row r="4636">
          <cell r="A4636">
            <v>39179</v>
          </cell>
          <cell r="B4636" t="str">
            <v>BUCHA EM ALUMINIO, COM ROSCA, DE 2", PARA ELETRODUTO</v>
          </cell>
          <cell r="C4636" t="str">
            <v xml:space="preserve">UN    </v>
          </cell>
          <cell r="D4636">
            <v>2.66</v>
          </cell>
        </row>
        <row r="4637">
          <cell r="A4637">
            <v>39180</v>
          </cell>
          <cell r="B4637" t="str">
            <v>BUCHA EM ALUMINIO, COM ROSCA, DE 2 1/2", PARA ELETRODUTO</v>
          </cell>
          <cell r="C4637" t="str">
            <v xml:space="preserve">UN    </v>
          </cell>
          <cell r="D4637">
            <v>3.01</v>
          </cell>
        </row>
        <row r="4638">
          <cell r="A4638">
            <v>39181</v>
          </cell>
          <cell r="B4638" t="str">
            <v>BUCHA EM ALUMINIO, COM ROSCA, DE 3", PARA ELETRODUTO</v>
          </cell>
          <cell r="C4638" t="str">
            <v xml:space="preserve">UN    </v>
          </cell>
          <cell r="D4638">
            <v>4.04</v>
          </cell>
        </row>
        <row r="4639">
          <cell r="A4639">
            <v>39182</v>
          </cell>
          <cell r="B4639" t="str">
            <v>BUCHA EM ALUMINIO, COM ROSCA, DE 4", PARA ELETRODUTO</v>
          </cell>
          <cell r="C4639" t="str">
            <v xml:space="preserve">UN    </v>
          </cell>
          <cell r="D4639">
            <v>5.68</v>
          </cell>
        </row>
        <row r="4640">
          <cell r="A4640">
            <v>39184</v>
          </cell>
          <cell r="B4640" t="str">
            <v>BUCHA DE REDUCAO EM ALUMINIO, COM ROSCA, DE 1" X 1/2", PARA ELETRODUTO</v>
          </cell>
          <cell r="C4640" t="str">
            <v xml:space="preserve">UN    </v>
          </cell>
          <cell r="D4640">
            <v>3.29</v>
          </cell>
        </row>
        <row r="4641">
          <cell r="A4641">
            <v>39185</v>
          </cell>
          <cell r="B4641" t="str">
            <v>BUCHA DE REDUCAO EM ALUMINIO, COM ROSCA, DE 1" X 3/4", PARA ELETRODUTO</v>
          </cell>
          <cell r="C4641" t="str">
            <v xml:space="preserve">UN    </v>
          </cell>
          <cell r="D4641">
            <v>3</v>
          </cell>
        </row>
        <row r="4642">
          <cell r="A4642">
            <v>39186</v>
          </cell>
          <cell r="B4642" t="str">
            <v>BUCHA DE REDUCAO EM ALUMINIO, COM ROSCA, DE 1 1/4" X 1/2", PARA ELETRODUTO</v>
          </cell>
          <cell r="C4642" t="str">
            <v xml:space="preserve">UN    </v>
          </cell>
          <cell r="D4642">
            <v>10.15</v>
          </cell>
        </row>
        <row r="4643">
          <cell r="A4643">
            <v>39187</v>
          </cell>
          <cell r="B4643" t="str">
            <v>BUCHA DE REDUCAO EM ALUMINIO, COM ROSCA, DE 1 1/4" X 3/4", PARA ELETRODUTO</v>
          </cell>
          <cell r="C4643" t="str">
            <v xml:space="preserve">UN    </v>
          </cell>
          <cell r="D4643">
            <v>8.75</v>
          </cell>
        </row>
        <row r="4644">
          <cell r="A4644">
            <v>39188</v>
          </cell>
          <cell r="B4644" t="str">
            <v>BUCHA DE REDUCAO EM ALUMINIO, COM ROSCA, DE 1 1/4" X 1", PARA ELETRODUTO</v>
          </cell>
          <cell r="C4644" t="str">
            <v xml:space="preserve">UN    </v>
          </cell>
          <cell r="D4644">
            <v>8.35</v>
          </cell>
        </row>
        <row r="4645">
          <cell r="A4645">
            <v>39189</v>
          </cell>
          <cell r="B4645" t="str">
            <v>BUCHA DE REDUCAO EM ALUMINIO, COM ROSCA, DE 1 1/2" X 3/4", PARA ELETRODUTO</v>
          </cell>
          <cell r="C4645" t="str">
            <v xml:space="preserve">UN    </v>
          </cell>
          <cell r="D4645">
            <v>11.34</v>
          </cell>
        </row>
        <row r="4646">
          <cell r="A4646">
            <v>39190</v>
          </cell>
          <cell r="B4646" t="str">
            <v>BUCHA DE REDUCAO EM ALUMINIO, COM ROSCA, DE 1 1/2" X 1", PARA ELETRODUTO</v>
          </cell>
          <cell r="C4646" t="str">
            <v xml:space="preserve">UN    </v>
          </cell>
          <cell r="D4646">
            <v>10.72</v>
          </cell>
        </row>
        <row r="4647">
          <cell r="A4647">
            <v>39191</v>
          </cell>
          <cell r="B4647" t="str">
            <v>BUCHA DE REDUCAO EM ALUMINIO, COM ROSCA, DE 1 1/2" X 1 1/4", PARA ELETRODUTO</v>
          </cell>
          <cell r="C4647" t="str">
            <v xml:space="preserve">UN    </v>
          </cell>
          <cell r="D4647">
            <v>10.26</v>
          </cell>
        </row>
        <row r="4648">
          <cell r="A4648">
            <v>39192</v>
          </cell>
          <cell r="B4648" t="str">
            <v>BUCHA DE REDUCAO EM ALUMINIO, COM ROSCA, DE 2" X 3/4", PARA ELETRODUTO</v>
          </cell>
          <cell r="C4648" t="str">
            <v xml:space="preserve">UN    </v>
          </cell>
          <cell r="D4648">
            <v>22.81</v>
          </cell>
        </row>
        <row r="4649">
          <cell r="A4649">
            <v>39193</v>
          </cell>
          <cell r="B4649" t="str">
            <v>BUCHA DE REDUCAO EM ALUMINIO, COM ROSCA, DE 2" X 1", PARA ELETRODUTO</v>
          </cell>
          <cell r="C4649" t="str">
            <v xml:space="preserve">UN    </v>
          </cell>
          <cell r="D4649">
            <v>21.93</v>
          </cell>
        </row>
        <row r="4650">
          <cell r="A4650">
            <v>39194</v>
          </cell>
          <cell r="B4650" t="str">
            <v>BUCHA DE REDUCAO EM ALUMINIO, COM ROSCA, DE 2" X 1 1/4", PARA ELETRODUTO</v>
          </cell>
          <cell r="C4650" t="str">
            <v xml:space="preserve">UN    </v>
          </cell>
          <cell r="D4650">
            <v>20.010000000000002</v>
          </cell>
        </row>
        <row r="4651">
          <cell r="A4651">
            <v>39195</v>
          </cell>
          <cell r="B4651" t="str">
            <v>BUCHA DE REDUCAO EM ALUMINIO, COM ROSCA, DE 2" X 1 1/2", PARA ELETRODUTO</v>
          </cell>
          <cell r="C4651" t="str">
            <v xml:space="preserve">UN    </v>
          </cell>
          <cell r="D4651">
            <v>18.7</v>
          </cell>
        </row>
        <row r="4652">
          <cell r="A4652">
            <v>39196</v>
          </cell>
          <cell r="B4652" t="str">
            <v>BUCHA DE REDUCAO EM ALUMINIO, COM ROSCA, DE 2 1/2" X 1", PARA ELETRODUTO</v>
          </cell>
          <cell r="C4652" t="str">
            <v xml:space="preserve">UN    </v>
          </cell>
          <cell r="D4652">
            <v>36.270000000000003</v>
          </cell>
        </row>
        <row r="4653">
          <cell r="A4653">
            <v>39197</v>
          </cell>
          <cell r="B4653" t="str">
            <v>BUCHA DE REDUCAO EM ALUMINIO, COM ROSCA, DE 2 1/2" X 1 1/4", PARA ELETRODUTO</v>
          </cell>
          <cell r="C4653" t="str">
            <v xml:space="preserve">UN    </v>
          </cell>
          <cell r="D4653">
            <v>35.17</v>
          </cell>
        </row>
        <row r="4654">
          <cell r="A4654">
            <v>39198</v>
          </cell>
          <cell r="B4654" t="str">
            <v>BUCHA DE REDUCAO EM ALUMINIO, COM ROSCA, DE 2 1/2" X 1 1/2", PARA ELETRODUTO</v>
          </cell>
          <cell r="C4654" t="str">
            <v xml:space="preserve">UN    </v>
          </cell>
          <cell r="D4654">
            <v>33.659999999999997</v>
          </cell>
        </row>
        <row r="4655">
          <cell r="A4655">
            <v>39199</v>
          </cell>
          <cell r="B4655" t="str">
            <v>BUCHA DE REDUCAO EM ALUMINIO, COM ROSCA, DE 2 1/2" X 2", PARA ELETRODUTO</v>
          </cell>
          <cell r="C4655" t="str">
            <v xml:space="preserve">UN    </v>
          </cell>
          <cell r="D4655">
            <v>32.4</v>
          </cell>
        </row>
        <row r="4656">
          <cell r="A4656">
            <v>39200</v>
          </cell>
          <cell r="B4656" t="str">
            <v>BUCHA DE REDUCAO EM ALUMINIO, COM ROSCA, DE 3" X 1 1/4", PARA ELETRODUTO</v>
          </cell>
          <cell r="C4656" t="str">
            <v xml:space="preserve">UN    </v>
          </cell>
          <cell r="D4656">
            <v>40.57</v>
          </cell>
        </row>
        <row r="4657">
          <cell r="A4657">
            <v>39201</v>
          </cell>
          <cell r="B4657" t="str">
            <v>BUCHA DE REDUCAO EM ALUMINIO, COM ROSCA, DE 3" X 1 1/2", PARA ELETRODUTO</v>
          </cell>
          <cell r="C4657" t="str">
            <v xml:space="preserve">UN    </v>
          </cell>
          <cell r="D4657">
            <v>40.25</v>
          </cell>
        </row>
        <row r="4658">
          <cell r="A4658">
            <v>39202</v>
          </cell>
          <cell r="B4658" t="str">
            <v>BUCHA DE REDUCAO EM ALUMINIO, COM ROSCA, DE 3" X 2", PARA ELETRODUTO</v>
          </cell>
          <cell r="C4658" t="str">
            <v xml:space="preserve">UN    </v>
          </cell>
          <cell r="D4658">
            <v>38.479999999999997</v>
          </cell>
        </row>
        <row r="4659">
          <cell r="A4659">
            <v>39203</v>
          </cell>
          <cell r="B4659" t="str">
            <v>BUCHA DE REDUCAO EM ALUMINIO, COM ROSCA, DE 3" X 2 1/2", PARA ELETRODUTO</v>
          </cell>
          <cell r="C4659" t="str">
            <v xml:space="preserve">UN    </v>
          </cell>
          <cell r="D4659">
            <v>32.76</v>
          </cell>
        </row>
        <row r="4660">
          <cell r="A4660">
            <v>39204</v>
          </cell>
          <cell r="B4660" t="str">
            <v>BUCHA DE REDUCAO EM ALUMINIO, COM ROSCA, DE 4" X 2", PARA ELETRODUTO</v>
          </cell>
          <cell r="C4660" t="str">
            <v xml:space="preserve">UN    </v>
          </cell>
          <cell r="D4660">
            <v>65.760000000000005</v>
          </cell>
        </row>
        <row r="4661">
          <cell r="A4661">
            <v>39205</v>
          </cell>
          <cell r="B4661" t="str">
            <v>BUCHA DE REDUCAO EM ALUMINIO, COM ROSCA, DE 4" X 2 1/2", PARA ELETRODUTO</v>
          </cell>
          <cell r="C4661" t="str">
            <v xml:space="preserve">UN    </v>
          </cell>
          <cell r="D4661">
            <v>64.209999999999994</v>
          </cell>
        </row>
        <row r="4662">
          <cell r="A4662">
            <v>39206</v>
          </cell>
          <cell r="B4662" t="str">
            <v>BUCHA DE REDUCAO EM ALUMINIO, COM ROSCA, DE 4" X 3", PARA ELETRODUTO</v>
          </cell>
          <cell r="C4662" t="str">
            <v xml:space="preserve">UN    </v>
          </cell>
          <cell r="D4662">
            <v>62.39</v>
          </cell>
        </row>
        <row r="4663">
          <cell r="A4663">
            <v>39207</v>
          </cell>
          <cell r="B4663" t="str">
            <v>ARRUELA EM ALUMINIO, COM ROSCA, DE 3/8", PARA ELETRODUTO</v>
          </cell>
          <cell r="C4663" t="str">
            <v xml:space="preserve">UN    </v>
          </cell>
          <cell r="D4663">
            <v>0.49</v>
          </cell>
        </row>
        <row r="4664">
          <cell r="A4664">
            <v>39208</v>
          </cell>
          <cell r="B4664" t="str">
            <v>ARRUELA EM ALUMINIO, COM ROSCA, DE 1/2", PARA ELETRODUTO</v>
          </cell>
          <cell r="C4664" t="str">
            <v xml:space="preserve">UN    </v>
          </cell>
          <cell r="D4664">
            <v>0.26</v>
          </cell>
        </row>
        <row r="4665">
          <cell r="A4665">
            <v>39209</v>
          </cell>
          <cell r="B4665" t="str">
            <v>ARRUELA EM ALUMINIO, COM ROSCA, DE 3/4", PARA ELETRODUTO</v>
          </cell>
          <cell r="C4665" t="str">
            <v xml:space="preserve">UN    </v>
          </cell>
          <cell r="D4665">
            <v>0.31</v>
          </cell>
        </row>
        <row r="4666">
          <cell r="A4666">
            <v>39210</v>
          </cell>
          <cell r="B4666" t="str">
            <v>ARRUELA EM ALUMINIO, COM ROSCA, DE 1", PARA ELETRODUTO</v>
          </cell>
          <cell r="C4666" t="str">
            <v xml:space="preserve">UN    </v>
          </cell>
          <cell r="D4666">
            <v>0.49</v>
          </cell>
        </row>
        <row r="4667">
          <cell r="A4667">
            <v>39211</v>
          </cell>
          <cell r="B4667" t="str">
            <v>ARRUELA EM ALUMINIO, COM ROSCA, DE  1 1/4", PARA ELETRODUTO</v>
          </cell>
          <cell r="C4667" t="str">
            <v xml:space="preserve">UN    </v>
          </cell>
          <cell r="D4667">
            <v>0.87</v>
          </cell>
        </row>
        <row r="4668">
          <cell r="A4668">
            <v>39212</v>
          </cell>
          <cell r="B4668" t="str">
            <v>ARRUELA EM ALUMINIO, COM ROSCA, DE 1 1/2", PARA ELETRODUTO</v>
          </cell>
          <cell r="C4668" t="str">
            <v xml:space="preserve">UN    </v>
          </cell>
          <cell r="D4668">
            <v>0.97</v>
          </cell>
        </row>
        <row r="4669">
          <cell r="A4669">
            <v>39213</v>
          </cell>
          <cell r="B4669" t="str">
            <v>ARRUELA EM ALUMINIO, COM ROSCA, DE 2", PARA ELETRODUTO</v>
          </cell>
          <cell r="C4669" t="str">
            <v xml:space="preserve">UN    </v>
          </cell>
          <cell r="D4669">
            <v>1.27</v>
          </cell>
        </row>
        <row r="4670">
          <cell r="A4670">
            <v>39214</v>
          </cell>
          <cell r="B4670" t="str">
            <v>ARRUELA EM ALUMINIO, COM ROSCA, DE 2 1/2", PARA ELETRODUTO</v>
          </cell>
          <cell r="C4670" t="str">
            <v xml:space="preserve">UN    </v>
          </cell>
          <cell r="D4670">
            <v>1.8</v>
          </cell>
        </row>
        <row r="4671">
          <cell r="A4671">
            <v>39215</v>
          </cell>
          <cell r="B4671" t="str">
            <v>ARRUELA EM ALUMINIO, COM ROSCA, DE 3", PARA ELETRODUTO</v>
          </cell>
          <cell r="C4671" t="str">
            <v xml:space="preserve">UN    </v>
          </cell>
          <cell r="D4671">
            <v>3.29</v>
          </cell>
        </row>
        <row r="4672">
          <cell r="A4672">
            <v>39216</v>
          </cell>
          <cell r="B4672" t="str">
            <v>ARRUELA EM ALUMINIO, COM ROSCA, DE 4", PARA ELETRODUTO</v>
          </cell>
          <cell r="C4672" t="str">
            <v xml:space="preserve">UN    </v>
          </cell>
          <cell r="D4672">
            <v>4.59</v>
          </cell>
        </row>
        <row r="4673">
          <cell r="A4673">
            <v>39217</v>
          </cell>
          <cell r="B4673" t="str">
            <v>BUCHA EM ALUMINIO, COM ROSCA, DE 3/8", PARA ELETRODUTO</v>
          </cell>
          <cell r="C4673" t="str">
            <v xml:space="preserve">UN    </v>
          </cell>
          <cell r="D4673">
            <v>0.47</v>
          </cell>
        </row>
        <row r="4674">
          <cell r="A4674">
            <v>39232</v>
          </cell>
          <cell r="B4674" t="str">
            <v>CABO DE COBRE, FLEXIVEL, CLASSE 4 OU 5, ISOLACAO EM PVC/A, ANTICHAMA BWF-B, 1 CONDUTOR, 450/750 V, SECAO NOMINAL 25 MM2</v>
          </cell>
          <cell r="C4674" t="str">
            <v xml:space="preserve">M     </v>
          </cell>
          <cell r="D4674">
            <v>10.97</v>
          </cell>
        </row>
        <row r="4675">
          <cell r="A4675">
            <v>39233</v>
          </cell>
          <cell r="B4675" t="str">
            <v>CABO DE COBRE, FLEXIVEL, CLASSE 4 OU 5, ISOLACAO EM PVC/A, ANTICHAMA BWF-B, 1 CONDUTOR, 450/750 V, SECAO NOMINAL 35 MM2</v>
          </cell>
          <cell r="C4675" t="str">
            <v xml:space="preserve">M     </v>
          </cell>
          <cell r="D4675">
            <v>15.08</v>
          </cell>
        </row>
        <row r="4676">
          <cell r="A4676">
            <v>39234</v>
          </cell>
          <cell r="B4676" t="str">
            <v>CABO DE COBRE, FLEXIVEL, CLASSE 4 OU 5, ISOLACAO EM PVC/A, ANTICHAMA BWF-B, 1 CONDUTOR, 450/750 V, SECAO NOMINAL 50 MM2</v>
          </cell>
          <cell r="C4676" t="str">
            <v xml:space="preserve">M     </v>
          </cell>
          <cell r="D4676">
            <v>22.14</v>
          </cell>
        </row>
        <row r="4677">
          <cell r="A4677">
            <v>39235</v>
          </cell>
          <cell r="B4677" t="str">
            <v>CABO DE COBRE, FLEXIVEL, CLASSE 4 OU 5, ISOLACAO EM PVC/A, ANTICHAMA BWF-B, 1 CONDUTOR, 450/750 V, SECAO NOMINAL 70 MM2</v>
          </cell>
          <cell r="C4677" t="str">
            <v xml:space="preserve">M     </v>
          </cell>
          <cell r="D4677">
            <v>31.14</v>
          </cell>
        </row>
        <row r="4678">
          <cell r="A4678">
            <v>39236</v>
          </cell>
          <cell r="B4678" t="str">
            <v>CABO DE COBRE, FLEXIVEL, CLASSE 4 OU 5, ISOLACAO EM PVC/A, ANTICHAMA BWF-B, 1 CONDUTOR, 450/750 V, SECAO NOMINAL 95 MM2</v>
          </cell>
          <cell r="C4678" t="str">
            <v xml:space="preserve">M     </v>
          </cell>
          <cell r="D4678">
            <v>40.82</v>
          </cell>
        </row>
        <row r="4679">
          <cell r="A4679">
            <v>39237</v>
          </cell>
          <cell r="B4679" t="str">
            <v>CABO DE COBRE, FLEXIVEL, CLASSE 4 OU 5, ISOLACAO EM PVC/A, ANTICHAMA BWF-B, 1 CONDUTOR, 450/750 V, SECAO NOMINAL 120 MM2</v>
          </cell>
          <cell r="C4679" t="str">
            <v xml:space="preserve">M     </v>
          </cell>
          <cell r="D4679">
            <v>52.62</v>
          </cell>
        </row>
        <row r="4680">
          <cell r="A4680">
            <v>39238</v>
          </cell>
          <cell r="B4680" t="str">
            <v>CABO DE COBRE, FLEXIVEL, CLASSE 4 OU 5, ISOLACAO EM PVC/A, ANTICHAMA BWF-B, 1 CONDUTOR, 450/750 V, SECAO NOMINAL 150 MM2</v>
          </cell>
          <cell r="C4680" t="str">
            <v xml:space="preserve">M     </v>
          </cell>
          <cell r="D4680">
            <v>65.7</v>
          </cell>
        </row>
        <row r="4681">
          <cell r="A4681">
            <v>39239</v>
          </cell>
          <cell r="B4681" t="str">
            <v>CABO DE COBRE, FLEXIVEL, CLASSE 4 OU 5, ISOLACAO EM PVC/A, ANTICHAMA BWF-B, 1 CONDUTOR, 450/750 V, SECAO NOMINAL 185 MM2</v>
          </cell>
          <cell r="C4681" t="str">
            <v xml:space="preserve">M     </v>
          </cell>
          <cell r="D4681">
            <v>79.95</v>
          </cell>
        </row>
        <row r="4682">
          <cell r="A4682">
            <v>39240</v>
          </cell>
          <cell r="B4682" t="str">
            <v>CABO DE COBRE, FLEXIVEL, CLASSE 4 OU 5, ISOLACAO EM PVC/A, ANTICHAMA BWF-B, 1 CONDUTOR, 450/750 V, SECAO NOMINAL 240 MM2</v>
          </cell>
          <cell r="C4682" t="str">
            <v xml:space="preserve">M     </v>
          </cell>
          <cell r="D4682">
            <v>105.68</v>
          </cell>
        </row>
        <row r="4683">
          <cell r="A4683">
            <v>39241</v>
          </cell>
          <cell r="B4683" t="str">
            <v>CABO DE COBRE, RIGIDO, CLASSE 2, ISOLACAO EM PVC/A, ANTICHAMA BWF-B, 1 CONDUTOR, 450/750 V, SECAO NOMINAL 16 MM2</v>
          </cell>
          <cell r="C4683" t="str">
            <v xml:space="preserve">M     </v>
          </cell>
          <cell r="D4683">
            <v>7.36</v>
          </cell>
        </row>
        <row r="4684">
          <cell r="A4684">
            <v>39242</v>
          </cell>
          <cell r="B4684" t="str">
            <v>CABO DE COBRE, RIGIDO, CLASSE 2, ISOLACAO EM PVC/A, ANTICHAMA BWF-B, 1 CONDUTOR, 450/750 V, SECAO NOMINAL 500 MM2</v>
          </cell>
          <cell r="C4684" t="str">
            <v xml:space="preserve">M     </v>
          </cell>
          <cell r="D4684">
            <v>207.28</v>
          </cell>
        </row>
        <row r="4685">
          <cell r="A4685">
            <v>39243</v>
          </cell>
          <cell r="B4685" t="str">
            <v>ELETRODUTO PVC FLEXIVEL CORRUGADO, REFORCADO, COR LARANJA, DE 20 MM, PARA LAJES E PISOS</v>
          </cell>
          <cell r="C4685" t="str">
            <v xml:space="preserve">M     </v>
          </cell>
          <cell r="D4685">
            <v>1.22</v>
          </cell>
        </row>
        <row r="4686">
          <cell r="A4686">
            <v>39244</v>
          </cell>
          <cell r="B4686" t="str">
            <v>ELETRODUTO PVC FLEXIVEL CORRUGADO, REFORCADO, COR LARANJA, DE 25 MM, PARA LAJES E PISOS</v>
          </cell>
          <cell r="C4686" t="str">
            <v xml:space="preserve">M     </v>
          </cell>
          <cell r="D4686">
            <v>1.65</v>
          </cell>
        </row>
        <row r="4687">
          <cell r="A4687">
            <v>39245</v>
          </cell>
          <cell r="B4687" t="str">
            <v>ELETRODUTO PVC FLEXIVEL CORRUGADO, REFORCADO, COR LARANJA, DE 32 MM, PARA LAJES E PISOS</v>
          </cell>
          <cell r="C4687" t="str">
            <v xml:space="preserve">M     </v>
          </cell>
          <cell r="D4687">
            <v>3.18</v>
          </cell>
        </row>
        <row r="4688">
          <cell r="A4688">
            <v>39246</v>
          </cell>
          <cell r="B4688" t="str">
            <v>ELETRODUTODUTO PEAD FLEXIVEL PAREDE SIMPLES, CORRUGACAO HELICOIDAL, COR PRETA, SEM ROSCA, DE 1 1/2",  PARA CABEAMENTO SUBTERRANEO (NBR 15715)</v>
          </cell>
          <cell r="C4688" t="str">
            <v xml:space="preserve">M     </v>
          </cell>
          <cell r="D4688">
            <v>2.5</v>
          </cell>
        </row>
        <row r="4689">
          <cell r="A4689">
            <v>39247</v>
          </cell>
          <cell r="B4689" t="str">
            <v>ELETRODUTODUTO PEAD FLEXIVEL PAREDE SIMPLES, CORRUGACAO HELICOIDAL, COR PRETA, SEM ROSCA, DE 1 1/4",  PARA CABEAMENTO SUBTERRANEO (NBR 15715)</v>
          </cell>
          <cell r="C4689" t="str">
            <v xml:space="preserve">M     </v>
          </cell>
          <cell r="D4689">
            <v>2.1800000000000002</v>
          </cell>
        </row>
        <row r="4690">
          <cell r="A4690">
            <v>39248</v>
          </cell>
          <cell r="B4690" t="str">
            <v>ELETRODUTODUTO PEAD FLEXIVEL PAREDE SIMPLES, CORRUGACAO HELICOIDAL, COR PRETA, SEM ROSCA, DE 4",  PARA CABEAMENTO SUBTERRANEO (NBR 15715)</v>
          </cell>
          <cell r="C4690" t="str">
            <v xml:space="preserve">M     </v>
          </cell>
          <cell r="D4690">
            <v>7.03</v>
          </cell>
        </row>
        <row r="4691">
          <cell r="A4691">
            <v>39249</v>
          </cell>
          <cell r="B4691" t="str">
            <v>CABO DE COBRE, FLEXIVEL, CLASSE 4 OU 5, ISOLACAO EM PVC/A, ANTICHAMA BWF-B, COBERTURA PVC-ST1, ANTICHAMA BWF-B, 1 CONDUTOR, 0,6/1 KV, SECAO NOMINAL 400 MM2</v>
          </cell>
          <cell r="C4691" t="str">
            <v xml:space="preserve">M     </v>
          </cell>
          <cell r="D4691">
            <v>173.64</v>
          </cell>
        </row>
        <row r="4692">
          <cell r="A4692">
            <v>39250</v>
          </cell>
          <cell r="B4692" t="str">
            <v>CABO DE COBRE, FLEXIVEL, CLASSE 4 OU 5, ISOLACAO EM PVC/A, ANTICHAMA BWF-B, COBERTURA PVC-ST1, ANTICHAMA BWF-B, 1 CONDUTOR, 0,6/1 KV, SECAO NOMINAL 500 MM2</v>
          </cell>
          <cell r="C4692" t="str">
            <v xml:space="preserve">M     </v>
          </cell>
          <cell r="D4692">
            <v>223.05</v>
          </cell>
        </row>
        <row r="4693">
          <cell r="A4693">
            <v>39251</v>
          </cell>
          <cell r="B4693" t="str">
            <v>CABO DE COBRE, FLEXIVEL, CLASSE 4 OU 5, ISOLACAO EM PVC/A, ANTICHAMA BWF-B, 1 CONDUTOR, 450/750 V, SECAO NOMINAL 0,5 MM2</v>
          </cell>
          <cell r="C4693" t="str">
            <v xml:space="preserve">M     </v>
          </cell>
          <cell r="D4693">
            <v>0.28999999999999998</v>
          </cell>
        </row>
        <row r="4694">
          <cell r="A4694">
            <v>39252</v>
          </cell>
          <cell r="B4694" t="str">
            <v>CABO DE COBRE, FLEXIVEL, CLASSE 4 OU 5, ISOLACAO EM PVC/A, ANTICHAMA BWF-B, 1 CONDUTOR, 450/750 V, SECAO NOMINAL 1,0 MM2</v>
          </cell>
          <cell r="C4694" t="str">
            <v xml:space="preserve">M     </v>
          </cell>
          <cell r="D4694">
            <v>0.49</v>
          </cell>
        </row>
        <row r="4695">
          <cell r="A4695">
            <v>39253</v>
          </cell>
          <cell r="B4695" t="str">
            <v>ELETRODUTO/CONDULETE DE PVC RIGIDO, LISO, COR CINZA, DE 3/4", PARA INSTALACOES APARENTES (NBR 5410)</v>
          </cell>
          <cell r="C4695" t="str">
            <v xml:space="preserve">M     </v>
          </cell>
          <cell r="D4695">
            <v>6.07</v>
          </cell>
        </row>
        <row r="4696">
          <cell r="A4696">
            <v>39254</v>
          </cell>
          <cell r="B4696" t="str">
            <v>ELETRODUTO/CONDULETE DE PVC RIGIDO, LISO, COR CINZA, DE 1/2", PARA INSTALACOES APARENTES (NBR 5410)</v>
          </cell>
          <cell r="C4696" t="str">
            <v xml:space="preserve">M     </v>
          </cell>
          <cell r="D4696">
            <v>4.76</v>
          </cell>
        </row>
        <row r="4697">
          <cell r="A4697">
            <v>39255</v>
          </cell>
          <cell r="B4697" t="str">
            <v>ELETRODUTO/CONDULETE DE PVC RIGIDO, LISO, COR CINZA, DE 1", PARA INSTALACOES APARENTES (NBR 5410)</v>
          </cell>
          <cell r="C4697" t="str">
            <v xml:space="preserve">M     </v>
          </cell>
          <cell r="D4697">
            <v>8.82</v>
          </cell>
        </row>
        <row r="4698">
          <cell r="A4698">
            <v>39257</v>
          </cell>
          <cell r="B4698" t="str">
            <v>CABO MULTIPOLAR DE COBRE, FLEXIVEL, CLASSE 4 OU 5, ISOLACAO EM HEPR, COBERTURA EM PVC-ST2, ANTICHAMA BWF-B, 0,6/1 KV, 3 CONDUTORES DE 1,5 MM2</v>
          </cell>
          <cell r="C4698" t="str">
            <v xml:space="preserve">M     </v>
          </cell>
          <cell r="D4698">
            <v>2.83</v>
          </cell>
        </row>
        <row r="4699">
          <cell r="A4699">
            <v>39258</v>
          </cell>
          <cell r="B4699" t="str">
            <v>CABO MULTIPOLAR DE COBRE, FLEXIVEL, CLASSE 4 OU 5, ISOLACAO EM HEPR, COBERTURA EM PVC-ST2, ANTICHAMA BWF-B, 0,6/1 KV, 3 CONDUTORES DE 2,5 MM2</v>
          </cell>
          <cell r="C4699" t="str">
            <v xml:space="preserve">M     </v>
          </cell>
          <cell r="D4699">
            <v>4.2</v>
          </cell>
        </row>
        <row r="4700">
          <cell r="A4700">
            <v>39259</v>
          </cell>
          <cell r="B4700" t="str">
            <v>CABO MULTIPOLAR DE COBRE, FLEXIVEL, CLASSE 4 OU 5, ISOLACAO EM HEPR, COBERTURA EM PVC-ST2, ANTICHAMA BWF-B, 0,6/1 KV, 3 CONDUTORES DE 4 MM2</v>
          </cell>
          <cell r="C4700" t="str">
            <v xml:space="preserve">M     </v>
          </cell>
          <cell r="D4700">
            <v>6.4</v>
          </cell>
        </row>
        <row r="4701">
          <cell r="A4701">
            <v>39260</v>
          </cell>
          <cell r="B4701" t="str">
            <v>CABO MULTIPOLAR DE COBRE, FLEXIVEL, CLASSE 4 OU 5, ISOLACAO EM HEPR, COBERTURA EM PVC-ST2, ANTICHAMA BWF-B, 0,6/1 KV, 3 CONDUTORES DE 6 MM2</v>
          </cell>
          <cell r="C4701" t="str">
            <v xml:space="preserve">M     </v>
          </cell>
          <cell r="D4701">
            <v>9.11</v>
          </cell>
        </row>
        <row r="4702">
          <cell r="A4702">
            <v>39261</v>
          </cell>
          <cell r="B4702" t="str">
            <v>CABO MULTIPOLAR DE COBRE, FLEXIVEL, CLASSE 4 OU 5, ISOLACAO EM HEPR, COBERTURA EM PVC-ST2, ANTICHAMA BWF-B, 0,6/1 KV, 3 CONDUTORES DE 10 MM2</v>
          </cell>
          <cell r="C4702" t="str">
            <v xml:space="preserve">M     </v>
          </cell>
          <cell r="D4702">
            <v>15.1</v>
          </cell>
        </row>
        <row r="4703">
          <cell r="A4703">
            <v>39262</v>
          </cell>
          <cell r="B4703" t="str">
            <v>CABO MULTIPOLAR DE COBRE, FLEXIVEL, CLASSE 4 OU 5, ISOLACAO EM HEPR, COBERTURA EM PVC-ST2, ANTICHAMA BWF-B, 0,6/1 KV, 3 CONDUTORES DE 16 MM2</v>
          </cell>
          <cell r="C4703" t="str">
            <v xml:space="preserve">M     </v>
          </cell>
          <cell r="D4703">
            <v>23.61</v>
          </cell>
        </row>
        <row r="4704">
          <cell r="A4704">
            <v>39263</v>
          </cell>
          <cell r="B4704" t="str">
            <v>CABO MULTIPOLAR DE COBRE, FLEXIVEL, CLASSE 4 OU 5, ISOLACAO EM HEPR, COBERTURA EM PVC-ST2, ANTICHAMA BWF-B, 0,6/1 KV, 3 CONDUTORES DE 25 MM2</v>
          </cell>
          <cell r="C4704" t="str">
            <v xml:space="preserve">M     </v>
          </cell>
          <cell r="D4704">
            <v>36.53</v>
          </cell>
        </row>
        <row r="4705">
          <cell r="A4705">
            <v>39264</v>
          </cell>
          <cell r="B4705" t="str">
            <v>CABO MULTIPOLAR DE COBRE, FLEXIVEL, CLASSE 4 OU 5, ISOLACAO EM HEPR, COBERTURA EM PVC-ST2, ANTICHAMA BWF-B, 0,6/1 KV, 3 CONDUTORES DE 35 MM2</v>
          </cell>
          <cell r="C4705" t="str">
            <v xml:space="preserve">M     </v>
          </cell>
          <cell r="D4705">
            <v>49.46</v>
          </cell>
        </row>
        <row r="4706">
          <cell r="A4706">
            <v>39265</v>
          </cell>
          <cell r="B4706" t="str">
            <v>CABO MULTIPOLAR DE COBRE, FLEXIVEL, CLASSE 4 OU 5, ISOLACAO EM HEPR, COBERTURA EM PVC-ST2, ANTICHAMA BWF-B, 0,6/1 KV, 3 CONDUTORES DE 50 MM2</v>
          </cell>
          <cell r="C4706" t="str">
            <v xml:space="preserve">M     </v>
          </cell>
          <cell r="D4706">
            <v>72.87</v>
          </cell>
        </row>
        <row r="4707">
          <cell r="A4707">
            <v>39266</v>
          </cell>
          <cell r="B4707" t="str">
            <v>CABO MULTIPOLAR DE COBRE, FLEXIVEL, CLASSE 4 OU 5, ISOLACAO EM HEPR, COBERTURA EM PVC-ST2, ANTICHAMA BWF-B, 0,6/1 KV, 3 CONDUTORES DE 70 MM2</v>
          </cell>
          <cell r="C4707" t="str">
            <v xml:space="preserve">M     </v>
          </cell>
          <cell r="D4707">
            <v>102.25</v>
          </cell>
        </row>
        <row r="4708">
          <cell r="A4708">
            <v>39267</v>
          </cell>
          <cell r="B4708" t="str">
            <v>CABO MULTIPOLAR DE COBRE, FLEXIVEL, CLASSE 4 OU 5, ISOLACAO EM HEPR, COBERTURA EM PVC-ST2, ANTICHAMA BWF-B, 0,6/1 KV, 3 CONDUTORES DE 95 MM2</v>
          </cell>
          <cell r="C4708" t="str">
            <v xml:space="preserve">M     </v>
          </cell>
          <cell r="D4708">
            <v>134.03</v>
          </cell>
        </row>
        <row r="4709">
          <cell r="A4709">
            <v>39268</v>
          </cell>
          <cell r="B4709" t="str">
            <v>CABO MULTIPOLAR DE COBRE, FLEXIVEL, CLASSE 4 OU 5, ISOLACAO EM HEPR, COBERTURA EM PVC-ST2, ANTICHAMA BWF-B, 0,6/1 KV, 3 CONDUTORES DE 120 MM2</v>
          </cell>
          <cell r="C4709" t="str">
            <v xml:space="preserve">M     </v>
          </cell>
          <cell r="D4709">
            <v>174.23</v>
          </cell>
        </row>
        <row r="4710">
          <cell r="A4710">
            <v>39269</v>
          </cell>
          <cell r="B4710" t="str">
            <v>CORDAO DE COBRE, FLEXIVEL, TORCIDO, CLASSE 4 OU 5, ISOLACAO EM PVC/D, 300 V, 2 CONDUTORES DE 0,5 MM2</v>
          </cell>
          <cell r="C4710" t="str">
            <v xml:space="preserve">M     </v>
          </cell>
          <cell r="D4710">
            <v>0.62</v>
          </cell>
        </row>
        <row r="4711">
          <cell r="A4711">
            <v>39270</v>
          </cell>
          <cell r="B4711" t="str">
            <v>CORDAO DE COBRE, FLEXIVEL, TORCIDO, CLASSE 4 OU 5, ISOLACAO EM PVC/D, 300 V, 2 CONDUTORES DE 1,0 MM2</v>
          </cell>
          <cell r="C4711" t="str">
            <v xml:space="preserve">M     </v>
          </cell>
          <cell r="D4711">
            <v>1.03</v>
          </cell>
        </row>
        <row r="4712">
          <cell r="A4712">
            <v>39271</v>
          </cell>
          <cell r="B4712" t="str">
            <v>CURVA 90 GRAUS, CURTA, DE PVC RIGIDO ROSCAVEL, DE 1/2", PARA ELETRODUTO</v>
          </cell>
          <cell r="C4712" t="str">
            <v xml:space="preserve">UN    </v>
          </cell>
          <cell r="D4712">
            <v>1.38</v>
          </cell>
        </row>
        <row r="4713">
          <cell r="A4713">
            <v>39272</v>
          </cell>
          <cell r="B4713" t="str">
            <v>CURVA 90 GRAUS, CURTA, DE PVC RIGIDO ROSCAVEL, DE 3/4", PARA ELETRODUTO</v>
          </cell>
          <cell r="C4713" t="str">
            <v xml:space="preserve">UN    </v>
          </cell>
          <cell r="D4713">
            <v>1.7</v>
          </cell>
        </row>
        <row r="4714">
          <cell r="A4714">
            <v>39273</v>
          </cell>
          <cell r="B4714" t="str">
            <v>CURVA 90 GRAUS, CURTA, DE PVC RIGIDO ROSCAVEL, DE 1", PARA ELETRODUTO</v>
          </cell>
          <cell r="C4714" t="str">
            <v xml:space="preserve">UN    </v>
          </cell>
          <cell r="D4714">
            <v>2.35</v>
          </cell>
        </row>
        <row r="4715">
          <cell r="A4715">
            <v>39274</v>
          </cell>
          <cell r="B4715" t="str">
            <v>CURVA 135 GRAUS, DE PVC RIGIDO ROSCAVEL, DE 3/4", PARA ELETRODUTO</v>
          </cell>
          <cell r="C4715" t="str">
            <v xml:space="preserve">UN    </v>
          </cell>
          <cell r="D4715">
            <v>1.67</v>
          </cell>
        </row>
        <row r="4716">
          <cell r="A4716">
            <v>39276</v>
          </cell>
          <cell r="B4716" t="str">
            <v>CURVA 180 GRAUS, DE PVC RIGIDO ROSCAVEL, DE 1", PARA ELETRODUTO</v>
          </cell>
          <cell r="C4716" t="str">
            <v xml:space="preserve">UN    </v>
          </cell>
          <cell r="D4716">
            <v>4.0599999999999996</v>
          </cell>
        </row>
        <row r="4717">
          <cell r="A4717">
            <v>39277</v>
          </cell>
          <cell r="B4717" t="str">
            <v>CURVA 180 GRAUS, DE PVC RIGIDO ROSCAVEL, DE 2", PARA ELETRODUTO</v>
          </cell>
          <cell r="C4717" t="str">
            <v xml:space="preserve">UN    </v>
          </cell>
          <cell r="D4717">
            <v>10.97</v>
          </cell>
        </row>
        <row r="4718">
          <cell r="A4718">
            <v>39279</v>
          </cell>
          <cell r="B4718" t="str">
            <v>CONEXAO FIXA, ROSCA FEMEA, EM PLASTICO, DN 16 MM X 1/2", PARA CONEXAO COM CRIMPAGEM EM TUBO PEX</v>
          </cell>
          <cell r="C4718" t="str">
            <v xml:space="preserve">UN    </v>
          </cell>
          <cell r="D4718">
            <v>8.65</v>
          </cell>
        </row>
        <row r="4719">
          <cell r="A4719">
            <v>39280</v>
          </cell>
          <cell r="B4719" t="str">
            <v>CONEXAO FIXA, ROSCA FEMEA, EM PLASTICO, DN 20 MM X 1/2", PARA CONEXAO COM CRIMPAGEM EM TUBO PEX</v>
          </cell>
          <cell r="C4719" t="str">
            <v xml:space="preserve">UN    </v>
          </cell>
          <cell r="D4719">
            <v>11.21</v>
          </cell>
        </row>
        <row r="4720">
          <cell r="A4720">
            <v>39281</v>
          </cell>
          <cell r="B4720" t="str">
            <v>CONEXAO FIXA, ROSCA FEMEA, EM PLASTICO, DN 20 MM X 3/4", PARA CONEXAO COM CRIMPAGEM EM TUBO PEX</v>
          </cell>
          <cell r="C4720" t="str">
            <v xml:space="preserve">UN    </v>
          </cell>
          <cell r="D4720">
            <v>14.76</v>
          </cell>
        </row>
        <row r="4721">
          <cell r="A4721">
            <v>39282</v>
          </cell>
          <cell r="B4721" t="str">
            <v>CONEXAO FIXA, ROSCA FEMEA, EM PLASTICO, DN 25 MM X 3/4", PARA CONEXAO COM CRIMPAGEM EM TUBO PEX</v>
          </cell>
          <cell r="C4721" t="str">
            <v xml:space="preserve">UN    </v>
          </cell>
          <cell r="D4721">
            <v>15.11</v>
          </cell>
        </row>
        <row r="4722">
          <cell r="A4722">
            <v>39283</v>
          </cell>
          <cell r="B4722" t="str">
            <v>DISTRIBUIDOR, PLASTICO, 2 SAIDAS, DN 32 X 16 MM, PARA CONEXAO COM CRIMPAGEM EM TUBO PEX</v>
          </cell>
          <cell r="C4722" t="str">
            <v xml:space="preserve">UN    </v>
          </cell>
          <cell r="D4722">
            <v>101.21</v>
          </cell>
        </row>
        <row r="4723">
          <cell r="A4723">
            <v>39284</v>
          </cell>
          <cell r="B4723" t="str">
            <v>DISTRIBUIDOR, PLASTICO, 2 SAIDAS, DN 32 X 20 MM, PARA CONEXAO COM CRIMPAGEM EM TUBO PEX</v>
          </cell>
          <cell r="C4723" t="str">
            <v xml:space="preserve">UN    </v>
          </cell>
          <cell r="D4723">
            <v>109.68</v>
          </cell>
        </row>
        <row r="4724">
          <cell r="A4724">
            <v>39285</v>
          </cell>
          <cell r="B4724" t="str">
            <v>DISTRIBUIDOR, PLASTICO, 2 SAIDAS, DN 32 X 25 MM, PARA CONEXAO COM CRIMPAGEM EM TUBO PEX</v>
          </cell>
          <cell r="C4724" t="str">
            <v xml:space="preserve">UN    </v>
          </cell>
          <cell r="D4724">
            <v>111.26</v>
          </cell>
        </row>
        <row r="4725">
          <cell r="A4725">
            <v>39286</v>
          </cell>
          <cell r="B4725" t="str">
            <v>DISTRIBUIDOR, PLASTICO, 3 SAIDAS, DN 32 X 16 MM, PARA CONEXAO COM CRIMPAGEM EM TUBO PEX</v>
          </cell>
          <cell r="C4725" t="str">
            <v xml:space="preserve">UN    </v>
          </cell>
          <cell r="D4725">
            <v>108.84</v>
          </cell>
        </row>
        <row r="4726">
          <cell r="A4726">
            <v>39287</v>
          </cell>
          <cell r="B4726" t="str">
            <v>DISTRIBUIDOR, PLASTICO, 3 SAIDAS, DN 32 X 20 MM, PARA CONEXAO COM CRIMPAGEM EM TUBO PEX</v>
          </cell>
          <cell r="C4726" t="str">
            <v xml:space="preserve">UN    </v>
          </cell>
          <cell r="D4726">
            <v>127.8</v>
          </cell>
        </row>
        <row r="4727">
          <cell r="A4727">
            <v>39288</v>
          </cell>
          <cell r="B4727" t="str">
            <v>DISTRIBUIDOR, PLASTICO, 3 SAIDAS, DN 32 X 25 MM, PARA CONEXAO COM CRIMPAGEM EM TUBO PEX</v>
          </cell>
          <cell r="C4727" t="str">
            <v xml:space="preserve">UN    </v>
          </cell>
          <cell r="D4727">
            <v>136.38999999999999</v>
          </cell>
        </row>
        <row r="4728">
          <cell r="A4728">
            <v>39289</v>
          </cell>
          <cell r="B4728" t="str">
            <v>TE, PLASTICO, DN 20 MM, PARA CONEXAO COM CRIMPAGEM EM TUBO PEX</v>
          </cell>
          <cell r="C4728" t="str">
            <v xml:space="preserve">UN    </v>
          </cell>
          <cell r="D4728">
            <v>17.170000000000002</v>
          </cell>
        </row>
        <row r="4729">
          <cell r="A4729">
            <v>39290</v>
          </cell>
          <cell r="B4729" t="str">
            <v>TE, PLASTICO, DN 25 MM, PARA CONEXAO COM CRIMPAGEM EM TUBO PEX</v>
          </cell>
          <cell r="C4729" t="str">
            <v xml:space="preserve">UN    </v>
          </cell>
          <cell r="D4729">
            <v>29.14</v>
          </cell>
        </row>
        <row r="4730">
          <cell r="A4730">
            <v>39291</v>
          </cell>
          <cell r="B4730" t="str">
            <v>TE, PLASTICO, DN 32 MM, PARA CONEXAO COM CRIMPAGEM EM TUBO PEX</v>
          </cell>
          <cell r="C4730" t="str">
            <v xml:space="preserve">UN    </v>
          </cell>
          <cell r="D4730">
            <v>43.63</v>
          </cell>
        </row>
        <row r="4731">
          <cell r="A4731">
            <v>39292</v>
          </cell>
          <cell r="B4731" t="str">
            <v>UNIAO DE REDUCAO METALICA, PARA CONEXAO COM ANEL DESLIZANTE EM TUBO PEX, DN 20 X 16 MM</v>
          </cell>
          <cell r="C4731" t="str">
            <v xml:space="preserve">UN    </v>
          </cell>
          <cell r="D4731">
            <v>6.64</v>
          </cell>
        </row>
        <row r="4732">
          <cell r="A4732">
            <v>39293</v>
          </cell>
          <cell r="B4732" t="str">
            <v>UNIAO DE REDUCAO METALICA, PARA CONEXAO COM ANEL DESLIZANTE EM TUBO PEX, DN 25 X 16 MM</v>
          </cell>
          <cell r="C4732" t="str">
            <v xml:space="preserve">UN    </v>
          </cell>
          <cell r="D4732">
            <v>10.72</v>
          </cell>
        </row>
        <row r="4733">
          <cell r="A4733">
            <v>39294</v>
          </cell>
          <cell r="B4733" t="str">
            <v>UNIAO DE REDUCAO METALICA, PARA CONEXAO COM ANEL DESLIZANTE EM TUBO PEX, DN 25 X 20 MM</v>
          </cell>
          <cell r="C4733" t="str">
            <v xml:space="preserve">UN    </v>
          </cell>
          <cell r="D4733">
            <v>10.72</v>
          </cell>
        </row>
        <row r="4734">
          <cell r="A4734">
            <v>39295</v>
          </cell>
          <cell r="B4734" t="str">
            <v>UNIAO DE REDUCAO METALICA, PARA CONEXAO COM ANEL DESLIZANTE EM TUBO PEX, DN 32 X 25 MM</v>
          </cell>
          <cell r="C4734" t="str">
            <v xml:space="preserve">UN    </v>
          </cell>
          <cell r="D4734">
            <v>18.28</v>
          </cell>
        </row>
        <row r="4735">
          <cell r="A4735">
            <v>39296</v>
          </cell>
          <cell r="B4735" t="str">
            <v>UNIAO METALICA, PARA CONEXAO COM ANEL DESLIZANTE EM TUBO PEX, DN 16 MM</v>
          </cell>
          <cell r="C4735" t="str">
            <v xml:space="preserve">UN    </v>
          </cell>
          <cell r="D4735">
            <v>5.13</v>
          </cell>
        </row>
        <row r="4736">
          <cell r="A4736">
            <v>39297</v>
          </cell>
          <cell r="B4736" t="str">
            <v>UNIAO METALICA, PARA CONEXAO COM ANEL DESLIZANTE EM TUBO PEX, DN 20 MM</v>
          </cell>
          <cell r="C4736" t="str">
            <v xml:space="preserve">UN    </v>
          </cell>
          <cell r="D4736">
            <v>7.33</v>
          </cell>
        </row>
        <row r="4737">
          <cell r="A4737">
            <v>39298</v>
          </cell>
          <cell r="B4737" t="str">
            <v>UNIAO METALICA, PARA CONEXAO COM ANEL DESLIZANTE EM TUBO PEX, DN 25 MM</v>
          </cell>
          <cell r="C4737" t="str">
            <v xml:space="preserve">UN    </v>
          </cell>
          <cell r="D4737">
            <v>12.92</v>
          </cell>
        </row>
        <row r="4738">
          <cell r="A4738">
            <v>39299</v>
          </cell>
          <cell r="B4738" t="str">
            <v>UNIAO METALICA, PARA CONEXAO COM ANEL DESLIZANTE EM TUBO PEX, DN 32 MM</v>
          </cell>
          <cell r="C4738" t="str">
            <v xml:space="preserve">UN    </v>
          </cell>
          <cell r="D4738">
            <v>21.99</v>
          </cell>
        </row>
        <row r="4739">
          <cell r="A4739">
            <v>39300</v>
          </cell>
          <cell r="B4739" t="str">
            <v>JOELHO 90 GRAUS, PLASTICO, PARA CONEXAO COM CRIMPAGEM EM TUBO PEX, DN 16 MM</v>
          </cell>
          <cell r="C4739" t="str">
            <v xml:space="preserve">UN    </v>
          </cell>
          <cell r="D4739">
            <v>8.7799999999999994</v>
          </cell>
        </row>
        <row r="4740">
          <cell r="A4740">
            <v>39301</v>
          </cell>
          <cell r="B4740" t="str">
            <v>JOELHO 90 GRAUS, PLASTICO, PARA CONEXAO COM CRIMPAGEM EM TUBO PEX, DN 20 MM</v>
          </cell>
          <cell r="C4740" t="str">
            <v xml:space="preserve">UN    </v>
          </cell>
          <cell r="D4740">
            <v>12.18</v>
          </cell>
        </row>
        <row r="4741">
          <cell r="A4741">
            <v>39302</v>
          </cell>
          <cell r="B4741" t="str">
            <v>JOELHO 90 GRAUS, PLASTICO, PARA CONEXAO COM CRIMPAGEM EM TUBO PEX, DN 25 MM</v>
          </cell>
          <cell r="C4741" t="str">
            <v xml:space="preserve">UN    </v>
          </cell>
          <cell r="D4741">
            <v>15.3</v>
          </cell>
        </row>
        <row r="4742">
          <cell r="A4742">
            <v>39303</v>
          </cell>
          <cell r="B4742" t="str">
            <v>JOELHO 90 GRAUS, PLASTICO, PARA CONEXAO COM CRIMPAGEM EM TUBO PEX, DN 32 MM</v>
          </cell>
          <cell r="C4742" t="str">
            <v xml:space="preserve">UN    </v>
          </cell>
          <cell r="D4742">
            <v>26.91</v>
          </cell>
        </row>
        <row r="4743">
          <cell r="A4743">
            <v>39304</v>
          </cell>
          <cell r="B4743" t="str">
            <v>JOELHO 90 GRAUS, ROSCA FEMEA TERMINAL, PLASTICO, PARA CONEXAO COM CRIMPAGEM EM TUBO PEX, DN 16 MM X 1/2"</v>
          </cell>
          <cell r="C4743" t="str">
            <v xml:space="preserve">UN    </v>
          </cell>
          <cell r="D4743">
            <v>10.84</v>
          </cell>
        </row>
        <row r="4744">
          <cell r="A4744">
            <v>39305</v>
          </cell>
          <cell r="B4744" t="str">
            <v>JOELHO 90 GRAUS, ROSCA FEMEA TERMINAL, PLASTICO, PARA CONEXAO COM CRIMPAGEM EM TUBO PEX, DN 20 MM X 1/2"</v>
          </cell>
          <cell r="C4744" t="str">
            <v xml:space="preserve">UN    </v>
          </cell>
          <cell r="D4744">
            <v>14.19</v>
          </cell>
        </row>
        <row r="4745">
          <cell r="A4745">
            <v>39306</v>
          </cell>
          <cell r="B4745" t="str">
            <v>JOELHO 90 GRAUS, ROSCA FEMEA TERMINAL, PLASTICO, PARA CONEXAO COM CRIMPAGEM EM TUBO PEX, DN 20 MM X 3/4"</v>
          </cell>
          <cell r="C4745" t="str">
            <v xml:space="preserve">UN    </v>
          </cell>
          <cell r="D4745">
            <v>17.75</v>
          </cell>
        </row>
        <row r="4746">
          <cell r="A4746">
            <v>39307</v>
          </cell>
          <cell r="B4746" t="str">
            <v>JOELHO 90 GRAUS, ROSCA FEMEA TERMINAL, PLASTICO, PARA CONEXAO COM CRIMPAGEM EM TUBO PEX, DN 25 MM X 3/4"</v>
          </cell>
          <cell r="C4746" t="str">
            <v xml:space="preserve">UN    </v>
          </cell>
          <cell r="D4746">
            <v>20.43</v>
          </cell>
        </row>
        <row r="4747">
          <cell r="A4747">
            <v>39308</v>
          </cell>
          <cell r="B4747" t="str">
            <v>LUVA PARA TUBO PEX, PLASTICA, PARA CONEXAO COM CRIMPAGEM, DN 16 MM</v>
          </cell>
          <cell r="C4747" t="str">
            <v xml:space="preserve">UN    </v>
          </cell>
          <cell r="D4747">
            <v>7.41</v>
          </cell>
        </row>
        <row r="4748">
          <cell r="A4748">
            <v>39309</v>
          </cell>
          <cell r="B4748" t="str">
            <v>LUVA PARA TUBO PEX, PLASTICA, PARA CONEXAO COM CRIMPAGEM, DN 20 MM</v>
          </cell>
          <cell r="C4748" t="str">
            <v xml:space="preserve">UN    </v>
          </cell>
          <cell r="D4748">
            <v>10.71</v>
          </cell>
        </row>
        <row r="4749">
          <cell r="A4749">
            <v>39310</v>
          </cell>
          <cell r="B4749" t="str">
            <v>LUVA PARA TUBO PEX, PLASTICA, PARA CONEXAO COM CRIMPAGEM, DN 25 MM</v>
          </cell>
          <cell r="C4749" t="str">
            <v xml:space="preserve">UN    </v>
          </cell>
          <cell r="D4749">
            <v>16.23</v>
          </cell>
        </row>
        <row r="4750">
          <cell r="A4750">
            <v>39311</v>
          </cell>
          <cell r="B4750" t="str">
            <v>LUVA PARA TUBO PEX, PLASTICA, PARA CONEXAO COM CRIMPAGEM, DN 32 MM</v>
          </cell>
          <cell r="C4750" t="str">
            <v xml:space="preserve">UN    </v>
          </cell>
          <cell r="D4750">
            <v>24.4</v>
          </cell>
        </row>
        <row r="4751">
          <cell r="A4751">
            <v>39312</v>
          </cell>
          <cell r="B4751" t="str">
            <v>LUVA DE REDUCAO PARA TUBO PEX, PLASTICA, PARA CONEXAO COM CRIMPAGEM, DN 20 X 16 MM</v>
          </cell>
          <cell r="C4751" t="str">
            <v xml:space="preserve">UN    </v>
          </cell>
          <cell r="D4751">
            <v>10.69</v>
          </cell>
        </row>
        <row r="4752">
          <cell r="A4752">
            <v>39313</v>
          </cell>
          <cell r="B4752" t="str">
            <v>LUVA DE REDUCAO PARA TUBO PEX, PLASTICA, PARA CONEXAO COM CRIMPAGEM, DN 25 X 16 MM</v>
          </cell>
          <cell r="C4752" t="str">
            <v xml:space="preserve">UN    </v>
          </cell>
          <cell r="D4752">
            <v>13.95</v>
          </cell>
        </row>
        <row r="4753">
          <cell r="A4753">
            <v>39314</v>
          </cell>
          <cell r="B4753" t="str">
            <v>LUVA DE REDUCAO PARA TUBO PEX, PLASTICA, PARA CONEXAO COM CRIMPAGEM, DN 32 X 25 MM</v>
          </cell>
          <cell r="C4753" t="str">
            <v xml:space="preserve">UN    </v>
          </cell>
          <cell r="D4753">
            <v>22.16</v>
          </cell>
        </row>
        <row r="4754">
          <cell r="A4754">
            <v>39315</v>
          </cell>
          <cell r="B4754" t="str">
            <v>ESPACADOR / DISTANCIADOR TIPO GARRA DUPLA, EM PLASTICO, COBRIMENTO *20* MM, PARA FERRAGENS DE LAJES E FUNDO DE VIGAS</v>
          </cell>
          <cell r="C4754" t="str">
            <v xml:space="preserve">UN    </v>
          </cell>
          <cell r="D4754">
            <v>0.23</v>
          </cell>
        </row>
        <row r="4755">
          <cell r="A4755">
            <v>39318</v>
          </cell>
          <cell r="B4755" t="str">
            <v>LUVA DE TRANSICAO, CPVC, 22 MM X 1/2", PARA AGUA QUENTE</v>
          </cell>
          <cell r="C4755" t="str">
            <v xml:space="preserve">UN    </v>
          </cell>
          <cell r="D4755">
            <v>8.7100000000000009</v>
          </cell>
        </row>
        <row r="4756">
          <cell r="A4756">
            <v>39319</v>
          </cell>
          <cell r="B4756" t="str">
            <v>TERMINAL DE VENTILACAO, 50 MM, SERIE NORMAL, ESGOTO PREDIAL</v>
          </cell>
          <cell r="C4756" t="str">
            <v xml:space="preserve">UN    </v>
          </cell>
          <cell r="D4756">
            <v>4.05</v>
          </cell>
        </row>
        <row r="4757">
          <cell r="A4757">
            <v>39320</v>
          </cell>
          <cell r="B4757" t="str">
            <v>TERMINAL DE VENTILACAO, 75 MM, SERIE NORMAL, ESGOTO PREDIAL</v>
          </cell>
          <cell r="C4757" t="str">
            <v xml:space="preserve">UN    </v>
          </cell>
          <cell r="D4757">
            <v>4.84</v>
          </cell>
        </row>
        <row r="4758">
          <cell r="A4758">
            <v>39321</v>
          </cell>
          <cell r="B4758" t="str">
            <v>TERMINAL DE VENTILACAO, 100 MM, SERIE NORMAL, ESGOTO PREDIAL</v>
          </cell>
          <cell r="C4758" t="str">
            <v xml:space="preserve">UN    </v>
          </cell>
          <cell r="D4758">
            <v>6.62</v>
          </cell>
        </row>
        <row r="4759">
          <cell r="A4759">
            <v>39322</v>
          </cell>
          <cell r="B4759" t="str">
            <v>TE, PLASTICO, DN 16 MM, PARA CONEXAO COM CRIMPAGEM EM TUBO PEX</v>
          </cell>
          <cell r="C4759" t="str">
            <v xml:space="preserve">UN    </v>
          </cell>
          <cell r="D4759">
            <v>14.33</v>
          </cell>
        </row>
        <row r="4760">
          <cell r="A4760">
            <v>39323</v>
          </cell>
          <cell r="B4760" t="str">
            <v>MANTA GEOTEXTIL TECIDO DE LAMINETES DE POLIPROPILENO, RESISTENCIA A TRACAO = *25* KN/M</v>
          </cell>
          <cell r="C4760" t="str">
            <v xml:space="preserve">M2    </v>
          </cell>
          <cell r="D4760">
            <v>15.28</v>
          </cell>
        </row>
        <row r="4761">
          <cell r="A4761">
            <v>39324</v>
          </cell>
          <cell r="B4761" t="str">
            <v>TE DE REDUCAO, CPVC, 22 X 15 MM, PARA AGUA QUENTE PREDIAL</v>
          </cell>
          <cell r="C4761" t="str">
            <v xml:space="preserve">UN    </v>
          </cell>
          <cell r="D4761">
            <v>6.31</v>
          </cell>
        </row>
        <row r="4762">
          <cell r="A4762">
            <v>39325</v>
          </cell>
          <cell r="B4762" t="str">
            <v>TE DE REDUCAO, CPVC, 28 X 22 MM, PARA AGUA QUENTE PREDIAL</v>
          </cell>
          <cell r="C4762" t="str">
            <v xml:space="preserve">UN    </v>
          </cell>
          <cell r="D4762">
            <v>9.5500000000000007</v>
          </cell>
        </row>
        <row r="4763">
          <cell r="A4763">
            <v>39326</v>
          </cell>
          <cell r="B4763" t="str">
            <v>TE DE REDUCAO, CPVC, 35 X 28 MM, PARA AGUA QUENTE PREDIAL</v>
          </cell>
          <cell r="C4763" t="str">
            <v xml:space="preserve">UN    </v>
          </cell>
          <cell r="D4763">
            <v>24.59</v>
          </cell>
        </row>
        <row r="4764">
          <cell r="A4764">
            <v>39327</v>
          </cell>
          <cell r="B4764" t="str">
            <v>TE DE REDUCAO, CPVC, 42 X 35 MM, PARA AGUA QUENTE PREDIAL</v>
          </cell>
          <cell r="C4764" t="str">
            <v xml:space="preserve">UN    </v>
          </cell>
          <cell r="D4764">
            <v>37.25</v>
          </cell>
        </row>
        <row r="4765">
          <cell r="A4765">
            <v>39328</v>
          </cell>
          <cell r="B4765" t="str">
            <v>PERFILADO PERFURADO 19 X 38 MM, CHAPA 22</v>
          </cell>
          <cell r="C4765" t="str">
            <v xml:space="preserve">M     </v>
          </cell>
          <cell r="D4765">
            <v>3.03</v>
          </cell>
        </row>
        <row r="4766">
          <cell r="A4766">
            <v>39329</v>
          </cell>
          <cell r="B4766" t="str">
            <v>CONDULETE EM PVC, TIPO "B", SEM TAMPA, DE 1"</v>
          </cell>
          <cell r="C4766" t="str">
            <v xml:space="preserve">UN    </v>
          </cell>
          <cell r="D4766">
            <v>6.87</v>
          </cell>
        </row>
        <row r="4767">
          <cell r="A4767">
            <v>39330</v>
          </cell>
          <cell r="B4767" t="str">
            <v>CONDULETE EM PVC, TIPO "C", SEM TAMPA, DE 1/2"</v>
          </cell>
          <cell r="C4767" t="str">
            <v xml:space="preserve">UN    </v>
          </cell>
          <cell r="D4767">
            <v>7.23</v>
          </cell>
        </row>
        <row r="4768">
          <cell r="A4768">
            <v>39331</v>
          </cell>
          <cell r="B4768" t="str">
            <v>CONDULETE EM PVC, TIPO "C", SEM TAMPA, DE 3/4"</v>
          </cell>
          <cell r="C4768" t="str">
            <v xml:space="preserve">UN    </v>
          </cell>
          <cell r="D4768">
            <v>6.43</v>
          </cell>
        </row>
        <row r="4769">
          <cell r="A4769">
            <v>39332</v>
          </cell>
          <cell r="B4769" t="str">
            <v>CONDULETE EM PVC, TIPO "C", SEM TAMPA, DE 1"</v>
          </cell>
          <cell r="C4769" t="str">
            <v xml:space="preserve">UN    </v>
          </cell>
          <cell r="D4769">
            <v>8.08</v>
          </cell>
        </row>
        <row r="4770">
          <cell r="A4770">
            <v>39333</v>
          </cell>
          <cell r="B4770" t="str">
            <v>CONDULETE EM PVC, TIPO "E", SEM TAMPA, DE 1/2"</v>
          </cell>
          <cell r="C4770" t="str">
            <v xml:space="preserve">UN    </v>
          </cell>
          <cell r="D4770">
            <v>6.27</v>
          </cell>
        </row>
        <row r="4771">
          <cell r="A4771">
            <v>39334</v>
          </cell>
          <cell r="B4771" t="str">
            <v>CONDULETE EM PVC, TIPO "E", SEM TAMPA, DE 3/4"</v>
          </cell>
          <cell r="C4771" t="str">
            <v xml:space="preserve">UN    </v>
          </cell>
          <cell r="D4771">
            <v>5.77</v>
          </cell>
        </row>
        <row r="4772">
          <cell r="A4772">
            <v>39335</v>
          </cell>
          <cell r="B4772" t="str">
            <v>CONDULETE EM PVC, TIPO "E", SEM TAMPA, DE 1"</v>
          </cell>
          <cell r="C4772" t="str">
            <v xml:space="preserve">UN    </v>
          </cell>
          <cell r="D4772">
            <v>7.26</v>
          </cell>
        </row>
        <row r="4773">
          <cell r="A4773">
            <v>39336</v>
          </cell>
          <cell r="B4773" t="str">
            <v>CONDULETE EM PVC, TIPO "LR", SEM TAMPA, DE 1/2"</v>
          </cell>
          <cell r="C4773" t="str">
            <v xml:space="preserve">UN    </v>
          </cell>
          <cell r="D4773">
            <v>7.23</v>
          </cell>
        </row>
        <row r="4774">
          <cell r="A4774">
            <v>39337</v>
          </cell>
          <cell r="B4774" t="str">
            <v>CONDULETE EM PVC, TIPO "LR", SEM TAMPA, DE 3/4"</v>
          </cell>
          <cell r="C4774" t="str">
            <v xml:space="preserve">UN    </v>
          </cell>
          <cell r="D4774">
            <v>6.43</v>
          </cell>
        </row>
        <row r="4775">
          <cell r="A4775">
            <v>39338</v>
          </cell>
          <cell r="B4775" t="str">
            <v>CONDULETE EM PVC, TIPO "LR", SEM TAMPA, DE 1"</v>
          </cell>
          <cell r="C4775" t="str">
            <v xml:space="preserve">UN    </v>
          </cell>
          <cell r="D4775">
            <v>8.08</v>
          </cell>
        </row>
        <row r="4776">
          <cell r="A4776">
            <v>39340</v>
          </cell>
          <cell r="B4776" t="str">
            <v>CONDULETE EM PVC, TIPO "T", SEM TAMPA, DE 3/4"</v>
          </cell>
          <cell r="C4776" t="str">
            <v xml:space="preserve">UN    </v>
          </cell>
          <cell r="D4776">
            <v>7.74</v>
          </cell>
        </row>
        <row r="4777">
          <cell r="A4777">
            <v>39341</v>
          </cell>
          <cell r="B4777" t="str">
            <v>CONDULETE EM PVC, TIPO "T", SEM TAMPA, DE 1"</v>
          </cell>
          <cell r="C4777" t="str">
            <v xml:space="preserve">UN    </v>
          </cell>
          <cell r="D4777">
            <v>10.54</v>
          </cell>
        </row>
        <row r="4778">
          <cell r="A4778">
            <v>39342</v>
          </cell>
          <cell r="B4778" t="str">
            <v>CONDULETE EM PVC, TIPO "TB", SEM TAMPA, DE 1"</v>
          </cell>
          <cell r="C4778" t="str">
            <v xml:space="preserve">UN    </v>
          </cell>
          <cell r="D4778">
            <v>10.54</v>
          </cell>
        </row>
        <row r="4779">
          <cell r="A4779">
            <v>39343</v>
          </cell>
          <cell r="B4779" t="str">
            <v>CONDULETE EM PVC, TIPO "X", SEM TAMPA, DE 1/2"</v>
          </cell>
          <cell r="C4779" t="str">
            <v xml:space="preserve">UN    </v>
          </cell>
          <cell r="D4779">
            <v>8.9</v>
          </cell>
        </row>
        <row r="4780">
          <cell r="A4780">
            <v>39344</v>
          </cell>
          <cell r="B4780" t="str">
            <v>CONDULETE EM PVC, TIPO "X", SEM TAMPA, DE 3/4"</v>
          </cell>
          <cell r="C4780" t="str">
            <v xml:space="preserve">UN    </v>
          </cell>
          <cell r="D4780">
            <v>8.6</v>
          </cell>
        </row>
        <row r="4781">
          <cell r="A4781">
            <v>39345</v>
          </cell>
          <cell r="B4781" t="str">
            <v>CONDULETE EM PVC, TIPO "X", SEM TAMPA, DE 1"</v>
          </cell>
          <cell r="C4781" t="str">
            <v xml:space="preserve">UN    </v>
          </cell>
          <cell r="D4781">
            <v>12.04</v>
          </cell>
        </row>
        <row r="4782">
          <cell r="A4782">
            <v>39346</v>
          </cell>
          <cell r="B4782" t="str">
            <v>TAMPA PARA CONDULETE, EM PVC, COM 1 OU 2 OU 3 POSTOS PARA INTERRUPTOR</v>
          </cell>
          <cell r="C4782" t="str">
            <v xml:space="preserve">UN    </v>
          </cell>
          <cell r="D4782">
            <v>2.17</v>
          </cell>
        </row>
        <row r="4783">
          <cell r="A4783">
            <v>39350</v>
          </cell>
          <cell r="B4783" t="str">
            <v>TAMPA PARA CONDULETE, EM PVC, COM 1 MODULO RJ</v>
          </cell>
          <cell r="C4783" t="str">
            <v xml:space="preserve">UN    </v>
          </cell>
          <cell r="D4783">
            <v>2.34</v>
          </cell>
        </row>
        <row r="4784">
          <cell r="A4784">
            <v>39351</v>
          </cell>
          <cell r="B4784" t="str">
            <v>TAMPA PARA CONDULETE, EM PVC, COM 2 MODULOS RJ</v>
          </cell>
          <cell r="C4784" t="str">
            <v xml:space="preserve">UN    </v>
          </cell>
          <cell r="D4784">
            <v>2.71</v>
          </cell>
        </row>
        <row r="4785">
          <cell r="A4785">
            <v>39352</v>
          </cell>
          <cell r="B4785" t="str">
            <v>TAMPA PARA CONDULETE, EM PVC, COM TOMADA HEXAGONAL</v>
          </cell>
          <cell r="C4785" t="str">
            <v xml:space="preserve">UN    </v>
          </cell>
          <cell r="D4785">
            <v>2.17</v>
          </cell>
        </row>
        <row r="4786">
          <cell r="A4786">
            <v>39353</v>
          </cell>
          <cell r="B4786"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6" t="str">
            <v xml:space="preserve">UN    </v>
          </cell>
          <cell r="D4786">
            <v>167.83</v>
          </cell>
        </row>
        <row r="4787">
          <cell r="A4787">
            <v>39354</v>
          </cell>
          <cell r="B4787"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7" t="str">
            <v xml:space="preserve">UN    </v>
          </cell>
          <cell r="D4787">
            <v>167.27</v>
          </cell>
        </row>
        <row r="4788">
          <cell r="A4788">
            <v>39355</v>
          </cell>
          <cell r="B4788"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8" t="str">
            <v xml:space="preserve">UN    </v>
          </cell>
          <cell r="D4788">
            <v>122.38</v>
          </cell>
        </row>
        <row r="4789">
          <cell r="A4789">
            <v>39356</v>
          </cell>
          <cell r="B4789"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9" t="str">
            <v xml:space="preserve">UN    </v>
          </cell>
          <cell r="D4789">
            <v>142.22</v>
          </cell>
        </row>
        <row r="4790">
          <cell r="A4790">
            <v>39357</v>
          </cell>
          <cell r="B4790"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90" t="str">
            <v xml:space="preserve">UN    </v>
          </cell>
          <cell r="D4790">
            <v>76.02</v>
          </cell>
        </row>
        <row r="4791">
          <cell r="A4791">
            <v>39358</v>
          </cell>
          <cell r="B4791"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1" t="str">
            <v xml:space="preserve">UN    </v>
          </cell>
          <cell r="D4791">
            <v>83.36</v>
          </cell>
        </row>
        <row r="4792">
          <cell r="A4792">
            <v>39359</v>
          </cell>
          <cell r="B4792" t="str">
            <v>CARENAGEM /TAMPA, EM PLASTICO, COR BRANCA, UTILIZADO EM KIT CHASSI METALICO PARA INSTALACAO HIDRAULICA DE CUBA SIMPLES SEM MAQUINA DE LAVAR ROUPA, LARGURA *355* MM X ALTURA *670* MM (COM FUROS E DEMAIS ENCAIXES)</v>
          </cell>
          <cell r="C4792" t="str">
            <v xml:space="preserve">UN    </v>
          </cell>
          <cell r="D4792">
            <v>19.46</v>
          </cell>
        </row>
        <row r="4793">
          <cell r="A4793">
            <v>39360</v>
          </cell>
          <cell r="B4793" t="str">
            <v>CARENAGEM /TAMPA, EM PLASTICO, COR BRANCA, UTILIZADO EM KIT CHASSI METALICO PARA INSTALACAO HIDRAULICA DE TANQUE COM MAQUINA DE LAVAR ROUPA, LARGURA *360* MM X ALTURA *470* MM (COM FUROS E DEMAIS ENCAIXES)</v>
          </cell>
          <cell r="C4793" t="str">
            <v xml:space="preserve">UN    </v>
          </cell>
          <cell r="D4793">
            <v>17.68</v>
          </cell>
        </row>
        <row r="4794">
          <cell r="A4794">
            <v>39361</v>
          </cell>
          <cell r="B4794" t="str">
            <v>FOSSA SEPTICA, SEM FILTRO, PARA 4 A 7 CONTRIBUINTES, CILINDRICA,  COM TAMPA, EM POLIETILENO DE ALTA DENSIDADE (PEAD), CAPACIDADE APROXIMADA DE 1100 LITROS (NBR 7229)</v>
          </cell>
          <cell r="C4794" t="str">
            <v xml:space="preserve">UN    </v>
          </cell>
          <cell r="D4794">
            <v>771.9</v>
          </cell>
        </row>
        <row r="4795">
          <cell r="A4795">
            <v>39362</v>
          </cell>
          <cell r="B4795" t="str">
            <v>FOSSA SEPTICA, SEM FILTRO, PARA 8 A 14 CONTRIBUINTES, CILINDRICA, COM TAMPA, EM POLIETILENO DE ALTA DENSIDADE (PEAD), CAPACIDADE APROXIMADA DE 3000 LITROS (NBR 7229)</v>
          </cell>
          <cell r="C4795" t="str">
            <v xml:space="preserve">UN    </v>
          </cell>
          <cell r="D4795">
            <v>2375.34</v>
          </cell>
        </row>
        <row r="4796">
          <cell r="A4796">
            <v>39363</v>
          </cell>
          <cell r="B4796" t="str">
            <v>FOSSA SEPTICA, SEM FILTRO, PARA 15 A 30 CONTRIBUINTES, CILINDRICA, COM TAMPA, EM POLIETILENO DE ALTA DENSIDADE (PEAD), CAPACIDADE APROXIMADA DE 5500 LITROS (NBR 7229)</v>
          </cell>
          <cell r="C4796" t="str">
            <v xml:space="preserve">UN    </v>
          </cell>
          <cell r="D4796">
            <v>3001.84</v>
          </cell>
        </row>
        <row r="4797">
          <cell r="A4797">
            <v>39364</v>
          </cell>
          <cell r="B4797" t="str">
            <v>FOSSA SEPTICA,SEM FILTRO, PARA 40 A 52 CONTRIBUINTES, CILINDRICA, COM TAMPA, EM POLIETILENO DE ALTA DENSIDADE (PEAD), CAPACIDADE APROXIMADA DE 10000 LITROS (NBR 7229)</v>
          </cell>
          <cell r="C4797" t="str">
            <v xml:space="preserve">UN    </v>
          </cell>
          <cell r="D4797">
            <v>6861.36</v>
          </cell>
        </row>
        <row r="4798">
          <cell r="A4798">
            <v>39365</v>
          </cell>
          <cell r="B4798" t="str">
            <v>FILTRO ANAEROBIO, EM POLIETILENO DE ALTA DENSIDADE (PEAD), CAPACIDADE *1100* LITROS (NBR 13969)</v>
          </cell>
          <cell r="C4798" t="str">
            <v xml:space="preserve">UN    </v>
          </cell>
          <cell r="D4798">
            <v>736.94</v>
          </cell>
        </row>
        <row r="4799">
          <cell r="A4799">
            <v>39366</v>
          </cell>
          <cell r="B4799" t="str">
            <v>FILTRO ANAEROBIO, EM POLIETILENO DE ALTA DENSIDADE (PEAD), CAPACIDADE *2800* LITROS (NBR 13969)</v>
          </cell>
          <cell r="C4799" t="str">
            <v xml:space="preserve">UN    </v>
          </cell>
          <cell r="D4799">
            <v>1886.87</v>
          </cell>
        </row>
        <row r="4800">
          <cell r="A4800">
            <v>39367</v>
          </cell>
          <cell r="B4800" t="str">
            <v>FILTRO ANAEROBIO, EM POLIETILENO DE ALTA DENSIDADE (PEAD), CAPACIDADE *5000* LITROS (NBR 13969)</v>
          </cell>
          <cell r="C4800" t="str">
            <v xml:space="preserve">UN    </v>
          </cell>
          <cell r="D4800">
            <v>2579.0100000000002</v>
          </cell>
        </row>
        <row r="4801">
          <cell r="A4801">
            <v>39374</v>
          </cell>
          <cell r="B4801" t="str">
            <v>REATOR INTERNO/INTEGRADO PARA LAMPADA VAPOR METALICO 400 W, ALTO FATOR DE POTENCIA</v>
          </cell>
          <cell r="C4801" t="str">
            <v xml:space="preserve">UN    </v>
          </cell>
          <cell r="D4801">
            <v>86.12</v>
          </cell>
        </row>
        <row r="4802">
          <cell r="A4802">
            <v>39376</v>
          </cell>
          <cell r="B4802" t="str">
            <v>LAMPADA VAPOR METALICO OVOIDE 150 W, BASE E27/E40</v>
          </cell>
          <cell r="C4802" t="str">
            <v xml:space="preserve">UN    </v>
          </cell>
          <cell r="D4802">
            <v>25.8</v>
          </cell>
        </row>
        <row r="4803">
          <cell r="A4803">
            <v>39377</v>
          </cell>
          <cell r="B4803" t="str">
            <v>LAMPADA FLUORESCENTE COMPACTA BRANCA 135 W, BASE E40 (127/220 V)</v>
          </cell>
          <cell r="C4803" t="str">
            <v xml:space="preserve">UN    </v>
          </cell>
          <cell r="D4803">
            <v>105.03</v>
          </cell>
        </row>
        <row r="4804">
          <cell r="A4804">
            <v>39378</v>
          </cell>
          <cell r="B4804" t="str">
            <v>LUMINARIA SPOT DE SOBREPOR EM ALUMINIO COM ALETA PLASTICA PARA 2 LAMPADAS, BASE E27, POTENCIA MAXIMA 40/60 W (NAO INCLUI LAMPADA)</v>
          </cell>
          <cell r="C4804" t="str">
            <v xml:space="preserve">UN    </v>
          </cell>
          <cell r="D4804">
            <v>25.94</v>
          </cell>
        </row>
        <row r="4805">
          <cell r="A4805">
            <v>39380</v>
          </cell>
          <cell r="B4805" t="str">
            <v>BASE PARA RELE COM SUPORTE METALICO</v>
          </cell>
          <cell r="C4805" t="str">
            <v xml:space="preserve">UN    </v>
          </cell>
          <cell r="D4805">
            <v>6.9</v>
          </cell>
        </row>
        <row r="4806">
          <cell r="A4806">
            <v>39381</v>
          </cell>
          <cell r="B4806" t="str">
            <v>LAMPADA FLUORESCENTE COMPACTA 2U/3U BRANCA 9/10 W, BASE E27 (127/220 V)</v>
          </cell>
          <cell r="C4806" t="str">
            <v xml:space="preserve">UN    </v>
          </cell>
          <cell r="D4806">
            <v>7.29</v>
          </cell>
        </row>
        <row r="4807">
          <cell r="A4807">
            <v>39385</v>
          </cell>
          <cell r="B4807" t="str">
            <v>LUMINARIA LED PLAFON REDONDO DE SOBREPOR BIVOLT 12/13 W,  D = *17* CM</v>
          </cell>
          <cell r="C4807" t="str">
            <v xml:space="preserve">UN    </v>
          </cell>
          <cell r="D4807">
            <v>54.96</v>
          </cell>
        </row>
        <row r="4808">
          <cell r="A4808">
            <v>39386</v>
          </cell>
          <cell r="B4808" t="str">
            <v>LAMPADA LED TUBULAR BIVOLT 9/10 W, BASE G13</v>
          </cell>
          <cell r="C4808" t="str">
            <v xml:space="preserve">UN    </v>
          </cell>
          <cell r="D4808">
            <v>26.86</v>
          </cell>
        </row>
        <row r="4809">
          <cell r="A4809">
            <v>39387</v>
          </cell>
          <cell r="B4809" t="str">
            <v>LAMPADA LED TUBULAR BIVOLT 18/20 W, BASE G13</v>
          </cell>
          <cell r="C4809" t="str">
            <v xml:space="preserve">UN    </v>
          </cell>
          <cell r="D4809">
            <v>40.61</v>
          </cell>
        </row>
        <row r="4810">
          <cell r="A4810">
            <v>39388</v>
          </cell>
          <cell r="B4810" t="str">
            <v>LAMPADA LED TIPO DICROICA BIVOLT, LUZ BRANCA, 5 W (BASE GU10)</v>
          </cell>
          <cell r="C4810" t="str">
            <v xml:space="preserve">UN    </v>
          </cell>
          <cell r="D4810">
            <v>24.08</v>
          </cell>
        </row>
        <row r="4811">
          <cell r="A4811">
            <v>39389</v>
          </cell>
          <cell r="B4811" t="str">
            <v>LUMINARIA LED REFLETOR RETANGULAR BIVOLT, LUZ BRANCA, 10 W</v>
          </cell>
          <cell r="C4811" t="str">
            <v xml:space="preserve">UN    </v>
          </cell>
          <cell r="D4811">
            <v>45.59</v>
          </cell>
        </row>
        <row r="4812">
          <cell r="A4812">
            <v>39390</v>
          </cell>
          <cell r="B4812" t="str">
            <v>LUMINARIA LED REFLETOR RETANGULAR BIVOLT, LUZ BRANCA, 30 W</v>
          </cell>
          <cell r="C4812" t="str">
            <v xml:space="preserve">UN    </v>
          </cell>
          <cell r="D4812">
            <v>88.3</v>
          </cell>
        </row>
        <row r="4813">
          <cell r="A4813">
            <v>39391</v>
          </cell>
          <cell r="B4813" t="str">
            <v>LUMINARIA LED REFLETOR RETANGULAR BIVOLT, LUZ BRANCA, 50 W</v>
          </cell>
          <cell r="C4813" t="str">
            <v xml:space="preserve">UN    </v>
          </cell>
          <cell r="D4813">
            <v>163.41</v>
          </cell>
        </row>
        <row r="4814">
          <cell r="A4814">
            <v>39392</v>
          </cell>
          <cell r="B4814" t="str">
            <v>SENSOR DE PRESENCA BIVOLT DE PAREDE COM FOTOCELULA PARA QUALQUER TIPO DE LAMPADA POTENCIA MAXIMA *1000* W, USO INTERNO</v>
          </cell>
          <cell r="C4814" t="str">
            <v xml:space="preserve">UN    </v>
          </cell>
          <cell r="D4814">
            <v>26.66</v>
          </cell>
        </row>
        <row r="4815">
          <cell r="A4815">
            <v>39393</v>
          </cell>
          <cell r="B4815" t="str">
            <v>SENSOR DE PRESENCA BIVOLT DE PAREDE SEM FOTOCELULA PARA QUALQUER TIPO DE LAMPADA POTENCIA MAXIMA *1000* W, USO INTERNO</v>
          </cell>
          <cell r="C4815" t="str">
            <v xml:space="preserve">UN    </v>
          </cell>
          <cell r="D4815">
            <v>16.489999999999998</v>
          </cell>
        </row>
        <row r="4816">
          <cell r="A4816">
            <v>39394</v>
          </cell>
          <cell r="B4816" t="str">
            <v>SENSOR DE PRESENCA BIVOLT DE TETO COM FOTOCELULA PARA QUALQUER TIPO DE LAMPADA POTENCIA MAXIMA *1000* W, USO INTERNO</v>
          </cell>
          <cell r="C4816" t="str">
            <v xml:space="preserve">UN    </v>
          </cell>
          <cell r="D4816">
            <v>18.559999999999999</v>
          </cell>
        </row>
        <row r="4817">
          <cell r="A4817">
            <v>39395</v>
          </cell>
          <cell r="B4817" t="str">
            <v>SENSOR DE PRESENCA BIVOLT DE TETO SEM FOTOCELULA PARA QUALQUER TIPO DE LAMPADA POTENCIA MAXIMA *900* W, USO INTERNO</v>
          </cell>
          <cell r="C4817" t="str">
            <v xml:space="preserve">UN    </v>
          </cell>
          <cell r="D4817">
            <v>17.260000000000002</v>
          </cell>
        </row>
        <row r="4818">
          <cell r="A4818">
            <v>39396</v>
          </cell>
          <cell r="B4818" t="str">
            <v>SENSOR DE PRESENCA BIVOLT COM FOTOCELULA PARA QUALQUER TIPO DE LAMPADA, POTENCIA MAXIMA *1000* W, USO EXTERNO</v>
          </cell>
          <cell r="C4818" t="str">
            <v xml:space="preserve">UN    </v>
          </cell>
          <cell r="D4818">
            <v>23.64</v>
          </cell>
        </row>
        <row r="4819">
          <cell r="A4819">
            <v>39397</v>
          </cell>
          <cell r="B4819" t="str">
            <v>DESMOLDANTE PARA FORMAS METALICAS A BASE DE OLEO VEGETAL</v>
          </cell>
          <cell r="C4819" t="str">
            <v xml:space="preserve">L     </v>
          </cell>
          <cell r="D4819">
            <v>13</v>
          </cell>
        </row>
        <row r="4820">
          <cell r="A4820">
            <v>39398</v>
          </cell>
          <cell r="B4820" t="str">
            <v>KIT DE ACESSORIOS PARA BANHEIRO EM METAL CROMADO, 5 PECAS</v>
          </cell>
          <cell r="C4820" t="str">
            <v xml:space="preserve">UN    </v>
          </cell>
          <cell r="D4820">
            <v>81.72</v>
          </cell>
        </row>
        <row r="4821">
          <cell r="A4821">
            <v>39399</v>
          </cell>
          <cell r="B4821" t="str">
            <v>VIBRADOR DE IMERSAO, COM PONTEIRA DE *35* MM, MANGOTE DE 5 M, SEM MOTOR</v>
          </cell>
          <cell r="C4821" t="str">
            <v xml:space="preserve">UN    </v>
          </cell>
          <cell r="D4821">
            <v>932.72</v>
          </cell>
        </row>
        <row r="4822">
          <cell r="A4822">
            <v>39400</v>
          </cell>
          <cell r="B4822" t="str">
            <v>VIBRADOR DE IMERSAO, COM PONTEIRA DE *45* MM, MANGOTE DE 5 M, SEM MOTOR.</v>
          </cell>
          <cell r="C4822" t="str">
            <v xml:space="preserve">UN    </v>
          </cell>
          <cell r="D4822">
            <v>1013.83</v>
          </cell>
        </row>
        <row r="4823">
          <cell r="A4823">
            <v>39401</v>
          </cell>
          <cell r="B4823" t="str">
            <v>VIBRADOR DE IMERSAO, COM PONTEIRA DE *60* MM, MANGOTE DE 5 M, SEM MOTOR.</v>
          </cell>
          <cell r="C4823" t="str">
            <v xml:space="preserve">UN    </v>
          </cell>
          <cell r="D4823">
            <v>1137.27</v>
          </cell>
        </row>
        <row r="4824">
          <cell r="A4824">
            <v>39402</v>
          </cell>
          <cell r="B4824" t="str">
            <v>MOTOR ELETRICO PARA VIBRADOR DE IMERSAO, DE 2 CV, MONOFASICO, 110/220 V</v>
          </cell>
          <cell r="C4824" t="str">
            <v xml:space="preserve">UN    </v>
          </cell>
          <cell r="D4824">
            <v>1169.28</v>
          </cell>
        </row>
        <row r="4825">
          <cell r="A4825">
            <v>39403</v>
          </cell>
          <cell r="B4825" t="str">
            <v>MOTOR ELETRICO PARA VIBRADOR DE IMERSAO, DE 2 CV, TRIFASICO, 220/380 V</v>
          </cell>
          <cell r="C4825" t="str">
            <v xml:space="preserve">UN    </v>
          </cell>
          <cell r="D4825">
            <v>1143.8499999999999</v>
          </cell>
        </row>
        <row r="4826">
          <cell r="A4826">
            <v>39404</v>
          </cell>
          <cell r="B4826" t="str">
            <v>MOTOR A GASOLINA PARA VIBRADOR DE IMERSAO, 4 TEMPOS, DE 5,5 CV</v>
          </cell>
          <cell r="C4826" t="str">
            <v xml:space="preserve">UN    </v>
          </cell>
          <cell r="D4826">
            <v>1419.36</v>
          </cell>
        </row>
        <row r="4827">
          <cell r="A4827">
            <v>39412</v>
          </cell>
          <cell r="B4827" t="str">
            <v>CHAPA DE GESSO ACARTONADO, STANDARD (ST), COR BRANCA, E = 12,5 MM, 1200 X 1800 MM (L X C)</v>
          </cell>
          <cell r="C4827" t="str">
            <v xml:space="preserve">M2    </v>
          </cell>
          <cell r="D4827">
            <v>16.3</v>
          </cell>
        </row>
        <row r="4828">
          <cell r="A4828">
            <v>39413</v>
          </cell>
          <cell r="B4828" t="str">
            <v>CHAPA DE GESSO ACARTONADO, STANDARD (ST), COR BRANCA, E = 12,5 MM, 1200 X 2400 MM (L X C)</v>
          </cell>
          <cell r="C4828" t="str">
            <v xml:space="preserve">M2    </v>
          </cell>
          <cell r="D4828">
            <v>16.149999999999999</v>
          </cell>
        </row>
        <row r="4829">
          <cell r="A4829">
            <v>39414</v>
          </cell>
          <cell r="B4829" t="str">
            <v>CHAPA DE GESSO ACARTONADO, RESISTENTE AO FOGO (RF), COR ROSA, E = 12,5 MM, 1200 X 1800 MM (L X C)</v>
          </cell>
          <cell r="C4829" t="str">
            <v xml:space="preserve">M2    </v>
          </cell>
          <cell r="D4829">
            <v>21.65</v>
          </cell>
        </row>
        <row r="4830">
          <cell r="A4830">
            <v>39415</v>
          </cell>
          <cell r="B4830" t="str">
            <v>CHAPA DE GESSO ACARTONADO, RESISTENTE AO FOGO (RF), COR ROSA, E = 12,5 MM, 1200 X 2400 MM (L X C)</v>
          </cell>
          <cell r="C4830" t="str">
            <v xml:space="preserve">M2    </v>
          </cell>
          <cell r="D4830">
            <v>22.95</v>
          </cell>
        </row>
        <row r="4831">
          <cell r="A4831">
            <v>39416</v>
          </cell>
          <cell r="B4831" t="str">
            <v>CHAPA DE GESSO ACARTONADO, RESISTENTE A UMIDADE (RU), COR VERDE, E = 12,5 MM, 1200 X 1800 MM (L X C)</v>
          </cell>
          <cell r="C4831" t="str">
            <v xml:space="preserve">M2    </v>
          </cell>
          <cell r="D4831">
            <v>23.06</v>
          </cell>
        </row>
        <row r="4832">
          <cell r="A4832">
            <v>39417</v>
          </cell>
          <cell r="B4832" t="str">
            <v>CHAPA DE GESSO ACARTONADO, RESISTENTE A UMIDADE (RU), COR VERDE, E = 12,5 MM, 1200 X 2400 MM (L X C)</v>
          </cell>
          <cell r="C4832" t="str">
            <v xml:space="preserve">M2    </v>
          </cell>
          <cell r="D4832">
            <v>24.17</v>
          </cell>
        </row>
        <row r="4833">
          <cell r="A4833">
            <v>39418</v>
          </cell>
          <cell r="B4833" t="str">
            <v>PERFIL GUIA, FORMATO U, EM ACO ZINCADO, PARA ESTRUTURA PAREDE DRYWALL, E = 0,5 MM, 48  X 3000 MM (L X C)</v>
          </cell>
          <cell r="C4833" t="str">
            <v xml:space="preserve">M     </v>
          </cell>
          <cell r="D4833">
            <v>3.72</v>
          </cell>
        </row>
        <row r="4834">
          <cell r="A4834">
            <v>39419</v>
          </cell>
          <cell r="B4834" t="str">
            <v>PERFIL GUIA, FORMATO U, EM ACO ZINCADO, PARA ESTRUTURA PAREDE DRYWALL, E = 0,5 MM, 70 X 3000 MM (L X C)</v>
          </cell>
          <cell r="C4834" t="str">
            <v xml:space="preserve">M     </v>
          </cell>
          <cell r="D4834">
            <v>4.54</v>
          </cell>
        </row>
        <row r="4835">
          <cell r="A4835">
            <v>39420</v>
          </cell>
          <cell r="B4835" t="str">
            <v>PERFIL GUIA, FORMATO U, EM ACO ZINCADO, PARA ESTRUTURA PAREDE DRYWALL, E = 0,5 MM, 90 X 3000 MM (L X C)</v>
          </cell>
          <cell r="C4835" t="str">
            <v xml:space="preserve">M     </v>
          </cell>
          <cell r="D4835">
            <v>5.01</v>
          </cell>
        </row>
        <row r="4836">
          <cell r="A4836">
            <v>39421</v>
          </cell>
          <cell r="B4836" t="str">
            <v>PERFIL MONTANTE, FORMATO C, EM ACO ZINCADO, PARA ESTRUTURA PAREDE DRYWALL, E = 0,5 MM, 48 X 3000 MM (L X C)</v>
          </cell>
          <cell r="C4836" t="str">
            <v xml:space="preserve">M     </v>
          </cell>
          <cell r="D4836">
            <v>4.41</v>
          </cell>
        </row>
        <row r="4837">
          <cell r="A4837">
            <v>39422</v>
          </cell>
          <cell r="B4837" t="str">
            <v>PERFIL MONTANTE, FORMATO C, EM ACO ZINCADO, PARA ESTRUTURA PAREDE DRYWALL, E = 0,5 MM, 70 X 3000 MM (L X C)</v>
          </cell>
          <cell r="C4837" t="str">
            <v xml:space="preserve">M     </v>
          </cell>
          <cell r="D4837">
            <v>5.15</v>
          </cell>
        </row>
        <row r="4838">
          <cell r="A4838">
            <v>39423</v>
          </cell>
          <cell r="B4838" t="str">
            <v>PERFIL MONTANTE, FORMATO C, EM ACO ZINCADO, PARA ESTRUTURA PAREDE DRYWALL, E = 0,5 MM, 90 X 3000 MM (L X C)</v>
          </cell>
          <cell r="C4838" t="str">
            <v xml:space="preserve">M     </v>
          </cell>
          <cell r="D4838">
            <v>5.98</v>
          </cell>
        </row>
        <row r="4839">
          <cell r="A4839">
            <v>39424</v>
          </cell>
          <cell r="B4839" t="str">
            <v>PERFIL CANTONEIRA L, LISA, EM ACO, 25 X 30 MM, E = 0,5 MM, PARA ESTRUTURA DRYWALL</v>
          </cell>
          <cell r="C4839" t="str">
            <v xml:space="preserve">M     </v>
          </cell>
          <cell r="D4839">
            <v>1.98</v>
          </cell>
        </row>
        <row r="4840">
          <cell r="A4840">
            <v>39425</v>
          </cell>
          <cell r="B4840" t="str">
            <v>PERFIL CANTONEIRA L, PERFURADA, EM ACO, 23 X 23 MM, E = 0,5 MM, PARA ESTRUTURA DRYWALL</v>
          </cell>
          <cell r="C4840" t="str">
            <v xml:space="preserve">M     </v>
          </cell>
          <cell r="D4840">
            <v>1.96</v>
          </cell>
        </row>
        <row r="4841">
          <cell r="A4841">
            <v>39426</v>
          </cell>
          <cell r="B4841" t="str">
            <v>PERFIL RODAPE DE IMPERMEABILIZACAO, FORMATO L, EM ACO ZINCADO, PARA ESTRUTURA DRYWALL, E = 0,5 MM, 220 X 3000 MM (H X C)</v>
          </cell>
          <cell r="C4841" t="str">
            <v xml:space="preserve">M     </v>
          </cell>
          <cell r="D4841">
            <v>13.44</v>
          </cell>
        </row>
        <row r="4842">
          <cell r="A4842">
            <v>39427</v>
          </cell>
          <cell r="B4842" t="str">
            <v>PERFIL CANALETA, FORMATO C, EM ACO ZINCADO, PARA ESTRUTURA FORRO DRYWALL, E = 0,5 MM, *46 X 18* (L X H), COMPRIMENTO 3 M</v>
          </cell>
          <cell r="C4842" t="str">
            <v xml:space="preserve">M     </v>
          </cell>
          <cell r="D4842">
            <v>3.34</v>
          </cell>
        </row>
        <row r="4843">
          <cell r="A4843">
            <v>39428</v>
          </cell>
          <cell r="B4843" t="str">
            <v>PERFIL TABICA FECHADA, LISA, FORMATO Z, EM ACO GALVANIZADO NATURAL, LARGURA TOTAL NA HORIZONTAL *40* MM, PARA ESTRUTURA FORRO DRYWALL</v>
          </cell>
          <cell r="C4843" t="str">
            <v xml:space="preserve">M     </v>
          </cell>
          <cell r="D4843">
            <v>3.24</v>
          </cell>
        </row>
        <row r="4844">
          <cell r="A4844">
            <v>39429</v>
          </cell>
          <cell r="B4844" t="str">
            <v>PERFIL TABICA ABERTA, PERFURADA, FORMATO Z, EM ACO GALVANIZADO NATURAL, LARGURA APROXIMADA 40 MM, PARA ESTRUTURA FORRO DRYWALL</v>
          </cell>
          <cell r="C4844" t="str">
            <v xml:space="preserve">M     </v>
          </cell>
          <cell r="D4844">
            <v>4.24</v>
          </cell>
        </row>
        <row r="4845">
          <cell r="A4845">
            <v>39430</v>
          </cell>
          <cell r="B4845" t="str">
            <v>PENDURAL OU PRESILHA REGULADORA, EM ACO GALVANIZADO, COM CORPO, MOLA E REBITE, PARA PERFIL TIPO CANALETA DE ESTRUTURA EM FORROS DRYWALL</v>
          </cell>
          <cell r="C4845" t="str">
            <v xml:space="preserve">UN    </v>
          </cell>
          <cell r="D4845">
            <v>1.25</v>
          </cell>
        </row>
        <row r="4846">
          <cell r="A4846">
            <v>39431</v>
          </cell>
          <cell r="B4846" t="str">
            <v>FITA DE PAPEL MICROPERFURADO, 50 X 150 MM, PARA TRATAMENTO DE JUNTAS DE CHAPA DE GESSO PARA DRYWALL</v>
          </cell>
          <cell r="C4846" t="str">
            <v xml:space="preserve">M     </v>
          </cell>
          <cell r="D4846">
            <v>0.18</v>
          </cell>
        </row>
        <row r="4847">
          <cell r="A4847">
            <v>39432</v>
          </cell>
          <cell r="B4847" t="str">
            <v>FITA DE PAPEL REFORCADA COM LAMINA DE METAL PARA REFORCO DE CANTOS DE CHAPA DE GESSO PARA DRYWALL</v>
          </cell>
          <cell r="C4847" t="str">
            <v xml:space="preserve">M     </v>
          </cell>
          <cell r="D4847">
            <v>2.39</v>
          </cell>
        </row>
        <row r="4848">
          <cell r="A4848">
            <v>39433</v>
          </cell>
          <cell r="B4848" t="str">
            <v>MASSA DE REJUNTE PRONTA PARA TRATAMENTO DE JUNTAS DE CHAPA DE GESSO PARA DRYWALL, SEM ADICAO DE AGUA</v>
          </cell>
          <cell r="C4848" t="str">
            <v xml:space="preserve">KG    </v>
          </cell>
          <cell r="D4848">
            <v>2.2999999999999998</v>
          </cell>
        </row>
        <row r="4849">
          <cell r="A4849">
            <v>39434</v>
          </cell>
          <cell r="B4849" t="str">
            <v>MASSA DE REJUNTE EM PO PARA DRYWALL, A BASE DE GESSO, SECAGEM RAPIDA, PARA TRATAMENTO DE JUNTAS DE CHAPA DE GESSO (COM ADICAO DE AGUA)</v>
          </cell>
          <cell r="C4849" t="str">
            <v xml:space="preserve">KG    </v>
          </cell>
          <cell r="D4849">
            <v>3.21</v>
          </cell>
        </row>
        <row r="4850">
          <cell r="A4850">
            <v>39435</v>
          </cell>
          <cell r="B4850" t="str">
            <v>PARAFUSO DRY WALL, EM ACO FOSFATIZADO, CABECA TROMBETA E PONTA AGULHA (TA), COMPRIMENTO 25 MM</v>
          </cell>
          <cell r="C4850" t="str">
            <v xml:space="preserve">UN    </v>
          </cell>
          <cell r="D4850">
            <v>0.04</v>
          </cell>
        </row>
        <row r="4851">
          <cell r="A4851">
            <v>39436</v>
          </cell>
          <cell r="B4851" t="str">
            <v>PARAFUSO DRY WALL, EM ACO FOSFATIZADO, CABECA TROMBETA E PONTA AGULHA (TA), COMPRIMENTO 35 MM</v>
          </cell>
          <cell r="C4851" t="str">
            <v xml:space="preserve">UN    </v>
          </cell>
          <cell r="D4851">
            <v>7.0000000000000007E-2</v>
          </cell>
        </row>
        <row r="4852">
          <cell r="A4852">
            <v>39437</v>
          </cell>
          <cell r="B4852" t="str">
            <v>PARAFUSO DRY WALL, EM ACO FOSFATIZADO, CABECA TROMBETA E PONTA AGULHA (TA), COMPRIMENTO 45 MM</v>
          </cell>
          <cell r="C4852" t="str">
            <v xml:space="preserve">UN    </v>
          </cell>
          <cell r="D4852">
            <v>0.1</v>
          </cell>
        </row>
        <row r="4853">
          <cell r="A4853">
            <v>39438</v>
          </cell>
          <cell r="B4853" t="str">
            <v>PARAFUSO CABECA TROMBETA E PONTA AGULHA (GN55), COMPRIMENTO 55 MM, EM ACO FOSFATIZADO, PARA FIXAR CHAPA DE GESSO EM PERFIL DRYWALL METALICO MAXIMO 0,7 MM</v>
          </cell>
          <cell r="C4853" t="str">
            <v xml:space="preserve">UN    </v>
          </cell>
          <cell r="D4853">
            <v>0.11</v>
          </cell>
        </row>
        <row r="4854">
          <cell r="A4854">
            <v>39439</v>
          </cell>
          <cell r="B4854" t="str">
            <v>PARAFUSO DRY WALL, EM ACO FOSFATIZADO, CABECA TROMBETA E PONTA BROCA (TB), COMPRIMENTO 25 MM</v>
          </cell>
          <cell r="C4854" t="str">
            <v xml:space="preserve">UN    </v>
          </cell>
          <cell r="D4854">
            <v>0.06</v>
          </cell>
        </row>
        <row r="4855">
          <cell r="A4855">
            <v>39440</v>
          </cell>
          <cell r="B4855" t="str">
            <v>PARAFUSO DRY WALL, EM ACO FOSFATIZADO, CABECA TROMBETA E PONTA BROCA (TB), COMPRIMENTO 35 MM</v>
          </cell>
          <cell r="C4855" t="str">
            <v xml:space="preserve">UN    </v>
          </cell>
          <cell r="D4855">
            <v>0.08</v>
          </cell>
        </row>
        <row r="4856">
          <cell r="A4856">
            <v>39441</v>
          </cell>
          <cell r="B4856" t="str">
            <v>PARAFUSO DRY WALL, EM ACO FOSFATIZADO, CABECA TROMBETA E PONTA BROCA (TB), COMPRIMENTO 45 MM</v>
          </cell>
          <cell r="C4856" t="str">
            <v xml:space="preserve">UN    </v>
          </cell>
          <cell r="D4856">
            <v>0.11</v>
          </cell>
        </row>
        <row r="4857">
          <cell r="A4857">
            <v>39442</v>
          </cell>
          <cell r="B4857" t="str">
            <v>PARAFUSO DRY WALL, EM ACO ZINCADO, CABECA LENTILHA E PONTA AGULHA (LA), LARGURA 4,2 MM, COMPRIMENTO 13 MM</v>
          </cell>
          <cell r="C4857" t="str">
            <v xml:space="preserve">UN    </v>
          </cell>
          <cell r="D4857">
            <v>0.08</v>
          </cell>
        </row>
        <row r="4858">
          <cell r="A4858">
            <v>39443</v>
          </cell>
          <cell r="B4858" t="str">
            <v>PARAFUSO DRY WALL, EM ACO ZINCADO, CABECA LENTILHA E PONTA BROCA (LB), LARGURA 4,2 MM, COMPRIMENTO 13 MM</v>
          </cell>
          <cell r="C4858" t="str">
            <v xml:space="preserve">UN    </v>
          </cell>
          <cell r="D4858">
            <v>0.1</v>
          </cell>
        </row>
        <row r="4859">
          <cell r="A4859">
            <v>39445</v>
          </cell>
          <cell r="B4859" t="str">
            <v>DISPOSITIVO DR, 2 POLOS, SENSIBILIDADE DE 30 MA, CORRENTE DE 25 A, TIPO AC</v>
          </cell>
          <cell r="C4859" t="str">
            <v xml:space="preserve">UN    </v>
          </cell>
          <cell r="D4859">
            <v>97.72</v>
          </cell>
        </row>
        <row r="4860">
          <cell r="A4860">
            <v>39446</v>
          </cell>
          <cell r="B4860" t="str">
            <v>DISPOSITIVO DR, 2 POLOS, SENSIBILIDADE DE 30 MA, CORRENTE DE 40 A, TIPO AC</v>
          </cell>
          <cell r="C4860" t="str">
            <v xml:space="preserve">UN    </v>
          </cell>
          <cell r="D4860">
            <v>99.46</v>
          </cell>
        </row>
        <row r="4861">
          <cell r="A4861">
            <v>39447</v>
          </cell>
          <cell r="B4861" t="str">
            <v>DISPOSITIVO DR, 2 POLOS, SENSIBILIDADE DE 30 MA, CORRENTE DE 63 A, TIPO AC</v>
          </cell>
          <cell r="C4861" t="str">
            <v xml:space="preserve">UN    </v>
          </cell>
          <cell r="D4861">
            <v>106.36</v>
          </cell>
        </row>
        <row r="4862">
          <cell r="A4862">
            <v>39448</v>
          </cell>
          <cell r="B4862" t="str">
            <v>DISPOSITIVO DR, 2 POLOS, SENSIBILIDADE DE 30 MA, CORRENTE DE 80 A, TIPO AC</v>
          </cell>
          <cell r="C4862" t="str">
            <v xml:space="preserve">UN    </v>
          </cell>
          <cell r="D4862">
            <v>181.37</v>
          </cell>
        </row>
        <row r="4863">
          <cell r="A4863">
            <v>39449</v>
          </cell>
          <cell r="B4863" t="str">
            <v>DISPOSITIVO DR, 4 POLOS, SENSIBILIDADE DE 30 MA, CORRENTE DE 100 A, TIPO AC</v>
          </cell>
          <cell r="C4863" t="str">
            <v xml:space="preserve">UN    </v>
          </cell>
          <cell r="D4863">
            <v>225.01</v>
          </cell>
        </row>
        <row r="4864">
          <cell r="A4864">
            <v>39450</v>
          </cell>
          <cell r="B4864" t="str">
            <v>DISPOSITIVO DR, 2 POLOS, SENSIBILIDADE DE 300 MA, CORRENTE DE 25 A, TIPO AC</v>
          </cell>
          <cell r="C4864" t="str">
            <v xml:space="preserve">UN    </v>
          </cell>
          <cell r="D4864">
            <v>110.65</v>
          </cell>
        </row>
        <row r="4865">
          <cell r="A4865">
            <v>39451</v>
          </cell>
          <cell r="B4865" t="str">
            <v>DISPOSITIVO DR, 2 POLOS, SENSIBILIDADE DE 300 MA, CORRENTE DE 40 A, TIPO AC</v>
          </cell>
          <cell r="C4865" t="str">
            <v xml:space="preserve">UN    </v>
          </cell>
          <cell r="D4865">
            <v>120.69</v>
          </cell>
        </row>
        <row r="4866">
          <cell r="A4866">
            <v>39452</v>
          </cell>
          <cell r="B4866" t="str">
            <v>DISPOSITIVO DR, 2 POLOS, SENSIBILIDADE DE 300 MA, CORRENTE DE 63 A, TIPO AC</v>
          </cell>
          <cell r="C4866" t="str">
            <v xml:space="preserve">UN    </v>
          </cell>
          <cell r="D4866">
            <v>121.41</v>
          </cell>
        </row>
        <row r="4867">
          <cell r="A4867">
            <v>39455</v>
          </cell>
          <cell r="B4867" t="str">
            <v>DISPOSITIVO DR, 4 POLOS, SENSIBILIDADE DE 30 MA, CORRENTE DE 25 A, TIPO AC</v>
          </cell>
          <cell r="C4867" t="str">
            <v xml:space="preserve">UN    </v>
          </cell>
          <cell r="D4867">
            <v>111.34</v>
          </cell>
        </row>
        <row r="4868">
          <cell r="A4868">
            <v>39456</v>
          </cell>
          <cell r="B4868" t="str">
            <v>DISPOSITIVO DR, 4 POLOS, SENSIBILIDADE DE 30 MA, CORRENTE DE 40 A, TIPO AC</v>
          </cell>
          <cell r="C4868" t="str">
            <v xml:space="preserve">UN    </v>
          </cell>
          <cell r="D4868">
            <v>111.42</v>
          </cell>
        </row>
        <row r="4869">
          <cell r="A4869">
            <v>39457</v>
          </cell>
          <cell r="B4869" t="str">
            <v>DISPOSITIVO DR, 4 POLOS, SENSIBILIDADE DE 30 MA, CORRENTE DE 63 A, TIPO AC</v>
          </cell>
          <cell r="C4869" t="str">
            <v xml:space="preserve">UN    </v>
          </cell>
          <cell r="D4869">
            <v>121.47</v>
          </cell>
        </row>
        <row r="4870">
          <cell r="A4870">
            <v>39458</v>
          </cell>
          <cell r="B4870" t="str">
            <v>DISPOSITIVO DR, 4 POLOS, SENSIBILIDADE DE 30 MA, CORRENTE DE 80 A, TIPO AC</v>
          </cell>
          <cell r="C4870" t="str">
            <v xml:space="preserve">UN    </v>
          </cell>
          <cell r="D4870">
            <v>226.67</v>
          </cell>
        </row>
        <row r="4871">
          <cell r="A4871">
            <v>39459</v>
          </cell>
          <cell r="B4871" t="str">
            <v>DISPOSITIVO DR, 2 POLOS, SENSIBILIDADE DE 30 MA, CORRENTE DE 100 A, TIPO AC</v>
          </cell>
          <cell r="C4871" t="str">
            <v xml:space="preserve">UN    </v>
          </cell>
          <cell r="D4871">
            <v>194.63</v>
          </cell>
        </row>
        <row r="4872">
          <cell r="A4872">
            <v>39460</v>
          </cell>
          <cell r="B4872" t="str">
            <v>DISPOSITIVO DR, 4 POLOS, SENSIBILIDADE DE 300 MA, CORRENTE DE 25 A, TIPO AC</v>
          </cell>
          <cell r="C4872" t="str">
            <v xml:space="preserve">UN    </v>
          </cell>
          <cell r="D4872">
            <v>138.25</v>
          </cell>
        </row>
        <row r="4873">
          <cell r="A4873">
            <v>39461</v>
          </cell>
          <cell r="B4873" t="str">
            <v>DISPOSITIVO DR, 4 POLOS, SENSIBILIDADE DE 300 MA, CORRENTE DE 40 A, TIPO AC</v>
          </cell>
          <cell r="C4873" t="str">
            <v xml:space="preserve">UN    </v>
          </cell>
          <cell r="D4873">
            <v>161.99</v>
          </cell>
        </row>
        <row r="4874">
          <cell r="A4874">
            <v>39462</v>
          </cell>
          <cell r="B4874" t="str">
            <v>DISPOSITIVO DR, 4 POLOS, SENSIBILIDADE DE 300 MA, CORRENTE DE 63 A, TIPO AC</v>
          </cell>
          <cell r="C4874" t="str">
            <v xml:space="preserve">UN    </v>
          </cell>
          <cell r="D4874">
            <v>156.12</v>
          </cell>
        </row>
        <row r="4875">
          <cell r="A4875">
            <v>39463</v>
          </cell>
          <cell r="B4875" t="str">
            <v>DISPOSITIVO DR, 4 POLOS, SENSIBILIDADE DE 300 MA, CORRENTE DE 80 A, TIPO AC</v>
          </cell>
          <cell r="C4875" t="str">
            <v xml:space="preserve">UN    </v>
          </cell>
          <cell r="D4875">
            <v>361.68</v>
          </cell>
        </row>
        <row r="4876">
          <cell r="A4876">
            <v>39464</v>
          </cell>
          <cell r="B4876" t="str">
            <v>DISPOSITIVO DR, 4 POLOS, SENSIBILIDADE DE 300 MA, CORRENTE DE 100 A, TIPO AC</v>
          </cell>
          <cell r="C4876" t="str">
            <v xml:space="preserve">UN    </v>
          </cell>
          <cell r="D4876">
            <v>364.51</v>
          </cell>
        </row>
        <row r="4877">
          <cell r="A4877">
            <v>39465</v>
          </cell>
          <cell r="B4877" t="str">
            <v>DISPOSITIVO DPS CLASSE II, 1 POLO, TENSAO MAXIMA DE 175 V, CORRENTE MAXIMA DE *20* KA (TIPO AC)</v>
          </cell>
          <cell r="C4877" t="str">
            <v xml:space="preserve">UN    </v>
          </cell>
          <cell r="D4877">
            <v>47.49</v>
          </cell>
        </row>
        <row r="4878">
          <cell r="A4878">
            <v>39466</v>
          </cell>
          <cell r="B4878" t="str">
            <v>DISPOSITIVO DPS CLASSE II, 1 POLO, TENSAO MAXIMA DE 175 V, CORRENTE MAXIMA DE *30* KA (TIPO AC)</v>
          </cell>
          <cell r="C4878" t="str">
            <v xml:space="preserve">UN    </v>
          </cell>
          <cell r="D4878">
            <v>53.43</v>
          </cell>
        </row>
        <row r="4879">
          <cell r="A4879">
            <v>39467</v>
          </cell>
          <cell r="B4879" t="str">
            <v>DISPOSITIVO DPS CLASSE II, 1 POLO, TENSAO MAXIMA DE 175 V, CORRENTE MAXIMA DE *45* KA (TIPO AC)</v>
          </cell>
          <cell r="C4879" t="str">
            <v xml:space="preserve">UN    </v>
          </cell>
          <cell r="D4879">
            <v>68.34</v>
          </cell>
        </row>
        <row r="4880">
          <cell r="A4880">
            <v>39468</v>
          </cell>
          <cell r="B4880" t="str">
            <v>DISPOSITIVO DPS CLASSE II, 1 POLO, TENSAO MAXIMA DE 175 V, CORRENTE MAXIMA DE *90* KA (TIPO AC)</v>
          </cell>
          <cell r="C4880" t="str">
            <v xml:space="preserve">UN    </v>
          </cell>
          <cell r="D4880">
            <v>121.47</v>
          </cell>
        </row>
        <row r="4881">
          <cell r="A4881">
            <v>39469</v>
          </cell>
          <cell r="B4881" t="str">
            <v>DISPOSITIVO DPS CLASSE II, 1 POLO, TENSAO MAXIMA DE 275 V, CORRENTE MAXIMA DE *20* KA (TIPO AC)</v>
          </cell>
          <cell r="C4881" t="str">
            <v xml:space="preserve">UN    </v>
          </cell>
          <cell r="D4881">
            <v>49.48</v>
          </cell>
        </row>
        <row r="4882">
          <cell r="A4882">
            <v>39470</v>
          </cell>
          <cell r="B4882" t="str">
            <v>DISPOSITIVO DPS CLASSE II, 1 POLO, TENSAO MAXIMA DE 275 V, CORRENTE MAXIMA DE *30* KA (TIPO AC)</v>
          </cell>
          <cell r="C4882" t="str">
            <v xml:space="preserve">UN    </v>
          </cell>
          <cell r="D4882">
            <v>60.8</v>
          </cell>
        </row>
        <row r="4883">
          <cell r="A4883">
            <v>39471</v>
          </cell>
          <cell r="B4883" t="str">
            <v>DISPOSITIVO DPS CLASSE II, 1 POLO, TENSAO MAXIMA DE 275 V, CORRENTE MAXIMA DE *45* KA (TIPO AC)</v>
          </cell>
          <cell r="C4883" t="str">
            <v xml:space="preserve">UN    </v>
          </cell>
          <cell r="D4883">
            <v>73.06</v>
          </cell>
        </row>
        <row r="4884">
          <cell r="A4884">
            <v>39472</v>
          </cell>
          <cell r="B4884" t="str">
            <v>DISPOSITIVO DPS CLASSE II, 1 POLO, TENSAO MAXIMA DE 275 V, CORRENTE MAXIMA DE *90* KA (TIPO AC)</v>
          </cell>
          <cell r="C4884" t="str">
            <v xml:space="preserve">UN    </v>
          </cell>
          <cell r="D4884">
            <v>126.95</v>
          </cell>
        </row>
        <row r="4885">
          <cell r="A4885">
            <v>39473</v>
          </cell>
          <cell r="B4885" t="str">
            <v>DISPOSITIVO DPS CLASSE II, 1 POLO, TENSAO MAXIMA DE 385 V, CORRENTE MAXIMA DE *20* KA (TIPO AC)</v>
          </cell>
          <cell r="C4885" t="str">
            <v xml:space="preserve">UN    </v>
          </cell>
          <cell r="D4885">
            <v>82.01</v>
          </cell>
        </row>
        <row r="4886">
          <cell r="A4886">
            <v>39474</v>
          </cell>
          <cell r="B4886" t="str">
            <v>DISPOSITIVO DPS CLASSE II, 1 POLO, TENSAO MAXIMA DE 385 V, CORRENTE MAXIMA DE *30* KA (TIPO AC)</v>
          </cell>
          <cell r="C4886" t="str">
            <v xml:space="preserve">UN    </v>
          </cell>
          <cell r="D4886">
            <v>87.42</v>
          </cell>
        </row>
        <row r="4887">
          <cell r="A4887">
            <v>39475</v>
          </cell>
          <cell r="B4887" t="str">
            <v>DISPOSITIVO DPS CLASSE II, 1 POLO, TENSAO MAXIMA DE 385 V, CORRENTE MAXIMA DE *45* KA (TIPO AC)</v>
          </cell>
          <cell r="C4887" t="str">
            <v xml:space="preserve">UN    </v>
          </cell>
          <cell r="D4887">
            <v>99.19</v>
          </cell>
        </row>
        <row r="4888">
          <cell r="A4888">
            <v>39476</v>
          </cell>
          <cell r="B4888" t="str">
            <v>DISPOSITIVO DPS CLASSE II, 1 POLO, TENSAO MAXIMA DE 385 V, CORRENTE MAXIMA DE *90* KA (TIPO AC)</v>
          </cell>
          <cell r="C4888" t="str">
            <v xml:space="preserve">UN    </v>
          </cell>
          <cell r="D4888">
            <v>186.73</v>
          </cell>
        </row>
        <row r="4889">
          <cell r="A4889">
            <v>39477</v>
          </cell>
          <cell r="B4889" t="str">
            <v>DISPOSITIVO DPS CLASSE II, 1 POLO, TENSAO MAXIMA DE 460 V, CORRENTE MAXIMA DE *20* KA (TIPO AC)</v>
          </cell>
          <cell r="C4889" t="str">
            <v xml:space="preserve">UN    </v>
          </cell>
          <cell r="D4889">
            <v>91.49</v>
          </cell>
        </row>
        <row r="4890">
          <cell r="A4890">
            <v>39478</v>
          </cell>
          <cell r="B4890" t="str">
            <v>DISPOSITIVO DPS CLASSE II, 1 POLO, TENSAO MAXIMA DE 460 V, CORRENTE MAXIMA DE *30* KA (TIPO AC)</v>
          </cell>
          <cell r="C4890" t="str">
            <v xml:space="preserve">UN    </v>
          </cell>
          <cell r="D4890">
            <v>94.32</v>
          </cell>
        </row>
        <row r="4891">
          <cell r="A4891">
            <v>39479</v>
          </cell>
          <cell r="B4891" t="str">
            <v>DISPOSITIVO DPS CLASSE II, 1 POLO, TENSAO MAXIMA DE 460 V, CORRENTE MAXIMA DE *45* KA (TIPO AC)</v>
          </cell>
          <cell r="C4891" t="str">
            <v xml:space="preserve">UN    </v>
          </cell>
          <cell r="D4891">
            <v>111.13</v>
          </cell>
        </row>
        <row r="4892">
          <cell r="A4892">
            <v>39480</v>
          </cell>
          <cell r="B4892" t="str">
            <v>DISPOSITIVO DPS CLASSE II, 1 POLO, TENSAO MAXIMA DE 460 V, CORRENTE MAXIMA DE *90* KA (TIPO AC)</v>
          </cell>
          <cell r="C4892" t="str">
            <v xml:space="preserve">UN    </v>
          </cell>
          <cell r="D4892">
            <v>229.31</v>
          </cell>
        </row>
        <row r="4893">
          <cell r="A4893">
            <v>39481</v>
          </cell>
          <cell r="B4893" t="str">
            <v>ESPACADOR OU DISTANCIADOR, EM PLASTICO, TIPO APOIO DE CORDOALHA (CARANGUEJO), PARA ARMADURA NEGATIVA E PROTENSAO, COBRIMENTO 50 MM</v>
          </cell>
          <cell r="C4893" t="str">
            <v xml:space="preserve">UN    </v>
          </cell>
          <cell r="D4893">
            <v>1.1599999999999999</v>
          </cell>
        </row>
        <row r="4894">
          <cell r="A4894">
            <v>39482</v>
          </cell>
          <cell r="B4894" t="str">
            <v>KIT PORTA PRONTA DE MADEIRA, FOLHA LEVE (NBR 15930) DE 60 X 210 CM, E = *35* MM, COM MARCO EM ACO, NUCLEO COLMEIA, CAPA LISA EM HDF, ACABAMENTO MELAMINICO BRANCO (INCLUI MARCO, ALIZARES, DOBRADICAS E FECHADURA)</v>
          </cell>
          <cell r="C4894" t="str">
            <v xml:space="preserve">UN    </v>
          </cell>
          <cell r="D4894">
            <v>411.11</v>
          </cell>
        </row>
        <row r="4895">
          <cell r="A4895">
            <v>39483</v>
          </cell>
          <cell r="B4895" t="str">
            <v>KIT PORTA PRONTA DE MADEIRA, FOLHA LEVE (NBR 15930) DE 70 X 210 CM, E = *35* MM, COM MARCO EM ACO, NUCLEO COLMEIA, CAPA LISA EM HDF, ACABAMENTO MELAMINICO BRANCO (INCLUI MARCO, ALIZARES, DOBRADICAS E FECHADURA)</v>
          </cell>
          <cell r="C4895" t="str">
            <v xml:space="preserve">UN    </v>
          </cell>
          <cell r="D4895">
            <v>392.1</v>
          </cell>
        </row>
        <row r="4896">
          <cell r="A4896">
            <v>39484</v>
          </cell>
          <cell r="B4896" t="str">
            <v>KIT PORTA PRONTA DE MADEIRA, FOLHA LEVE (NBR 15930) DE 80 X 210 CM, E = *35* MM, COM MARCO EM ACO, NUCLEO COLMEIA, CAPA LISA EM HDF, ACABAMENTO MELAMINICO BRANCO (INCLUI MARCO, ALIZARES, DOBRADICAS E FECHADURA)</v>
          </cell>
          <cell r="C4896" t="str">
            <v xml:space="preserve">UN    </v>
          </cell>
          <cell r="D4896">
            <v>395.84</v>
          </cell>
        </row>
        <row r="4897">
          <cell r="A4897">
            <v>39485</v>
          </cell>
          <cell r="B4897" t="str">
            <v>KIT PORTA PRONTA DE MADEIRA, FOLHA LEVE (NBR 15930) DE 90 X 210 CM, E = *35* MM, COM MARCO EM ACO, NUCLEO COLMEIA, CAPA LISA EM HDF, ACABAMENTO MELAMINICO BRANCO (INCLUI MARCO, ALIZARES, DOBRADICAS E FECHADURA)</v>
          </cell>
          <cell r="C4897" t="str">
            <v xml:space="preserve">UN    </v>
          </cell>
          <cell r="D4897">
            <v>414.54</v>
          </cell>
        </row>
        <row r="4898">
          <cell r="A4898">
            <v>39486</v>
          </cell>
          <cell r="B4898" t="str">
            <v>KIT PORTA PRONTA DE MADEIRA, FOLHA LEVE (NBR 15930) DE 60 X 210 CM, E = 35 MM, NUCLEO COLMEIA, ESTRUTURA USINADA PARA FECHADURA, CAPA LISA EM HDF, ACABAMENTO EM PRIMER PARA PINTURA (INCLUI MARCO, ALIZARES E DOBRADICAS)</v>
          </cell>
          <cell r="C4898" t="str">
            <v xml:space="preserve">UN    </v>
          </cell>
          <cell r="D4898">
            <v>362.2</v>
          </cell>
        </row>
        <row r="4899">
          <cell r="A4899">
            <v>39487</v>
          </cell>
          <cell r="B4899" t="str">
            <v>KIT PORTA PRONTA DE MADEIRA, FOLHA LEVE (NBR 15930) DE 70 X 210 CM, E = 35 MM, NUCLEO COLMEIA, ESTRUTURA USINADA PARA FECHADURA, CAPA LISA EM HDF, ACABAMENTO EM PRIMER PARA PINTURA (INCLUI MARCO, ALIZARES E DOBRADICAS)</v>
          </cell>
          <cell r="C4899" t="str">
            <v xml:space="preserve">UN    </v>
          </cell>
          <cell r="D4899">
            <v>365.94</v>
          </cell>
        </row>
        <row r="4900">
          <cell r="A4900">
            <v>39488</v>
          </cell>
          <cell r="B4900" t="str">
            <v>KIT PORTA PRONTA DE MADEIRA, FOLHA LEVE (NBR 15930) DE 80 X 210 CM, E = 35 MM, NUCLEO COLMEIA, ESTRUTURA USINADA PARA FECHADURA, CAPA LISA EM HDF, ACABAMENTO EM PRIMER PARA PINTURA (INCLUI MARCO, ALIZARES E DOBRADICAS)</v>
          </cell>
          <cell r="C4900" t="str">
            <v xml:space="preserve">UN    </v>
          </cell>
          <cell r="D4900">
            <v>369.67</v>
          </cell>
        </row>
        <row r="4901">
          <cell r="A4901">
            <v>39489</v>
          </cell>
          <cell r="B4901" t="str">
            <v>KIT PORTA PRONTA DE MADEIRA, FOLHA LEVE (NBR 15930) DE 90 X 210 CM, E = 35 MM, NUCLEO COLMEIA, ESTRUTURA USINADA PARA FECHADURA, CAPA LISA EM HDF, ACABAMENTO EM PRIMER PARA PINTURA (INCLUI MARCO, ALIZARES E DOBRADICAS)</v>
          </cell>
          <cell r="C4901" t="str">
            <v xml:space="preserve">UN    </v>
          </cell>
          <cell r="D4901">
            <v>388.38</v>
          </cell>
        </row>
        <row r="4902">
          <cell r="A4902">
            <v>39490</v>
          </cell>
          <cell r="B4902" t="str">
            <v>KIT PORTA PRONTA DE MADEIRA, FOLHA MEDIA (NBR 15930) DE 60 X 210 CM, E = 35 MM, NUCLEO SARRAFEADO, ESTRUTURA USINADA PARA FECHADURA, CAPA LISA EM HDF, ACABAMENTO MELAMINICO BRANCO (INCLUI MARCO, ALIZARES E DOBRADICAS)</v>
          </cell>
          <cell r="C4902" t="str">
            <v xml:space="preserve">UN    </v>
          </cell>
          <cell r="D4902">
            <v>449.08</v>
          </cell>
        </row>
        <row r="4903">
          <cell r="A4903">
            <v>39491</v>
          </cell>
          <cell r="B4903" t="str">
            <v>KIT PORTA PRONTA DE MADEIRA, FOLHA MEDIA (NBR 15930) DE 70 X 210 CM, E = 35 MM, NUCLEO SARRAFEADO, ESTRUTURA USINADA PARA FECHADURA, CAPA LISA EM HDF, ACABAMENTO MELAMINICO BRANCO (INCLUI MARCO, ALIZARES E DOBRADICAS)</v>
          </cell>
          <cell r="C4903" t="str">
            <v xml:space="preserve">UN    </v>
          </cell>
          <cell r="D4903">
            <v>463.43</v>
          </cell>
        </row>
        <row r="4904">
          <cell r="A4904">
            <v>39492</v>
          </cell>
          <cell r="B4904" t="str">
            <v>KIT PORTA PRONTA DE MADEIRA, FOLHA MEDIA (NBR 15930) DE 80 X 210 CM, E = 35 MM, NUCLEO SARRAFEADO, ESTRUTURA USINADA PARA FECHADURA, CAPA LISA EM HDF, ACABAMENTO MELAMINICO BRANCO (INCLUI MARCO, ALIZARES E DOBRADICAS)</v>
          </cell>
          <cell r="C4904" t="str">
            <v xml:space="preserve">UN    </v>
          </cell>
          <cell r="D4904">
            <v>466.27</v>
          </cell>
        </row>
        <row r="4905">
          <cell r="A4905">
            <v>39493</v>
          </cell>
          <cell r="B4905" t="str">
            <v>KIT PORTA PRONTA DE MADEIRA, FOLHA MEDIA (NBR 15930) DE 90 X 210 CM, E = 35 MM, NUCLEO SARRAFEADO, ESTRUTURA USINADA PARA FECHADURA, CAPA LISA EM HDF, ACABAMENTO MELAMINICO BRANCO (INCLUI MARCO, ALIZARES E DOBRADICAS)</v>
          </cell>
          <cell r="C4905" t="str">
            <v xml:space="preserve">UN    </v>
          </cell>
          <cell r="D4905">
            <v>493.33</v>
          </cell>
        </row>
        <row r="4906">
          <cell r="A4906">
            <v>39494</v>
          </cell>
          <cell r="B4906" t="str">
            <v>KIT PORTA PRONTA DE MADEIRA, FOLHA MEDIA (NBR 15930) DE 60 X 210 CM, E = 35 MM, NUCLEO SARRAFEADO, ESTRUTURA USINADA PARA FECHADURA, CAPA LISA EM HDF, ACABAMENTO EM PRIMER PARA PINTURA (INCLUI MARCO, ALIZARES E DOBRADICAS)</v>
          </cell>
          <cell r="C4906" t="str">
            <v xml:space="preserve">UN    </v>
          </cell>
          <cell r="D4906">
            <v>396.16</v>
          </cell>
        </row>
        <row r="4907">
          <cell r="A4907">
            <v>39495</v>
          </cell>
          <cell r="B4907" t="str">
            <v>KIT PORTA PRONTA DE MADEIRA, FOLHA MEDIA (NBR 15930) DE 70 X 210 CM, E = 35 MM, NUCLEO SARRAFEADO, ESTRUTURA USINADA PARA FECHADURA, CAPA LISA EM HDF, ACABAMENTO EM PRIMER PARA PINTURA (INCLUI MARCO, ALIZARES E DOBRADICAS)</v>
          </cell>
          <cell r="C4907" t="str">
            <v xml:space="preserve">UN    </v>
          </cell>
          <cell r="D4907">
            <v>411.11</v>
          </cell>
        </row>
        <row r="4908">
          <cell r="A4908">
            <v>39496</v>
          </cell>
          <cell r="B4908" t="str">
            <v>KIT PORTA PRONTA DE MADEIRA, FOLHA MEDIA (NBR 15930) DE 80 X 210 CM, E = 35 MM, NUCLEO SARRAFEADO, ESTRUTURA USINADA PARA FECHADURA, CAPA LISA EM HDF, ACABAMENTO EM PRIMER PARA PINTURA (INCLUI MARCO, ALIZARES E DOBRADICAS)</v>
          </cell>
          <cell r="C4908" t="str">
            <v xml:space="preserve">UN    </v>
          </cell>
          <cell r="D4908">
            <v>425.91</v>
          </cell>
        </row>
        <row r="4909">
          <cell r="A4909">
            <v>39497</v>
          </cell>
          <cell r="B4909" t="str">
            <v>KIT PORTA PRONTA DE MADEIRA, FOLHA MEDIA (NBR 15930) DE 90 X 210 CM, E = 35 MM, NUCLEO SARRAFEADO, ESTRUTURA USINADA PARA FECHADURA, CAPA LISA EM HDF, ACABAMENTO EM PRIMER PARA PINTURA (INCLUI MARCO, ALIZARES E DOBRADICAS)</v>
          </cell>
          <cell r="C4909" t="str">
            <v xml:space="preserve">UN    </v>
          </cell>
          <cell r="D4909">
            <v>440.86</v>
          </cell>
        </row>
        <row r="4910">
          <cell r="A4910">
            <v>39498</v>
          </cell>
          <cell r="B4910" t="str">
            <v>KIT PORTA PRONTA DE MADEIRA, FOLHA PESADA (NBR 15930) DE 80 X 210 CM, E = 35 MM, NUCLEO SOLIDO, ESTRUTURA USINADA PARA FECHADURA, CAPA LISA EM HDF, ACABAMENTO EM LAMINADO NATURAL COM VERNIZ (INCLUI MARCO, ALIZARES E DOBRADICAS)</v>
          </cell>
          <cell r="C4910" t="str">
            <v xml:space="preserve">UN    </v>
          </cell>
          <cell r="D4910">
            <v>550.36</v>
          </cell>
        </row>
        <row r="4911">
          <cell r="A4911">
            <v>39499</v>
          </cell>
          <cell r="B4911" t="str">
            <v>KIT PORTA PRONTA DE MADEIRA, FOLHA PESADA (NBR 15930) DE 90 X 210 CM, E = 35 MM, NUCLEO SOLIDO, ESTRUTURA USINADA PARA FECHADURA, CAPA LISA EM HDF, ACABAMENTO EM LAMINADO NATURAL COM VERNIZ (INCLUI MARCO, ALIZARES E DOBRADICAS)</v>
          </cell>
          <cell r="C4911" t="str">
            <v xml:space="preserve">UN    </v>
          </cell>
          <cell r="D4911">
            <v>597.04</v>
          </cell>
        </row>
        <row r="4912">
          <cell r="A4912">
            <v>39500</v>
          </cell>
          <cell r="B4912" t="str">
            <v>KIT PORTA PRONTA DE MADEIRA, FOLHA PESADA (NBR 15930) DE 80 X 210 CM, E = 35 MM, NUCLEO SOLIDO, CAPA LISA EM HDF, ACABAMENTO MELAMINICO BRANCO (INCLUI MARCO, ALIZARES, DOBRADICAS E FECHADURA EXTERNA)</v>
          </cell>
          <cell r="C4912" t="str">
            <v xml:space="preserve">UN    </v>
          </cell>
          <cell r="D4912">
            <v>494.94</v>
          </cell>
        </row>
        <row r="4913">
          <cell r="A4913">
            <v>39501</v>
          </cell>
          <cell r="B4913" t="str">
            <v>KIT PORTA PRONTA DE MADEIRA, FOLHA PESADA (NBR 15930) DE 90 X 210 CM, E = 35 MM, NUCLEO SOLIDO, CAPA LISA EM HDF, ACABAMENTO MELAMINICO BRANCO (INCLUI MARCO, ALIZARES, DOBRADICAS E FECHADURA EXTERNA)</v>
          </cell>
          <cell r="C4913" t="str">
            <v xml:space="preserve">UN    </v>
          </cell>
          <cell r="D4913">
            <v>507.83</v>
          </cell>
        </row>
        <row r="4914">
          <cell r="A4914">
            <v>39502</v>
          </cell>
          <cell r="B4914" t="str">
            <v>PORTA DE MADEIRA, FOLHA PESADA (NBR 15930) DE 80 X 210 CM, E = 35 MM, NUCLEO SOLIDO, CAPA LISA EM HDF, ACABAMENTO EM LAMINADO NATURAL PARA VERNIZ</v>
          </cell>
          <cell r="C4914" t="str">
            <v xml:space="preserve">UN    </v>
          </cell>
          <cell r="D4914">
            <v>328.88</v>
          </cell>
        </row>
        <row r="4915">
          <cell r="A4915">
            <v>39503</v>
          </cell>
          <cell r="B4915" t="str">
            <v>PORTA DE MADEIRA, FOLHA PESADA (NBR 15930) DE 90 X 210 CM, E = 35 MM, NUCLEO SOLIDO, CAPA LISA EM HDF, ACABAMENTO EM LAMINADO NATURAL PARA VERNIZ</v>
          </cell>
          <cell r="C4915" t="str">
            <v xml:space="preserve">UN    </v>
          </cell>
          <cell r="D4915">
            <v>357.29</v>
          </cell>
        </row>
        <row r="4916">
          <cell r="A4916">
            <v>39504</v>
          </cell>
          <cell r="B4916" t="str">
            <v>PORTA DE MADEIRA, FOLHA PESADA (NBR 15930) DE 80 X 210 CM, E = 35 MM, NUCLEO SOLIDO, CAPA LISA EM HDF, ACABAMENTO EM PRIMER PARA PINTURA</v>
          </cell>
          <cell r="C4916" t="str">
            <v xml:space="preserve">UN    </v>
          </cell>
          <cell r="D4916">
            <v>233.21</v>
          </cell>
        </row>
        <row r="4917">
          <cell r="A4917">
            <v>39505</v>
          </cell>
          <cell r="B4917" t="str">
            <v>PORTA DE MADEIRA, FOLHA PESADA (NBR 15930) DE 90 X 210 CM, E = 35 MM, NUCLEO SOLIDO, CAPA LISA EM HDF, ACABAMENTO EM PRIMER PARA PINTURA</v>
          </cell>
          <cell r="C4917" t="str">
            <v xml:space="preserve">UN    </v>
          </cell>
          <cell r="D4917">
            <v>254.14</v>
          </cell>
        </row>
        <row r="4918">
          <cell r="A4918">
            <v>39507</v>
          </cell>
          <cell r="B4918" t="str">
            <v>TELA DE ACO SOLDADA NERVURADA, CA-60, Q-113, (1,8 KG/M2), DIAMETRO DO FIO = 3,8 MM, LARGURA =  2,45 M, ESPACAMENTO DA MALHA = 10 X 10 CM</v>
          </cell>
          <cell r="C4918" t="str">
            <v xml:space="preserve">M2    </v>
          </cell>
          <cell r="D4918">
            <v>12.88</v>
          </cell>
        </row>
        <row r="4919">
          <cell r="A4919">
            <v>39508</v>
          </cell>
          <cell r="B4919" t="str">
            <v>TELA DE ACO SOLDADA NERVURADA, CA-60, L-159, (1,69 KG/M2), DIAMETRO DO FIO = 4,5 MM, LARGURA =  2,45 M, ESPACAMENTO DA MALHA = 30 X 10 CM</v>
          </cell>
          <cell r="C4919" t="str">
            <v xml:space="preserve">M2    </v>
          </cell>
          <cell r="D4919">
            <v>13.15</v>
          </cell>
        </row>
        <row r="4920">
          <cell r="A4920">
            <v>39509</v>
          </cell>
          <cell r="B4920" t="str">
            <v>TELA DE ACO SOLDADA NERVURADA, CA-60, T-196, (2,11 KG/M2), DIAMETRO DO FIO = 5,0 MM, LARGURA =  2,45 M, ESPACAMENTO DA MALHA = 30 X 10 CM</v>
          </cell>
          <cell r="C4920" t="str">
            <v xml:space="preserve">M2    </v>
          </cell>
          <cell r="D4920">
            <v>10.37</v>
          </cell>
        </row>
        <row r="4921">
          <cell r="A4921">
            <v>39510</v>
          </cell>
          <cell r="B4921" t="str">
            <v>LUMINARIA DE EMBUTIR EM CHAPA DE ACO PARA 2 LAMPADAS FLUORESCENTES DE 14 W COM REFLETOR E ALETAS EM ALUMINIO, COMPLETA (INCLUI REATOR E LAMPADAS)</v>
          </cell>
          <cell r="C4921" t="str">
            <v xml:space="preserve">UN    </v>
          </cell>
          <cell r="D4921">
            <v>89.92</v>
          </cell>
        </row>
        <row r="4922">
          <cell r="A4922">
            <v>39511</v>
          </cell>
          <cell r="B4922" t="str">
            <v>FORRO DE FIBRA MINERAL EM PLACAS DE 625 X 625 MM, E = 15 MM, BORDA RETA, COM PINTURA ANTIMOFO, APOIADO EM PERFIL DE ACO GALVANIZADO COM 24 MM DE BASE - INSTALADO</v>
          </cell>
          <cell r="C4922" t="str">
            <v xml:space="preserve">M2    </v>
          </cell>
          <cell r="D4922">
            <v>75.33</v>
          </cell>
        </row>
        <row r="4923">
          <cell r="A4923">
            <v>39512</v>
          </cell>
          <cell r="B4923" t="str">
            <v>FORRO DE FIBRA MINERAL EM PLACAS DE 1250 X 625 MM, E = 15 MM, BORDA RETA, COM PINTURA ANTIMOFO, APOIADO EM PERFIL DE ACO GALVANIZADO COM 24 MM DE BASE - INSTALADO</v>
          </cell>
          <cell r="C4923" t="str">
            <v xml:space="preserve">M2    </v>
          </cell>
          <cell r="D4923">
            <v>69.06</v>
          </cell>
        </row>
        <row r="4924">
          <cell r="A4924">
            <v>39513</v>
          </cell>
          <cell r="B4924" t="str">
            <v>FORRO DE FIBRA MINERAL EM PLACAS DE 625 X 625 MM, E = 15/16 MM, BORDA REBAIXADA, COM PINTURA ANTIMOFO, APOIADO EM PERFIL DE ACO GALVANIZADO COM 24 MM DE BASE - INSTALADO</v>
          </cell>
          <cell r="C4924" t="str">
            <v xml:space="preserve">M2    </v>
          </cell>
          <cell r="D4924">
            <v>80.790000000000006</v>
          </cell>
        </row>
        <row r="4925">
          <cell r="A4925">
            <v>39514</v>
          </cell>
          <cell r="B4925" t="str">
            <v>PLACA DE FIBRA MINERAL PARA FORRO, DE 625 X 625 MM, E = 15 MM, BORDA RETA, COM PINTURA ANTIMOFO (NAO INCLUI PERFIS)</v>
          </cell>
          <cell r="C4925" t="str">
            <v xml:space="preserve">UN    </v>
          </cell>
          <cell r="D4925">
            <v>16.78</v>
          </cell>
        </row>
        <row r="4926">
          <cell r="A4926">
            <v>39515</v>
          </cell>
          <cell r="B4926" t="str">
            <v>PLACA DE FIBRA MINERAL PARA FORRO, DE 1250 X 625 MM, E = 15 MM, BORDA RETA, COM PINTURA ANTIMOFO (NAO INCLUI PERFIS)</v>
          </cell>
          <cell r="C4926" t="str">
            <v xml:space="preserve">UN    </v>
          </cell>
          <cell r="D4926">
            <v>31.99</v>
          </cell>
        </row>
        <row r="4927">
          <cell r="A4927">
            <v>39516</v>
          </cell>
          <cell r="B4927" t="str">
            <v>PLACA DE FIBRA MINERAL PARA FORRO, DE 625 X 625 MM, E = 15 MM, BORDA REBAIXADA PARA PERFIL 24 MM, COM PINTURA ANTIMOFO (NAO INCLUI PERFIS)</v>
          </cell>
          <cell r="C4927" t="str">
            <v xml:space="preserve">UN    </v>
          </cell>
          <cell r="D4927">
            <v>26.97</v>
          </cell>
        </row>
        <row r="4928">
          <cell r="A4928">
            <v>39517</v>
          </cell>
          <cell r="B4928" t="str">
            <v>PAINEL ISOLANTE REVESTIDO EM ACO GALVALUME *0,5* MM COM PRE-PINTURA NAS DUAS FACES, NUCLEO EM POLIURETANO (PUR), E = 40/50 MM, PARA FECHAMENTOS VERTICAIS (INCLUI PARAFUSOS DE FIXACAO)</v>
          </cell>
          <cell r="C4928" t="str">
            <v xml:space="preserve">M2    </v>
          </cell>
          <cell r="D4928">
            <v>134.1</v>
          </cell>
        </row>
        <row r="4929">
          <cell r="A4929">
            <v>39518</v>
          </cell>
          <cell r="B4929" t="str">
            <v>PAINEL ISOLANTE REVESTIDO EM ACO GALVALUME *0,5* MM COM PRE-PINTURA NAS DUAS FACES, NUCLEO EM POLIURETANO (PUR), E = 70/80 MM, PARA FECHAMENTOS VERTICAIS (INCLUI PARAFUSOS DE FIXACAO)</v>
          </cell>
          <cell r="C4929" t="str">
            <v xml:space="preserve">M2    </v>
          </cell>
          <cell r="D4929">
            <v>158.61000000000001</v>
          </cell>
        </row>
        <row r="4930">
          <cell r="A4930">
            <v>39520</v>
          </cell>
          <cell r="B4930" t="str">
            <v>TELHA ISOLANTE COM NUCLEO EM POLIESTIRENO (EPS), E = 30 MM, REVESTIDA EM ACO ZINCADO *0,5* MM COM PRE-PINTURA NAS DUAS FACES, FACE SUPERIOR EM TELHA TRAPEZOIDAL E FACE INFERIOR EM CHAPA PLANA (NAO INCLUI ACESSORIOS DE FIXACAO)</v>
          </cell>
          <cell r="C4930" t="str">
            <v xml:space="preserve">M2    </v>
          </cell>
          <cell r="D4930">
            <v>105.67</v>
          </cell>
        </row>
        <row r="4931">
          <cell r="A4931">
            <v>39521</v>
          </cell>
          <cell r="B4931" t="str">
            <v>TELHA ISOLANTE COM NUCLEO EM POLIESTIRENO (EPS), E = 50 MM, REVESTIDA EM ACO ZINCADO *0,5* MM COM PRE-PINTURA NAS DUAS FACES, FACE SUPERIOR EM TELHA TRAPEZOIDAL E FACE INFERIOR EM CHAPA PLANA (NAO INCLUI ACESSORIOS DE FIXACAO)</v>
          </cell>
          <cell r="C4931" t="str">
            <v xml:space="preserve">M2    </v>
          </cell>
          <cell r="D4931">
            <v>113.18</v>
          </cell>
        </row>
        <row r="4932">
          <cell r="A4932">
            <v>39522</v>
          </cell>
          <cell r="B4932" t="str">
            <v>TELHA ISOLANTE COM NUCLEO EM POLIESTIRENO (EPS), E = 50 MM, REVESTIDA EM TELHA TRAPEZOIDAL DE ACO ZINCADO *0,5* MM COM PRE-PINTURA NAS DUAS FACES (NAO INCLUI ACESSORIOS DE FIXACAO)</v>
          </cell>
          <cell r="C4932" t="str">
            <v xml:space="preserve">M2    </v>
          </cell>
          <cell r="D4932">
            <v>90.49</v>
          </cell>
        </row>
        <row r="4933">
          <cell r="A4933">
            <v>39523</v>
          </cell>
          <cell r="B4933" t="str">
            <v>DISPOSITIVO DR, 2 POLOS, SENSIBILIDADE DE 300 MA, CORRENTE DE 80 A, TIPO  AC</v>
          </cell>
          <cell r="C4933" t="str">
            <v xml:space="preserve">UN    </v>
          </cell>
          <cell r="D4933">
            <v>203.18</v>
          </cell>
        </row>
        <row r="4934">
          <cell r="A4934">
            <v>39548</v>
          </cell>
          <cell r="B4934" t="str">
            <v>AR-CONDICIONADO QUENTE/FRIO SPLIT HI-WALL (PAREDE) 18000 BTU/H</v>
          </cell>
          <cell r="C4934" t="str">
            <v xml:space="preserve">UN    </v>
          </cell>
          <cell r="D4934">
            <v>2538.14</v>
          </cell>
        </row>
        <row r="4935">
          <cell r="A4935">
            <v>39550</v>
          </cell>
          <cell r="B4935" t="str">
            <v>AR-CONDICIONADO QUENTE/FRIO SPLIT HI-WALL (PAREDE) 7000 BTU/H</v>
          </cell>
          <cell r="C4935" t="str">
            <v xml:space="preserve">UN    </v>
          </cell>
          <cell r="D4935">
            <v>1228.5999999999999</v>
          </cell>
        </row>
        <row r="4936">
          <cell r="A4936">
            <v>39551</v>
          </cell>
          <cell r="B4936" t="str">
            <v>AR-CONDICIONADO QUENTE/FRIO SPLIT HI-WALL (PAREDE) 9000 BTU/H</v>
          </cell>
          <cell r="C4936" t="str">
            <v xml:space="preserve">UN    </v>
          </cell>
          <cell r="D4936">
            <v>1538.53</v>
          </cell>
        </row>
        <row r="4937">
          <cell r="A4937">
            <v>39554</v>
          </cell>
          <cell r="B4937" t="str">
            <v>AR-CONDICIONADO QUENTE/FRIO SPLIT HI-WALL (PAREDE) 24000 BTU/H</v>
          </cell>
          <cell r="C4937" t="str">
            <v xml:space="preserve">UN    </v>
          </cell>
          <cell r="D4937">
            <v>3150.45</v>
          </cell>
        </row>
        <row r="4938">
          <cell r="A4938">
            <v>39555</v>
          </cell>
          <cell r="B4938" t="str">
            <v>AR-CONDICIONADO QUENTE/FRIO SPLIT HI-WALL (PAREDE) 12000 BTU/H</v>
          </cell>
          <cell r="C4938" t="str">
            <v xml:space="preserve">UN    </v>
          </cell>
          <cell r="D4938">
            <v>1754.75</v>
          </cell>
        </row>
        <row r="4939">
          <cell r="A4939">
            <v>39556</v>
          </cell>
          <cell r="B4939" t="str">
            <v>AR-CONDICIONADO QUENTE/FRIO SPLIT CASSETE (TETO) 4 VIAS 18000 BTU/H</v>
          </cell>
          <cell r="C4939" t="str">
            <v xml:space="preserve">UN    </v>
          </cell>
          <cell r="D4939">
            <v>5596.29</v>
          </cell>
        </row>
        <row r="4940">
          <cell r="A4940">
            <v>39557</v>
          </cell>
          <cell r="B4940" t="str">
            <v>AR-CONDICIONADO QUENTE/FRIO SPLIT CASSETE (TETO)  4 VIAS 24000 BTU/H</v>
          </cell>
          <cell r="C4940" t="str">
            <v xml:space="preserve">UN    </v>
          </cell>
          <cell r="D4940">
            <v>6075.22</v>
          </cell>
        </row>
        <row r="4941">
          <cell r="A4941">
            <v>39558</v>
          </cell>
          <cell r="B4941" t="str">
            <v>AR-CONDICIONADO QUENTE/FRIO SPLIT CASSETE (TETO)  4 VIAS 30000 BTU/H</v>
          </cell>
          <cell r="C4941" t="str">
            <v xml:space="preserve">UN    </v>
          </cell>
          <cell r="D4941">
            <v>6114.68</v>
          </cell>
        </row>
        <row r="4942">
          <cell r="A4942">
            <v>39559</v>
          </cell>
          <cell r="B4942" t="str">
            <v>AR-CONDICIONADO QUENTE/FRIO SPLIT CASSETE (TETO)  4 VIAS 36000 BTU/H</v>
          </cell>
          <cell r="C4942" t="str">
            <v xml:space="preserve">UN    </v>
          </cell>
          <cell r="D4942">
            <v>6345.39</v>
          </cell>
        </row>
        <row r="4943">
          <cell r="A4943">
            <v>39560</v>
          </cell>
          <cell r="B4943" t="str">
            <v>AR-CONDICIONADO QUENTE/FRIO SPLIT CASSETE (TETO)  4 VIAS 48000 BTU/H</v>
          </cell>
          <cell r="C4943" t="str">
            <v xml:space="preserve">UN    </v>
          </cell>
          <cell r="D4943">
            <v>7296.89</v>
          </cell>
        </row>
        <row r="4944">
          <cell r="A4944">
            <v>39561</v>
          </cell>
          <cell r="B4944" t="str">
            <v>AR-CONDICIONADO QUENTE/FRIO SPLIT CASSETE (TETO)  4 VIAS 60000 BTU/H</v>
          </cell>
          <cell r="C4944" t="str">
            <v xml:space="preserve">UN    </v>
          </cell>
          <cell r="D4944">
            <v>8474.35</v>
          </cell>
        </row>
        <row r="4945">
          <cell r="A4945">
            <v>39566</v>
          </cell>
          <cell r="B4945" t="str">
            <v>PLACA / CHAPA DE GESSO ACARTONADO, ACABAMENTO VINILICO LISO EM UMA DAS FACES, COR BRANCA, BORDA QUADRADA, E = 9,5 MM, 625 X 625 MM (L X C), PARA FORRO REMOVIVEL</v>
          </cell>
          <cell r="C4945" t="str">
            <v xml:space="preserve">M2    </v>
          </cell>
          <cell r="D4945">
            <v>44.14</v>
          </cell>
        </row>
        <row r="4946">
          <cell r="A4946">
            <v>39567</v>
          </cell>
          <cell r="B4946" t="str">
            <v>PLACA / CHAPA DE GESSO ACARTONADO, ACABAMENTO VINILICO LISO EM UMA DAS FACES, COR BRANCA, BORDA QUADRADA, E = 9,5 MM, 625 X 1250 MM (L X C), PARA FORRO REMOVIVEL</v>
          </cell>
          <cell r="C4946" t="str">
            <v xml:space="preserve">M2    </v>
          </cell>
          <cell r="D4946">
            <v>38.22</v>
          </cell>
        </row>
        <row r="4947">
          <cell r="A4947">
            <v>39569</v>
          </cell>
          <cell r="B4947" t="str">
            <v>PERFIL TRAVESSA (SECUNDARIO), T CLICADO, EM ACO GALVANIZADO, BRANCO, PARA FORRO REMOVIVEL, 24 X 625 MM (L X C)</v>
          </cell>
          <cell r="C4947" t="str">
            <v xml:space="preserve">M     </v>
          </cell>
          <cell r="D4947">
            <v>2.94</v>
          </cell>
        </row>
        <row r="4948">
          <cell r="A4948">
            <v>39570</v>
          </cell>
          <cell r="B4948" t="str">
            <v>PERFIL TRAVESSA (SECUNDARIO), T CLICADO, EM ACO GALVANIZADO , BRANCO, PARA FORRO REMOVIVEL, 24 X 1250 MM (L X C)</v>
          </cell>
          <cell r="C4948" t="str">
            <v xml:space="preserve">M     </v>
          </cell>
          <cell r="D4948">
            <v>2.97</v>
          </cell>
        </row>
        <row r="4949">
          <cell r="A4949">
            <v>39571</v>
          </cell>
          <cell r="B4949" t="str">
            <v>PERFIL LONGARINA (PRINCIPAL), T CLICADO, EM ACO, BRANCO, PARA FORRO REMOVIVEL, 24 X 3750 MM (L X C)</v>
          </cell>
          <cell r="C4949" t="str">
            <v xml:space="preserve">M     </v>
          </cell>
          <cell r="D4949">
            <v>3.03</v>
          </cell>
        </row>
        <row r="4950">
          <cell r="A4950">
            <v>39572</v>
          </cell>
          <cell r="B4950" t="str">
            <v>PERFIL TIPO CANTONEIRA EM L, EM ACO GALVANIZADO, BRANCO, PARA FORRO REMOVIVEL, *23* X 3000 MM (L X C)</v>
          </cell>
          <cell r="C4950" t="str">
            <v xml:space="preserve">M     </v>
          </cell>
          <cell r="D4950">
            <v>2.8</v>
          </cell>
        </row>
        <row r="4951">
          <cell r="A4951">
            <v>39573</v>
          </cell>
          <cell r="B4951" t="str">
            <v>PENDURAL OU REGULADOR, COM MOLA, EM ACO GALVANIZADO, PARA PERFIL TIPO T CLICADO DE FORROS REMOVIVEL</v>
          </cell>
          <cell r="C4951" t="str">
            <v xml:space="preserve">UN    </v>
          </cell>
          <cell r="D4951">
            <v>1.24</v>
          </cell>
        </row>
        <row r="4952">
          <cell r="A4952">
            <v>39574</v>
          </cell>
          <cell r="B4952" t="str">
            <v>TIRANTE COM ELO, EM ARAME GALVANIZADO RIGIDO, NUMERO 10, COMPRIMENTO 2000 MM, PARA PENDURAL DE FORRO REMOVIVEL</v>
          </cell>
          <cell r="C4952" t="str">
            <v xml:space="preserve">UN    </v>
          </cell>
          <cell r="D4952">
            <v>2.82</v>
          </cell>
        </row>
        <row r="4953">
          <cell r="A4953">
            <v>39577</v>
          </cell>
          <cell r="B4953" t="str">
            <v>AR-CONDICIONADO FRIO SPLITAO MODULAR 10 TR</v>
          </cell>
          <cell r="C4953" t="str">
            <v xml:space="preserve">UN    </v>
          </cell>
          <cell r="D4953">
            <v>28149.759999999998</v>
          </cell>
        </row>
        <row r="4954">
          <cell r="A4954">
            <v>39578</v>
          </cell>
          <cell r="B4954" t="str">
            <v>AR-CONDICIONADO FRIO SPLITAO MODULAR 15 TR</v>
          </cell>
          <cell r="C4954" t="str">
            <v xml:space="preserve">UN    </v>
          </cell>
          <cell r="D4954">
            <v>34035.89</v>
          </cell>
        </row>
        <row r="4955">
          <cell r="A4955">
            <v>39579</v>
          </cell>
          <cell r="B4955" t="str">
            <v>AR-CONDICIONADO FRIO SPLITAO MODULAR 20 TR</v>
          </cell>
          <cell r="C4955" t="str">
            <v xml:space="preserve">UN    </v>
          </cell>
          <cell r="D4955">
            <v>42308.77</v>
          </cell>
        </row>
        <row r="4956">
          <cell r="A4956">
            <v>39580</v>
          </cell>
          <cell r="B4956" t="str">
            <v>AR-CONDICIONADO FRIO SPLITAO INVERTER 30 TR</v>
          </cell>
          <cell r="C4956" t="str">
            <v xml:space="preserve">UN    </v>
          </cell>
          <cell r="D4956">
            <v>65407.01</v>
          </cell>
        </row>
        <row r="4957">
          <cell r="A4957">
            <v>39584</v>
          </cell>
          <cell r="B4957" t="str">
            <v>GRUPO GERADOR DIESEL, COM CARENAGEM, POTENCIA STANDART ENTRE 50 E 55 KVA, VELOCIDADE DE 1800 RPM, FREQUENCIA DE 60 HZ</v>
          </cell>
          <cell r="C4957" t="str">
            <v xml:space="preserve">UN    </v>
          </cell>
          <cell r="D4957">
            <v>58123.33</v>
          </cell>
        </row>
        <row r="4958">
          <cell r="A4958">
            <v>39585</v>
          </cell>
          <cell r="B4958" t="str">
            <v>GRUPO GERADOR DIESEL, COM CARENAGEM, POTENCIA STANDART ENTRE 100 E 110 KVA, VELOCIDADE DE 1800 RPM, FREQUENCIA DE 60 HZ</v>
          </cell>
          <cell r="C4958" t="str">
            <v xml:space="preserve">UN    </v>
          </cell>
          <cell r="D4958">
            <v>65268.51</v>
          </cell>
        </row>
        <row r="4959">
          <cell r="A4959">
            <v>39586</v>
          </cell>
          <cell r="B4959" t="str">
            <v>GRUPO GERADOR DIESEL, COM CARENAGEM, POTENCIA STANDART ENTRE 140 E 150 KVA, VELOCIDADE DE 1800 RPM, FREQUENCIA DE 60 HZ</v>
          </cell>
          <cell r="C4959" t="str">
            <v xml:space="preserve">UN    </v>
          </cell>
          <cell r="D4959">
            <v>76555.55</v>
          </cell>
        </row>
        <row r="4960">
          <cell r="A4960">
            <v>39587</v>
          </cell>
          <cell r="B4960" t="str">
            <v>GRUPO GERADOR DIESEL, COM CARENAGEM, POTENCIA STANDART ENTRE 210 E 220 KVA, VELOCIDADE DE 1800 RPM, FREQUENCIA DE 60 HZ</v>
          </cell>
          <cell r="C4960" t="str">
            <v xml:space="preserve">UN    </v>
          </cell>
          <cell r="D4960">
            <v>93240.74</v>
          </cell>
        </row>
        <row r="4961">
          <cell r="A4961">
            <v>39588</v>
          </cell>
          <cell r="B4961" t="str">
            <v>GRUPO GERADOR DIESEL, COM CARENAGEM, POTENCIA STANDART ENTRE 250 E 260 KVA, VELOCIDADE DE 1800 RPM, FREQUENCIA DE 60 HZ</v>
          </cell>
          <cell r="C4961" t="str">
            <v xml:space="preserve">UN    </v>
          </cell>
          <cell r="D4961">
            <v>107962.96</v>
          </cell>
        </row>
        <row r="4962">
          <cell r="A4962">
            <v>39590</v>
          </cell>
          <cell r="B4962" t="str">
            <v>GRUPO GERADOR DIESEL, SEM CARENAGEM, POTENCIA STANDART ENTRE 100 E 110 KVA, VELOCIDADE DE 1800 RPM, FREQUENCIA DE 60 HZ</v>
          </cell>
          <cell r="C4962" t="str">
            <v xml:space="preserve">UN    </v>
          </cell>
          <cell r="D4962">
            <v>56729.63</v>
          </cell>
        </row>
        <row r="4963">
          <cell r="A4963">
            <v>39592</v>
          </cell>
          <cell r="B4963" t="str">
            <v>GRUPO GERADOR DIESEL, SEM CARENAGEM, POTENCIA STANDART ENTRE 210 E 220 KVA, VELOCIDADE DE 1800 RPM, FREQUENCIA DE 60 HZ</v>
          </cell>
          <cell r="C4963" t="str">
            <v xml:space="preserve">UN    </v>
          </cell>
          <cell r="D4963">
            <v>81521.84</v>
          </cell>
        </row>
        <row r="4964">
          <cell r="A4964">
            <v>39593</v>
          </cell>
          <cell r="B4964" t="str">
            <v>GRUPO GERADOR DIESEL, SEM CARENAGEM, POTENCIA STANDART ENTRE 250 E 260 KVA, VELOCIDADE DE 1800 RPM, FREQUENCIA DE 60 HZ</v>
          </cell>
          <cell r="C4964" t="str">
            <v xml:space="preserve">UN    </v>
          </cell>
          <cell r="D4964">
            <v>93240.74</v>
          </cell>
        </row>
        <row r="4965">
          <cell r="A4965">
            <v>39594</v>
          </cell>
          <cell r="B4965" t="str">
            <v>PATCH PANEL, 24 PORTAS, CATEGORIA 5E, COM RACKS DE 19" E 1 U DE ALTURA</v>
          </cell>
          <cell r="C4965" t="str">
            <v xml:space="preserve">UN    </v>
          </cell>
          <cell r="D4965">
            <v>164.49</v>
          </cell>
        </row>
        <row r="4966">
          <cell r="A4966">
            <v>39595</v>
          </cell>
          <cell r="B4966" t="str">
            <v>PATCH PANEL, 48 PORTAS, CATEGORIA 5E, COM RACKS DE 19" E 2 U DE ALTURA</v>
          </cell>
          <cell r="C4966" t="str">
            <v xml:space="preserve">UN    </v>
          </cell>
          <cell r="D4966">
            <v>240.66</v>
          </cell>
        </row>
        <row r="4967">
          <cell r="A4967">
            <v>39596</v>
          </cell>
          <cell r="B4967" t="str">
            <v>PATCH PANEL, 24 PORTAS, CATEGORIA 6, COM RACKS DE 19" E 1 U DE ALTURA</v>
          </cell>
          <cell r="C4967" t="str">
            <v xml:space="preserve">UN    </v>
          </cell>
          <cell r="D4967">
            <v>286.7</v>
          </cell>
        </row>
        <row r="4968">
          <cell r="A4968">
            <v>39597</v>
          </cell>
          <cell r="B4968" t="str">
            <v>PATCH PANEL, 48 PORTAS, CATEGORIA 6, COM RACKS DE 19" E 2 U DE ALTURA</v>
          </cell>
          <cell r="C4968" t="str">
            <v xml:space="preserve">UN    </v>
          </cell>
          <cell r="D4968">
            <v>386.62</v>
          </cell>
        </row>
        <row r="4969">
          <cell r="A4969">
            <v>39598</v>
          </cell>
          <cell r="B4969" t="str">
            <v>CABO DE PAR TRANCADO UTP, 4 PARES, CATEGORIA 5E</v>
          </cell>
          <cell r="C4969" t="str">
            <v xml:space="preserve">M     </v>
          </cell>
          <cell r="D4969">
            <v>1.02</v>
          </cell>
        </row>
        <row r="4970">
          <cell r="A4970">
            <v>39599</v>
          </cell>
          <cell r="B4970" t="str">
            <v>CABO DE PAR TRANCADO UTP, 4 PARES, CATEGORIA 6</v>
          </cell>
          <cell r="C4970" t="str">
            <v xml:space="preserve">M     </v>
          </cell>
          <cell r="D4970">
            <v>1.54</v>
          </cell>
        </row>
        <row r="4971">
          <cell r="A4971">
            <v>39600</v>
          </cell>
          <cell r="B4971" t="str">
            <v>CONECTOR FEMEA RJ - 45, CATEGORIA 5 E</v>
          </cell>
          <cell r="C4971" t="str">
            <v xml:space="preserve">UN    </v>
          </cell>
          <cell r="D4971">
            <v>8.6999999999999993</v>
          </cell>
        </row>
        <row r="4972">
          <cell r="A4972">
            <v>39601</v>
          </cell>
          <cell r="B4972" t="str">
            <v>CONECTOR FEMEA RJ - 45, CATEGORIA 6</v>
          </cell>
          <cell r="C4972" t="str">
            <v xml:space="preserve">UN    </v>
          </cell>
          <cell r="D4972">
            <v>15.12</v>
          </cell>
        </row>
        <row r="4973">
          <cell r="A4973">
            <v>39602</v>
          </cell>
          <cell r="B4973" t="str">
            <v>CONECTOR MACHO RJ - 45, CATEGORIA 5 E</v>
          </cell>
          <cell r="C4973" t="str">
            <v xml:space="preserve">UN    </v>
          </cell>
          <cell r="D4973">
            <v>0.99</v>
          </cell>
        </row>
        <row r="4974">
          <cell r="A4974">
            <v>39603</v>
          </cell>
          <cell r="B4974" t="str">
            <v>CONECTOR MACHO RJ - 45, CATEGORIA 6</v>
          </cell>
          <cell r="C4974" t="str">
            <v xml:space="preserve">UN    </v>
          </cell>
          <cell r="D4974">
            <v>1.7</v>
          </cell>
        </row>
        <row r="4975">
          <cell r="A4975">
            <v>39604</v>
          </cell>
          <cell r="B4975" t="str">
            <v>PATCH CORD, CATEGORIA 5 E, EXTENSAO DE 1,50 M</v>
          </cell>
          <cell r="C4975" t="str">
            <v xml:space="preserve">UN    </v>
          </cell>
          <cell r="D4975">
            <v>8.59</v>
          </cell>
        </row>
        <row r="4976">
          <cell r="A4976">
            <v>39605</v>
          </cell>
          <cell r="B4976" t="str">
            <v>PATCH CORD, CATEGORIA 5 E, EXTENSAO DE 2,50 M</v>
          </cell>
          <cell r="C4976" t="str">
            <v xml:space="preserve">UN    </v>
          </cell>
          <cell r="D4976">
            <v>11.92</v>
          </cell>
        </row>
        <row r="4977">
          <cell r="A4977">
            <v>39606</v>
          </cell>
          <cell r="B4977" t="str">
            <v>PATCH CORD, CATEGORIA 6, EXTENSAO DE 1,50 M</v>
          </cell>
          <cell r="C4977" t="str">
            <v xml:space="preserve">UN    </v>
          </cell>
          <cell r="D4977">
            <v>15.14</v>
          </cell>
        </row>
        <row r="4978">
          <cell r="A4978">
            <v>39607</v>
          </cell>
          <cell r="B4978" t="str">
            <v>PATCH CORD, CATEGORIA 6, EXTENSAO DE 2,50 M</v>
          </cell>
          <cell r="C4978" t="str">
            <v xml:space="preserve">UN    </v>
          </cell>
          <cell r="D4978">
            <v>17.37</v>
          </cell>
        </row>
        <row r="4979">
          <cell r="A4979">
            <v>39615</v>
          </cell>
          <cell r="B4979" t="str">
            <v>BARRA ANTIPANICO SIMPLES, CEGA LADO OPOSTO, COR CINZA</v>
          </cell>
          <cell r="C4979" t="str">
            <v xml:space="preserve">UN    </v>
          </cell>
          <cell r="D4979">
            <v>397.36</v>
          </cell>
        </row>
        <row r="4980">
          <cell r="A4980">
            <v>39620</v>
          </cell>
          <cell r="B4980" t="str">
            <v>BARRA ANTIPANICO SIMPLES, COM FECHADURA LADO OPOSTO, COR CINZA</v>
          </cell>
          <cell r="C4980" t="str">
            <v xml:space="preserve">UN    </v>
          </cell>
          <cell r="D4980">
            <v>607.46</v>
          </cell>
        </row>
        <row r="4981">
          <cell r="A4981">
            <v>39621</v>
          </cell>
          <cell r="B4981" t="str">
            <v>BARRA ANTIPANICO DUPLA, CEGA LADO OPOSTO, COR CINZA</v>
          </cell>
          <cell r="C4981" t="str">
            <v xml:space="preserve">PAR   </v>
          </cell>
          <cell r="D4981">
            <v>1138.99</v>
          </cell>
        </row>
        <row r="4982">
          <cell r="A4982">
            <v>39623</v>
          </cell>
          <cell r="B4982" t="str">
            <v>BARRA ANTIPANICO SIMPLES, PARA PORTA DE VIDRO, COR CINZA</v>
          </cell>
          <cell r="C4982" t="str">
            <v xml:space="preserve">UN    </v>
          </cell>
          <cell r="D4982">
            <v>588.22</v>
          </cell>
        </row>
        <row r="4983">
          <cell r="A4983">
            <v>39624</v>
          </cell>
          <cell r="B4983" t="str">
            <v>BARRA ANTIPANICO DUPLA, PARA PORTA DE VIDRO, COR CINZA</v>
          </cell>
          <cell r="C4983" t="str">
            <v xml:space="preserve">PAR   </v>
          </cell>
          <cell r="D4983">
            <v>1152.5899999999999</v>
          </cell>
        </row>
        <row r="4984">
          <cell r="A4984">
            <v>39628</v>
          </cell>
          <cell r="B4984" t="str">
            <v>MOTOR A DIESEL PARA VIBRADOR DE IMERSAO, DE *4,7* CV</v>
          </cell>
          <cell r="C4984" t="str">
            <v xml:space="preserve">UN    </v>
          </cell>
          <cell r="D4984">
            <v>2862.38</v>
          </cell>
        </row>
        <row r="4985">
          <cell r="A4985">
            <v>39630</v>
          </cell>
          <cell r="B4985" t="str">
            <v>CHAPA DE ACO GALVANIZADA BITOLA GSG 20, E = 0,95 MM (7,60 KG/M2)</v>
          </cell>
          <cell r="C4985" t="str">
            <v xml:space="preserve">M2    </v>
          </cell>
          <cell r="D4985">
            <v>68.819999999999993</v>
          </cell>
        </row>
        <row r="4986">
          <cell r="A4986">
            <v>39632</v>
          </cell>
          <cell r="B4986" t="str">
            <v>CHAPA DE ACO GALVANIZADA BITOLA GSG 24, E = 0,65 MM (5,20 KG/M2)</v>
          </cell>
          <cell r="C4986" t="str">
            <v xml:space="preserve">M2    </v>
          </cell>
          <cell r="D4986">
            <v>48.02</v>
          </cell>
        </row>
        <row r="4987">
          <cell r="A4987">
            <v>39634</v>
          </cell>
          <cell r="B4987" t="str">
            <v>FITA ADESIVA ANTICORROSIVA DE PVC FLEXIVEL, COR PRETA, PARA PROTECAO TUBULACAO, 50 MM X 30 M (L X C), E= *0,25* MM</v>
          </cell>
          <cell r="C4987" t="str">
            <v xml:space="preserve">M     </v>
          </cell>
          <cell r="D4987">
            <v>5.43</v>
          </cell>
        </row>
        <row r="4988">
          <cell r="A4988">
            <v>39635</v>
          </cell>
          <cell r="B4988" t="str">
            <v>CARPETE DE POLIPROPILENO EM MANTA PARA TRAFEGO COMERCIAL MEDIO, E = 5 A 6 MM (INSTALADO)</v>
          </cell>
          <cell r="C4988" t="str">
            <v xml:space="preserve">M2    </v>
          </cell>
          <cell r="D4988">
            <v>42.66</v>
          </cell>
        </row>
        <row r="4989">
          <cell r="A4989">
            <v>39636</v>
          </cell>
          <cell r="B4989" t="str">
            <v>CARPETE DE NYLON EM PLACAS 50 X 50 CM PARA TRAFEGO COMERCIAL PESADO, E = 6,5 MM (INSTALADO)</v>
          </cell>
          <cell r="C4989" t="str">
            <v xml:space="preserve">M2    </v>
          </cell>
          <cell r="D4989">
            <v>81.2</v>
          </cell>
        </row>
        <row r="4990">
          <cell r="A4990">
            <v>39637</v>
          </cell>
          <cell r="B4990" t="str">
            <v>PAINEL ESTRUTURAL PARA LAJE SECA REVESTIDO EM PLACA CIMENTICIA, DE 1,20 X 2,50 M, E = 23 MM</v>
          </cell>
          <cell r="C4990" t="str">
            <v xml:space="preserve">M2    </v>
          </cell>
          <cell r="D4990">
            <v>61.83</v>
          </cell>
        </row>
        <row r="4991">
          <cell r="A4991">
            <v>39638</v>
          </cell>
          <cell r="B4991" t="str">
            <v>PAINEL ESTRUTURAL PARA LAJE SECA REVESTIDO EM PLACA CIMENTICIA, DE 1,20 X 2,50 M, E = 40 MM</v>
          </cell>
          <cell r="C4991" t="str">
            <v xml:space="preserve">M2    </v>
          </cell>
          <cell r="D4991">
            <v>115.15</v>
          </cell>
        </row>
        <row r="4992">
          <cell r="A4992">
            <v>39639</v>
          </cell>
          <cell r="B4992" t="str">
            <v>PAINEL ESTRUTURAL PARA LAJE SECA REVESTIDO EM PLACA CIMENTICIA, DE 1,20 X 2,50 M, E = 55 MM</v>
          </cell>
          <cell r="C4992" t="str">
            <v xml:space="preserve">M2    </v>
          </cell>
          <cell r="D4992">
            <v>151.81</v>
          </cell>
        </row>
        <row r="4993">
          <cell r="A4993">
            <v>39640</v>
          </cell>
          <cell r="B4993" t="str">
            <v>CUMEEIRA ARTICULADA (ABA INFERIOR) PARA TELHA ONDULADA DE FIBROCIMENTO E = 4 MM, ABA *330* MM, COMPRIMENTO 500 MM (SEM AMIANTO)</v>
          </cell>
          <cell r="C4993" t="str">
            <v xml:space="preserve">UN    </v>
          </cell>
          <cell r="D4993">
            <v>5.53</v>
          </cell>
        </row>
        <row r="4994">
          <cell r="A4994">
            <v>39641</v>
          </cell>
          <cell r="B4994" t="str">
            <v>ANEL DE BORRACHA PARA VEDACAO DE DUTO PEAD CORRUGADO PARA ELETRICA, DN 1 1/4"</v>
          </cell>
          <cell r="C4994" t="str">
            <v xml:space="preserve">UN    </v>
          </cell>
          <cell r="D4994">
            <v>0.94</v>
          </cell>
        </row>
        <row r="4995">
          <cell r="A4995">
            <v>39642</v>
          </cell>
          <cell r="B4995" t="str">
            <v>ANEL DE BORRACHA PARA VEDACAO DE DUTO PEAD CORRUGADO PARA ELETRICA, DN 1 1/2"</v>
          </cell>
          <cell r="C4995" t="str">
            <v xml:space="preserve">UN    </v>
          </cell>
          <cell r="D4995">
            <v>1.36</v>
          </cell>
        </row>
        <row r="4996">
          <cell r="A4996">
            <v>39643</v>
          </cell>
          <cell r="B4996" t="str">
            <v>ANEL DE BORRACHA PARA VEDACAO DE DUTO PEAD CORRUGADO PARA ELETRICA, DN 2"</v>
          </cell>
          <cell r="C4996" t="str">
            <v xml:space="preserve">UN    </v>
          </cell>
          <cell r="D4996">
            <v>3.78</v>
          </cell>
        </row>
        <row r="4997">
          <cell r="A4997">
            <v>39644</v>
          </cell>
          <cell r="B4997" t="str">
            <v>ANEL DE BORRACHA PARA VEDACAO DE DUTO PEAD CORRUGADO PARA ELETRICA, DN 3"</v>
          </cell>
          <cell r="C4997" t="str">
            <v xml:space="preserve">UN    </v>
          </cell>
          <cell r="D4997">
            <v>4.88</v>
          </cell>
        </row>
        <row r="4998">
          <cell r="A4998">
            <v>39645</v>
          </cell>
          <cell r="B4998" t="str">
            <v>ANEL DE BORRACHA PARA VEDACAO DE DUTO PEAD CORRUGADO PARA ELETRICA, DN 4"</v>
          </cell>
          <cell r="C4998" t="str">
            <v xml:space="preserve">UN    </v>
          </cell>
          <cell r="D4998">
            <v>6.3</v>
          </cell>
        </row>
        <row r="4999">
          <cell r="A4999">
            <v>39660</v>
          </cell>
          <cell r="B4999" t="str">
            <v>TUBO DE COBRE FLEXIVEL, D = 1/2 ", E = 0,79 MM, PARA AR-CONDICIONADO/ INSTALACOES GAS RESIDENCIAIS E COMERCIAIS</v>
          </cell>
          <cell r="C4999" t="str">
            <v xml:space="preserve">M     </v>
          </cell>
          <cell r="D4999">
            <v>17.3</v>
          </cell>
        </row>
        <row r="5000">
          <cell r="A5000">
            <v>39661</v>
          </cell>
          <cell r="B5000" t="str">
            <v>TUBO DE COBRE FLEXIVEL, D = 3/16 ", E = 0,79 MM, PARA AR-CONDICIONADO/ INSTALACOES GAS RESIDENCIAIS E COMERCIAIS</v>
          </cell>
          <cell r="C5000" t="str">
            <v xml:space="preserve">M     </v>
          </cell>
          <cell r="D5000">
            <v>5.65</v>
          </cell>
        </row>
        <row r="5001">
          <cell r="A5001">
            <v>39662</v>
          </cell>
          <cell r="B5001" t="str">
            <v>TUBO DE COBRE FLEXIVEL, D = 1/4 ", E = 0,79 MM, PARA AR-CONDICIONADO/ INSTALACOES GAS RESIDENCIAIS E COMERCIAIS</v>
          </cell>
          <cell r="C5001" t="str">
            <v xml:space="preserve">M     </v>
          </cell>
          <cell r="D5001">
            <v>8.2899999999999991</v>
          </cell>
        </row>
        <row r="5002">
          <cell r="A5002">
            <v>39663</v>
          </cell>
          <cell r="B5002" t="str">
            <v>TUBO DE COBRE FLEXIVEL, D = 5/16 ", E = 0,79 MM, PARA AR-CONDICIONADO/ INSTALACOES GAS RESIDENCIAIS E COMERCIAIS</v>
          </cell>
          <cell r="C5002" t="str">
            <v xml:space="preserve">M     </v>
          </cell>
          <cell r="D5002">
            <v>10.19</v>
          </cell>
        </row>
        <row r="5003">
          <cell r="A5003">
            <v>39664</v>
          </cell>
          <cell r="B5003" t="str">
            <v>TUBO DE COBRE FLEXIVEL, D = 3/8 ", E = 0,79 MM, PARA AR-CONDICIONADO/ INSTALACOES GAS RESIDENCIAIS E COMERCIAIS</v>
          </cell>
          <cell r="C5003" t="str">
            <v xml:space="preserve">M     </v>
          </cell>
          <cell r="D5003">
            <v>12.75</v>
          </cell>
        </row>
        <row r="5004">
          <cell r="A5004">
            <v>39665</v>
          </cell>
          <cell r="B5004" t="str">
            <v>TUBO DE COBRE FLEXIVEL, D = 5/8 ", E = 0,79 MM, PARA AR-CONDICIONADO/ INSTALACOES GAS RESIDENCIAIS E COMERCIAIS</v>
          </cell>
          <cell r="C5004" t="str">
            <v xml:space="preserve">M     </v>
          </cell>
          <cell r="D5004">
            <v>21.51</v>
          </cell>
        </row>
        <row r="5005">
          <cell r="A5005">
            <v>39666</v>
          </cell>
          <cell r="B5005" t="str">
            <v>TUBO DE COBRE FLEXIVEL, D = 3/4 ", E = 0,79 MM, PARA AR-CONDICIONADO/ INSTALACOES GAS RESIDENCIAIS E COMERCIAIS</v>
          </cell>
          <cell r="C5005" t="str">
            <v xml:space="preserve">M     </v>
          </cell>
          <cell r="D5005">
            <v>26.02</v>
          </cell>
        </row>
        <row r="5006">
          <cell r="A5006">
            <v>39678</v>
          </cell>
          <cell r="B5006" t="str">
            <v>CABECOTE PARA ENTRADA DE LINHA DE ALIMENTACAO PARA ELETRODUTO, EM LIGA DE ALUMINIO COM ACABAMENTO ANTI CORROSIVO, COM FIXACAO POR ENCAIXE LISO DE 360 GRAUS, DE 1/2"</v>
          </cell>
          <cell r="C5006" t="str">
            <v xml:space="preserve">UN    </v>
          </cell>
          <cell r="D5006">
            <v>1.46</v>
          </cell>
        </row>
        <row r="5007">
          <cell r="A5007">
            <v>39679</v>
          </cell>
          <cell r="B5007" t="str">
            <v>CABECOTE PARA ENTRADA DE LINHA DE ALIMENTACAO PARA ELETRODUTO, EM LIGA DE ALUMINIO COM ACABAMENTO ANTI CORROSIVO, COM FIXACAO POR ENCAIXE LISO DE 360 GRAUS, DE 3 1/2"</v>
          </cell>
          <cell r="C5007" t="str">
            <v xml:space="preserve">UN    </v>
          </cell>
          <cell r="D5007">
            <v>31.27</v>
          </cell>
        </row>
        <row r="5008">
          <cell r="A5008">
            <v>39680</v>
          </cell>
          <cell r="B5008" t="str">
            <v>CAIXA DE PROTECAO PARA 1 MEDIDOR MONOFASICO, EM CHAPA DE ACO 20 USG (PADRAO DA CONCESSIONARIA LOCAL)</v>
          </cell>
          <cell r="C5008" t="str">
            <v xml:space="preserve">UN    </v>
          </cell>
          <cell r="D5008">
            <v>83.77</v>
          </cell>
        </row>
        <row r="5009">
          <cell r="A5009">
            <v>39681</v>
          </cell>
          <cell r="B5009" t="str">
            <v>CAIXA DE PROTECAO PARA 1 MEDIDOR BIFASICO, EM CHAPA DE ACO 20 USG (PADRAO DA CONCESSIONARIA LOCAL)</v>
          </cell>
          <cell r="C5009" t="str">
            <v xml:space="preserve">UN    </v>
          </cell>
          <cell r="D5009">
            <v>162.62</v>
          </cell>
        </row>
        <row r="5010">
          <cell r="A5010">
            <v>39682</v>
          </cell>
          <cell r="B5010" t="str">
            <v>CAIXA DE PROTECAO PARA 1 MEDIDOR TRIFASICO, EM CHAPA DE ACO 20 USG (PADRAO DA CONCESSIONARIA LOCAL)</v>
          </cell>
          <cell r="C5010" t="str">
            <v xml:space="preserve">UN    </v>
          </cell>
          <cell r="D5010">
            <v>164.26</v>
          </cell>
        </row>
        <row r="5011">
          <cell r="A5011">
            <v>39683</v>
          </cell>
          <cell r="B5011" t="str">
            <v>CAIXA INTERNA/EXTERNA DE MEDICAO PARA 1 MEDIDOR MONOFASICO, COM VISOR, EM CHAPA DE ACO 18 USG (PADRAO DA CONCESSIONARIA LOCAL)</v>
          </cell>
          <cell r="C5011" t="str">
            <v xml:space="preserve">UN    </v>
          </cell>
          <cell r="D5011">
            <v>51.28</v>
          </cell>
        </row>
        <row r="5012">
          <cell r="A5012">
            <v>39685</v>
          </cell>
          <cell r="B5012" t="str">
            <v>CAIXA EXTERNA DE MEDICAO PARA 1 MEDIDOR TRIFASICO, COM VISOR, EM CHAPA DE ACO 18 USG (PADRAO DA CONCESSIONARIA LOCAL)</v>
          </cell>
          <cell r="C5012" t="str">
            <v xml:space="preserve">UN    </v>
          </cell>
          <cell r="D5012">
            <v>139.35</v>
          </cell>
        </row>
        <row r="5013">
          <cell r="A5013">
            <v>39686</v>
          </cell>
          <cell r="B5013" t="str">
            <v>CAIXA INTERNA DE MEDICAO PARA 4 MEDIDORES MONOFASICOS, COM VISOR, EM CHAPA DE ACO 18 USG (PADRAO DA CONCESSIONARIA LOCAL)</v>
          </cell>
          <cell r="C5013" t="str">
            <v xml:space="preserve">UN    </v>
          </cell>
          <cell r="D5013">
            <v>252.18</v>
          </cell>
        </row>
        <row r="5014">
          <cell r="A5014">
            <v>39687</v>
          </cell>
          <cell r="B5014" t="str">
            <v>CAIXA EXTERNA DE MEDICAO PARA 4 MEDIDORES MONOFASICOS, COM VISOR, EM CHAPA DE ACO 18 USG (PADRAO DA CONCESSIONARIA LOCAL)</v>
          </cell>
          <cell r="C5014" t="str">
            <v xml:space="preserve">UN    </v>
          </cell>
          <cell r="D5014">
            <v>262.69</v>
          </cell>
        </row>
        <row r="5015">
          <cell r="A5015">
            <v>39688</v>
          </cell>
          <cell r="B5015" t="str">
            <v>CAIXA PARA MEDICAO COLETIVA TIPO K, PADRAO BIFASICO OU TRIFASICO, PARA ATE 2 MEDIDORES (PADRAO DA CONCESSIONARIA LOCAL)</v>
          </cell>
          <cell r="C5015" t="str">
            <v xml:space="preserve">UN    </v>
          </cell>
          <cell r="D5015">
            <v>474.73</v>
          </cell>
        </row>
        <row r="5016">
          <cell r="A5016">
            <v>39689</v>
          </cell>
          <cell r="B5016" t="str">
            <v>CAIXA PARA MEDICAO COLETIVA TIPO H, PADRAO BIFASICO OU TRIFASICO, PARA ATE 6 MEDIDORES (PADRAO DA CONCESSIONARIA LOCAL)</v>
          </cell>
          <cell r="C5016" t="str">
            <v xml:space="preserve">UN    </v>
          </cell>
          <cell r="D5016">
            <v>3285.33</v>
          </cell>
        </row>
        <row r="5017">
          <cell r="A5017">
            <v>39690</v>
          </cell>
          <cell r="B5017" t="str">
            <v>CAIXA PARA MEDICAO COLETIVA TIPO M, PADRAO BIFASICO OU TRIFASICO, PARA ATE 8 MEDIDORES (PADRAO DA CONCESSIONARIA LOCAL)</v>
          </cell>
          <cell r="C5017" t="str">
            <v xml:space="preserve">UN    </v>
          </cell>
          <cell r="D5017">
            <v>4459.84</v>
          </cell>
        </row>
        <row r="5018">
          <cell r="A5018">
            <v>39691</v>
          </cell>
          <cell r="B5018" t="str">
            <v>CAIXA PARA MEDICAO COLETIVA TIPO N, PADRAO BIFASICO OU TRIFASICO, PARA ATE 12 MEDIDORES (PADRAO DA CONCESSIONARIA LOCAL)</v>
          </cell>
          <cell r="C5018" t="str">
            <v xml:space="preserve">UN    </v>
          </cell>
          <cell r="D5018">
            <v>4985.49</v>
          </cell>
        </row>
        <row r="5019">
          <cell r="A5019">
            <v>39692</v>
          </cell>
          <cell r="B5019" t="str">
            <v>CAIXA DE PROTECAO PARA TRANSFORMADOR CORRENTE, EM CHAPA DE ACO 18 USG (PADRAO DA CONCESSIONARIA LOCAL)</v>
          </cell>
          <cell r="C5019" t="str">
            <v xml:space="preserve">UN    </v>
          </cell>
          <cell r="D5019">
            <v>288</v>
          </cell>
        </row>
        <row r="5020">
          <cell r="A5020">
            <v>39693</v>
          </cell>
          <cell r="B5020" t="str">
            <v>CAIXA DE PROTECAO EXTERNA PARA MEDIDOR HOROSAZONAL, DE BAIXA TENSAO, COM MODULO, EM CHAPA DE ACO (PADRAO DA CONCESSIONARIA LOCAL)</v>
          </cell>
          <cell r="C5020" t="str">
            <v xml:space="preserve">UN    </v>
          </cell>
          <cell r="D5020">
            <v>1710.87</v>
          </cell>
        </row>
        <row r="5021">
          <cell r="A5021">
            <v>39694</v>
          </cell>
          <cell r="B5021" t="str">
            <v>PISO ELEVADO COM 2 PLACAS DE ACO COM ENCHIMENTO DE CONCRETO CELULAR, INCLUSO BASE/HASTE/CRUZETAS, 60 X 60 CM, H = *28* CM, RESISTENCIA CARGA CONCENTRADA 496 KG (COM COLOCACAO)</v>
          </cell>
          <cell r="C5021" t="str">
            <v xml:space="preserve">M2    </v>
          </cell>
          <cell r="D5021">
            <v>206.23</v>
          </cell>
        </row>
        <row r="5022">
          <cell r="A5022">
            <v>39695</v>
          </cell>
          <cell r="B5022" t="str">
            <v>MANTA DE POLIETILENO EXPANDIDO COM 1 FACE METALIZADA PARA SUBCOBERTURA, E = *5* MM</v>
          </cell>
          <cell r="C5022" t="str">
            <v xml:space="preserve">M2    </v>
          </cell>
          <cell r="D5022">
            <v>1.08</v>
          </cell>
        </row>
        <row r="5023">
          <cell r="A5023">
            <v>39696</v>
          </cell>
          <cell r="B5023" t="str">
            <v>MANTA ALUMINIZADA 1 FACE PARA SUBCOBERTURA, E = *1* MM</v>
          </cell>
          <cell r="C5023" t="str">
            <v xml:space="preserve">M2    </v>
          </cell>
          <cell r="D5023">
            <v>4.4000000000000004</v>
          </cell>
        </row>
        <row r="5024">
          <cell r="A5024">
            <v>39697</v>
          </cell>
          <cell r="B5024" t="str">
            <v>MANTA ALUMINIZADA NAS DUAS FACES, PARA SUBCOBERTURA, E = *2* MM</v>
          </cell>
          <cell r="C5024" t="str">
            <v xml:space="preserve">M2    </v>
          </cell>
          <cell r="D5024">
            <v>0.41</v>
          </cell>
        </row>
        <row r="5025">
          <cell r="A5025">
            <v>39699</v>
          </cell>
          <cell r="B5025" t="str">
            <v>MANTA DE BORRACHA ANTIRRUIDO 5 MM</v>
          </cell>
          <cell r="C5025" t="str">
            <v xml:space="preserve">M2    </v>
          </cell>
          <cell r="D5025">
            <v>9.76</v>
          </cell>
        </row>
        <row r="5026">
          <cell r="A5026">
            <v>39700</v>
          </cell>
          <cell r="B5026" t="str">
            <v>MANTA ANTIRRUIDO DE POLIESTER (PET) PARA CONTRAPISO E = *8* MM</v>
          </cell>
          <cell r="C5026" t="str">
            <v xml:space="preserve">M2    </v>
          </cell>
          <cell r="D5026">
            <v>16.72</v>
          </cell>
        </row>
        <row r="5027">
          <cell r="A5027">
            <v>39701</v>
          </cell>
          <cell r="B5027" t="str">
            <v>FITA ADESIVA ASFALTICA ALUMINIZADA MULTIUSO, L = 10 CM, ROLO DE 10 M</v>
          </cell>
          <cell r="C5027" t="str">
            <v xml:space="preserve">UN    </v>
          </cell>
          <cell r="D5027">
            <v>61.73</v>
          </cell>
        </row>
        <row r="5028">
          <cell r="A5028">
            <v>39719</v>
          </cell>
          <cell r="B5028" t="str">
            <v>ADESIVO LIQUIDO A BASE DE RESINAS PARA COLAGEM DE ESPUMA DE ISOLAMENTO TERMICO FLEXIVEL</v>
          </cell>
          <cell r="C5028" t="str">
            <v xml:space="preserve">L     </v>
          </cell>
          <cell r="D5028">
            <v>59.15</v>
          </cell>
        </row>
        <row r="5029">
          <cell r="A5029">
            <v>39724</v>
          </cell>
          <cell r="B5029" t="str">
            <v>TUBO DE COBRE CLASSE "I", DN = 1/2 " (15 MM), PARA INSTALACOES INDUSTRIAIS DE ALTA PRESSAO E VAPOR</v>
          </cell>
          <cell r="C5029" t="str">
            <v xml:space="preserve">M     </v>
          </cell>
          <cell r="D5029">
            <v>24.42</v>
          </cell>
        </row>
        <row r="5030">
          <cell r="A5030">
            <v>39725</v>
          </cell>
          <cell r="B5030" t="str">
            <v>TUBO DE COBRE CLASSE "I", DN = 3/4 " (22 MM), PARA INSTALACOES INDUSTRIAIS DE ALTA PRESSAO E VAPOR</v>
          </cell>
          <cell r="C5030" t="str">
            <v xml:space="preserve">M     </v>
          </cell>
          <cell r="D5030">
            <v>39.799999999999997</v>
          </cell>
        </row>
        <row r="5031">
          <cell r="A5031">
            <v>39726</v>
          </cell>
          <cell r="B5031" t="str">
            <v>TUBO DE COBRE CLASSE "I", DN = 1 " (28 MM), PARA INSTALACOES INDUSTRIAIS DE ALTA PRESSAO E VAPOR</v>
          </cell>
          <cell r="C5031" t="str">
            <v xml:space="preserve">M     </v>
          </cell>
          <cell r="D5031">
            <v>55.14</v>
          </cell>
        </row>
        <row r="5032">
          <cell r="A5032">
            <v>39727</v>
          </cell>
          <cell r="B5032" t="str">
            <v>TUBO DE COBRE CLASSE "I", DN = 1 1/4 " (35 MM), PARA INSTALACOES INDUSTRIAIS DE ALTA PRESSAO E VAPOR</v>
          </cell>
          <cell r="C5032" t="str">
            <v xml:space="preserve">M     </v>
          </cell>
          <cell r="D5032">
            <v>79.760000000000005</v>
          </cell>
        </row>
        <row r="5033">
          <cell r="A5033">
            <v>39728</v>
          </cell>
          <cell r="B5033" t="str">
            <v>TUBO DE COBRE CLASSE "I", DN = 1 1/2 " (42 MM), PARA INSTALACOES INDUSTRIAIS DE ALTA PRESSAO E VAPOR</v>
          </cell>
          <cell r="C5033" t="str">
            <v xml:space="preserve">M     </v>
          </cell>
          <cell r="D5033">
            <v>96.92</v>
          </cell>
        </row>
        <row r="5034">
          <cell r="A5034">
            <v>39729</v>
          </cell>
          <cell r="B5034" t="str">
            <v>TUBO DE COBRE CLASSE "I", DN = 2 " (54 MM), PARA INSTALACOES INDUSTRIAIS DE ALTA PRESSAO E VAPOR</v>
          </cell>
          <cell r="C5034" t="str">
            <v xml:space="preserve">M     </v>
          </cell>
          <cell r="D5034">
            <v>134.21</v>
          </cell>
        </row>
        <row r="5035">
          <cell r="A5035">
            <v>39730</v>
          </cell>
          <cell r="B5035" t="str">
            <v>TUBO DE COBRE CLASSE "I", DN = 2 1/2 " (66 MM), PARA INSTALACOES INDUSTRIAIS DE ALTA PRESSAO E VAPOR</v>
          </cell>
          <cell r="C5035" t="str">
            <v xml:space="preserve">M     </v>
          </cell>
          <cell r="D5035">
            <v>174.14</v>
          </cell>
        </row>
        <row r="5036">
          <cell r="A5036">
            <v>39731</v>
          </cell>
          <cell r="B5036" t="str">
            <v>TUBO DE COBRE CLASSE "I", DN = 3 " (79 MM), PARA INSTALACOES INDUSTRIAIS DE ALTA PRESSAO E VAPOR</v>
          </cell>
          <cell r="C5036" t="str">
            <v xml:space="preserve">M     </v>
          </cell>
          <cell r="D5036">
            <v>257.91000000000003</v>
          </cell>
        </row>
        <row r="5037">
          <cell r="A5037">
            <v>39732</v>
          </cell>
          <cell r="B5037" t="str">
            <v>TUBO DE COBRE CLASSE "I", DN = 4" (104 MM), PARA INSTALACOES INDUSTRIAIS DE ALTA PRESSAO E VAPOR</v>
          </cell>
          <cell r="C5037" t="str">
            <v xml:space="preserve">M     </v>
          </cell>
          <cell r="D5037">
            <v>379.63</v>
          </cell>
        </row>
        <row r="5038">
          <cell r="A5038">
            <v>39744</v>
          </cell>
          <cell r="B5038" t="str">
            <v>PAINEL DE LA DE VIDRO SEM REVESTIMENTO PSI 40, E = 25 MM, DE 1200 X 600 MM</v>
          </cell>
          <cell r="C5038" t="str">
            <v xml:space="preserve">M2    </v>
          </cell>
          <cell r="D5038">
            <v>28.85</v>
          </cell>
        </row>
        <row r="5039">
          <cell r="A5039">
            <v>39745</v>
          </cell>
          <cell r="B5039" t="str">
            <v>PAINEL DE LA DE VIDRO SEM REVESTIMENTO PSI 40, E = 50 MM, DE 1200 X 600 MM</v>
          </cell>
          <cell r="C5039" t="str">
            <v xml:space="preserve">M2    </v>
          </cell>
          <cell r="D5039">
            <v>60.9</v>
          </cell>
        </row>
        <row r="5040">
          <cell r="A5040">
            <v>39746</v>
          </cell>
          <cell r="B5040" t="str">
            <v>CHUMBADOR DE ACO, 1" X 600 MM, PARA POSTES DE ACO COM BASE, INCLUSO PORCA E ARRUELA</v>
          </cell>
          <cell r="C5040" t="str">
            <v xml:space="preserve">UN    </v>
          </cell>
          <cell r="D5040">
            <v>114.8</v>
          </cell>
        </row>
        <row r="5041">
          <cell r="A5041">
            <v>39747</v>
          </cell>
          <cell r="B5041" t="str">
            <v>TUBO DE COBRE CLASSE "A", DN = 1/2 " (15 MM), PARA INSTALACOES DE MEDIA PRESSAO PARA GASES COMBUSTIVEIS E MEDICINAIS</v>
          </cell>
          <cell r="C5041" t="str">
            <v xml:space="preserve">M     </v>
          </cell>
          <cell r="D5041">
            <v>20.329999999999998</v>
          </cell>
        </row>
        <row r="5042">
          <cell r="A5042">
            <v>39748</v>
          </cell>
          <cell r="B5042" t="str">
            <v>TUBO DE COBRE CLASSE "A", DN = 3/4 " (22 MM), PARA INSTALACOES DE MEDIA PRESSAO PARA GASES COMBUSTIVEIS E MEDICINAIS</v>
          </cell>
          <cell r="C5042" t="str">
            <v xml:space="preserve">M     </v>
          </cell>
          <cell r="D5042">
            <v>32.89</v>
          </cell>
        </row>
        <row r="5043">
          <cell r="A5043">
            <v>39749</v>
          </cell>
          <cell r="B5043" t="str">
            <v>TUBO DE COBRE CLASSE "A", DN = 1 " (28 MM), PARA INSTALACOES DE MEDIA PRESSAO PARA GASES COMBUSTIVEIS E MEDICINAIS</v>
          </cell>
          <cell r="C5043" t="str">
            <v xml:space="preserve">M     </v>
          </cell>
          <cell r="D5043">
            <v>41.84</v>
          </cell>
        </row>
        <row r="5044">
          <cell r="A5044">
            <v>39750</v>
          </cell>
          <cell r="B5044" t="str">
            <v>TUBO DE COBRE CLASSE "A", DN = 1 1/4 " (35 MM), PARA INSTALACOES DE MEDIA PRESSAO PARA GASES COMBUSTIVEIS E MEDICINAIS</v>
          </cell>
          <cell r="C5044" t="str">
            <v xml:space="preserve">M     </v>
          </cell>
          <cell r="D5044">
            <v>63.2</v>
          </cell>
        </row>
        <row r="5045">
          <cell r="A5045">
            <v>39751</v>
          </cell>
          <cell r="B5045" t="str">
            <v>TUBO DE COBRE CLASSE "A", DN = 1 1/2 " (42 MM), PARA INSTALACOES DE MEDIA PRESSAO PARA GASES COMBUSTIVEIS E MEDICINAIS</v>
          </cell>
          <cell r="C5045" t="str">
            <v xml:space="preserve">M     </v>
          </cell>
          <cell r="D5045">
            <v>76.03</v>
          </cell>
        </row>
        <row r="5046">
          <cell r="A5046">
            <v>39752</v>
          </cell>
          <cell r="B5046" t="str">
            <v>TUBO DE COBRE, CLASSE "A", DN = 2" (54 MM), PARA INSTALACOES DE MEDIA PRESSAO PARA GASES COMBUSTIVEIS E MEDICINAIS</v>
          </cell>
          <cell r="C5046" t="str">
            <v xml:space="preserve">M     </v>
          </cell>
          <cell r="D5046">
            <v>108.19</v>
          </cell>
        </row>
        <row r="5047">
          <cell r="A5047">
            <v>39753</v>
          </cell>
          <cell r="B5047" t="str">
            <v>TUBO DE COBRE CLASSE "A", DN = 2 1/2 " (66 MM), PARA INSTALACOES DE MEDIA PRESSAO PARA GASES COMBUSTIVEIS E MEDICINAIS</v>
          </cell>
          <cell r="C5047" t="str">
            <v xml:space="preserve">M     </v>
          </cell>
          <cell r="D5047">
            <v>139.96</v>
          </cell>
        </row>
        <row r="5048">
          <cell r="A5048">
            <v>39754</v>
          </cell>
          <cell r="B5048" t="str">
            <v>TUBO DE COBRE CLASSE "A", DN = 3 " (79 MM), PARA INSTALACOES DE MEDIA PRESSAO PARA GASES COMBUSTIVEIS E MEDICINAIS</v>
          </cell>
          <cell r="C5048" t="str">
            <v xml:space="preserve">M     </v>
          </cell>
          <cell r="D5048">
            <v>206.2</v>
          </cell>
        </row>
        <row r="5049">
          <cell r="A5049">
            <v>39755</v>
          </cell>
          <cell r="B5049" t="str">
            <v>TUBO DE COBRE CLASSE "A", DN = 4 " (104 MM), PARA INSTALACOES DE MEDIA PRESSAO PARA GASES COMBUSTIVEIS E MEDICINAIS</v>
          </cell>
          <cell r="C5049" t="str">
            <v xml:space="preserve">M     </v>
          </cell>
          <cell r="D5049">
            <v>312.64999999999998</v>
          </cell>
        </row>
        <row r="5050">
          <cell r="A5050">
            <v>39756</v>
          </cell>
          <cell r="B5050" t="str">
            <v>QUADRO DE DISTRIBUICAO COM BARRAMENTO TRIFASICO, DE SOBREPOR, EM CHAPA DE ACO GALVANIZADO, PARA 12 DISJUNTORES DIN, 100 A</v>
          </cell>
          <cell r="C5050" t="str">
            <v xml:space="preserve">UN    </v>
          </cell>
          <cell r="D5050">
            <v>297.83</v>
          </cell>
        </row>
        <row r="5051">
          <cell r="A5051">
            <v>39757</v>
          </cell>
          <cell r="B5051" t="str">
            <v>QUADRO DE DISTRIBUICAO COM BARRAMENTO TRIFASICO, DE SOBREPOR, EM CHAPA DE ACO GALVANIZADO, PARA 28 DISJUNTORES DIN, 100 A</v>
          </cell>
          <cell r="C5051" t="str">
            <v xml:space="preserve">UN    </v>
          </cell>
          <cell r="D5051">
            <v>454.27</v>
          </cell>
        </row>
        <row r="5052">
          <cell r="A5052">
            <v>39758</v>
          </cell>
          <cell r="B5052" t="str">
            <v>QUADRO DE DISTRIBUICAO COM BARRAMENTO TRIFASICO, DE SOBREPOR, EM CHAPA DE ACO GALVANIZADO, PARA 30 DISJUNTORES DIN, 100 A</v>
          </cell>
          <cell r="C5052" t="str">
            <v xml:space="preserve">UN    </v>
          </cell>
          <cell r="D5052">
            <v>589.66999999999996</v>
          </cell>
        </row>
        <row r="5053">
          <cell r="A5053">
            <v>39759</v>
          </cell>
          <cell r="B5053" t="str">
            <v>QUADRO DE DISTRIBUICAO COM BARRAMENTO TRIFASICO, DE SOBREPOR, EM CHAPA DE ACO GALVANIZADO, PARA 36 DISJUNTORES DIN, 100 A</v>
          </cell>
          <cell r="C5053" t="str">
            <v xml:space="preserve">UN    </v>
          </cell>
          <cell r="D5053">
            <v>805.67</v>
          </cell>
        </row>
        <row r="5054">
          <cell r="A5054">
            <v>39760</v>
          </cell>
          <cell r="B5054" t="str">
            <v>QUADRO DE DISTRIBUICAO COM BARRAMENTO TRIFASICO, DE SOBREPOR, EM CHAPA DE ACO GALVANIZADO, PARA 40 DISJUNTORES DIN, 100 A</v>
          </cell>
          <cell r="C5054" t="str">
            <v xml:space="preserve">UN    </v>
          </cell>
          <cell r="D5054">
            <v>809.36</v>
          </cell>
        </row>
        <row r="5055">
          <cell r="A5055">
            <v>39761</v>
          </cell>
          <cell r="B5055" t="str">
            <v>QUADRO DE DISTRIBUICAO COM BARRAMENTO TRIFASICO, DE SOBREPOR, EM CHAPA DE ACO GALVANIZADO, PARA 48 DISJUNTORES DIN, 100 A</v>
          </cell>
          <cell r="C5055" t="str">
            <v xml:space="preserve">UN    </v>
          </cell>
          <cell r="D5055">
            <v>1035.8599999999999</v>
          </cell>
        </row>
        <row r="5056">
          <cell r="A5056">
            <v>39762</v>
          </cell>
          <cell r="B5056" t="str">
            <v>QUADRO DE DISTRIBUICAO COM BARRAMENTO TRIFASICO, DE EMBUTIR, EM CHAPA DE ACO GALVANIZADO, PARA 36 DISJUNTORES DIN, 100 A</v>
          </cell>
          <cell r="C5056" t="str">
            <v xml:space="preserve">UN    </v>
          </cell>
          <cell r="D5056">
            <v>650.9</v>
          </cell>
        </row>
        <row r="5057">
          <cell r="A5057">
            <v>39763</v>
          </cell>
          <cell r="B5057" t="str">
            <v>QUADRO DE DISTRIBUICAO COM BARRAMENTO TRIFASICO, DE EMBUTIR, EM CHAPA DE ACO GALVANIZADO, PARA 48 DISJUNTORES DIN, 100 A</v>
          </cell>
          <cell r="C5057" t="str">
            <v xml:space="preserve">UN    </v>
          </cell>
          <cell r="D5057">
            <v>982.34</v>
          </cell>
        </row>
        <row r="5058">
          <cell r="A5058">
            <v>39764</v>
          </cell>
          <cell r="B5058" t="str">
            <v>QUADRO DE DISTRIBUICAO SEM BARRAMENTO, COM PORTA, DE EMBUTIR, EM CHAPA DE ACO GALVANIZADO, PARA 6 DISJUNTORES NEMA</v>
          </cell>
          <cell r="C5058" t="str">
            <v xml:space="preserve">UN    </v>
          </cell>
          <cell r="D5058">
            <v>35.97</v>
          </cell>
        </row>
        <row r="5059">
          <cell r="A5059">
            <v>39765</v>
          </cell>
          <cell r="B5059" t="str">
            <v>QUADRO DE DISTRIBUICAO SEM BARRAMENTO, COM PORTA, DE EMBUTIR, EM CHAPA DE ACO GALVANIZADO, PARA 12 DISJUNTORES NEMA</v>
          </cell>
          <cell r="C5059" t="str">
            <v xml:space="preserve">UN    </v>
          </cell>
          <cell r="D5059">
            <v>45.99</v>
          </cell>
        </row>
        <row r="5060">
          <cell r="A5060">
            <v>39766</v>
          </cell>
          <cell r="B5060" t="str">
            <v>CAIXA DE PASSAGEM N 2, DE SOBREPOR, PADRAO TELEBRAS, DIMENSOES 20 X 20 X *12* CM, EM CHAPA DE ACO GALVANIZADO</v>
          </cell>
          <cell r="C5060" t="str">
            <v xml:space="preserve">UN    </v>
          </cell>
          <cell r="D5060">
            <v>57.16</v>
          </cell>
        </row>
        <row r="5061">
          <cell r="A5061">
            <v>39767</v>
          </cell>
          <cell r="B5061" t="str">
            <v>CAIXA DE PASSAGEM N 3, DE SOBREPOR, PADRAO TELEBRAS, DIMENSOES 40 X 40 X *12* CM, EM CHAPA DE ACO GALVANIZADO</v>
          </cell>
          <cell r="C5061" t="str">
            <v xml:space="preserve">UN    </v>
          </cell>
          <cell r="D5061">
            <v>129.77000000000001</v>
          </cell>
        </row>
        <row r="5062">
          <cell r="A5062">
            <v>39768</v>
          </cell>
          <cell r="B5062" t="str">
            <v>CAIXA DE PASSAGEM N 6, DE SOBREPOR, PADRAO TELEBRAS, DIMENSOES 120 X 120 X *12* CM, EM CHAPA DE ACO GALVANIZADO</v>
          </cell>
          <cell r="C5062" t="str">
            <v xml:space="preserve">UN    </v>
          </cell>
          <cell r="D5062">
            <v>683.15</v>
          </cell>
        </row>
        <row r="5063">
          <cell r="A5063">
            <v>39769</v>
          </cell>
          <cell r="B5063" t="str">
            <v>CAIXA DE PASSAGEM N 7, DE SOBREPOR, PADRAO TELEBRAS, DIMENSOES 150 X 150 X *15* CM, EM CHAPA DE ACO GALVANIZADO</v>
          </cell>
          <cell r="C5063" t="str">
            <v xml:space="preserve">UN    </v>
          </cell>
          <cell r="D5063">
            <v>1111.95</v>
          </cell>
        </row>
        <row r="5064">
          <cell r="A5064">
            <v>39770</v>
          </cell>
          <cell r="B5064" t="str">
            <v>CAIXA DE PASSAGEM N 8, DE SOBREPOR, PADRAO TELEBRAS, DIMENSOES 200 X 200 X *20* CM, EM CHAPA DE ACO GALVANIZADO</v>
          </cell>
          <cell r="C5064" t="str">
            <v xml:space="preserve">UN    </v>
          </cell>
          <cell r="D5064">
            <v>3898.37</v>
          </cell>
        </row>
        <row r="5065">
          <cell r="A5065">
            <v>39771</v>
          </cell>
          <cell r="B5065" t="str">
            <v>CAIXA DE PASSAGEM METALICA DE SOBREPOR COM TAMPA PARAFUSADA, DIMENSOES 20 X 20 X 10 CM</v>
          </cell>
          <cell r="C5065" t="str">
            <v xml:space="preserve">UN    </v>
          </cell>
          <cell r="D5065">
            <v>26.16</v>
          </cell>
        </row>
        <row r="5066">
          <cell r="A5066">
            <v>39772</v>
          </cell>
          <cell r="B5066" t="str">
            <v>CAIXA DE PASSAGEM METALICA DE SOBREPOR COM TAMPA PARAFUSADA, DIMENSOES 30 X 30 X 10 CM</v>
          </cell>
          <cell r="C5066" t="str">
            <v xml:space="preserve">UN    </v>
          </cell>
          <cell r="D5066">
            <v>51.82</v>
          </cell>
        </row>
        <row r="5067">
          <cell r="A5067">
            <v>39773</v>
          </cell>
          <cell r="B5067" t="str">
            <v>CAIXA DE PASSAGEM METALICA DE SOBREPOR COM TAMPA PARAFUSADA, DIMENSOES 40 X 40 X 15 CM</v>
          </cell>
          <cell r="C5067" t="str">
            <v xml:space="preserve">UN    </v>
          </cell>
          <cell r="D5067">
            <v>93.84</v>
          </cell>
        </row>
        <row r="5068">
          <cell r="A5068">
            <v>39774</v>
          </cell>
          <cell r="B5068" t="str">
            <v>CAIXA DE PASSAGEM METALICA DE SOBREPOR COM TAMPA PARAFUSADA, DIMENSOES 50 X 50 X 15 CM</v>
          </cell>
          <cell r="C5068" t="str">
            <v xml:space="preserve">UN    </v>
          </cell>
          <cell r="D5068">
            <v>121.93</v>
          </cell>
        </row>
        <row r="5069">
          <cell r="A5069">
            <v>39775</v>
          </cell>
          <cell r="B5069" t="str">
            <v>CAIXA DE PASSAGEM METALICA DE SOBREPOR COM TAMPA PARAFUSADA, DIMENSOES 60 X 60 X 20 CM</v>
          </cell>
          <cell r="C5069" t="str">
            <v xml:space="preserve">UN    </v>
          </cell>
          <cell r="D5069">
            <v>213.54</v>
          </cell>
        </row>
        <row r="5070">
          <cell r="A5070">
            <v>39776</v>
          </cell>
          <cell r="B5070" t="str">
            <v>CAIXA DE PASSAGEM METALICA DE SOBREPOR COM TAMPA PARAFUSADA, DIMENSOES 70 X 70 X 20 CM</v>
          </cell>
          <cell r="C5070" t="str">
            <v xml:space="preserve">UN    </v>
          </cell>
          <cell r="D5070">
            <v>262.82</v>
          </cell>
        </row>
        <row r="5071">
          <cell r="A5071">
            <v>39777</v>
          </cell>
          <cell r="B5071" t="str">
            <v>CAIXA DE PASSAGEM METALICA DE SOBREPOR COM TAMPA PARAFUSADA, DIMENSOES 80 X 80 X 20 CM</v>
          </cell>
          <cell r="C5071" t="str">
            <v xml:space="preserve">UN    </v>
          </cell>
          <cell r="D5071">
            <v>315.39</v>
          </cell>
        </row>
        <row r="5072">
          <cell r="A5072">
            <v>39794</v>
          </cell>
          <cell r="B5072" t="str">
            <v>QUADRO DE DISTRIBUICAO, SEM BARRAMENTO, EM PVC, DE EMBUTIR, PARA 4 DISJUNTORES DIN</v>
          </cell>
          <cell r="C5072" t="str">
            <v xml:space="preserve">UN    </v>
          </cell>
          <cell r="D5072">
            <v>19.63</v>
          </cell>
        </row>
        <row r="5073">
          <cell r="A5073">
            <v>39795</v>
          </cell>
          <cell r="B5073" t="str">
            <v>QUADRO DE DISTRIBUICAO, SEM BARRAMENTO, EM PVC, DE EMBUTIR, PARA 8 DISJUNTORES DIN</v>
          </cell>
          <cell r="C5073" t="str">
            <v xml:space="preserve">UN    </v>
          </cell>
          <cell r="D5073">
            <v>27.49</v>
          </cell>
        </row>
        <row r="5074">
          <cell r="A5074">
            <v>39796</v>
          </cell>
          <cell r="B5074" t="str">
            <v>QUADRO DE DISTRIBUICAO, SEM BARRAMENTO, EM PVC, DE EMBUTIR, PARA 16 DISJUNTORES DIN</v>
          </cell>
          <cell r="C5074" t="str">
            <v xml:space="preserve">UN    </v>
          </cell>
          <cell r="D5074">
            <v>62.39</v>
          </cell>
        </row>
        <row r="5075">
          <cell r="A5075">
            <v>39797</v>
          </cell>
          <cell r="B5075" t="str">
            <v>QUADRO DE DISTRIBUICAO, SEM BARRAMENTO, EM PVC, DE EMBUTIR, PARA 24 DISJUNTORES DIN</v>
          </cell>
          <cell r="C5075" t="str">
            <v xml:space="preserve">UN    </v>
          </cell>
          <cell r="D5075">
            <v>82.85</v>
          </cell>
        </row>
        <row r="5076">
          <cell r="A5076">
            <v>39798</v>
          </cell>
          <cell r="B5076" t="str">
            <v>QUADRO DE DISTRIBUICAO, SEM BARRAMENTO, EM PVC, DE EMBUTIR, PARA 36 DISJUNTORES DIN</v>
          </cell>
          <cell r="C5076" t="str">
            <v xml:space="preserve">UN    </v>
          </cell>
          <cell r="D5076">
            <v>138.12</v>
          </cell>
        </row>
        <row r="5077">
          <cell r="A5077">
            <v>39799</v>
          </cell>
          <cell r="B5077" t="str">
            <v>QUADRO DE DISTRIBUICAO, SEM BARRAMENTO, EM PVC, DE SOBREPOR, PARA 4 DISJUNTORES DIN</v>
          </cell>
          <cell r="C5077" t="str">
            <v xml:space="preserve">UN    </v>
          </cell>
          <cell r="D5077">
            <v>26.59</v>
          </cell>
        </row>
        <row r="5078">
          <cell r="A5078">
            <v>39800</v>
          </cell>
          <cell r="B5078" t="str">
            <v>QUADRO DE DISTRIBUICAO, SEM BARRAMENTO, EM PVC, DE SOBREPOR, PARA 8 DISJUNTORES DIN</v>
          </cell>
          <cell r="C5078" t="str">
            <v xml:space="preserve">UN    </v>
          </cell>
          <cell r="D5078">
            <v>44.75</v>
          </cell>
        </row>
        <row r="5079">
          <cell r="A5079">
            <v>39801</v>
          </cell>
          <cell r="B5079" t="str">
            <v>QUADRO DE DISTRIBUICAO, SEM BARRAMENTO, EM PVC, DE SOBREPOR, PARA 16 DISJUNTORES DIN</v>
          </cell>
          <cell r="C5079" t="str">
            <v xml:space="preserve">UN    </v>
          </cell>
          <cell r="D5079">
            <v>70.34</v>
          </cell>
        </row>
        <row r="5080">
          <cell r="A5080">
            <v>39802</v>
          </cell>
          <cell r="B5080" t="str">
            <v>QUADRO DE DISTRIBUICAO, SEM BARRAMENTO, EM PVC, DE SOBREPOR, PARA 24 DISJUNTORES DIN</v>
          </cell>
          <cell r="C5080" t="str">
            <v xml:space="preserve">UN    </v>
          </cell>
          <cell r="D5080">
            <v>116.81</v>
          </cell>
        </row>
        <row r="5081">
          <cell r="A5081">
            <v>39803</v>
          </cell>
          <cell r="B5081" t="str">
            <v>QUADRO DE DISTRIBUICAO, SEM BARRAMENTO, EM PVC, DE SOBREPOR, PARA 36 DISJUNTORES DIN</v>
          </cell>
          <cell r="C5081" t="str">
            <v xml:space="preserve">UN    </v>
          </cell>
          <cell r="D5081">
            <v>161.87</v>
          </cell>
        </row>
        <row r="5082">
          <cell r="A5082">
            <v>39804</v>
          </cell>
          <cell r="B5082" t="str">
            <v>QUADRO DE DISTRIBUICAO, COM BARRAMENTO TERRA / NEUTRO, DE EMBUTIR, PARA 8 DISJUNTORES DIN</v>
          </cell>
          <cell r="C5082" t="str">
            <v xml:space="preserve">UN    </v>
          </cell>
          <cell r="D5082">
            <v>61.23</v>
          </cell>
        </row>
        <row r="5083">
          <cell r="A5083">
            <v>39805</v>
          </cell>
          <cell r="B5083" t="str">
            <v>QUADRO DE DISTRIBUICAO, COM BARRAMENTO TERRA / NEUTRO, DE EMBUTIR, PARA 16 DISJUNTORES DIN</v>
          </cell>
          <cell r="C5083" t="str">
            <v xml:space="preserve">UN    </v>
          </cell>
          <cell r="D5083">
            <v>109.04</v>
          </cell>
        </row>
        <row r="5084">
          <cell r="A5084">
            <v>39806</v>
          </cell>
          <cell r="B5084" t="str">
            <v>QUADRO DE DISTRIBUICAO, COM BARRAMENTO TERRA / NEUTRO, DE EMBUTIR, PARA 24 DISJUNTORES DIN</v>
          </cell>
          <cell r="C5084" t="str">
            <v xml:space="preserve">UN    </v>
          </cell>
          <cell r="D5084">
            <v>205.91</v>
          </cell>
        </row>
        <row r="5085">
          <cell r="A5085">
            <v>39807</v>
          </cell>
          <cell r="B5085" t="str">
            <v>QUADRO DE DISTRIBUICAO, COM BARRAMENTO TERRA / NEUTRO, DE EMBUTIR, PARA 36 DISJUNTORES DIN</v>
          </cell>
          <cell r="C5085" t="str">
            <v xml:space="preserve">UN    </v>
          </cell>
          <cell r="D5085">
            <v>290.29000000000002</v>
          </cell>
        </row>
        <row r="5086">
          <cell r="A5086">
            <v>39808</v>
          </cell>
          <cell r="B5086" t="str">
            <v>CAIXA PARA MEDIDOR MONOFASICO, EM POLICARBONATO (TERMOPLASTICO), COM DISJUNTOR</v>
          </cell>
          <cell r="C5086" t="str">
            <v xml:space="preserve">UN    </v>
          </cell>
          <cell r="D5086">
            <v>55.23</v>
          </cell>
        </row>
        <row r="5087">
          <cell r="A5087">
            <v>39809</v>
          </cell>
          <cell r="B5087" t="str">
            <v>CAIXA PARA MEDIDOR POLIFASICO, EM POLICARBONATO (TERMOPLASTICO), COM DISJUNTOR</v>
          </cell>
          <cell r="C5087" t="str">
            <v xml:space="preserve">UN    </v>
          </cell>
          <cell r="D5087">
            <v>152.47</v>
          </cell>
        </row>
        <row r="5088">
          <cell r="A5088">
            <v>39810</v>
          </cell>
          <cell r="B5088" t="str">
            <v>CAIXA DE PASSAGEM DE PAREDE, DE EMBUTIR, EM PVC, DIMENSOES *120 X 120 X 75* MM</v>
          </cell>
          <cell r="C5088" t="str">
            <v xml:space="preserve">UN    </v>
          </cell>
          <cell r="D5088">
            <v>14.96</v>
          </cell>
        </row>
        <row r="5089">
          <cell r="A5089">
            <v>39811</v>
          </cell>
          <cell r="B5089" t="str">
            <v>CAIXA DE PASSAGEM DE PAREDE, DE EMBUTIR, EM PVC, DIMENSOES *150 X 150 X 75* MM</v>
          </cell>
          <cell r="C5089" t="str">
            <v xml:space="preserve">UN    </v>
          </cell>
          <cell r="D5089">
            <v>18.95</v>
          </cell>
        </row>
        <row r="5090">
          <cell r="A5090">
            <v>39812</v>
          </cell>
          <cell r="B5090" t="str">
            <v>CAIXA DE PASSAGEM DE PAREDE, DE EMBUTIR, EM PVC, DIMENSOES *200 X 200 X 90* MM</v>
          </cell>
          <cell r="C5090" t="str">
            <v xml:space="preserve">UN    </v>
          </cell>
          <cell r="D5090">
            <v>28.9</v>
          </cell>
        </row>
        <row r="5091">
          <cell r="A5091">
            <v>39813</v>
          </cell>
          <cell r="B5091"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1" t="str">
            <v xml:space="preserve">UN    </v>
          </cell>
          <cell r="D5091">
            <v>14256.33</v>
          </cell>
        </row>
        <row r="5092">
          <cell r="A5092">
            <v>39814</v>
          </cell>
          <cell r="B5092" t="str">
            <v>LOCACAO DE ELEVADOR DE CREMALHEIRA CABINE SIMPLES FECHADA 1,5 X 2,5 X 2,35 M (UMA POR TORRE), CAPACIDADE DE CARGA *1200* KG (15 PESSOAS), TORRE DE 24 M (16 MODULOS), 16 PARADAS, FREIO DE SEGURANCA, LIMITADOR DE CARGA</v>
          </cell>
          <cell r="C5092" t="str">
            <v xml:space="preserve">H     </v>
          </cell>
          <cell r="D5092">
            <v>49.78</v>
          </cell>
        </row>
        <row r="5093">
          <cell r="A5093">
            <v>39826</v>
          </cell>
          <cell r="B5093" t="str">
            <v>AR-CONDICIONADO QUENTE/FRIO SPLIT PISO-TETO 24000 BTU/H</v>
          </cell>
          <cell r="C5093" t="str">
            <v xml:space="preserve">UN    </v>
          </cell>
          <cell r="D5093">
            <v>4163.45</v>
          </cell>
        </row>
        <row r="5094">
          <cell r="A5094">
            <v>39828</v>
          </cell>
          <cell r="B5094" t="str">
            <v>PROJETOR PNEUMATICO DE ARGAMASSA PARA CHAPISCO E REBOCO COM RECIPIENTE ACOPLADO, TIPO CANEQUNHA, COM VOLUME DE 1,50 L, SEM COMPRESSOR</v>
          </cell>
          <cell r="C5094" t="str">
            <v xml:space="preserve">UN    </v>
          </cell>
          <cell r="D5094">
            <v>459.22</v>
          </cell>
        </row>
        <row r="5095">
          <cell r="A5095">
            <v>39829</v>
          </cell>
          <cell r="B5095" t="str">
            <v>RODAPE EM POLIESTIRENO, BRANCO, H = *5* CM, E = *1,5* CM</v>
          </cell>
          <cell r="C5095" t="str">
            <v xml:space="preserve">M     </v>
          </cell>
          <cell r="D5095">
            <v>13.31</v>
          </cell>
        </row>
        <row r="5096">
          <cell r="A5096">
            <v>39830</v>
          </cell>
          <cell r="B5096" t="str">
            <v>GUARNICAO/ALIZAR/VISTA, E = *1,3* CM, L = *7,0* CM, EM POLIESTIRENO, BRANCO</v>
          </cell>
          <cell r="C5096" t="str">
            <v xml:space="preserve">JG    </v>
          </cell>
          <cell r="D5096">
            <v>108.49</v>
          </cell>
        </row>
        <row r="5097">
          <cell r="A5097">
            <v>39831</v>
          </cell>
          <cell r="B5097" t="str">
            <v>GUARNICAO/ALIZAR/VISTA, E = *1,5* CM, L = *5,0* CM, EM POLIESTIRENO, BRANCO</v>
          </cell>
          <cell r="C5097" t="str">
            <v xml:space="preserve">JG    </v>
          </cell>
          <cell r="D5097">
            <v>108.26</v>
          </cell>
        </row>
        <row r="5098">
          <cell r="A5098">
            <v>39833</v>
          </cell>
          <cell r="B5098" t="str">
            <v>LOCACAO DE GRUPO GERADOR DE *260* KVA, DIESEL REBOCAVEL, ACIONAMENTO MANUAL</v>
          </cell>
          <cell r="C5098" t="str">
            <v xml:space="preserve">H     </v>
          </cell>
          <cell r="D5098">
            <v>29.49</v>
          </cell>
        </row>
        <row r="5099">
          <cell r="A5099">
            <v>39834</v>
          </cell>
          <cell r="B5099" t="str">
            <v>LOCACAO DE GRUPO GERADOR DE *400* KVA, DIESEL REBOCAVEL, ACIONAMENTO MANUAL</v>
          </cell>
          <cell r="C5099" t="str">
            <v xml:space="preserve">H     </v>
          </cell>
          <cell r="D5099">
            <v>50.62</v>
          </cell>
        </row>
        <row r="5100">
          <cell r="A5100">
            <v>39835</v>
          </cell>
          <cell r="B5100" t="str">
            <v>LOCACAO DE GRUPO GERADOR DE *550* KVA, DIESEL REBOCAVEL, ACIONAMENTO MANUAL</v>
          </cell>
          <cell r="C5100" t="str">
            <v xml:space="preserve">H     </v>
          </cell>
          <cell r="D5100">
            <v>61.71</v>
          </cell>
        </row>
        <row r="5101">
          <cell r="A5101">
            <v>39836</v>
          </cell>
          <cell r="B5101" t="str">
            <v>GUARNICAO/ALIZAR/VISTA, E = *1,3* CM, L = *5,0* CM HASTE REGULAVEL = *35* MM, EM MDF/PVC WOOD/ POLIESTIRENO OU MADEIRA LAMINADA, PRIMER BRANCO</v>
          </cell>
          <cell r="C5101" t="str">
            <v xml:space="preserve">JG    </v>
          </cell>
          <cell r="D5101">
            <v>95.13</v>
          </cell>
        </row>
        <row r="5102">
          <cell r="A5102">
            <v>39837</v>
          </cell>
          <cell r="B5102" t="str">
            <v>BATENTE/PORTAL/ADUELA/MARCO, EM MDF/PVC WOOD/POLIESTIRENO OU MADEIRA LAMINADA, L = *9,0* CM COM GUARNICAO REGULAVEL 2 FACES = *35* MM, PRIMER</v>
          </cell>
          <cell r="C5102" t="str">
            <v xml:space="preserve">JG    </v>
          </cell>
          <cell r="D5102">
            <v>138.33000000000001</v>
          </cell>
        </row>
        <row r="5103">
          <cell r="A5103">
            <v>39838</v>
          </cell>
          <cell r="B5103" t="str">
            <v>AR-CONDICIONADO FRIO SPLIT PISO-TETO 18000 BTU/H</v>
          </cell>
          <cell r="C5103" t="str">
            <v xml:space="preserve">UN    </v>
          </cell>
          <cell r="D5103">
            <v>3810.21</v>
          </cell>
        </row>
        <row r="5104">
          <cell r="A5104">
            <v>39839</v>
          </cell>
          <cell r="B5104" t="str">
            <v>AR-CONDICIONADO FRIO SPLIT PISO-TETO 24000 BTU/H</v>
          </cell>
          <cell r="C5104" t="str">
            <v xml:space="preserve">UN    </v>
          </cell>
          <cell r="D5104">
            <v>3980.81</v>
          </cell>
        </row>
        <row r="5105">
          <cell r="A5105">
            <v>39840</v>
          </cell>
          <cell r="B5105" t="str">
            <v>AR-CONDICIONADO FRIO SPLIT PISO-TETO 30000 BTU/H</v>
          </cell>
          <cell r="C5105" t="str">
            <v xml:space="preserve">UN    </v>
          </cell>
          <cell r="D5105">
            <v>5072.9799999999996</v>
          </cell>
        </row>
        <row r="5106">
          <cell r="A5106">
            <v>39841</v>
          </cell>
          <cell r="B5106" t="str">
            <v>AR-CONDICIONADO FRIO SPLIT PISO-TETO 36000 BTU/H</v>
          </cell>
          <cell r="C5106" t="str">
            <v xml:space="preserve">UN    </v>
          </cell>
          <cell r="D5106">
            <v>5394.2</v>
          </cell>
        </row>
        <row r="5107">
          <cell r="A5107">
            <v>39842</v>
          </cell>
          <cell r="B5107" t="str">
            <v>AR-CONDICIONADO FRIO SPLIT PISO-TETO 48000 BTU/H</v>
          </cell>
          <cell r="C5107" t="str">
            <v xml:space="preserve">UN    </v>
          </cell>
          <cell r="D5107">
            <v>6852.65</v>
          </cell>
        </row>
        <row r="5108">
          <cell r="A5108">
            <v>39843</v>
          </cell>
          <cell r="B5108" t="str">
            <v>AR-CONDICIONADO FRIO SPLIT PISO-TETO 60000 BTU/H</v>
          </cell>
          <cell r="C5108" t="str">
            <v xml:space="preserve">UN    </v>
          </cell>
          <cell r="D5108">
            <v>7564.55</v>
          </cell>
        </row>
        <row r="5109">
          <cell r="A5109">
            <v>39844</v>
          </cell>
          <cell r="B5109" t="str">
            <v>AR-CONDICIONADO FRIO SPLIT HI-WALL (PAREDE) 18000 BTU/H</v>
          </cell>
          <cell r="C5109" t="str">
            <v xml:space="preserve">UN    </v>
          </cell>
          <cell r="D5109">
            <v>2250</v>
          </cell>
        </row>
        <row r="5110">
          <cell r="A5110">
            <v>39845</v>
          </cell>
          <cell r="B5110" t="str">
            <v>AR-CONDICIONADO FRIO SPLIT HI-WALL (PAREDE) 7000 BTU/H</v>
          </cell>
          <cell r="C5110" t="str">
            <v xml:space="preserve">UN    </v>
          </cell>
          <cell r="D5110">
            <v>1302.27</v>
          </cell>
        </row>
        <row r="5111">
          <cell r="A5111">
            <v>39846</v>
          </cell>
          <cell r="B5111" t="str">
            <v>AR-CONDICIONADO FRIO SPLIT HI-WALL (PAREDE) 9000 BTU/H</v>
          </cell>
          <cell r="C5111" t="str">
            <v xml:space="preserve">UN    </v>
          </cell>
          <cell r="D5111">
            <v>1374.7</v>
          </cell>
        </row>
        <row r="5112">
          <cell r="A5112">
            <v>39847</v>
          </cell>
          <cell r="B5112" t="str">
            <v>AR-CONDICIONADO FRIO SPLIT HI-WALL (PAREDE) 12000 BTU/H</v>
          </cell>
          <cell r="C5112" t="str">
            <v xml:space="preserve">UN    </v>
          </cell>
          <cell r="D5112">
            <v>1524.6</v>
          </cell>
        </row>
        <row r="5113">
          <cell r="A5113">
            <v>39848</v>
          </cell>
          <cell r="B5113" t="str">
            <v>TUBO / MANGUEIRA PRETA EM POLIETILENO, LINHA PESADA OU REFORCADA, TIPO ESPAGUETE, PARA INJECAO DE CALDA DE CIMENTO, D = 1/2", ESPESSURA 1,5 MM</v>
          </cell>
          <cell r="C5113" t="str">
            <v xml:space="preserve">M     </v>
          </cell>
          <cell r="D5113">
            <v>1.06</v>
          </cell>
        </row>
        <row r="5114">
          <cell r="A5114">
            <v>39849</v>
          </cell>
          <cell r="B5114" t="str">
            <v>CONCRETO USINADO BOMBEAVEL, CLASSE DE RESISTENCIA C20, COM BRITA 0 E 1, SLUMP = 190 +/- 20 MM, INCLUI SERVICO DE BOMBEAMENTO (NBR 8953)</v>
          </cell>
          <cell r="C5114" t="str">
            <v xml:space="preserve">M3    </v>
          </cell>
          <cell r="D5114">
            <v>347.55</v>
          </cell>
        </row>
        <row r="5115">
          <cell r="A5115">
            <v>39855</v>
          </cell>
          <cell r="B5115" t="str">
            <v>LUVA PASSANTE DE COBRE (REF 601) SEM ANEL DE SOLDA, BOLSA 15 MM</v>
          </cell>
          <cell r="C5115" t="str">
            <v xml:space="preserve">UN    </v>
          </cell>
          <cell r="D5115">
            <v>1.24</v>
          </cell>
        </row>
        <row r="5116">
          <cell r="A5116">
            <v>39856</v>
          </cell>
          <cell r="B5116" t="str">
            <v>LUVA PASSANTE DE COBRE (REF 601) SEM ANEL DE SOLDA, BOLSA 22 MM</v>
          </cell>
          <cell r="C5116" t="str">
            <v xml:space="preserve">UN    </v>
          </cell>
          <cell r="D5116">
            <v>2.92</v>
          </cell>
        </row>
        <row r="5117">
          <cell r="A5117">
            <v>39857</v>
          </cell>
          <cell r="B5117" t="str">
            <v>LUVA PASSANTE DE COBRE (REF 601) SEM ANEL DE SOLDA, BOLSA 28 MM</v>
          </cell>
          <cell r="C5117" t="str">
            <v xml:space="preserve">UN    </v>
          </cell>
          <cell r="D5117">
            <v>4.7300000000000004</v>
          </cell>
        </row>
        <row r="5118">
          <cell r="A5118">
            <v>39858</v>
          </cell>
          <cell r="B5118" t="str">
            <v>LUVA PASSANTE DE COBRE (REF 601) SEM ANEL DE SOLDA, BOLSA 35 MM</v>
          </cell>
          <cell r="C5118" t="str">
            <v xml:space="preserve">UN    </v>
          </cell>
          <cell r="D5118">
            <v>10.49</v>
          </cell>
        </row>
        <row r="5119">
          <cell r="A5119">
            <v>39859</v>
          </cell>
          <cell r="B5119" t="str">
            <v>LUVA PASSANTE DE COBRE (REF 601) SEM ANEL DE SOLDA, BOLSA 42 MM</v>
          </cell>
          <cell r="C5119" t="str">
            <v xml:space="preserve">UN    </v>
          </cell>
          <cell r="D5119">
            <v>16.170000000000002</v>
          </cell>
        </row>
        <row r="5120">
          <cell r="A5120">
            <v>39860</v>
          </cell>
          <cell r="B5120" t="str">
            <v>LUVA PASSANTE DE COBRE (REF 601) SEM ANEL DE SOLDA, BOLSA 54 MM</v>
          </cell>
          <cell r="C5120" t="str">
            <v xml:space="preserve">UN    </v>
          </cell>
          <cell r="D5120">
            <v>24.82</v>
          </cell>
        </row>
        <row r="5121">
          <cell r="A5121">
            <v>39861</v>
          </cell>
          <cell r="B5121" t="str">
            <v>LUVA PASSANTE DE COBRE (REF 601) SEM ANEL DE SOLDA, BOLSA 66 MM</v>
          </cell>
          <cell r="C5121" t="str">
            <v xml:space="preserve">UN    </v>
          </cell>
          <cell r="D5121">
            <v>70.88</v>
          </cell>
        </row>
        <row r="5122">
          <cell r="A5122">
            <v>39862</v>
          </cell>
          <cell r="B5122" t="str">
            <v>CONECTOR BRONZE/LATAO (REF 603) SEM ANEL DE SOLDA, BOLSA X ROSCA F, 15 MM X 1/2"</v>
          </cell>
          <cell r="C5122" t="str">
            <v xml:space="preserve">UN    </v>
          </cell>
          <cell r="D5122">
            <v>5.93</v>
          </cell>
        </row>
        <row r="5123">
          <cell r="A5123">
            <v>39863</v>
          </cell>
          <cell r="B5123" t="str">
            <v>CONECTOR BRONZE/LATAO (REF 603) SEM ANEL DE SOLDA, BOLSA X ROSCA F, 22 MM X 1/2"</v>
          </cell>
          <cell r="C5123" t="str">
            <v xml:space="preserve">UN    </v>
          </cell>
          <cell r="D5123">
            <v>6.01</v>
          </cell>
        </row>
        <row r="5124">
          <cell r="A5124">
            <v>39864</v>
          </cell>
          <cell r="B5124" t="str">
            <v>CONECTOR BRONZE/LATAO (REF 603) SEM ANEL DE SOLDA, BOLSA X ROSCA F, 22 MM X 3/4"</v>
          </cell>
          <cell r="C5124" t="str">
            <v xml:space="preserve">UN    </v>
          </cell>
          <cell r="D5124">
            <v>7.46</v>
          </cell>
        </row>
        <row r="5125">
          <cell r="A5125">
            <v>39865</v>
          </cell>
          <cell r="B5125" t="str">
            <v>CONECTOR BRONZE/LATAO (REF 603) SEM ANEL DE SOLDA, BOLSA X ROSCA F, 28 MM X 1/2"</v>
          </cell>
          <cell r="C5125" t="str">
            <v xml:space="preserve">UN    </v>
          </cell>
          <cell r="D5125">
            <v>10.51</v>
          </cell>
        </row>
        <row r="5126">
          <cell r="A5126">
            <v>39866</v>
          </cell>
          <cell r="B5126" t="str">
            <v>CURVA DE TRANSPOSICAO BRONZE/LATAO (REF 736) SEM ANEL DE SOLDA, BOLSA X BOLSA, 15 MM</v>
          </cell>
          <cell r="C5126" t="str">
            <v xml:space="preserve">UN    </v>
          </cell>
          <cell r="D5126">
            <v>7.8</v>
          </cell>
        </row>
        <row r="5127">
          <cell r="A5127">
            <v>39867</v>
          </cell>
          <cell r="B5127" t="str">
            <v>CURVA DE TRANSPOSICAO BRONZE/LATAO (REF 736) SEM ANEL DE SOLDA, BOLSA X BOLSA, 22 MM</v>
          </cell>
          <cell r="C5127" t="str">
            <v xml:space="preserve">UN    </v>
          </cell>
          <cell r="D5127">
            <v>17.329999999999998</v>
          </cell>
        </row>
        <row r="5128">
          <cell r="A5128">
            <v>39868</v>
          </cell>
          <cell r="B5128" t="str">
            <v>CURVA DE TRANSPOSICAO BRONZE/LATAO (REF 736) SEM ANEL DE SOLDA, BOLSA X BOLSA, 28 MM</v>
          </cell>
          <cell r="C5128" t="str">
            <v xml:space="preserve">UN    </v>
          </cell>
          <cell r="D5128">
            <v>31.23</v>
          </cell>
        </row>
        <row r="5129">
          <cell r="A5129">
            <v>39869</v>
          </cell>
          <cell r="B5129" t="str">
            <v>COTOVELO BRONZE/LATAO (REF 707-3) SEM ANEL DE SOLDA, BOLSA X ROSCA F, 15MM X 1/2"</v>
          </cell>
          <cell r="C5129" t="str">
            <v xml:space="preserve">UN    </v>
          </cell>
          <cell r="D5129">
            <v>5.88</v>
          </cell>
        </row>
        <row r="5130">
          <cell r="A5130">
            <v>39870</v>
          </cell>
          <cell r="B5130" t="str">
            <v>COTOVELO BRONZE/LATAO (REF 707-3) SEM ANEL DE SOLDA, BOLSA X ROSCA F, 22MM X 1/2"</v>
          </cell>
          <cell r="C5130" t="str">
            <v xml:space="preserve">UN    </v>
          </cell>
          <cell r="D5130">
            <v>9</v>
          </cell>
        </row>
        <row r="5131">
          <cell r="A5131">
            <v>39871</v>
          </cell>
          <cell r="B5131" t="str">
            <v>COTOVELO BRONZE/LATAO (REF 707-3) SEM ANEL DE SOLDA, BOLSA X ROSCA F, 22MM X 3/4"</v>
          </cell>
          <cell r="C5131" t="str">
            <v xml:space="preserve">UN    </v>
          </cell>
          <cell r="D5131">
            <v>10.09</v>
          </cell>
        </row>
        <row r="5132">
          <cell r="A5132">
            <v>39872</v>
          </cell>
          <cell r="B5132" t="str">
            <v>JUNTA DE EXPANSAO DE COBRE (REF 900), PONTA X PONTA, 15 MM</v>
          </cell>
          <cell r="C5132" t="str">
            <v xml:space="preserve">UN    </v>
          </cell>
          <cell r="D5132">
            <v>190.16</v>
          </cell>
        </row>
        <row r="5133">
          <cell r="A5133">
            <v>39873</v>
          </cell>
          <cell r="B5133" t="str">
            <v>JUNTA DE EXPANSAO DE COBRE (REF 900), PONTA X PONTA, 22 MM</v>
          </cell>
          <cell r="C5133" t="str">
            <v xml:space="preserve">UN    </v>
          </cell>
          <cell r="D5133">
            <v>220.57</v>
          </cell>
        </row>
        <row r="5134">
          <cell r="A5134">
            <v>39874</v>
          </cell>
          <cell r="B5134" t="str">
            <v>JUNTA DE EXPANSAO DE COBRE (REF 900), PONTA X PONTA, 28 MM</v>
          </cell>
          <cell r="C5134" t="str">
            <v xml:space="preserve">UN    </v>
          </cell>
          <cell r="D5134">
            <v>242.27</v>
          </cell>
        </row>
        <row r="5135">
          <cell r="A5135">
            <v>39875</v>
          </cell>
          <cell r="B5135" t="str">
            <v>JUNTA DE EXPANSAO BRONZE/LATAO (REF 900), PONTA X PONTA, 35 MM</v>
          </cell>
          <cell r="C5135" t="str">
            <v xml:space="preserve">UN    </v>
          </cell>
          <cell r="D5135">
            <v>277.29000000000002</v>
          </cell>
        </row>
        <row r="5136">
          <cell r="A5136">
            <v>39876</v>
          </cell>
          <cell r="B5136" t="str">
            <v>JUNTA DE EXPANSAO BRONZE/LATAO (REF 900), PONTA X PONTA, 42 MM</v>
          </cell>
          <cell r="C5136" t="str">
            <v xml:space="preserve">UN    </v>
          </cell>
          <cell r="D5136">
            <v>347.17</v>
          </cell>
        </row>
        <row r="5137">
          <cell r="A5137">
            <v>39877</v>
          </cell>
          <cell r="B5137" t="str">
            <v>JUNTA DE EXPANSAO BRONZE/LATAO (REF 900), PONTA X PONTA, 54 MM</v>
          </cell>
          <cell r="C5137" t="str">
            <v xml:space="preserve">UN    </v>
          </cell>
          <cell r="D5137">
            <v>481.51</v>
          </cell>
        </row>
        <row r="5138">
          <cell r="A5138">
            <v>39878</v>
          </cell>
          <cell r="B5138" t="str">
            <v>JUNTA DE EXPANSAO BRONZE/LATAO (REF 900), PONTA X PONTA, 66 MM</v>
          </cell>
          <cell r="C5138" t="str">
            <v xml:space="preserve">UN    </v>
          </cell>
          <cell r="D5138">
            <v>636</v>
          </cell>
        </row>
        <row r="5139">
          <cell r="A5139">
            <v>39879</v>
          </cell>
          <cell r="B5139" t="str">
            <v>CURVA 45 GRAUS DE COBRE (REF 606) SEM ANEL DE SOLDA, BOLSA X BOLSA, 15 MM</v>
          </cell>
          <cell r="C5139" t="str">
            <v xml:space="preserve">UN    </v>
          </cell>
          <cell r="D5139">
            <v>2.19</v>
          </cell>
        </row>
        <row r="5140">
          <cell r="A5140">
            <v>39880</v>
          </cell>
          <cell r="B5140" t="str">
            <v>CURVA 45 GRAUS DE COBRE (REF 606) SEM ANEL DE SOLDA, BOLSA X BOLSA, 22 MM</v>
          </cell>
          <cell r="C5140" t="str">
            <v xml:space="preserve">UN    </v>
          </cell>
          <cell r="D5140">
            <v>4.8499999999999996</v>
          </cell>
        </row>
        <row r="5141">
          <cell r="A5141">
            <v>39881</v>
          </cell>
          <cell r="B5141" t="str">
            <v>CURVA 45 GRAUS DE COBRE (REF 606) SEM ANEL DE SOLDA, BOLSA X BOLSA, 28 MM</v>
          </cell>
          <cell r="C5141" t="str">
            <v xml:space="preserve">UN    </v>
          </cell>
          <cell r="D5141">
            <v>7.79</v>
          </cell>
        </row>
        <row r="5142">
          <cell r="A5142">
            <v>39882</v>
          </cell>
          <cell r="B5142" t="str">
            <v>CURVA 45 GRAUS DE COBRE (REF 606) SEM ANEL DE SOLDA, BOLSA X BOLSA, 35 MM</v>
          </cell>
          <cell r="C5142" t="str">
            <v xml:space="preserve">UN    </v>
          </cell>
          <cell r="D5142">
            <v>20.52</v>
          </cell>
        </row>
        <row r="5143">
          <cell r="A5143">
            <v>39883</v>
          </cell>
          <cell r="B5143" t="str">
            <v>CURVA 45 GRAUS DE COBRE (REF 606) SEM ANEL DE SOLDA, BOLSA X BOLSA, 42 MM</v>
          </cell>
          <cell r="C5143" t="str">
            <v xml:space="preserve">UN    </v>
          </cell>
          <cell r="D5143">
            <v>32.770000000000003</v>
          </cell>
        </row>
        <row r="5144">
          <cell r="A5144">
            <v>39884</v>
          </cell>
          <cell r="B5144" t="str">
            <v>CURVA 45 GRAUS DE COBRE (REF 606) SEM ANEL DE SOLDA, BOLSA X BOLSA, 54 MM</v>
          </cell>
          <cell r="C5144" t="str">
            <v xml:space="preserve">UN    </v>
          </cell>
          <cell r="D5144">
            <v>48.67</v>
          </cell>
        </row>
        <row r="5145">
          <cell r="A5145">
            <v>39885</v>
          </cell>
          <cell r="B5145" t="str">
            <v>CURVA 45 GRAUS DE COBRE (REF 606) SEM ANEL DE SOLDA, BOLSA X BOLSA, 66 MM</v>
          </cell>
          <cell r="C5145" t="str">
            <v xml:space="preserve">UN    </v>
          </cell>
          <cell r="D5145">
            <v>115.68</v>
          </cell>
        </row>
        <row r="5146">
          <cell r="A5146">
            <v>39886</v>
          </cell>
          <cell r="B5146" t="str">
            <v>BUCHA DE REDUCAO DE COBRE (REF 600-2) SEM ANEL DE SOLDA, PONTA X BOLSA, 22 X 15 MM</v>
          </cell>
          <cell r="C5146" t="str">
            <v xml:space="preserve">UN    </v>
          </cell>
          <cell r="D5146">
            <v>2.5299999999999998</v>
          </cell>
        </row>
        <row r="5147">
          <cell r="A5147">
            <v>39887</v>
          </cell>
          <cell r="B5147" t="str">
            <v>BUCHA DE REDUCAO DE COBRE (REF 600-2) SEM ANEL DE SOLDA, PONTA X BOLSA, 28 X 22 MM</v>
          </cell>
          <cell r="C5147" t="str">
            <v xml:space="preserve">UN    </v>
          </cell>
          <cell r="D5147">
            <v>3.8</v>
          </cell>
        </row>
        <row r="5148">
          <cell r="A5148">
            <v>39888</v>
          </cell>
          <cell r="B5148" t="str">
            <v>BUCHA DE REDUCAO DE COBRE (REF 600-2) SEM ANEL DE SOLDA, PONTA X BOLSA, 35 X 28 MM</v>
          </cell>
          <cell r="C5148" t="str">
            <v xml:space="preserve">UN    </v>
          </cell>
          <cell r="D5148">
            <v>8.6999999999999993</v>
          </cell>
        </row>
        <row r="5149">
          <cell r="A5149">
            <v>39890</v>
          </cell>
          <cell r="B5149" t="str">
            <v>BUCHA DE REDUCAO DE COBRE (REF 600-2) SEM ANEL DE SOLDA, PONTA X BOLSA, 42 X 35 MM</v>
          </cell>
          <cell r="C5149" t="str">
            <v xml:space="preserve">UN    </v>
          </cell>
          <cell r="D5149">
            <v>14.85</v>
          </cell>
        </row>
        <row r="5150">
          <cell r="A5150">
            <v>39891</v>
          </cell>
          <cell r="B5150" t="str">
            <v>BUCHA DE REDUCAO DE COBRE (REF 600-2) SEM ANEL DE SOLDA, PONTA X BOLSA, 54 X 42 MM</v>
          </cell>
          <cell r="C5150" t="str">
            <v xml:space="preserve">UN    </v>
          </cell>
          <cell r="D5150">
            <v>20.94</v>
          </cell>
        </row>
        <row r="5151">
          <cell r="A5151">
            <v>39892</v>
          </cell>
          <cell r="B5151" t="str">
            <v>BUCHA DE REDUCAO DE COBRE (REF 600-2) SEM ANEL DE SOLDA, PONTA X BOLSA, 66 X 54 MM</v>
          </cell>
          <cell r="C5151" t="str">
            <v xml:space="preserve">UN    </v>
          </cell>
          <cell r="D5151">
            <v>65.28</v>
          </cell>
        </row>
        <row r="5152">
          <cell r="A5152">
            <v>39895</v>
          </cell>
          <cell r="B5152" t="str">
            <v>TE DUPLA CURVA BRONZE/LATAO (REF 764) SEM ANEL DE SOLDA, ROSCA F X BOLSA X ROSCA F, 1/2" X 15 X 1/2"</v>
          </cell>
          <cell r="C5152" t="str">
            <v xml:space="preserve">UN    </v>
          </cell>
          <cell r="D5152">
            <v>21.65</v>
          </cell>
        </row>
        <row r="5153">
          <cell r="A5153">
            <v>39896</v>
          </cell>
          <cell r="B5153" t="str">
            <v>TE DUPLA CURVA BRONZE/LATAO (REF 764) SEM ANEL DE SOLDA, ROSCA F X BOLSA X ROSCA F, 3/4" X 22 X 3/4"</v>
          </cell>
          <cell r="C5153" t="str">
            <v xml:space="preserve">UN    </v>
          </cell>
          <cell r="D5153">
            <v>31.73</v>
          </cell>
        </row>
        <row r="5154">
          <cell r="A5154">
            <v>39897</v>
          </cell>
          <cell r="B5154" t="str">
            <v>PASTA PARA SOLDA DE TUBOS E CONEXOES DE COBRE</v>
          </cell>
          <cell r="C5154" t="str">
            <v xml:space="preserve">250G  </v>
          </cell>
          <cell r="D5154">
            <v>22.75</v>
          </cell>
        </row>
        <row r="5155">
          <cell r="A5155">
            <v>39914</v>
          </cell>
          <cell r="B5155" t="str">
            <v>SOLDA EM VARETA FOSCOPER, D = *2,5* MM  X COMPRIMENTO 500 MM</v>
          </cell>
          <cell r="C5155" t="str">
            <v xml:space="preserve">KG    </v>
          </cell>
          <cell r="D5155">
            <v>107.58</v>
          </cell>
        </row>
        <row r="5156">
          <cell r="A5156">
            <v>39917</v>
          </cell>
          <cell r="B5156" t="str">
            <v>BOMBA TRIPLEX, PARA INJECAO DE CALDA DE CIMENTO, VAZAO MAXIMA DE *100* LITROS/MINUTO, PRESSAO MAXIMA DE *70* BAR, POTENCIA DE 15 CV</v>
          </cell>
          <cell r="C5156" t="str">
            <v xml:space="preserve">UN    </v>
          </cell>
          <cell r="D5156">
            <v>66322.179999999993</v>
          </cell>
        </row>
        <row r="5157">
          <cell r="A5157">
            <v>39919</v>
          </cell>
          <cell r="B5157" t="str">
            <v>MISTURADOR DUPLO HORIZONTAL DE ALTA TURBULENCIA, CAPACIDADE / VOLUME 2 X 500 LITROS, MOTORES ELETRICOS MINIMO 5 CV CADA,  PARA NATA CIMENTO, ARGAMASSA E OUTROS</v>
          </cell>
          <cell r="C5157" t="str">
            <v xml:space="preserve">UN    </v>
          </cell>
          <cell r="D5157">
            <v>44428.39</v>
          </cell>
        </row>
        <row r="5158">
          <cell r="A5158">
            <v>39920</v>
          </cell>
          <cell r="B5158" t="str">
            <v>BUCHA DE REDUCAO EM ALUMINIO, COM ROSCA, DE 3/4" X 1/2",  PARA ELETRODUTO</v>
          </cell>
          <cell r="C5158" t="str">
            <v xml:space="preserve">UN    </v>
          </cell>
          <cell r="D5158">
            <v>2.76</v>
          </cell>
        </row>
        <row r="5159">
          <cell r="A5159">
            <v>39925</v>
          </cell>
          <cell r="B5159" t="str">
            <v>BOMBA CENTRIFUGA MONOESTAGIO COM MOTOR ELETRICO MONOFASICO, POTENCIA 15 HP,  DIAMETRO DO ROTOR *173* MM, HM/Q = *30* MCA / *90* M3/H A *45* MCA / *55* M3/H</v>
          </cell>
          <cell r="C5159" t="str">
            <v xml:space="preserve">UN    </v>
          </cell>
          <cell r="D5159">
            <v>7207.32</v>
          </cell>
        </row>
        <row r="5160">
          <cell r="A5160">
            <v>39961</v>
          </cell>
          <cell r="B5160" t="str">
            <v>SILICONE ACETICO USO GERAL INCOLOR 280 G</v>
          </cell>
          <cell r="C5160" t="str">
            <v xml:space="preserve">UN    </v>
          </cell>
          <cell r="D5160">
            <v>11.2</v>
          </cell>
        </row>
        <row r="5161">
          <cell r="A5161">
            <v>39964</v>
          </cell>
          <cell r="B5161"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1" t="str">
            <v xml:space="preserve">M2    </v>
          </cell>
          <cell r="D5161">
            <v>988.95</v>
          </cell>
        </row>
        <row r="5162">
          <cell r="A5162">
            <v>39965</v>
          </cell>
          <cell r="B5162"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2" t="str">
            <v xml:space="preserve">M2    </v>
          </cell>
          <cell r="D5162">
            <v>1201.92</v>
          </cell>
        </row>
        <row r="5163">
          <cell r="A5163">
            <v>39995</v>
          </cell>
          <cell r="B5163" t="str">
            <v>POLIESTIRENO EXPANDIDO/EPS (ISOPOR), TIPO 2F, BLOCO</v>
          </cell>
          <cell r="C5163" t="str">
            <v xml:space="preserve">M3    </v>
          </cell>
          <cell r="D5163">
            <v>356.46</v>
          </cell>
        </row>
        <row r="5164">
          <cell r="A5164">
            <v>39996</v>
          </cell>
          <cell r="B5164" t="str">
            <v>VERGALHAO ZINCADO ROSCA TOTAL, 1/4 " (6,3 MM)</v>
          </cell>
          <cell r="C5164" t="str">
            <v xml:space="preserve">M     </v>
          </cell>
          <cell r="D5164">
            <v>2.12</v>
          </cell>
        </row>
        <row r="5165">
          <cell r="A5165">
            <v>39997</v>
          </cell>
          <cell r="B5165" t="str">
            <v>PORCA ZINCADA, SEXTAVADA, DIAMETRO 1/4"</v>
          </cell>
          <cell r="C5165" t="str">
            <v xml:space="preserve">UN    </v>
          </cell>
          <cell r="D5165">
            <v>0.13</v>
          </cell>
        </row>
        <row r="5166">
          <cell r="A5166">
            <v>40269</v>
          </cell>
          <cell r="B5166" t="str">
            <v>SERRA CIRCULAR DE BANCADA, MODELO PICA-PAU, DIAMETRO DE 350 MM. CARACTERISTICAS DO MOTOR: TRIFASICO, POTENCIA DE 5 HP, FREQUENCIA DE 60 HZ</v>
          </cell>
          <cell r="C5166" t="str">
            <v xml:space="preserve">UN    </v>
          </cell>
          <cell r="D5166">
            <v>5072.38</v>
          </cell>
        </row>
        <row r="5167">
          <cell r="A5167">
            <v>40270</v>
          </cell>
          <cell r="B5167" t="str">
            <v>VIGA DE ESCORAMAENTO H20, DE MADEIRA, PESO DE 5,00 A 5,20 KG/M, COM EXTREMIDADES PLASTICAS</v>
          </cell>
          <cell r="C5167" t="str">
            <v xml:space="preserve">M     </v>
          </cell>
          <cell r="D5167">
            <v>44</v>
          </cell>
        </row>
        <row r="5168">
          <cell r="A5168">
            <v>40271</v>
          </cell>
          <cell r="B5168" t="str">
            <v>LOCACAO DE APRUMADOR METALICO DE PILAR, COM ALTURA E ANGULO REGULAVEIS, EXTENSAO DE *1,50* A *2,80* M</v>
          </cell>
          <cell r="C5168" t="str">
            <v xml:space="preserve">MES   </v>
          </cell>
          <cell r="D5168">
            <v>9.75</v>
          </cell>
        </row>
        <row r="5169">
          <cell r="A5169">
            <v>40275</v>
          </cell>
          <cell r="B5169" t="str">
            <v>LOCACAO DE VIGA SANDUICHE METALICA VAZADA PARA TRAVAMENTO DE PILARES, ALTURA DE *8* CM, LARGURA DE *6* CM E EXTENSAO DE 2 M</v>
          </cell>
          <cell r="C5169" t="str">
            <v xml:space="preserve">MES   </v>
          </cell>
          <cell r="D5169">
            <v>15</v>
          </cell>
        </row>
        <row r="5170">
          <cell r="A5170">
            <v>40287</v>
          </cell>
          <cell r="B5170" t="str">
            <v>LOCACAO DE BARRA DE ANCORAGEM DE 0,80 A 1,20 M DE EXTENSAO, COM ROSCA DE 5/8", INCLUINDO PORCA E FLANGE</v>
          </cell>
          <cell r="C5170" t="str">
            <v xml:space="preserve">MES   </v>
          </cell>
          <cell r="D5170">
            <v>3.75</v>
          </cell>
        </row>
        <row r="5171">
          <cell r="A5171">
            <v>40290</v>
          </cell>
          <cell r="B5171" t="str">
            <v>LOCACAO DE FORMA PLASTICA PARA LAJE NERVURADA, DIMENSOES *60* X *60* X *16* CM</v>
          </cell>
          <cell r="C5171" t="str">
            <v xml:space="preserve">MES   </v>
          </cell>
          <cell r="D5171">
            <v>9.9</v>
          </cell>
        </row>
        <row r="5172">
          <cell r="A5172">
            <v>40291</v>
          </cell>
          <cell r="B5172" t="str">
            <v>LOCACAO DE TORRE METALICA COMPLETA PARA UMA CARGA DE 8 TF (80 KN)  E PE DIREITO DE 6 M, INCLUINDO MODULOS , DIAGONAIS, SAPATAS E FORCADOS</v>
          </cell>
          <cell r="C5172" t="str">
            <v xml:space="preserve">MES   </v>
          </cell>
          <cell r="D5172">
            <v>523.26</v>
          </cell>
        </row>
        <row r="5173">
          <cell r="A5173">
            <v>40293</v>
          </cell>
          <cell r="B5173" t="str">
            <v>LOCACAO DE BOMBA SUBMERSIVEL PARA DRENAGEM E ESGOTAMENTO, MOTOR ELETRICO TRIFASICO, POTENCIA DE 2 CV, DIAMETRO DE RECALQUE DE 3". FAIXA DE OPERACAO: Q=70 M3/H (+ OU - 2 M3/H) E AMT=2 M; Q=9,5 M3/H (+ OU - 3,5 M3/H) E AMT = 10 M (+ OU - 2 M)</v>
          </cell>
          <cell r="C5173" t="str">
            <v xml:space="preserve">H     </v>
          </cell>
          <cell r="D5173">
            <v>1.72</v>
          </cell>
        </row>
        <row r="5174">
          <cell r="A5174">
            <v>40294</v>
          </cell>
          <cell r="B5174" t="str">
            <v>LOCACAO DE BOMBA SUBMERSIVEL PARA DRENAGEM E ESGOTAMENTO, MOTOR ELETRICO TRIFASICO, POTENCIA DE 3 CV, DIAMETRO DE RECALQUE DE 2". FAIXA DE OPERACAO: Q=84 M3/H (+ OU - 2,5 M3/H) E AMT=2 M; Q=9,1 M3/H (+ OU - 2 M3/H) E AMT = 12 M (+ OU - 2 M)</v>
          </cell>
          <cell r="C5174" t="str">
            <v xml:space="preserve">H     </v>
          </cell>
          <cell r="D5174">
            <v>1.44</v>
          </cell>
        </row>
        <row r="5175">
          <cell r="A5175">
            <v>40295</v>
          </cell>
          <cell r="B5175" t="str">
            <v>LOCACAO DE BOMBA MANUAL PARA TESTE HIDROSTATICO ATE 30 BAR</v>
          </cell>
          <cell r="C5175" t="str">
            <v xml:space="preserve">H     </v>
          </cell>
          <cell r="D5175">
            <v>2.4500000000000002</v>
          </cell>
        </row>
        <row r="5176">
          <cell r="A5176">
            <v>40304</v>
          </cell>
          <cell r="B5176" t="str">
            <v>PREGO DE ACO POLIDO COM CABECA DUPLA 17 X 27 (2 1/2 X 11)</v>
          </cell>
          <cell r="C5176" t="str">
            <v xml:space="preserve">KG    </v>
          </cell>
          <cell r="D5176">
            <v>10.96</v>
          </cell>
        </row>
        <row r="5177">
          <cell r="A5177">
            <v>40311</v>
          </cell>
          <cell r="B5177" t="str">
            <v>FECHADURA TUBULAR, ACABAMENTO CROMADO, DISTANCIA DE BROCA 90 MM, CILINDRO CENTRAL COM CHAVE EXTERNA E BOTAO INTERNO, MACANETA FORMATO TULIPA/TACA/BOLA - COMPLETA</v>
          </cell>
          <cell r="C5177" t="str">
            <v xml:space="preserve">CJ    </v>
          </cell>
          <cell r="D5177">
            <v>44.42</v>
          </cell>
        </row>
        <row r="5178">
          <cell r="A5178">
            <v>40313</v>
          </cell>
          <cell r="B5178" t="str">
            <v>PERFIL "I" DE ACO LAMINADO, W 250 X 38,50</v>
          </cell>
          <cell r="C5178" t="str">
            <v xml:space="preserve">KG    </v>
          </cell>
          <cell r="D5178">
            <v>4.1500000000000004</v>
          </cell>
        </row>
        <row r="5179">
          <cell r="A5179">
            <v>40329</v>
          </cell>
          <cell r="B5179" t="str">
            <v>TORNEIRA PLASTICA DE BOIA CONVENCIONAL PARA CAIXA DE AGUA, 3/4 ", COM HASTE METALICA E COM BALAO PLASTICO (PADRAO POPULAR)</v>
          </cell>
          <cell r="C5179" t="str">
            <v xml:space="preserve">UN    </v>
          </cell>
          <cell r="D5179">
            <v>11.85</v>
          </cell>
        </row>
        <row r="5180">
          <cell r="A5180">
            <v>40331</v>
          </cell>
          <cell r="B5180" t="str">
            <v>ASSENTADOR DE  TUBOS</v>
          </cell>
          <cell r="C5180" t="str">
            <v xml:space="preserve">H     </v>
          </cell>
          <cell r="D5180">
            <v>16.440000000000001</v>
          </cell>
        </row>
        <row r="5181">
          <cell r="A5181">
            <v>40334</v>
          </cell>
          <cell r="B5181" t="str">
            <v>TUBO CONCRETO ARMADO, CLASSE PA-1, PB, DN 300 MM, PARA AGUAS PLUVIAIS (NBR 8890)</v>
          </cell>
          <cell r="C5181" t="str">
            <v xml:space="preserve">M     </v>
          </cell>
          <cell r="D5181">
            <v>65</v>
          </cell>
        </row>
        <row r="5182">
          <cell r="A5182">
            <v>40335</v>
          </cell>
          <cell r="B5182" t="str">
            <v>TUBO CONCRETO ARMADO, CLASSE EA-2, PB JE, DN 300 MM, PARA ESGOTO SANITARIO (NBR 8890)</v>
          </cell>
          <cell r="C5182" t="str">
            <v xml:space="preserve">M     </v>
          </cell>
          <cell r="D5182">
            <v>91.26</v>
          </cell>
        </row>
        <row r="5183">
          <cell r="A5183">
            <v>40339</v>
          </cell>
          <cell r="B5183" t="str">
            <v>LOCACAO DE CRUZETA PARA ESCORA METALICA</v>
          </cell>
          <cell r="C5183" t="str">
            <v xml:space="preserve">MES   </v>
          </cell>
          <cell r="D5183">
            <v>3.75</v>
          </cell>
        </row>
        <row r="5184">
          <cell r="A5184">
            <v>40340</v>
          </cell>
          <cell r="B5184" t="str">
            <v>ANEL DE VEDACAO/JUNTA ELASTICA, H = *16* MM, PARA TUBO DE CONCRETO DN 300 MM</v>
          </cell>
          <cell r="C5184" t="str">
            <v xml:space="preserve">UN    </v>
          </cell>
          <cell r="D5184">
            <v>52.7</v>
          </cell>
        </row>
        <row r="5185">
          <cell r="A5185">
            <v>40341</v>
          </cell>
          <cell r="B5185" t="str">
            <v>ANEL DE VEDACAO/JUNTA ELASTICA, H = *16* MM, PARA TUBO DE CONCRETO DN 400 MM</v>
          </cell>
          <cell r="C5185" t="str">
            <v xml:space="preserve">UN    </v>
          </cell>
          <cell r="D5185">
            <v>62.4</v>
          </cell>
        </row>
        <row r="5186">
          <cell r="A5186">
            <v>40342</v>
          </cell>
          <cell r="B5186" t="str">
            <v>ANEL DE VEDACAO/JUNTA ELASTICA, H = *16* MM, PARA TUBO DE CONCRETO DN 500 MM</v>
          </cell>
          <cell r="C5186" t="str">
            <v xml:space="preserve">UN    </v>
          </cell>
          <cell r="D5186">
            <v>79.11</v>
          </cell>
        </row>
        <row r="5187">
          <cell r="A5187">
            <v>40343</v>
          </cell>
          <cell r="B5187" t="str">
            <v>ANEL DE VEDACAO/JUNTA ELASTICA, H = *16* MM, PARA TUBO DE CONCRETO DN 600 MM</v>
          </cell>
          <cell r="C5187" t="str">
            <v xml:space="preserve">UN    </v>
          </cell>
          <cell r="D5187">
            <v>97.05</v>
          </cell>
        </row>
        <row r="5188">
          <cell r="A5188">
            <v>40344</v>
          </cell>
          <cell r="B5188" t="str">
            <v>ANEL DE VEDACAO/JUNTA ELASTICA, H = *18* MM, PARA TUBO DE CONCRETO DN 700 MM</v>
          </cell>
          <cell r="C5188" t="str">
            <v xml:space="preserve">UN    </v>
          </cell>
          <cell r="D5188">
            <v>102.61</v>
          </cell>
        </row>
        <row r="5189">
          <cell r="A5189">
            <v>40345</v>
          </cell>
          <cell r="B5189" t="str">
            <v>ANEL DE VEDACAO/JUNTA ELASTICA, H = *19* MM, PARA TUBO DE CONCRETO DN 800 MM</v>
          </cell>
          <cell r="C5189" t="str">
            <v xml:space="preserve">UN    </v>
          </cell>
          <cell r="D5189">
            <v>128.12</v>
          </cell>
        </row>
        <row r="5190">
          <cell r="A5190">
            <v>40346</v>
          </cell>
          <cell r="B5190" t="str">
            <v>ANEL DE VEDACAO/JUNTA ELASTICA, H = *19* MM, PARA TUBO DE CONCRETO DN 900 MM</v>
          </cell>
          <cell r="C5190" t="str">
            <v xml:space="preserve">UN    </v>
          </cell>
          <cell r="D5190">
            <v>120.52</v>
          </cell>
        </row>
        <row r="5191">
          <cell r="A5191">
            <v>40347</v>
          </cell>
          <cell r="B5191" t="str">
            <v>ANEL DE VEDACAO/JUNTA ELASTICA, H = *21* MM, PARA TUBO DE CONCRETO DN 1000 MM</v>
          </cell>
          <cell r="C5191" t="str">
            <v xml:space="preserve">UN    </v>
          </cell>
          <cell r="D5191">
            <v>149.02000000000001</v>
          </cell>
        </row>
        <row r="5192">
          <cell r="A5192">
            <v>40354</v>
          </cell>
          <cell r="B5192" t="str">
            <v>LUVA EM ACO CARBONO, SOLDAVEL, PRESSAO 3.000 LBS, DN 15 MM (1/2")</v>
          </cell>
          <cell r="C5192" t="str">
            <v xml:space="preserve">UN    </v>
          </cell>
          <cell r="D5192">
            <v>5.93</v>
          </cell>
        </row>
        <row r="5193">
          <cell r="A5193">
            <v>40355</v>
          </cell>
          <cell r="B5193" t="str">
            <v>LUVA DE REDUCAO EM ACO CARBONO, COM ENCAIXE PARA SOLDA (SW), PRESSAO 3.000 LBS,  DN 20 X 15 MM (3/4 " X 1/2")</v>
          </cell>
          <cell r="C5193" t="str">
            <v xml:space="preserve">UN    </v>
          </cell>
          <cell r="D5193">
            <v>4.76</v>
          </cell>
        </row>
        <row r="5194">
          <cell r="A5194">
            <v>40356</v>
          </cell>
          <cell r="B5194" t="str">
            <v>NIPLE SEXTAVADO EM ACO PRETO, COM ROSCA BSP, PRESSAO 3.000 LBS, DN 15 MM (1/2")</v>
          </cell>
          <cell r="C5194" t="str">
            <v xml:space="preserve">UN    </v>
          </cell>
          <cell r="D5194">
            <v>4.91</v>
          </cell>
        </row>
        <row r="5195">
          <cell r="A5195">
            <v>40357</v>
          </cell>
          <cell r="B5195" t="str">
            <v>LUVA EM ACO CARBONO, SOLDAVEL, PRESSAO 3.000 LBS, DN 20 MM (3/4")</v>
          </cell>
          <cell r="C5195" t="str">
            <v xml:space="preserve">UN    </v>
          </cell>
          <cell r="D5195">
            <v>6.65</v>
          </cell>
        </row>
        <row r="5196">
          <cell r="A5196">
            <v>40358</v>
          </cell>
          <cell r="B5196" t="str">
            <v>LUVA DE REDUCAO EM ACO CARBONO, COM ENCAIXE PARA SOLDA (SW), PRESSAO 3.000 LBS, DN 25 X 20 MM (1" X 3/4")</v>
          </cell>
          <cell r="C5196" t="str">
            <v xml:space="preserve">UN    </v>
          </cell>
          <cell r="D5196">
            <v>6.65</v>
          </cell>
        </row>
        <row r="5197">
          <cell r="A5197">
            <v>40359</v>
          </cell>
          <cell r="B5197" t="str">
            <v>NIPLE SEXTAVADO EM ACO PRETO, COM ROSCA BSP, PRESSAO 3.000 LBS, DN 20 MM (3/4")</v>
          </cell>
          <cell r="C5197" t="str">
            <v xml:space="preserve">UN    </v>
          </cell>
          <cell r="D5197">
            <v>6.35</v>
          </cell>
        </row>
        <row r="5198">
          <cell r="A5198">
            <v>40360</v>
          </cell>
          <cell r="B5198" t="str">
            <v>LUVA EM ACO CARBONO, SOLDAVEL, PRESSAO 3.000 LBS, DN 25 MM (1")</v>
          </cell>
          <cell r="C5198" t="str">
            <v xml:space="preserve">UN    </v>
          </cell>
          <cell r="D5198">
            <v>8.93</v>
          </cell>
        </row>
        <row r="5199">
          <cell r="A5199">
            <v>40361</v>
          </cell>
          <cell r="B5199" t="str">
            <v>LUVA DE REDUCAO EM ACO CARBONO, COM ENCAIXE PARA SOLDA (SW), PRESSAO 3.000 LBS, DN 32 X 25 MM (1 1/4"  X 1")</v>
          </cell>
          <cell r="C5199" t="str">
            <v xml:space="preserve">UN    </v>
          </cell>
          <cell r="D5199">
            <v>17.45</v>
          </cell>
        </row>
        <row r="5200">
          <cell r="A5200">
            <v>40362</v>
          </cell>
          <cell r="B5200" t="str">
            <v>NIPLE SEXTAVADO EM ACO PRETO, COM ROSCA BSP, PRESSAO 3.000 LBS, DN 25 MM (1")</v>
          </cell>
          <cell r="C5200" t="str">
            <v xml:space="preserve">UN    </v>
          </cell>
          <cell r="D5200">
            <v>9.5299999999999994</v>
          </cell>
        </row>
        <row r="5201">
          <cell r="A5201">
            <v>40363</v>
          </cell>
          <cell r="B5201" t="str">
            <v>LUVA EM ACO CARBONO, SOLDAVEL, PRESSAO 3.000 LBS, DN 32 MM (1 1/4")</v>
          </cell>
          <cell r="C5201" t="str">
            <v xml:space="preserve">UN    </v>
          </cell>
          <cell r="D5201">
            <v>13.62</v>
          </cell>
        </row>
        <row r="5202">
          <cell r="A5202">
            <v>40364</v>
          </cell>
          <cell r="B5202" t="str">
            <v>LUVA DE REDUCAO EM ACO CARBONO, COM ENCAIXE PARA SOLDA (SW), PRESSAO 3.000 LBS, DN 40  X 32 MM (1 1/2" X 1 1/4")</v>
          </cell>
          <cell r="C5202" t="str">
            <v xml:space="preserve">UN    </v>
          </cell>
          <cell r="D5202">
            <v>22.32</v>
          </cell>
        </row>
        <row r="5203">
          <cell r="A5203">
            <v>40365</v>
          </cell>
          <cell r="B5203" t="str">
            <v>NIPLE SEXTAVADO EM ACO PRETO, COM ROSCA BSP, PRESSAO 3.000 LBS, DN 32 MM (1 1/4")</v>
          </cell>
          <cell r="C5203" t="str">
            <v xml:space="preserve">UN    </v>
          </cell>
          <cell r="D5203">
            <v>14.39</v>
          </cell>
        </row>
        <row r="5204">
          <cell r="A5204">
            <v>40366</v>
          </cell>
          <cell r="B5204" t="str">
            <v>LUVA EM ACO CARBONO, SOLDAVEL, PRESSAO 3.000 LBS, DN 40 MM (1 1/2")</v>
          </cell>
          <cell r="C5204" t="str">
            <v xml:space="preserve">UN    </v>
          </cell>
          <cell r="D5204">
            <v>17.41</v>
          </cell>
        </row>
        <row r="5205">
          <cell r="A5205">
            <v>40367</v>
          </cell>
          <cell r="B5205" t="str">
            <v>LUVA DE REDUCAO EM ACO CARBONO, COM ENCAIXE PARA SOLDA (SW), PRESSAO 3.000 LBS, DN 50 X 40 MM (2" X 1 1/2")</v>
          </cell>
          <cell r="C5205" t="str">
            <v xml:space="preserve">UN    </v>
          </cell>
          <cell r="D5205">
            <v>35.21</v>
          </cell>
        </row>
        <row r="5206">
          <cell r="A5206">
            <v>40368</v>
          </cell>
          <cell r="B5206" t="str">
            <v>NIPLE SEXTAVADO EM ACO PRETO, COM ROSCA BSP, PRESSAO 3.000 LBS, DN 40 MM (1 1/2")</v>
          </cell>
          <cell r="C5206" t="str">
            <v xml:space="preserve">UN    </v>
          </cell>
          <cell r="D5206">
            <v>21.33</v>
          </cell>
        </row>
        <row r="5207">
          <cell r="A5207">
            <v>40369</v>
          </cell>
          <cell r="B5207" t="str">
            <v>LUVA EM ACO CARBONO, SOLDAVEL, PRESSAO 3.000 LBS, DN 50 MM (2")</v>
          </cell>
          <cell r="C5207" t="str">
            <v xml:space="preserve">UN    </v>
          </cell>
          <cell r="D5207">
            <v>27.44</v>
          </cell>
        </row>
        <row r="5208">
          <cell r="A5208">
            <v>40370</v>
          </cell>
          <cell r="B5208" t="str">
            <v>LUVA DE REDUCAO EM ACO CARBONO, COM ENCAIXE PARA SOLDA (SW), PRESSAO 3.000 LBS, DN 60 X 50 MM (2 1/2" X 2")</v>
          </cell>
          <cell r="C5208" t="str">
            <v xml:space="preserve">UN    </v>
          </cell>
          <cell r="D5208">
            <v>70.84</v>
          </cell>
        </row>
        <row r="5209">
          <cell r="A5209">
            <v>40371</v>
          </cell>
          <cell r="B5209" t="str">
            <v>NIPLE SEXTAVADO EM ACO PRETO, COM ROSCA BSP, PRESSAO 3.000 LBS, DN 50 MM (2")</v>
          </cell>
          <cell r="C5209" t="str">
            <v xml:space="preserve">UN    </v>
          </cell>
          <cell r="D5209">
            <v>35.1</v>
          </cell>
        </row>
        <row r="5210">
          <cell r="A5210">
            <v>40372</v>
          </cell>
          <cell r="B5210" t="str">
            <v>LUVA EM ACO CARBONO, SOLDAVEL, PRESSAO 3.000 LBS, DN 65 MM (2 1/2")</v>
          </cell>
          <cell r="C5210" t="str">
            <v xml:space="preserve">UN    </v>
          </cell>
          <cell r="D5210">
            <v>55.14</v>
          </cell>
        </row>
        <row r="5211">
          <cell r="A5211">
            <v>40373</v>
          </cell>
          <cell r="B5211" t="str">
            <v>LUVA DE REDUCAO EM ACO CARBONO, COM ENCAIXE PARA SOLDA (SW), PRESSAO 3.000 LBS, DN 80 X 65 MM (3" X 2 1/2")</v>
          </cell>
          <cell r="C5211" t="str">
            <v xml:space="preserve">UN    </v>
          </cell>
          <cell r="D5211">
            <v>95.79</v>
          </cell>
        </row>
        <row r="5212">
          <cell r="A5212">
            <v>40374</v>
          </cell>
          <cell r="B5212" t="str">
            <v>NIPLE SEXTAVADO EM ACO PRETO, COM ROSCA BSP, PRESSAO 3.000 LBS, DN 65 MM (2 1/2")</v>
          </cell>
          <cell r="C5212" t="str">
            <v xml:space="preserve">UN    </v>
          </cell>
          <cell r="D5212">
            <v>55.76</v>
          </cell>
        </row>
        <row r="5213">
          <cell r="A5213">
            <v>40375</v>
          </cell>
          <cell r="B5213" t="str">
            <v>LUVA EM ACO CARBONO, SOLDAVEL, PRESSAO 3.000 LBS, DN 80 MM (3")</v>
          </cell>
          <cell r="C5213" t="str">
            <v xml:space="preserve">UN    </v>
          </cell>
          <cell r="D5213">
            <v>74.650000000000006</v>
          </cell>
        </row>
        <row r="5214">
          <cell r="A5214">
            <v>40378</v>
          </cell>
          <cell r="B5214" t="str">
            <v>CURVA 90 GRAUS EM ACO PRETO, RAIO CURTO, SOLDAVEL, PRESSAO 3.000 LBS, DN 15 MM (1/2")</v>
          </cell>
          <cell r="C5214" t="str">
            <v xml:space="preserve">UN    </v>
          </cell>
          <cell r="D5214">
            <v>7.95</v>
          </cell>
        </row>
        <row r="5215">
          <cell r="A5215">
            <v>40379</v>
          </cell>
          <cell r="B5215" t="str">
            <v>CURVA 45 GRAUS EM ACO PRETO, SOLDAVEL, PRESSAO 3.000 LBS, DN 15 MM (1/2")</v>
          </cell>
          <cell r="C5215" t="str">
            <v xml:space="preserve">UN    </v>
          </cell>
          <cell r="D5215">
            <v>7.95</v>
          </cell>
        </row>
        <row r="5216">
          <cell r="A5216">
            <v>40380</v>
          </cell>
          <cell r="B5216" t="str">
            <v>CURVA 90 GRAUS EM ACO PRETO, RAIO CURTO, SOLDAVEL, PRESSAO 3.000 LBS, DN 20 MM (3/4")</v>
          </cell>
          <cell r="C5216" t="str">
            <v xml:space="preserve">UN    </v>
          </cell>
          <cell r="D5216">
            <v>10.6</v>
          </cell>
        </row>
        <row r="5217">
          <cell r="A5217">
            <v>40381</v>
          </cell>
          <cell r="B5217" t="str">
            <v>CURVA 45 GRAUS EM ACO PRETO, SOLDAVEL, PRESSAO 3.000 LBS, DN 20 MM (3/4")</v>
          </cell>
          <cell r="C5217" t="str">
            <v xml:space="preserve">UN    </v>
          </cell>
          <cell r="D5217">
            <v>10.6</v>
          </cell>
        </row>
        <row r="5218">
          <cell r="A5218">
            <v>40382</v>
          </cell>
          <cell r="B5218" t="str">
            <v>CURVA 90 GRAUS EM ACO PRETO, RAIO CURTO, SOLDAVEL, PRESSAO 3.000 LBS, DN 25 MM (1")</v>
          </cell>
          <cell r="C5218" t="str">
            <v xml:space="preserve">UN    </v>
          </cell>
          <cell r="D5218">
            <v>15.05</v>
          </cell>
        </row>
        <row r="5219">
          <cell r="A5219">
            <v>40383</v>
          </cell>
          <cell r="B5219" t="str">
            <v>CURVA 90 GRAUS EM ACO PRETO, RAIO CURTO, SOLDAVEL, PRESSAO 3.000 LBS, DN 32 MM (1 1/4")</v>
          </cell>
          <cell r="C5219" t="str">
            <v xml:space="preserve">UN    </v>
          </cell>
          <cell r="D5219">
            <v>23.01</v>
          </cell>
        </row>
        <row r="5220">
          <cell r="A5220">
            <v>40384</v>
          </cell>
          <cell r="B5220" t="str">
            <v>CURVA 45 GRAUS EM ACO PRETO, SOLDAVEL, PRESSAO 3.000 LBS, DN 32 MM (1 1/4")</v>
          </cell>
          <cell r="C5220" t="str">
            <v xml:space="preserve">UN    </v>
          </cell>
          <cell r="D5220">
            <v>23.01</v>
          </cell>
        </row>
        <row r="5221">
          <cell r="A5221">
            <v>40385</v>
          </cell>
          <cell r="B5221" t="str">
            <v>CURVA 90 GRAUS EM ACO PRETO, RAIO CURTO, SOLDAVEL, PRESSAO 3.000 LBS, DN 40 MM (1 1/2")</v>
          </cell>
          <cell r="C5221" t="str">
            <v xml:space="preserve">UN    </v>
          </cell>
          <cell r="D5221">
            <v>33.61</v>
          </cell>
        </row>
        <row r="5222">
          <cell r="A5222">
            <v>40386</v>
          </cell>
          <cell r="B5222" t="str">
            <v>CURVA 45 GRAUS EM ACO PRETO, SOLDAVEL, PRESSAO 3.000 LBS, DN 40 MM (1 1/2")</v>
          </cell>
          <cell r="C5222" t="str">
            <v xml:space="preserve">UN    </v>
          </cell>
          <cell r="D5222">
            <v>33.61</v>
          </cell>
        </row>
        <row r="5223">
          <cell r="A5223">
            <v>40387</v>
          </cell>
          <cell r="B5223" t="str">
            <v>CURVA 90 GRAUS EM ACO PRETO, RAIO CURTO, SOLDAVEL, PRESSAO 3.000 LBS, DN 50 MM (2")</v>
          </cell>
          <cell r="C5223" t="str">
            <v xml:space="preserve">UN    </v>
          </cell>
          <cell r="D5223">
            <v>52.22</v>
          </cell>
        </row>
        <row r="5224">
          <cell r="A5224">
            <v>40388</v>
          </cell>
          <cell r="B5224" t="str">
            <v>CURVA 45 GRAUS EM ACO PRETO, SOLDAVEL, PRESSAO 3.000 LBS, DN 50 MM (2")</v>
          </cell>
          <cell r="C5224" t="str">
            <v xml:space="preserve">UN    </v>
          </cell>
          <cell r="D5224">
            <v>47.79</v>
          </cell>
        </row>
        <row r="5225">
          <cell r="A5225">
            <v>40389</v>
          </cell>
          <cell r="B5225" t="str">
            <v>CURVA 45 GRAUS EM ACO PRETO, SOLDAVEL, PRESSAO 3.000 LBS, DN 65 MM (2 1/2")</v>
          </cell>
          <cell r="C5225" t="str">
            <v xml:space="preserve">UN    </v>
          </cell>
          <cell r="D5225">
            <v>95.48</v>
          </cell>
        </row>
        <row r="5226">
          <cell r="A5226">
            <v>40390</v>
          </cell>
          <cell r="B5226" t="str">
            <v>CURVA 90 GRAUS EM ACO PRETO, RAIO CURTO, SOLDAVEL, PRESSAO 3.000 LBS, DN 80 MM (3")</v>
          </cell>
          <cell r="C5226" t="str">
            <v xml:space="preserve">UN    </v>
          </cell>
          <cell r="D5226">
            <v>216.01</v>
          </cell>
        </row>
        <row r="5227">
          <cell r="A5227">
            <v>40391</v>
          </cell>
          <cell r="B5227" t="str">
            <v>CURVA 45 GRAUS EM ACO PRETO, SOLDAVEL, PRESSAO 3.000 LBS, DN 80 MM (3")</v>
          </cell>
          <cell r="C5227" t="str">
            <v xml:space="preserve">UN    </v>
          </cell>
          <cell r="D5227">
            <v>247.81</v>
          </cell>
        </row>
        <row r="5228">
          <cell r="A5228">
            <v>40392</v>
          </cell>
          <cell r="B5228" t="str">
            <v>TE 90 GRAUS EM ACO PRETO, SOLDAVEL, PRESSAO 3.000 LBS, DN 15 MM (1/2")</v>
          </cell>
          <cell r="C5228" t="str">
            <v xml:space="preserve">UN    </v>
          </cell>
          <cell r="D5228">
            <v>12.23</v>
          </cell>
        </row>
        <row r="5229">
          <cell r="A5229">
            <v>40393</v>
          </cell>
          <cell r="B5229" t="str">
            <v>TE 90 GRAUS EM ACO PRETO, SOLDAVEL, PRESSAO 3.000 LBS, DN 20 MM (3/4")</v>
          </cell>
          <cell r="C5229" t="str">
            <v xml:space="preserve">UN    </v>
          </cell>
          <cell r="D5229">
            <v>15.76</v>
          </cell>
        </row>
        <row r="5230">
          <cell r="A5230">
            <v>40394</v>
          </cell>
          <cell r="B5230" t="str">
            <v>TE 90 GRAUS EM ACO PRETO, SOLDAVEL, PRESSAO 3.000 LBS, DN 25 MM (1")</v>
          </cell>
          <cell r="C5230" t="str">
            <v xml:space="preserve">UN    </v>
          </cell>
          <cell r="D5230">
            <v>24.76</v>
          </cell>
        </row>
        <row r="5231">
          <cell r="A5231">
            <v>40395</v>
          </cell>
          <cell r="B5231" t="str">
            <v>TE 90 GRAUS EM ACO PRETO, SOLDAVEL, PRESSAO 3.000 LBS, DN 32 MM (1 1/4")</v>
          </cell>
          <cell r="C5231" t="str">
            <v xml:space="preserve">UN    </v>
          </cell>
          <cell r="D5231">
            <v>38.03</v>
          </cell>
        </row>
        <row r="5232">
          <cell r="A5232">
            <v>40396</v>
          </cell>
          <cell r="B5232" t="str">
            <v>TE 90 GRAUS EM ACO PRETO, SOLDAVEL, PRESSAO 3.000 LBS, DN 40 MM (1 1/2")</v>
          </cell>
          <cell r="C5232" t="str">
            <v xml:space="preserve">UN    </v>
          </cell>
          <cell r="D5232">
            <v>49.55</v>
          </cell>
        </row>
        <row r="5233">
          <cell r="A5233">
            <v>40397</v>
          </cell>
          <cell r="B5233" t="str">
            <v>TE 90 GRAUS EM ACO PRETO, SOLDAVEL, PRESSAO 3.000 LBS, DN 50 MM (2")</v>
          </cell>
          <cell r="C5233" t="str">
            <v xml:space="preserve">UN    </v>
          </cell>
          <cell r="D5233">
            <v>81.41</v>
          </cell>
        </row>
        <row r="5234">
          <cell r="A5234">
            <v>40398</v>
          </cell>
          <cell r="B5234" t="str">
            <v>TE 90 GRAUS EM ACO PRETO, SOLDAVEL, PRESSAO 3.000 LBS, DN 65 MM (2 1/2")</v>
          </cell>
          <cell r="C5234" t="str">
            <v xml:space="preserve">UN    </v>
          </cell>
          <cell r="D5234">
            <v>158.97999999999999</v>
          </cell>
        </row>
        <row r="5235">
          <cell r="A5235">
            <v>40399</v>
          </cell>
          <cell r="B5235" t="str">
            <v>TE 90 GRAUS EM ACO PRETO, SOLDAVEL, PRESSAO 3.000 LBS, DN 80 MM (3")</v>
          </cell>
          <cell r="C5235" t="str">
            <v xml:space="preserve">UN    </v>
          </cell>
          <cell r="D5235">
            <v>260.08</v>
          </cell>
        </row>
        <row r="5236">
          <cell r="A5236">
            <v>40400</v>
          </cell>
          <cell r="B5236" t="str">
            <v>ELETRODUTO FLEXIVEL PLANO EM PEAD, COR PRETA E LARANJA, DIAMETRO 25 MM</v>
          </cell>
          <cell r="C5236" t="str">
            <v xml:space="preserve">M     </v>
          </cell>
          <cell r="D5236">
            <v>0.98</v>
          </cell>
        </row>
        <row r="5237">
          <cell r="A5237">
            <v>40401</v>
          </cell>
          <cell r="B5237" t="str">
            <v>ELETRODUTO FLEXIVEL PLANO EM PEAD, COR PRETA E LARANJA,  DIAMETRO 32 MM</v>
          </cell>
          <cell r="C5237" t="str">
            <v xml:space="preserve">M     </v>
          </cell>
          <cell r="D5237">
            <v>1.44</v>
          </cell>
        </row>
        <row r="5238">
          <cell r="A5238">
            <v>40402</v>
          </cell>
          <cell r="B5238" t="str">
            <v>ELETRODUTO FLEXIVEL PLANO EM PEAD, COR PRETA E LARANJA,  DIAMETRO 40 MM</v>
          </cell>
          <cell r="C5238" t="str">
            <v xml:space="preserve">M     </v>
          </cell>
          <cell r="D5238">
            <v>1.85</v>
          </cell>
        </row>
        <row r="5239">
          <cell r="A5239">
            <v>40406</v>
          </cell>
          <cell r="B5239" t="str">
            <v>PERFURATRIZ MANUAL, TORQUE MAXIMO 55 KGF.M, POTENCIA 5 CV, COM DIAMETRO MAXIMO 8 1/2" (INCLUI SUPORTE/CHASSI TIPO MESA)</v>
          </cell>
          <cell r="C5239" t="str">
            <v xml:space="preserve">UN    </v>
          </cell>
          <cell r="D5239">
            <v>55289.2</v>
          </cell>
        </row>
        <row r="5240">
          <cell r="A5240">
            <v>40408</v>
          </cell>
          <cell r="B5240" t="str">
            <v>CURVA 180 GRAUS, DE PVC RIGIDO ROSCAVEL, DE 1 1/4", PARA ELETRODUTO</v>
          </cell>
          <cell r="C5240" t="str">
            <v xml:space="preserve">UN    </v>
          </cell>
          <cell r="D5240">
            <v>4.51</v>
          </cell>
        </row>
        <row r="5241">
          <cell r="A5241">
            <v>40409</v>
          </cell>
          <cell r="B5241" t="str">
            <v>CURVA 180 GRAUS, DE PVC RIGIDO ROSCAVEL, DE 1/2", PARA ELETRODUTO</v>
          </cell>
          <cell r="C5241" t="str">
            <v xml:space="preserve">UN    </v>
          </cell>
          <cell r="D5241">
            <v>1.59</v>
          </cell>
        </row>
        <row r="5242">
          <cell r="A5242">
            <v>40410</v>
          </cell>
          <cell r="B5242" t="str">
            <v>ACOPLAMENTO RIGIDO EM FERRO FUNDIDO PARA SISTEMA DE TUBULACAO RANHURADA, DN 50 MM (2")</v>
          </cell>
          <cell r="C5242" t="str">
            <v xml:space="preserve">UN    </v>
          </cell>
          <cell r="D5242">
            <v>13.75</v>
          </cell>
        </row>
        <row r="5243">
          <cell r="A5243">
            <v>40411</v>
          </cell>
          <cell r="B5243" t="str">
            <v>ACOPLAMENTO RIGIDO EM FERRO FUNDIDO PARA SISTEMA DE TUBULACAO RANHURADA, DN 65 MM (2 1/2")</v>
          </cell>
          <cell r="C5243" t="str">
            <v xml:space="preserve">UN    </v>
          </cell>
          <cell r="D5243">
            <v>14.92</v>
          </cell>
        </row>
        <row r="5244">
          <cell r="A5244">
            <v>40412</v>
          </cell>
          <cell r="B5244" t="str">
            <v>ACOPLAMENTO RIGIDO EMFERRO FUNDIDO PARA SISTEMA DE TUBULACAO RANHURADA, DN 80 MM (3")</v>
          </cell>
          <cell r="C5244" t="str">
            <v xml:space="preserve">UN    </v>
          </cell>
          <cell r="D5244">
            <v>16.739999999999998</v>
          </cell>
        </row>
        <row r="5245">
          <cell r="A5245">
            <v>40413</v>
          </cell>
          <cell r="B5245" t="str">
            <v>CURVA 90 GRAUS RANHURADA EM FERRO FUNDIDO, DN 50 MM (2")</v>
          </cell>
          <cell r="C5245" t="str">
            <v xml:space="preserve">UN    </v>
          </cell>
          <cell r="D5245">
            <v>13.07</v>
          </cell>
        </row>
        <row r="5246">
          <cell r="A5246">
            <v>40414</v>
          </cell>
          <cell r="B5246" t="str">
            <v>CURVA 45 GRAUS RANHURADA EM FERRO FUNDIDO, DN 50 MM (2")</v>
          </cell>
          <cell r="C5246" t="str">
            <v xml:space="preserve">UN    </v>
          </cell>
          <cell r="D5246">
            <v>12.03</v>
          </cell>
        </row>
        <row r="5247">
          <cell r="A5247">
            <v>40415</v>
          </cell>
          <cell r="B5247" t="str">
            <v>CURVA 90 GRAUS RANHURADA EM FERRO FUNDIDO, DN 65 MM (2 1/2")</v>
          </cell>
          <cell r="C5247" t="str">
            <v xml:space="preserve">UN    </v>
          </cell>
          <cell r="D5247">
            <v>18.63</v>
          </cell>
        </row>
        <row r="5248">
          <cell r="A5248">
            <v>40416</v>
          </cell>
          <cell r="B5248" t="str">
            <v>CURVA 45 GRAUS RANHURADA EM FERRO FUNDIDO, DN 65 MM (2 1/2")</v>
          </cell>
          <cell r="C5248" t="str">
            <v xml:space="preserve">UN    </v>
          </cell>
          <cell r="D5248">
            <v>16.64</v>
          </cell>
        </row>
        <row r="5249">
          <cell r="A5249">
            <v>40417</v>
          </cell>
          <cell r="B5249" t="str">
            <v>CURVA 90 GRAUS RANHURADA EM FERRO FUNDIDO, DN 80 MM (3")</v>
          </cell>
          <cell r="C5249" t="str">
            <v xml:space="preserve">UN    </v>
          </cell>
          <cell r="D5249">
            <v>21.98</v>
          </cell>
        </row>
        <row r="5250">
          <cell r="A5250">
            <v>40418</v>
          </cell>
          <cell r="B5250" t="str">
            <v>CURVA 45 GRAUS RANHURADA EM FERRO FUNDIDO, DN 80 MM (3")</v>
          </cell>
          <cell r="C5250" t="str">
            <v xml:space="preserve">UN    </v>
          </cell>
          <cell r="D5250">
            <v>19.84</v>
          </cell>
        </row>
        <row r="5251">
          <cell r="A5251">
            <v>40419</v>
          </cell>
          <cell r="B5251" t="str">
            <v>TE RANHURADO EM FERRO FUNDIDO, DN 50 (2")</v>
          </cell>
          <cell r="C5251" t="str">
            <v xml:space="preserve">UN    </v>
          </cell>
          <cell r="D5251">
            <v>21.42</v>
          </cell>
        </row>
        <row r="5252">
          <cell r="A5252">
            <v>40420</v>
          </cell>
          <cell r="B5252" t="str">
            <v>TE RANHURADO EM FERRO FUNDIDO, DN 65 (2 1/2")</v>
          </cell>
          <cell r="C5252" t="str">
            <v xml:space="preserve">UN    </v>
          </cell>
          <cell r="D5252">
            <v>31.25</v>
          </cell>
        </row>
        <row r="5253">
          <cell r="A5253">
            <v>40421</v>
          </cell>
          <cell r="B5253" t="str">
            <v>TE RANHURADO EM FERRO FUNDIDO, DN 80 (3")</v>
          </cell>
          <cell r="C5253" t="str">
            <v xml:space="preserve">UN    </v>
          </cell>
          <cell r="D5253">
            <v>33.26</v>
          </cell>
        </row>
        <row r="5254">
          <cell r="A5254">
            <v>40422</v>
          </cell>
          <cell r="B5254" t="str">
            <v>CURVA 90 GRAUS EM ACO PRETO, RAIO CURTO, SOLDAVEL, PRESSAO 3.000 LBS, DN 65 MM (2 1/2")</v>
          </cell>
          <cell r="C5254" t="str">
            <v xml:space="preserve">UN    </v>
          </cell>
          <cell r="D5254">
            <v>102.56</v>
          </cell>
        </row>
        <row r="5255">
          <cell r="A5255">
            <v>40423</v>
          </cell>
          <cell r="B5255" t="str">
            <v>CURVA 45 GRAUS EM ACO PRETO, SOLDAVEL, PRESSAO 3.000 LBS, DN 25 MM (1")</v>
          </cell>
          <cell r="C5255" t="str">
            <v xml:space="preserve">UN    </v>
          </cell>
          <cell r="D5255">
            <v>15.05</v>
          </cell>
        </row>
        <row r="5256">
          <cell r="A5256">
            <v>40424</v>
          </cell>
          <cell r="B5256" t="str">
            <v>CHAPA DE ACO CARBONO LAMINADO A QUENTE, QUALIDADE ESTRUTURAL, BITOLA 3/16", E =4,75 MM (37,29 KG/M2)</v>
          </cell>
          <cell r="C5256" t="str">
            <v xml:space="preserve">KG    </v>
          </cell>
          <cell r="D5256">
            <v>6.32</v>
          </cell>
        </row>
        <row r="5257">
          <cell r="A5257">
            <v>40425</v>
          </cell>
          <cell r="B5257" t="str">
            <v>CHAPA DE ACO GROSSA, SAE 1020, BITOLA 1/4", E = 6,35 MM (49,85 KG/M2)</v>
          </cell>
          <cell r="C5257" t="str">
            <v xml:space="preserve">KG    </v>
          </cell>
          <cell r="D5257">
            <v>6.36</v>
          </cell>
        </row>
        <row r="5258">
          <cell r="A5258">
            <v>40432</v>
          </cell>
          <cell r="B5258" t="str">
            <v>ESPACADOR / SEPARADOR DE BARRA , METALICO, TIPO CARAMBOLA, PARA TIRANTES, 25 X 84 MM</v>
          </cell>
          <cell r="C5258" t="str">
            <v xml:space="preserve">UN    </v>
          </cell>
          <cell r="D5258">
            <v>1.85</v>
          </cell>
        </row>
        <row r="5259">
          <cell r="A5259">
            <v>40433</v>
          </cell>
          <cell r="B5259" t="str">
            <v>ESPACADOR/SEPARADOR DE CORDOALHA TIPO DISCO 12 FUROS DE 14 MM, PARA TIRANTES</v>
          </cell>
          <cell r="C5259" t="str">
            <v xml:space="preserve">UN    </v>
          </cell>
          <cell r="D5259">
            <v>1.03</v>
          </cell>
        </row>
        <row r="5260">
          <cell r="A5260">
            <v>40435</v>
          </cell>
          <cell r="B5260" t="str">
            <v>PERFURATRIZ SOBRE ESTEIRA, TORQUE MAXIMO DE 600 KGF, POTENCIA ENTRE 50 E 60 HP, DIAMETRO MAXIMO DE 10"</v>
          </cell>
          <cell r="C5260" t="str">
            <v xml:space="preserve">UN    </v>
          </cell>
          <cell r="D5260">
            <v>430500</v>
          </cell>
        </row>
        <row r="5261">
          <cell r="A5261">
            <v>40436</v>
          </cell>
          <cell r="B5261" t="str">
            <v>GABIAO TIPO CAIXA, MALHA HEXAGONAL 8 X 10 CM (ZN/AL), FIO DE 2,7 MM, DIMENSOES 5,0 X 1,0 X 1,0 M (C X L X A)</v>
          </cell>
          <cell r="C5261" t="str">
            <v xml:space="preserve">M3    </v>
          </cell>
          <cell r="D5261">
            <v>234.33</v>
          </cell>
        </row>
        <row r="5262">
          <cell r="A5262">
            <v>40438</v>
          </cell>
          <cell r="B5262" t="str">
            <v>GABIAO TIPO CAIXA, MALHA HEXAGONAL 8 X 10 CM (ZN/AL), FIO DE 2,7 MM, DIMENSOES 2,0 X 1,0 X 1,0 M (C X L X A)</v>
          </cell>
          <cell r="C5262" t="str">
            <v xml:space="preserve">M3    </v>
          </cell>
          <cell r="D5262">
            <v>187.93</v>
          </cell>
        </row>
        <row r="5263">
          <cell r="A5263">
            <v>40439</v>
          </cell>
          <cell r="B5263" t="str">
            <v>GABIAO TIPO CAIXA, MALHA HEXAGONAL 8 X 10 CM (ZN/AL), FIO DE 2,7 MM, DIMENSOES 5,0 X 1,0 X 0,5 M (C X L X A)</v>
          </cell>
          <cell r="C5263" t="str">
            <v xml:space="preserve">M3    </v>
          </cell>
          <cell r="D5263">
            <v>320.43</v>
          </cell>
        </row>
        <row r="5264">
          <cell r="A5264">
            <v>40440</v>
          </cell>
          <cell r="B5264" t="str">
            <v>GABIAO TIPO CAIXA PARA SOLO REFORCADO, MALHA HEXAGONAL 8 X 10 CM (ZN/ AL + PVC), FIO 2,7 MM, DIMENSOES 2,0 X 1,0 X 0,5 M, COM CAUDA DE 4,0 M</v>
          </cell>
          <cell r="C5264" t="str">
            <v xml:space="preserve">M3    </v>
          </cell>
          <cell r="D5264">
            <v>420.29</v>
          </cell>
        </row>
        <row r="5265">
          <cell r="A5265">
            <v>40441</v>
          </cell>
          <cell r="B5265" t="str">
            <v>GABIAO TIPO CAIXA PARA SOLO REFORCADO, MALHA HEXAGONAL 8 X 10 CM (ZN/ AL + PVC), FIO 2,7 MM, DIMENSOES 2,0 X 1,0 X 1,0 M, COM CAUDA DE 4,0 M</v>
          </cell>
          <cell r="C5265" t="str">
            <v xml:space="preserve">M3    </v>
          </cell>
          <cell r="D5265">
            <v>268.33</v>
          </cell>
        </row>
        <row r="5266">
          <cell r="A5266">
            <v>40449</v>
          </cell>
          <cell r="B5266" t="str">
            <v>GABIAO TIPO CAIXA TRAPEZOIDAL, MALHA HEXAGONAL 10 X 12 CM (ZN/AL + PVC) FIO 2,7 MM, FACE COM 65 GRAUS, DIMENSOES 2,0 X 1,5 X 1,0 M (C X L X A)</v>
          </cell>
          <cell r="C5266" t="str">
            <v xml:space="preserve">M3    </v>
          </cell>
          <cell r="D5266">
            <v>225.58</v>
          </cell>
        </row>
        <row r="5267">
          <cell r="A5267">
            <v>40451</v>
          </cell>
          <cell r="B5267" t="str">
            <v>GABIAO MANTA (COLCHAO) MALHA HEXAGONAL 6 X 8 CM (ZN/AL + PVC), FIO 2,0 MM, DIMENSOES 5,0 X 2,0 X 0,17 M (C X L X A)</v>
          </cell>
          <cell r="C5267" t="str">
            <v xml:space="preserve">M2    </v>
          </cell>
          <cell r="D5267">
            <v>84.42</v>
          </cell>
        </row>
        <row r="5268">
          <cell r="A5268">
            <v>40452</v>
          </cell>
          <cell r="B5268" t="str">
            <v>GABIAO MANTA (COLCHAO) MALHA HEXAGONAL 6 X 8 CM (ZN/AL + PVC), FIO 2,0 MM, DIMENSOES 5,0 X 2,0 X 0,30 M (C X L X A)</v>
          </cell>
          <cell r="C5268" t="str">
            <v xml:space="preserve">M2    </v>
          </cell>
          <cell r="D5268">
            <v>100.19</v>
          </cell>
        </row>
        <row r="5269">
          <cell r="A5269">
            <v>40453</v>
          </cell>
          <cell r="B5269" t="str">
            <v>GABIAO MANTA (COLCHAO) MALHA HEXAGONAL 6 X 8 CM (ZN/AL + PVC), FIO 2,0 MM, DIMENSOES 5,0 X 2,0 X 0,23 M (C X L X A)</v>
          </cell>
          <cell r="C5269" t="str">
            <v xml:space="preserve">M2    </v>
          </cell>
          <cell r="D5269">
            <v>91.34</v>
          </cell>
        </row>
        <row r="5270">
          <cell r="A5270">
            <v>40514</v>
          </cell>
          <cell r="B5270" t="str">
            <v>VERNIZ POLIURETANO BRILHANTE PARA MADEIRA, SEM FILTRO SOLAR, USO INTERNO E EXTERNO</v>
          </cell>
          <cell r="C5270" t="str">
            <v xml:space="preserve">L     </v>
          </cell>
          <cell r="D5270">
            <v>21.04</v>
          </cell>
        </row>
        <row r="5271">
          <cell r="A5271">
            <v>40515</v>
          </cell>
          <cell r="B5271" t="str">
            <v>BLOQUETE/PISO DE CONCRETO - MODELO PISOGRAMA/CONCREGRAMA/PAVI-GRADE/GRAMEIRO, *60  CM X 45* CM, E =  *7* CM, COR NATURAL</v>
          </cell>
          <cell r="C5271" t="str">
            <v xml:space="preserve">M2    </v>
          </cell>
          <cell r="D5271">
            <v>61.59</v>
          </cell>
        </row>
        <row r="5272">
          <cell r="A5272">
            <v>40516</v>
          </cell>
          <cell r="B5272" t="str">
            <v>BLOQUETE/PISO DE CONCRETO - MODELO PISOGRAMA/CONCREGRAMA/PAVI-GRADE/GRAMEIRO, *60  CM X 45* CM, E =  *9* CM, COR NATURAL</v>
          </cell>
          <cell r="C5272" t="str">
            <v xml:space="preserve">M2    </v>
          </cell>
          <cell r="D5272">
            <v>73.34</v>
          </cell>
        </row>
        <row r="5273">
          <cell r="A5273">
            <v>40517</v>
          </cell>
          <cell r="B5273" t="str">
            <v>BLOQUETE/PISO DE CONCRETO - MODELO BLOCO PISOGRAMA/CONCREGRAMA 2 FUROS, *35  CM X 15* CM, E =  *6* CM, COR NATURAL</v>
          </cell>
          <cell r="C5273" t="str">
            <v xml:space="preserve">M2    </v>
          </cell>
          <cell r="D5273">
            <v>48.69</v>
          </cell>
        </row>
        <row r="5274">
          <cell r="A5274">
            <v>40519</v>
          </cell>
          <cell r="B5274" t="str">
            <v>CORTADEIRA HIDRAULICA DE VERGALHAO, PARA ACO DE DIAMETRO ATE 50 MM, MOTOR ELETRICO TRIFASICO, POTENCIA DE 5,5 HP A 7,5 HP</v>
          </cell>
          <cell r="C5274" t="str">
            <v xml:space="preserve">UN    </v>
          </cell>
          <cell r="D5274">
            <v>95291.25</v>
          </cell>
        </row>
        <row r="5275">
          <cell r="A5275">
            <v>40520</v>
          </cell>
          <cell r="B5275" t="str">
            <v>BLOQUETE/PISO DE CONCRETO - MODELO BLOCO PISOGRAMA/CONCREGRAMA 2 FUROS, *35  CM X 15* CM, E =  *8* CM, COR NATURAL</v>
          </cell>
          <cell r="C5275" t="str">
            <v xml:space="preserve">M2    </v>
          </cell>
          <cell r="D5275">
            <v>51.01</v>
          </cell>
        </row>
        <row r="5276">
          <cell r="A5276">
            <v>40521</v>
          </cell>
          <cell r="B5276" t="str">
            <v>DOBRADEIRA ELETROMECANICA DE VERGALHAO, PARA ACO DE DIAMETRO ATE 1 1/2 "Â, MOTOR ELETRICO TRIFASICO, POTENCIA DE 3 HP ATE 5 HP</v>
          </cell>
          <cell r="C5276" t="str">
            <v xml:space="preserve">UN    </v>
          </cell>
          <cell r="D5276">
            <v>100993.4</v>
          </cell>
        </row>
        <row r="5277">
          <cell r="A5277">
            <v>40524</v>
          </cell>
          <cell r="B5277" t="str">
            <v>BLOQUETE/PISO INTERTRAVADO DE CONCRETO - MODELO RETANGULAR/TIJOLINHO/PAVER/HOLANDES/PARALELEPIPEDO, 20 CM X 10 CM, E = 10 CM, RESISTENCIA DE 35 MPA (NBR 9781), COR NATURAL</v>
          </cell>
          <cell r="C5277" t="str">
            <v xml:space="preserve">M2    </v>
          </cell>
          <cell r="D5277">
            <v>52.17</v>
          </cell>
        </row>
        <row r="5278">
          <cell r="A5278">
            <v>40525</v>
          </cell>
          <cell r="B5278" t="str">
            <v>BLOQUETE/PISO INTERTRAVADO DE CONCRETO - MODELO ONDA/16 FACES/UNISTEIN/PAVIS, *22 CM X *11 CM, E = 10 CM, RESISTENCIA DE 35 MPA (NBR 9781), COR NATURAL</v>
          </cell>
          <cell r="C5278" t="str">
            <v xml:space="preserve">M2    </v>
          </cell>
          <cell r="D5278">
            <v>52.17</v>
          </cell>
        </row>
        <row r="5279">
          <cell r="A5279">
            <v>40527</v>
          </cell>
          <cell r="B5279" t="str">
            <v>GUINCHO DE ALAVANCA MANUAL, CAPACIDADE DE 1,6 T, COM 20 M DE CABO DE ACO (AQUISICAO)</v>
          </cell>
          <cell r="C5279" t="str">
            <v xml:space="preserve">UN    </v>
          </cell>
          <cell r="D5279">
            <v>2522.89</v>
          </cell>
        </row>
        <row r="5280">
          <cell r="A5280">
            <v>40529</v>
          </cell>
          <cell r="B5280" t="str">
            <v>BLOQUETE/PISO INTERTRAVADO DE CONCRETO - MODELO ONDA/16 FACES/UNISTEIN/PAVIS, *22 CM X *11 CM, E = 10 CM, RESISTENCIA DE 50 MPA (NBR 9781), COR NATURAL</v>
          </cell>
          <cell r="C5280" t="str">
            <v xml:space="preserve">M2    </v>
          </cell>
          <cell r="D5280">
            <v>57.27</v>
          </cell>
        </row>
        <row r="5281">
          <cell r="A5281">
            <v>40534</v>
          </cell>
          <cell r="B5281" t="str">
            <v>MONTANTE EM BARRA CHATA ACO GALVANIZADO, *65 X 8* MM, ALTURA *1420* MM, PINTURA ELETROSTATICA, COR PRETA</v>
          </cell>
          <cell r="C5281" t="str">
            <v xml:space="preserve">UN    </v>
          </cell>
          <cell r="D5281">
            <v>151.22999999999999</v>
          </cell>
        </row>
        <row r="5282">
          <cell r="A5282">
            <v>40535</v>
          </cell>
          <cell r="B5282" t="str">
            <v>PERFIL "U" SIMPLES DE ACO GALVANIZADO DOBRADO 75 X *40* MM, E = 2,65 MM</v>
          </cell>
          <cell r="C5282" t="str">
            <v xml:space="preserve">KG    </v>
          </cell>
          <cell r="D5282">
            <v>4.58</v>
          </cell>
        </row>
        <row r="5283">
          <cell r="A5283">
            <v>40536</v>
          </cell>
          <cell r="B5283" t="str">
            <v>PERFIL "U" ENRIJECIDO DE ACO GALVANIZADO, DOBRADO, 150 X 60 X 20 MM, E = 3,00 MM</v>
          </cell>
          <cell r="C5283" t="str">
            <v xml:space="preserve">KG    </v>
          </cell>
          <cell r="D5283">
            <v>4.58</v>
          </cell>
        </row>
        <row r="5284">
          <cell r="A5284">
            <v>40537</v>
          </cell>
          <cell r="B5284" t="str">
            <v>PERFIL "U" ENRIJECIDO DE  ACO GALVANIZADO, DOBRADO, 200 X 75 X 25 MM, E = 3,75 MM</v>
          </cell>
          <cell r="C5284" t="str">
            <v xml:space="preserve">KG    </v>
          </cell>
          <cell r="D5284">
            <v>4.58</v>
          </cell>
        </row>
        <row r="5285">
          <cell r="A5285">
            <v>40547</v>
          </cell>
          <cell r="B5285" t="str">
            <v>PARAFUSO ZINCADO, AUTOBROCANTE, FLANGEADO, 4,2 X 19"</v>
          </cell>
          <cell r="C5285" t="str">
            <v xml:space="preserve">CENTO </v>
          </cell>
          <cell r="D5285">
            <v>11.99</v>
          </cell>
        </row>
        <row r="5286">
          <cell r="A5286">
            <v>40549</v>
          </cell>
          <cell r="B5286" t="str">
            <v>PARAFUSO, COMUM, ASTM A307, SEXTAVADO, DIAMETRO 1/2" (12,7 MM), COMPRIMENTO 1" (25,4 MM)</v>
          </cell>
          <cell r="C5286" t="str">
            <v xml:space="preserve">CENTO </v>
          </cell>
          <cell r="D5286">
            <v>81.39</v>
          </cell>
        </row>
        <row r="5287">
          <cell r="A5287">
            <v>40552</v>
          </cell>
          <cell r="B5287" t="str">
            <v>PARAFUSO, AUTO ATARRACHANTE, CABECA CHATA, FENDA SIMPLES, 1/4 (6,35 MM) X 25 MM</v>
          </cell>
          <cell r="C5287" t="str">
            <v xml:space="preserve">CENTO </v>
          </cell>
          <cell r="D5287">
            <v>20.56</v>
          </cell>
        </row>
        <row r="5288">
          <cell r="A5288">
            <v>40553</v>
          </cell>
          <cell r="B5288" t="str">
            <v>AGREGADO RECICLADO (RCD), CLASSE A, CINZA, TIPO RACHAO RECICLADO</v>
          </cell>
          <cell r="C5288" t="str">
            <v xml:space="preserve">M3    </v>
          </cell>
          <cell r="D5288">
            <v>32.5</v>
          </cell>
        </row>
        <row r="5289">
          <cell r="A5289">
            <v>40555</v>
          </cell>
          <cell r="B5289" t="str">
            <v>GUARNICAO/MOLDURA DE ACABAMENTO PARA ESQUADRIA DE ALUMINIO ANODIZADO NATURAL, PARA 1 FACE (COLETADO CAIXA)</v>
          </cell>
          <cell r="C5289" t="str">
            <v xml:space="preserve">M     </v>
          </cell>
          <cell r="D5289">
            <v>40.06</v>
          </cell>
        </row>
        <row r="5290">
          <cell r="A5290">
            <v>40568</v>
          </cell>
          <cell r="B5290" t="str">
            <v>PREGO DE ACO POLIDO COM CABECA 22 X 48 (4 1/4 X 5)</v>
          </cell>
          <cell r="C5290" t="str">
            <v xml:space="preserve">KG    </v>
          </cell>
          <cell r="D5290">
            <v>8.94</v>
          </cell>
        </row>
        <row r="5291">
          <cell r="A5291">
            <v>40598</v>
          </cell>
          <cell r="B5291" t="str">
            <v>PERFIL UDC ("U" DOBRADO DE CHAPA) SIMPLES DE ACO LAMINADO, GALVANIZADO, ASTM A36, 127 X 50 MM, E= 3 MM</v>
          </cell>
          <cell r="C5291" t="str">
            <v xml:space="preserve">KG    </v>
          </cell>
          <cell r="D5291">
            <v>4.58</v>
          </cell>
        </row>
        <row r="5292">
          <cell r="A5292">
            <v>40607</v>
          </cell>
          <cell r="B5292" t="str">
            <v>CANOPLA ACABAMENTO CROMADO PARA INSTALACAO DE SPRINKLER, SOB FORRO, 15 MM</v>
          </cell>
          <cell r="C5292" t="str">
            <v xml:space="preserve">UN    </v>
          </cell>
          <cell r="D5292">
            <v>2.83</v>
          </cell>
        </row>
        <row r="5293">
          <cell r="A5293">
            <v>40623</v>
          </cell>
          <cell r="B5293" t="str">
            <v>CHAPA PARA EMENDA DE VIGA, EM ACO GROSSO, QUALIDADE ESTRUTURAL, BITOLA 3/16 ", E= 4,75 MM, 4 FUROS, LARGURA 45 MM, COMPRIMENTO 500 MM</v>
          </cell>
          <cell r="C5293" t="str">
            <v xml:space="preserve">PAR   </v>
          </cell>
          <cell r="D5293">
            <v>40.119999999999997</v>
          </cell>
        </row>
        <row r="5294">
          <cell r="A5294">
            <v>40624</v>
          </cell>
          <cell r="B5294" t="str">
            <v>TUBO ACO PRETO SEM COSTURA 1 1/2", E= *3,68 MM, SCHEDULE 40, 4,05 KG/M</v>
          </cell>
          <cell r="C5294" t="str">
            <v xml:space="preserve">M     </v>
          </cell>
          <cell r="D5294">
            <v>35.31</v>
          </cell>
        </row>
        <row r="5295">
          <cell r="A5295">
            <v>40626</v>
          </cell>
          <cell r="B5295" t="str">
            <v>TUBO ACO GALVANIZADO COM COSTURA, CLASSE MEDIA, DN 1", E = 3,38 MM, PESO 2,50 KG/M (NBR 5580)</v>
          </cell>
          <cell r="C5295" t="str">
            <v xml:space="preserve">M     </v>
          </cell>
          <cell r="D5295">
            <v>17.73</v>
          </cell>
        </row>
        <row r="5296">
          <cell r="A5296">
            <v>40635</v>
          </cell>
          <cell r="B5296" t="str">
            <v>ESCAVADEIRA HIDRAULICA SOBRE ESTEIRA, COM GARRA GIRATORIA DE MANDIBULAS, PESO OPERACIONAL ENTRE 22,00 E 25,50 TON, POTENCIA LIQUIDA ENTRE 150 E 160 HP</v>
          </cell>
          <cell r="C5296" t="str">
            <v xml:space="preserve">UN    </v>
          </cell>
          <cell r="D5296">
            <v>492462.6</v>
          </cell>
        </row>
        <row r="5297">
          <cell r="A5297">
            <v>40636</v>
          </cell>
          <cell r="B5297" t="str">
            <v>ESCAVADEIRA HIDRAULICA SOBRE ESTEIRAS, CAPACIDADE DA CACAMBA ENTRE 1,20 E 1,50 M3, PESO OPERACIONAL ENTRE 20,00 E 22,00 TON, POTENCIA LIQUIDA ENTRE 150 E 155 HP, EQUIPADA COM CLAMSHELL</v>
          </cell>
          <cell r="C5297" t="str">
            <v xml:space="preserve">UN    </v>
          </cell>
          <cell r="D5297">
            <v>474087.6</v>
          </cell>
        </row>
        <row r="5298">
          <cell r="A5298">
            <v>40637</v>
          </cell>
          <cell r="B5298" t="str">
            <v>MAQUINA DEMARCADORA DE FAIXA DE TRAFEGO A FRIO, AUTOPROPELIDA, MOTOR DIESEL 38 HP</v>
          </cell>
          <cell r="C5298" t="str">
            <v xml:space="preserve">UN    </v>
          </cell>
          <cell r="D5298">
            <v>444393.8</v>
          </cell>
        </row>
        <row r="5299">
          <cell r="A5299">
            <v>40647</v>
          </cell>
          <cell r="B5299" t="str">
            <v>PISO INDUSTRIAL EM CONCRETO ARMADO DE ACABAMENTO POLIDO, ESPESSURA 12 CM (CIMENTO QUEIMADO) (INCLUSO EXECUCAO)</v>
          </cell>
          <cell r="C5299" t="str">
            <v xml:space="preserve">M2    </v>
          </cell>
          <cell r="D5299">
            <v>99.56</v>
          </cell>
        </row>
        <row r="5300">
          <cell r="A5300">
            <v>40648</v>
          </cell>
          <cell r="B5300" t="str">
            <v>PISO EPOXI AUTONIVELANTE, ESPESSURA *4* MM (INCLUSO EXECUCAO)</v>
          </cell>
          <cell r="C5300" t="str">
            <v xml:space="preserve">M2    </v>
          </cell>
          <cell r="D5300">
            <v>121.92</v>
          </cell>
        </row>
        <row r="5301">
          <cell r="A5301">
            <v>40649</v>
          </cell>
          <cell r="B5301" t="str">
            <v>PISO EPOXI MULTILAYER, ESPESSURA *2* MM (INCLUSO EXECUCAO)</v>
          </cell>
          <cell r="C5301" t="str">
            <v xml:space="preserve">M2    </v>
          </cell>
          <cell r="D5301">
            <v>71.010000000000005</v>
          </cell>
        </row>
        <row r="5302">
          <cell r="A5302">
            <v>40650</v>
          </cell>
          <cell r="B5302" t="str">
            <v>PISO FULGET (GRANITO LAVADO) EM PLACAS DE *40 X 40* CM (SEM COLOCACAO)</v>
          </cell>
          <cell r="C5302" t="str">
            <v xml:space="preserve">M2    </v>
          </cell>
          <cell r="D5302">
            <v>91.44</v>
          </cell>
        </row>
        <row r="5303">
          <cell r="A5303">
            <v>40651</v>
          </cell>
          <cell r="B5303" t="str">
            <v>PISO FULGET (GRANITO LAVADO) EM PLACAS DE *75 X 75* CM (SEM COLOCACAO)</v>
          </cell>
          <cell r="C5303" t="str">
            <v xml:space="preserve">M2    </v>
          </cell>
          <cell r="D5303">
            <v>168.65</v>
          </cell>
        </row>
        <row r="5304">
          <cell r="A5304">
            <v>40652</v>
          </cell>
          <cell r="B5304" t="str">
            <v>PISO FULGET (GRANITO LAVADO) MOLDADO IN LOCO (INCLUSO EXECUCAO)</v>
          </cell>
          <cell r="C5304" t="str">
            <v xml:space="preserve">M2    </v>
          </cell>
          <cell r="D5304">
            <v>90.42</v>
          </cell>
        </row>
        <row r="5305">
          <cell r="A5305">
            <v>40653</v>
          </cell>
          <cell r="B5305" t="str">
            <v>PISO KORODUR (INCLUSO EXECUCAO)</v>
          </cell>
          <cell r="C5305" t="str">
            <v xml:space="preserve">M2    </v>
          </cell>
          <cell r="D5305">
            <v>76.2</v>
          </cell>
        </row>
        <row r="5306">
          <cell r="A5306">
            <v>40654</v>
          </cell>
          <cell r="B5306" t="str">
            <v>PISO URETANO, VERSAO REVESTIMENTO AUTONIVELANTE, ESPESSURA VARIÁVEL DE 3 A 4 MM (INCLUSO EXECUCAO)</v>
          </cell>
          <cell r="C5306" t="str">
            <v xml:space="preserve">M2    </v>
          </cell>
          <cell r="D5306">
            <v>118.36</v>
          </cell>
        </row>
        <row r="5307">
          <cell r="A5307">
            <v>40659</v>
          </cell>
          <cell r="B5307"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7" t="str">
            <v xml:space="preserve">M2    </v>
          </cell>
          <cell r="D5307">
            <v>408.92</v>
          </cell>
        </row>
        <row r="5308">
          <cell r="A5308">
            <v>40660</v>
          </cell>
          <cell r="B5308"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8" t="str">
            <v xml:space="preserve">M2    </v>
          </cell>
          <cell r="D5308">
            <v>518.25</v>
          </cell>
        </row>
        <row r="5309">
          <cell r="A5309">
            <v>40661</v>
          </cell>
          <cell r="B5309"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9" t="str">
            <v xml:space="preserve">M2    </v>
          </cell>
          <cell r="D5309">
            <v>318.64</v>
          </cell>
        </row>
        <row r="5310">
          <cell r="A5310">
            <v>40662</v>
          </cell>
          <cell r="B5310" t="str">
            <v>JANELA BASCULANTE EM MADEIRA PINUS/ EUCALIPTO/ TAUARI/ VIROLA OU EQUIVALENTE DA REGIAO, *60 X 60*, CAIXA DO BATENTE/ MARCO E = *10* CM, 2 BASCULAS PARA VIDRO, COM FERRAGENS (SEM VIDRO, SEM GUARNICAO/ALIZAR E SEM ACABAMENTO)</v>
          </cell>
          <cell r="C5310" t="str">
            <v xml:space="preserve">UN    </v>
          </cell>
          <cell r="D5310">
            <v>104.04</v>
          </cell>
        </row>
        <row r="5311">
          <cell r="A5311">
            <v>40664</v>
          </cell>
          <cell r="B5311" t="str">
            <v>PERFIL CARTOLA DE ACO GALVANIZADO, *20 X 30 X 10* MM, E =  0,8 MM</v>
          </cell>
          <cell r="C5311" t="str">
            <v xml:space="preserve">KG    </v>
          </cell>
          <cell r="D5311">
            <v>3.93</v>
          </cell>
        </row>
        <row r="5312">
          <cell r="A5312">
            <v>40671</v>
          </cell>
          <cell r="B5312" t="str">
            <v>PLACA/PISO DE CONCRETO POROSO/ PAVIMENTO PERMEAVEL/BLOCO DRENANTE DE CONCRETO, 40 CM X 40 CM, E = 6 CM, COR NATURAL</v>
          </cell>
          <cell r="C5312" t="str">
            <v xml:space="preserve">M2    </v>
          </cell>
          <cell r="D5312">
            <v>46.26</v>
          </cell>
        </row>
        <row r="5313">
          <cell r="A5313">
            <v>40675</v>
          </cell>
          <cell r="B5313" t="str">
            <v>ASSENTAMENTO DE PEITORIL COM ARGAMASSA DE CIMENTO COLANTE</v>
          </cell>
          <cell r="C5313" t="str">
            <v>M</v>
          </cell>
          <cell r="D5313">
            <v>3.69</v>
          </cell>
        </row>
        <row r="5314">
          <cell r="A5314">
            <v>40699</v>
          </cell>
          <cell r="B5314"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4" t="str">
            <v xml:space="preserve">UN    </v>
          </cell>
          <cell r="D5314">
            <v>6946.14</v>
          </cell>
        </row>
        <row r="5315">
          <cell r="A5315">
            <v>40700</v>
          </cell>
          <cell r="B5315"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5" t="str">
            <v xml:space="preserve">UN    </v>
          </cell>
          <cell r="D5315">
            <v>16169.7</v>
          </cell>
        </row>
        <row r="5316">
          <cell r="A5316">
            <v>40701</v>
          </cell>
          <cell r="B5316"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6" t="str">
            <v xml:space="preserve">UN    </v>
          </cell>
          <cell r="D5316">
            <v>122817.23</v>
          </cell>
        </row>
        <row r="5317">
          <cell r="A5317">
            <v>40703</v>
          </cell>
          <cell r="B5317" t="str">
            <v>MARTELO DEMOLIDOR ELETRICO, COM POTENCIA DE 2.000 W, FREQUENCIA DE 1.000 IMPACTOS POR MINUTO, FORÇA DE IMPACTO ENTRE 60 E 65 J, PESO DE 30 KG</v>
          </cell>
          <cell r="C5317" t="str">
            <v xml:space="preserve">UN    </v>
          </cell>
          <cell r="D5317">
            <v>8210.17</v>
          </cell>
        </row>
        <row r="5318">
          <cell r="A5318">
            <v>40706</v>
          </cell>
          <cell r="B5318" t="str">
            <v>TELA DE ARAME GALV REVESTIDO EM PVC, QUADRANGULAR / LOSANGULAR,  FIO 1,24 MM (18 BWG), BITOLA = *1,9* MM, MALHA  1,9 X 1,9  CM, H = 2 M</v>
          </cell>
          <cell r="C5318" t="str">
            <v xml:space="preserve">M2    </v>
          </cell>
          <cell r="D5318">
            <v>37.51</v>
          </cell>
        </row>
        <row r="5319">
          <cell r="A5319">
            <v>40707</v>
          </cell>
          <cell r="B5319" t="str">
            <v>TELA DE ARAME GALV REVESTIDO EM PVC, QUADRANGULAR/LOSANGULAR, FIO 2,77 MM (12 BWG), MALHA 3 X 3 CM, H = 2 M</v>
          </cell>
          <cell r="C5319" t="str">
            <v xml:space="preserve">M2    </v>
          </cell>
          <cell r="D5319">
            <v>74.56</v>
          </cell>
        </row>
        <row r="5320">
          <cell r="A5320">
            <v>40729</v>
          </cell>
          <cell r="B5320" t="str">
            <v>VALVULA DESCARGA 1.1/2" COM REGISTRO, ACABAMENTO EM METAL CROMADO - FORNECIMENTO E INSTALACAO</v>
          </cell>
          <cell r="C5320" t="str">
            <v>UN</v>
          </cell>
          <cell r="D5320">
            <v>177.09</v>
          </cell>
        </row>
        <row r="5321">
          <cell r="A5321">
            <v>40780</v>
          </cell>
          <cell r="B5321" t="str">
            <v>REGULARIZAÇÃO DE SUPERFICIE DE CONCRETO APARENTE</v>
          </cell>
          <cell r="C5321" t="str">
            <v>M2</v>
          </cell>
          <cell r="D5321">
            <v>8.31</v>
          </cell>
        </row>
        <row r="5322">
          <cell r="A5322">
            <v>40789</v>
          </cell>
          <cell r="B5322" t="str">
            <v>PERFURATRIZ MANUAL, TORQUE MAXIMO 83 N.M, POTENCIA 5 CV, COM DIAMETRO MAXIMO 4" (NAO INCLUI SUPORTE / CHASSI)</v>
          </cell>
          <cell r="C5322" t="str">
            <v xml:space="preserve">UN    </v>
          </cell>
          <cell r="D5322">
            <v>7967.74</v>
          </cell>
        </row>
        <row r="5323">
          <cell r="A5323">
            <v>40791</v>
          </cell>
          <cell r="B5323" t="str">
            <v>PERFURATRIZ MANUAL, TORQUE MAXIMO 83 N.M, POTENCIA 5 CV, COM DIAMETRO MAXIMO 4", PARA SOLO GRAMPEADO (INCLUI SUPORTE OU CHASSI TIPO MESA)</v>
          </cell>
          <cell r="C5323" t="str">
            <v xml:space="preserve">UN    </v>
          </cell>
          <cell r="D5323">
            <v>24942.49</v>
          </cell>
        </row>
        <row r="5324">
          <cell r="A5324">
            <v>40805</v>
          </cell>
          <cell r="B5324" t="str">
            <v>DESENHISTA DETALHISTA (MENSALISTA)</v>
          </cell>
          <cell r="C5324" t="str">
            <v xml:space="preserve">MES   </v>
          </cell>
          <cell r="D5324">
            <v>3361.44</v>
          </cell>
        </row>
        <row r="5325">
          <cell r="A5325">
            <v>40806</v>
          </cell>
          <cell r="B5325" t="str">
            <v>DESENHISTA COPISTA (MENSALISTA)</v>
          </cell>
          <cell r="C5325" t="str">
            <v xml:space="preserve">MES   </v>
          </cell>
          <cell r="D5325">
            <v>2763.8</v>
          </cell>
        </row>
        <row r="5326">
          <cell r="A5326">
            <v>40807</v>
          </cell>
          <cell r="B5326" t="str">
            <v>DESENHISTA PROJETISTA (MENSALISTA)</v>
          </cell>
          <cell r="C5326" t="str">
            <v xml:space="preserve">MES   </v>
          </cell>
          <cell r="D5326">
            <v>5024.67</v>
          </cell>
        </row>
        <row r="5327">
          <cell r="A5327">
            <v>40808</v>
          </cell>
          <cell r="B5327" t="str">
            <v>DESENHISTA TECNICO AUXILIAR (MENSALISTA)</v>
          </cell>
          <cell r="C5327" t="str">
            <v xml:space="preserve">MES   </v>
          </cell>
          <cell r="D5327">
            <v>2729.6</v>
          </cell>
        </row>
        <row r="5328">
          <cell r="A5328">
            <v>40809</v>
          </cell>
          <cell r="B5328" t="str">
            <v>ALMOXARIFE (MENSALISTA)</v>
          </cell>
          <cell r="C5328" t="str">
            <v xml:space="preserve">MES   </v>
          </cell>
          <cell r="D5328">
            <v>2236.52</v>
          </cell>
        </row>
        <row r="5329">
          <cell r="A5329">
            <v>40810</v>
          </cell>
          <cell r="B5329" t="str">
            <v>APONTADOR OU APROPRIADOR (MENSALISTA)</v>
          </cell>
          <cell r="C5329" t="str">
            <v xml:space="preserve">MES   </v>
          </cell>
          <cell r="D5329">
            <v>2112.9499999999998</v>
          </cell>
        </row>
        <row r="5330">
          <cell r="A5330">
            <v>40811</v>
          </cell>
          <cell r="B5330" t="str">
            <v>ENGENHEIRO CIVIL DE OBRA JUNIOR (MENSALISTA)</v>
          </cell>
          <cell r="C5330" t="str">
            <v xml:space="preserve">MES   </v>
          </cell>
          <cell r="D5330">
            <v>13994.91</v>
          </cell>
        </row>
        <row r="5331">
          <cell r="A5331">
            <v>40812</v>
          </cell>
          <cell r="B5331" t="str">
            <v>AUXILIAR DE ESCRITORIO (MENSALISTA)</v>
          </cell>
          <cell r="C5331" t="str">
            <v xml:space="preserve">MES   </v>
          </cell>
          <cell r="D5331">
            <v>2485.2399999999998</v>
          </cell>
        </row>
        <row r="5332">
          <cell r="A5332">
            <v>40813</v>
          </cell>
          <cell r="B5332" t="str">
            <v>ENGENHEIRO CIVIL DE OBRA PLENO (MENSALISTA)</v>
          </cell>
          <cell r="C5332" t="str">
            <v xml:space="preserve">MES   </v>
          </cell>
          <cell r="D5332">
            <v>17625.93</v>
          </cell>
        </row>
        <row r="5333">
          <cell r="A5333">
            <v>40814</v>
          </cell>
          <cell r="B5333" t="str">
            <v>ENGENHEIRO CIVIL DE OBRA SENIOR (MENSALISTA)</v>
          </cell>
          <cell r="C5333" t="str">
            <v xml:space="preserve">MES   </v>
          </cell>
          <cell r="D5333">
            <v>23153.96</v>
          </cell>
        </row>
        <row r="5334">
          <cell r="A5334">
            <v>40815</v>
          </cell>
          <cell r="B5334" t="str">
            <v>ARQUITETO JUNIOR (MENSALISTA)</v>
          </cell>
          <cell r="C5334" t="str">
            <v xml:space="preserve">MES   </v>
          </cell>
          <cell r="D5334">
            <v>13227.12</v>
          </cell>
        </row>
        <row r="5335">
          <cell r="A5335">
            <v>40816</v>
          </cell>
          <cell r="B5335" t="str">
            <v>ARQUITETO PLENO (MENSALISTA)</v>
          </cell>
          <cell r="C5335" t="str">
            <v xml:space="preserve">MES   </v>
          </cell>
          <cell r="D5335">
            <v>15178.46</v>
          </cell>
        </row>
        <row r="5336">
          <cell r="A5336">
            <v>40817</v>
          </cell>
          <cell r="B5336" t="str">
            <v>ARQUITETO SENIOR (MENSALISTA)</v>
          </cell>
          <cell r="C5336" t="str">
            <v xml:space="preserve">MES   </v>
          </cell>
          <cell r="D5336">
            <v>17982.650000000001</v>
          </cell>
        </row>
        <row r="5337">
          <cell r="A5337">
            <v>40818</v>
          </cell>
          <cell r="B5337" t="str">
            <v>ENCARREGADO GERAL DE OBRAS (MENSALISTA)</v>
          </cell>
          <cell r="C5337" t="str">
            <v xml:space="preserve">MES   </v>
          </cell>
          <cell r="D5337">
            <v>2995.34</v>
          </cell>
        </row>
        <row r="5338">
          <cell r="A5338">
            <v>40819</v>
          </cell>
          <cell r="B5338" t="str">
            <v>MESTRE DE OBRAS (MENSALISTA)</v>
          </cell>
          <cell r="C5338" t="str">
            <v xml:space="preserve">MES   </v>
          </cell>
          <cell r="D5338">
            <v>4992.22</v>
          </cell>
        </row>
        <row r="5339">
          <cell r="A5339">
            <v>40820</v>
          </cell>
          <cell r="B5339" t="str">
            <v>TOPOGRAFO (MENSALISTA)</v>
          </cell>
          <cell r="C5339" t="str">
            <v xml:space="preserve">MES   </v>
          </cell>
          <cell r="D5339">
            <v>2236.52</v>
          </cell>
        </row>
        <row r="5340">
          <cell r="A5340">
            <v>40839</v>
          </cell>
          <cell r="B5340" t="str">
            <v>PARAFUSO, ASTM A307 - GRAU A, SEXTAVADO, ZINCADO, DIAMETRO 3/8" (9,52 MM), COMPRIMENTO 1 " (25,4 MM)</v>
          </cell>
          <cell r="C5340" t="str">
            <v xml:space="preserve">CENTO </v>
          </cell>
          <cell r="D5340">
            <v>49.69</v>
          </cell>
        </row>
        <row r="5341">
          <cell r="A5341">
            <v>40841</v>
          </cell>
          <cell r="B5341" t="str">
            <v>ABRACADEIRA P/POCOS PROFUNDOS</v>
          </cell>
          <cell r="C5341" t="str">
            <v>UN</v>
          </cell>
          <cell r="D5341">
            <v>96.33</v>
          </cell>
        </row>
        <row r="5342">
          <cell r="A5342">
            <v>40861</v>
          </cell>
          <cell r="B5342" t="str">
            <v>TRANSPORTE - MENSALISTA (ENCARGOS COMPLEMENTARES) (COLETADO CAIXA)</v>
          </cell>
          <cell r="C5342" t="str">
            <v xml:space="preserve">MES   </v>
          </cell>
          <cell r="D5342">
            <v>113.44</v>
          </cell>
        </row>
        <row r="5343">
          <cell r="A5343">
            <v>40862</v>
          </cell>
          <cell r="B5343" t="str">
            <v>ALIMENTACAO - MENSALISTA (ENCARGOS COMPLEMENTARES) (COLETADO CAIXA)</v>
          </cell>
          <cell r="C5343" t="str">
            <v xml:space="preserve">MES   </v>
          </cell>
          <cell r="D5343">
            <v>405.95</v>
          </cell>
        </row>
        <row r="5344">
          <cell r="A5344">
            <v>40863</v>
          </cell>
          <cell r="B5344" t="str">
            <v>EXAMES - MENSALISTA (ENCARGOS COMPLEMENTARES) (COLETADO CAIXA)</v>
          </cell>
          <cell r="C5344" t="str">
            <v xml:space="preserve">MES   </v>
          </cell>
          <cell r="D5344">
            <v>69.239999999999995</v>
          </cell>
        </row>
        <row r="5345">
          <cell r="A5345">
            <v>40864</v>
          </cell>
          <cell r="B5345" t="str">
            <v>SEGURO - MENSALISTA (ENCARGOS COMPLEMENTARES) (COLETADO CAIXA)</v>
          </cell>
          <cell r="C5345" t="str">
            <v xml:space="preserve">MES   </v>
          </cell>
          <cell r="D5345">
            <v>3.94</v>
          </cell>
        </row>
        <row r="5346">
          <cell r="A5346">
            <v>40865</v>
          </cell>
          <cell r="B5346" t="str">
            <v>TELHA DE CONCRETO TIPO CLASSICA, COR CINZA, COMPRIMENTO DE *42* CM, RENDIMENTO DE *10* TELHAS/M2 (COLETADO CAIXA)</v>
          </cell>
          <cell r="C5346" t="str">
            <v xml:space="preserve">UN    </v>
          </cell>
          <cell r="D5346">
            <v>2.06</v>
          </cell>
        </row>
        <row r="5347">
          <cell r="A5347">
            <v>40866</v>
          </cell>
          <cell r="B5347" t="str">
            <v>CUMEEIRA PARA TELHA DE CONCRETO, PARA 2 AGUAS DE TELHADO, COR CINZA, RENDIMENTO DE *3* TELHAS/M (COLETADO CAIXA)</v>
          </cell>
          <cell r="C5347" t="str">
            <v xml:space="preserve">UN    </v>
          </cell>
          <cell r="D5347">
            <v>9.74</v>
          </cell>
        </row>
        <row r="5348">
          <cell r="A5348">
            <v>40868</v>
          </cell>
          <cell r="B5348" t="str">
            <v>FELTRO EM LA DE ROCHA, 1 FACE REVESTIDA COM FILME DE POLIPROPILENO, EM ROLO, DENSIDADE = 32 KG/M3, E=*50* MM (COLETADO CAIXA)</v>
          </cell>
          <cell r="C5348" t="str">
            <v xml:space="preserve">M2    </v>
          </cell>
          <cell r="D5348">
            <v>42.3</v>
          </cell>
        </row>
        <row r="5349">
          <cell r="A5349">
            <v>40869</v>
          </cell>
          <cell r="B5349" t="str">
            <v>CALHA QUADRADA DE CHAPA DE ACO GALVANIZADA NUM 24, CORTE 33 CM (COLETADO CAIXA)</v>
          </cell>
          <cell r="C5349" t="str">
            <v xml:space="preserve">M     </v>
          </cell>
          <cell r="D5349">
            <v>26.21</v>
          </cell>
        </row>
        <row r="5350">
          <cell r="A5350">
            <v>40870</v>
          </cell>
          <cell r="B5350" t="str">
            <v>CALHA QUADRADA DE CHAPA DE ACO GALVANIZADA NUM 24, CORTE 50 CM (COLETADO CAIXA)</v>
          </cell>
          <cell r="C5350" t="str">
            <v xml:space="preserve">M     </v>
          </cell>
          <cell r="D5350">
            <v>41.64</v>
          </cell>
        </row>
        <row r="5351">
          <cell r="A5351">
            <v>40871</v>
          </cell>
          <cell r="B5351" t="str">
            <v>CALHA QUADRADA DE CHAPA DE ACO GALVANIZADA NUM 24, CORTE 100 CM (COLETADO CAIXA)</v>
          </cell>
          <cell r="C5351" t="str">
            <v xml:space="preserve">M     </v>
          </cell>
          <cell r="D5351">
            <v>83.28</v>
          </cell>
        </row>
        <row r="5352">
          <cell r="A5352">
            <v>40872</v>
          </cell>
          <cell r="B5352" t="str">
            <v>RUFO INTERNO/EXTERNO DE CHAPA DE ACO GALVANIZADA NUM 24, CORTE 25 CM (COLETADO CAIXA)</v>
          </cell>
          <cell r="C5352" t="str">
            <v xml:space="preserve">M     </v>
          </cell>
          <cell r="D5352">
            <v>23.53</v>
          </cell>
        </row>
        <row r="5353">
          <cell r="A5353">
            <v>40874</v>
          </cell>
          <cell r="B5353" t="str">
            <v>GANCHO L COM ROSCA PARA FIXAR TELHA EM MADEIRA 5/16" X 350 MM (COLETADO CAIXA)</v>
          </cell>
          <cell r="C5353" t="str">
            <v xml:space="preserve">UN    </v>
          </cell>
          <cell r="D5353">
            <v>1.43</v>
          </cell>
        </row>
        <row r="5354">
          <cell r="A5354">
            <v>40879</v>
          </cell>
          <cell r="B5354" t="str">
            <v>FITA ADESIVA ALUMINIZADA PARA INSTALACAO DE MANTAS DE SUBCOBERTURA, L = *5* CM</v>
          </cell>
          <cell r="C5354" t="str">
            <v xml:space="preserve">M     </v>
          </cell>
          <cell r="D5354">
            <v>0.06</v>
          </cell>
        </row>
        <row r="5355">
          <cell r="A5355">
            <v>40905</v>
          </cell>
          <cell r="B5355" t="str">
            <v>VERNIZ SINTETICO EM MADEIRA, DUAS DEMAOS</v>
          </cell>
          <cell r="C5355" t="str">
            <v>M2</v>
          </cell>
          <cell r="D5355">
            <v>17.809999999999999</v>
          </cell>
        </row>
        <row r="5356">
          <cell r="A5356">
            <v>40908</v>
          </cell>
          <cell r="B5356" t="str">
            <v>AUXILIAR DE ALMOXARIFE (MENSALISTA)</v>
          </cell>
          <cell r="C5356" t="str">
            <v xml:space="preserve">MES   </v>
          </cell>
          <cell r="D5356">
            <v>1680.32</v>
          </cell>
        </row>
        <row r="5357">
          <cell r="A5357">
            <v>40909</v>
          </cell>
          <cell r="B5357" t="str">
            <v>AJUDANTE DE SERRALHEIRO (MENSALISTA)</v>
          </cell>
          <cell r="C5357" t="str">
            <v xml:space="preserve">MES   </v>
          </cell>
          <cell r="D5357">
            <v>1589.43</v>
          </cell>
        </row>
        <row r="5358">
          <cell r="A5358">
            <v>40910</v>
          </cell>
          <cell r="B5358" t="str">
            <v>SERRALHEIRO (MENSALISTA)</v>
          </cell>
          <cell r="C5358" t="str">
            <v xml:space="preserve">MES   </v>
          </cell>
          <cell r="D5358">
            <v>2113.29</v>
          </cell>
        </row>
        <row r="5359">
          <cell r="A5359">
            <v>40911</v>
          </cell>
          <cell r="B5359" t="str">
            <v>ARMADOR (MENSALISTA)</v>
          </cell>
          <cell r="C5359" t="str">
            <v xml:space="preserve">MES   </v>
          </cell>
          <cell r="D5359">
            <v>2236.52</v>
          </cell>
        </row>
        <row r="5360">
          <cell r="A5360">
            <v>40912</v>
          </cell>
          <cell r="B5360" t="str">
            <v>AJUDANTE DE ARMADOR (MENSALISTA)</v>
          </cell>
          <cell r="C5360" t="str">
            <v xml:space="preserve">MES   </v>
          </cell>
          <cell r="D5360">
            <v>1680.32</v>
          </cell>
        </row>
        <row r="5361">
          <cell r="A5361">
            <v>40913</v>
          </cell>
          <cell r="B5361" t="str">
            <v>CARPINTEIRO AUXILIAR (MENSALISTA)</v>
          </cell>
          <cell r="C5361" t="str">
            <v xml:space="preserve">MES   </v>
          </cell>
          <cell r="D5361">
            <v>1375.34</v>
          </cell>
        </row>
        <row r="5362">
          <cell r="A5362">
            <v>40914</v>
          </cell>
          <cell r="B5362" t="str">
            <v>CARPINTEIRO DE FORMAS (MENSALISTA)</v>
          </cell>
          <cell r="C5362" t="str">
            <v xml:space="preserve">MES   </v>
          </cell>
          <cell r="D5362">
            <v>2236.52</v>
          </cell>
        </row>
        <row r="5363">
          <cell r="A5363">
            <v>40915</v>
          </cell>
          <cell r="B5363" t="str">
            <v>CARPINTEIRO DE ESQUADRIAS (MENSALISTA)</v>
          </cell>
          <cell r="C5363" t="str">
            <v xml:space="preserve">MES   </v>
          </cell>
          <cell r="D5363">
            <v>2203.77</v>
          </cell>
        </row>
        <row r="5364">
          <cell r="A5364">
            <v>40916</v>
          </cell>
          <cell r="B5364" t="str">
            <v>MARCENEIRO (MENSALISTA)</v>
          </cell>
          <cell r="C5364" t="str">
            <v xml:space="preserve">MES   </v>
          </cell>
          <cell r="D5364">
            <v>2009.55</v>
          </cell>
        </row>
        <row r="5365">
          <cell r="A5365">
            <v>40918</v>
          </cell>
          <cell r="B5365" t="str">
            <v>ELETRICISTA (MENSALISTA)</v>
          </cell>
          <cell r="C5365" t="str">
            <v xml:space="preserve">MES   </v>
          </cell>
          <cell r="D5365">
            <v>2313.0700000000002</v>
          </cell>
        </row>
        <row r="5366">
          <cell r="A5366">
            <v>40919</v>
          </cell>
          <cell r="B5366" t="str">
            <v>AJUDANTE DE ELETRICISTA (MENSALISTA)</v>
          </cell>
          <cell r="C5366" t="str">
            <v xml:space="preserve">MES   </v>
          </cell>
          <cell r="D5366">
            <v>1657.45</v>
          </cell>
        </row>
        <row r="5367">
          <cell r="A5367">
            <v>40920</v>
          </cell>
          <cell r="B5367" t="str">
            <v>BLASTER, DINAMITADOR OU CABO DE FOGO (MENSALISTA)</v>
          </cell>
          <cell r="C5367" t="str">
            <v xml:space="preserve">MES   </v>
          </cell>
          <cell r="D5367">
            <v>2625.16</v>
          </cell>
        </row>
        <row r="5368">
          <cell r="A5368">
            <v>40921</v>
          </cell>
          <cell r="B5368" t="str">
            <v>MONTADOR DE MAQUINAS (MENSALISTA)</v>
          </cell>
          <cell r="C5368" t="str">
            <v xml:space="preserve">MES   </v>
          </cell>
          <cell r="D5368">
            <v>3155.65</v>
          </cell>
        </row>
        <row r="5369">
          <cell r="A5369">
            <v>40922</v>
          </cell>
          <cell r="B5369" t="str">
            <v>ELETROTECNICO (MENSALISTA)</v>
          </cell>
          <cell r="C5369" t="str">
            <v xml:space="preserve">MES   </v>
          </cell>
          <cell r="D5369">
            <v>3548.48</v>
          </cell>
        </row>
        <row r="5370">
          <cell r="A5370">
            <v>40923</v>
          </cell>
          <cell r="B5370" t="str">
            <v>ELETRICISTA DE MANUTENCAO INDUSTRIAL (MENSALISTA)</v>
          </cell>
          <cell r="C5370" t="str">
            <v xml:space="preserve">MES   </v>
          </cell>
          <cell r="D5370">
            <v>2980.04</v>
          </cell>
        </row>
        <row r="5371">
          <cell r="A5371">
            <v>40924</v>
          </cell>
          <cell r="B5371" t="str">
            <v>MONTADOR DE ELETROELETRONICOS (MENSALISTA)</v>
          </cell>
          <cell r="C5371" t="str">
            <v xml:space="preserve">MES   </v>
          </cell>
          <cell r="D5371">
            <v>2015.24</v>
          </cell>
        </row>
        <row r="5372">
          <cell r="A5372">
            <v>40925</v>
          </cell>
          <cell r="B5372" t="str">
            <v>MECANICO DE REFRIGERACAO (MENSALISTA)</v>
          </cell>
          <cell r="C5372" t="str">
            <v xml:space="preserve">MES   </v>
          </cell>
          <cell r="D5372">
            <v>2236.09</v>
          </cell>
        </row>
        <row r="5373">
          <cell r="A5373">
            <v>40927</v>
          </cell>
          <cell r="B5373" t="str">
            <v>AUXILIAR DE ENCANADOR OU BOMBEIRO HIDRAULICO (MENSALISTA)</v>
          </cell>
          <cell r="C5373" t="str">
            <v xml:space="preserve">MES   </v>
          </cell>
          <cell r="D5373">
            <v>1737.84</v>
          </cell>
        </row>
        <row r="5374">
          <cell r="A5374">
            <v>40928</v>
          </cell>
          <cell r="B5374" t="str">
            <v>ENCANADOR OU BOMBEIRO HIDRAULICO (MENSALISTA)</v>
          </cell>
          <cell r="C5374" t="str">
            <v xml:space="preserve">MES   </v>
          </cell>
          <cell r="D5374">
            <v>2313.0700000000002</v>
          </cell>
        </row>
        <row r="5375">
          <cell r="A5375">
            <v>40929</v>
          </cell>
          <cell r="B5375" t="str">
            <v>INSTALADOR DE TUBULACOES (TUBOS/EQUIPAMENTOS) (MENSALISTA)</v>
          </cell>
          <cell r="C5375" t="str">
            <v xml:space="preserve">MES   </v>
          </cell>
          <cell r="D5375">
            <v>2902.42</v>
          </cell>
        </row>
        <row r="5376">
          <cell r="A5376">
            <v>40930</v>
          </cell>
          <cell r="B5376" t="str">
            <v>ASSENTADOR DE TUBOS (MENSALISTA)</v>
          </cell>
          <cell r="C5376" t="str">
            <v xml:space="preserve">MES   </v>
          </cell>
          <cell r="D5376">
            <v>2902.42</v>
          </cell>
        </row>
        <row r="5377">
          <cell r="A5377">
            <v>40931</v>
          </cell>
          <cell r="B5377" t="str">
            <v>AUXILIAR TECNICO / ASSISTENTE DE ENGENHARIA (MENSALISTA)</v>
          </cell>
          <cell r="C5377" t="str">
            <v xml:space="preserve">MES   </v>
          </cell>
          <cell r="D5377">
            <v>4519.2700000000004</v>
          </cell>
        </row>
        <row r="5378">
          <cell r="A5378">
            <v>40932</v>
          </cell>
          <cell r="B5378" t="str">
            <v>LEITURISTA OU CADASTRISTA DE REDES DE AGUA E ESGOTO (MENSALISTA)</v>
          </cell>
          <cell r="C5378" t="str">
            <v xml:space="preserve">MES   </v>
          </cell>
          <cell r="D5378">
            <v>3434.87</v>
          </cell>
        </row>
        <row r="5379">
          <cell r="A5379">
            <v>40934</v>
          </cell>
          <cell r="B5379" t="str">
            <v>COORDENADOR / GERENTE DE OBRA (MENSALISTA)</v>
          </cell>
          <cell r="C5379" t="str">
            <v xml:space="preserve">MES   </v>
          </cell>
          <cell r="D5379">
            <v>30149.06</v>
          </cell>
        </row>
        <row r="5380">
          <cell r="A5380">
            <v>40935</v>
          </cell>
          <cell r="B5380" t="str">
            <v>ARQUITETO PAISAGISTA (MENSALISTA)</v>
          </cell>
          <cell r="C5380" t="str">
            <v xml:space="preserve">MES   </v>
          </cell>
          <cell r="D5380">
            <v>13227.12</v>
          </cell>
        </row>
        <row r="5381">
          <cell r="A5381">
            <v>40936</v>
          </cell>
          <cell r="B5381" t="str">
            <v>ENGENHEIRO CIVIL JUNIOR (MENSALISTA)</v>
          </cell>
          <cell r="C5381" t="str">
            <v xml:space="preserve">MES   </v>
          </cell>
          <cell r="D5381">
            <v>13994.91</v>
          </cell>
        </row>
        <row r="5382">
          <cell r="A5382">
            <v>40937</v>
          </cell>
          <cell r="B5382" t="str">
            <v>ENGENHEIRO CIVIL PLENO (MENSALISTA)</v>
          </cell>
          <cell r="C5382" t="str">
            <v xml:space="preserve">MES   </v>
          </cell>
          <cell r="D5382">
            <v>17684.990000000002</v>
          </cell>
        </row>
        <row r="5383">
          <cell r="A5383">
            <v>40938</v>
          </cell>
          <cell r="B5383" t="str">
            <v>ENGENHEIRO CIVIL SENIOR (MENSALISTA)</v>
          </cell>
          <cell r="C5383" t="str">
            <v xml:space="preserve">MES   </v>
          </cell>
          <cell r="D5383">
            <v>23153.96</v>
          </cell>
        </row>
        <row r="5384">
          <cell r="A5384">
            <v>40939</v>
          </cell>
          <cell r="B5384" t="str">
            <v>ENGENHEIRO ELETRICISTA (MENSALISTA)</v>
          </cell>
          <cell r="C5384" t="str">
            <v xml:space="preserve">MES   </v>
          </cell>
          <cell r="D5384">
            <v>16161.24</v>
          </cell>
        </row>
        <row r="5385">
          <cell r="A5385">
            <v>40940</v>
          </cell>
          <cell r="B5385" t="str">
            <v>ENGENHEIRO SANITARISTA (MENSALISTA)</v>
          </cell>
          <cell r="C5385" t="str">
            <v xml:space="preserve">MES   </v>
          </cell>
          <cell r="D5385">
            <v>13992.53</v>
          </cell>
        </row>
        <row r="5386">
          <cell r="A5386">
            <v>40974</v>
          </cell>
          <cell r="B5386" t="str">
            <v>MECANICO DE EQUIPAMENTOS PESADOS (MENSALISTA)</v>
          </cell>
          <cell r="C5386" t="str">
            <v xml:space="preserve">MES   </v>
          </cell>
          <cell r="D5386">
            <v>2236.52</v>
          </cell>
        </row>
        <row r="5387">
          <cell r="A5387">
            <v>40975</v>
          </cell>
          <cell r="B5387" t="str">
            <v>AUXILIAR DE MECANICO (MENSALISTA)</v>
          </cell>
          <cell r="C5387" t="str">
            <v xml:space="preserve">MES   </v>
          </cell>
          <cell r="D5387">
            <v>1186.74</v>
          </cell>
        </row>
        <row r="5388">
          <cell r="A5388">
            <v>40976</v>
          </cell>
          <cell r="B5388" t="str">
            <v>CAVOUQUEIRO OU OPERADOR DE PERFURATRIZ / ROMPEDOR (MENSALISTA)</v>
          </cell>
          <cell r="C5388" t="str">
            <v xml:space="preserve">MES   </v>
          </cell>
          <cell r="D5388">
            <v>1268.8699999999999</v>
          </cell>
        </row>
        <row r="5389">
          <cell r="A5389">
            <v>40977</v>
          </cell>
          <cell r="B5389" t="str">
            <v>MACARIQUEIRO (MENSALISTA)</v>
          </cell>
          <cell r="C5389" t="str">
            <v xml:space="preserve">MES   </v>
          </cell>
          <cell r="D5389">
            <v>2236.52</v>
          </cell>
        </row>
        <row r="5390">
          <cell r="A5390">
            <v>40978</v>
          </cell>
          <cell r="B5390" t="str">
            <v>OPERADOR DE COMPRESSOR DE AR OU COMPRESSORISTA (MENSALISTA)</v>
          </cell>
          <cell r="C5390" t="str">
            <v xml:space="preserve">MES   </v>
          </cell>
          <cell r="D5390">
            <v>1217.8699999999999</v>
          </cell>
        </row>
        <row r="5391">
          <cell r="A5391">
            <v>40979</v>
          </cell>
          <cell r="B5391" t="str">
            <v>OPERADOR DE JATO ABRASIVO OU JATISTA (MENSALISTA)</v>
          </cell>
          <cell r="C5391" t="str">
            <v xml:space="preserve">MES   </v>
          </cell>
          <cell r="D5391">
            <v>1207.06</v>
          </cell>
        </row>
        <row r="5392">
          <cell r="A5392">
            <v>40980</v>
          </cell>
          <cell r="B5392" t="str">
            <v>OPERADOR DE BATE-ESTACAS (MENSALISTA)</v>
          </cell>
          <cell r="C5392" t="str">
            <v xml:space="preserve">MES   </v>
          </cell>
          <cell r="D5392">
            <v>1426.61</v>
          </cell>
        </row>
        <row r="5393">
          <cell r="A5393">
            <v>40981</v>
          </cell>
          <cell r="B5393" t="str">
            <v>OPERADOR DE GUINCHO OU GUINCHEIRO (MENSALISTA)</v>
          </cell>
          <cell r="C5393" t="str">
            <v xml:space="preserve">MES   </v>
          </cell>
          <cell r="D5393">
            <v>1124.76</v>
          </cell>
        </row>
        <row r="5394">
          <cell r="A5394">
            <v>40982</v>
          </cell>
          <cell r="B5394" t="str">
            <v>OPERADOR DE MARTELETE OU MARTELETEIRO (MENSALISTA)</v>
          </cell>
          <cell r="C5394" t="str">
            <v xml:space="preserve">MES   </v>
          </cell>
          <cell r="D5394">
            <v>1130.8599999999999</v>
          </cell>
        </row>
        <row r="5395">
          <cell r="A5395">
            <v>40983</v>
          </cell>
          <cell r="B5395" t="str">
            <v>MONTADOR DE ESTRUTURAS METALICAS (MENSALISTA)</v>
          </cell>
          <cell r="C5395" t="str">
            <v xml:space="preserve">MES   </v>
          </cell>
          <cell r="D5395">
            <v>1198.3900000000001</v>
          </cell>
        </row>
        <row r="5396">
          <cell r="A5396">
            <v>40984</v>
          </cell>
          <cell r="B5396" t="str">
            <v>AJUDANTE DE ESTRUTURAS METALICAS (MENSALISTA)</v>
          </cell>
          <cell r="C5396" t="str">
            <v xml:space="preserve">MES   </v>
          </cell>
          <cell r="D5396">
            <v>759.47</v>
          </cell>
        </row>
        <row r="5397">
          <cell r="A5397">
            <v>40985</v>
          </cell>
          <cell r="B5397" t="str">
            <v>RASTELEIRO (MENSALISTA)</v>
          </cell>
          <cell r="C5397" t="str">
            <v xml:space="preserve">MES   </v>
          </cell>
          <cell r="D5397">
            <v>809.45</v>
          </cell>
        </row>
        <row r="5398">
          <cell r="A5398">
            <v>40987</v>
          </cell>
          <cell r="B5398" t="str">
            <v>OPERADOR DE ESCAVADEIRA (MENSALISTA)</v>
          </cell>
          <cell r="C5398" t="str">
            <v xml:space="preserve">MES   </v>
          </cell>
          <cell r="D5398">
            <v>2236.52</v>
          </cell>
        </row>
        <row r="5399">
          <cell r="A5399">
            <v>40988</v>
          </cell>
          <cell r="B5399" t="str">
            <v>MOTORISTA DE CAMINHAO-CARRETA (MENSALISTA)</v>
          </cell>
          <cell r="C5399" t="str">
            <v xml:space="preserve">MES   </v>
          </cell>
          <cell r="D5399">
            <v>1895.17</v>
          </cell>
        </row>
        <row r="5400">
          <cell r="A5400">
            <v>40990</v>
          </cell>
          <cell r="B5400" t="str">
            <v>MOTORISTA DE CARRO DE PASSEIO (MENSALISTA)</v>
          </cell>
          <cell r="C5400" t="str">
            <v xml:space="preserve">MES   </v>
          </cell>
          <cell r="D5400">
            <v>1750.18</v>
          </cell>
        </row>
        <row r="5401">
          <cell r="A5401">
            <v>40992</v>
          </cell>
          <cell r="B5401" t="str">
            <v>MOTORISTA OPERADOR DE CAMINHAO COM MUNCK (MENSALISTA)</v>
          </cell>
          <cell r="C5401" t="str">
            <v xml:space="preserve">MES   </v>
          </cell>
          <cell r="D5401">
            <v>2074.62</v>
          </cell>
        </row>
        <row r="5402">
          <cell r="A5402">
            <v>40994</v>
          </cell>
          <cell r="B5402" t="str">
            <v>MOTORISTA DE ONIBUS / MICRO-ONIBUS (MENSALISTA)</v>
          </cell>
          <cell r="C5402" t="str">
            <v xml:space="preserve">MES   </v>
          </cell>
          <cell r="D5402">
            <v>1895.17</v>
          </cell>
        </row>
        <row r="5403">
          <cell r="A5403">
            <v>40998</v>
          </cell>
          <cell r="B5403" t="str">
            <v>OPERADOR DE MAQUINAS E TRATORES DIVERSOS (TERRAPLANAGEM) (MENSALISTA)</v>
          </cell>
          <cell r="C5403" t="str">
            <v xml:space="preserve">MES   </v>
          </cell>
          <cell r="D5403">
            <v>1875.38</v>
          </cell>
        </row>
        <row r="5404">
          <cell r="A5404">
            <v>41001</v>
          </cell>
          <cell r="B5404" t="str">
            <v>OPERADOR DE USINA DE ASFALTO, DE SOLOS OU DE CONCRETO (MENSALISTA)</v>
          </cell>
          <cell r="C5404" t="str">
            <v xml:space="preserve">MES   </v>
          </cell>
          <cell r="D5404">
            <v>1894.08</v>
          </cell>
        </row>
        <row r="5405">
          <cell r="A5405">
            <v>41002</v>
          </cell>
          <cell r="B5405" t="str">
            <v>OPERADOR DE TRATOR - EXCLUSIVE AGROPECUARIA (MENSALISTA)</v>
          </cell>
          <cell r="C5405" t="str">
            <v xml:space="preserve">MES   </v>
          </cell>
          <cell r="D5405">
            <v>1978.84</v>
          </cell>
        </row>
        <row r="5406">
          <cell r="A5406">
            <v>41012</v>
          </cell>
          <cell r="B5406" t="str">
            <v>OPERADOR DE ROLO COMPACTADOR (MENSALISTA)</v>
          </cell>
          <cell r="C5406" t="str">
            <v xml:space="preserve">MES   </v>
          </cell>
          <cell r="D5406">
            <v>1810.51</v>
          </cell>
        </row>
        <row r="5407">
          <cell r="A5407">
            <v>41024</v>
          </cell>
          <cell r="B5407" t="str">
            <v>OPERADOR DE MOTONIVELADORA (MENSALISTA)</v>
          </cell>
          <cell r="C5407" t="str">
            <v xml:space="preserve">MES   </v>
          </cell>
          <cell r="D5407">
            <v>2936.52</v>
          </cell>
        </row>
        <row r="5408">
          <cell r="A5408">
            <v>41026</v>
          </cell>
          <cell r="B5408" t="str">
            <v>OPERADOR DE MOTO SCRAPER (MENSALISTA)</v>
          </cell>
          <cell r="C5408" t="str">
            <v xml:space="preserve">MES   </v>
          </cell>
          <cell r="D5408">
            <v>2936.52</v>
          </cell>
        </row>
        <row r="5409">
          <cell r="A5409">
            <v>41029</v>
          </cell>
          <cell r="B5409" t="str">
            <v>OPERADOR DE MESA VIBROACABADORA (MENSALISTA)</v>
          </cell>
          <cell r="C5409" t="str">
            <v xml:space="preserve">MES   </v>
          </cell>
          <cell r="D5409">
            <v>1894.08</v>
          </cell>
        </row>
        <row r="5410">
          <cell r="A5410">
            <v>41031</v>
          </cell>
          <cell r="B5410" t="str">
            <v>OPERADOR DE BETONEIRA (CAMINHAO) (MENSALISTA)</v>
          </cell>
          <cell r="C5410" t="str">
            <v xml:space="preserve">MES   </v>
          </cell>
          <cell r="D5410">
            <v>2003.2</v>
          </cell>
        </row>
        <row r="5411">
          <cell r="A5411">
            <v>41033</v>
          </cell>
          <cell r="B5411" t="str">
            <v>OPERADOR DE PA CARREGADEIRA (MENSALISTA)</v>
          </cell>
          <cell r="C5411" t="str">
            <v xml:space="preserve">MES   </v>
          </cell>
          <cell r="D5411">
            <v>2101.4899999999998</v>
          </cell>
        </row>
        <row r="5412">
          <cell r="A5412">
            <v>41036</v>
          </cell>
          <cell r="B5412" t="str">
            <v>OPERADOR DE GUINDASTE (MENSALISTA)</v>
          </cell>
          <cell r="C5412" t="str">
            <v xml:space="preserve">MES   </v>
          </cell>
          <cell r="D5412">
            <v>2591.5700000000002</v>
          </cell>
        </row>
        <row r="5413">
          <cell r="A5413">
            <v>41038</v>
          </cell>
          <cell r="B5413" t="str">
            <v>MOTORISTA DE CAMINHAO-BASCULANTE (MENSALISTA)</v>
          </cell>
          <cell r="C5413" t="str">
            <v xml:space="preserve">MES   </v>
          </cell>
          <cell r="D5413">
            <v>1894.08</v>
          </cell>
        </row>
        <row r="5414">
          <cell r="A5414">
            <v>41040</v>
          </cell>
          <cell r="B5414" t="str">
            <v>OPERADOR DE PAVIMENTADORA (MENSALISTA)</v>
          </cell>
          <cell r="C5414" t="str">
            <v xml:space="preserve">MES   </v>
          </cell>
          <cell r="D5414">
            <v>2076.98</v>
          </cell>
        </row>
        <row r="5415">
          <cell r="A5415">
            <v>41043</v>
          </cell>
          <cell r="B5415" t="str">
            <v>OPERADOR DE DEMARCADORA DE FAIXAS DE TRAFEGO (MENSALISTA)</v>
          </cell>
          <cell r="C5415" t="str">
            <v xml:space="preserve">MES   </v>
          </cell>
          <cell r="D5415">
            <v>2076.98</v>
          </cell>
        </row>
        <row r="5416">
          <cell r="A5416">
            <v>41065</v>
          </cell>
          <cell r="B5416" t="str">
            <v>PEDREIRO (MENSALISTA)</v>
          </cell>
          <cell r="C5416" t="str">
            <v xml:space="preserve">MES   </v>
          </cell>
          <cell r="D5416">
            <v>2236.52</v>
          </cell>
        </row>
        <row r="5417">
          <cell r="A5417">
            <v>41066</v>
          </cell>
          <cell r="B5417" t="str">
            <v>PASTILHEIRO (MENSALISTA)</v>
          </cell>
          <cell r="C5417" t="str">
            <v xml:space="preserve">MES   </v>
          </cell>
          <cell r="D5417">
            <v>2699.81</v>
          </cell>
        </row>
        <row r="5418">
          <cell r="A5418">
            <v>41067</v>
          </cell>
          <cell r="B5418" t="str">
            <v>MARMORISTA / GRANITEIRO (MENSALISTA)</v>
          </cell>
          <cell r="C5418" t="str">
            <v xml:space="preserve">MES   </v>
          </cell>
          <cell r="D5418">
            <v>2106.66</v>
          </cell>
        </row>
        <row r="5419">
          <cell r="A5419">
            <v>41068</v>
          </cell>
          <cell r="B5419" t="str">
            <v>CALCETEIRO  (MENSALISTA)</v>
          </cell>
          <cell r="C5419" t="str">
            <v xml:space="preserve">MES   </v>
          </cell>
          <cell r="D5419">
            <v>2059.69</v>
          </cell>
        </row>
        <row r="5420">
          <cell r="A5420">
            <v>41069</v>
          </cell>
          <cell r="B5420" t="str">
            <v>AZULEJISTA OU LADRILHEIRO (MENSALISTA)</v>
          </cell>
          <cell r="C5420" t="str">
            <v xml:space="preserve">MES   </v>
          </cell>
          <cell r="D5420">
            <v>2033.65</v>
          </cell>
        </row>
        <row r="5421">
          <cell r="A5421">
            <v>41070</v>
          </cell>
          <cell r="B5421" t="str">
            <v>TAQUEADOR OU TAQUEIRO (MENSALISTA)</v>
          </cell>
          <cell r="C5421" t="str">
            <v xml:space="preserve">MES   </v>
          </cell>
          <cell r="D5421">
            <v>1836.14</v>
          </cell>
        </row>
        <row r="5422">
          <cell r="A5422">
            <v>41071</v>
          </cell>
          <cell r="B5422" t="str">
            <v>AUXILIAR DE SERVICOS GERAIS (MENSALISTA)</v>
          </cell>
          <cell r="C5422" t="str">
            <v xml:space="preserve">MES   </v>
          </cell>
          <cell r="D5422">
            <v>1496.05</v>
          </cell>
        </row>
        <row r="5423">
          <cell r="A5423">
            <v>41072</v>
          </cell>
          <cell r="B5423" t="str">
            <v>AUXILIAR DE PEDREIRO (MENSALISTA)</v>
          </cell>
          <cell r="C5423" t="str">
            <v xml:space="preserve">MES   </v>
          </cell>
          <cell r="D5423">
            <v>1628.16</v>
          </cell>
        </row>
        <row r="5424">
          <cell r="A5424">
            <v>41073</v>
          </cell>
          <cell r="B5424" t="str">
            <v>VIDRACEIRO (MENSALISTA)</v>
          </cell>
          <cell r="C5424" t="str">
            <v xml:space="preserve">MES   </v>
          </cell>
          <cell r="D5424">
            <v>1995.82</v>
          </cell>
        </row>
        <row r="5425">
          <cell r="A5425">
            <v>41074</v>
          </cell>
          <cell r="B5425" t="str">
            <v>ESTUCADOR (MENSALISTA)</v>
          </cell>
          <cell r="C5425" t="str">
            <v xml:space="preserve">MES   </v>
          </cell>
          <cell r="D5425">
            <v>1973.05</v>
          </cell>
        </row>
        <row r="5426">
          <cell r="A5426">
            <v>41075</v>
          </cell>
          <cell r="B5426" t="str">
            <v>GESSEIRO (MENSALISTA)</v>
          </cell>
          <cell r="C5426" t="str">
            <v xml:space="preserve">MES   </v>
          </cell>
          <cell r="D5426">
            <v>1973.05</v>
          </cell>
        </row>
        <row r="5427">
          <cell r="A5427">
            <v>41076</v>
          </cell>
          <cell r="B5427" t="str">
            <v>IMPERMEABILIZADOR (MENSALISTA)</v>
          </cell>
          <cell r="C5427" t="str">
            <v xml:space="preserve">MES   </v>
          </cell>
          <cell r="D5427">
            <v>2351.9899999999998</v>
          </cell>
        </row>
        <row r="5428">
          <cell r="A5428">
            <v>41077</v>
          </cell>
          <cell r="B5428" t="str">
            <v>JARDINEIRO (MENSALISTA)</v>
          </cell>
          <cell r="C5428" t="str">
            <v xml:space="preserve">MES   </v>
          </cell>
          <cell r="D5428">
            <v>1695.1</v>
          </cell>
        </row>
        <row r="5429">
          <cell r="A5429">
            <v>41078</v>
          </cell>
          <cell r="B5429" t="str">
            <v>AUXILIAR DE AZULEJISTA (MENSALISTA)</v>
          </cell>
          <cell r="C5429" t="str">
            <v xml:space="preserve">MES   </v>
          </cell>
          <cell r="D5429">
            <v>1527.92</v>
          </cell>
        </row>
        <row r="5430">
          <cell r="A5430">
            <v>41079</v>
          </cell>
          <cell r="B5430" t="str">
            <v>PINTOR (MENSALISTA)</v>
          </cell>
          <cell r="C5430" t="str">
            <v xml:space="preserve">MES   </v>
          </cell>
          <cell r="D5430">
            <v>2236.52</v>
          </cell>
        </row>
        <row r="5431">
          <cell r="A5431">
            <v>41080</v>
          </cell>
          <cell r="B5431" t="str">
            <v>CALAFETADOR / CALAFATE (MENSALISTA)</v>
          </cell>
          <cell r="C5431" t="str">
            <v xml:space="preserve">MES   </v>
          </cell>
          <cell r="D5431">
            <v>2095.34</v>
          </cell>
        </row>
        <row r="5432">
          <cell r="A5432">
            <v>41081</v>
          </cell>
          <cell r="B5432" t="str">
            <v>PINTOR PARA TINTA EPOXI (MENSALISTA)</v>
          </cell>
          <cell r="C5432" t="str">
            <v xml:space="preserve">MES   </v>
          </cell>
          <cell r="D5432">
            <v>2663.32</v>
          </cell>
        </row>
        <row r="5433">
          <cell r="A5433">
            <v>41082</v>
          </cell>
          <cell r="B5433" t="str">
            <v>PINTOR DE LETREIROS (MENSALISTA)</v>
          </cell>
          <cell r="C5433" t="str">
            <v xml:space="preserve">MES   </v>
          </cell>
          <cell r="D5433">
            <v>2363.9899999999998</v>
          </cell>
        </row>
        <row r="5434">
          <cell r="A5434">
            <v>41083</v>
          </cell>
          <cell r="B5434" t="str">
            <v>AJUDANTE DE PINTOR (MENSALISTA)</v>
          </cell>
          <cell r="C5434" t="str">
            <v xml:space="preserve">MES   </v>
          </cell>
          <cell r="D5434">
            <v>1684.23</v>
          </cell>
        </row>
        <row r="5435">
          <cell r="A5435">
            <v>41084</v>
          </cell>
          <cell r="B5435" t="str">
            <v>SERVENTE DE OBRAS (MENSALISTA)</v>
          </cell>
          <cell r="C5435" t="str">
            <v xml:space="preserve">MES   </v>
          </cell>
          <cell r="D5435">
            <v>1664.08</v>
          </cell>
        </row>
        <row r="5436">
          <cell r="A5436">
            <v>41085</v>
          </cell>
          <cell r="B5436" t="str">
            <v>AJUDANTE ESPECIALIZADO (MENSALISTA)</v>
          </cell>
          <cell r="C5436" t="str">
            <v xml:space="preserve">MES   </v>
          </cell>
          <cell r="D5436">
            <v>1810.73</v>
          </cell>
        </row>
        <row r="5437">
          <cell r="A5437">
            <v>41086</v>
          </cell>
          <cell r="B5437" t="str">
            <v>AJUDANTE DE OPERACAO EM GERAL (MENSALISTA)</v>
          </cell>
          <cell r="C5437" t="str">
            <v xml:space="preserve">MES   </v>
          </cell>
          <cell r="D5437">
            <v>1810.73</v>
          </cell>
        </row>
        <row r="5438">
          <cell r="A5438">
            <v>41087</v>
          </cell>
          <cell r="B5438" t="str">
            <v>SOLDADOR (MENSALISTA)</v>
          </cell>
          <cell r="C5438" t="str">
            <v xml:space="preserve">MES   </v>
          </cell>
          <cell r="D5438">
            <v>2236.52</v>
          </cell>
        </row>
        <row r="5439">
          <cell r="A5439">
            <v>41088</v>
          </cell>
          <cell r="B5439" t="str">
            <v>SOLDADOR ELETRICO (PARA SOLDA A SER TESTADA COM RAIOS "X") (MENSALISTA)</v>
          </cell>
          <cell r="C5439" t="str">
            <v xml:space="preserve">MES   </v>
          </cell>
          <cell r="D5439">
            <v>2442.58</v>
          </cell>
        </row>
        <row r="5440">
          <cell r="A5440">
            <v>41089</v>
          </cell>
          <cell r="B5440" t="str">
            <v>TECNICO EM LABORATORIO E CAMPO DE CONSTRUCAO CIVIL (MENSALISTA)</v>
          </cell>
          <cell r="C5440" t="str">
            <v xml:space="preserve">MES   </v>
          </cell>
          <cell r="D5440">
            <v>3675.15</v>
          </cell>
        </row>
        <row r="5441">
          <cell r="A5441">
            <v>41090</v>
          </cell>
          <cell r="B5441" t="str">
            <v>AUXILIAR DE LABORATORISTA DE SOLOS E DE CONCRETO (MENSALISTA)</v>
          </cell>
          <cell r="C5441" t="str">
            <v xml:space="preserve">MES   </v>
          </cell>
          <cell r="D5441">
            <v>1698.42</v>
          </cell>
        </row>
        <row r="5442">
          <cell r="A5442">
            <v>41091</v>
          </cell>
          <cell r="B5442" t="str">
            <v>POCEIRO / ESCAVADOR DE VALAS E TUBULOES (MENSALISTA)</v>
          </cell>
          <cell r="C5442" t="str">
            <v xml:space="preserve">MES   </v>
          </cell>
          <cell r="D5442">
            <v>2382.85</v>
          </cell>
        </row>
        <row r="5443">
          <cell r="A5443">
            <v>41092</v>
          </cell>
          <cell r="B5443" t="str">
            <v>TECNICO EM SONDAGEM (MENSALISTA)</v>
          </cell>
          <cell r="C5443" t="str">
            <v xml:space="preserve">MES   </v>
          </cell>
          <cell r="D5443">
            <v>4414.8100000000004</v>
          </cell>
        </row>
        <row r="5444">
          <cell r="A5444">
            <v>41093</v>
          </cell>
          <cell r="B5444" t="str">
            <v>AUXILIAR DE TOPOGRAFO (MENSALISTA)</v>
          </cell>
          <cell r="C5444" t="str">
            <v xml:space="preserve">MES   </v>
          </cell>
          <cell r="D5444">
            <v>1680.32</v>
          </cell>
        </row>
        <row r="5445">
          <cell r="A5445">
            <v>41094</v>
          </cell>
          <cell r="B5445" t="str">
            <v>NIVELADOR (MENSALISTA)</v>
          </cell>
          <cell r="C5445" t="str">
            <v xml:space="preserve">MES   </v>
          </cell>
          <cell r="D5445">
            <v>1816.25</v>
          </cell>
        </row>
        <row r="5446">
          <cell r="A5446">
            <v>41096</v>
          </cell>
          <cell r="B5446" t="str">
            <v>VIGIA DIURNO (MENSALISTA)</v>
          </cell>
          <cell r="C5446" t="str">
            <v xml:space="preserve">MES   </v>
          </cell>
          <cell r="D5446">
            <v>1639.95</v>
          </cell>
        </row>
        <row r="5447">
          <cell r="A5447">
            <v>41097</v>
          </cell>
          <cell r="B5447" t="str">
            <v>TELHADOR ( MENSALISTA )</v>
          </cell>
          <cell r="C5447" t="str">
            <v xml:space="preserve">MES   </v>
          </cell>
          <cell r="D5447">
            <v>1933.75</v>
          </cell>
        </row>
        <row r="5448">
          <cell r="A5448">
            <v>41595</v>
          </cell>
          <cell r="B5448" t="str">
            <v>PINTURA ACRILICA DE FAIXAS DE DEMARCACAO EM QUADRA POLIESPORTIVA, 5 CM DE LARGURA</v>
          </cell>
          <cell r="C5448" t="str">
            <v>M</v>
          </cell>
          <cell r="D5448">
            <v>9.2100000000000009</v>
          </cell>
        </row>
        <row r="5449">
          <cell r="A5449">
            <v>41598</v>
          </cell>
          <cell r="B5449" t="str">
            <v>ENTRADA PROVISORIA DE ENERGIA ELETRICA AEREA TRIFASICA 40A EM POSTE MADEIRA</v>
          </cell>
          <cell r="C5449" t="str">
            <v>UN</v>
          </cell>
          <cell r="D5449">
            <v>1271.9000000000001</v>
          </cell>
        </row>
        <row r="5450">
          <cell r="A5450">
            <v>41721</v>
          </cell>
          <cell r="B5450" t="str">
            <v>COMPACTACAO MECANICA A 95% DO PROCTOR NORMAL - PAVIMENTACAO URBANA</v>
          </cell>
          <cell r="C5450" t="str">
            <v>M3</v>
          </cell>
          <cell r="D5450">
            <v>2.83</v>
          </cell>
        </row>
        <row r="5451">
          <cell r="A5451">
            <v>41722</v>
          </cell>
          <cell r="B5451" t="str">
            <v>COMPACTACAO MECANICA A 100% DO PROCTOR NORMAL - PAVIMENTACAO URBANA</v>
          </cell>
          <cell r="C5451" t="str">
            <v>M3</v>
          </cell>
          <cell r="D5451">
            <v>4.12</v>
          </cell>
        </row>
        <row r="5452">
          <cell r="A5452">
            <v>41757</v>
          </cell>
          <cell r="B5452" t="str">
            <v>PULVERIZADOR DE TINTA ELETRICO / MAQUINA DE PINTURA AIRLESS, VAZAO *2* L/MIN (COLETADO CAIXA)</v>
          </cell>
          <cell r="C5452" t="str">
            <v xml:space="preserve">UN    </v>
          </cell>
          <cell r="D5452">
            <v>17960.150000000001</v>
          </cell>
        </row>
        <row r="5453">
          <cell r="A5453">
            <v>41758</v>
          </cell>
          <cell r="B5453" t="str">
            <v>CADEADO EM ACO INOX, LARGURA DE *50* MM, COM HASTE EM ACO TEMPERADO, SEM MOLA - CHAVES INCLUIDAS</v>
          </cell>
          <cell r="C5453" t="str">
            <v xml:space="preserve">UN    </v>
          </cell>
          <cell r="D5453">
            <v>132.68</v>
          </cell>
        </row>
        <row r="5454">
          <cell r="A5454">
            <v>41776</v>
          </cell>
          <cell r="B5454" t="str">
            <v>VIGIA NOTURNO, HORA EFETIVAMENTE TRABALHADA DE 22 H AS 5 H (COM ADICIONAL NOTURNO)</v>
          </cell>
          <cell r="C5454" t="str">
            <v xml:space="preserve">H     </v>
          </cell>
          <cell r="D5454">
            <v>12.74</v>
          </cell>
        </row>
        <row r="5455">
          <cell r="A5455">
            <v>41779</v>
          </cell>
          <cell r="B5455" t="str">
            <v>TUBO CORRUGADO PEAD, PAREDE DUPLA, INTERNA LISA, JEI, DN/DI 250 MM, PARA SANEAMENTO</v>
          </cell>
          <cell r="C5455" t="str">
            <v xml:space="preserve">M     </v>
          </cell>
          <cell r="D5455">
            <v>63.93</v>
          </cell>
        </row>
        <row r="5456">
          <cell r="A5456">
            <v>41780</v>
          </cell>
          <cell r="B5456" t="str">
            <v>TUBO CORRUGADO PEAD, PAREDE DUPLA, INTERNA LISA, JEI, DN/DI 300 MM, PARA SANEAMENTO</v>
          </cell>
          <cell r="C5456" t="str">
            <v xml:space="preserve">M     </v>
          </cell>
          <cell r="D5456">
            <v>94.61</v>
          </cell>
        </row>
        <row r="5457">
          <cell r="A5457">
            <v>41781</v>
          </cell>
          <cell r="B5457" t="str">
            <v>TUBO CORRUGADO PEAD, PAREDE DUPLA, INTERNA LISA, JEI, DN/DI *400* MM, PARA SANEAMENTO</v>
          </cell>
          <cell r="C5457" t="str">
            <v xml:space="preserve">M     </v>
          </cell>
          <cell r="D5457">
            <v>188.38</v>
          </cell>
        </row>
        <row r="5458">
          <cell r="A5458">
            <v>41782</v>
          </cell>
          <cell r="B5458" t="str">
            <v>TUBO CORRUGADO PEAD, PAREDE DUPLA, INTERNA LISA, JEI, DN/DI 600 MM, PARA SANEAMENTO</v>
          </cell>
          <cell r="C5458" t="str">
            <v xml:space="preserve">M     </v>
          </cell>
          <cell r="D5458">
            <v>368.24</v>
          </cell>
        </row>
        <row r="5459">
          <cell r="A5459">
            <v>41783</v>
          </cell>
          <cell r="B5459" t="str">
            <v>TUBO CORRUGADO PEAD, PAREDE DUPLA, INTERNA LISA, JEI, DN/DI *800* MM, PARA SANEAMENTO</v>
          </cell>
          <cell r="C5459" t="str">
            <v xml:space="preserve">M     </v>
          </cell>
          <cell r="D5459">
            <v>546.14</v>
          </cell>
        </row>
        <row r="5460">
          <cell r="A5460">
            <v>41785</v>
          </cell>
          <cell r="B5460" t="str">
            <v>TUBO CORRUGADO PEAD, PAREDE DUPLA, INTERNA LISA, JEI, DN/DI *1000* MM, PARA SANEAMENTO</v>
          </cell>
          <cell r="C5460" t="str">
            <v xml:space="preserve">M     </v>
          </cell>
          <cell r="D5460">
            <v>827.59</v>
          </cell>
        </row>
        <row r="5461">
          <cell r="A5461">
            <v>41786</v>
          </cell>
          <cell r="B5461" t="str">
            <v>TUBO CORRUGADO PEAD, PAREDE DUPLA, INTERNA LISA, JEI, DN/DI 1200 MM, PARA SANEAMENTO</v>
          </cell>
          <cell r="C5461" t="str">
            <v xml:space="preserve">M     </v>
          </cell>
          <cell r="D5461">
            <v>1185.1600000000001</v>
          </cell>
        </row>
        <row r="5462">
          <cell r="A5462">
            <v>41805</v>
          </cell>
          <cell r="B5462" t="str">
            <v>LOCACAO DE ANDAIME SUSPENSO OU BALANCIM MANUAL, CAPACIDADE DE CARGA TOTAL DE APROXIMADAMENTE 250 KG/M2, PLATAFORMA DE 1,50 M X 0,80 M (C X L), CABO DE 45 M</v>
          </cell>
          <cell r="C5462" t="str">
            <v xml:space="preserve">MES   </v>
          </cell>
          <cell r="D5462">
            <v>410</v>
          </cell>
        </row>
        <row r="5463">
          <cell r="A5463">
            <v>41879</v>
          </cell>
          <cell r="B5463" t="str">
            <v>CONFORMACAO GEOMETRICA DE PLATAFORMA PARA EXECUCAO DE REVESTIMENTO PRIMARIO EM RODOVIAS VICINAIS</v>
          </cell>
          <cell r="C5463" t="str">
            <v>M2</v>
          </cell>
          <cell r="D5463">
            <v>0.12</v>
          </cell>
        </row>
        <row r="5464">
          <cell r="A5464">
            <v>41892</v>
          </cell>
          <cell r="B5464" t="str">
            <v>TE, PVC PBA, BBB, 90 GRAUS, DN 100 / DE 110 MM, PARA REDE  AGUA (NBR 10351)</v>
          </cell>
          <cell r="C5464" t="str">
            <v xml:space="preserve">UN    </v>
          </cell>
          <cell r="D5464">
            <v>86.11</v>
          </cell>
        </row>
        <row r="5465">
          <cell r="A5465">
            <v>41893</v>
          </cell>
          <cell r="B5465" t="str">
            <v>TE, PVC, 90 GRAUS, BBB, JE, DN 250 MM, PARA REDE COLETORA ESGOTO  (NBR 10569)</v>
          </cell>
          <cell r="C5465" t="str">
            <v xml:space="preserve">UN    </v>
          </cell>
          <cell r="D5465">
            <v>689.32</v>
          </cell>
        </row>
        <row r="5466">
          <cell r="A5466">
            <v>41894</v>
          </cell>
          <cell r="B5466" t="str">
            <v>TE, PVC, 90 GRAUS, BBB, JE, DN 300 MM, PARA REDE COLETORA ESGOTO  (NBR 10569)</v>
          </cell>
          <cell r="C5466" t="str">
            <v xml:space="preserve">UN    </v>
          </cell>
          <cell r="D5466">
            <v>1057.79</v>
          </cell>
        </row>
        <row r="5467">
          <cell r="A5467">
            <v>41895</v>
          </cell>
          <cell r="B5467" t="str">
            <v>TE, PVC, 90 GRAUS, BBB, JE, DN 400 MM, PARA REDE COLETORA ESGOTO  (NBR 10569)</v>
          </cell>
          <cell r="C5467" t="str">
            <v xml:space="preserve">UN    </v>
          </cell>
          <cell r="D5467">
            <v>1169.6500000000001</v>
          </cell>
        </row>
        <row r="5468">
          <cell r="A5468">
            <v>41896</v>
          </cell>
          <cell r="B5468" t="str">
            <v>TE DE REDUCAO, PVC, BBB, JE, 90 GRAUS, DN 200 X 150 MM, PARA REDE COLETORA ESGOTO  (NBR 10569)</v>
          </cell>
          <cell r="C5468" t="str">
            <v xml:space="preserve">UN    </v>
          </cell>
          <cell r="D5468">
            <v>211.73</v>
          </cell>
        </row>
        <row r="5469">
          <cell r="A5469">
            <v>41898</v>
          </cell>
          <cell r="B5469" t="str">
            <v>MARTELO DEMOLIDOR PNEUMATICO MANUAL, PESO  DE 28 KG, COM SILENCIADOR</v>
          </cell>
          <cell r="C5469" t="str">
            <v xml:space="preserve">UN    </v>
          </cell>
          <cell r="D5469">
            <v>18718.23</v>
          </cell>
        </row>
        <row r="5470">
          <cell r="A5470">
            <v>41899</v>
          </cell>
          <cell r="B5470" t="str">
            <v>CIMENTO ASFALTICO DE PETROLEO A GRANEL (CAP) 50/70 (COLETADO CAIXA NA ANP ACRESCIDO DE ICMS)</v>
          </cell>
          <cell r="C5470" t="str">
            <v xml:space="preserve">T     </v>
          </cell>
          <cell r="D5470">
            <v>2107.56</v>
          </cell>
        </row>
        <row r="5471">
          <cell r="A5471">
            <v>41900</v>
          </cell>
          <cell r="B5471" t="str">
            <v>CIMENTO ASFALTICO DE PETROLEO A GRANEL (CAP) 30/45 (COLETADO CAIXA NA ANP ACRESCIDO DE ICMS)</v>
          </cell>
          <cell r="C5471" t="str">
            <v xml:space="preserve">KG    </v>
          </cell>
          <cell r="D5471">
            <v>2</v>
          </cell>
        </row>
        <row r="5472">
          <cell r="A5472">
            <v>41901</v>
          </cell>
          <cell r="B5472" t="str">
            <v>ASFALTO DILUIDO DE PETROLEO CM-30 (COLETADO CAIXA NA ANP ACRESCIDO DE ICMS)</v>
          </cell>
          <cell r="C5472" t="str">
            <v xml:space="preserve">KG    </v>
          </cell>
          <cell r="D5472">
            <v>3.24</v>
          </cell>
        </row>
        <row r="5473">
          <cell r="A5473">
            <v>41902</v>
          </cell>
          <cell r="B5473" t="str">
            <v>EMULSAO ASFALTICA CATIONICA RM-1C PARA USO EM PAVIMENTACAO ASFALTICA (COLETADO CAIXA NA ANP ACRESCIDO DE ICMS)</v>
          </cell>
          <cell r="C5473" t="str">
            <v xml:space="preserve">KG    </v>
          </cell>
          <cell r="D5473">
            <v>1.55</v>
          </cell>
        </row>
        <row r="5474">
          <cell r="A5474">
            <v>41903</v>
          </cell>
          <cell r="B5474" t="str">
            <v>EMULSAO ASFALTICA CATIONICA RR-2C PARA USO EM PAVIMENTACAO ASFALTICA (COLETADO CAIXA NA ANP ACRESCIDO DE ICMS)</v>
          </cell>
          <cell r="C5474" t="str">
            <v xml:space="preserve">KG    </v>
          </cell>
          <cell r="D5474">
            <v>1.72</v>
          </cell>
        </row>
        <row r="5475">
          <cell r="A5475">
            <v>41904</v>
          </cell>
          <cell r="B5475" t="str">
            <v>EMULSAO ASFALTICA CATIONICA RL-1C PARA USO EM PAVIMENTACAO ASFALTICA (COLETADO CAIXA NA ANP ACRESCIDO DE ICMS)</v>
          </cell>
          <cell r="C5475" t="str">
            <v xml:space="preserve">T     </v>
          </cell>
          <cell r="D5475">
            <v>1675</v>
          </cell>
        </row>
        <row r="5476">
          <cell r="A5476">
            <v>41905</v>
          </cell>
          <cell r="B5476" t="str">
            <v>EMULSAO ASFALTICA CATIONICA RR-1C PARA USO EM PAVIMENTACAO ASFALTICA (COLETADO CAIXA NA ANP ACRESCIDO DE ICMS)</v>
          </cell>
          <cell r="C5476" t="str">
            <v xml:space="preserve">KG    </v>
          </cell>
          <cell r="D5476">
            <v>1.24</v>
          </cell>
        </row>
        <row r="5477">
          <cell r="A5477">
            <v>41927</v>
          </cell>
          <cell r="B5477" t="str">
            <v>!EM PROCESSO DE DESATIVACAO! JANELA DE CORRER, ACO, BATENTE/REQUADRO DE 6 A 14 CM, SEM DIVISAO, PINT ANTICORROSIVA, SEM VIDRO, BANDEIRA COM BASCULA, 4 FLS, 120 X 150 CM</v>
          </cell>
          <cell r="C5477" t="str">
            <v xml:space="preserve">M2    </v>
          </cell>
          <cell r="D5477">
            <v>341</v>
          </cell>
        </row>
        <row r="5478">
          <cell r="A5478">
            <v>41930</v>
          </cell>
          <cell r="B5478" t="str">
            <v>TUBO COLETOR DE ESGOTO PVC, JEI, DN 200 MM (NBR 7362)</v>
          </cell>
          <cell r="C5478" t="str">
            <v xml:space="preserve">M     </v>
          </cell>
          <cell r="D5478">
            <v>55.11</v>
          </cell>
        </row>
        <row r="5479">
          <cell r="A5479">
            <v>41931</v>
          </cell>
          <cell r="B5479" t="str">
            <v>TUBO COLETOR DE ESGOTO PVC, JEI, DN 250 MM (NBR 7362)</v>
          </cell>
          <cell r="C5479" t="str">
            <v xml:space="preserve">M     </v>
          </cell>
          <cell r="D5479">
            <v>93.43</v>
          </cell>
        </row>
        <row r="5480">
          <cell r="A5480">
            <v>41932</v>
          </cell>
          <cell r="B5480" t="str">
            <v>TUBO COLETOR DE ESGOTO PVC, JEI, DN 300 MM (NBR 7362)</v>
          </cell>
          <cell r="C5480" t="str">
            <v xml:space="preserve">M     </v>
          </cell>
          <cell r="D5480">
            <v>151.4</v>
          </cell>
        </row>
        <row r="5481">
          <cell r="A5481">
            <v>41933</v>
          </cell>
          <cell r="B5481" t="str">
            <v>TUBO COLETOR DE ESGOTO PVC, JEI, DN 350 MM (NBR 7362)</v>
          </cell>
          <cell r="C5481" t="str">
            <v xml:space="preserve">M     </v>
          </cell>
          <cell r="D5481">
            <v>187.73</v>
          </cell>
        </row>
        <row r="5482">
          <cell r="A5482">
            <v>41934</v>
          </cell>
          <cell r="B5482" t="str">
            <v>TUBO COLETOR DE ESGOTO PVC, JEI, DN 400 MM (NBR 7362)</v>
          </cell>
          <cell r="C5482" t="str">
            <v xml:space="preserve">M     </v>
          </cell>
          <cell r="D5482">
            <v>244.32</v>
          </cell>
        </row>
        <row r="5483">
          <cell r="A5483">
            <v>41936</v>
          </cell>
          <cell r="B5483" t="str">
            <v>TUBO COLETOR DE ESGOTO, PVC, JEI, DN 150 MM  (NBR 7362)</v>
          </cell>
          <cell r="C5483" t="str">
            <v xml:space="preserve">M     </v>
          </cell>
          <cell r="D5483">
            <v>35.299999999999997</v>
          </cell>
        </row>
        <row r="5484">
          <cell r="A5484">
            <v>41965</v>
          </cell>
          <cell r="B5484" t="str">
            <v>CONCRETO BETUMINOSO USINADO A QUENTE (CBUQ) PARA PAVIMENTACAO ASFALTICA, PADRAO DNIT, PARA BINDER, COM CAP 50/70 - AQUISICAO POSTO USINA</v>
          </cell>
          <cell r="C5484" t="str">
            <v xml:space="preserve">T     </v>
          </cell>
          <cell r="D5484">
            <v>234.93</v>
          </cell>
        </row>
        <row r="5485">
          <cell r="A5485">
            <v>41967</v>
          </cell>
          <cell r="B5485" t="str">
            <v>CERA  LIQUIDA</v>
          </cell>
          <cell r="C5485" t="str">
            <v xml:space="preserve">L     </v>
          </cell>
          <cell r="D5485">
            <v>4.53</v>
          </cell>
        </row>
        <row r="5486">
          <cell r="A5486">
            <v>41975</v>
          </cell>
          <cell r="B5486" t="str">
            <v>PEITORIL PRE-MOLDADO EM GRANILITE, MARMORITE OU GRANITINA, L = *15* CM</v>
          </cell>
          <cell r="C5486" t="str">
            <v xml:space="preserve">M2    </v>
          </cell>
          <cell r="D5486">
            <v>55.21</v>
          </cell>
        </row>
        <row r="5487">
          <cell r="A5487">
            <v>41991</v>
          </cell>
          <cell r="B5487" t="str">
            <v>COMPRESSOR DE AR, VAZAO DE 10 PCM, RESERVATORIO 100 L, PRESSAO DE TRABALHO ENTRE 6,9 E 9,7 BAR,  POTENCIA 2 HP, TENSAO 110/220 V (COLETADO CAIXA)</v>
          </cell>
          <cell r="C5487" t="str">
            <v xml:space="preserve">UN    </v>
          </cell>
          <cell r="D5487">
            <v>1786.17</v>
          </cell>
        </row>
        <row r="5488">
          <cell r="A5488">
            <v>41992</v>
          </cell>
          <cell r="B5488" t="str">
            <v>CAVALO MECANICO TRACAO 4X2, PESO BRUTO TOTAL 16000 KG, CAPACIDADE MAXIMA DE TRACAO *80000* KG, POTENCIA *380* CV (INCLUI CABINE E CHASSI, NAO INCLUI SEMIRREBOQUE)</v>
          </cell>
          <cell r="C5488" t="str">
            <v xml:space="preserve">UN    </v>
          </cell>
          <cell r="D5488">
            <v>343000</v>
          </cell>
        </row>
        <row r="5489">
          <cell r="A5489">
            <v>41998</v>
          </cell>
          <cell r="B5489" t="str">
            <v>TUBO DE REVESTIMENTO, EM ACO, CORPO SCHEDULE 40, PONTEIRA SCHEDULE 80, ROSQUEAVEL E SEGMENTADO PARA PERFURACAO, DIAMETRO 10'' (310 MM)  (COLETADO CAIXA)</v>
          </cell>
          <cell r="C5489" t="str">
            <v xml:space="preserve">M     </v>
          </cell>
          <cell r="D5489">
            <v>1094.26</v>
          </cell>
        </row>
        <row r="5490">
          <cell r="A5490">
            <v>41999</v>
          </cell>
          <cell r="B5490" t="str">
            <v>TUBO DE REVESTIMENTO, EM ACO, CORPO SCHEDULE 40, PONTEIRA SCHEDULE 80, ROSQUEAVEL E SEGMENTADO PARA PERFURACAO, DIAMETRO 14'' (400 MM)  (COLETADO CAIXA)</v>
          </cell>
          <cell r="C5490" t="str">
            <v xml:space="preserve">M     </v>
          </cell>
          <cell r="D5490">
            <v>1572.86</v>
          </cell>
        </row>
        <row r="5491">
          <cell r="A5491">
            <v>42000</v>
          </cell>
          <cell r="B5491" t="str">
            <v>TUBO DE REVESTIMENTO, EM ACO, CORPO SCHEDULE 40, PONTEIRA SCHEDULE 80, ROSQUEAVEL E SEGMENTADO PARA PERFURACAO, DIAMETRO 16'' (450 MM)  (COLETADO CAIXA)</v>
          </cell>
          <cell r="C5491" t="str">
            <v xml:space="preserve">M     </v>
          </cell>
          <cell r="D5491">
            <v>1846.17</v>
          </cell>
        </row>
        <row r="5492">
          <cell r="A5492">
            <v>42001</v>
          </cell>
          <cell r="B5492" t="str">
            <v>TUBO DE REVESTIMENTO, EM ACO, CORPO SCHEDULE 40, PONTEIRA SCHEDULE 80, ROSQUEAVEL E SEGMENTADO PARA PERFURACAO,  DIAMETRO 6'' (200 MM) (COLETADO CAIXA)</v>
          </cell>
          <cell r="C5492" t="str">
            <v xml:space="preserve">M     </v>
          </cell>
          <cell r="D5492">
            <v>658.61</v>
          </cell>
        </row>
        <row r="5493">
          <cell r="A5493">
            <v>42002</v>
          </cell>
          <cell r="B5493" t="str">
            <v>PERFURATRIZ ROTATIVA SOBRE ESTEIRA, TORQUE MAXIMO 2500 KGM, POTENCIA 110 HP, MOTOR DIESEL  (COLETADO CAIXA)</v>
          </cell>
          <cell r="C5493" t="str">
            <v xml:space="preserve">UN    </v>
          </cell>
          <cell r="D5493">
            <v>672107.77</v>
          </cell>
        </row>
        <row r="5494">
          <cell r="A5494">
            <v>42006</v>
          </cell>
          <cell r="B5494" t="str">
            <v>ESTICADOR FORJADO PARA CABO DE ACO DE DIAMETRO 12,7 MM (1/2"), TIPO GANCHO X OLHAL (DIN 1480) (COLETADO CAIXA)</v>
          </cell>
          <cell r="C5494" t="str">
            <v xml:space="preserve">UN    </v>
          </cell>
          <cell r="D5494">
            <v>8.8699999999999992</v>
          </cell>
        </row>
        <row r="5495">
          <cell r="A5495">
            <v>42007</v>
          </cell>
          <cell r="B5495" t="str">
            <v>ESTICADOR FORJADO PARA CABO DE ACO DE DIAMETRO 9,53 MM (3/8"), TIPO GANCHO X OLHAL (DIN 1480) (COLETADO CAIXA)</v>
          </cell>
          <cell r="C5495" t="str">
            <v xml:space="preserve">UN    </v>
          </cell>
          <cell r="D5495">
            <v>6.24</v>
          </cell>
        </row>
        <row r="5496">
          <cell r="A5496">
            <v>42008</v>
          </cell>
          <cell r="B5496" t="str">
            <v>GRAMPO LEVE REFORCADO EM ACO MALEAVEL 1020 GALVANIZADO (CLIP'S) PARA CABO DE ACO DE DIAMETRO 9,53 MM (3/8") (DIN 741) (COLETADO CAIXA)</v>
          </cell>
          <cell r="C5496" t="str">
            <v xml:space="preserve">UN    </v>
          </cell>
          <cell r="D5496">
            <v>0.83</v>
          </cell>
        </row>
        <row r="5497">
          <cell r="A5497">
            <v>42009</v>
          </cell>
          <cell r="B5497" t="str">
            <v>GRAMPO PESADO FORJADO EM ACO CARBONO 1045 GALVANIZADO (CLIP'S) PARA CABO DE ACO DE DIAMETRO 12,7 MM (1/2") (FS FF-C-450D, TIPO 1, CLASSE 1) (COLETADO CAIXA)</v>
          </cell>
          <cell r="C5497" t="str">
            <v xml:space="preserve">UN    </v>
          </cell>
          <cell r="D5497">
            <v>6.42</v>
          </cell>
        </row>
        <row r="5498">
          <cell r="A5498">
            <v>42010</v>
          </cell>
          <cell r="B5498" t="str">
            <v>GRAMPO PESADO FORJADO EM ACO CARBONO 1045 GALVANIZADO (CLIP'S) PARA CABO DE ACO DE DIAMETRO 9,53 MM (3/8") (FS FF-C-450D, TIPO 1, CLASSE 1) (COLETADO CAIXA)</v>
          </cell>
          <cell r="C5498" t="str">
            <v xml:space="preserve">UN    </v>
          </cell>
          <cell r="D5498">
            <v>4.58</v>
          </cell>
        </row>
        <row r="5499">
          <cell r="A5499">
            <v>42011</v>
          </cell>
          <cell r="B5499" t="str">
            <v>MANILHA RETA PESADA PADRAO "D", CORPO EM ACO CARBONO 1045 E PINO REFORCADO EM ACO ALLOY, GALVANIZADO, ROSCADO, DIAMETRO 1/2" (COLETADO CAIXA)</v>
          </cell>
          <cell r="C5499" t="str">
            <v xml:space="preserve">UN    </v>
          </cell>
          <cell r="D5499">
            <v>6.22</v>
          </cell>
        </row>
        <row r="5500">
          <cell r="A5500">
            <v>42012</v>
          </cell>
          <cell r="B5500" t="str">
            <v>CABO DE ACO GALVANIZADO, DIAMETRO 12,7 MM (1/2"), COM ALMA DE FIBRA 6 X 25 F (COLETADO CAIXA)</v>
          </cell>
          <cell r="C5500" t="str">
            <v xml:space="preserve">KG    </v>
          </cell>
          <cell r="D5500">
            <v>18.62</v>
          </cell>
        </row>
        <row r="5501">
          <cell r="A5501">
            <v>42013</v>
          </cell>
          <cell r="B5501" t="str">
            <v>CABO DE ACO GALVANIZADO, DIAMETRO 9,53 MM (3/8"), COM ALMA DE FIBRA 6 X 25 F (COLETADO CAIXA)</v>
          </cell>
          <cell r="C5501" t="str">
            <v xml:space="preserve">KG    </v>
          </cell>
          <cell r="D5501">
            <v>10.02</v>
          </cell>
        </row>
        <row r="5502">
          <cell r="A5502">
            <v>42014</v>
          </cell>
          <cell r="B5502" t="str">
            <v>CABO DE ACO GALVANIZADO, DIAMETRO 12,7 MM (1/2"), COM ALMA DE ACO CABO INDEPENDENTE 6 X 25 F (COLETADO CAIXA)</v>
          </cell>
          <cell r="C5502" t="str">
            <v xml:space="preserve">KG    </v>
          </cell>
          <cell r="D5502">
            <v>24.49</v>
          </cell>
        </row>
        <row r="5503">
          <cell r="A5503">
            <v>42015</v>
          </cell>
          <cell r="B5503" t="str">
            <v>FITA PLASTICA ZEBRADA PARA DEMARCACAO DE AREAS, LARGURA = 7 CM, SEM ADESIVO (COLETADO CAIXA)</v>
          </cell>
          <cell r="C5503" t="str">
            <v xml:space="preserve">M     </v>
          </cell>
          <cell r="D5503">
            <v>0.09</v>
          </cell>
        </row>
        <row r="5504">
          <cell r="A5504">
            <v>42172</v>
          </cell>
          <cell r="B5504" t="str">
            <v>TELHA GALVALUME COM ISOLAMENTO TERMOACUSTICO EM ESPUMA RIGIDA DE POLIURETANO (PU) INJETADO, E = 30 MM, DENSIDADE 35 KG/M3, COM DUAS FACES TRAPEZOIDAIS (NAO INCLUI ACESSORIOS DE FIXACAO) (COLETADO CAIXA)</v>
          </cell>
          <cell r="C5504" t="str">
            <v xml:space="preserve">M2    </v>
          </cell>
          <cell r="D5504">
            <v>84.29</v>
          </cell>
        </row>
        <row r="5505">
          <cell r="A5505">
            <v>42250</v>
          </cell>
          <cell r="B5505" t="str">
            <v>CARVAO ANTRACITO PARA FILTRO, GRAO VARIANDO DE 0,8 ATE 1,1 MM, COEFICIENTE DE UNIFORMIDADE MENOR QUE 1,7 MM</v>
          </cell>
          <cell r="C5505" t="str">
            <v xml:space="preserve">T     </v>
          </cell>
          <cell r="D5505">
            <v>1328.71</v>
          </cell>
        </row>
        <row r="5506">
          <cell r="A5506">
            <v>42251</v>
          </cell>
          <cell r="B5506" t="str">
            <v>CACAMBA METALICA BASCULANTE COM CAPACIDADE DE 12 M3 (INCLUI MONTAGEM, NAO INCLUI CAMINHAO)</v>
          </cell>
          <cell r="C5506" t="str">
            <v xml:space="preserve">UN    </v>
          </cell>
          <cell r="D5506">
            <v>38974.35</v>
          </cell>
        </row>
        <row r="5507">
          <cell r="A5507">
            <v>42256</v>
          </cell>
          <cell r="B5507" t="str">
            <v>CARVAO ANTRACITO PARA FILTRO, GRAO VARIANDO DE 0,8 ATE 1,1 MM, COEFICIENTE DE UNIFORMIDADE MENOR QUE 1,7 MM (DISTRIBUIDOR)</v>
          </cell>
          <cell r="C5507" t="str">
            <v xml:space="preserve">KG    </v>
          </cell>
          <cell r="D5507">
            <v>2.78</v>
          </cell>
        </row>
        <row r="5508">
          <cell r="A5508">
            <v>53786</v>
          </cell>
          <cell r="B5508" t="str">
            <v>RETROESCAVADEIRA SOBRE RODAS COM CARREGADEIRA, TRAÇÃO 4X4, POTÊNCIA LÍQ. 88 HP, CAÇAMBA CARREG. CAP. MÍN. 1 M3, CAÇAMBA RETRO CAP. 0,26 M3, PESO OPERACIONAL MÍN. 6.674 KG, PROFUNDIDADE ESCAVAÇÃO MÁX. 4,37 M - MATERIAIS NA OPERAÇÃO. AF_06/2014</v>
          </cell>
          <cell r="C5508" t="str">
            <v>H</v>
          </cell>
          <cell r="D5508">
            <v>44.95</v>
          </cell>
        </row>
        <row r="5509">
          <cell r="A5509">
            <v>53788</v>
          </cell>
          <cell r="B5509" t="str">
            <v>ROLO COMPACTADOR VIBRATÓRIO DE UM CILINDRO AÇO LISO, POTÊNCIA 80 HP, PESO OPERACIONAL MÁXIMO 8,1 T, IMPACTO DINÂMICO 16,15 / 9,5 T, LARGURA DE TRABALHO 1,68 M - MATERIAIS NA OPERAÇÃO. AF_06/2014</v>
          </cell>
          <cell r="C5509" t="str">
            <v>H</v>
          </cell>
          <cell r="D5509">
            <v>39.090000000000003</v>
          </cell>
        </row>
        <row r="5510">
          <cell r="A5510">
            <v>53792</v>
          </cell>
          <cell r="B5510" t="str">
            <v>CAMINHÃO BASCULANTE 6 M3, PESO BRUTO TOTAL 16.000 KG, CARGA ÚTIL MÁXIMA 13.071 KG, DISTÂNCIA ENTRE EIXOS 4,80 M, POTÊNCIA 230 CV INCLUSIVE CAÇAMBA METÁLICA - MATERIAIS NA OPERAÇÃO. AF_06/2014</v>
          </cell>
          <cell r="C5510" t="str">
            <v>H</v>
          </cell>
          <cell r="D5510">
            <v>110.91</v>
          </cell>
        </row>
        <row r="5511">
          <cell r="A5511">
            <v>53794</v>
          </cell>
          <cell r="B5511" t="str">
            <v>USINA DE CONCRETO FIXA, CAPACIDADE NOMINAL DE 90 A 120 M3/H, SEM SILO - MANUTENÇÃO. AF_07/2016</v>
          </cell>
          <cell r="C5511" t="str">
            <v>H</v>
          </cell>
          <cell r="D5511">
            <v>35</v>
          </cell>
        </row>
        <row r="5512">
          <cell r="A5512">
            <v>53797</v>
          </cell>
          <cell r="B5512" t="str">
            <v>CAMINHÃO TOCO, PBT 16.000 KG, CARGA ÚTIL MÁX. 10.685 KG, DIST. ENTRE EIXOS 4,8 M, POTÊNCIA 189 CV, INCLUSIVE CARROCERIA FIXA ABERTA DE MADEIRA P/ TRANSPORTE GERAL DE CARGA SECA, DIMEN. APROX. 2,5 X 7,00 X 0,50 M - MATERIAIS NA OPERAÇÃO. AF_06/2014</v>
          </cell>
          <cell r="C5512" t="str">
            <v>H</v>
          </cell>
          <cell r="D5512">
            <v>91.14</v>
          </cell>
        </row>
        <row r="5513">
          <cell r="A5513">
            <v>53804</v>
          </cell>
          <cell r="B5513" t="str">
            <v>VASSOURA MECÂNICA REBOCÁVEL COM ESCOVA CILÍNDRICA, LARGURA ÚTIL DE VARRIMENTO DE 2,44 M - MANUTENÇÃO. AF_06/2014</v>
          </cell>
          <cell r="C5513" t="str">
            <v>H</v>
          </cell>
          <cell r="D5513">
            <v>2.23</v>
          </cell>
        </row>
        <row r="5514">
          <cell r="A5514">
            <v>53806</v>
          </cell>
          <cell r="B5514" t="str">
            <v>TRATOR DE ESTEIRAS, POTÊNCIA 170 HP, PESO OPERACIONAL 19 T, CAÇAMBA 5,2 M3 - MANUTENÇÃO. AF_06/2014</v>
          </cell>
          <cell r="C5514" t="str">
            <v>H</v>
          </cell>
          <cell r="D5514">
            <v>36.6</v>
          </cell>
        </row>
        <row r="5515">
          <cell r="A5515">
            <v>53810</v>
          </cell>
          <cell r="B5515" t="str">
            <v>TRATOR DE ESTEIRAS, POTÊNCIA 150 HP, PESO OPERACIONAL 16,7 T, COM RODA MOTRIZ ELEVADA E LÂMINA 3,18 M3 - MANUTENÇÃO. AF_06/2014</v>
          </cell>
          <cell r="C5515" t="str">
            <v>H</v>
          </cell>
          <cell r="D5515">
            <v>36.83</v>
          </cell>
        </row>
        <row r="5516">
          <cell r="A5516">
            <v>53814</v>
          </cell>
          <cell r="B5516" t="str">
            <v>TRATOR DE ESTEIRAS, POTÊNCIA 347 HP, PESO OPERACIONAL 38,5 T, COM LÂMINA 8,70 M3 - MANUTENÇÃO. AF_06/2014</v>
          </cell>
          <cell r="C5516" t="str">
            <v>H</v>
          </cell>
          <cell r="D5516">
            <v>120.65</v>
          </cell>
        </row>
        <row r="5517">
          <cell r="A5517">
            <v>53817</v>
          </cell>
          <cell r="B5517" t="str">
            <v>TRATOR DE ESTEIRAS, POTÊNCIA 100 HP, PESO OPERACIONAL 9,4 T, COM LÂMINA 2,19 M3 - MATERIAIS NA OPERAÇÃO. AF_06/2014</v>
          </cell>
          <cell r="C5517" t="str">
            <v>H</v>
          </cell>
          <cell r="D5517">
            <v>48.88</v>
          </cell>
        </row>
        <row r="5518">
          <cell r="A5518">
            <v>53818</v>
          </cell>
          <cell r="B5518" t="str">
            <v>ROLO COMPACTADOR VIBRATÓRIO REBOCÁVEL, CILINDRO DE AÇO LISO, POTÊNCIA DE TRAÇÃO DE 65 CV, PESO 4,7 T, IMPACTO DINÂMICO 18,3 T, LARGURA DE TRABALHO 1,67 M - DEPRECIAÇÃO. AF_02/2016</v>
          </cell>
          <cell r="C5518" t="str">
            <v>H</v>
          </cell>
          <cell r="D5518">
            <v>4.63</v>
          </cell>
        </row>
        <row r="5519">
          <cell r="A5519">
            <v>53827</v>
          </cell>
          <cell r="B5519" t="str">
            <v>CAMINHÃO TOCO, PESO BRUTO TOTAL 14.300 KG, CARGA ÚTIL MÁXIMA 9590 KG, DISTÂNCIA ENTRE EIXOS 4,76 M, POTÊNCIA 185 CV (NÃO INCLUI CARROCERIA) - MATERIAIS NA OPERAÇÃO. AF_06/2014</v>
          </cell>
          <cell r="C5519" t="str">
            <v>H</v>
          </cell>
          <cell r="D5519">
            <v>89.21</v>
          </cell>
        </row>
        <row r="5520">
          <cell r="A5520">
            <v>53829</v>
          </cell>
          <cell r="B5520" t="str">
            <v>CAMINHÃO TOCO, PESO BRUTO TOTAL 16.000 KG, CARGA ÚTIL MÁXIMA DE 10.685 KG, DISTÂNCIA ENTRE EIXOS 4,80 M, POTÊNCIA 189 CV EXCLUSIVE CARROCERIA - MATERIAIS NA OPERAÇÃO. AF_06/2014</v>
          </cell>
          <cell r="C5520" t="str">
            <v>H</v>
          </cell>
          <cell r="D5520">
            <v>91.14</v>
          </cell>
        </row>
        <row r="5521">
          <cell r="A5521">
            <v>53831</v>
          </cell>
          <cell r="B5521" t="str">
            <v>CAMINHÃO PIPA 10.000 L TRUCADO, PESO BRUTO TOTAL 23.000 KG, CARGA ÚTIL MÁXIMA 15.935 KG, DISTÂNCIA ENTRE EIXOS 4,8 M, POTÊNCIA 230 CV, INCLUSIVE TANQUE DE AÇO PARA TRANSPORTE DE ÁGUA - MATERIAIS NA OPERAÇÃO. AF_06/2014</v>
          </cell>
          <cell r="C5521" t="str">
            <v>H</v>
          </cell>
          <cell r="D5521">
            <v>110.91</v>
          </cell>
        </row>
        <row r="5522">
          <cell r="A5522">
            <v>53840</v>
          </cell>
          <cell r="B5522" t="str">
            <v>GRADE DE DISCO REBOCÁVEL COM 20 DISCOS 24" X 6 MM COM PNEUS PARA TRANSPORTE - DEPRECIAÇÃO. AF_06/2014</v>
          </cell>
          <cell r="C5522" t="str">
            <v>H</v>
          </cell>
          <cell r="D5522">
            <v>1.21</v>
          </cell>
        </row>
        <row r="5523">
          <cell r="A5523">
            <v>53841</v>
          </cell>
          <cell r="B5523" t="str">
            <v>GRADE DE DISCO REBOCÁVEL COM 20 DISCOS 24" X 6 MM COM PNEUS PARA TRANSPORTE - MANUTENÇÃO. AF_06/2014</v>
          </cell>
          <cell r="C5523" t="str">
            <v>H</v>
          </cell>
          <cell r="D5523">
            <v>0.84</v>
          </cell>
        </row>
        <row r="5524">
          <cell r="A5524">
            <v>53849</v>
          </cell>
          <cell r="B5524" t="str">
            <v>MOTONIVELADORA POTÊNCIA BÁSICA LÍQUIDA (PRIMEIRA MARCHA) 125 HP, PESO BRUTO 13032 KG, LARGURA DA LÂMINA DE 3,7 M - MATERIAIS NA OPERAÇÃO. AF_06/2014</v>
          </cell>
          <cell r="C5524" t="str">
            <v>H</v>
          </cell>
          <cell r="D5524">
            <v>61.11</v>
          </cell>
        </row>
        <row r="5525">
          <cell r="A5525">
            <v>53857</v>
          </cell>
          <cell r="B5525" t="str">
            <v>PÁ CARREGADEIRA SOBRE RODAS, POTÊNCIA LÍQUIDA 128 HP, CAPACIDADE DA CAÇAMBA 1,7 A 2,8 M3, PESO OPERACIONAL 11632 KG - MANUTENÇÃO. AF_06/2014</v>
          </cell>
          <cell r="C5525" t="str">
            <v>H</v>
          </cell>
          <cell r="D5525">
            <v>16.8</v>
          </cell>
        </row>
        <row r="5526">
          <cell r="A5526">
            <v>53858</v>
          </cell>
          <cell r="B5526" t="str">
            <v>PÁ CARREGADEIRA SOBRE RODAS, POTÊNCIA LÍQUIDA 128 HP, CAPACIDADE DA CAÇAMBA 1,7 A 2,8 M3, PESO OPERACIONAL 11632 KG - MATERIAIS NA OPERAÇÃO. AF_06/2014</v>
          </cell>
          <cell r="C5526" t="str">
            <v>H</v>
          </cell>
          <cell r="D5526">
            <v>62.57</v>
          </cell>
        </row>
        <row r="5527">
          <cell r="A5527">
            <v>53861</v>
          </cell>
          <cell r="B5527" t="str">
            <v>PÁ CARREGADEIRA SOBRE RODAS, POTÊNCIA 197 HP, CAPACIDADE DA CAÇAMBA 2,5 A 3,5 M3, PESO OPERACIONAL 18338 KG - MANUTENÇÃO. AF_06/2014</v>
          </cell>
          <cell r="C5527" t="str">
            <v>H</v>
          </cell>
          <cell r="D5527">
            <v>23.29</v>
          </cell>
        </row>
        <row r="5528">
          <cell r="A5528">
            <v>53863</v>
          </cell>
          <cell r="B5528" t="str">
            <v>MARTELETE OU ROMPEDOR PNEUMÁTICO MANUAL, 28 KG, COM SILENCIADOR - MANUTENÇÃO. AF_07/2016</v>
          </cell>
          <cell r="C5528" t="str">
            <v>H</v>
          </cell>
          <cell r="D5528">
            <v>1.49</v>
          </cell>
        </row>
        <row r="5529">
          <cell r="A5529">
            <v>53865</v>
          </cell>
          <cell r="B5529" t="str">
            <v>COMPRESSOR DE AR REBOCÁVEL, VAZÃO 189 PCM, PRESSÃO EFETIVA DE TRABALHO 102 PSI, MOTOR DIESEL, POTÊNCIA 63 CV - MATERIAIS NA OPERAÇÃO. AF_06/2015</v>
          </cell>
          <cell r="C5529" t="str">
            <v>H</v>
          </cell>
          <cell r="D5529">
            <v>30.39</v>
          </cell>
        </row>
        <row r="5530">
          <cell r="A5530">
            <v>53866</v>
          </cell>
          <cell r="B5530" t="str">
            <v>BOMBA SUBMERSÍVEL ELÉTRICA TRIFÁSICA, POTÊNCIA 2,96 HP, Ø ROTOR 144 MM SEMI-ABERTO, BOCAL DE SAÍDA Ø 2, HM/Q = 2 MCA / 38,8 M3/H A 28 MCA / 5 M3/H - MATERIAIS NA OPERAÇÃO. AF_06/2014</v>
          </cell>
          <cell r="C5530" t="str">
            <v>H</v>
          </cell>
          <cell r="D5530">
            <v>1.18</v>
          </cell>
        </row>
        <row r="5531">
          <cell r="A5531">
            <v>53882</v>
          </cell>
          <cell r="B5531" t="str">
            <v>CAMINHÃO PIPA 6.000 L, PESO BRUTO TOTAL 13.000 KG, DISTÂNCIA ENTRE EIXOS 4,80 M, POTÊNCIA 189 CV INCLUSIVE TANQUE DE AÇO PARA TRANSPORTE DE ÁGUA, CAPACIDADE 6 M3 - MANUTENÇÃO. AF_06/2014</v>
          </cell>
          <cell r="C5531" t="str">
            <v>H</v>
          </cell>
          <cell r="D5531">
            <v>13.68</v>
          </cell>
        </row>
        <row r="5532">
          <cell r="A5532">
            <v>55263</v>
          </cell>
          <cell r="B5532" t="str">
            <v>ROLO COMPACTADOR DE PNEUS ESTÁTICO, PRESSÃO VARIÁVEL, POTÊNCIA 111 HP, PESO SEM/COM LASTRO 9,5 / 26 T, LARGURA DE TRABALHO 1,90 M - MATERIAIS NA OPERAÇÃO. AF_07/2014</v>
          </cell>
          <cell r="C5532" t="str">
            <v>H</v>
          </cell>
          <cell r="D5532">
            <v>54.27</v>
          </cell>
        </row>
        <row r="5533">
          <cell r="A5533">
            <v>55960</v>
          </cell>
          <cell r="B5533" t="str">
            <v>IMUNIZACAO DE MADEIRAMENTO PARA COBERTURA UTILIZANDO CUPINICIDA INCOLOR</v>
          </cell>
          <cell r="C5533" t="str">
            <v>M2</v>
          </cell>
          <cell r="D5533">
            <v>4.3899999999999997</v>
          </cell>
        </row>
        <row r="5534">
          <cell r="A5534">
            <v>67826</v>
          </cell>
          <cell r="B5534" t="str">
            <v>CAMINHÃO BASCULANTE 6 M3 TOCO, PESO BRUTO TOTAL 16.000 KG, CARGA ÚTIL MÁXIMA 11.130 KG, DISTÂNCIA ENTRE EIXOS 5,36 M, POTÊNCIA 185 CV, INCLUSIVE CAÇAMBA METÁLICA - CHP DIURNO. AF_06/2014</v>
          </cell>
          <cell r="C5534" t="str">
            <v>CHP</v>
          </cell>
          <cell r="D5534">
            <v>133.11000000000001</v>
          </cell>
        </row>
        <row r="5535">
          <cell r="A5535">
            <v>67827</v>
          </cell>
          <cell r="B5535" t="str">
            <v>CAMINHÃO BASCULANTE 6 M3 TOCO, PESO BRUTO TOTAL 16.000 KG, CARGA ÚTIL MÁXIMA 11.130 KG, DISTÂNCIA ENTRE EIXOS 5,36 M, POTÊNCIA 185 CV, INCLUSIVE CAÇAMBA METÁLICA - CHI DIURNO. AF_06/2014</v>
          </cell>
          <cell r="C5535" t="str">
            <v>CHI</v>
          </cell>
          <cell r="D5535">
            <v>26.84</v>
          </cell>
        </row>
        <row r="5536">
          <cell r="A5536">
            <v>68050</v>
          </cell>
          <cell r="B5536" t="str">
            <v>PORTA DE CORRER EM ALUMINIO, COM DUAS FOLHAS PARA VIDRO, INCLUSO VIDRO LISO INCOLOR, FECHADURA E PUXADOR, SEM GUARNICAO/ALIZAR/VISTA</v>
          </cell>
          <cell r="C5536" t="str">
            <v>M2</v>
          </cell>
          <cell r="D5536">
            <v>791.52</v>
          </cell>
        </row>
        <row r="5537">
          <cell r="A5537">
            <v>68053</v>
          </cell>
          <cell r="B5537" t="str">
            <v>FORNECIMENTO/INSTALACAO LONA PLASTICA PRETA, PARA IMPERMEABILIZACAO, ESPESSURA 150 MICRAS.</v>
          </cell>
          <cell r="C5537" t="str">
            <v>M2</v>
          </cell>
          <cell r="D5537">
            <v>4.59</v>
          </cell>
        </row>
        <row r="5538">
          <cell r="A5538">
            <v>68054</v>
          </cell>
          <cell r="B5538" t="str">
            <v>PORTAO DE FERRO EM CHAPA GALVANIZADA PLANA 14 GSG</v>
          </cell>
          <cell r="C5538" t="str">
            <v>M2</v>
          </cell>
          <cell r="D5538">
            <v>241.1</v>
          </cell>
        </row>
        <row r="5539">
          <cell r="A5539">
            <v>68066</v>
          </cell>
          <cell r="B5539" t="str">
            <v>CAIXA DE PROTECAO PARA MEDIDOR MONOFASICO, FORNECIMENTO E INSTALACAO</v>
          </cell>
          <cell r="C5539" t="str">
            <v>UN</v>
          </cell>
          <cell r="D5539">
            <v>128.78</v>
          </cell>
        </row>
        <row r="5540">
          <cell r="A5540">
            <v>68069</v>
          </cell>
          <cell r="B5540" t="str">
            <v>HASTE COPPERWELD 5/8 X 3,0M COM CONECTOR</v>
          </cell>
          <cell r="C5540" t="str">
            <v>UN</v>
          </cell>
          <cell r="D5540">
            <v>48.32</v>
          </cell>
        </row>
        <row r="5541">
          <cell r="A5541">
            <v>68070</v>
          </cell>
          <cell r="B5541" t="str">
            <v>PARA-RAIOS TIPO FRANKLIN - CABO E SUPORTE ISOLADOR</v>
          </cell>
          <cell r="C5541" t="str">
            <v>M</v>
          </cell>
          <cell r="D5541">
            <v>49.89</v>
          </cell>
        </row>
        <row r="5542">
          <cell r="A5542">
            <v>68325</v>
          </cell>
          <cell r="B5542" t="str">
            <v>PISO EM CONCRETO 20 MPA PREPARO MECANICO, ESPESSURA 7CM, INCLUSO SELANTE ELASTICO A BASE DE POLIURETANO</v>
          </cell>
          <cell r="C5542" t="str">
            <v>M2</v>
          </cell>
          <cell r="D5542">
            <v>40.03</v>
          </cell>
        </row>
        <row r="5543">
          <cell r="A5543">
            <v>68328</v>
          </cell>
          <cell r="B5543" t="str">
            <v>JUNTA DE DILATACAO COM ISOPOR 10 MM</v>
          </cell>
          <cell r="C5543" t="str">
            <v>M2</v>
          </cell>
          <cell r="D5543">
            <v>10.83</v>
          </cell>
        </row>
        <row r="5544">
          <cell r="A5544">
            <v>68333</v>
          </cell>
          <cell r="B5544" t="str">
            <v>PISO EM CONCRETO 20 MPA PREPARO MECANICO, ESPESSURA 7CM, INCLUSO JUNTAS DE DILATACAO EM MADEIRA</v>
          </cell>
          <cell r="C5544" t="str">
            <v>M2</v>
          </cell>
          <cell r="D5544">
            <v>40.19</v>
          </cell>
        </row>
        <row r="5545">
          <cell r="A5545">
            <v>71516</v>
          </cell>
          <cell r="B5545" t="str">
            <v>CONJUNTO DE MANGUEIRA PARA COMBATE A INCENDIO EM FIBRA DE POLIESTER PURA, COM 1.1/2", REVESTIDA INTERNAMENTE, COM 2 LANCES DE 15M CADA</v>
          </cell>
          <cell r="C5545" t="str">
            <v>UN</v>
          </cell>
          <cell r="D5545">
            <v>543.28</v>
          </cell>
        </row>
        <row r="5546">
          <cell r="A5546">
            <v>71623</v>
          </cell>
          <cell r="B5546" t="str">
            <v>CHAPIM DE CONCRETO APARENTE COM ACABAMENTO DESEMPENADO, FORMA DE COMPENSADO PLASTIFICADO (MADEIRIT) DE 14 X 10 CM, FUNDIDO NO LOCAL.</v>
          </cell>
          <cell r="C5546" t="str">
            <v>M</v>
          </cell>
          <cell r="D5546">
            <v>23.72</v>
          </cell>
        </row>
        <row r="5547">
          <cell r="A5547">
            <v>72075</v>
          </cell>
          <cell r="B5547" t="str">
            <v>IMPERMEABILIZACAO DE SUPERFICIE COM REVESTIMENTO BICOMPONENTE SEMI FLEXIVEL.</v>
          </cell>
          <cell r="C5547" t="str">
            <v>M2</v>
          </cell>
          <cell r="D5547">
            <v>11.04</v>
          </cell>
        </row>
        <row r="5548">
          <cell r="A5548">
            <v>72085</v>
          </cell>
          <cell r="B5548" t="str">
            <v>RECOLOCACAO DE RIPAS EM MADEIRAMENTO DE TELHADO, CONSIDERANDO REAPROVEITAMENTO DE MATERIAL</v>
          </cell>
          <cell r="C5548" t="str">
            <v>M</v>
          </cell>
          <cell r="D5548">
            <v>1.56</v>
          </cell>
        </row>
        <row r="5549">
          <cell r="A5549">
            <v>72086</v>
          </cell>
          <cell r="B5549" t="str">
            <v>RECOLOCACAO DE MADEIRAMENTO DO TELHADO - CAIBROS, CONSIDERANDO REAPROVEITAMENTO DE MATERIAL</v>
          </cell>
          <cell r="C5549" t="str">
            <v>M</v>
          </cell>
          <cell r="D5549">
            <v>4.7699999999999996</v>
          </cell>
        </row>
        <row r="5550">
          <cell r="A5550">
            <v>72089</v>
          </cell>
          <cell r="B5550" t="str">
            <v>RECOLOCACAO DE TELHAS CERAMICAS TIPO FRANCESA, CONSIDERANDO REAPROVEITAMENTO DE MATERIAL</v>
          </cell>
          <cell r="C5550" t="str">
            <v>M2</v>
          </cell>
          <cell r="D5550">
            <v>9.15</v>
          </cell>
        </row>
        <row r="5551">
          <cell r="A5551">
            <v>72091</v>
          </cell>
          <cell r="B5551" t="str">
            <v>RECOLOCACAO DE TELHAS CERAMICAS TIPO PLAN, CONSIDERANDO REAPROVEITAMENTO DE MATERIAL</v>
          </cell>
          <cell r="C5551" t="str">
            <v>M2</v>
          </cell>
          <cell r="D5551">
            <v>32.700000000000003</v>
          </cell>
        </row>
        <row r="5552">
          <cell r="A5552">
            <v>72110</v>
          </cell>
          <cell r="B5552" t="str">
            <v>ESTRUTURA METALICA EM TESOURAS OU TRELICAS, VAO LIVRE DE 12M, FORNECIMENTO E MONTAGEM, NAO SENDO CONSIDERADOS OS FECHAMENTOS METALICOS, AS COLUNAS, OS SERVICOS GERAIS EM ALVENARIA E CONCRETO, AS TELHAS DE COBERTURA E A PINTURA DE ACABAMENTO</v>
          </cell>
          <cell r="C5552" t="str">
            <v>M2</v>
          </cell>
          <cell r="D5552">
            <v>59.64</v>
          </cell>
        </row>
        <row r="5553">
          <cell r="A5553">
            <v>72111</v>
          </cell>
          <cell r="B5553" t="str">
            <v>ESTRUTURA METALICA EM TESOURAS OU TRELICAS, VAO LIVRE DE 15M, FORNECIMENTO E MONTAGEM, NAO SENDO CONSIDERADOS OS FECHAMENTOS METALICOS, AS COLUNAS, OS SERVICOS GERAIS EM ALVENARIA E CONCRETO, AS TELHAS DE COBERTURA E A PINTURA DE ACABAMENTO</v>
          </cell>
          <cell r="C5553" t="str">
            <v>M2</v>
          </cell>
          <cell r="D5553">
            <v>65.09</v>
          </cell>
        </row>
        <row r="5554">
          <cell r="A5554">
            <v>72112</v>
          </cell>
          <cell r="B5554" t="str">
            <v>ESTRUTURA METALICA EM TESOURAS OU TRELICAS, VAO LIVRE DE 20M, FORNECIMENTO E MONTAGEM, NAO SENDO CONSIDERADOS OS FECHAMENTOS METALICOS, AS COLUNAS, OS SERVICOS GERAIS EM ALVENARIA E CONCRETO, AS TELHAS DE COBERTURA E A PINTURA DE ACABAMENTO</v>
          </cell>
          <cell r="C5554" t="str">
            <v>M2</v>
          </cell>
          <cell r="D5554">
            <v>70.56</v>
          </cell>
        </row>
        <row r="5555">
          <cell r="A5555">
            <v>72113</v>
          </cell>
          <cell r="B5555" t="str">
            <v>ESTRUTURA METALICA EM TESOURAS OU TRELICAS, VAO LIVRE DE 25M, FORNECIMENTO E MONTAGEM, NAO SENDO CONSIDERADOS OS FECHAMENTOS METALICOS, AS COLUNAS, OS SERVICOS GERAIS EM ALVENARIA E CONCRETO, AS TELHAS DE COBERTURA E A PINTURA DE ACABAMENTO</v>
          </cell>
          <cell r="C5555" t="str">
            <v>M2</v>
          </cell>
          <cell r="D5555">
            <v>79.37</v>
          </cell>
        </row>
        <row r="5556">
          <cell r="A5556">
            <v>72114</v>
          </cell>
          <cell r="B5556" t="str">
            <v>ESTRUTURA METALICA EM TESOURAS OU TRELICAS, VAO LIVRE DE 30M, FORNECIMENTO E MONTAGEM, NAO SENDO CONSIDERADOS OS FECHAMENTOS METALICOS, AS COLUNAS, OS SERVICOS GERAIS EM ALVENARIA E CONCRETO, AS TELHAS DE COBERTURA E A PINTURA DE ACABAMENTO</v>
          </cell>
          <cell r="C5556" t="str">
            <v>M2</v>
          </cell>
          <cell r="D5556">
            <v>88.2</v>
          </cell>
        </row>
        <row r="5557">
          <cell r="A5557">
            <v>72116</v>
          </cell>
          <cell r="B5557" t="str">
            <v>VIDRO LISO COMUM TRANSPARENTE, ESPESSURA 3MM</v>
          </cell>
          <cell r="C5557" t="str">
            <v>M2</v>
          </cell>
          <cell r="D5557">
            <v>103.12</v>
          </cell>
        </row>
        <row r="5558">
          <cell r="A5558">
            <v>72117</v>
          </cell>
          <cell r="B5558" t="str">
            <v>VIDRO LISO COMUM TRANSPARENTE, ESPESSURA 4MM</v>
          </cell>
          <cell r="C5558" t="str">
            <v>M2</v>
          </cell>
          <cell r="D5558">
            <v>132.27000000000001</v>
          </cell>
        </row>
        <row r="5559">
          <cell r="A5559">
            <v>72118</v>
          </cell>
          <cell r="B5559" t="str">
            <v>VIDRO TEMPERADO INCOLOR, ESPESSURA 6MM, FORNECIMENTO E INSTALACAO, INCLUSIVE MASSA PARA VEDACAO</v>
          </cell>
          <cell r="C5559" t="str">
            <v>M2</v>
          </cell>
          <cell r="D5559">
            <v>161.96</v>
          </cell>
        </row>
        <row r="5560">
          <cell r="A5560">
            <v>72119</v>
          </cell>
          <cell r="B5560" t="str">
            <v>VIDRO TEMPERADO INCOLOR, ESPESSURA 8MM, FORNECIMENTO E INSTALACAO, INCLUSIVE MASSA PARA VEDACAO</v>
          </cell>
          <cell r="C5560" t="str">
            <v>M2</v>
          </cell>
          <cell r="D5560">
            <v>203.78</v>
          </cell>
        </row>
        <row r="5561">
          <cell r="A5561">
            <v>72120</v>
          </cell>
          <cell r="B5561" t="str">
            <v>VIDRO TEMPERADO INCOLOR, ESPESSURA 10MM, FORNECIMENTO E INSTALACAO, INCLUSIVE MASSA PARA VEDACAO</v>
          </cell>
          <cell r="C5561" t="str">
            <v>M2</v>
          </cell>
          <cell r="D5561">
            <v>257.07</v>
          </cell>
        </row>
        <row r="5562">
          <cell r="A5562">
            <v>72122</v>
          </cell>
          <cell r="B5562" t="str">
            <v>VIDRO FANTASIA TIPO CANELADO, ESPESSURA 4MM</v>
          </cell>
          <cell r="C5562" t="str">
            <v>M2</v>
          </cell>
          <cell r="D5562">
            <v>113.59</v>
          </cell>
        </row>
        <row r="5563">
          <cell r="A5563">
            <v>72123</v>
          </cell>
          <cell r="B5563" t="str">
            <v>VIDRO ARAMADO, ESPESSURA 7MM</v>
          </cell>
          <cell r="C5563" t="str">
            <v>M2</v>
          </cell>
          <cell r="D5563">
            <v>302.61</v>
          </cell>
        </row>
        <row r="5564">
          <cell r="A5564">
            <v>72124</v>
          </cell>
          <cell r="B5564" t="str">
            <v>IMPERMEABILIZACAO DE SUPERFICIE COM MASTIQUE ELASTICO A BASE DE SILICONE, POR VOLUME.</v>
          </cell>
          <cell r="C5564" t="str">
            <v>DM3</v>
          </cell>
          <cell r="D5564">
            <v>106.83</v>
          </cell>
        </row>
        <row r="5565">
          <cell r="A5565">
            <v>72131</v>
          </cell>
          <cell r="B5565" t="str">
            <v>ALVENARIA EM TIJOLO CERAMICO MACICO 5X10X20CM 1 VEZ (ESPESSURA 20CM), ASSENTADO COM ARGAMASSA TRACO 1:2:8 (CIMENTO, CAL E AREIA)</v>
          </cell>
          <cell r="C5565" t="str">
            <v>M2</v>
          </cell>
          <cell r="D5565">
            <v>113.68</v>
          </cell>
        </row>
        <row r="5566">
          <cell r="A5566">
            <v>72132</v>
          </cell>
          <cell r="B5566" t="str">
            <v>ALVENARIA EM TIJOLO CERAMICO MACICO 5X10X20CM 1/2 VEZ (ESPESSURA 10CM), ASSENTADO COM ARGAMASSA TRACO 1:2:8 (CIMENTO, CAL E AREIA)</v>
          </cell>
          <cell r="C5566" t="str">
            <v>M2</v>
          </cell>
          <cell r="D5566">
            <v>58.52</v>
          </cell>
        </row>
        <row r="5567">
          <cell r="A5567">
            <v>72133</v>
          </cell>
          <cell r="B5567" t="str">
            <v>ALVENARIA EM TIJOLO CERAMICO MACICO 5X10X20CM 1 1/2 VEZ (ESPESSURA 30CM), ASSENTADO COM ARGAMASSA TRACO 1:2:8 (CIMENTO, CAL E AREIA)</v>
          </cell>
          <cell r="C5567" t="str">
            <v>M2</v>
          </cell>
          <cell r="D5567">
            <v>199.95</v>
          </cell>
        </row>
        <row r="5568">
          <cell r="A5568">
            <v>72136</v>
          </cell>
          <cell r="B5568" t="str">
            <v>PISO INDUSTRIAL DE ALTA RESISTENCIA, ESPESSURA 8MM, INCLUSO JUNTAS DE DILATACAO PLASTICAS E POLIMENTO MECANIZADO</v>
          </cell>
          <cell r="C5568" t="str">
            <v>M2</v>
          </cell>
          <cell r="D5568">
            <v>70.37</v>
          </cell>
        </row>
        <row r="5569">
          <cell r="A5569">
            <v>72137</v>
          </cell>
          <cell r="B5569" t="str">
            <v>PISO INDUSTRIAL ALTA RESISTENCIA, ESPESSURA 12MM, INCLUSO JUNTAS DE DILATACAO PLASTICAS E POLIMENTO MECANIZADO</v>
          </cell>
          <cell r="C5569" t="str">
            <v>M2</v>
          </cell>
          <cell r="D5569">
            <v>82.73</v>
          </cell>
        </row>
        <row r="5570">
          <cell r="A5570">
            <v>72138</v>
          </cell>
          <cell r="B5570" t="str">
            <v>PISO EM GRANITO BRANCO 50X50CM LEVIGADO ESPESSURA 2CM, ASSENTADO COM ARGAMASSA COLANTE DUPLA COLAGEM, COM REJUNTAMENTO EM CIMENTO BRANCO</v>
          </cell>
          <cell r="C5570" t="str">
            <v>M2</v>
          </cell>
          <cell r="D5570">
            <v>288.35000000000002</v>
          </cell>
        </row>
        <row r="5571">
          <cell r="A5571">
            <v>72139</v>
          </cell>
          <cell r="B5571" t="str">
            <v>BLOCOS DE VIDRO TIPO CANELADO 19X19X8CM, ASSENTADO COM ARGAMASSA TRACO 1:3 (CIMENTO E AREIA GROSSA) PREPARO MECANICO, COM REJUNTAMENTO EM CIMENTO BRANCO E BARRAS DE ACO</v>
          </cell>
          <cell r="C5571" t="str">
            <v>M2</v>
          </cell>
          <cell r="D5571">
            <v>483.9</v>
          </cell>
        </row>
        <row r="5572">
          <cell r="A5572">
            <v>72144</v>
          </cell>
          <cell r="B5572" t="str">
            <v>RECOLOCACAO DE FOLHAS DE PORTA DE PASSAGEM OU JANELA, CONSIDERANDO REAPROVEITAMENTO DO MATERIAL</v>
          </cell>
          <cell r="C5572" t="str">
            <v>UN</v>
          </cell>
          <cell r="D5572">
            <v>68.48</v>
          </cell>
        </row>
        <row r="5573">
          <cell r="A5573">
            <v>72175</v>
          </cell>
          <cell r="B5573" t="str">
            <v>BLOCOS DE VIDRO TIPO XADREZ 20X20X10CM, ASSENTADO COM ARGAMASSA TRACO 1:3 (CIMENTO E AREIA GROSSA) PREPARO MECANICO, COM REJUNTAMENTO EM CIMENTO BRANCO E BARRAS DE ACO</v>
          </cell>
          <cell r="C5573" t="str">
            <v>M2</v>
          </cell>
          <cell r="D5573">
            <v>487.64</v>
          </cell>
        </row>
        <row r="5574">
          <cell r="A5574">
            <v>72176</v>
          </cell>
          <cell r="B5574" t="str">
            <v>BLOCOS DE VIDRO TIPO XADREZ 20X10X8CM, ASSENTADO COM ARGAMASSA TRACO 1:3 (CIMENTO E AREIA GROSSA) PREPARO MECANICO, COM REJUNTAMENTO EM CIMENTO BRANCO E BARRAS DE ACO</v>
          </cell>
          <cell r="C5574" t="str">
            <v>M2</v>
          </cell>
          <cell r="D5574">
            <v>491.39</v>
          </cell>
        </row>
        <row r="5575">
          <cell r="A5575">
            <v>72178</v>
          </cell>
          <cell r="B5575" t="str">
            <v>RETIRADA DE DIVISORIAS EM CHAPAS DE MADEIRA, COM MONTANTES METALICOS</v>
          </cell>
          <cell r="C5575" t="str">
            <v>M2</v>
          </cell>
          <cell r="D5575">
            <v>20.49</v>
          </cell>
        </row>
        <row r="5576">
          <cell r="A5576">
            <v>72179</v>
          </cell>
          <cell r="B5576" t="str">
            <v>RECOLOCACAO DE PLACAS DIVISORIAS DE GRANILITE, CONSIDERANDO REAPROVEITAMENTO DO MATERIAL</v>
          </cell>
          <cell r="C5576" t="str">
            <v>M2</v>
          </cell>
          <cell r="D5576">
            <v>43.35</v>
          </cell>
        </row>
        <row r="5577">
          <cell r="A5577">
            <v>72180</v>
          </cell>
          <cell r="B5577" t="str">
            <v>RECOLOCACAO DE DIVISORIAS TIPO CHAPAS OU TABUAS, EXCLUSIVE ENTARUGAMENTO, CONSIDERANDO REAPROVEITAMENTO DO MATERIAL</v>
          </cell>
          <cell r="C5577" t="str">
            <v>M2</v>
          </cell>
          <cell r="D5577">
            <v>13.14</v>
          </cell>
        </row>
        <row r="5578">
          <cell r="A5578">
            <v>72181</v>
          </cell>
          <cell r="B5578" t="str">
            <v>RECOLOCACAO DE DIVISORIAS TIPO CHAPAS OU TABUAS, INCLUSIVE ENTARUGAMENTO, CONSIDERANDO REAPROVEITAMENTO DO MATERIAL</v>
          </cell>
          <cell r="C5578" t="str">
            <v>M2</v>
          </cell>
          <cell r="D5578">
            <v>26.64</v>
          </cell>
        </row>
        <row r="5579">
          <cell r="A5579">
            <v>72183</v>
          </cell>
          <cell r="B5579" t="str">
            <v>PISO EM CONCRETO 20MPA PREPARO MECANICO, ESPESSURA 7 CM, COM ARMACAO EM TELA SOLDADA</v>
          </cell>
          <cell r="C5579" t="str">
            <v>M2</v>
          </cell>
          <cell r="D5579">
            <v>75.37</v>
          </cell>
        </row>
        <row r="5580">
          <cell r="A5580">
            <v>72185</v>
          </cell>
          <cell r="B5580" t="str">
            <v>PISO VINILICO SEMIFLEXIVEL PADRAO LISO, ESPESSURA 2MM, FIXADO COM COLA</v>
          </cell>
          <cell r="C5580" t="str">
            <v>M2</v>
          </cell>
          <cell r="D5580">
            <v>70</v>
          </cell>
        </row>
        <row r="5581">
          <cell r="A5581">
            <v>72186</v>
          </cell>
          <cell r="B5581" t="str">
            <v>PISO VINILICO SEMIFLEXIVEL PADRAO LISO, ESPESSURA 3,2MM, FIXADO COM COLA</v>
          </cell>
          <cell r="C5581" t="str">
            <v>M2</v>
          </cell>
          <cell r="D5581">
            <v>111.64</v>
          </cell>
        </row>
        <row r="5582">
          <cell r="A5582">
            <v>72187</v>
          </cell>
          <cell r="B5582" t="str">
            <v>PISO DE BORRACHA FRISADO, ESPESSURA 7MM, ASSENTADO COM ARGAMASSA TRACO 1:3 (CIMENTO E AREIA)</v>
          </cell>
          <cell r="C5582" t="str">
            <v>M2</v>
          </cell>
          <cell r="D5582">
            <v>154.58000000000001</v>
          </cell>
        </row>
        <row r="5583">
          <cell r="A5583">
            <v>72188</v>
          </cell>
          <cell r="B5583" t="str">
            <v>PISO DE BORRACHA PASTILHADO, ESPESSURA 7MM, ASSENTADO COM ARGAMASSA TRACO 1:3 (CIMENTO E AREIA)</v>
          </cell>
          <cell r="C5583" t="str">
            <v>M2</v>
          </cell>
          <cell r="D5583">
            <v>154.58000000000001</v>
          </cell>
        </row>
        <row r="5584">
          <cell r="A5584">
            <v>72189</v>
          </cell>
          <cell r="B5584" t="str">
            <v>RODAPE VINILICO ALTURA 5CM, ESPESSURA 1MM, FIXADO COM COLA</v>
          </cell>
          <cell r="C5584" t="str">
            <v>M</v>
          </cell>
          <cell r="D5584">
            <v>22.13</v>
          </cell>
        </row>
        <row r="5585">
          <cell r="A5585">
            <v>72190</v>
          </cell>
          <cell r="B5585" t="str">
            <v>RODAPE BORRACHA LISO, ALTURA = 7CM, ESPESSURA = 2 MM, PARA ARGAMASSA</v>
          </cell>
          <cell r="C5585" t="str">
            <v>M</v>
          </cell>
          <cell r="D5585">
            <v>26.47</v>
          </cell>
        </row>
        <row r="5586">
          <cell r="A5586">
            <v>72191</v>
          </cell>
          <cell r="B5586" t="str">
            <v>RECOLOCACAO DE TACOS DE MADEIRA COM REAPROVEITAMENTO DE MATERIAL E ASSENTAMENTO COM ARGAMASSA 1:4 (CIMENTO E AREIA)</v>
          </cell>
          <cell r="C5586" t="str">
            <v>M2</v>
          </cell>
          <cell r="D5586">
            <v>68.25</v>
          </cell>
        </row>
        <row r="5587">
          <cell r="A5587">
            <v>72192</v>
          </cell>
          <cell r="B5587" t="str">
            <v>RECOLOCACAO DE PISO DE TABUAS DE MADEIRA, CONSIDERANDO REAPROVEITAMENTO DO MATERIAL, EXCLUSIVE VIGAMENTO</v>
          </cell>
          <cell r="C5587" t="str">
            <v>M2</v>
          </cell>
          <cell r="D5587">
            <v>17.82</v>
          </cell>
        </row>
        <row r="5588">
          <cell r="A5588">
            <v>72193</v>
          </cell>
          <cell r="B5588" t="str">
            <v>RECOLOCACAO DE PISO DE TABUAS DE MADEIRA, CONSIDERANDO REAPROVEITAMENTO DO MATERIAL, INCLUSIVE VIGAMENTO</v>
          </cell>
          <cell r="C5588" t="str">
            <v>M2</v>
          </cell>
          <cell r="D5588">
            <v>48.95</v>
          </cell>
        </row>
        <row r="5589">
          <cell r="A5589">
            <v>72198</v>
          </cell>
          <cell r="B5589" t="str">
            <v>ISOLAMENTO TERMICO COM ARGAMASSA TRACO 1:3 (CIMENTO E AREIA GROSSA NAO PENEIRADA), COM ADICAO DE PEROLAS DE ISOPOR, ESPESSURA 6CM, PREPARO MANUAL DA ARGAMASSA</v>
          </cell>
          <cell r="C5589" t="str">
            <v>M2</v>
          </cell>
          <cell r="D5589">
            <v>103.61</v>
          </cell>
        </row>
        <row r="5590">
          <cell r="A5590">
            <v>72200</v>
          </cell>
          <cell r="B5590" t="str">
            <v>REVESTIMENTO EM LAMINADO MELAMINICO TEXTURIZADO, ESPESSURA 0,8 MM, FIXADO COM COLA</v>
          </cell>
          <cell r="C5590" t="str">
            <v>M2</v>
          </cell>
          <cell r="D5590">
            <v>79.010000000000005</v>
          </cell>
        </row>
        <row r="5591">
          <cell r="A5591">
            <v>72201</v>
          </cell>
          <cell r="B5591" t="str">
            <v>RECOLOCACO DE FORROS EM REGUA DE PVC E PERFIS, CONSIDERANDO REAPROVEITAMENTO DO MATERIAL</v>
          </cell>
          <cell r="C5591" t="str">
            <v>M2</v>
          </cell>
          <cell r="D5591">
            <v>9.33</v>
          </cell>
        </row>
        <row r="5592">
          <cell r="A5592">
            <v>72214</v>
          </cell>
          <cell r="B5592" t="str">
            <v>DEMOLICAO DE ALVENARIA ESTRUTURAL DE BLOCOS VAZADOS DE CONCRETO</v>
          </cell>
          <cell r="C5592" t="str">
            <v>M3</v>
          </cell>
          <cell r="D5592">
            <v>56.2</v>
          </cell>
        </row>
        <row r="5593">
          <cell r="A5593">
            <v>72215</v>
          </cell>
          <cell r="B5593" t="str">
            <v>DEMOLICAO DE ALVENARIA DE ELEMENTOS CERAMICOS VAZADOS</v>
          </cell>
          <cell r="C5593" t="str">
            <v>M3</v>
          </cell>
          <cell r="D5593">
            <v>35.119999999999997</v>
          </cell>
        </row>
        <row r="5594">
          <cell r="A5594">
            <v>72216</v>
          </cell>
          <cell r="B5594" t="str">
            <v>DEMOLICAO DE VERGAS, CINTAS E PILARETES DE CONCRETO</v>
          </cell>
          <cell r="C5594" t="str">
            <v>M3</v>
          </cell>
          <cell r="D5594">
            <v>182.65</v>
          </cell>
        </row>
        <row r="5595">
          <cell r="A5595">
            <v>72220</v>
          </cell>
          <cell r="B5595" t="str">
            <v>RETIRADA DE ALVENARIA DE TIJOLOS DE VIDRO</v>
          </cell>
          <cell r="C5595" t="str">
            <v>M2</v>
          </cell>
          <cell r="D5595">
            <v>14.05</v>
          </cell>
        </row>
        <row r="5596">
          <cell r="A5596">
            <v>72221</v>
          </cell>
          <cell r="B5596" t="str">
            <v>RETIRADA DE PLACAS DIVISORIAS DE GRANILITE</v>
          </cell>
          <cell r="C5596" t="str">
            <v>M2</v>
          </cell>
          <cell r="D5596">
            <v>14.05</v>
          </cell>
        </row>
        <row r="5597">
          <cell r="A5597">
            <v>72224</v>
          </cell>
          <cell r="B5597" t="str">
            <v>DEMOLICAO DE TELHAS CERAMICAS OU DE VIDRO</v>
          </cell>
          <cell r="C5597" t="str">
            <v>M2</v>
          </cell>
          <cell r="D5597">
            <v>8.43</v>
          </cell>
        </row>
        <row r="5598">
          <cell r="A5598">
            <v>72226</v>
          </cell>
          <cell r="B5598" t="str">
            <v>RETIRADA DE ESTRUTURA DE MADEIRA PONTALETEADA PARA TELHAS CERAMICAS OU DE VIDRO</v>
          </cell>
          <cell r="C5598" t="str">
            <v>M2</v>
          </cell>
          <cell r="D5598">
            <v>9.33</v>
          </cell>
        </row>
        <row r="5599">
          <cell r="A5599">
            <v>72228</v>
          </cell>
          <cell r="B5599" t="str">
            <v>RETIRADA DE ESTRUTURA DE MADEIRA COM TESOURAS PARA TELHAS CERAMICAS OU DE VIDRO</v>
          </cell>
          <cell r="C5599" t="str">
            <v>M2</v>
          </cell>
          <cell r="D5599">
            <v>15.56</v>
          </cell>
        </row>
        <row r="5600">
          <cell r="A5600">
            <v>72237</v>
          </cell>
          <cell r="B5600" t="str">
            <v>RETIRADA DE ENTARUGAMENTO DE FORRO</v>
          </cell>
          <cell r="C5600" t="str">
            <v>M2</v>
          </cell>
          <cell r="D5600">
            <v>12.45</v>
          </cell>
        </row>
        <row r="5601">
          <cell r="A5601">
            <v>72238</v>
          </cell>
          <cell r="B5601" t="str">
            <v>RETIRADA DE FORRO EM REGUAS DE PVC, INCLUSIVE RETIRADA DE PERFIS</v>
          </cell>
          <cell r="C5601" t="str">
            <v>M2</v>
          </cell>
          <cell r="D5601">
            <v>6.22</v>
          </cell>
        </row>
        <row r="5602">
          <cell r="A5602">
            <v>72250</v>
          </cell>
          <cell r="B5602" t="str">
            <v>CABO DE COBRE NU 10MM2 - FORNECIMENTO E INSTALACAO</v>
          </cell>
          <cell r="C5602" t="str">
            <v>M</v>
          </cell>
          <cell r="D5602">
            <v>7.7</v>
          </cell>
        </row>
        <row r="5603">
          <cell r="A5603">
            <v>72251</v>
          </cell>
          <cell r="B5603" t="str">
            <v>CABO DE COBRE NU 16MM2 - FORNECIMENTO E INSTALACAO</v>
          </cell>
          <cell r="C5603" t="str">
            <v>M</v>
          </cell>
          <cell r="D5603">
            <v>11.33</v>
          </cell>
        </row>
        <row r="5604">
          <cell r="A5604">
            <v>72252</v>
          </cell>
          <cell r="B5604" t="str">
            <v>CABO DE COBRE NU 25MM2 - FORNECIMENTO E INSTALACAO</v>
          </cell>
          <cell r="C5604" t="str">
            <v>M</v>
          </cell>
          <cell r="D5604">
            <v>16.52</v>
          </cell>
        </row>
        <row r="5605">
          <cell r="A5605">
            <v>72253</v>
          </cell>
          <cell r="B5605" t="str">
            <v>CABO DE COBRE NU 35MM2 - FORNECIMENTO E INSTALACAO</v>
          </cell>
          <cell r="C5605" t="str">
            <v>M</v>
          </cell>
          <cell r="D5605">
            <v>22.01</v>
          </cell>
        </row>
        <row r="5606">
          <cell r="A5606">
            <v>72254</v>
          </cell>
          <cell r="B5606" t="str">
            <v>CABO DE COBRE NU 50MM2 - FORNECIMENTO E INSTALACAO</v>
          </cell>
          <cell r="C5606" t="str">
            <v>M</v>
          </cell>
          <cell r="D5606">
            <v>31.23</v>
          </cell>
        </row>
        <row r="5607">
          <cell r="A5607">
            <v>72255</v>
          </cell>
          <cell r="B5607" t="str">
            <v>CABO DE COBRE NU 70MM2 - FORNECIMENTO E INSTALACAO</v>
          </cell>
          <cell r="C5607" t="str">
            <v>M</v>
          </cell>
          <cell r="D5607">
            <v>40.86</v>
          </cell>
        </row>
        <row r="5608">
          <cell r="A5608">
            <v>72256</v>
          </cell>
          <cell r="B5608" t="str">
            <v>CABO DE COBRE NU 95MM2 - FORNECIMENTO E INSTALACAO</v>
          </cell>
          <cell r="C5608" t="str">
            <v>M</v>
          </cell>
          <cell r="D5608">
            <v>53.69</v>
          </cell>
        </row>
        <row r="5609">
          <cell r="A5609">
            <v>72257</v>
          </cell>
          <cell r="B5609" t="str">
            <v>CABO DE COBRE NU 120MM2 - FORNECIMENTO E INSTALACAO</v>
          </cell>
          <cell r="C5609" t="str">
            <v>M</v>
          </cell>
          <cell r="D5609">
            <v>69.95</v>
          </cell>
        </row>
        <row r="5610">
          <cell r="A5610">
            <v>72259</v>
          </cell>
          <cell r="B5610" t="str">
            <v>TERMINAL OU CONECTOR DE PRESSAO - PARA CABO 10MM2 - FORNECIMENTO E INSTALACAO</v>
          </cell>
          <cell r="C5610" t="str">
            <v>UN</v>
          </cell>
          <cell r="D5610">
            <v>12.5</v>
          </cell>
        </row>
        <row r="5611">
          <cell r="A5611">
            <v>72260</v>
          </cell>
          <cell r="B5611" t="str">
            <v>TERMINAL OU CONECTOR DE PRESSAO - PARA CABO 16MM2 - FORNECIMENTO E INSTALACAO</v>
          </cell>
          <cell r="C5611" t="str">
            <v>UN</v>
          </cell>
          <cell r="D5611">
            <v>12.44</v>
          </cell>
        </row>
        <row r="5612">
          <cell r="A5612">
            <v>72261</v>
          </cell>
          <cell r="B5612" t="str">
            <v>TERMINAL OU CONECTOR DE PRESSAO - PARA CABO 25MM2 - FORNECIMENTO E INSTALACAO</v>
          </cell>
          <cell r="C5612" t="str">
            <v>UN</v>
          </cell>
          <cell r="D5612">
            <v>13.22</v>
          </cell>
        </row>
        <row r="5613">
          <cell r="A5613">
            <v>72262</v>
          </cell>
          <cell r="B5613" t="str">
            <v>TERMINAL OU CONECTOR DE PRESSAO - PARA CABO 35MM2 - FORNECIMENTO E INSTALACAO</v>
          </cell>
          <cell r="C5613" t="str">
            <v>UN</v>
          </cell>
          <cell r="D5613">
            <v>13.22</v>
          </cell>
        </row>
        <row r="5614">
          <cell r="A5614">
            <v>72263</v>
          </cell>
          <cell r="B5614" t="str">
            <v>TERMINAL OU CONECTOR DE PRESSAO - PARA CABO 50MM2 - FORNECIMENTO E INSTALACAO</v>
          </cell>
          <cell r="C5614" t="str">
            <v>UN</v>
          </cell>
          <cell r="D5614">
            <v>17.78</v>
          </cell>
        </row>
        <row r="5615">
          <cell r="A5615">
            <v>72264</v>
          </cell>
          <cell r="B5615" t="str">
            <v>TERMINAL OU CONECTOR DE PRESSAO - PARA CABO 70MM2 - FORNECIMENTO E INSTALACAO</v>
          </cell>
          <cell r="C5615" t="str">
            <v>UN</v>
          </cell>
          <cell r="D5615">
            <v>17.93</v>
          </cell>
        </row>
        <row r="5616">
          <cell r="A5616">
            <v>72265</v>
          </cell>
          <cell r="B5616" t="str">
            <v>TERMINAL OU CONECTOR DE PRESSAO - PARA CABO 95MM2 - FORNECIMENTO E INSTALACAO</v>
          </cell>
          <cell r="C5616" t="str">
            <v>UN</v>
          </cell>
          <cell r="D5616">
            <v>21.67</v>
          </cell>
        </row>
        <row r="5617">
          <cell r="A5617">
            <v>72266</v>
          </cell>
          <cell r="B5617" t="str">
            <v>TERMINAL OU CONECTOR DE PRESSAO - PARA CABO 120MM2 - FORNECIMENTO E INSTALACAO</v>
          </cell>
          <cell r="C5617" t="str">
            <v>UN</v>
          </cell>
          <cell r="D5617">
            <v>29.11</v>
          </cell>
        </row>
        <row r="5618">
          <cell r="A5618">
            <v>72267</v>
          </cell>
          <cell r="B5618" t="str">
            <v>TERMINAL OU CONECTOR DE PRESSAO - PARA CABO 150MM2 - FORNECIMENTO E INSTALACAO</v>
          </cell>
          <cell r="C5618" t="str">
            <v>UN</v>
          </cell>
          <cell r="D5618">
            <v>29.37</v>
          </cell>
        </row>
        <row r="5619">
          <cell r="A5619">
            <v>72268</v>
          </cell>
          <cell r="B5619" t="str">
            <v>TERMINAL OU CONECTOR DE PRESSAO - PARA CABO 185MM2 - FORNECIMENTO E INSTALACAO</v>
          </cell>
          <cell r="C5619" t="str">
            <v>UN</v>
          </cell>
          <cell r="D5619">
            <v>30.59</v>
          </cell>
        </row>
        <row r="5620">
          <cell r="A5620">
            <v>72269</v>
          </cell>
          <cell r="B5620" t="str">
            <v>TERMINAL OU CONECTOR DE PRESSAO - PARA CABO 240MM2 - FORNECIMENTO E INSTALACAO</v>
          </cell>
          <cell r="C5620" t="str">
            <v>UN</v>
          </cell>
          <cell r="D5620">
            <v>35.17</v>
          </cell>
        </row>
        <row r="5621">
          <cell r="A5621">
            <v>72270</v>
          </cell>
          <cell r="B5621" t="str">
            <v>TERMINAL OU CONECTOR DE PRESSAO - PARA CABO 300MM2 - FORNECIMENTO E INSTALACAO</v>
          </cell>
          <cell r="C5621" t="str">
            <v>UN</v>
          </cell>
          <cell r="D5621">
            <v>43.77</v>
          </cell>
        </row>
        <row r="5622">
          <cell r="A5622">
            <v>72271</v>
          </cell>
          <cell r="B5622" t="str">
            <v>CONECTOR PARAFUSO FENDIDO SPLIT-BOLT - PARA CABO DE 16MM2 - FORNECIMENTO E INSTALACAO</v>
          </cell>
          <cell r="C5622" t="str">
            <v>UN</v>
          </cell>
          <cell r="D5622">
            <v>10.36</v>
          </cell>
        </row>
        <row r="5623">
          <cell r="A5623">
            <v>72272</v>
          </cell>
          <cell r="B5623" t="str">
            <v>CONECTOR PARAFUSO FENDIDO SPLIT-BOLT - PARA CABO DE 35MM2 - FORNECIMENTO E INSTALACAO</v>
          </cell>
          <cell r="C5623" t="str">
            <v>UN</v>
          </cell>
          <cell r="D5623">
            <v>11.59</v>
          </cell>
        </row>
        <row r="5624">
          <cell r="A5624">
            <v>72278</v>
          </cell>
          <cell r="B5624" t="str">
            <v>LAMPADA VAPOR METALICO 400W - FORNECIMENTO E INSTALACAO</v>
          </cell>
          <cell r="C5624" t="str">
            <v>UN</v>
          </cell>
          <cell r="D5624">
            <v>60.24</v>
          </cell>
        </row>
        <row r="5625">
          <cell r="A5625">
            <v>72280</v>
          </cell>
          <cell r="B5625" t="str">
            <v>IGNITOR PARA PARTIDA LÂMPADA VAPOR SÓDIO ALTA PRESSÃO ATÉ 400W</v>
          </cell>
          <cell r="C5625" t="str">
            <v>UN</v>
          </cell>
          <cell r="D5625">
            <v>39.549999999999997</v>
          </cell>
        </row>
        <row r="5626">
          <cell r="A5626">
            <v>72281</v>
          </cell>
          <cell r="B5626" t="str">
            <v>REATOR PARA LAMPADA VAPOR DE MERCURIO USO EXTERNO 220V/400W</v>
          </cell>
          <cell r="C5626" t="str">
            <v>UN</v>
          </cell>
          <cell r="D5626">
            <v>78.5</v>
          </cell>
        </row>
        <row r="5627">
          <cell r="A5627">
            <v>72282</v>
          </cell>
          <cell r="B5627" t="str">
            <v>REATOR PARA LAMPADA VAPOR DE SODIO ALTA PRESSAO - 220V/250W - USO EXTERNO</v>
          </cell>
          <cell r="C5627" t="str">
            <v>UN</v>
          </cell>
          <cell r="D5627">
            <v>102.85</v>
          </cell>
        </row>
        <row r="5628">
          <cell r="A5628">
            <v>72283</v>
          </cell>
          <cell r="B5628" t="str">
            <v>ABRIGO PARA HIDRANTE, 75X45X17CM, COM REGISTRO GLOBO ANGULAR 45º 2.1/2", ADAPTADOR STORZ 2.1/2", MANGUEIRA DE INCÊNDIO 15M, REDUÇÃO 2.1/2X1.1/2" E ESGUICHO EM LATÃO 1.1/2" - FORNECIMENTO E INSTALAÇÃO</v>
          </cell>
          <cell r="C5628" t="str">
            <v>UN</v>
          </cell>
          <cell r="D5628">
            <v>894.76</v>
          </cell>
        </row>
        <row r="5629">
          <cell r="A5629">
            <v>72285</v>
          </cell>
          <cell r="B5629" t="str">
            <v>CAIXA DE AREIA 40X40X40CM EM ALVENARIA - EXECUÇÃO</v>
          </cell>
          <cell r="C5629" t="str">
            <v>UN</v>
          </cell>
          <cell r="D5629">
            <v>74.48</v>
          </cell>
        </row>
        <row r="5630">
          <cell r="A5630">
            <v>72286</v>
          </cell>
          <cell r="B5630" t="str">
            <v>CAIXA DE AREIA 60X60X60CM EM ALVENARIA - EXECUÇÃO</v>
          </cell>
          <cell r="C5630" t="str">
            <v>UN</v>
          </cell>
          <cell r="D5630">
            <v>148.19</v>
          </cell>
        </row>
        <row r="5631">
          <cell r="A5631">
            <v>72287</v>
          </cell>
          <cell r="B5631" t="str">
            <v>CAIXA DE INCÊNDIO 45X75X17CM - FORNECIMENTO E INSTALAÇÃO</v>
          </cell>
          <cell r="C5631" t="str">
            <v>UN</v>
          </cell>
          <cell r="D5631">
            <v>218.38</v>
          </cell>
        </row>
        <row r="5632">
          <cell r="A5632">
            <v>72288</v>
          </cell>
          <cell r="B5632" t="str">
            <v>CAIXA DE INCÊNDIO 60X75X17CM - FORNECIMENTO E INSTALAÇÃO</v>
          </cell>
          <cell r="C5632" t="str">
            <v>UN</v>
          </cell>
          <cell r="D5632">
            <v>272</v>
          </cell>
        </row>
        <row r="5633">
          <cell r="A5633">
            <v>72289</v>
          </cell>
          <cell r="B5633" t="str">
            <v>CAIXA DE INSPEÇÃO 80X80X80CM EM ALVENARIA - EXECUÇÃO</v>
          </cell>
          <cell r="C5633" t="str">
            <v>UN</v>
          </cell>
          <cell r="D5633">
            <v>329.13</v>
          </cell>
        </row>
        <row r="5634">
          <cell r="A5634">
            <v>72290</v>
          </cell>
          <cell r="B5634" t="str">
            <v>CAIXA DE INSPEÇÃO 90X90X80CM EM ALVENARIA - EXECUÇÃO</v>
          </cell>
          <cell r="C5634" t="str">
            <v>UN</v>
          </cell>
          <cell r="D5634">
            <v>370.61</v>
          </cell>
        </row>
        <row r="5635">
          <cell r="A5635">
            <v>72293</v>
          </cell>
          <cell r="B5635" t="str">
            <v>CAP PVC ESGOTO 50MM (TAMPÃO) - FORNECIMENTO E INSTALAÇÃO</v>
          </cell>
          <cell r="C5635" t="str">
            <v>UN</v>
          </cell>
          <cell r="D5635">
            <v>5.07</v>
          </cell>
        </row>
        <row r="5636">
          <cell r="A5636">
            <v>72294</v>
          </cell>
          <cell r="B5636" t="str">
            <v>CAP PVC ESGOTO 75MM (TAMPÃO) - FORNECIMENTO E INSTALAÇÃO</v>
          </cell>
          <cell r="C5636" t="str">
            <v>UN</v>
          </cell>
          <cell r="D5636">
            <v>7.75</v>
          </cell>
        </row>
        <row r="5637">
          <cell r="A5637">
            <v>72295</v>
          </cell>
          <cell r="B5637" t="str">
            <v>CAP PVC ESGOTO 100MM (TAMPÃO) - FORNECIMENTO E INSTALAÇÃO</v>
          </cell>
          <cell r="C5637" t="str">
            <v>UN</v>
          </cell>
          <cell r="D5637">
            <v>10.63</v>
          </cell>
        </row>
        <row r="5638">
          <cell r="A5638">
            <v>72306</v>
          </cell>
          <cell r="B5638" t="str">
            <v>COTOVELO DE AÇO GALVANIZADO 4" - FORNECIMENTO E INSTALAÇÃO</v>
          </cell>
          <cell r="C5638" t="str">
            <v>UN</v>
          </cell>
          <cell r="D5638">
            <v>153.38999999999999</v>
          </cell>
        </row>
        <row r="5639">
          <cell r="A5639">
            <v>72307</v>
          </cell>
          <cell r="B5639" t="str">
            <v>COTOVELO DE AÇO GALVANIZADO 5" - FORNECIMENTO E INSTALAÇÃO</v>
          </cell>
          <cell r="C5639" t="str">
            <v>UN</v>
          </cell>
          <cell r="D5639">
            <v>214.71</v>
          </cell>
        </row>
        <row r="5640">
          <cell r="A5640">
            <v>72313</v>
          </cell>
          <cell r="B5640" t="str">
            <v>COTOVELO DE AÇO GALVANIZADO 6" - FORNECIMENTO E INSTALAÇÃO</v>
          </cell>
          <cell r="C5640" t="str">
            <v>UN</v>
          </cell>
          <cell r="D5640">
            <v>499.15</v>
          </cell>
        </row>
        <row r="5641">
          <cell r="A5641">
            <v>72315</v>
          </cell>
          <cell r="B5641" t="str">
            <v>TERMINAL AEREO EM ACO GALVANIZADO COM BASE DE FIXACAO H = 30CM</v>
          </cell>
          <cell r="C5641" t="str">
            <v>UN</v>
          </cell>
          <cell r="D5641">
            <v>24.7</v>
          </cell>
        </row>
        <row r="5642">
          <cell r="A5642">
            <v>72319</v>
          </cell>
          <cell r="B5642" t="str">
            <v>DISJUNTOR BAIXA TENSAO TRIPOLAR A SECO  800A/600V, INCLUSIVE ELETROTÉCNICO</v>
          </cell>
          <cell r="C5642" t="str">
            <v>UN</v>
          </cell>
          <cell r="D5642">
            <v>3495.85</v>
          </cell>
        </row>
        <row r="5643">
          <cell r="A5643">
            <v>72322</v>
          </cell>
          <cell r="B5643" t="str">
            <v>CHAVE SECCIONADORA TRIPOLAR, ABERTURA SOB CARGA, COM FUSÍVEIS NH - 100A/250V - FORNECIMENTO E INSTALACAO</v>
          </cell>
          <cell r="C5643" t="str">
            <v>UN</v>
          </cell>
          <cell r="D5643">
            <v>380.11</v>
          </cell>
        </row>
        <row r="5644">
          <cell r="A5644">
            <v>72326</v>
          </cell>
          <cell r="B5644" t="str">
            <v>CHAVE SECCIONADORA TRIPOLAR, ABERTURA SOB CARGA, COM FUSÍVEIS NH - 200A/250V</v>
          </cell>
          <cell r="C5644" t="str">
            <v>UN</v>
          </cell>
          <cell r="D5644">
            <v>526.86</v>
          </cell>
        </row>
        <row r="5645">
          <cell r="A5645">
            <v>72327</v>
          </cell>
          <cell r="B5645" t="str">
            <v>FUSÍVEL TIPO "DIAZED", TIPO RÁPIDO OU RETARDADO - 2/25A - FORNECIMENTO E INSTALACAO</v>
          </cell>
          <cell r="C5645" t="str">
            <v>UN</v>
          </cell>
          <cell r="D5645">
            <v>5.0599999999999996</v>
          </cell>
        </row>
        <row r="5646">
          <cell r="A5646">
            <v>72328</v>
          </cell>
          <cell r="B5646" t="str">
            <v>FUSÍVEL TIPO "DIAZED", TIPO RÁPIDO OU RETARDADO - 35/63A - FORNECIMENTO E INSTALACAO</v>
          </cell>
          <cell r="C5646" t="str">
            <v>UN</v>
          </cell>
          <cell r="D5646">
            <v>5.87</v>
          </cell>
        </row>
        <row r="5647">
          <cell r="A5647">
            <v>72330</v>
          </cell>
          <cell r="B5647" t="str">
            <v>FUSÍVEL TIPO NH 200A - TAMANHO 01 - FORNECIMENTO E INSTALACAO</v>
          </cell>
          <cell r="C5647" t="str">
            <v>UN</v>
          </cell>
          <cell r="D5647">
            <v>23.51</v>
          </cell>
        </row>
        <row r="5648">
          <cell r="A5648">
            <v>72337</v>
          </cell>
          <cell r="B5648" t="str">
            <v>TOMADA PARA TELEFONE DE 4 POLOS PADRAO TELEBRAS - FORNECIMENTO E INSTALACAO</v>
          </cell>
          <cell r="C5648" t="str">
            <v>UN</v>
          </cell>
          <cell r="D5648">
            <v>17.61</v>
          </cell>
        </row>
        <row r="5649">
          <cell r="A5649">
            <v>72339</v>
          </cell>
          <cell r="B5649" t="str">
            <v>TOMADA 3P+T 30A/440V SEM PLACA - FORNECIMENTO E INSTALACAO</v>
          </cell>
          <cell r="C5649" t="str">
            <v>UN</v>
          </cell>
          <cell r="D5649">
            <v>39.229999999999997</v>
          </cell>
        </row>
        <row r="5650">
          <cell r="A5650">
            <v>72341</v>
          </cell>
          <cell r="B5650" t="str">
            <v>CONTATOR TRIPOLAR I NOMINAL 12A - FORNECIMENTO E INSTALACAO INCLUSIVE ELETROTÉCNICO</v>
          </cell>
          <cell r="C5650" t="str">
            <v>UN</v>
          </cell>
          <cell r="D5650">
            <v>195.8</v>
          </cell>
        </row>
        <row r="5651">
          <cell r="A5651">
            <v>72343</v>
          </cell>
          <cell r="B5651" t="str">
            <v>CONTATOR TRIPOLAR I NOMINAL 22A - FORNECIMENTO E INSTALACAO INCLUSIVE ELETROTÉCNICO</v>
          </cell>
          <cell r="C5651" t="str">
            <v>UN</v>
          </cell>
          <cell r="D5651">
            <v>231.43</v>
          </cell>
        </row>
        <row r="5652">
          <cell r="A5652">
            <v>72344</v>
          </cell>
          <cell r="B5652" t="str">
            <v>CONTATOR TRIPOLAR I NOMINAL 36A - FORNECIMENTO E INSTALACAO INCLUSIVE ELETROTÉCNICO</v>
          </cell>
          <cell r="C5652" t="str">
            <v>UN</v>
          </cell>
          <cell r="D5652">
            <v>357.36</v>
          </cell>
        </row>
        <row r="5653">
          <cell r="A5653">
            <v>72345</v>
          </cell>
          <cell r="B5653" t="str">
            <v>CONTATOR TRIPOLAR I NOMIMAL 94A - FORNECIMENTO E INSTALACAO INCLUSIVE ELETROTÉCNICO</v>
          </cell>
          <cell r="C5653" t="str">
            <v>UN</v>
          </cell>
          <cell r="D5653">
            <v>1000.23</v>
          </cell>
        </row>
        <row r="5654">
          <cell r="A5654">
            <v>72482</v>
          </cell>
          <cell r="B5654" t="str">
            <v>UNIAO DE ACO GALVANIZADO 4" - FORNECIMENTO E INSTALACAO</v>
          </cell>
          <cell r="C5654" t="str">
            <v>UN</v>
          </cell>
          <cell r="D5654">
            <v>214.69</v>
          </cell>
        </row>
        <row r="5655">
          <cell r="A5655">
            <v>72553</v>
          </cell>
          <cell r="B5655" t="str">
            <v>EXTINTOR DE PQS 4KG - FORNECIMENTO E INSTALACAO</v>
          </cell>
          <cell r="C5655" t="str">
            <v>UN</v>
          </cell>
          <cell r="D5655">
            <v>136.72999999999999</v>
          </cell>
        </row>
        <row r="5656">
          <cell r="A5656">
            <v>72554</v>
          </cell>
          <cell r="B5656" t="str">
            <v>EXTINTOR DE CO2 6KG - FORNECIMENTO E INSTALACAO</v>
          </cell>
          <cell r="C5656" t="str">
            <v>UN</v>
          </cell>
          <cell r="D5656">
            <v>459.81</v>
          </cell>
        </row>
        <row r="5657">
          <cell r="A5657">
            <v>72619</v>
          </cell>
          <cell r="B5657" t="str">
            <v>LUVA DE ACO GALVANIZADO 4" - FORNECIMENTO E INSTALACAO</v>
          </cell>
          <cell r="C5657" t="str">
            <v>UN</v>
          </cell>
          <cell r="D5657">
            <v>89.8</v>
          </cell>
        </row>
        <row r="5658">
          <cell r="A5658">
            <v>72620</v>
          </cell>
          <cell r="B5658" t="str">
            <v>LUVA DE ACO GALVANIZADO 5" - FORNECIMENTO E INSTALACAO</v>
          </cell>
          <cell r="C5658" t="str">
            <v>UN</v>
          </cell>
          <cell r="D5658">
            <v>156.33000000000001</v>
          </cell>
        </row>
        <row r="5659">
          <cell r="A5659">
            <v>72621</v>
          </cell>
          <cell r="B5659" t="str">
            <v>LUVA DE ACO GALVANIZADO 6" - FORNECIMENTO E INSTALACAO</v>
          </cell>
          <cell r="C5659" t="str">
            <v>UN</v>
          </cell>
          <cell r="D5659">
            <v>250.71</v>
          </cell>
        </row>
        <row r="5660">
          <cell r="A5660">
            <v>72667</v>
          </cell>
          <cell r="B5660" t="str">
            <v>LUVA REDUCAO ACO GALVANIZADO 4X2.1/2" - FORNECIMENTO E INSTALACAO</v>
          </cell>
          <cell r="C5660" t="str">
            <v>UN</v>
          </cell>
          <cell r="D5660">
            <v>123.84</v>
          </cell>
        </row>
        <row r="5661">
          <cell r="A5661">
            <v>72668</v>
          </cell>
          <cell r="B5661" t="str">
            <v>LUVA REDUCAO ACO GALVANIZADO 4X2" - FORNECIMENTO E INSTALACAO</v>
          </cell>
          <cell r="C5661" t="str">
            <v>UN</v>
          </cell>
          <cell r="D5661">
            <v>123.16</v>
          </cell>
        </row>
        <row r="5662">
          <cell r="A5662">
            <v>72669</v>
          </cell>
          <cell r="B5662" t="str">
            <v>LUVA REDUCAO ACO GALVANIZADO 4X3" - FORNECIMENTO E INSTALACAO</v>
          </cell>
          <cell r="C5662" t="str">
            <v>UN</v>
          </cell>
          <cell r="D5662">
            <v>127.06</v>
          </cell>
        </row>
        <row r="5663">
          <cell r="A5663">
            <v>72681</v>
          </cell>
          <cell r="B5663" t="str">
            <v>NIPLE DE ACO GALVANIZADO 4" - FORNECIMENTO E INSTALACAO</v>
          </cell>
          <cell r="C5663" t="str">
            <v>UN</v>
          </cell>
          <cell r="D5663">
            <v>87.15</v>
          </cell>
        </row>
        <row r="5664">
          <cell r="A5664">
            <v>72682</v>
          </cell>
          <cell r="B5664" t="str">
            <v>NIPLE DE ACO GALVANIZADO 5" - FORNECIMENTO E INSTALACAO</v>
          </cell>
          <cell r="C5664" t="str">
            <v>UN</v>
          </cell>
          <cell r="D5664">
            <v>174.76</v>
          </cell>
        </row>
        <row r="5665">
          <cell r="A5665">
            <v>72683</v>
          </cell>
          <cell r="B5665" t="str">
            <v>NIPLE DE ACO GALVANIZADO 6" - FORNECIMENTO E INSTALACAO</v>
          </cell>
          <cell r="C5665" t="str">
            <v>UN</v>
          </cell>
          <cell r="D5665">
            <v>280.42</v>
          </cell>
        </row>
        <row r="5666">
          <cell r="A5666">
            <v>72719</v>
          </cell>
          <cell r="B5666" t="str">
            <v>TE DE ACO GALVANIZADO 4" - FORNECIMENTO E INSTALACAO</v>
          </cell>
          <cell r="C5666" t="str">
            <v>UN</v>
          </cell>
          <cell r="D5666">
            <v>192.27</v>
          </cell>
        </row>
        <row r="5667">
          <cell r="A5667">
            <v>72720</v>
          </cell>
          <cell r="B5667" t="str">
            <v>TE DE ACO GALVANIZADO 5" - FORNECIMENTO E INSTALACAO</v>
          </cell>
          <cell r="C5667" t="str">
            <v>UN</v>
          </cell>
          <cell r="D5667">
            <v>264.44</v>
          </cell>
        </row>
        <row r="5668">
          <cell r="A5668">
            <v>72721</v>
          </cell>
          <cell r="B5668" t="str">
            <v>TE DE ACO GALVANIZADO 6" - FORNECIMENTO E INSTALACAO</v>
          </cell>
          <cell r="C5668" t="str">
            <v>UN</v>
          </cell>
          <cell r="D5668">
            <v>571.16</v>
          </cell>
        </row>
        <row r="5669">
          <cell r="A5669">
            <v>72733</v>
          </cell>
          <cell r="B5669" t="str">
            <v>MOBILIZACAO E INSTALACAO DE 01  EQUIPAMENTO DE SONDAGEM, DISTANCIA ACIMA DE 20KM</v>
          </cell>
          <cell r="C5669" t="str">
            <v>UN</v>
          </cell>
          <cell r="D5669">
            <v>663.78</v>
          </cell>
        </row>
        <row r="5670">
          <cell r="A5670">
            <v>72739</v>
          </cell>
          <cell r="B5670" t="str">
            <v>VASO SANITARIO INFANTIL SIFONADO, PARA VALVULA DE DESCARGA, EM LOUCA BRANCA, COM ACESSORIOS, INCLUSIVE ASSENTO PLASTICO, BOLSA DE BORRACHA PARA LIGACAO, TUBO PVC LIGACAO - FORNECIMENTO E INSTALACAO</v>
          </cell>
          <cell r="C5670" t="str">
            <v>UN</v>
          </cell>
          <cell r="D5670">
            <v>433.49</v>
          </cell>
        </row>
        <row r="5671">
          <cell r="A5671">
            <v>72742</v>
          </cell>
          <cell r="B5671" t="str">
            <v>ENSAIO DE RECEBIMENTO E ACEITACAO DE CIMENTO PORTLAND</v>
          </cell>
          <cell r="C5671" t="str">
            <v>UN</v>
          </cell>
          <cell r="D5671">
            <v>429.12</v>
          </cell>
        </row>
        <row r="5672">
          <cell r="A5672">
            <v>72743</v>
          </cell>
          <cell r="B5672" t="str">
            <v>ENSAIO DE RECEBIMENTO E ACEITACAO DE AGREGADO GRAUDO</v>
          </cell>
          <cell r="C5672" t="str">
            <v>UN</v>
          </cell>
          <cell r="D5672">
            <v>214.56</v>
          </cell>
        </row>
        <row r="5673">
          <cell r="A5673">
            <v>72799</v>
          </cell>
          <cell r="B5673" t="str">
            <v>PAVIMENTO EM PARALELEPIPEDO SOBRE COLCHAO DE AREIA REJUNTADO COM ARGAMASSA DE CIMENTO E AREIA NO TRAÇO 1:3 (PEDRAS PEQUENAS 30 A 35 PECAS POR M2)</v>
          </cell>
          <cell r="C5673" t="str">
            <v>M2</v>
          </cell>
          <cell r="D5673">
            <v>77.55</v>
          </cell>
        </row>
        <row r="5674">
          <cell r="A5674">
            <v>72815</v>
          </cell>
          <cell r="B5674" t="str">
            <v>APLICACAO DE TINTA A BASE DE EPOXI SOBRE PISO</v>
          </cell>
          <cell r="C5674" t="str">
            <v>M2</v>
          </cell>
          <cell r="D5674">
            <v>38.74</v>
          </cell>
        </row>
        <row r="5675">
          <cell r="A5675">
            <v>72838</v>
          </cell>
          <cell r="B5675" t="str">
            <v>TRANSPORTE COMERCIAL COM CAMINHAO CARROCERIA 9 T, RODOVIA EM LEITO NATURAL</v>
          </cell>
          <cell r="C5675" t="str">
            <v>TXKM</v>
          </cell>
          <cell r="D5675">
            <v>0.83</v>
          </cell>
        </row>
        <row r="5676">
          <cell r="A5676">
            <v>72839</v>
          </cell>
          <cell r="B5676" t="str">
            <v>TRANSPORTE COMERCIAL COM CAMINHAO CARROCERIA 9 T, RODOVIA COM REVESTIMENTO PRIMARIO</v>
          </cell>
          <cell r="C5676" t="str">
            <v>TXKM</v>
          </cell>
          <cell r="D5676">
            <v>0.67</v>
          </cell>
        </row>
        <row r="5677">
          <cell r="A5677">
            <v>72840</v>
          </cell>
          <cell r="B5677" t="str">
            <v>TRANSPORTE COMERCIAL COM CAMINHAO CARROCERIA 9 T, RODOVIA PAVIMENTADA</v>
          </cell>
          <cell r="C5677" t="str">
            <v>TXKM</v>
          </cell>
          <cell r="D5677">
            <v>0.56000000000000005</v>
          </cell>
        </row>
        <row r="5678">
          <cell r="A5678">
            <v>72841</v>
          </cell>
          <cell r="B5678" t="str">
            <v>TRANSPORTE COMERCIAL COM CAMINHAO BASCULANTE 6 M3, RODOVIA EM LEITO NATURAL</v>
          </cell>
          <cell r="C5678" t="str">
            <v>TXKM</v>
          </cell>
          <cell r="D5678">
            <v>1.04</v>
          </cell>
        </row>
        <row r="5679">
          <cell r="A5679">
            <v>72842</v>
          </cell>
          <cell r="B5679" t="str">
            <v>TRANSPORTE COMERCIAL COM CAMINHAO BASCULANTE 6 M3, RODOVIA COM REVESTIMENTO PRIMARIO</v>
          </cell>
          <cell r="C5679" t="str">
            <v>TXKM</v>
          </cell>
          <cell r="D5679">
            <v>0.84</v>
          </cell>
        </row>
        <row r="5680">
          <cell r="A5680">
            <v>72843</v>
          </cell>
          <cell r="B5680" t="str">
            <v>TRANSPORTE COMERCIAL COM CAMINHAO BASCULANTE 6 M3, RODOVIA PAVIMENTADA</v>
          </cell>
          <cell r="C5680" t="str">
            <v>TXKM</v>
          </cell>
          <cell r="D5680">
            <v>0.7</v>
          </cell>
        </row>
        <row r="5681">
          <cell r="A5681">
            <v>72844</v>
          </cell>
          <cell r="B5681" t="str">
            <v>CARGA, MANOBRAS E DESCARGA DE AREIA, BRITA, PEDRA DE MAO E SOLOS COM CAMINHAO BASCULANTE 6 M3 (DESCARGA LIVRE)</v>
          </cell>
          <cell r="C5681" t="str">
            <v>T</v>
          </cell>
          <cell r="D5681">
            <v>0.73</v>
          </cell>
        </row>
        <row r="5682">
          <cell r="A5682">
            <v>72845</v>
          </cell>
          <cell r="B5682" t="str">
            <v>CARGA, MANOBRAS E DESCARGA DE BRITA PARA TRATAMENTOS SUPERFICIAIS, COM CAMINHAO BASCULANTE 6 M3</v>
          </cell>
          <cell r="C5682" t="str">
            <v>T</v>
          </cell>
          <cell r="D5682">
            <v>4.38</v>
          </cell>
        </row>
        <row r="5683">
          <cell r="A5683">
            <v>72846</v>
          </cell>
          <cell r="B5683" t="str">
            <v>CARGA, MANOBRAS E DESCARGA DE MISTURA BETUMINOSA A QUENTE, COM CAMINHAO BASCULANTE 6 M3</v>
          </cell>
          <cell r="C5683" t="str">
            <v>T</v>
          </cell>
          <cell r="D5683">
            <v>3.62</v>
          </cell>
        </row>
        <row r="5684">
          <cell r="A5684">
            <v>72847</v>
          </cell>
          <cell r="B5684" t="str">
            <v>CARGA, MANOBRAS E DESCARGA DE MISTURA BETUMINOSA A FRIO, COM CAMINHAO BASCULANTE 6 M3</v>
          </cell>
          <cell r="C5684" t="str">
            <v>T</v>
          </cell>
          <cell r="D5684">
            <v>7.81</v>
          </cell>
        </row>
        <row r="5685">
          <cell r="A5685">
            <v>72848</v>
          </cell>
          <cell r="B5685" t="str">
            <v>CARGA, MANOBRAS E DESCARGA DE BRITA PARA BASE DE MACADAME, COM CAMINHAO BASCULANTE 6 M3</v>
          </cell>
          <cell r="C5685" t="str">
            <v>T</v>
          </cell>
          <cell r="D5685">
            <v>1.95</v>
          </cell>
        </row>
        <row r="5686">
          <cell r="A5686">
            <v>72849</v>
          </cell>
          <cell r="B5686" t="str">
            <v>CARGA, MANOBRAS E DESCARGA DE MISTURAS DE SOLOS E AGREGADOS (BASES ESTABILIZADAS EM USINA) COM CAMINHAO BASCULANTE 6 M3</v>
          </cell>
          <cell r="C5686" t="str">
            <v>T</v>
          </cell>
          <cell r="D5686">
            <v>2.4900000000000002</v>
          </cell>
        </row>
        <row r="5687">
          <cell r="A5687">
            <v>72850</v>
          </cell>
          <cell r="B5687" t="str">
            <v>CARGA, MANOBRAS E DESCARGA DE MATERIAIS DIVERSOS, COM CAMINHAO CARROCERIA 9T (CARGA E DESCARGA MANUAIS)</v>
          </cell>
          <cell r="C5687" t="str">
            <v>T</v>
          </cell>
          <cell r="D5687">
            <v>10.52</v>
          </cell>
        </row>
        <row r="5688">
          <cell r="A5688">
            <v>72871</v>
          </cell>
          <cell r="B5688" t="str">
            <v>MOBILIZACAO E INSTALACAO DE 01 EQUIPAMENTO DE SONDAGEM, DISTANCIA ATE 10KM</v>
          </cell>
          <cell r="C5688" t="str">
            <v>UN</v>
          </cell>
          <cell r="D5688">
            <v>298.33999999999997</v>
          </cell>
        </row>
        <row r="5689">
          <cell r="A5689">
            <v>72872</v>
          </cell>
          <cell r="B5689" t="str">
            <v>MOBILIZACAO E INSTALACAO DE 01 EQUIPAMENTO DE SONDAGEM, DISTANCIA DE 10KM ATE 20KM</v>
          </cell>
          <cell r="C5689" t="str">
            <v>UN</v>
          </cell>
          <cell r="D5689">
            <v>481.06</v>
          </cell>
        </row>
        <row r="5690">
          <cell r="A5690">
            <v>72882</v>
          </cell>
          <cell r="B5690" t="str">
            <v>TRANSPORTE COMERCIAL COM CAMINHAO CARROCERIA 9 T, RODOVIA EM LEITO NATURAL</v>
          </cell>
          <cell r="C5690" t="str">
            <v>M3XKM</v>
          </cell>
          <cell r="D5690">
            <v>1.24</v>
          </cell>
        </row>
        <row r="5691">
          <cell r="A5691">
            <v>72883</v>
          </cell>
          <cell r="B5691" t="str">
            <v>TRANSPORTE COMERCIAL COM CAMINHAO CARROCERIA 9 T, RODOVIA COM REVESTIMENTO PRIMARIO</v>
          </cell>
          <cell r="C5691" t="str">
            <v>M3XKM</v>
          </cell>
          <cell r="D5691">
            <v>0.99</v>
          </cell>
        </row>
        <row r="5692">
          <cell r="A5692">
            <v>72884</v>
          </cell>
          <cell r="B5692" t="str">
            <v>TRANSPORTE COMERCIAL COM CAMINHAO CARROCERIA 9 T, RODOVIA PAVIMENTADA</v>
          </cell>
          <cell r="C5692" t="str">
            <v>M3XKM</v>
          </cell>
          <cell r="D5692">
            <v>0.83</v>
          </cell>
        </row>
        <row r="5693">
          <cell r="A5693">
            <v>72885</v>
          </cell>
          <cell r="B5693" t="str">
            <v>TRANSPORTE COMERCIAL COM CAMINHAO BASCULANTE 6 M3, RODOVIA EM LEITO NATURAL</v>
          </cell>
          <cell r="C5693" t="str">
            <v>M3XKM</v>
          </cell>
          <cell r="D5693">
            <v>1.56</v>
          </cell>
        </row>
        <row r="5694">
          <cell r="A5694">
            <v>72886</v>
          </cell>
          <cell r="B5694" t="str">
            <v>TRANSPORTE COMERCIAL COM CAMINHAO BASCULANTE 6 M3, RODOVIA COM REVESTIMENTO PRIMARIO</v>
          </cell>
          <cell r="C5694" t="str">
            <v>M3XKM</v>
          </cell>
          <cell r="D5694">
            <v>1.24</v>
          </cell>
        </row>
        <row r="5695">
          <cell r="A5695">
            <v>72887</v>
          </cell>
          <cell r="B5695" t="str">
            <v>TRANSPORTE COMERCIAL COM CAMINHAO BASCULANTE 6 M3, RODOVIA PAVIMENTADA</v>
          </cell>
          <cell r="C5695" t="str">
            <v>M3XKM</v>
          </cell>
          <cell r="D5695">
            <v>1.04</v>
          </cell>
        </row>
        <row r="5696">
          <cell r="A5696">
            <v>72888</v>
          </cell>
          <cell r="B5696" t="str">
            <v>CARGA, MANOBRAS E DESCARGA DE AREIA, BRITA, PEDRA DE MAO E SOLOS COM CAMINHAO BASCULANTE 6 M3 (DESCARGA LIVRE)</v>
          </cell>
          <cell r="C5696" t="str">
            <v>M3</v>
          </cell>
          <cell r="D5696">
            <v>1.0900000000000001</v>
          </cell>
        </row>
        <row r="5697">
          <cell r="A5697">
            <v>72890</v>
          </cell>
          <cell r="B5697" t="str">
            <v>CARGA, MANOBRAS E DESCARGA DE BRITA PARA TRATAMENTOS SUPERFICIAIS, COM CAMINHAO BASCULANTE 6 M3, DESCARGA EM DISTRIBUIDOR</v>
          </cell>
          <cell r="C5697" t="str">
            <v>M3</v>
          </cell>
          <cell r="D5697">
            <v>6.59</v>
          </cell>
        </row>
        <row r="5698">
          <cell r="A5698">
            <v>72891</v>
          </cell>
          <cell r="B5698" t="str">
            <v>CARGA, MANOBRAS E DESCARGA DE MISTURA BETUMINOSA A QUENTE, COM CAMINHAO BASCULANTE 6 M3, DESCARGA EM VIBRO-ACABADORA</v>
          </cell>
          <cell r="C5698" t="str">
            <v>M3</v>
          </cell>
          <cell r="D5698">
            <v>5.43</v>
          </cell>
        </row>
        <row r="5699">
          <cell r="A5699">
            <v>72892</v>
          </cell>
          <cell r="B5699" t="str">
            <v>CARGA, MANOBRAS E DESCARGA DE DE MISTURA BETUMINOSA A FRIO, COM CAMINHAO BASCULANTE 6 M3, DESCARGA EM VIBRO-ACABADORA</v>
          </cell>
          <cell r="C5699" t="str">
            <v>M3</v>
          </cell>
          <cell r="D5699">
            <v>11.71</v>
          </cell>
        </row>
        <row r="5700">
          <cell r="A5700">
            <v>72893</v>
          </cell>
          <cell r="B5700" t="str">
            <v>CARGA, MANOBRAS E DESCARGA DE BRITA PARA BASE DE MACADAME, COM CAMINHAO BASCULANTE 6 M3, DESCARGA EM DISTRIBUIDOR</v>
          </cell>
          <cell r="C5700" t="str">
            <v>M3</v>
          </cell>
          <cell r="D5700">
            <v>2.92</v>
          </cell>
        </row>
        <row r="5701">
          <cell r="A5701">
            <v>72894</v>
          </cell>
          <cell r="B5701" t="str">
            <v>CARGA, MANOBRAS E DESCARGA DE MISTURAS DE SOLOS E AGREGADOS, COM CAMINHAO BASCULANTE 6 M3, DESCARGA EM DISTRIBUIDOR</v>
          </cell>
          <cell r="C5701" t="str">
            <v>M3</v>
          </cell>
          <cell r="D5701">
            <v>3.74</v>
          </cell>
        </row>
        <row r="5702">
          <cell r="A5702">
            <v>72895</v>
          </cell>
          <cell r="B5702" t="str">
            <v>CARGA, MANOBRAS E DESCARGA DE MATERIAIS DIVERSOS, COM CAMINHAO BASCULANTE 6M3 (CARGA E DESCARGA MANUAIS)</v>
          </cell>
          <cell r="C5702" t="str">
            <v>M3</v>
          </cell>
          <cell r="D5702">
            <v>19.760000000000002</v>
          </cell>
        </row>
        <row r="5703">
          <cell r="A5703">
            <v>72897</v>
          </cell>
          <cell r="B5703" t="str">
            <v>CARGA MANUAL DE ENTULHO EM CAMINHAO BASCULANTE 6 M3</v>
          </cell>
          <cell r="C5703" t="str">
            <v>M3</v>
          </cell>
          <cell r="D5703">
            <v>16.690000000000001</v>
          </cell>
        </row>
        <row r="5704">
          <cell r="A5704">
            <v>72898</v>
          </cell>
          <cell r="B5704" t="str">
            <v>CARGA E DESCARGA MECANIZADAS DE ENTULHO EM CAMINHAO BASCULANTE 6 M3</v>
          </cell>
          <cell r="C5704" t="str">
            <v>M3</v>
          </cell>
          <cell r="D5704">
            <v>3.36</v>
          </cell>
        </row>
        <row r="5705">
          <cell r="A5705">
            <v>72899</v>
          </cell>
          <cell r="B5705" t="str">
            <v>TRANSPORTE DE ENTULHO COM CAMINHÃO BASCULANTE 6 M3, RODOVIA PAVIMENTADA, DMT ATE 0,5 KM</v>
          </cell>
          <cell r="C5705" t="str">
            <v>M3</v>
          </cell>
          <cell r="D5705">
            <v>5.0999999999999996</v>
          </cell>
        </row>
        <row r="5706">
          <cell r="A5706">
            <v>72900</v>
          </cell>
          <cell r="B5706" t="str">
            <v>TRANSPORTE DE ENTULHO COM CAMINHAO BASCULANTE 6 M3, RODOVIA PAVIMENTADA, DMT 0,5 A 1,0 KM</v>
          </cell>
          <cell r="C5706" t="str">
            <v>M3</v>
          </cell>
          <cell r="D5706">
            <v>5.62</v>
          </cell>
        </row>
        <row r="5707">
          <cell r="A5707">
            <v>72915</v>
          </cell>
          <cell r="B5707" t="str">
            <v>ESCAVACAO MECANICA DE VALA EM MATERIAL DE 2A. CATEGORIA ATE 2 M DE PROFUNDIDADE COM UTILIZACAO DE ESCAVADEIRA HIDRAULICA</v>
          </cell>
          <cell r="C5707" t="str">
            <v>M3</v>
          </cell>
          <cell r="D5707">
            <v>9.67</v>
          </cell>
        </row>
        <row r="5708">
          <cell r="A5708">
            <v>72916</v>
          </cell>
          <cell r="B5708" t="str">
            <v>BASE DE SOLO CIMENTO 2% MISTURA EM USINA, COMPACTACAO 100% PROCTOR INTERMEDIARIO, EXCLUSIVE ESCAVACAO, CARGA E TRANSPORTE DO SOLO</v>
          </cell>
          <cell r="C5708" t="str">
            <v>M3</v>
          </cell>
          <cell r="D5708">
            <v>29.04</v>
          </cell>
        </row>
        <row r="5709">
          <cell r="A5709">
            <v>72917</v>
          </cell>
          <cell r="B5709" t="str">
            <v>ESCAVACAO MECANICA DE VALA EM MATERIAL 2A. CATEGORIA DE 2,01 ATE 4,00 M DE PROFUNDIDADE COM UTILIZACAO DE ESCAVADEIRA HIDRAULICA</v>
          </cell>
          <cell r="C5709" t="str">
            <v>M3</v>
          </cell>
          <cell r="D5709">
            <v>11.05</v>
          </cell>
        </row>
        <row r="5710">
          <cell r="A5710">
            <v>72918</v>
          </cell>
          <cell r="B5710" t="str">
            <v>ESCAVACAO MECANICA DE VALA EM MATERIAL 2A. CATEGORIA DE 4,01 ATE 6,00 M DE PROFUNDIDADE COM UTILIZACAO DE ESCAVADEIRA HIDRAULICA</v>
          </cell>
          <cell r="C5710" t="str">
            <v>M3</v>
          </cell>
          <cell r="D5710">
            <v>12.9</v>
          </cell>
        </row>
        <row r="5711">
          <cell r="A5711">
            <v>72919</v>
          </cell>
          <cell r="B5711" t="str">
            <v>BASE DE SOLO CIMENTO 4% MISTURA EM USINA, COMPACTACAO 100% PROCTOR NORMAL, EXCLUSIVE ESCAVACAO, CARGA E TRANSPORTE DO SOLO</v>
          </cell>
          <cell r="C5711" t="str">
            <v>M3</v>
          </cell>
          <cell r="D5711">
            <v>43.07</v>
          </cell>
        </row>
        <row r="5712">
          <cell r="A5712">
            <v>72922</v>
          </cell>
          <cell r="B5712" t="str">
            <v>BASE DE SOLO CIMENTO 6% COM MISTURA EM USINA, COMPACTACAO 100% PROCTOR NORMAL, EXCLUSIVE ESCAVACAO, CARGA E TRANSPORTE DO SOLO</v>
          </cell>
          <cell r="C5712" t="str">
            <v>M3</v>
          </cell>
          <cell r="D5712">
            <v>59.39</v>
          </cell>
        </row>
        <row r="5713">
          <cell r="A5713">
            <v>72923</v>
          </cell>
          <cell r="B5713" t="str">
            <v>BASE DE SOLO - BRITA (40/60), MISTURA EM USINA, COMPACTACAO 100% PROCTOR MODIFICADO, EXCLUSIVE ESCAVACAO, CARGA E TRANSPORTE</v>
          </cell>
          <cell r="C5713" t="str">
            <v>M3</v>
          </cell>
          <cell r="D5713">
            <v>52.64</v>
          </cell>
        </row>
        <row r="5714">
          <cell r="A5714">
            <v>72924</v>
          </cell>
          <cell r="B5714" t="str">
            <v>BASE DE SOLO - BRITA (50/50), MISTURA EM USINA, COMPACTACAO 100% PROCTOR MODIFICADO, EXCLUSIVE ESCAVACAO, CARGA E TRANSPORTE</v>
          </cell>
          <cell r="C5714" t="str">
            <v>M3</v>
          </cell>
          <cell r="D5714">
            <v>45.32</v>
          </cell>
        </row>
        <row r="5715">
          <cell r="A5715">
            <v>72927</v>
          </cell>
          <cell r="B5715" t="str">
            <v>CORDOALHA DE COBRE NU, INCLUSIVE ISOLADORES - 16,00 MM2 - FORNECIMENTO E INSTALACAO</v>
          </cell>
          <cell r="C5715" t="str">
            <v>M</v>
          </cell>
          <cell r="D5715">
            <v>31.51</v>
          </cell>
        </row>
        <row r="5716">
          <cell r="A5716">
            <v>72928</v>
          </cell>
          <cell r="B5716" t="str">
            <v>CORDOALHA DE COBRE NU, INCLUSIVE ISOLADORES - 25,00 MM2 - FORNECIMENTO E INSTALACAO</v>
          </cell>
          <cell r="C5716" t="str">
            <v>M</v>
          </cell>
          <cell r="D5716">
            <v>35.76</v>
          </cell>
        </row>
        <row r="5717">
          <cell r="A5717">
            <v>72929</v>
          </cell>
          <cell r="B5717" t="str">
            <v>CORDOALHA DE COBRE NU, INCLUSIVE ISOLADORES - 35,00 MM2 - FORNECIMENTO E INSTALACAO</v>
          </cell>
          <cell r="C5717" t="str">
            <v>M</v>
          </cell>
          <cell r="D5717">
            <v>41.29</v>
          </cell>
        </row>
        <row r="5718">
          <cell r="A5718">
            <v>72930</v>
          </cell>
          <cell r="B5718" t="str">
            <v>CORDOALHA DE COBRE NU, INCLUSIVE ISOLADORES - 50,00 MM2 - FORNECIMENTO E INSTALACAO</v>
          </cell>
          <cell r="C5718" t="str">
            <v>M</v>
          </cell>
          <cell r="D5718">
            <v>50.57</v>
          </cell>
        </row>
        <row r="5719">
          <cell r="A5719">
            <v>72931</v>
          </cell>
          <cell r="B5719" t="str">
            <v>CORDOALHA DE COBRE NU, INCLUSIVE ISOLADORES - 70,00 MM2 - FORNECIMENTO E INSTALACAO</v>
          </cell>
          <cell r="C5719" t="str">
            <v>M</v>
          </cell>
          <cell r="D5719">
            <v>60.28</v>
          </cell>
        </row>
        <row r="5720">
          <cell r="A5720">
            <v>72932</v>
          </cell>
          <cell r="B5720" t="str">
            <v>CORDOALHA DE COBRE NU, INCLUSIVE ISOLADORES - 95,00 MM2 - FORNECIMENTO E INSTALACAO</v>
          </cell>
          <cell r="C5720" t="str">
            <v>M</v>
          </cell>
          <cell r="D5720">
            <v>73.23</v>
          </cell>
        </row>
        <row r="5721">
          <cell r="A5721">
            <v>72941</v>
          </cell>
          <cell r="B5721" t="str">
            <v>APARELHO SINALIZADOR DE SAIDA DE GARAGEM, COM CELULA FOTOELETRICA - FORNECIMENTO E INSTALACAO</v>
          </cell>
          <cell r="C5721" t="str">
            <v>UN</v>
          </cell>
          <cell r="D5721">
            <v>134.04</v>
          </cell>
        </row>
        <row r="5722">
          <cell r="A5722">
            <v>72942</v>
          </cell>
          <cell r="B5722" t="str">
            <v>PINTURA DE LIGACAO COM EMULSAO RR-1C</v>
          </cell>
          <cell r="C5722" t="str">
            <v>M2</v>
          </cell>
          <cell r="D5722">
            <v>1.1399999999999999</v>
          </cell>
        </row>
        <row r="5723">
          <cell r="A5723">
            <v>72943</v>
          </cell>
          <cell r="B5723" t="str">
            <v>PINTURA DE LIGACAO COM EMULSAO RR-2C</v>
          </cell>
          <cell r="C5723" t="str">
            <v>M2</v>
          </cell>
          <cell r="D5723">
            <v>1.38</v>
          </cell>
        </row>
        <row r="5724">
          <cell r="A5724">
            <v>72947</v>
          </cell>
          <cell r="B5724" t="str">
            <v>SINALIZACAO HORIZONTAL COM TINTA RETRORREFLETIVA A BASE DE RESINA ACRILICA COM MICROESFERAS DE VIDRO</v>
          </cell>
          <cell r="C5724" t="str">
            <v>M2</v>
          </cell>
          <cell r="D5724">
            <v>26.86</v>
          </cell>
        </row>
        <row r="5725">
          <cell r="A5725">
            <v>72956</v>
          </cell>
          <cell r="B5725" t="str">
            <v>TRATAMENTO SUPERFICIAL SIMPLES - TSS, COM EMULSAO RR-2C</v>
          </cell>
          <cell r="C5725" t="str">
            <v>M2</v>
          </cell>
          <cell r="D5725">
            <v>5.31</v>
          </cell>
        </row>
        <row r="5726">
          <cell r="A5726">
            <v>72958</v>
          </cell>
          <cell r="B5726" t="str">
            <v>TRATAMENTO SUPERFICIAL DUPLO - TSD, COM EMULSAO RR-2C</v>
          </cell>
          <cell r="C5726" t="str">
            <v>M2</v>
          </cell>
          <cell r="D5726">
            <v>9.34</v>
          </cell>
        </row>
        <row r="5727">
          <cell r="A5727">
            <v>72960</v>
          </cell>
          <cell r="B5727" t="str">
            <v>TRATAMENTO SUPERFICIAL TRIPLO - TST, COM EMULSAO RR-2C</v>
          </cell>
          <cell r="C5727" t="str">
            <v>M2</v>
          </cell>
          <cell r="D5727">
            <v>12.34</v>
          </cell>
        </row>
        <row r="5728">
          <cell r="A5728">
            <v>72961</v>
          </cell>
          <cell r="B5728" t="str">
            <v>REGULARIZACAO E COMPACTACAO DE SUBLEITO ATE 20 CM DE ESPESSURA</v>
          </cell>
          <cell r="C5728" t="str">
            <v>M2</v>
          </cell>
          <cell r="D5728">
            <v>1.22</v>
          </cell>
        </row>
        <row r="5729">
          <cell r="A5729">
            <v>72962</v>
          </cell>
          <cell r="B5729" t="str">
            <v>USINAGEM DE CBUQ COM CAP 50/70, PARA CAPA DE ROLAMENTO</v>
          </cell>
          <cell r="C5729" t="str">
            <v>T</v>
          </cell>
          <cell r="D5729">
            <v>207.09</v>
          </cell>
        </row>
        <row r="5730">
          <cell r="A5730">
            <v>72963</v>
          </cell>
          <cell r="B5730" t="str">
            <v>USINAGEM DE CBUQ COM CAP 50/70, PARA BINDER</v>
          </cell>
          <cell r="C5730" t="str">
            <v>T</v>
          </cell>
          <cell r="D5730">
            <v>172.19</v>
          </cell>
        </row>
        <row r="5731">
          <cell r="A5731">
            <v>72972</v>
          </cell>
          <cell r="B5731" t="str">
            <v>CONTENCAO LATERAL COM SOLO LOCAL PARA PAVIMENTO POLIEDRICO</v>
          </cell>
          <cell r="C5731" t="str">
            <v>M2</v>
          </cell>
          <cell r="D5731">
            <v>0.74</v>
          </cell>
        </row>
        <row r="5732">
          <cell r="A5732">
            <v>72973</v>
          </cell>
          <cell r="B5732" t="str">
            <v>CORTE E PREPARO DE CORDAO DE PEDRA PARA PAVIMENTO POLIEDRICO</v>
          </cell>
          <cell r="C5732" t="str">
            <v>M</v>
          </cell>
          <cell r="D5732">
            <v>1.4</v>
          </cell>
        </row>
        <row r="5733">
          <cell r="A5733">
            <v>72974</v>
          </cell>
          <cell r="B5733" t="str">
            <v>CORTE E PREPARO DE PEDRA PARA PAVIMENTO POLIEDRICO</v>
          </cell>
          <cell r="C5733" t="str">
            <v>M2</v>
          </cell>
          <cell r="D5733">
            <v>4.68</v>
          </cell>
        </row>
        <row r="5734">
          <cell r="A5734">
            <v>72975</v>
          </cell>
          <cell r="B5734" t="str">
            <v>DESMONTE MANUAL DE PEDRA PARA PAVIMENTO POLIEDRICO</v>
          </cell>
          <cell r="C5734" t="str">
            <v>M2</v>
          </cell>
          <cell r="D5734">
            <v>0.52</v>
          </cell>
        </row>
        <row r="5735">
          <cell r="A5735">
            <v>72978</v>
          </cell>
          <cell r="B5735" t="str">
            <v>EXTRACAO, CARGA E ASSENTAMENTO DE CORDAO DE PEDRA PARA PAVIMENTO POLIEDRICO, EXCLUSIVE TRANSPORTE DE PEDRA E INDENIZACAO PEDREIRA</v>
          </cell>
          <cell r="C5735" t="str">
            <v>M</v>
          </cell>
          <cell r="D5735">
            <v>4.67</v>
          </cell>
        </row>
        <row r="5736">
          <cell r="A5736">
            <v>72979</v>
          </cell>
          <cell r="B5736" t="str">
            <v>EXTRACAO, CARGA, PREPARO E ASSENTAMENTO DE PEDRAS POLIEDRICAS, EXCLUSIVE TRANSPORTE DE PEDRA E INDENIZACAO PEDREIRA</v>
          </cell>
          <cell r="C5736" t="str">
            <v>M2</v>
          </cell>
          <cell r="D5736">
            <v>8.94</v>
          </cell>
        </row>
        <row r="5737">
          <cell r="A5737">
            <v>73301</v>
          </cell>
          <cell r="B5737" t="str">
            <v>ESCORAMENTO FORMAS ATE H = 3,30M, COM MADEIRA DE 3A QUALIDADE, NAO APARELHADA, APROVEITAMENTO TABUAS 3X E PRUMOS 4X.</v>
          </cell>
          <cell r="C5737" t="str">
            <v>M3</v>
          </cell>
          <cell r="D5737">
            <v>8.3699999999999992</v>
          </cell>
        </row>
        <row r="5738">
          <cell r="A5738">
            <v>73303</v>
          </cell>
          <cell r="B5738" t="str">
            <v>GRUPO GERADOR ESTACIONÁRIO, MOTOR DIESEL POTÊNCIA 170 KVA - DEPRECIAÇÃO. AF_02/2016</v>
          </cell>
          <cell r="C5738" t="str">
            <v>H</v>
          </cell>
          <cell r="D5738">
            <v>3.03</v>
          </cell>
        </row>
        <row r="5739">
          <cell r="A5739">
            <v>73307</v>
          </cell>
          <cell r="B5739" t="str">
            <v>GRUPO GERADOR ESTACIONÁRIO, MOTOR DIESEL POTÊNCIA 170 KVA - MANUTENÇÃO. AF_02/2016</v>
          </cell>
          <cell r="C5739" t="str">
            <v>H</v>
          </cell>
          <cell r="D5739">
            <v>2.7</v>
          </cell>
        </row>
        <row r="5740">
          <cell r="A5740">
            <v>73309</v>
          </cell>
          <cell r="B5740" t="str">
            <v>ROLO COMPACTADOR VIBRATÓRIO PÉ DE CARNEIRO PARA SOLOS, POTÊNCIA 80 HP, PESO OPERACIONAL SEM/COM LASTRO 7,4 / 8,8 T, LARGURA DE TRABALHO 1,68 M - DEPRECIAÇÃO. AF_02/2016</v>
          </cell>
          <cell r="C5740" t="str">
            <v>H</v>
          </cell>
          <cell r="D5740">
            <v>15.95</v>
          </cell>
        </row>
        <row r="5741">
          <cell r="A5741">
            <v>73311</v>
          </cell>
          <cell r="B5741" t="str">
            <v>GRUPO GERADOR ESTACIONÁRIO, MOTOR DIESEL POTÊNCIA 170 KVA - MATERIAIS NA OPERAÇÃO. AF_02/2016</v>
          </cell>
          <cell r="C5741" t="str">
            <v>H</v>
          </cell>
          <cell r="D5741">
            <v>102.64</v>
          </cell>
        </row>
        <row r="5742">
          <cell r="A5742">
            <v>73313</v>
          </cell>
          <cell r="B5742" t="str">
            <v>ROLO COMPACTADOR VIBRATÓRIO PÉ DE CARNEIRO PARA SOLOS, POTÊNCIA 80 HP, PESO OPERACIONAL SEM/COM LASTRO 7,4 / 8,8 T, LARGURA DE TRABALHO 1,68 M - JUROS. AF_02/2016</v>
          </cell>
          <cell r="C5742" t="str">
            <v>H</v>
          </cell>
          <cell r="D5742">
            <v>4.1900000000000004</v>
          </cell>
        </row>
        <row r="5743">
          <cell r="A5743">
            <v>73315</v>
          </cell>
          <cell r="B5743" t="str">
            <v>ROLO COMPACTADOR VIBRATÓRIO PÉ DE CARNEIRO PARA SOLOS, POTÊNCIA 80 HP, PESO OPERACIONAL SEM/COM LASTRO 7,4 / 8,8 T, LARGURA DE TRABALHO 1,68 M - MATERIAIS NA OPERAÇÃO. AF_02/2016</v>
          </cell>
          <cell r="C5743" t="str">
            <v>H</v>
          </cell>
          <cell r="D5743">
            <v>39.090000000000003</v>
          </cell>
        </row>
        <row r="5744">
          <cell r="A5744">
            <v>73335</v>
          </cell>
          <cell r="B5744" t="str">
            <v>CAMINHÃO TOCO, PBT 14.300 KG, CARGA ÚTIL MÁX. 9.710 KG, DIST. ENTRE EIXOS 3,56 M, POTÊNCIA 185 CV, INCLUSIVE CARROCERIA FIXA ABERTA DE MADEIRA P/ TRANSPORTE GERAL DE CARGA SECA, DIMEN. APROX. 2,50 X 6,50 X 0,50 M - MANUTENÇÃO. AF_06/2014</v>
          </cell>
          <cell r="C5744" t="str">
            <v>H</v>
          </cell>
          <cell r="D5744">
            <v>13.18</v>
          </cell>
        </row>
        <row r="5745">
          <cell r="A5745">
            <v>73340</v>
          </cell>
          <cell r="B5745" t="str">
            <v>CAMINHÃO TOCO, PBT 14.300 KG, CARGA ÚTIL MÁX. 9.710 KG, DIST. ENTRE EIXOS 3,56 M, POTÊNCIA 185 CV, INCLUSIVE CARROCERIA FIXA ABERTA DE MADEIRA P/ TRANSPORTE GERAL DE CARGA SECA, DIMEN. APROX. 2,50 X 6,50 X 0,50 M - MATERIAIS NA OPERAÇÃO. AF_06/2014</v>
          </cell>
          <cell r="C5745" t="str">
            <v>H</v>
          </cell>
          <cell r="D5745">
            <v>89.21</v>
          </cell>
        </row>
        <row r="5746">
          <cell r="A5746">
            <v>73361</v>
          </cell>
          <cell r="B5746" t="str">
            <v>CONCRETO CICLOPICO FCK=10MPA 30% PEDRA DE MAO INCLUSIVE LANCAMENTO</v>
          </cell>
          <cell r="C5746" t="str">
            <v>M3</v>
          </cell>
          <cell r="D5746">
            <v>332.3</v>
          </cell>
        </row>
        <row r="5747">
          <cell r="A5747">
            <v>73395</v>
          </cell>
          <cell r="B5747" t="str">
            <v>GRUPO GERADOR ESTACIONÁRIO, MOTOR DIESEL POTÊNCIA 170 KVA - CHI DIURNO. AF_02/2016</v>
          </cell>
          <cell r="C5747" t="str">
            <v>CHI</v>
          </cell>
          <cell r="D5747">
            <v>4.0599999999999996</v>
          </cell>
        </row>
        <row r="5748">
          <cell r="A5748">
            <v>73417</v>
          </cell>
          <cell r="B5748" t="str">
            <v>GRUPO GERADOR ESTACIONÁRIO, MOTOR DIESEL POTÊNCIA 170 KVA - CHP DIURNO. AF_02/2016</v>
          </cell>
          <cell r="C5748" t="str">
            <v>CHP</v>
          </cell>
          <cell r="D5748">
            <v>108.37</v>
          </cell>
        </row>
        <row r="5749">
          <cell r="A5749">
            <v>73436</v>
          </cell>
          <cell r="B5749" t="str">
            <v>ROLO COMPACTADOR VIBRATÓRIO PÉ DE CARNEIRO PARA SOLOS, POTÊNCIA 80 HP, PESO OPERACIONAL SEM/COM LASTRO 7,4 / 8,8 T, LARGURA DE TRABALHO 1,68 M - CHP DIURNO. AF_02/2016</v>
          </cell>
          <cell r="C5749" t="str">
            <v>CHP</v>
          </cell>
          <cell r="D5749">
            <v>122.27</v>
          </cell>
        </row>
        <row r="5750">
          <cell r="A5750">
            <v>73445</v>
          </cell>
          <cell r="B5750" t="str">
            <v>CAIACAO INT OU EXT SOBRE REVESTIMENTO LISO C/ADOCAO DE FIXADOR COM    COM DUAS DEMAOS</v>
          </cell>
          <cell r="C5750" t="str">
            <v>M2</v>
          </cell>
          <cell r="D5750">
            <v>7.2</v>
          </cell>
        </row>
        <row r="5751">
          <cell r="A5751">
            <v>73446</v>
          </cell>
          <cell r="B5751" t="str">
            <v>PINTURA DE SUPERFICIE C/TINTA GRAFITE</v>
          </cell>
          <cell r="C5751" t="str">
            <v>M2</v>
          </cell>
          <cell r="D5751">
            <v>15.99</v>
          </cell>
        </row>
        <row r="5752">
          <cell r="A5752">
            <v>73465</v>
          </cell>
          <cell r="B5752" t="str">
            <v>PISO CIMENTADO E=1,5CM C/ARGAMASSA 1:3 CIMENTO AREIA ALISADO COLHER   SOBRE BASE EXISTENTE E ARGAMASSA EM PREPARO MECANIZADO</v>
          </cell>
          <cell r="C5752" t="str">
            <v>M2</v>
          </cell>
          <cell r="D5752">
            <v>30.18</v>
          </cell>
        </row>
        <row r="5753">
          <cell r="A5753">
            <v>73467</v>
          </cell>
          <cell r="B5753" t="str">
            <v>CAMINHÃO TOCO, PBT 14.300 KG, CARGA ÚTIL MÁX. 9.710 KG, DIST. ENTRE EIXOS 3,56 M, POTÊNCIA 185 CV, INCLUSIVE CARROCERIA FIXA ABERTA DE MADEIRA P/ TRANSPORTE GERAL DE CARGA SECA, DIMEN. APROX. 2,50 X 6,50 X 0,50 M - CHP DIURNO. AF_06/2014</v>
          </cell>
          <cell r="C5753" t="str">
            <v>CHP</v>
          </cell>
          <cell r="D5753">
            <v>126.7</v>
          </cell>
        </row>
        <row r="5754">
          <cell r="A5754">
            <v>73536</v>
          </cell>
          <cell r="B5754" t="str">
            <v>MOTOBOMBA CENTRÍFUGA, MOTOR A GASOLINA, POTÊNCIA 5,42 HP, BOCAIS 1 1/2" X 1", DIÂMETRO ROTOR 143 MM HM/Q = 6 MCA / 16,8 M3/H A 38 MCA / 6,6 M3/H - CHP DIURNO. AF_06/2014</v>
          </cell>
          <cell r="C5754" t="str">
            <v>CHP</v>
          </cell>
          <cell r="D5754">
            <v>3.57</v>
          </cell>
        </row>
        <row r="5755">
          <cell r="A5755">
            <v>73548</v>
          </cell>
          <cell r="B5755" t="str">
            <v>ARGAMASSA TRACO 1:3 (CIMENTO E AREIA), PREPARO MANUAL, INCLUSO ADITIVO IMPERMEABILIZANTE</v>
          </cell>
          <cell r="C5755" t="str">
            <v>M3</v>
          </cell>
          <cell r="D5755">
            <v>489.16</v>
          </cell>
        </row>
        <row r="5756">
          <cell r="A5756">
            <v>73549</v>
          </cell>
          <cell r="B5756" t="str">
            <v>ARGAMASSA TRACO 1:4 (CIMENTO E AREIA), PREPARO MANUAL, INCLUSO ADITIVO IMPERMEABILIZANTE</v>
          </cell>
          <cell r="C5756" t="str">
            <v>M3</v>
          </cell>
          <cell r="D5756">
            <v>467.89</v>
          </cell>
        </row>
        <row r="5757">
          <cell r="A5757">
            <v>73606</v>
          </cell>
          <cell r="B5757" t="str">
            <v>ASSENTAMENTO DE TAMPAO DE FERRO FUNDIDO 900 MM</v>
          </cell>
          <cell r="C5757" t="str">
            <v>UN</v>
          </cell>
          <cell r="D5757">
            <v>107.85</v>
          </cell>
        </row>
        <row r="5758">
          <cell r="A5758">
            <v>73607</v>
          </cell>
          <cell r="B5758" t="str">
            <v>ASSENTAMENTO DE TAMPAO DE FERRO FUNDIDO 600 MM</v>
          </cell>
          <cell r="C5758" t="str">
            <v>UN</v>
          </cell>
          <cell r="D5758">
            <v>71.900000000000006</v>
          </cell>
        </row>
        <row r="5759">
          <cell r="A5759">
            <v>73610</v>
          </cell>
          <cell r="B5759" t="str">
            <v>LOCAÇÃO DE REDES DE ÁGUA OU DE ESGOTO</v>
          </cell>
          <cell r="C5759" t="str">
            <v>M</v>
          </cell>
          <cell r="D5759">
            <v>0.98</v>
          </cell>
        </row>
        <row r="5760">
          <cell r="A5760">
            <v>73611</v>
          </cell>
          <cell r="B5760" t="str">
            <v>ENROCAMENTO COM PEDRA ARGAMASSADA TRAÇO 1:4 COM PEDRA DE MÃO</v>
          </cell>
          <cell r="C5760" t="str">
            <v>M3</v>
          </cell>
          <cell r="D5760">
            <v>325.54000000000002</v>
          </cell>
        </row>
        <row r="5761">
          <cell r="A5761">
            <v>73612</v>
          </cell>
          <cell r="B5761" t="str">
            <v>INSTALACAO DE CLORADOR</v>
          </cell>
          <cell r="C5761" t="str">
            <v>UN</v>
          </cell>
          <cell r="D5761">
            <v>351.3</v>
          </cell>
        </row>
        <row r="5762">
          <cell r="A5762">
            <v>73616</v>
          </cell>
          <cell r="B5762" t="str">
            <v>DEMOLICAO DE CONCRETO SIMPLES</v>
          </cell>
          <cell r="C5762" t="str">
            <v>M3</v>
          </cell>
          <cell r="D5762">
            <v>205.19</v>
          </cell>
        </row>
        <row r="5763">
          <cell r="A5763">
            <v>73624</v>
          </cell>
          <cell r="B5763" t="str">
            <v>SUPORTE PARA TRANSFORMADOR EM POSTE DE CONCRETO CIRCULAR</v>
          </cell>
          <cell r="C5763" t="str">
            <v>UN</v>
          </cell>
          <cell r="D5763">
            <v>69.62</v>
          </cell>
        </row>
        <row r="5764">
          <cell r="A5764">
            <v>73631</v>
          </cell>
          <cell r="B5764" t="str">
            <v>GUARDA-CORPO EM TUBO DE ACO GALVANIZADO 1 1/2"</v>
          </cell>
          <cell r="C5764" t="str">
            <v>M2</v>
          </cell>
          <cell r="D5764">
            <v>276.81</v>
          </cell>
        </row>
        <row r="5765">
          <cell r="A5765">
            <v>73655</v>
          </cell>
          <cell r="B5765" t="str">
            <v>PISO EM TABUA CORRIDA DE MADEIRA ESPESSURA 2,5CM FIXADO EM PECAS DE MADEIRA E ASSENTADO EM ARGAMASSA TRACO 1:4 (CIMENTO/AREIA)</v>
          </cell>
          <cell r="C5765" t="str">
            <v>M2</v>
          </cell>
          <cell r="D5765">
            <v>109.95</v>
          </cell>
        </row>
        <row r="5766">
          <cell r="A5766">
            <v>73656</v>
          </cell>
          <cell r="B5766" t="str">
            <v>JATEAMENTO COM AREIA EM ESTRUTURA METALICA</v>
          </cell>
          <cell r="C5766" t="str">
            <v>M2</v>
          </cell>
          <cell r="D5766">
            <v>12.45</v>
          </cell>
        </row>
        <row r="5767">
          <cell r="A5767">
            <v>73658</v>
          </cell>
          <cell r="B5767" t="str">
            <v>LIGAÇÃO DOMICILIAR DE ESGOTO DN 100MM, DA CASA ATÉ A CAIXA, COMPOSTO POR 10,0M TUBO DE PVC ESGOTO PREDIAL DN 100MM E CAIXA DE ALVENARIA COM TAMPA DE CONCRETO - FORNECIMENTO E INSTALAÇÃO</v>
          </cell>
          <cell r="C5767" t="str">
            <v>UN</v>
          </cell>
          <cell r="D5767">
            <v>455.51</v>
          </cell>
        </row>
        <row r="5768">
          <cell r="A5768">
            <v>73660</v>
          </cell>
          <cell r="B5768" t="str">
            <v>LEITO FILTRANTE - ASSENTAMENTO DE BLOCOS LEOPOLD</v>
          </cell>
          <cell r="C5768" t="str">
            <v>M2</v>
          </cell>
          <cell r="D5768">
            <v>57.62</v>
          </cell>
        </row>
        <row r="5769">
          <cell r="A5769">
            <v>73661</v>
          </cell>
          <cell r="B5769" t="str">
            <v>FORNECIMENTO E INSTALACAO DE TALHA E TROLEY MANUAL DE 1 TONELADA</v>
          </cell>
          <cell r="C5769" t="str">
            <v>UN</v>
          </cell>
          <cell r="D5769">
            <v>2109.0300000000002</v>
          </cell>
        </row>
        <row r="5770">
          <cell r="A5770">
            <v>73665</v>
          </cell>
          <cell r="B5770" t="str">
            <v>ESCADA TIPO MARINHEIRO EM ACO CA-50 9,52MM INCLUSO PINTURA COM FUNDO ANTICORROSIVO TIPO ZARCAO</v>
          </cell>
          <cell r="C5770" t="str">
            <v>M</v>
          </cell>
          <cell r="D5770">
            <v>54.77</v>
          </cell>
        </row>
        <row r="5771">
          <cell r="A5771">
            <v>73669</v>
          </cell>
          <cell r="B5771" t="str">
            <v>CORRIMAO EM MADEIRA 1A 2,5X30CM</v>
          </cell>
          <cell r="C5771" t="str">
            <v>M</v>
          </cell>
          <cell r="D5771">
            <v>60.5</v>
          </cell>
        </row>
        <row r="5772">
          <cell r="A5772">
            <v>73672</v>
          </cell>
          <cell r="B5772" t="str">
            <v>DESMATAMENTO E LIMPEZA MECANIZADA DE TERRENO COM ARVORES ATE Ø 15CM, UTILIZANDO TRATOR DE ESTEIRAS</v>
          </cell>
          <cell r="C5772" t="str">
            <v>M2</v>
          </cell>
          <cell r="D5772">
            <v>0.33</v>
          </cell>
        </row>
        <row r="5773">
          <cell r="A5773">
            <v>73676</v>
          </cell>
          <cell r="B5773" t="str">
            <v>PISO CIMENTADO TRAÇO 1:3 (CIMENTO E AREIA) ACABAMENTO LISO PIGMENTADO ESPESSURA 1,5CM COM JUNTAS PLASTICAS DE DILATACAO E ARGAMASSA EM PREPARO MANUAL</v>
          </cell>
          <cell r="C5773" t="str">
            <v>M2</v>
          </cell>
          <cell r="D5773">
            <v>47.07</v>
          </cell>
        </row>
        <row r="5774">
          <cell r="A5774">
            <v>73679</v>
          </cell>
          <cell r="B5774" t="str">
            <v>LOCAÇÃO DE ADUTORAS, COLETORES TRONCO E INTERCEPTORES - ATÉ DN 500 MM</v>
          </cell>
          <cell r="C5774" t="str">
            <v>M</v>
          </cell>
          <cell r="D5774">
            <v>1.96</v>
          </cell>
        </row>
        <row r="5775">
          <cell r="A5775">
            <v>73686</v>
          </cell>
          <cell r="B5775" t="str">
            <v>LOCACAO DA OBRA, COM USO DE EQUIPAMENTOS TOPOGRAFICOS, INCLUSIVE NIVELADOR</v>
          </cell>
          <cell r="C5775" t="str">
            <v>M2</v>
          </cell>
          <cell r="D5775">
            <v>16.82</v>
          </cell>
        </row>
        <row r="5776">
          <cell r="A5776">
            <v>73688</v>
          </cell>
          <cell r="B5776" t="str">
            <v>CABO TELEFONICO CTP-APL-50, 30 PARES (USO EXTERNO) - FORNECIMENTO E INSTALACAO</v>
          </cell>
          <cell r="C5776" t="str">
            <v>M</v>
          </cell>
          <cell r="D5776">
            <v>30.89</v>
          </cell>
        </row>
        <row r="5777">
          <cell r="A5777">
            <v>73689</v>
          </cell>
          <cell r="B5777" t="str">
            <v>CABO TELEFONICO CTP-APL-50, 20 PARES (USO EXTERNO) - FORNECIMENTO E INSTALACAO</v>
          </cell>
          <cell r="C5777" t="str">
            <v>M</v>
          </cell>
          <cell r="D5777">
            <v>22.47</v>
          </cell>
        </row>
        <row r="5778">
          <cell r="A5778">
            <v>73690</v>
          </cell>
          <cell r="B5778" t="str">
            <v>CABO TELEFONICO CTP-APL-50, 10 PARES (USO EXTERNO) - FORNECIMENTO E INSTALACAO</v>
          </cell>
          <cell r="C5778" t="str">
            <v>M</v>
          </cell>
          <cell r="D5778">
            <v>13.71</v>
          </cell>
        </row>
        <row r="5779">
          <cell r="A5779">
            <v>73693</v>
          </cell>
          <cell r="B5779" t="str">
            <v>LEITO FILTRANTE - COLOCACAO DE LONA PLASTICA</v>
          </cell>
          <cell r="C5779" t="str">
            <v>M2</v>
          </cell>
          <cell r="D5779">
            <v>18.09</v>
          </cell>
        </row>
        <row r="5780">
          <cell r="A5780">
            <v>73694</v>
          </cell>
          <cell r="B5780" t="str">
            <v>INSTALACAO DE BOMBA DOSADORA</v>
          </cell>
          <cell r="C5780" t="str">
            <v>UN</v>
          </cell>
          <cell r="D5780">
            <v>128.9</v>
          </cell>
        </row>
        <row r="5781">
          <cell r="A5781">
            <v>73695</v>
          </cell>
          <cell r="B5781" t="str">
            <v>INSTALACAO DE AGITADOR</v>
          </cell>
          <cell r="C5781" t="str">
            <v>UN</v>
          </cell>
          <cell r="D5781">
            <v>66.290000000000006</v>
          </cell>
        </row>
        <row r="5782">
          <cell r="A5782">
            <v>73697</v>
          </cell>
          <cell r="B5782" t="str">
            <v>ENROCAMENTO MANUAL, SEM ARRUMACAO DO MATERIAL</v>
          </cell>
          <cell r="C5782" t="str">
            <v>M3</v>
          </cell>
          <cell r="D5782">
            <v>138.28</v>
          </cell>
        </row>
        <row r="5783">
          <cell r="A5783">
            <v>73698</v>
          </cell>
          <cell r="B5783" t="str">
            <v>ENROCAMENTO MANUAL, COM ARRUMACAO DO MATERIAL</v>
          </cell>
          <cell r="C5783" t="str">
            <v>M3</v>
          </cell>
          <cell r="D5783">
            <v>184.96</v>
          </cell>
        </row>
        <row r="5784">
          <cell r="A5784">
            <v>73714</v>
          </cell>
          <cell r="B5784" t="str">
            <v>CAIXA PARA RALO C OM GRELHA FOFO 135 KG DE ALV TIJOLO MACICO (7X10X20) PAREDES DE UMA VEZ (0.20 M) DE 0.90X1.20X1.50 M (EXTERNA) COM ARGAMASSA 1:4 CIMENTO:AREIA, BASE CONC FCK=10 MPA, EXCLUSIVE ESCAVACAO E REATERRO.</v>
          </cell>
          <cell r="C5784" t="str">
            <v>UN</v>
          </cell>
          <cell r="D5784">
            <v>1275.8900000000001</v>
          </cell>
        </row>
        <row r="5785">
          <cell r="A5785">
            <v>75220</v>
          </cell>
          <cell r="B5785" t="str">
            <v>CUMEEIRA EM PERFIL ONDULADO DE ALUMÍNIO</v>
          </cell>
          <cell r="C5785" t="str">
            <v>M</v>
          </cell>
          <cell r="D5785">
            <v>32.53</v>
          </cell>
        </row>
        <row r="5786">
          <cell r="A5786">
            <v>75889</v>
          </cell>
          <cell r="B5786" t="str">
            <v>PINTURA PARA TELHAS DE ALUMINIO COM TINTA ESMALTE AUTOMOTIVA</v>
          </cell>
          <cell r="C5786" t="str">
            <v>M2</v>
          </cell>
          <cell r="D5786">
            <v>15.48</v>
          </cell>
        </row>
        <row r="5787">
          <cell r="A5787">
            <v>78472</v>
          </cell>
          <cell r="B5787" t="str">
            <v>SERVICOS TOPOGRAFICOS PARA PAVIMENTACAO, INCLUSIVE NOTA DE SERVICOS, ACOMPANHAMENTO E GREIDE</v>
          </cell>
          <cell r="C5787" t="str">
            <v>M2</v>
          </cell>
          <cell r="D5787">
            <v>0.28000000000000003</v>
          </cell>
        </row>
        <row r="5788">
          <cell r="A5788">
            <v>79460</v>
          </cell>
          <cell r="B5788" t="str">
            <v>PINTURA EPOXI, DUAS DEMAOS</v>
          </cell>
          <cell r="C5788" t="str">
            <v>M2</v>
          </cell>
          <cell r="D5788">
            <v>34.29</v>
          </cell>
        </row>
        <row r="5789">
          <cell r="A5789">
            <v>79462</v>
          </cell>
          <cell r="B5789" t="str">
            <v>EMASSAMENTO COM MASSA EPOXI, 2 DEMAOS</v>
          </cell>
          <cell r="C5789" t="str">
            <v>M2</v>
          </cell>
          <cell r="D5789">
            <v>44.58</v>
          </cell>
        </row>
        <row r="5790">
          <cell r="A5790">
            <v>79463</v>
          </cell>
          <cell r="B5790" t="str">
            <v>PINTURA A OLEO, 1 DEMAO</v>
          </cell>
          <cell r="C5790" t="str">
            <v>M2</v>
          </cell>
          <cell r="D5790">
            <v>11.52</v>
          </cell>
        </row>
        <row r="5791">
          <cell r="A5791">
            <v>79464</v>
          </cell>
          <cell r="B5791" t="str">
            <v>PINTURA A OLEO, 2 DEMAOS</v>
          </cell>
          <cell r="C5791" t="str">
            <v>M2</v>
          </cell>
          <cell r="D5791">
            <v>15.33</v>
          </cell>
        </row>
        <row r="5792">
          <cell r="A5792">
            <v>79465</v>
          </cell>
          <cell r="B5792" t="str">
            <v>PINTURA COM TINTA A BASE DE BORRACHA CLORADA, 2 DEMAOS</v>
          </cell>
          <cell r="C5792" t="str">
            <v>M2</v>
          </cell>
          <cell r="D5792">
            <v>35.81</v>
          </cell>
        </row>
        <row r="5793">
          <cell r="A5793">
            <v>79466</v>
          </cell>
          <cell r="B5793" t="str">
            <v>PINTURA COM VERNIZ POLIURETANO, 2 DEMAOS</v>
          </cell>
          <cell r="C5793" t="str">
            <v>M2</v>
          </cell>
          <cell r="D5793">
            <v>15.34</v>
          </cell>
        </row>
        <row r="5794">
          <cell r="A5794">
            <v>79467</v>
          </cell>
          <cell r="B5794" t="str">
            <v>PINTURA COM TINTA A BASE DE BORRACHA CLORADA , DE FAIXAS DE DEMARCACAO, EM QUADRA POLIESPORTIVA, 5 CM DE LARGURA.</v>
          </cell>
          <cell r="C5794" t="str">
            <v>ML</v>
          </cell>
          <cell r="D5794">
            <v>11.5</v>
          </cell>
        </row>
        <row r="5795">
          <cell r="A5795">
            <v>79471</v>
          </cell>
          <cell r="B5795" t="str">
            <v>PINTURA ADESIVA P/ CONCRETO, A BASE DE RESINA EPOXI ( SIKADUR 32 )</v>
          </cell>
          <cell r="C5795" t="str">
            <v>KG</v>
          </cell>
          <cell r="D5795">
            <v>60.09</v>
          </cell>
        </row>
        <row r="5796">
          <cell r="A5796">
            <v>79472</v>
          </cell>
          <cell r="B5796" t="str">
            <v>REGULARIZACAO DE SUPERFICIES EM TERRA COM MOTONIVELADORA</v>
          </cell>
          <cell r="C5796" t="str">
            <v>M2</v>
          </cell>
          <cell r="D5796">
            <v>0.47</v>
          </cell>
        </row>
        <row r="5797">
          <cell r="A5797">
            <v>79473</v>
          </cell>
          <cell r="B5797" t="str">
            <v>CORTE E ATERRO COMPENSADO</v>
          </cell>
          <cell r="C5797" t="str">
            <v>M3</v>
          </cell>
          <cell r="D5797">
            <v>5</v>
          </cell>
        </row>
        <row r="5798">
          <cell r="A5798">
            <v>79475</v>
          </cell>
          <cell r="B5798" t="str">
            <v>ESCAVACAO MANUAL CAMPO ABERTO P/TUBULAO - FUSTE E/OU BASE (PARA TODAS AS PROFUNDIDADES)</v>
          </cell>
          <cell r="C5798" t="str">
            <v>M3</v>
          </cell>
          <cell r="D5798">
            <v>322.2</v>
          </cell>
        </row>
        <row r="5799">
          <cell r="A5799">
            <v>79480</v>
          </cell>
          <cell r="B5799" t="str">
            <v>ESCAVACAO MECANICA CAMPO ABERTO EM SOLO EXCETO ROCHA ATE 2,00M PROFUNDIDADE</v>
          </cell>
          <cell r="C5799" t="str">
            <v>M3</v>
          </cell>
          <cell r="D5799">
            <v>2.0299999999999998</v>
          </cell>
        </row>
        <row r="5800">
          <cell r="A5800">
            <v>79482</v>
          </cell>
          <cell r="B5800" t="str">
            <v>ATERRO COM AREIA COM ADENSAMENTO HIDRAULICO</v>
          </cell>
          <cell r="C5800" t="str">
            <v>M3</v>
          </cell>
          <cell r="D5800">
            <v>63.67</v>
          </cell>
        </row>
        <row r="5801">
          <cell r="A5801">
            <v>79627</v>
          </cell>
          <cell r="B5801" t="str">
            <v>DIVISORIA EM GRANITO BRANCO POLIDO, ESP = 3CM, ASSENTADO COM ARGAMASSA TRACO 1:4, ARREMATE EM CIMENTO BRANCO, EXCLUSIVE FERRAGENS</v>
          </cell>
          <cell r="C5801" t="str">
            <v>M2</v>
          </cell>
          <cell r="D5801">
            <v>558.09</v>
          </cell>
        </row>
        <row r="5802">
          <cell r="A5802">
            <v>83335</v>
          </cell>
          <cell r="B5802" t="str">
            <v>ESCAVACAO SUBMERSA COM DRAGA DE MANDIBULA</v>
          </cell>
          <cell r="C5802" t="str">
            <v>M3</v>
          </cell>
          <cell r="D5802">
            <v>37.04</v>
          </cell>
        </row>
        <row r="5803">
          <cell r="A5803">
            <v>83336</v>
          </cell>
          <cell r="B5803" t="str">
            <v>ESCAVACAO MECANICA PARA ACERTO DE TALUDES, EM MATERIAL DE 1A CATEGORIA, COM ESCAVADEIRA HIDRAULICA</v>
          </cell>
          <cell r="C5803" t="str">
            <v>M3</v>
          </cell>
          <cell r="D5803">
            <v>4.01</v>
          </cell>
        </row>
        <row r="5804">
          <cell r="A5804">
            <v>83338</v>
          </cell>
          <cell r="B5804" t="str">
            <v>ESCAVACAO MECANICA, A CEU ABERTO, EM MATERIAL DE 1A CATEGORIA, COM ESCAVADEIRA HIDRAULICA, CAPACIDADE DE 0,78 M3</v>
          </cell>
          <cell r="C5804" t="str">
            <v>M3</v>
          </cell>
          <cell r="D5804">
            <v>2.21</v>
          </cell>
        </row>
        <row r="5805">
          <cell r="A5805">
            <v>83343</v>
          </cell>
          <cell r="B5805" t="str">
            <v>ESCAVACAO MECANICA DE VALAS (SOLO COM AGUA), PROFUNDIDADE MAIOR QUE 4,00 M ATE 6,00 M.</v>
          </cell>
          <cell r="C5805" t="str">
            <v>M3</v>
          </cell>
          <cell r="D5805">
            <v>12.23</v>
          </cell>
        </row>
        <row r="5806">
          <cell r="A5806">
            <v>83344</v>
          </cell>
          <cell r="B5806" t="str">
            <v>ESPALHAMENTO DE MATERIAL EM BOTA FORA, COM UTILIZACAO DE TRATOR DE ESTEIRAS DE 165 HP</v>
          </cell>
          <cell r="C5806" t="str">
            <v>M3</v>
          </cell>
          <cell r="D5806">
            <v>0.84</v>
          </cell>
        </row>
        <row r="5807">
          <cell r="A5807">
            <v>83346</v>
          </cell>
          <cell r="B5807" t="str">
            <v>UMEDECIMENTO DE MATERIAL PARA FECHAMENTO DE VALAS.</v>
          </cell>
          <cell r="C5807" t="str">
            <v>M3</v>
          </cell>
          <cell r="D5807">
            <v>0.85</v>
          </cell>
        </row>
        <row r="5808">
          <cell r="A5808">
            <v>83356</v>
          </cell>
          <cell r="B5808" t="str">
            <v>TRANSPORTE COMERCIAL DE BRITA</v>
          </cell>
          <cell r="C5808" t="str">
            <v>M3XKM</v>
          </cell>
          <cell r="D5808">
            <v>0.74</v>
          </cell>
        </row>
        <row r="5809">
          <cell r="A5809">
            <v>83358</v>
          </cell>
          <cell r="B5809" t="str">
            <v>TRANSPORTE DE PAVIMENTACAO REMOVIDA (RODOVIAS NAO URBANAS)</v>
          </cell>
          <cell r="C5809" t="str">
            <v>M3XKM</v>
          </cell>
          <cell r="D5809">
            <v>1.53</v>
          </cell>
        </row>
        <row r="5810">
          <cell r="A5810">
            <v>83361</v>
          </cell>
          <cell r="B5810" t="str">
            <v>ESPARGIDOR DE ASFALTO PRESSURIZADO, TANQUE 6 M3 COM ISOLAÇÃO TÉRMICA, AQUECIDO COM 2 MAÇARICOS, COM BARRA ESPARGIDORA 3,60 M, MONTADO SOBRE CAMINHÃO  TOCO, PBT 14.300 KG, POTÊNCIA 185 CV - MANUTENÇÃO. AF_08/2015</v>
          </cell>
          <cell r="C5810" t="str">
            <v>H</v>
          </cell>
          <cell r="D5810">
            <v>8.49</v>
          </cell>
        </row>
        <row r="5811">
          <cell r="A5811">
            <v>83362</v>
          </cell>
          <cell r="B5811" t="str">
            <v>ESPARGIDOR DE ASFALTO PRESSURIZADO, TANQUE 6 M3 COM ISOLAÇÃO TÉRMICA, AQUECIDO COM 2 MAÇARICOS, COM BARRA ESPARGIDORA 3,60 M, MONTADO SOBRE CAMINHÃO  TOCO, PBT 14.300 KG, POTÊNCIA 185 CV - CHP DIURNO. AF_08/2015</v>
          </cell>
          <cell r="C5811" t="str">
            <v>CHP</v>
          </cell>
          <cell r="D5811">
            <v>163.32</v>
          </cell>
        </row>
        <row r="5812">
          <cell r="A5812">
            <v>83366</v>
          </cell>
          <cell r="B5812" t="str">
            <v>CAIXA DE PASSAGEM PARA TELEFONE 15X15X10CM (SOBREPOR), FORNECIMENTO E INSTALACAO.</v>
          </cell>
          <cell r="C5812" t="str">
            <v>UN</v>
          </cell>
          <cell r="D5812">
            <v>56.48</v>
          </cell>
        </row>
        <row r="5813">
          <cell r="A5813">
            <v>83367</v>
          </cell>
          <cell r="B5813" t="str">
            <v>CAIXA DE PASSAGEM PARA TELEFONE 80X80X15CM (SOBREPOR) FORNECIMENTO E INSTALACAO</v>
          </cell>
          <cell r="C5813" t="str">
            <v>UN</v>
          </cell>
          <cell r="D5813">
            <v>434.14</v>
          </cell>
        </row>
        <row r="5814">
          <cell r="A5814">
            <v>83368</v>
          </cell>
          <cell r="B5814" t="str">
            <v>CAIXA DE PASSAGEM PARA TELEFONE 150X150X15CM (SOBREPOR) FORNECIMENTO E INSTALACAO</v>
          </cell>
          <cell r="C5814" t="str">
            <v>UN</v>
          </cell>
          <cell r="D5814">
            <v>1177.6199999999999</v>
          </cell>
        </row>
        <row r="5815">
          <cell r="A5815">
            <v>83369</v>
          </cell>
          <cell r="B5815" t="str">
            <v>QUADRO DE DISTRIBUICAO PARA TELEFONE N.4, 60X60X12CM EM CHAPA METALICA, DE EMBUTIR, SEM ACESSORIOS, PADRAO TELEBRAS, FORNECIMENTO E INSTALACAO</v>
          </cell>
          <cell r="C5815" t="str">
            <v>UN</v>
          </cell>
          <cell r="D5815">
            <v>276.31</v>
          </cell>
        </row>
        <row r="5816">
          <cell r="A5816">
            <v>83370</v>
          </cell>
          <cell r="B5816" t="str">
            <v>QUADRO DE DISTRIBUICAO PARA TELEFONE N.3, 40X40X12CM EM CHAPA METALICA, DE EMBUTIR, SEM ACESSORIOS, PADRAO TELEBRAS, FORNECIMENTO E INSTALACAO</v>
          </cell>
          <cell r="C5816" t="str">
            <v>UN</v>
          </cell>
          <cell r="D5816">
            <v>169.55</v>
          </cell>
        </row>
        <row r="5817">
          <cell r="A5817">
            <v>83371</v>
          </cell>
          <cell r="B5817" t="str">
            <v>QUADRO DE DISTRIBUICAO PARA TELEFONE N.2, 20X20X12CM EM CHAPA METALICA, DE EMBUTIR, SEM ACESSORIOS, PADRAO TELEBRAS, FORNECIMENTO E INSTALACAO</v>
          </cell>
          <cell r="C5817" t="str">
            <v>UN</v>
          </cell>
          <cell r="D5817">
            <v>100.57</v>
          </cell>
        </row>
        <row r="5818">
          <cell r="A5818">
            <v>83372</v>
          </cell>
          <cell r="B5818" t="str">
            <v>CAIXA DE MEDICAO EM ALTA TENSAO - FORNECIMENTO E INSTALACAO</v>
          </cell>
          <cell r="C5818" t="str">
            <v>UN</v>
          </cell>
          <cell r="D5818">
            <v>743.42</v>
          </cell>
        </row>
        <row r="5819">
          <cell r="A5819">
            <v>83377</v>
          </cell>
          <cell r="B5819" t="str">
            <v>CONECTOR DE PARAFUSO FENDIDO EM LIGA DE COBRE COM SEPARADOR DE CABOS PARA CABO 50 MM2 - FORNECIMENTO E INSTALACAO</v>
          </cell>
          <cell r="C5819" t="str">
            <v>UN</v>
          </cell>
          <cell r="D5819">
            <v>9.4700000000000006</v>
          </cell>
        </row>
        <row r="5820">
          <cell r="A5820">
            <v>83391</v>
          </cell>
          <cell r="B5820" t="str">
            <v>REATOR PARA LAMPADA FLUORESCENTE 2X40W PARTIDA RAPIDA FORNECIMENTO E INSTALACAO</v>
          </cell>
          <cell r="C5820" t="str">
            <v>UN</v>
          </cell>
          <cell r="D5820">
            <v>21.33</v>
          </cell>
        </row>
        <row r="5821">
          <cell r="A5821">
            <v>83392</v>
          </cell>
          <cell r="B5821" t="str">
            <v>REATOR PARA LAMPADA FLUORESCENTE 1X20W PARTIDA RAPIDA FORNECIMENTO E INSTALACAO</v>
          </cell>
          <cell r="C5821" t="str">
            <v>UN</v>
          </cell>
          <cell r="D5821">
            <v>15.68</v>
          </cell>
        </row>
        <row r="5822">
          <cell r="A5822">
            <v>83393</v>
          </cell>
          <cell r="B5822" t="str">
            <v>REATOR PARA LAMPADA FLUORESCENTE 1X40W PARTIDA RAPIDA FORNECIMENTO E INSTALACAO</v>
          </cell>
          <cell r="C5822" t="str">
            <v>UN</v>
          </cell>
          <cell r="D5822">
            <v>20.28</v>
          </cell>
        </row>
        <row r="5823">
          <cell r="A5823">
            <v>83394</v>
          </cell>
          <cell r="B5823" t="str">
            <v>POSTE DE CONCRETO DUPLO T H=11M E CARGA NOMINAL 200KG INCLUSIVE ESCAVACAO, EXCLUSIVE TRANSPORTE - FORNECIMENTO E INSTALACAO</v>
          </cell>
          <cell r="C5823" t="str">
            <v>UN</v>
          </cell>
          <cell r="D5823">
            <v>927.2</v>
          </cell>
        </row>
        <row r="5824">
          <cell r="A5824">
            <v>83396</v>
          </cell>
          <cell r="B5824" t="str">
            <v>POSTE DE CONCRETO DUPLO T H=9M CARGA NOMINAL 300KG INCLUSIVE ESCAVACAO, EXCLUSIVE TRANSPORTE - FORNECIMENTO E INSTALACAO</v>
          </cell>
          <cell r="C5824" t="str">
            <v>UN</v>
          </cell>
          <cell r="D5824">
            <v>837.54</v>
          </cell>
        </row>
        <row r="5825">
          <cell r="A5825">
            <v>83397</v>
          </cell>
          <cell r="B5825" t="str">
            <v>POSTE DE CONCRETO DUPLO T H=9M CARGA NOMINAL 500KG INCLUSIVE ESCAVACAO, EXCLUSIVE TRANSPORTE - FORNECIMENTO E INSTALACAO</v>
          </cell>
          <cell r="C5825" t="str">
            <v>UN</v>
          </cell>
          <cell r="D5825">
            <v>1112.74</v>
          </cell>
        </row>
        <row r="5826">
          <cell r="A5826">
            <v>83398</v>
          </cell>
          <cell r="B5826" t="str">
            <v>POSTE DE CONCRETO DUPLO T H=10M CARGA NOMINAL 300KG INCLUSIVE ESCAVACAO, EXCLUSIVE TRANSPORTE - FORNECIMENTO E INSTALACAO</v>
          </cell>
          <cell r="C5826" t="str">
            <v>UN</v>
          </cell>
          <cell r="D5826">
            <v>974.25</v>
          </cell>
        </row>
        <row r="5827">
          <cell r="A5827">
            <v>83399</v>
          </cell>
          <cell r="B5827" t="str">
            <v>RELE FOTOELETRICO P/ COMANDO DE ILUMINACAO EXTERNA 220V/1000W - FORNECIMENTO E INSTALACAO</v>
          </cell>
          <cell r="C5827" t="str">
            <v>UN</v>
          </cell>
          <cell r="D5827">
            <v>23.26</v>
          </cell>
        </row>
        <row r="5828">
          <cell r="A5828">
            <v>83400</v>
          </cell>
          <cell r="B5828" t="str">
            <v>BRACO P/ ILUMINACAO DE RUAS EM TUBO ACO GALV 1" COMP = 1,20M E INCLINACAO 25GRAUS EM RELACAO AO PLANO VERTICAL P/ FIXACAO EM POSTE OU PAREDE - FORNECIMENTO E INSTALACAO</v>
          </cell>
          <cell r="C5828" t="str">
            <v>UN</v>
          </cell>
          <cell r="D5828">
            <v>80.540000000000006</v>
          </cell>
        </row>
        <row r="5829">
          <cell r="A5829">
            <v>83401</v>
          </cell>
          <cell r="B5829" t="str">
            <v>BRACO P/ LUMINARIA PUBLICA 1 X 1,50 M, EM TUBO ACO GALV 3/4, P/ FIXACAO EM POSTE OU PAREDE - FORNECIMENTO E INSTALACAO</v>
          </cell>
          <cell r="C5829" t="str">
            <v>UN</v>
          </cell>
          <cell r="D5829">
            <v>80.540000000000006</v>
          </cell>
        </row>
        <row r="5830">
          <cell r="A5830">
            <v>83402</v>
          </cell>
          <cell r="B5830" t="str">
            <v>ABRACADEIRA DE FIXACAO DE BRACOS DE LUMINARIAS DE 4" - FORNECIMENTO E INSTALACAO</v>
          </cell>
          <cell r="C5830" t="str">
            <v>UN</v>
          </cell>
          <cell r="D5830">
            <v>44.09</v>
          </cell>
        </row>
        <row r="5831">
          <cell r="A5831">
            <v>83403</v>
          </cell>
          <cell r="B5831" t="str">
            <v>INTERRUPTOR PULSADOR DE CAMPAINHA OU MINUTERIA 2A/250V C/ CAIXA - FORNECIMENTO E INSTALACAO</v>
          </cell>
          <cell r="C5831" t="str">
            <v>UN</v>
          </cell>
          <cell r="D5831">
            <v>13.67</v>
          </cell>
        </row>
        <row r="5832">
          <cell r="A5832">
            <v>83443</v>
          </cell>
          <cell r="B5832" t="str">
            <v>CAIXA DE PASSAGEM 20X20X25 FUNDO BRITA COM TAMPA</v>
          </cell>
          <cell r="C5832" t="str">
            <v>UN</v>
          </cell>
          <cell r="D5832">
            <v>42.76</v>
          </cell>
        </row>
        <row r="5833">
          <cell r="A5833">
            <v>83446</v>
          </cell>
          <cell r="B5833" t="str">
            <v>CAIXA DE PASSAGEM 30X30X40 COM TAMPA E DRENO BRITA</v>
          </cell>
          <cell r="C5833" t="str">
            <v>UN</v>
          </cell>
          <cell r="D5833">
            <v>139.72999999999999</v>
          </cell>
        </row>
        <row r="5834">
          <cell r="A5834">
            <v>83447</v>
          </cell>
          <cell r="B5834" t="str">
            <v>CAIXA DE PASSAGEM 40X40X50 FUNDO BRITA COM TAMPA</v>
          </cell>
          <cell r="C5834" t="str">
            <v>UN</v>
          </cell>
          <cell r="D5834">
            <v>150.37</v>
          </cell>
        </row>
        <row r="5835">
          <cell r="A5835">
            <v>83448</v>
          </cell>
          <cell r="B5835" t="str">
            <v>CAIXA DE PASSGEM 50X50X60 FUNDO BRITA C/ TAMPA</v>
          </cell>
          <cell r="C5835" t="str">
            <v>UN</v>
          </cell>
          <cell r="D5835">
            <v>227.38</v>
          </cell>
        </row>
        <row r="5836">
          <cell r="A5836">
            <v>83449</v>
          </cell>
          <cell r="B5836" t="str">
            <v>CAIXA DE PASSAGEM 60X60X70 FUNDO BRITA COM TAMPA</v>
          </cell>
          <cell r="C5836" t="str">
            <v>UN</v>
          </cell>
          <cell r="D5836">
            <v>320.73</v>
          </cell>
        </row>
        <row r="5837">
          <cell r="A5837">
            <v>83450</v>
          </cell>
          <cell r="B5837" t="str">
            <v>CAIXA DE PASSAGEM 80X80X62 FUNDO BRITA COM TAMPA</v>
          </cell>
          <cell r="C5837" t="str">
            <v>UN</v>
          </cell>
          <cell r="D5837">
            <v>382.15</v>
          </cell>
        </row>
        <row r="5838">
          <cell r="A5838">
            <v>83463</v>
          </cell>
          <cell r="B5838" t="str">
            <v>QUADRO DE DISTRIBUICAO DE ENERGIA EM CHAPA DE ACO GALVANIZADO, PARA 12 DISJUNTORES TERMOMAGNETICOS MONOPOLARES, COM BARRAMENTO TRIFASICO E NEUTRO - FORNECIMENTO E INSTALACAO</v>
          </cell>
          <cell r="C5838" t="str">
            <v>UN</v>
          </cell>
          <cell r="D5838">
            <v>303.12</v>
          </cell>
        </row>
        <row r="5839">
          <cell r="A5839">
            <v>83465</v>
          </cell>
          <cell r="B5839" t="str">
            <v>INTERRUPTOR INTERMEDIARIO (FOUR-WAY) - FORNECIMENTO E INSTALACAO</v>
          </cell>
          <cell r="C5839" t="str">
            <v>UN</v>
          </cell>
          <cell r="D5839">
            <v>33.53</v>
          </cell>
        </row>
        <row r="5840">
          <cell r="A5840">
            <v>83468</v>
          </cell>
          <cell r="B5840" t="str">
            <v>LAMPADA FLUORESCENTE 20W - FORNECIMENTO E INSTALACAO</v>
          </cell>
          <cell r="C5840" t="str">
            <v>UN</v>
          </cell>
          <cell r="D5840">
            <v>5.24</v>
          </cell>
        </row>
        <row r="5841">
          <cell r="A5841">
            <v>83469</v>
          </cell>
          <cell r="B5841" t="str">
            <v>LAMPADA FLUORESCENTE 40W - FORNECIMENTO E INSTALACAO</v>
          </cell>
          <cell r="C5841" t="str">
            <v>UN</v>
          </cell>
          <cell r="D5841">
            <v>5.24</v>
          </cell>
        </row>
        <row r="5842">
          <cell r="A5842">
            <v>83470</v>
          </cell>
          <cell r="B5842" t="str">
            <v>LAMPADA FLUORESCENTE TP HO 85W - FORNECIMENTO E INSTALACAO</v>
          </cell>
          <cell r="C5842" t="str">
            <v>UN</v>
          </cell>
          <cell r="D5842">
            <v>56.3</v>
          </cell>
        </row>
        <row r="5843">
          <cell r="A5843">
            <v>83475</v>
          </cell>
          <cell r="B5843" t="str">
            <v>LUMINARIA FECHADA PARA ILUMINACAO PUBLICA COM REATOR DE PARTIDA RAPIDA COM LAMPADA A VAPOR DE MERCURIO 250W - FORNECIMENTO E INSTALACAO</v>
          </cell>
          <cell r="C5843" t="str">
            <v>UN</v>
          </cell>
          <cell r="D5843">
            <v>274.43</v>
          </cell>
        </row>
        <row r="5844">
          <cell r="A5844">
            <v>83478</v>
          </cell>
          <cell r="B5844" t="str">
            <v>LUMINARIA FECHADA PARA ILUMINACAO PUBLICA - LAMPADAS DE 250/500W - FORNECIMENTO E INSTALACAO (EXCLUINDO LAMPADAS)</v>
          </cell>
          <cell r="C5844" t="str">
            <v>UN</v>
          </cell>
          <cell r="D5844">
            <v>200.65</v>
          </cell>
        </row>
        <row r="5845">
          <cell r="A5845">
            <v>83479</v>
          </cell>
          <cell r="B5845" t="str">
            <v>LUMINARIA ESTANQUE - PROTECAO CONTRA AGUA, POEIRA OU IMPACTOS - TIPO AQUATIC PIAL OU EQUIVALENTE</v>
          </cell>
          <cell r="C5845" t="str">
            <v>UN</v>
          </cell>
          <cell r="D5845">
            <v>80.069999999999993</v>
          </cell>
        </row>
        <row r="5846">
          <cell r="A5846">
            <v>83480</v>
          </cell>
          <cell r="B5846" t="str">
            <v>REATOR PARA LAMPADA VAPOR DE MERCURIO 125W  USO EXTERNO</v>
          </cell>
          <cell r="C5846" t="str">
            <v>UN</v>
          </cell>
          <cell r="D5846">
            <v>64.22</v>
          </cell>
        </row>
        <row r="5847">
          <cell r="A5847">
            <v>83481</v>
          </cell>
          <cell r="B5847" t="str">
            <v>REATOR PARA LAMPADA VAPOR DE MERCURIO 250W USO EXTERNO</v>
          </cell>
          <cell r="C5847" t="str">
            <v>UN</v>
          </cell>
          <cell r="D5847">
            <v>71.569999999999993</v>
          </cell>
        </row>
        <row r="5848">
          <cell r="A5848">
            <v>83482</v>
          </cell>
          <cell r="B5848" t="str">
            <v>FUSIVEL TIPO NH 250 A, TAMANHO 1 - FORNECIMENTO E INSTALACAO</v>
          </cell>
          <cell r="C5848" t="str">
            <v>UN</v>
          </cell>
          <cell r="D5848">
            <v>23.51</v>
          </cell>
        </row>
        <row r="5849">
          <cell r="A5849">
            <v>83483</v>
          </cell>
          <cell r="B5849" t="str">
            <v>HASTE DE TERRA CANTONEIRA GALVANIZADA L=2,00M COM CONEXOES</v>
          </cell>
          <cell r="C5849" t="str">
            <v>UN</v>
          </cell>
          <cell r="D5849">
            <v>52.59</v>
          </cell>
        </row>
        <row r="5850">
          <cell r="A5850">
            <v>83484</v>
          </cell>
          <cell r="B5850" t="str">
            <v>HASTE COPERWELD 3/4" X 3,00M COM CONECTOR</v>
          </cell>
          <cell r="C5850" t="str">
            <v>UN</v>
          </cell>
          <cell r="D5850">
            <v>64.03</v>
          </cell>
        </row>
        <row r="5851">
          <cell r="A5851">
            <v>83485</v>
          </cell>
          <cell r="B5851" t="str">
            <v>HASTE DE ATERRAMENTO EM AÇO COM 3,00 M DE COMPRIMENTO E DN = 5/8" REVESTIDA COM BAIXA CAMADA DE COBRE, SEM CONECTOR</v>
          </cell>
          <cell r="C5851" t="str">
            <v>UN</v>
          </cell>
          <cell r="D5851">
            <v>47.1</v>
          </cell>
        </row>
        <row r="5852">
          <cell r="A5852">
            <v>83486</v>
          </cell>
          <cell r="B5852" t="str">
            <v>BOMBA CENTRIFUGA C/ MOTOR ELETRICO TRIFASICO 1CV</v>
          </cell>
          <cell r="C5852" t="str">
            <v>UN</v>
          </cell>
          <cell r="D5852">
            <v>1075.8800000000001</v>
          </cell>
        </row>
        <row r="5853">
          <cell r="A5853">
            <v>83487</v>
          </cell>
          <cell r="B5853" t="str">
            <v>BASE PARA FUSIVEL (PORTA-FUSIVEL) NH 01 250A</v>
          </cell>
          <cell r="C5853" t="str">
            <v>UN</v>
          </cell>
          <cell r="D5853">
            <v>95.68</v>
          </cell>
        </row>
        <row r="5854">
          <cell r="A5854">
            <v>83490</v>
          </cell>
          <cell r="B5854" t="str">
            <v>CHAVE FACA TRIPOLAR BLINDADA 250V/30A - FORNECIMENTO E INSTALACAO</v>
          </cell>
          <cell r="C5854" t="str">
            <v>UN</v>
          </cell>
          <cell r="D5854">
            <v>199.56</v>
          </cell>
        </row>
        <row r="5855">
          <cell r="A5855">
            <v>83491</v>
          </cell>
          <cell r="B5855" t="str">
            <v>CHAVE GUARDA MOTOR TRIFASICO 5CV/220V C/ CHAVE MAGNETICA - FORNECIMENTO E INSTALACAO</v>
          </cell>
          <cell r="C5855" t="str">
            <v>UN</v>
          </cell>
          <cell r="D5855">
            <v>281.3</v>
          </cell>
        </row>
        <row r="5856">
          <cell r="A5856">
            <v>83492</v>
          </cell>
          <cell r="B5856" t="str">
            <v>CHAVE GUARDA MOTOR TRIFISICA 10CV/220V C/ CHAVE MAGNETICA - FORNECIMENTO E INSTALACAO</v>
          </cell>
          <cell r="C5856" t="str">
            <v>UN</v>
          </cell>
          <cell r="D5856">
            <v>424.94</v>
          </cell>
        </row>
        <row r="5857">
          <cell r="A5857">
            <v>83493</v>
          </cell>
          <cell r="B5857" t="str">
            <v>FUSIVEL TIPO NH 250A - TAMANHO 01 - FORNECIMENTO E INSTALACAO</v>
          </cell>
          <cell r="C5857" t="str">
            <v>UN</v>
          </cell>
          <cell r="D5857">
            <v>23.51</v>
          </cell>
        </row>
        <row r="5858">
          <cell r="A5858">
            <v>83513</v>
          </cell>
          <cell r="B5858" t="str">
            <v>FORNECIMENTO DE PERFIL SIMPLES "I" OU "H" ATE 8" INCLUSIVE PERDAS</v>
          </cell>
          <cell r="C5858" t="str">
            <v>KG</v>
          </cell>
          <cell r="D5858">
            <v>5.46</v>
          </cell>
        </row>
        <row r="5859">
          <cell r="A5859">
            <v>83514</v>
          </cell>
          <cell r="B5859" t="str">
            <v>FORNECIMENTO DE PERFIL SIMPLES "I" OU "H" 8 A 12" INCLUSIVE PERDAS</v>
          </cell>
          <cell r="C5859" t="str">
            <v>KG</v>
          </cell>
          <cell r="D5859">
            <v>4.74</v>
          </cell>
        </row>
        <row r="5860">
          <cell r="A5860">
            <v>83515</v>
          </cell>
          <cell r="B5860" t="str">
            <v>ESCORAMENTO FORMAS DE H=3,30 A 3,50 M, COM MADEIRA 3A QUALIDADE, NAO APARELHADA, APROVEITAMENTO TABUAS 3X E PRUMOS 4X</v>
          </cell>
          <cell r="C5860" t="str">
            <v>M3</v>
          </cell>
          <cell r="D5860">
            <v>10.27</v>
          </cell>
        </row>
        <row r="5861">
          <cell r="A5861">
            <v>83516</v>
          </cell>
          <cell r="B5861" t="str">
            <v>ESCORAMENTO FORMAS H=3,50 A 4,00 M, COM MADEIRA DE 3A QUALIDADE, NAO APARELHADA, APROVEITAMENTO TABUAS 3X E PRUMOS 4X.</v>
          </cell>
          <cell r="C5861" t="str">
            <v>M3</v>
          </cell>
          <cell r="D5861">
            <v>11.85</v>
          </cell>
        </row>
        <row r="5862">
          <cell r="A5862">
            <v>83518</v>
          </cell>
          <cell r="B5862" t="str">
            <v>ALVENARIA EMBASAMENTO E=20 CM BLOCO CONCRETO</v>
          </cell>
          <cell r="C5862" t="str">
            <v>M3</v>
          </cell>
          <cell r="D5862">
            <v>310.42</v>
          </cell>
        </row>
        <row r="5863">
          <cell r="A5863">
            <v>83520</v>
          </cell>
          <cell r="B5863" t="str">
            <v>TE PVC PARA COLETOR ESGOTO, EB644, D=100MM, COM JUNTA ELASTICA.</v>
          </cell>
          <cell r="C5863" t="str">
            <v>UN</v>
          </cell>
          <cell r="D5863">
            <v>105.15</v>
          </cell>
        </row>
        <row r="5864">
          <cell r="A5864">
            <v>83531</v>
          </cell>
          <cell r="B5864" t="str">
            <v>CURVA PARA REDE COLETOR ESGOTO, EB 644, 90GR, DN=200MM, COM JUNTA ELASTICA</v>
          </cell>
          <cell r="C5864" t="str">
            <v>UN</v>
          </cell>
          <cell r="D5864">
            <v>257.82</v>
          </cell>
        </row>
        <row r="5865">
          <cell r="A5865">
            <v>83534</v>
          </cell>
          <cell r="B5865" t="str">
            <v>LASTRO DE CONCRETO, PREPARO MECÂNICO, INCLUSOS ADITIVO IMPERMEABILIZANTE, LANÇAMENTO E ADENSAMENTO</v>
          </cell>
          <cell r="C5865" t="str">
            <v>M3</v>
          </cell>
          <cell r="D5865">
            <v>463.93</v>
          </cell>
        </row>
        <row r="5866">
          <cell r="A5866">
            <v>83535</v>
          </cell>
          <cell r="B5866" t="str">
            <v>CURVA PVC PARA REDE COLETOR ESGOTO, EB-644, 45 GR, 200 MM, COM JUNTA ELASTICA.</v>
          </cell>
          <cell r="C5866" t="str">
            <v>UN</v>
          </cell>
          <cell r="D5866">
            <v>214.28</v>
          </cell>
        </row>
        <row r="5867">
          <cell r="A5867">
            <v>83621</v>
          </cell>
          <cell r="B5867" t="str">
            <v>ASSENTAMENTO TAMPAO FERRO FUNDIDO (FOFO), 30 X 90 CM PARA CAIXA DE RALO, C/ ARG CIM/AREIA 1:4 EM VOLUME, EXCLUSIVE TAMPAO.</v>
          </cell>
          <cell r="C5867" t="str">
            <v>UN</v>
          </cell>
          <cell r="D5867">
            <v>83.96</v>
          </cell>
        </row>
        <row r="5868">
          <cell r="A5868">
            <v>83623</v>
          </cell>
          <cell r="B5868" t="str">
            <v>GRELHA DE FERRO FUNDIDO PARA CANALETA LARG = 30CM, FORNECIMENTO E ASSENTAMENTO</v>
          </cell>
          <cell r="C5868" t="str">
            <v>M</v>
          </cell>
          <cell r="D5868">
            <v>218.05</v>
          </cell>
        </row>
        <row r="5869">
          <cell r="A5869">
            <v>83624</v>
          </cell>
          <cell r="B5869" t="str">
            <v>GRELHA DE FERRO FUNDIDO PARA CANALETA LARG = 20CM, FORNECIMENTO E ASSENTAMENTO</v>
          </cell>
          <cell r="C5869" t="str">
            <v>M</v>
          </cell>
          <cell r="D5869">
            <v>153.55000000000001</v>
          </cell>
        </row>
        <row r="5870">
          <cell r="A5870">
            <v>83626</v>
          </cell>
          <cell r="B5870" t="str">
            <v>GRELHA DE FERRO FUNDIDO PARA CANALETA LARG = 15CM, FORNECIMENTO E ASSENTAMENTO</v>
          </cell>
          <cell r="C5870" t="str">
            <v>M</v>
          </cell>
          <cell r="D5870">
            <v>121.3</v>
          </cell>
        </row>
        <row r="5871">
          <cell r="A5871">
            <v>83627</v>
          </cell>
          <cell r="B5871" t="str">
            <v>TAMPAO FOFO ARTICULADO, CLASSE B125 CARGA MAX 12,5 T, REDONDO TAMPA 600 MM, REDE PLUVIAL/ESGOTO, P = CHAMINE CX AREIA / POCO VISITA ASSENTADO COM ARG CIM/AREIA 1:4, FORNECIMENTO E ASSENTAMENTO</v>
          </cell>
          <cell r="C5871" t="str">
            <v>UN</v>
          </cell>
          <cell r="D5871">
            <v>416.49</v>
          </cell>
        </row>
        <row r="5872">
          <cell r="A5872">
            <v>83633</v>
          </cell>
          <cell r="B5872" t="str">
            <v>HIDRANTE SUBTERRANEO FERRO FUNDIDO C/ CURVA LONGA E CAIXA DN=75MM</v>
          </cell>
          <cell r="C5872" t="str">
            <v>UN</v>
          </cell>
          <cell r="D5872">
            <v>2086.8200000000002</v>
          </cell>
        </row>
        <row r="5873">
          <cell r="A5873">
            <v>83634</v>
          </cell>
          <cell r="B5873" t="str">
            <v>EXTINTOR INCENDIO TP GAS CARBONICO 4KG COMPLETO - FORNECIMENTO E INSTALACAO</v>
          </cell>
          <cell r="C5873" t="str">
            <v>UN</v>
          </cell>
          <cell r="D5873">
            <v>431.07</v>
          </cell>
        </row>
        <row r="5874">
          <cell r="A5874">
            <v>83635</v>
          </cell>
          <cell r="B5874" t="str">
            <v>EXTINTOR INCENDIO TP PO QUIMICO 6KG - FORNECIMENTO E INSTALACAO</v>
          </cell>
          <cell r="C5874" t="str">
            <v>UN</v>
          </cell>
          <cell r="D5874">
            <v>165.69</v>
          </cell>
        </row>
        <row r="5875">
          <cell r="A5875">
            <v>83636</v>
          </cell>
          <cell r="B5875" t="str">
            <v>DUTO CHAPA GALVANIZADA NUM 26 P/ AR CONDICIONADO</v>
          </cell>
          <cell r="C5875" t="str">
            <v>M2</v>
          </cell>
          <cell r="D5875">
            <v>64.87</v>
          </cell>
        </row>
        <row r="5876">
          <cell r="A5876">
            <v>83637</v>
          </cell>
          <cell r="B5876" t="str">
            <v>DUTO CHAPA GALVANIZADA NUM 22 P/ AR CONDICIONADO</v>
          </cell>
          <cell r="C5876" t="str">
            <v>M2</v>
          </cell>
          <cell r="D5876">
            <v>104.44</v>
          </cell>
        </row>
        <row r="5877">
          <cell r="A5877">
            <v>83638</v>
          </cell>
          <cell r="B5877" t="str">
            <v>MASTRO SIMPLES DE FERRO GALVANIZADO P/ PARA-RAIOS H=3,00M INCLUINDO BASE - FORNECIMENTO E INSTALACAO</v>
          </cell>
          <cell r="C5877" t="str">
            <v>UN</v>
          </cell>
          <cell r="D5877">
            <v>349.41</v>
          </cell>
        </row>
        <row r="5878">
          <cell r="A5878">
            <v>83639</v>
          </cell>
          <cell r="B5878" t="str">
            <v>CABO TELEFONICO CT-APL-50, 100 PARES (USO EXTERNO) - FORNECIMENTO E INSTALACAO</v>
          </cell>
          <cell r="C5878" t="str">
            <v>M</v>
          </cell>
          <cell r="D5878">
            <v>83.97</v>
          </cell>
        </row>
        <row r="5879">
          <cell r="A5879">
            <v>83641</v>
          </cell>
          <cell r="B5879" t="str">
            <v>PARA-RAIO TP VALVULA 15KV/5KA - FORNECIMENTO E INSTALACAO</v>
          </cell>
          <cell r="C5879" t="str">
            <v>UN</v>
          </cell>
          <cell r="D5879">
            <v>403.16</v>
          </cell>
        </row>
        <row r="5880">
          <cell r="A5880">
            <v>83643</v>
          </cell>
          <cell r="B5880" t="str">
            <v>BOMBA SUBMERSIVEL ELETRICA, TRIFASICA, POTÊNCIA 3,75 HP, DIAMETRO DO ROTOR 90 MM SEMIABERTO, BOCAL DE SAIDA DIAMETRO DE 2 POLEGADAS, HM/Q = 5 M / 61,2 M3/H A 25,5 M / 3,6 M3/H</v>
          </cell>
          <cell r="C5880" t="str">
            <v>UN</v>
          </cell>
          <cell r="D5880">
            <v>3353.7</v>
          </cell>
        </row>
        <row r="5881">
          <cell r="A5881">
            <v>83644</v>
          </cell>
          <cell r="B5881" t="str">
            <v>BOMBA RECALQUE D'AGUA TRIFASICA 10,0 HP</v>
          </cell>
          <cell r="C5881" t="str">
            <v>UN</v>
          </cell>
          <cell r="D5881">
            <v>4546.04</v>
          </cell>
        </row>
        <row r="5882">
          <cell r="A5882">
            <v>83645</v>
          </cell>
          <cell r="B5882" t="str">
            <v>BOMBA RECALQUE D'AGUA TRIFASICA 3,0 HP</v>
          </cell>
          <cell r="C5882" t="str">
            <v>UN</v>
          </cell>
          <cell r="D5882">
            <v>1453.25</v>
          </cell>
        </row>
        <row r="5883">
          <cell r="A5883">
            <v>83646</v>
          </cell>
          <cell r="B5883" t="str">
            <v>BOMBA RECALQUE D'AGUA DE ESTAGIOS TRIFASICA 2,0 HP</v>
          </cell>
          <cell r="C5883" t="str">
            <v>UN</v>
          </cell>
          <cell r="D5883">
            <v>1684.97</v>
          </cell>
        </row>
        <row r="5884">
          <cell r="A5884">
            <v>83647</v>
          </cell>
          <cell r="B5884" t="str">
            <v>BOMBA RECALQUE D'AGUA TRIFASICA 1,5HP</v>
          </cell>
          <cell r="C5884" t="str">
            <v>UN</v>
          </cell>
          <cell r="D5884">
            <v>1106.49</v>
          </cell>
        </row>
        <row r="5885">
          <cell r="A5885">
            <v>83648</v>
          </cell>
          <cell r="B5885" t="str">
            <v>BOMBA RECALQUE D'AGUA TRIFASICA 0,5 HP</v>
          </cell>
          <cell r="C5885" t="str">
            <v>UN</v>
          </cell>
          <cell r="D5885">
            <v>714.72</v>
          </cell>
        </row>
        <row r="5886">
          <cell r="A5886">
            <v>83649</v>
          </cell>
          <cell r="B5886" t="str">
            <v>BOMBA RECALQUE D'AGUA PREDIO 6 A 10 PAVTOS - 2UD</v>
          </cell>
          <cell r="C5886" t="str">
            <v>UN</v>
          </cell>
          <cell r="D5886">
            <v>4175.87</v>
          </cell>
        </row>
        <row r="5887">
          <cell r="A5887">
            <v>83650</v>
          </cell>
          <cell r="B5887" t="str">
            <v>BOMBA RECALQUE D'AGUA PREDIO 3 A 5 PAVTOS - 2UD</v>
          </cell>
          <cell r="C5887" t="str">
            <v>UN</v>
          </cell>
          <cell r="D5887">
            <v>3482.35</v>
          </cell>
        </row>
        <row r="5888">
          <cell r="A5888">
            <v>83651</v>
          </cell>
          <cell r="B5888" t="str">
            <v>TUBO PVC CORRUGADO PERFURADO 100 MM C/ JUNTA ELASTICA PARA DRENAGEM.</v>
          </cell>
          <cell r="C5888" t="str">
            <v>M</v>
          </cell>
          <cell r="D5888">
            <v>27.68</v>
          </cell>
        </row>
        <row r="5889">
          <cell r="A5889">
            <v>83656</v>
          </cell>
          <cell r="B5889" t="str">
            <v>COLCHAO DRENANTE C/ 30CM PEDRA BRITADA N.3/FILTRO TRANSICAO MANTA GEOTEXTIL 100% POLIPROPILENO OU POLIESTER INCL FORNEC/COLOCMAT</v>
          </cell>
          <cell r="C5889" t="str">
            <v>M2</v>
          </cell>
          <cell r="D5889">
            <v>32.880000000000003</v>
          </cell>
        </row>
        <row r="5890">
          <cell r="A5890">
            <v>83658</v>
          </cell>
          <cell r="B5890" t="str">
            <v>EXECUCAO DRENO PROFUNDO, COM CORTE TRAPEZOIDAL EM SOLO, DE 70X80X150CM EXCL TUBO INCL MATERIAL EXECUCAO, COM SELO ENCHIMENTO MATERIAL DRENANTE E ESCAVACAO</v>
          </cell>
          <cell r="C5890" t="str">
            <v>M</v>
          </cell>
          <cell r="D5890">
            <v>141.19999999999999</v>
          </cell>
        </row>
        <row r="5891">
          <cell r="A5891">
            <v>83659</v>
          </cell>
          <cell r="B5891" t="str">
            <v>BOCA DE LOBO EM ALVENARIA TIJOLO MACICO, REVESTIDA C/ ARGAMASSA DE CIMENTO E AREIA 1:3, SOBRE LASTRO DE CONCRETO 10CM E TAMPA DE CONCRETO ARMADO</v>
          </cell>
          <cell r="C5891" t="str">
            <v>UN</v>
          </cell>
          <cell r="D5891">
            <v>679.28</v>
          </cell>
        </row>
        <row r="5892">
          <cell r="A5892">
            <v>83661</v>
          </cell>
          <cell r="B5892" t="str">
            <v>EXECUCAO DE DRENO PROFUNDO, CORTE EM SOLO, COM TUBO POROSO D=0,20M</v>
          </cell>
          <cell r="C5892" t="str">
            <v>M</v>
          </cell>
          <cell r="D5892">
            <v>99.88</v>
          </cell>
        </row>
        <row r="5893">
          <cell r="A5893">
            <v>83662</v>
          </cell>
          <cell r="B5893" t="str">
            <v>EXECUCAO DE DRENO CEGO</v>
          </cell>
          <cell r="C5893" t="str">
            <v>M3</v>
          </cell>
          <cell r="D5893">
            <v>86.74</v>
          </cell>
        </row>
        <row r="5894">
          <cell r="A5894">
            <v>83664</v>
          </cell>
          <cell r="B5894" t="str">
            <v>EXECUCAO DE DRENO DE TUBO DE CONRETO SIMPLES POROSO D=0,20 M (0,5MX0,5M) PARA GALERIAS DE AGUAS PLUVIAIS</v>
          </cell>
          <cell r="C5894" t="str">
            <v>M</v>
          </cell>
          <cell r="D5894">
            <v>58.36</v>
          </cell>
        </row>
        <row r="5895">
          <cell r="A5895">
            <v>83665</v>
          </cell>
          <cell r="B5895" t="str">
            <v>FORNECIMENTO E INSTALACAO DE MANTA BIDIM RT - 14</v>
          </cell>
          <cell r="C5895" t="str">
            <v>M2</v>
          </cell>
          <cell r="D5895">
            <v>6.96</v>
          </cell>
        </row>
        <row r="5896">
          <cell r="A5896">
            <v>83667</v>
          </cell>
          <cell r="B5896" t="str">
            <v>CAMADA DRENANTE COM AREIA MEDIA</v>
          </cell>
          <cell r="C5896" t="str">
            <v>M3</v>
          </cell>
          <cell r="D5896">
            <v>100.42</v>
          </cell>
        </row>
        <row r="5897">
          <cell r="A5897">
            <v>83668</v>
          </cell>
          <cell r="B5897" t="str">
            <v>CAMADA DRENANTE COM BRITA NUM 2</v>
          </cell>
          <cell r="C5897" t="str">
            <v>M3</v>
          </cell>
          <cell r="D5897">
            <v>89.09</v>
          </cell>
        </row>
        <row r="5898">
          <cell r="A5898">
            <v>83669</v>
          </cell>
          <cell r="B5898" t="str">
            <v>FORNECIMENTO/INSTALACAO MANTA BIDIM RT-16</v>
          </cell>
          <cell r="C5898" t="str">
            <v>M2</v>
          </cell>
          <cell r="D5898">
            <v>8.2799999999999994</v>
          </cell>
        </row>
        <row r="5899">
          <cell r="A5899">
            <v>83670</v>
          </cell>
          <cell r="B5899" t="str">
            <v>TUBO PVC DN 75 MM PARA DRENAGEM - FORNECIMENTO E INSTALACAO</v>
          </cell>
          <cell r="C5899" t="str">
            <v>M</v>
          </cell>
          <cell r="D5899">
            <v>41.56</v>
          </cell>
        </row>
        <row r="5900">
          <cell r="A5900">
            <v>83671</v>
          </cell>
          <cell r="B5900" t="str">
            <v>TUBO PVC DN 100 MM PARA DRENAGEM - FORNECIMENTO E INSTALACAO</v>
          </cell>
          <cell r="C5900" t="str">
            <v>M</v>
          </cell>
          <cell r="D5900">
            <v>44.57</v>
          </cell>
        </row>
        <row r="5901">
          <cell r="A5901">
            <v>83675</v>
          </cell>
          <cell r="B5901" t="str">
            <v>TUBO CONCRETO SIMPLES DN 200 MM PARA DRENAGEM - FORNECIMENTO E INSTALACAO, INCLUSIVE ESCAVACAO MANUAL 1M3/M.</v>
          </cell>
          <cell r="C5901" t="str">
            <v>M</v>
          </cell>
          <cell r="D5901">
            <v>80.56</v>
          </cell>
        </row>
        <row r="5902">
          <cell r="A5902">
            <v>83676</v>
          </cell>
          <cell r="B5902" t="str">
            <v>TUBO CONCRETO SIMPLES DN 300 MM PARA DRENAGEM - FORNECIMENTO E INSTALACAO INCLUSIVE ESCAVACAO MANUAL 1M3/M</v>
          </cell>
          <cell r="C5902" t="str">
            <v>M</v>
          </cell>
          <cell r="D5902">
            <v>99.17</v>
          </cell>
        </row>
        <row r="5903">
          <cell r="A5903">
            <v>83677</v>
          </cell>
          <cell r="B5903" t="str">
            <v>TUBO CONCRETO SIMPLES DN 400 MM PARA DRENAGEM - FORNECIMENTO E INSTALACAO INCLUSIVE ESCAVACAO MANUAL 1,5M3/M</v>
          </cell>
          <cell r="C5903" t="str">
            <v>M</v>
          </cell>
          <cell r="D5903">
            <v>124.28</v>
          </cell>
        </row>
        <row r="5904">
          <cell r="A5904">
            <v>83678</v>
          </cell>
          <cell r="B5904" t="str">
            <v>TUBO CONCRETO SIMPLES DN 500 MM PARA DRENAGEM - FORNECIMENTO E INSTALACAO INCLUSIVE ESCAVACAO MANUAL 2M3/M</v>
          </cell>
          <cell r="C5904" t="str">
            <v>M</v>
          </cell>
          <cell r="D5904">
            <v>159.94999999999999</v>
          </cell>
        </row>
        <row r="5905">
          <cell r="A5905">
            <v>83679</v>
          </cell>
          <cell r="B5905" t="str">
            <v>TUBO PVC D=2 COM MATERIAL DRENANTE PARA DRENO/BARBACA - FORNECIMENTO E INSTALACAO</v>
          </cell>
          <cell r="C5905" t="str">
            <v>M</v>
          </cell>
          <cell r="D5905">
            <v>12.02</v>
          </cell>
        </row>
        <row r="5906">
          <cell r="A5906">
            <v>83680</v>
          </cell>
          <cell r="B5906" t="str">
            <v>TUBO PVC D=3" COM MATERIAL DRENANTE PARA DRENO/BARBACA - FORNECIMENTO E INSTALACAO</v>
          </cell>
          <cell r="C5906" t="str">
            <v>M</v>
          </cell>
          <cell r="D5906">
            <v>13.84</v>
          </cell>
        </row>
        <row r="5907">
          <cell r="A5907">
            <v>83681</v>
          </cell>
          <cell r="B5907" t="str">
            <v>TUBO PVC D=4" COM MATERIAL DRENANTE PARA DRENO/BARBACA - FORNECIMENTO E INSTALACAO</v>
          </cell>
          <cell r="C5907" t="str">
            <v>M</v>
          </cell>
          <cell r="D5907">
            <v>14.84</v>
          </cell>
        </row>
        <row r="5908">
          <cell r="A5908">
            <v>83682</v>
          </cell>
          <cell r="B5908" t="str">
            <v>CAMADA VERTICAL DRENANTE C/ PEDRA BRITADA NUMS 1 E 2</v>
          </cell>
          <cell r="C5908" t="str">
            <v>M3</v>
          </cell>
          <cell r="D5908">
            <v>89.78</v>
          </cell>
        </row>
        <row r="5909">
          <cell r="A5909">
            <v>83683</v>
          </cell>
          <cell r="B5909" t="str">
            <v>CAMADA HORIZONTAL DRENANTE C/ PEDRA BRITADA 1 E 2</v>
          </cell>
          <cell r="C5909" t="str">
            <v>M3</v>
          </cell>
          <cell r="D5909">
            <v>98.79</v>
          </cell>
        </row>
        <row r="5910">
          <cell r="A5910">
            <v>83690</v>
          </cell>
          <cell r="B5910" t="str">
            <v>DISSIPADOR DE ENERGIA EM PEDRA ARGAMASSADA ESPESSURA 6CM INCL MATERIAIS E COLOCACAO MEDIDO P/ VOLUME DE PEDRA ARGAMASSADA</v>
          </cell>
          <cell r="C5910" t="str">
            <v>M3</v>
          </cell>
          <cell r="D5910">
            <v>436.36</v>
          </cell>
        </row>
        <row r="5911">
          <cell r="A5911">
            <v>83693</v>
          </cell>
          <cell r="B5911" t="str">
            <v>CAIACAO EM MEIO FIO</v>
          </cell>
          <cell r="C5911" t="str">
            <v>M2</v>
          </cell>
          <cell r="D5911">
            <v>2.88</v>
          </cell>
        </row>
        <row r="5912">
          <cell r="A5912">
            <v>83694</v>
          </cell>
          <cell r="B5912" t="str">
            <v>RECOMPOSICAO DE PAVIMENTACAO TIPO BLOKRET SOBRE COLCHAO DE AREIA COM REAPROVEITAMENTO DE MATERIAL</v>
          </cell>
          <cell r="C5912" t="str">
            <v>M2</v>
          </cell>
          <cell r="D5912">
            <v>13.74</v>
          </cell>
        </row>
        <row r="5913">
          <cell r="A5913">
            <v>83708</v>
          </cell>
          <cell r="B5913" t="str">
            <v>POCO DE VISITA EM ALVENARIA, PARA REDE D=0,40 M, PARTE FIXA C/ 1,00 M DE ALTURA</v>
          </cell>
          <cell r="C5913" t="str">
            <v>UN</v>
          </cell>
          <cell r="D5913">
            <v>1098.79</v>
          </cell>
        </row>
        <row r="5914">
          <cell r="A5914">
            <v>83709</v>
          </cell>
          <cell r="B5914" t="str">
            <v>POCO DE VISITA EM ALVENARIA, PARA REDE D=0,60 M, PARTE FIXA C/ 1,00 M DE ALTURA</v>
          </cell>
          <cell r="C5914" t="str">
            <v>UN</v>
          </cell>
          <cell r="D5914">
            <v>1373.9</v>
          </cell>
        </row>
        <row r="5915">
          <cell r="A5915">
            <v>83710</v>
          </cell>
          <cell r="B5915" t="str">
            <v>POCO DE VISITA EM ALVENARIA, PARA REDE D=0,80 M, PARTE FIXA C/ 1,00 M DE ALTURA</v>
          </cell>
          <cell r="C5915" t="str">
            <v>UN</v>
          </cell>
          <cell r="D5915">
            <v>2873.88</v>
          </cell>
        </row>
        <row r="5916">
          <cell r="A5916">
            <v>83711</v>
          </cell>
          <cell r="B5916" t="str">
            <v>POÇO DE VISITA EM ALVENARIA, PARA REDE D=1,00 M, PARTE FIXA C/ 1,00 M DE ALTURA E USO DE RETROESCAVADEIRA</v>
          </cell>
          <cell r="C5916" t="str">
            <v>UN</v>
          </cell>
          <cell r="D5916">
            <v>3329.23</v>
          </cell>
        </row>
        <row r="5917">
          <cell r="A5917">
            <v>83712</v>
          </cell>
          <cell r="B5917" t="str">
            <v>POCO DE VISITA EM ALVENARIA, PARA REDE D=1,20 M, PARTE FIXA C/ 1,00 M DE ALTURA E USO DE ESCAVADEIRA HIDRAULICA</v>
          </cell>
          <cell r="C5917" t="str">
            <v>UN</v>
          </cell>
          <cell r="D5917">
            <v>4365.18</v>
          </cell>
        </row>
        <row r="5918">
          <cell r="A5918">
            <v>83713</v>
          </cell>
          <cell r="B5918" t="str">
            <v>POCO DE VISITA EM ALVENARIA, PARA REDE D=1,50 M, PARTE FIXA C/ 1,00 M DE ALTURA E USO DE ESCAVADEIRA HIDRAULICA</v>
          </cell>
          <cell r="C5918" t="str">
            <v>UN</v>
          </cell>
          <cell r="D5918">
            <v>5346.07</v>
          </cell>
        </row>
        <row r="5919">
          <cell r="A5919">
            <v>83714</v>
          </cell>
          <cell r="B5919" t="str">
            <v>ACRESCIMO NA ALTURA DO POCO DE VISITA EM ALVENARIA PARA REDE D=0,40 M</v>
          </cell>
          <cell r="C5919" t="str">
            <v>M</v>
          </cell>
          <cell r="D5919">
            <v>588.57000000000005</v>
          </cell>
        </row>
        <row r="5920">
          <cell r="A5920">
            <v>83715</v>
          </cell>
          <cell r="B5920" t="str">
            <v>CHAMINE P/ POCO DE VISITA EM ALVENARIA, EXCLUSOS TAMPAO E ANEL</v>
          </cell>
          <cell r="C5920" t="str">
            <v>M</v>
          </cell>
          <cell r="D5920">
            <v>585.55999999999995</v>
          </cell>
        </row>
        <row r="5921">
          <cell r="A5921">
            <v>83716</v>
          </cell>
          <cell r="B5921" t="str">
            <v>GRELHA FF 30X90CM, 135KG, P/ CX RALO COM ASSENTAMENTO DE ARGAMASSA CIMENTO/AREIA 1:4 - FORNECIMENTO E INSTALAÇÃO</v>
          </cell>
          <cell r="C5921" t="str">
            <v>UN</v>
          </cell>
          <cell r="D5921">
            <v>299.77</v>
          </cell>
        </row>
        <row r="5922">
          <cell r="A5922">
            <v>83724</v>
          </cell>
          <cell r="B5922" t="str">
            <v>ASSENTAMENTO DE PECAS, CONEXOES, APARELHOS E ACESSORIOS DE FERRO FUNDIDO DUCTIL, JUNTA ELASTICA, MECANICA OU FLANGEADA, COM DIAMETROS DE 50 A 300 MM.</v>
          </cell>
          <cell r="C5922" t="str">
            <v>KG</v>
          </cell>
          <cell r="D5922">
            <v>1.47</v>
          </cell>
        </row>
        <row r="5923">
          <cell r="A5923">
            <v>83725</v>
          </cell>
          <cell r="B5923" t="str">
            <v>ASSENTAMENTO DE PECAS, CONEXOES, APARELHOS E ACESSORIOS DE FERRO FUNDIDO DUCTIL, JUNTA ELASTICA, MECANICA OU FLANGEADA, COM DIAMETROS DE 350 A 600 MM.</v>
          </cell>
          <cell r="C5923" t="str">
            <v>KG</v>
          </cell>
          <cell r="D5923">
            <v>0.93</v>
          </cell>
        </row>
        <row r="5924">
          <cell r="A5924">
            <v>83726</v>
          </cell>
          <cell r="B5924" t="str">
            <v>ASSENTAMENTO DE PECAS, CONEXOES, APARELHOS E ACESSORIOS DE FERRO FUNDIDO DUCTIL, JUNTA ELASTICA, MECANICA OU FLANGEADA, COM DIAMETROS DE 700 A 1200 MM.</v>
          </cell>
          <cell r="C5924" t="str">
            <v>KG</v>
          </cell>
          <cell r="D5924">
            <v>0.68</v>
          </cell>
        </row>
        <row r="5925">
          <cell r="A5925">
            <v>83729</v>
          </cell>
          <cell r="B5925" t="str">
            <v>FORNECIMENTO/INSTALACAO DE MANTA BIDIM RT-31</v>
          </cell>
          <cell r="C5925" t="str">
            <v>M2</v>
          </cell>
          <cell r="D5925">
            <v>16.22</v>
          </cell>
        </row>
        <row r="5926">
          <cell r="A5926">
            <v>83730</v>
          </cell>
          <cell r="B5926" t="str">
            <v>REPARO ESTRUTURAL DE ESTRUTURAS DE CONCRETO COM ARGAMASSA POLIMERICA DE ALTO DESEMPENHO, E=2 CM</v>
          </cell>
          <cell r="C5926" t="str">
            <v>M2</v>
          </cell>
          <cell r="D5926">
            <v>192.59</v>
          </cell>
        </row>
        <row r="5927">
          <cell r="A5927">
            <v>83731</v>
          </cell>
          <cell r="B5927" t="str">
            <v>IMPERMEABILIZACAO DE SUPERFICIE COM ARGAMASSA DE CIMENTO E AREIA, TRACO 1:3, COM ADITIVO IMPERMEABILIZANTE, E=3 CM</v>
          </cell>
          <cell r="C5927" t="str">
            <v>M2</v>
          </cell>
          <cell r="D5927">
            <v>38.200000000000003</v>
          </cell>
        </row>
        <row r="5928">
          <cell r="A5928">
            <v>83732</v>
          </cell>
          <cell r="B5928" t="str">
            <v>IMPERMEABILIZACAO DE SUPERFICIE COM ARGAMASSA DE CIMENTO E AREIA, TRACO 1:3, COM ADITIVO IMPERMEABILIZANTE, E=1,5 CM</v>
          </cell>
          <cell r="C5928" t="str">
            <v>M2</v>
          </cell>
          <cell r="D5928">
            <v>28.42</v>
          </cell>
        </row>
        <row r="5929">
          <cell r="A5929">
            <v>83733</v>
          </cell>
          <cell r="B5929" t="str">
            <v>IMPERMEABILIZACAO DE SUPERFICIE COM ARGAMASSA DE CIMENTO E AREIA (GROSSA), TRACO 1:4, COM ADITIVO IMPERMEABILIZANTE, E=2 CM</v>
          </cell>
          <cell r="C5929" t="str">
            <v>M2</v>
          </cell>
          <cell r="D5929">
            <v>32.880000000000003</v>
          </cell>
        </row>
        <row r="5930">
          <cell r="A5930">
            <v>83735</v>
          </cell>
          <cell r="B5930" t="str">
            <v>IMPERMEABILIZACAO DE SUPERFICIE COM CIMENTO IMPERMEABILIZANTE DE PEGA ULTRA RAPIDA, TRACO 1:1, E=0,5 CM</v>
          </cell>
          <cell r="C5930" t="str">
            <v>M2</v>
          </cell>
          <cell r="D5930">
            <v>55.13</v>
          </cell>
        </row>
        <row r="5931">
          <cell r="A5931">
            <v>83736</v>
          </cell>
          <cell r="B5931" t="str">
            <v>REPARO/COLAGEM DE ESTRUTURAS DE CONCRETO COM ADESIVO ESTRUTURAL A BASE DE EPOXI, E=2 MM</v>
          </cell>
          <cell r="C5931" t="str">
            <v>M2</v>
          </cell>
          <cell r="D5931">
            <v>175.71</v>
          </cell>
        </row>
        <row r="5932">
          <cell r="A5932">
            <v>83737</v>
          </cell>
          <cell r="B5932" t="str">
            <v>IMPERMEABILIZACAO DE SUPERFICIE COM MANTA ASFALTICA (COM POLIMEROS TIPO APP), E=3 MM</v>
          </cell>
          <cell r="C5932" t="str">
            <v>M2</v>
          </cell>
          <cell r="D5932">
            <v>60.35</v>
          </cell>
        </row>
        <row r="5933">
          <cell r="A5933">
            <v>83738</v>
          </cell>
          <cell r="B5933" t="str">
            <v>IMPERMEABILIZACAO DE SUPERFICIE COM MANTA ASFALTICA (COM POLIMEROS TIPO APP), E=4 MM</v>
          </cell>
          <cell r="C5933" t="str">
            <v>M2</v>
          </cell>
          <cell r="D5933">
            <v>73.900000000000006</v>
          </cell>
        </row>
        <row r="5934">
          <cell r="A5934">
            <v>83739</v>
          </cell>
          <cell r="B5934" t="str">
            <v>FORNECIMENTO/INSTALACAO DE MANTA BIDIM RT-10</v>
          </cell>
          <cell r="C5934" t="str">
            <v>M2</v>
          </cell>
          <cell r="D5934">
            <v>5.66</v>
          </cell>
        </row>
        <row r="5935">
          <cell r="A5935">
            <v>83740</v>
          </cell>
          <cell r="B5935" t="str">
            <v>IMPERMEABILIZACAO COM VÉU DE POLIESTER</v>
          </cell>
          <cell r="C5935" t="str">
            <v>M2</v>
          </cell>
          <cell r="D5935">
            <v>26.11</v>
          </cell>
        </row>
        <row r="5936">
          <cell r="A5936">
            <v>83741</v>
          </cell>
          <cell r="B5936" t="str">
            <v>IMPERMEABILIZACAO DE SUPERFICIE COM EMULSAO ASFALTICA COM ELASTOMERO, INCLUSOS PRIMER E VEU DE POLIESTER</v>
          </cell>
          <cell r="C5936" t="str">
            <v>M2</v>
          </cell>
          <cell r="D5936">
            <v>64.91</v>
          </cell>
        </row>
        <row r="5937">
          <cell r="A5937">
            <v>83742</v>
          </cell>
          <cell r="B5937" t="str">
            <v>IMPERMEABILIZACAO DE SUPERFICIE COM EMULSAO ASFALTICA A BASE D'AGUA</v>
          </cell>
          <cell r="C5937" t="str">
            <v>M2</v>
          </cell>
          <cell r="D5937">
            <v>20.83</v>
          </cell>
        </row>
        <row r="5938">
          <cell r="A5938">
            <v>83743</v>
          </cell>
          <cell r="B5938" t="str">
            <v>JUNTA DE DILATACAO PARA IMPERMEABILIZACAO, COM ASFALTO OXIDADO APLICADO A QUENTE, DIMENSOES 2X2 CM</v>
          </cell>
          <cell r="C5938" t="str">
            <v>M</v>
          </cell>
          <cell r="D5938">
            <v>17.25</v>
          </cell>
        </row>
        <row r="5939">
          <cell r="A5939">
            <v>83761</v>
          </cell>
          <cell r="B5939" t="str">
            <v>GRUPO DE SOLDAGEM COM GERADOR A DIESEL 60 CV PARA SOLDA ELÉTRICA, SOBRE 04 RODAS, COM MOTOR 4 CILINDROS 600 A - DEPRECIAÇÃO. AF_02/2016</v>
          </cell>
          <cell r="C5939" t="str">
            <v>H</v>
          </cell>
          <cell r="D5939">
            <v>6.46</v>
          </cell>
        </row>
        <row r="5940">
          <cell r="A5940">
            <v>83762</v>
          </cell>
          <cell r="B5940" t="str">
            <v>GRUPO DE SOLDAGEM COM GERADOR A DIESEL 60 CV PARA SOLDA ELÉTRICA, SOBRE 04 RODAS, COM MOTOR 4 CILINDROS 600 A - MANUTENÇÃO. AF_02/2016</v>
          </cell>
          <cell r="C5940" t="str">
            <v>H</v>
          </cell>
          <cell r="D5940">
            <v>8.08</v>
          </cell>
        </row>
        <row r="5941">
          <cell r="A5941">
            <v>83763</v>
          </cell>
          <cell r="B5941" t="str">
            <v>GRUPO DE SOLDAGEM COM GERADOR A DIESEL 60 CV PARA SOLDA ELÉTRICA, SOBRE 04 RODAS, COM MOTOR 4 CILINDROS 600 A - MATERIAIS NA OPERAÇÃO. AF_02/2016</v>
          </cell>
          <cell r="C5941" t="str">
            <v>H</v>
          </cell>
          <cell r="D5941">
            <v>28.93</v>
          </cell>
        </row>
        <row r="5942">
          <cell r="A5942">
            <v>83764</v>
          </cell>
          <cell r="B5942" t="str">
            <v>GRUPO DE SOLDAGEM COM GERADOR A DIESEL 60 CV PARA SOLDA ELÉTRICA, SOBRE 04 RODAS, COM MOTOR 4 CILINDROS 600 A - JUROS. AF_02/2016</v>
          </cell>
          <cell r="C5942" t="str">
            <v>H</v>
          </cell>
          <cell r="D5942">
            <v>1.45</v>
          </cell>
        </row>
        <row r="5943">
          <cell r="A5943">
            <v>83765</v>
          </cell>
          <cell r="B5943" t="str">
            <v>GRUPO DE SOLDAGEM COM GERADOR A DIESEL 60 CV PARA SOLDA ELÉTRICA, SOBRE 04 RODAS, COM MOTOR 4 CILINDROS 600 A - CHP DIURNO. AF_02/2016</v>
          </cell>
          <cell r="C5943" t="str">
            <v>CHP</v>
          </cell>
          <cell r="D5943">
            <v>62.16</v>
          </cell>
        </row>
        <row r="5944">
          <cell r="A5944">
            <v>83766</v>
          </cell>
          <cell r="B5944" t="str">
            <v>GRUPO DE SOLDAGEM COM GERADOR A DIESEL 60 CV PARA SOLDA ELÉTRICA, SOBRE 04 RODAS, COM MOTOR 4 CILINDROS 600 A - CHI DIURNO. AF_02/2016</v>
          </cell>
          <cell r="C5944" t="str">
            <v>CHI</v>
          </cell>
          <cell r="D5944">
            <v>25.15</v>
          </cell>
        </row>
        <row r="5945">
          <cell r="A5945">
            <v>83770</v>
          </cell>
          <cell r="B5945" t="str">
            <v>ESCORAMENTO CONTINUO DE VALAS, MISTO, COM PERFIL I DE 8"</v>
          </cell>
          <cell r="C5945" t="str">
            <v>M2</v>
          </cell>
          <cell r="D5945">
            <v>110.38</v>
          </cell>
        </row>
        <row r="5946">
          <cell r="A5946">
            <v>83771</v>
          </cell>
          <cell r="B5946" t="str">
            <v>RECOMPOSICAO DE REVESTIMENTO PRIMARIO MEDIDO P/ VOLUME COMPACTADO</v>
          </cell>
          <cell r="C5946" t="str">
            <v>M3</v>
          </cell>
          <cell r="D5946">
            <v>6.93</v>
          </cell>
        </row>
        <row r="5947">
          <cell r="A5947">
            <v>83878</v>
          </cell>
          <cell r="B5947" t="str">
            <v>LIGACAO DA REDE 50MM AO RAMAL PREDIAL 1/2"</v>
          </cell>
          <cell r="C5947" t="str">
            <v>UN</v>
          </cell>
          <cell r="D5947">
            <v>41.46</v>
          </cell>
        </row>
        <row r="5948">
          <cell r="A5948">
            <v>83879</v>
          </cell>
          <cell r="B5948" t="str">
            <v>LIGACAO DA REDE 75MM AO RAMAL PREDIAL 1/2"</v>
          </cell>
          <cell r="C5948" t="str">
            <v>UN</v>
          </cell>
          <cell r="D5948">
            <v>48.54</v>
          </cell>
        </row>
        <row r="5949">
          <cell r="A5949">
            <v>84013</v>
          </cell>
          <cell r="B5949" t="str">
            <v>ESCAVADEIRA HIDRÁULICA SOBRE ESTEIRAS, CAÇAMBA 0,80 M3, PESO OPERACIONAL 17,8 T, POTÊNCIA LÍQUIDA 110 HP - CHI DIURNO. AF_10/2014</v>
          </cell>
          <cell r="C5949" t="str">
            <v>CHI</v>
          </cell>
          <cell r="D5949">
            <v>45.03</v>
          </cell>
        </row>
        <row r="5950">
          <cell r="A5950">
            <v>84023</v>
          </cell>
          <cell r="B5950" t="str">
            <v>BARRA LISA TRACO 1:3 (CIMENTO E AREIA MEDIA), ESPESSURA 1,5CM, PREPARO MANUAL DA ARGAMASSA</v>
          </cell>
          <cell r="C5950" t="str">
            <v>M2</v>
          </cell>
          <cell r="D5950">
            <v>34.72</v>
          </cell>
        </row>
        <row r="5951">
          <cell r="A5951">
            <v>84024</v>
          </cell>
          <cell r="B5951" t="str">
            <v>BARRA LISA TRACO 1:3 (CIMENTO E AREIA MEDIA), ESPESSURA 1,0CM, PREPARO MANUAL DA ARGAMASSA</v>
          </cell>
          <cell r="C5951" t="str">
            <v>M2</v>
          </cell>
          <cell r="D5951">
            <v>32.72</v>
          </cell>
        </row>
        <row r="5952">
          <cell r="A5952">
            <v>84026</v>
          </cell>
          <cell r="B5952" t="str">
            <v>BARRA LISA TRACO 1:4 (CIMENTO E AREIA MEDIA), ESPESSURA 2,0CM, PREPARO MANUAL DA ARGAMASSA</v>
          </cell>
          <cell r="C5952" t="str">
            <v>M2</v>
          </cell>
          <cell r="D5952">
            <v>41.08</v>
          </cell>
        </row>
        <row r="5953">
          <cell r="A5953">
            <v>84027</v>
          </cell>
          <cell r="B5953" t="str">
            <v>BARRA LISA TRACO 1:3 (CIMENTO E AREIA MEDIA), ESPESSURA 0,5CM, PREPARO MANUAL DA ARGAMASSA</v>
          </cell>
          <cell r="C5953" t="str">
            <v>M2</v>
          </cell>
          <cell r="D5953">
            <v>27.59</v>
          </cell>
        </row>
        <row r="5954">
          <cell r="A5954">
            <v>84028</v>
          </cell>
          <cell r="B5954" t="str">
            <v>BARRA LISA TRACO 1:4 (CIMENTO E AREIA MEDIA), COM CORANTE AMARELO, ESPESSURA 2,0CM, PREPARO MANUAL DA ARGAMASSA</v>
          </cell>
          <cell r="C5954" t="str">
            <v>M2</v>
          </cell>
          <cell r="D5954">
            <v>46.36</v>
          </cell>
        </row>
        <row r="5955">
          <cell r="A5955">
            <v>84072</v>
          </cell>
          <cell r="B5955" t="str">
            <v>BARRA LISA TRACO 1:3 (CIMENTO E AREIA MEDIA NAO PENEIRADA), INCLUSO ADITIVO IMPERMEABILIZANTE, ESPESSURA 0,5CM, PREPARO MANUAL DA ARGAMASSA</v>
          </cell>
          <cell r="C5955" t="str">
            <v>M2</v>
          </cell>
          <cell r="D5955">
            <v>28.03</v>
          </cell>
        </row>
        <row r="5956">
          <cell r="A5956">
            <v>84084</v>
          </cell>
          <cell r="B5956" t="str">
            <v>APICOAMENTO MANUAL DE SUPERFICIE DE CONCRETO</v>
          </cell>
          <cell r="C5956" t="str">
            <v>M2</v>
          </cell>
          <cell r="D5956">
            <v>5.62</v>
          </cell>
        </row>
        <row r="5957">
          <cell r="A5957">
            <v>84088</v>
          </cell>
          <cell r="B5957" t="str">
            <v>PEITORIL EM MARMORE BRANCO, LARGURA DE 15CM, ASSENTADO COM ARGAMASSA TRACO 1:4 (CIMENTO E AREIA MEDIA), PREPARO MANUAL DA ARGAMASSA</v>
          </cell>
          <cell r="C5957" t="str">
            <v>M</v>
          </cell>
          <cell r="D5957">
            <v>62.57</v>
          </cell>
        </row>
        <row r="5958">
          <cell r="A5958">
            <v>84089</v>
          </cell>
          <cell r="B5958" t="str">
            <v>PEITORIL EM MARMORE BRANCO, LARGURA DE 25CM, ASSENTADO COM ARGAMASSA TRACO 1:3 (CIMENTO E AREIA MEDIA), PREPARO MANUAL DA ARGAMASSA</v>
          </cell>
          <cell r="C5958" t="str">
            <v>M</v>
          </cell>
          <cell r="D5958">
            <v>88.72</v>
          </cell>
        </row>
        <row r="5959">
          <cell r="A5959">
            <v>84093</v>
          </cell>
          <cell r="B5959" t="str">
            <v>TABEIRA DE MADEIRA LEI, 1A QUALIDADE, 2,5X30,0CM PARA BEIRAL DE TELHADO</v>
          </cell>
          <cell r="C5959" t="str">
            <v>M</v>
          </cell>
          <cell r="D5959">
            <v>17.61</v>
          </cell>
        </row>
        <row r="5960">
          <cell r="A5960">
            <v>84117</v>
          </cell>
          <cell r="B5960" t="str">
            <v>RASPAGEM / CALAFETACAO TACOS MADEIRA 1 DEMAO CERA</v>
          </cell>
          <cell r="C5960" t="str">
            <v>M2</v>
          </cell>
          <cell r="D5960">
            <v>15.8</v>
          </cell>
        </row>
        <row r="5961">
          <cell r="A5961">
            <v>84120</v>
          </cell>
          <cell r="B5961" t="str">
            <v>ENCERAMENTO MANUAL EM MADEIRA - 3 DEMAOS</v>
          </cell>
          <cell r="C5961" t="str">
            <v>M2</v>
          </cell>
          <cell r="D5961">
            <v>9.6300000000000008</v>
          </cell>
        </row>
        <row r="5962">
          <cell r="A5962">
            <v>84123</v>
          </cell>
          <cell r="B5962" t="str">
            <v>LIXAMENTO MAN C/ LIXA CALAFATE DE CONCR APARENTE ANTIGO</v>
          </cell>
          <cell r="C5962" t="str">
            <v>M2</v>
          </cell>
          <cell r="D5962">
            <v>5</v>
          </cell>
        </row>
        <row r="5963">
          <cell r="A5963">
            <v>84125</v>
          </cell>
          <cell r="B5963" t="str">
            <v>LIMPEZA DE REVESTIMENTO EM PAREDE C/ SOLUCAO DE ACIDO MURIATICO/AMONIA</v>
          </cell>
          <cell r="C5963" t="str">
            <v>M2</v>
          </cell>
          <cell r="D5963">
            <v>6.48</v>
          </cell>
        </row>
        <row r="5964">
          <cell r="A5964">
            <v>84126</v>
          </cell>
          <cell r="B5964" t="str">
            <v>CHAPA DE ACO CARBONO 3/8 (COLOC/ USO/ RETIR) P/ PASS VEICULO SOBRE VALA MEDIDA P/ AREA CHAPA EM CADA APLICACAO</v>
          </cell>
          <cell r="C5964" t="str">
            <v>M2</v>
          </cell>
          <cell r="D5964">
            <v>36.29</v>
          </cell>
        </row>
        <row r="5965">
          <cell r="A5965">
            <v>84127</v>
          </cell>
          <cell r="B5965" t="str">
            <v>REVESTIMENTO DE POCOS C/ TUBOS DE CONCRETO</v>
          </cell>
          <cell r="C5965" t="str">
            <v>M</v>
          </cell>
          <cell r="D5965">
            <v>357.99</v>
          </cell>
        </row>
        <row r="5966">
          <cell r="A5966">
            <v>84132</v>
          </cell>
          <cell r="B5966" t="str">
            <v>SOLDA DE TOPO DESCENDENTE, EM CHAPA ACO CHANFR 5/16" ESP (P/ ASSENT TUBULACAO OU PECA DE ACO) UTILIZANDO CONVERSOR DIESEL.</v>
          </cell>
          <cell r="C5966" t="str">
            <v>M</v>
          </cell>
          <cell r="D5966">
            <v>177.18</v>
          </cell>
        </row>
        <row r="5967">
          <cell r="A5967">
            <v>84133</v>
          </cell>
          <cell r="B5967" t="str">
            <v>SOLDA DE TOPO DESCENDENTE, EM CHAPA ACO CHANFR 3/8" ESP (P/ ASSENT TUBULACAO OU PECA DE ACO) UTILIZANDO CONVERSOR DIESEL</v>
          </cell>
          <cell r="C5967" t="str">
            <v>M</v>
          </cell>
          <cell r="D5967">
            <v>264.56</v>
          </cell>
        </row>
        <row r="5968">
          <cell r="A5968">
            <v>84152</v>
          </cell>
          <cell r="B5968" t="str">
            <v>DEMOLICAO MANUAL CONCRETO ARMADO (PILAR / VIGA / LAJE) - INCL EMPILHACAO LATERAL NO CANTEIRO</v>
          </cell>
          <cell r="C5968" t="str">
            <v>M3</v>
          </cell>
          <cell r="D5968">
            <v>268.32</v>
          </cell>
        </row>
        <row r="5969">
          <cell r="A5969">
            <v>84153</v>
          </cell>
          <cell r="B5969" t="str">
            <v>APARELHO DE APOIO NEOPRENE NAO FRETADO (1,4KG/DM3)</v>
          </cell>
          <cell r="C5969" t="str">
            <v>KG</v>
          </cell>
          <cell r="D5969">
            <v>52.69</v>
          </cell>
        </row>
        <row r="5970">
          <cell r="A5970">
            <v>84154</v>
          </cell>
          <cell r="B5970" t="str">
            <v>APARELHO APOIO NEOPRENE FRETADO</v>
          </cell>
          <cell r="C5970" t="str">
            <v>DM3</v>
          </cell>
          <cell r="D5970">
            <v>108.12</v>
          </cell>
        </row>
        <row r="5971">
          <cell r="A5971">
            <v>84161</v>
          </cell>
          <cell r="B5971" t="str">
            <v>SOLEIRA DE MARMORE BRANCO, LARGURA 15CM, ESPESSURA 3CM, ASSENTADA SOBRE ARGAMASSA TRACO 1:4 (CIMENTO E AREIA)</v>
          </cell>
          <cell r="C5971" t="str">
            <v>M</v>
          </cell>
          <cell r="D5971">
            <v>45.26</v>
          </cell>
        </row>
        <row r="5972">
          <cell r="A5972">
            <v>84162</v>
          </cell>
          <cell r="B5972" t="str">
            <v>RODAPE EM MADEIRA, ALTURA 7CM, FIXADO COM COLA</v>
          </cell>
          <cell r="C5972" t="str">
            <v>M</v>
          </cell>
          <cell r="D5972">
            <v>9.85</v>
          </cell>
        </row>
        <row r="5973">
          <cell r="A5973">
            <v>84167</v>
          </cell>
          <cell r="B5973" t="str">
            <v>RODAPE EM MARMORE BRANCO ASSENTADO COM ARGAMASSA TRACO 1:4 (CIMENTO E AREIA) ALTURA 7CM</v>
          </cell>
          <cell r="C5973" t="str">
            <v>M</v>
          </cell>
          <cell r="D5973">
            <v>31.98</v>
          </cell>
        </row>
        <row r="5974">
          <cell r="A5974">
            <v>84168</v>
          </cell>
          <cell r="B5974" t="str">
            <v>RODAPE EM ARDOSIA ASSENTADO COM ARGAMASSA TRACO 1:4 (CIMENTO E AREIA) ALTURA 10CM</v>
          </cell>
          <cell r="C5974" t="str">
            <v>M</v>
          </cell>
          <cell r="D5974">
            <v>17.39</v>
          </cell>
        </row>
        <row r="5975">
          <cell r="A5975">
            <v>84172</v>
          </cell>
          <cell r="B5975" t="str">
            <v>PISO CIMENTADO TRACO 1:3 (CIMENTO E AREIA) ACABAMENTO RUSTICO ESPESSURA 2 CM COM JUNTAS PLASTICAS DE DILATACAO, PREPARO MANUAL DA ARGAMASSA</v>
          </cell>
          <cell r="C5975" t="str">
            <v>M2</v>
          </cell>
          <cell r="D5975">
            <v>47.05</v>
          </cell>
        </row>
        <row r="5976">
          <cell r="A5976">
            <v>84173</v>
          </cell>
          <cell r="B5976" t="str">
            <v>PISO CIMENTADO TRACO 1:3 (CIMENTO/AREIA) ACABAMENTO LISO ESPESSURA 2,0 CM PREPARO MANUAL DA ARGAMASSA INCLUSO ADITIVO IMPERMEABILIZANTE</v>
          </cell>
          <cell r="C5976" t="str">
            <v>M2</v>
          </cell>
          <cell r="D5976">
            <v>41.45</v>
          </cell>
        </row>
        <row r="5977">
          <cell r="A5977">
            <v>84174</v>
          </cell>
          <cell r="B5977" t="str">
            <v>PISO CIMENTADO TRACO 1:3 (CIMENTO E AREIA) COM ACABAMENTO LISO ESPESSURA 3CM COM JUNTAS DE MADEIRA, PREPARO MANUAL DA ARGAMASSA INCLUSO ADITIVO IMPERMEABILIZANTE</v>
          </cell>
          <cell r="C5977" t="str">
            <v>M2</v>
          </cell>
          <cell r="D5977">
            <v>59.11</v>
          </cell>
        </row>
        <row r="5978">
          <cell r="A5978">
            <v>84175</v>
          </cell>
          <cell r="B5978" t="str">
            <v>JUNTA 5X5CM COM ARGAMASSA TRACO 1:3 (CIMENTO E AREIA) PARA PISO EM PLACAS</v>
          </cell>
          <cell r="C5978" t="str">
            <v>M</v>
          </cell>
          <cell r="D5978">
            <v>10.49</v>
          </cell>
        </row>
        <row r="5979">
          <cell r="A5979">
            <v>84176</v>
          </cell>
          <cell r="B5979" t="str">
            <v>JUNTA 2,5X2,5CM COM ARGAMASSA 1:1:3 IMPERMEABILIZANTE DE HIDRO-ASFALTO CIMENTO E AREIA PARA PISO EM PLACAS</v>
          </cell>
          <cell r="C5979" t="str">
            <v>M</v>
          </cell>
          <cell r="D5979">
            <v>19.559999999999999</v>
          </cell>
        </row>
        <row r="5980">
          <cell r="A5980">
            <v>84177</v>
          </cell>
          <cell r="B5980" t="str">
            <v>JUNTA GRAMADA 5CM DE LARGURA</v>
          </cell>
          <cell r="C5980" t="str">
            <v>M</v>
          </cell>
          <cell r="D5980">
            <v>11.68</v>
          </cell>
        </row>
        <row r="5981">
          <cell r="A5981">
            <v>84181</v>
          </cell>
          <cell r="B5981" t="str">
            <v>PISO EM TACO DE MADEIRA 7X21CM, FIXADO COM COLA BASE DE PVA</v>
          </cell>
          <cell r="C5981" t="str">
            <v>M2</v>
          </cell>
          <cell r="D5981">
            <v>61.96</v>
          </cell>
        </row>
        <row r="5982">
          <cell r="A5982">
            <v>84183</v>
          </cell>
          <cell r="B5982" t="str">
            <v>PISO EM PEDRA PORTUGUESA ASSENTADO SOBRE BASE DE AREIA, REJUNTADO COM CIMENTO COMUM</v>
          </cell>
          <cell r="C5982" t="str">
            <v>M2</v>
          </cell>
          <cell r="D5982">
            <v>132.16</v>
          </cell>
        </row>
        <row r="5983">
          <cell r="A5983">
            <v>84186</v>
          </cell>
          <cell r="B5983" t="str">
            <v>PISO DE BORRACHA CANELADA, ESPESSURA 3,5MM, FIXADO COM COLA</v>
          </cell>
          <cell r="C5983" t="str">
            <v>M2</v>
          </cell>
          <cell r="D5983">
            <v>59.62</v>
          </cell>
        </row>
        <row r="5984">
          <cell r="A5984">
            <v>84187</v>
          </cell>
          <cell r="B5984" t="str">
            <v>ASSENTAMENTO DE PISO DE BORRACHA PASTILHADA FIXADO COM COLA</v>
          </cell>
          <cell r="C5984" t="str">
            <v>M2</v>
          </cell>
          <cell r="D5984">
            <v>10.79</v>
          </cell>
        </row>
        <row r="5985">
          <cell r="A5985">
            <v>84188</v>
          </cell>
          <cell r="B5985" t="str">
            <v>TESTEIRA OU RODAPE VINILICO 6CM FIXADO COM COLA</v>
          </cell>
          <cell r="C5985" t="str">
            <v>M</v>
          </cell>
          <cell r="D5985">
            <v>15.74</v>
          </cell>
        </row>
        <row r="5986">
          <cell r="A5986">
            <v>84190</v>
          </cell>
          <cell r="B5986" t="str">
            <v>PISO GRANITO ASSENTADO SOBRE ARGAMASSA CIMENTO / CAL / AREIA TRACO 1:0,25:3 INCLUSIVE REJUNTE EM CIMENTO</v>
          </cell>
          <cell r="C5986" t="str">
            <v>M2</v>
          </cell>
          <cell r="D5986">
            <v>236.45</v>
          </cell>
        </row>
        <row r="5987">
          <cell r="A5987">
            <v>84191</v>
          </cell>
          <cell r="B5987" t="str">
            <v>PISO EM GRANILITE, MARMORITE OU GRANITINA ESPESSURA 8 MM, INCLUSO JUNTAS DE DILATACAO PLASTICAS</v>
          </cell>
          <cell r="C5987" t="str">
            <v>M2</v>
          </cell>
          <cell r="D5987">
            <v>88.19</v>
          </cell>
        </row>
        <row r="5988">
          <cell r="A5988">
            <v>84195</v>
          </cell>
          <cell r="B5988" t="str">
            <v>PISO MARMORE BRANCO ASSENTADO SOBRE ARGAMASSA TRACO 1:4 (CIMENTO/AREIA)</v>
          </cell>
          <cell r="C5988" t="str">
            <v>M2</v>
          </cell>
          <cell r="D5988">
            <v>223.22</v>
          </cell>
        </row>
        <row r="5989">
          <cell r="A5989">
            <v>84402</v>
          </cell>
          <cell r="B5989" t="str">
            <v>QUADRO DE DISTRIBUICAO DE ENERGIA P/ 6 DISJUNTORES TERMOMAGNETICOS MONOPOLARES SEM BARRAMENTO, DE EMBUTIR, EM CHAPA METALICA - FORNECIMENTO E INSTALACAO</v>
          </cell>
          <cell r="C5989" t="str">
            <v>UN</v>
          </cell>
          <cell r="D5989">
            <v>68.52</v>
          </cell>
        </row>
        <row r="5990">
          <cell r="A5990">
            <v>84645</v>
          </cell>
          <cell r="B5990" t="str">
            <v>VERNIZ SINTETICO BRILHANTE, 2 DEMAOS</v>
          </cell>
          <cell r="C5990" t="str">
            <v>M2</v>
          </cell>
          <cell r="D5990">
            <v>15.13</v>
          </cell>
        </row>
        <row r="5991">
          <cell r="A5991">
            <v>84647</v>
          </cell>
          <cell r="B5991" t="str">
            <v>PINTURA EPOXI INCLUSO EMASSAMENTO E FUNDO PREPARADOR</v>
          </cell>
          <cell r="C5991" t="str">
            <v>M2</v>
          </cell>
          <cell r="D5991">
            <v>112.2</v>
          </cell>
        </row>
        <row r="5992">
          <cell r="A5992">
            <v>84651</v>
          </cell>
          <cell r="B5992" t="str">
            <v>PINTURA COM TINTA IMPERMEAVEL MINERAL EM PO, DUAS DEMAOS</v>
          </cell>
          <cell r="C5992" t="str">
            <v>M2</v>
          </cell>
          <cell r="D5992">
            <v>7.95</v>
          </cell>
        </row>
        <row r="5993">
          <cell r="A5993">
            <v>84656</v>
          </cell>
          <cell r="B5993" t="str">
            <v>TRATAMENTO EM  CONCRETO COM ESTUQUE E LIXAMENTO</v>
          </cell>
          <cell r="C5993" t="str">
            <v>M2</v>
          </cell>
          <cell r="D5993">
            <v>26.89</v>
          </cell>
        </row>
        <row r="5994">
          <cell r="A5994">
            <v>84657</v>
          </cell>
          <cell r="B5994" t="str">
            <v>FUNDO SINTETICO NIVELADOR BRANCO</v>
          </cell>
          <cell r="C5994" t="str">
            <v>M2</v>
          </cell>
          <cell r="D5994">
            <v>8.02</v>
          </cell>
        </row>
        <row r="5995">
          <cell r="A5995">
            <v>84659</v>
          </cell>
          <cell r="B5995" t="str">
            <v>PINTURA ESMALTE FOSCO EM MADEIRA, DUAS DEMAOS</v>
          </cell>
          <cell r="C5995" t="str">
            <v>M2</v>
          </cell>
          <cell r="D5995">
            <v>12.46</v>
          </cell>
        </row>
        <row r="5996">
          <cell r="A5996">
            <v>84660</v>
          </cell>
          <cell r="B5996" t="str">
            <v>FUNDO PREPARADOR PRIMER SINTETICO, PARA ESTRUTURA METALICA, UMA DEMÃO, ESPESSURA DE 25 MICRA</v>
          </cell>
          <cell r="C5996" t="str">
            <v>M2</v>
          </cell>
          <cell r="D5996">
            <v>5.55</v>
          </cell>
        </row>
        <row r="5997">
          <cell r="A5997">
            <v>84661</v>
          </cell>
          <cell r="B5997" t="str">
            <v>PINTURA COM TINTA PROTETORA ACABAMENTO ALUMINIO, UMA DEMAO SOBRE SUPERFCIE METALICA</v>
          </cell>
          <cell r="C5997" t="str">
            <v>M2</v>
          </cell>
          <cell r="D5997">
            <v>13.39</v>
          </cell>
        </row>
        <row r="5998">
          <cell r="A5998">
            <v>84662</v>
          </cell>
          <cell r="B5998" t="str">
            <v>PINTURA COM TINTA PROTETORA ACABAMENTO ALUMINIO, DUAS DEMAOS SOBRE SUPERFICIE METALICA</v>
          </cell>
          <cell r="C5998" t="str">
            <v>M2</v>
          </cell>
          <cell r="D5998">
            <v>21.16</v>
          </cell>
        </row>
        <row r="5999">
          <cell r="A5999">
            <v>84663</v>
          </cell>
          <cell r="B5999" t="str">
            <v>APLICACAO DE VERNIZ POLIURETANO FOSCO SOBRE PISO DE PEDRAS DECORATIVAS, 3 DEMAOS</v>
          </cell>
          <cell r="C5999" t="str">
            <v>M2</v>
          </cell>
          <cell r="D5999">
            <v>17.96</v>
          </cell>
        </row>
        <row r="6000">
          <cell r="A6000">
            <v>84665</v>
          </cell>
          <cell r="B6000" t="str">
            <v>PINTURA ACRILICA PARA SINALIZAÇÃO HORIZONTAL EM PISO CIMENTADO</v>
          </cell>
          <cell r="C6000" t="str">
            <v>M2</v>
          </cell>
          <cell r="D6000">
            <v>15.98</v>
          </cell>
        </row>
        <row r="6001">
          <cell r="A6001">
            <v>84666</v>
          </cell>
          <cell r="B6001" t="str">
            <v>POLIMENTO E ENCERAMENTO DE PISO EM MADEIRA</v>
          </cell>
          <cell r="C6001" t="str">
            <v>M2</v>
          </cell>
          <cell r="D6001">
            <v>16.61</v>
          </cell>
        </row>
        <row r="6002">
          <cell r="A6002">
            <v>84676</v>
          </cell>
          <cell r="B6002" t="str">
            <v>QUADRO DE DISTRIBUICAO PARA TELEFONE N.5, 80X80X12CM EM CHAPA METALICA, SEM ACESSORIOS, PADRAO TELEBRAS, FORNECIMENTO E INSTALACAO</v>
          </cell>
          <cell r="C6002" t="str">
            <v>UN</v>
          </cell>
          <cell r="D6002">
            <v>397.87</v>
          </cell>
        </row>
        <row r="6003">
          <cell r="A6003">
            <v>84677</v>
          </cell>
          <cell r="B6003" t="str">
            <v>VERNIZ SINTETICO BRILHANTE EM CONCRETO OU TIJOLO, DUAS DEMAOS</v>
          </cell>
          <cell r="C6003" t="str">
            <v>M2</v>
          </cell>
          <cell r="D6003">
            <v>9.7899999999999991</v>
          </cell>
        </row>
        <row r="6004">
          <cell r="A6004">
            <v>84678</v>
          </cell>
          <cell r="B6004" t="str">
            <v>VERNIZ POLIURETANO BRILHANTE EM CONCRETO OU TIJOLO, TRES DEMAOS</v>
          </cell>
          <cell r="C6004" t="str">
            <v>M2</v>
          </cell>
          <cell r="D6004">
            <v>15.61</v>
          </cell>
        </row>
        <row r="6005">
          <cell r="A6005">
            <v>84679</v>
          </cell>
          <cell r="B6005" t="str">
            <v>PINTURA IMUNIZANTE PARA MADEIRA, DUAS DEMAOS</v>
          </cell>
          <cell r="C6005" t="str">
            <v>M2</v>
          </cell>
          <cell r="D6005">
            <v>15.62</v>
          </cell>
        </row>
        <row r="6006">
          <cell r="A6006">
            <v>84796</v>
          </cell>
          <cell r="B6006" t="str">
            <v>TAMPAO FOFO P/ CAIXA R2 PADRAO TELEBRAS COMPLETO - FORNECIMENTO E INSTALACAO</v>
          </cell>
          <cell r="C6006" t="str">
            <v>UN</v>
          </cell>
          <cell r="D6006">
            <v>512.34</v>
          </cell>
        </row>
        <row r="6007">
          <cell r="A6007">
            <v>84798</v>
          </cell>
          <cell r="B6007" t="str">
            <v>TAMPAO FOFO P/ CAIXA R1 PADRAO TELEBRAS COMPLETO - FORNECIMENTO E INSTALACAO</v>
          </cell>
          <cell r="C6007" t="str">
            <v>UN</v>
          </cell>
          <cell r="D6007">
            <v>228.49</v>
          </cell>
        </row>
        <row r="6008">
          <cell r="A6008">
            <v>84844</v>
          </cell>
          <cell r="B6008" t="str">
            <v>JANELA DE MADEIRA TIPO GUILHOTINA, DE ABRIR , INCLUSAS GUARNICOES SEM FERRAGENS</v>
          </cell>
          <cell r="C6008" t="str">
            <v>M2</v>
          </cell>
          <cell r="D6008">
            <v>345.31</v>
          </cell>
        </row>
        <row r="6009">
          <cell r="A6009">
            <v>84845</v>
          </cell>
          <cell r="B6009" t="str">
            <v>JANELA DE MADEIRA TIPO VENEZIANA. DE ABRIR, INCLUSAS GUARNICOES E FERRAGENS</v>
          </cell>
          <cell r="C6009" t="str">
            <v>M2</v>
          </cell>
          <cell r="D6009">
            <v>520.13</v>
          </cell>
        </row>
        <row r="6010">
          <cell r="A6010">
            <v>84846</v>
          </cell>
          <cell r="B6010" t="str">
            <v>JANELA DE MADEIRA TIPO VENEZIANA/VIDRO, DE ABRIR, INCLUSAS GUARNICOES SEM FERRAGENS</v>
          </cell>
          <cell r="C6010" t="str">
            <v>M2</v>
          </cell>
          <cell r="D6010">
            <v>529.08000000000004</v>
          </cell>
        </row>
        <row r="6011">
          <cell r="A6011">
            <v>84847</v>
          </cell>
          <cell r="B6011" t="str">
            <v>JANELA DE MADEIRA ALMOFADADA, DE ABRIR, INCLUSAS GUARNICOES SEM FERRAGENS</v>
          </cell>
          <cell r="C6011" t="str">
            <v>M2</v>
          </cell>
          <cell r="D6011">
            <v>529.08000000000004</v>
          </cell>
        </row>
        <row r="6012">
          <cell r="A6012">
            <v>84848</v>
          </cell>
          <cell r="B6012" t="str">
            <v>JANELA DE MADEIRA TIPO VENEZIANA/GUILHOTINA, DE ABRIR, INCLUSAS GUARNICOES SEM FERRAGENS</v>
          </cell>
          <cell r="C6012" t="str">
            <v>M2</v>
          </cell>
          <cell r="D6012">
            <v>421.44</v>
          </cell>
        </row>
        <row r="6013">
          <cell r="A6013">
            <v>84849</v>
          </cell>
          <cell r="B6013" t="str">
            <v>CAIXA MADEIRA 57X43CM COM GUARNICAO 13CM P/ FECHAMENTO DE AR CONDICIONAL</v>
          </cell>
          <cell r="C6013" t="str">
            <v>UN</v>
          </cell>
          <cell r="D6013">
            <v>75.61</v>
          </cell>
        </row>
        <row r="6014">
          <cell r="A6014">
            <v>84854</v>
          </cell>
          <cell r="B6014" t="str">
            <v>BATENTE FERRO 1X1/8"</v>
          </cell>
          <cell r="C6014" t="str">
            <v>M</v>
          </cell>
          <cell r="D6014">
            <v>28.81</v>
          </cell>
        </row>
        <row r="6015">
          <cell r="A6015">
            <v>84862</v>
          </cell>
          <cell r="B6015" t="str">
            <v>GUARDA-CORPO COM CORRIMAO EM TUBO DE ACO GALVANIZADO 1 1/2"</v>
          </cell>
          <cell r="C6015" t="str">
            <v>M</v>
          </cell>
          <cell r="D6015">
            <v>186.33</v>
          </cell>
        </row>
        <row r="6016">
          <cell r="A6016">
            <v>84863</v>
          </cell>
          <cell r="B6016" t="str">
            <v>GUARDA-CORPO COM CORRIMAO EM TUBO DE ACO GALVANIZADO 3/4"</v>
          </cell>
          <cell r="C6016" t="str">
            <v>M</v>
          </cell>
          <cell r="D6016">
            <v>92.8</v>
          </cell>
        </row>
        <row r="6017">
          <cell r="A6017">
            <v>84874</v>
          </cell>
          <cell r="B6017" t="str">
            <v>ALCAPAO EM COMPENSADO DE MADEIRA CEDRO/VIROLA, 60X60X2CM, COM MARCO 7X3CM, ALIZAR DE 2A, DOBRADICAS EM LATAO CROMADO E TARJETA CROMADA</v>
          </cell>
          <cell r="C6017" t="str">
            <v>UN</v>
          </cell>
          <cell r="D6017">
            <v>150.24</v>
          </cell>
        </row>
        <row r="6018">
          <cell r="A6018">
            <v>84876</v>
          </cell>
          <cell r="B6018" t="str">
            <v>PORTA MADEIRA 1A CORRER P/VIDRO 30MM/ GUARNICAO 15CM/ALIZAR</v>
          </cell>
          <cell r="C6018" t="str">
            <v>M2</v>
          </cell>
          <cell r="D6018">
            <v>528.79</v>
          </cell>
        </row>
        <row r="6019">
          <cell r="A6019">
            <v>84885</v>
          </cell>
          <cell r="B6019" t="str">
            <v>JOGO DE FERRAGENS CROMADAS PARA PORTA DE VIDRO TEMPERADO, UMA FOLHA COMPOSTO DE DOBRADICAS SUPERIOR E INFERIOR, TRINCO, FECHADURA, CONTRA FECHADURA COM CAPUCHINHO SEM MOLA E PUXADOR</v>
          </cell>
          <cell r="C6019" t="str">
            <v>UN</v>
          </cell>
          <cell r="D6019">
            <v>567.66</v>
          </cell>
        </row>
        <row r="6020">
          <cell r="A6020">
            <v>84886</v>
          </cell>
          <cell r="B6020" t="str">
            <v>MOLA HIDRAULICA DE PISO PARA PORTA DE VIDRO TEMPERADO</v>
          </cell>
          <cell r="C6020" t="str">
            <v>UN</v>
          </cell>
          <cell r="D6020">
            <v>1062.8800000000001</v>
          </cell>
        </row>
        <row r="6021">
          <cell r="A6021">
            <v>84889</v>
          </cell>
          <cell r="B6021" t="str">
            <v>PUXADOR CENTRAL PARA ESQUADRIA DE ALUMINIO</v>
          </cell>
          <cell r="C6021" t="str">
            <v>UN</v>
          </cell>
          <cell r="D6021">
            <v>16.91</v>
          </cell>
        </row>
        <row r="6022">
          <cell r="A6022">
            <v>84891</v>
          </cell>
          <cell r="B6022" t="str">
            <v>CREMONA EM LATAO CROMADO OU POLIDO, COMPLETA, COM VARA H=1,50M</v>
          </cell>
          <cell r="C6022" t="str">
            <v>UN</v>
          </cell>
          <cell r="D6022">
            <v>166.91</v>
          </cell>
        </row>
        <row r="6023">
          <cell r="A6023">
            <v>84950</v>
          </cell>
          <cell r="B6023" t="str">
            <v>FECHO EMBUTIR TIPO UNHA 40CM C/COLOCACAO</v>
          </cell>
          <cell r="C6023" t="str">
            <v>UN</v>
          </cell>
          <cell r="D6023">
            <v>45.23</v>
          </cell>
        </row>
        <row r="6024">
          <cell r="A6024">
            <v>84952</v>
          </cell>
          <cell r="B6024" t="str">
            <v>FECHO EMBUTIR TIPO UNHA 22CM C/COLOCACAO</v>
          </cell>
          <cell r="C6024" t="str">
            <v>UN</v>
          </cell>
          <cell r="D6024">
            <v>33.659999999999997</v>
          </cell>
        </row>
        <row r="6025">
          <cell r="A6025">
            <v>84957</v>
          </cell>
          <cell r="B6025" t="str">
            <v>VIDRO LISO COMUM TRANSPARENTE, ESPESSURA 5MM</v>
          </cell>
          <cell r="C6025" t="str">
            <v>M2</v>
          </cell>
          <cell r="D6025">
            <v>158.05000000000001</v>
          </cell>
        </row>
        <row r="6026">
          <cell r="A6026">
            <v>84959</v>
          </cell>
          <cell r="B6026" t="str">
            <v>VIDRO LISO COMUM TRANSPARENTE, ESPESSURA 6MM</v>
          </cell>
          <cell r="C6026" t="str">
            <v>M2</v>
          </cell>
          <cell r="D6026">
            <v>185.05</v>
          </cell>
        </row>
        <row r="6027">
          <cell r="A6027">
            <v>85001</v>
          </cell>
          <cell r="B6027" t="str">
            <v>VIDRO LISO FUME, ESPESSURA 4MM</v>
          </cell>
          <cell r="C6027" t="str">
            <v>M2</v>
          </cell>
          <cell r="D6027">
            <v>176.05</v>
          </cell>
        </row>
        <row r="6028">
          <cell r="A6028">
            <v>85002</v>
          </cell>
          <cell r="B6028" t="str">
            <v>VIDRO LISO FUME, ESPESSURA 6MM</v>
          </cell>
          <cell r="C6028" t="str">
            <v>M2</v>
          </cell>
          <cell r="D6028">
            <v>248.06</v>
          </cell>
        </row>
        <row r="6029">
          <cell r="A6029">
            <v>85004</v>
          </cell>
          <cell r="B6029" t="str">
            <v>VIDRO FANTASIA MARTELADO 4MM</v>
          </cell>
          <cell r="C6029" t="str">
            <v>M2</v>
          </cell>
          <cell r="D6029">
            <v>122.05</v>
          </cell>
        </row>
        <row r="6030">
          <cell r="A6030">
            <v>85005</v>
          </cell>
          <cell r="B6030" t="str">
            <v>ESPELHO CRISTAL, ESPESSURA 4MM, COM PARAFUSOS DE FIXACAO, SEM MOLDURA</v>
          </cell>
          <cell r="C6030" t="str">
            <v>M2</v>
          </cell>
          <cell r="D6030">
            <v>356.83</v>
          </cell>
        </row>
        <row r="6031">
          <cell r="A6031">
            <v>85010</v>
          </cell>
          <cell r="B6031" t="str">
            <v>CAIXILHO FIXO, DE ALUMINIO, PARA VIDRO</v>
          </cell>
          <cell r="C6031" t="str">
            <v>M2</v>
          </cell>
          <cell r="D6031">
            <v>751.35</v>
          </cell>
        </row>
        <row r="6032">
          <cell r="A6032">
            <v>85014</v>
          </cell>
          <cell r="B6032" t="str">
            <v>CAIXILHO FIXO, DE ALUMINIO, COM TELA DE METAL FIO 12 MALHA 3X3CM</v>
          </cell>
          <cell r="C6032" t="str">
            <v>M2</v>
          </cell>
          <cell r="D6032">
            <v>852.43</v>
          </cell>
        </row>
        <row r="6033">
          <cell r="A6033">
            <v>85015</v>
          </cell>
          <cell r="B6033" t="str">
            <v>CANTONEIRA DE MADEIRA 3,0X3,0X1,0CM</v>
          </cell>
          <cell r="C6033" t="str">
            <v>M</v>
          </cell>
          <cell r="D6033">
            <v>17.95</v>
          </cell>
        </row>
        <row r="6034">
          <cell r="A6034">
            <v>85016</v>
          </cell>
          <cell r="B6034" t="str">
            <v>CANTONEIRA DE MADEIRA COM LAMINADO MELAMINICO FOSCO 3,0X3,0X1,0CM</v>
          </cell>
          <cell r="C6034" t="str">
            <v>M</v>
          </cell>
          <cell r="D6034">
            <v>22.43</v>
          </cell>
        </row>
        <row r="6035">
          <cell r="A6035">
            <v>85096</v>
          </cell>
          <cell r="B6035" t="str">
            <v>GRADIL DE ALUMINIO ANODIZADO TIPO BARRA CHATA</v>
          </cell>
          <cell r="C6035" t="str">
            <v>M2</v>
          </cell>
          <cell r="D6035">
            <v>448.23</v>
          </cell>
        </row>
        <row r="6036">
          <cell r="A6036">
            <v>85117</v>
          </cell>
          <cell r="B6036" t="str">
            <v>VALVULA DE RETENCAO VERTICAL BRONZE (PN-16) 1/2" 200 PSI - EXTREMIDADE COM ROSCA - FORNECIMENTO E INSTALACAO</v>
          </cell>
          <cell r="C6036" t="str">
            <v>UN</v>
          </cell>
          <cell r="D6036">
            <v>40.47</v>
          </cell>
        </row>
        <row r="6037">
          <cell r="A6037">
            <v>85120</v>
          </cell>
          <cell r="B6037" t="str">
            <v>MANOMETRO 0 A 200 PSI (0 A 14 KGF/CM2), D = 50MM - FORNECIMENTO E COLOCACAO</v>
          </cell>
          <cell r="C6037" t="str">
            <v>UN</v>
          </cell>
          <cell r="D6037">
            <v>104.51</v>
          </cell>
        </row>
        <row r="6038">
          <cell r="A6038">
            <v>85171</v>
          </cell>
          <cell r="B6038" t="str">
            <v>RECOMPOSICAO PARCIAL DO ARAME FARPADO Nº 14 CLASSE 250, FIXADO EM CERCA COM MOURÕES DE CONCRETO, RETO, 15X15CM</v>
          </cell>
          <cell r="C6038" t="str">
            <v>M</v>
          </cell>
          <cell r="D6038">
            <v>3.59</v>
          </cell>
        </row>
        <row r="6039">
          <cell r="A6039">
            <v>85172</v>
          </cell>
          <cell r="B6039" t="str">
            <v>ALAMBRADO EM MOUROES DE CONCRETO "T", ALTURA LIVRE 2M, ESPACADOS A CADA 2M, COM TELA DE ARAME GALVANIZADO, FIO 14 BWG E MALHA QUADRADA 5X5CM</v>
          </cell>
          <cell r="C6039" t="str">
            <v>M</v>
          </cell>
          <cell r="D6039">
            <v>96.75</v>
          </cell>
        </row>
        <row r="6040">
          <cell r="A6040">
            <v>85178</v>
          </cell>
          <cell r="B6040" t="str">
            <v>PLANTIO DE ARBUSTO COM ALTURA 50 A 100CM, EM CAVA DE 60X60X60CM</v>
          </cell>
          <cell r="C6040" t="str">
            <v>UN</v>
          </cell>
          <cell r="D6040">
            <v>84.54</v>
          </cell>
        </row>
        <row r="6041">
          <cell r="A6041">
            <v>85179</v>
          </cell>
          <cell r="B6041" t="str">
            <v>PLANTIO DE GRAMA SAO CARLOS EM LEIVAS</v>
          </cell>
          <cell r="C6041" t="str">
            <v>M2</v>
          </cell>
          <cell r="D6041">
            <v>11.94</v>
          </cell>
        </row>
        <row r="6042">
          <cell r="A6042">
            <v>85180</v>
          </cell>
          <cell r="B6042" t="str">
            <v>PLANTIO DE GRAMA ESMERALDA EM ROLO</v>
          </cell>
          <cell r="C6042" t="str">
            <v>M2</v>
          </cell>
          <cell r="D6042">
            <v>11.94</v>
          </cell>
        </row>
        <row r="6043">
          <cell r="A6043">
            <v>85182</v>
          </cell>
          <cell r="B6043" t="str">
            <v>REVOLVIMENTO E DESTORROAMENTO MANUAL DE SUPERFÍCIE GRAMADA COM PROFUNDIDADE ATÉ 20CM</v>
          </cell>
          <cell r="C6043" t="str">
            <v>M2</v>
          </cell>
          <cell r="D6043">
            <v>2.2400000000000002</v>
          </cell>
        </row>
        <row r="6044">
          <cell r="A6044">
            <v>85183</v>
          </cell>
          <cell r="B6044" t="str">
            <v>REVOLVIMENTO MANUAL DE SOLO, PROFUNDIDADE ATÉ 20CM</v>
          </cell>
          <cell r="C6044" t="str">
            <v>M2</v>
          </cell>
          <cell r="D6044">
            <v>2.1</v>
          </cell>
        </row>
        <row r="6045">
          <cell r="A6045">
            <v>85184</v>
          </cell>
          <cell r="B6045" t="str">
            <v>RETIRADA DE GRAMA EM PLACAS</v>
          </cell>
          <cell r="C6045" t="str">
            <v>M2</v>
          </cell>
          <cell r="D6045">
            <v>3.51</v>
          </cell>
        </row>
        <row r="6046">
          <cell r="A6046">
            <v>85185</v>
          </cell>
          <cell r="B6046" t="str">
            <v>PODA E LIMPEZA DE ARBUSTO TIPO CERCA VIVA</v>
          </cell>
          <cell r="C6046" t="str">
            <v>M2</v>
          </cell>
          <cell r="D6046">
            <v>3.52</v>
          </cell>
        </row>
        <row r="6047">
          <cell r="A6047">
            <v>85186</v>
          </cell>
          <cell r="B6047" t="str">
            <v>PODA DE ARVORES, COM LIMPEZA DE GALHOS SECOS E RETIRADA DE PARASITAS, INCLUINDO REMOCAO DE ENTULHO</v>
          </cell>
          <cell r="C6047" t="str">
            <v>UN</v>
          </cell>
          <cell r="D6047">
            <v>74.27</v>
          </cell>
        </row>
        <row r="6048">
          <cell r="A6048">
            <v>85188</v>
          </cell>
          <cell r="B6048" t="str">
            <v>PORTAO EM TUBO DE ACO GALVANIZADO DIN 2440/NBR 5580, PAINEL UNICO, DIMENSOES 1,0X1,6M, INCLUSIVE CADEADO</v>
          </cell>
          <cell r="C6048" t="str">
            <v>UN</v>
          </cell>
          <cell r="D6048">
            <v>557.99</v>
          </cell>
        </row>
        <row r="6049">
          <cell r="A6049">
            <v>85189</v>
          </cell>
          <cell r="B6049" t="str">
            <v>PORTAO EM TUBO DE ACO GALVANIZADO DIN 2440/NBR 5580, PAINEL UNICO, DIMENSOES 4,0X1,2M, INCLUSIVE CADEADO</v>
          </cell>
          <cell r="C6049" t="str">
            <v>UN</v>
          </cell>
          <cell r="D6049">
            <v>1102.55</v>
          </cell>
        </row>
        <row r="6050">
          <cell r="A6050">
            <v>85195</v>
          </cell>
          <cell r="B6050" t="str">
            <v>CHAVE DE BOIA AUTOMÁTICA</v>
          </cell>
          <cell r="C6050" t="str">
            <v>UN</v>
          </cell>
          <cell r="D6050">
            <v>64.84</v>
          </cell>
        </row>
        <row r="6051">
          <cell r="A6051">
            <v>85233</v>
          </cell>
          <cell r="B6051" t="str">
            <v>ESCADA EM CONCRETO ARMADO, FCK = 15 MPA, MOLDADA IN LOCO</v>
          </cell>
          <cell r="C6051" t="str">
            <v>M3</v>
          </cell>
          <cell r="D6051">
            <v>1922.25</v>
          </cell>
        </row>
        <row r="6052">
          <cell r="A6052">
            <v>85323</v>
          </cell>
          <cell r="B6052" t="str">
            <v>LOCACAO E NIVELAMENTO DE EMISSARIO/REDE COLETORA COM AUXILIO DE EQUIPAMENTO TOPOGRAFICO</v>
          </cell>
          <cell r="C6052" t="str">
            <v>M</v>
          </cell>
          <cell r="D6052">
            <v>1.43</v>
          </cell>
        </row>
        <row r="6053">
          <cell r="A6053">
            <v>85331</v>
          </cell>
          <cell r="B6053" t="str">
            <v>CORTE DE CAPOEIRA FINA A FOICE</v>
          </cell>
          <cell r="C6053" t="str">
            <v>M2</v>
          </cell>
          <cell r="D6053">
            <v>1.08</v>
          </cell>
        </row>
        <row r="6054">
          <cell r="A6054">
            <v>85332</v>
          </cell>
          <cell r="B6054" t="str">
            <v>RETIRADA DE APARELHOS DE ILUMINACAO C/ REAPROVEITAMENTO DE LAMPADAS</v>
          </cell>
          <cell r="C6054" t="str">
            <v>UN</v>
          </cell>
          <cell r="D6054">
            <v>4.49</v>
          </cell>
        </row>
        <row r="6055">
          <cell r="A6055">
            <v>85333</v>
          </cell>
          <cell r="B6055" t="str">
            <v>RETIRADA DE APARELHOS SANITARIOS</v>
          </cell>
          <cell r="C6055" t="str">
            <v>UN</v>
          </cell>
          <cell r="D6055">
            <v>15.9</v>
          </cell>
        </row>
        <row r="6056">
          <cell r="A6056">
            <v>85334</v>
          </cell>
          <cell r="B6056" t="str">
            <v>RETIRADA DE ESQUADRIAS METALICAS</v>
          </cell>
          <cell r="C6056" t="str">
            <v>M2</v>
          </cell>
          <cell r="D6056">
            <v>14.05</v>
          </cell>
        </row>
        <row r="6057">
          <cell r="A6057">
            <v>85335</v>
          </cell>
          <cell r="B6057" t="str">
            <v>RETIRADA DE MEIO FIO C/ EMPILHAMENTO E S/ REMOCAO</v>
          </cell>
          <cell r="C6057" t="str">
            <v>M</v>
          </cell>
          <cell r="D6057">
            <v>6.59</v>
          </cell>
        </row>
        <row r="6058">
          <cell r="A6058">
            <v>85336</v>
          </cell>
          <cell r="B6058" t="str">
            <v>RETIRADA DE TUBULACAO DE FERRO GALVANIZADO S/ ESCAVACAO OU RASGO EM ALVENARIA</v>
          </cell>
          <cell r="C6058" t="str">
            <v>M</v>
          </cell>
          <cell r="D6058">
            <v>4.4400000000000004</v>
          </cell>
        </row>
        <row r="6059">
          <cell r="A6059">
            <v>85362</v>
          </cell>
          <cell r="B6059" t="str">
            <v>DEMOLICAO DE DIVISORIAS EM PLACAS DE MARMORITE OU DE CONCRETO</v>
          </cell>
          <cell r="C6059" t="str">
            <v>M2</v>
          </cell>
          <cell r="D6059">
            <v>11.24</v>
          </cell>
        </row>
        <row r="6060">
          <cell r="A6060">
            <v>85364</v>
          </cell>
          <cell r="B6060" t="str">
            <v>DEMOLICAO MANUAL DE ESTRUTURA DE CONCRETO ARMADO</v>
          </cell>
          <cell r="C6060" t="str">
            <v>M3</v>
          </cell>
          <cell r="D6060">
            <v>205.19</v>
          </cell>
        </row>
        <row r="6061">
          <cell r="A6061">
            <v>85366</v>
          </cell>
          <cell r="B6061" t="str">
            <v>DEMOLICAO MANUAL DE PAVIMENTACAO EM CONCRETO ASFALTICO, ESPESSURA 5CM</v>
          </cell>
          <cell r="C6061" t="str">
            <v>M2</v>
          </cell>
          <cell r="D6061">
            <v>18.260000000000002</v>
          </cell>
        </row>
        <row r="6062">
          <cell r="A6062">
            <v>85369</v>
          </cell>
          <cell r="B6062" t="str">
            <v>REMOCAO DE FORRO DE MADEIRA (LAMBRI) C/ REAPROVEITAMENTO</v>
          </cell>
          <cell r="C6062" t="str">
            <v>M2</v>
          </cell>
          <cell r="D6062">
            <v>31.54</v>
          </cell>
        </row>
        <row r="6063">
          <cell r="A6063">
            <v>85370</v>
          </cell>
          <cell r="B6063" t="str">
            <v>DEMOLICAO MANUAL DE LAJE PREMOLDADA COM TRANSPORTE E CARGA EM CAMINHAO BASCULANTE</v>
          </cell>
          <cell r="C6063" t="str">
            <v>M3</v>
          </cell>
          <cell r="D6063">
            <v>215.66</v>
          </cell>
        </row>
        <row r="6064">
          <cell r="A6064">
            <v>85371</v>
          </cell>
          <cell r="B6064" t="str">
            <v>REMOCAO DE PISO EM CARPETE</v>
          </cell>
          <cell r="C6064" t="str">
            <v>M2</v>
          </cell>
          <cell r="D6064">
            <v>2.58</v>
          </cell>
        </row>
        <row r="6065">
          <cell r="A6065">
            <v>85372</v>
          </cell>
          <cell r="B6065" t="str">
            <v>DEMOLICAO DE FORRO DE GESSO</v>
          </cell>
          <cell r="C6065" t="str">
            <v>M2</v>
          </cell>
          <cell r="D6065">
            <v>2.1</v>
          </cell>
        </row>
        <row r="6066">
          <cell r="A6066">
            <v>85374</v>
          </cell>
          <cell r="B6066" t="str">
            <v>REMOCAO DE DISPOSITIVOS PARA FUNCIONAMENTO DE APARELHOS SANITARIOS</v>
          </cell>
          <cell r="C6066" t="str">
            <v>UN</v>
          </cell>
          <cell r="D6066">
            <v>9.36</v>
          </cell>
        </row>
        <row r="6067">
          <cell r="A6067">
            <v>85375</v>
          </cell>
          <cell r="B6067" t="str">
            <v>REMOCAO DE BLOKRET COM EMPILHAMENTO</v>
          </cell>
          <cell r="C6067" t="str">
            <v>M2</v>
          </cell>
          <cell r="D6067">
            <v>11.04</v>
          </cell>
        </row>
        <row r="6068">
          <cell r="A6068">
            <v>85376</v>
          </cell>
          <cell r="B6068" t="str">
            <v>DEMOLICAO DE PISO VINILICO</v>
          </cell>
          <cell r="C6068" t="str">
            <v>M2</v>
          </cell>
          <cell r="D6068">
            <v>4.7300000000000004</v>
          </cell>
        </row>
        <row r="6069">
          <cell r="A6069">
            <v>85383</v>
          </cell>
          <cell r="B6069" t="str">
            <v>REMOCAO DE CALHAS E CONDUTORES DE AGUAS PLUVIAIS</v>
          </cell>
          <cell r="C6069" t="str">
            <v>M</v>
          </cell>
          <cell r="D6069">
            <v>2.81</v>
          </cell>
        </row>
        <row r="6070">
          <cell r="A6070">
            <v>85389</v>
          </cell>
          <cell r="B6070" t="str">
            <v>REMOCAO TUBULACAO FF C/ DN 400 A 600MM EXCLUINDO ESCAVACAO/REATERRO</v>
          </cell>
          <cell r="C6070" t="str">
            <v>M</v>
          </cell>
          <cell r="D6070">
            <v>68.38</v>
          </cell>
        </row>
        <row r="6071">
          <cell r="A6071">
            <v>85390</v>
          </cell>
          <cell r="B6071" t="str">
            <v>REMOCAO TUBULACAO FF C/ DN 50 A 300MM EXCLUINDO ESCAVACAO/REATERRO</v>
          </cell>
          <cell r="C6071" t="str">
            <v>M</v>
          </cell>
          <cell r="D6071">
            <v>34.03</v>
          </cell>
        </row>
        <row r="6072">
          <cell r="A6072">
            <v>85392</v>
          </cell>
          <cell r="B6072" t="str">
            <v>REMOCAO TUBULACAO FF C/ DN 700 A 1200MM EXCLUINDO ESCAVACAO/REATERRO</v>
          </cell>
          <cell r="C6072" t="str">
            <v>M</v>
          </cell>
          <cell r="D6072">
            <v>167</v>
          </cell>
        </row>
        <row r="6073">
          <cell r="A6073">
            <v>85406</v>
          </cell>
          <cell r="B6073" t="str">
            <v>REMOCAO DE AZULEJO E SUBSTRATO DE ADERENCIA EM ARGAMASSA</v>
          </cell>
          <cell r="C6073" t="str">
            <v>M2</v>
          </cell>
          <cell r="D6073">
            <v>39.450000000000003</v>
          </cell>
        </row>
        <row r="6074">
          <cell r="A6074">
            <v>85407</v>
          </cell>
          <cell r="B6074" t="str">
            <v>REMOCAO DE FIACAO ELETRICA</v>
          </cell>
          <cell r="C6074" t="str">
            <v>M</v>
          </cell>
          <cell r="D6074">
            <v>8.35</v>
          </cell>
        </row>
        <row r="6075">
          <cell r="A6075">
            <v>85408</v>
          </cell>
          <cell r="B6075" t="str">
            <v>REMOCAO DE PEITORIL EM MARMORE OU GRANITO</v>
          </cell>
          <cell r="C6075" t="str">
            <v>M2</v>
          </cell>
          <cell r="D6075">
            <v>28.41</v>
          </cell>
        </row>
        <row r="6076">
          <cell r="A6076">
            <v>85409</v>
          </cell>
          <cell r="B6076" t="str">
            <v>REMOCAO DE PISO EM PLACAS DE BORRACHA COLADA</v>
          </cell>
          <cell r="C6076" t="str">
            <v>M2</v>
          </cell>
          <cell r="D6076">
            <v>5.77</v>
          </cell>
        </row>
        <row r="6077">
          <cell r="A6077">
            <v>85411</v>
          </cell>
          <cell r="B6077" t="str">
            <v>REMOCAO DE RODAPE CERAMICO</v>
          </cell>
          <cell r="C6077" t="str">
            <v>M</v>
          </cell>
          <cell r="D6077">
            <v>2.95</v>
          </cell>
        </row>
        <row r="6078">
          <cell r="A6078">
            <v>85415</v>
          </cell>
          <cell r="B6078" t="str">
            <v>REMOCAO DE DISPOSITIVOS PARA FUNCIONAMENTO DE PIA DE COZINHA</v>
          </cell>
          <cell r="C6078" t="str">
            <v>UN</v>
          </cell>
          <cell r="D6078">
            <v>8.0500000000000007</v>
          </cell>
        </row>
        <row r="6079">
          <cell r="A6079">
            <v>85416</v>
          </cell>
          <cell r="B6079" t="str">
            <v>REMOCAO DE TOMADAS OU INTERRUPTORES ELETRICOS</v>
          </cell>
          <cell r="C6079" t="str">
            <v>UN</v>
          </cell>
          <cell r="D6079">
            <v>11.38</v>
          </cell>
        </row>
        <row r="6080">
          <cell r="A6080">
            <v>85417</v>
          </cell>
          <cell r="B6080" t="str">
            <v>RETIRADA DE TUBULACAO HIDROSSANITARIA APARENTE COM CONEXOES, Ø 1/2" A 2"</v>
          </cell>
          <cell r="C6080" t="str">
            <v>M</v>
          </cell>
          <cell r="D6080">
            <v>3.22</v>
          </cell>
        </row>
        <row r="6081">
          <cell r="A6081">
            <v>85418</v>
          </cell>
          <cell r="B6081" t="str">
            <v>RETIRADA DE TUBULACAO HIDROSSANITARIA EMBUTIDA COM CONEXOES Ø 1/2" A 2"</v>
          </cell>
          <cell r="C6081" t="str">
            <v>M</v>
          </cell>
          <cell r="D6081">
            <v>6.43</v>
          </cell>
        </row>
        <row r="6082">
          <cell r="A6082">
            <v>85419</v>
          </cell>
          <cell r="B6082" t="str">
            <v>RETIRADA DE TUBULACAO HIDROSSANITARIA APARENTE COM CONEXOES, Ø 2 1/2" A 4"</v>
          </cell>
          <cell r="C6082" t="str">
            <v>M</v>
          </cell>
          <cell r="D6082">
            <v>4.01</v>
          </cell>
        </row>
        <row r="6083">
          <cell r="A6083">
            <v>85420</v>
          </cell>
          <cell r="B6083" t="str">
            <v>RETIRADA DE TUBULACAO HIDROSSANITARIA EMBUTIDA COM CONEXOES, Ø 2 1/2" A 4"</v>
          </cell>
          <cell r="C6083" t="str">
            <v>M</v>
          </cell>
          <cell r="D6083">
            <v>9.65</v>
          </cell>
        </row>
        <row r="6084">
          <cell r="A6084">
            <v>85421</v>
          </cell>
          <cell r="B6084" t="str">
            <v>REMOCAO DE VIDRO COMUM</v>
          </cell>
          <cell r="C6084" t="str">
            <v>M2</v>
          </cell>
          <cell r="D6084">
            <v>10.56</v>
          </cell>
        </row>
        <row r="6085">
          <cell r="A6085">
            <v>85422</v>
          </cell>
          <cell r="B6085" t="str">
            <v>PREPARO MANUAL DE TERRENO S/ RASPAGEM SUPERFICIAL</v>
          </cell>
          <cell r="C6085" t="str">
            <v>M2</v>
          </cell>
          <cell r="D6085">
            <v>5.62</v>
          </cell>
        </row>
        <row r="6086">
          <cell r="A6086">
            <v>85423</v>
          </cell>
          <cell r="B6086" t="str">
            <v>ISOLAMENTO DE OBRA COM TELA PLASTICA COM MALHA DE 5MM</v>
          </cell>
          <cell r="C6086" t="str">
            <v>M2</v>
          </cell>
          <cell r="D6086">
            <v>6.45</v>
          </cell>
        </row>
        <row r="6087">
          <cell r="A6087">
            <v>85424</v>
          </cell>
          <cell r="B6087" t="str">
            <v>ISOLAMENTO DE OBRA COM TELA PLASTICA COM MALHA DE 5MM E ESTRUTURA DE MADEIRA PONTALETEADA</v>
          </cell>
          <cell r="C6087" t="str">
            <v>M2</v>
          </cell>
          <cell r="D6087">
            <v>18</v>
          </cell>
        </row>
        <row r="6088">
          <cell r="A6088">
            <v>85662</v>
          </cell>
          <cell r="B6088" t="str">
            <v>ARMACAO EM TELA DE ACO SOLDADA NERVURADA Q-92, ACO CA-60, 4,2MM, MALHA 15X15CM</v>
          </cell>
          <cell r="C6088" t="str">
            <v>M2</v>
          </cell>
          <cell r="D6088">
            <v>12.85</v>
          </cell>
        </row>
        <row r="6089">
          <cell r="A6089">
            <v>86872</v>
          </cell>
          <cell r="B6089" t="str">
            <v>TANQUE DE LOUÇA BRANCA COM COLUNA, 30L OU EQUIVALENTE - FORNECIMENTO E INSTALAÇÃO. AF_12/2013</v>
          </cell>
          <cell r="C6089" t="str">
            <v>UN</v>
          </cell>
          <cell r="D6089">
            <v>605.41999999999996</v>
          </cell>
        </row>
        <row r="6090">
          <cell r="A6090">
            <v>86874</v>
          </cell>
          <cell r="B6090" t="str">
            <v>TANQUE DE LOUÇA BRANCA SUSPENSO, 18L OU EQUIVALENTE - FORNECIMENTO E INSTALAÇÃO. AF_12/2013</v>
          </cell>
          <cell r="C6090" t="str">
            <v>UN</v>
          </cell>
          <cell r="D6090">
            <v>370.83</v>
          </cell>
        </row>
        <row r="6091">
          <cell r="A6091">
            <v>86875</v>
          </cell>
          <cell r="B6091" t="str">
            <v>TANQUE DE MÁRMORE SINTÉTICO COM COLUNA, 22L OU EQUIVALENTE  FORNECIMENTO E INSTALAÇÃO. AF_12/2013</v>
          </cell>
          <cell r="C6091" t="str">
            <v>UN</v>
          </cell>
          <cell r="D6091">
            <v>255.56</v>
          </cell>
        </row>
        <row r="6092">
          <cell r="A6092">
            <v>86876</v>
          </cell>
          <cell r="B6092" t="str">
            <v>TANQUE DE MÁRMORE SINTÉTICO SUSPENSO, 22L OU EQUIVALENTE - FORNECIMENTO E INSTALAÇÃO. AF_12/2013</v>
          </cell>
          <cell r="C6092" t="str">
            <v>UN</v>
          </cell>
          <cell r="D6092">
            <v>146.61000000000001</v>
          </cell>
        </row>
        <row r="6093">
          <cell r="A6093">
            <v>86877</v>
          </cell>
          <cell r="B6093" t="str">
            <v>VÁLVULA EM METAL CROMADO 1.1/2" X 1.1/2" PARA TANQUE OU LAVATÓRIO, COM OU SEM LADRÃO - FORNECIMENTO E INSTALAÇÃO. AF_12/2013</v>
          </cell>
          <cell r="C6093" t="str">
            <v>UN</v>
          </cell>
          <cell r="D6093">
            <v>26.9</v>
          </cell>
        </row>
        <row r="6094">
          <cell r="A6094">
            <v>86878</v>
          </cell>
          <cell r="B6094" t="str">
            <v>VÁLVULA EM METAL CROMADO TIPO AMERICANA 3.1/2" X 1.1/2" PARA PIA - FORNECIMENTO E INSTALAÇÃO. AF_12/2013</v>
          </cell>
          <cell r="C6094" t="str">
            <v>UN</v>
          </cell>
          <cell r="D6094">
            <v>46.18</v>
          </cell>
        </row>
        <row r="6095">
          <cell r="A6095">
            <v>86879</v>
          </cell>
          <cell r="B6095" t="str">
            <v>VÁLVULA EM PLÁSTICO 1" PARA PIA, TANQUE OU LAVATÓRIO, COM OU SEM LADRÃO - FORNECIMENTO E INSTALAÇÃO. AF_12/2013</v>
          </cell>
          <cell r="C6095" t="str">
            <v>UN</v>
          </cell>
          <cell r="D6095">
            <v>5.34</v>
          </cell>
        </row>
        <row r="6096">
          <cell r="A6096">
            <v>86880</v>
          </cell>
          <cell r="B6096" t="str">
            <v>VÁLVULA EM PLÁSTICO CROMADO TIPO AMERICANA 3.1/2" X 1.1/2" SEM ADAPTADOR PARA PIA - FORNECIMENTO E INSTALAÇÃO. AF_12/2013</v>
          </cell>
          <cell r="C6096" t="str">
            <v>UN</v>
          </cell>
          <cell r="D6096">
            <v>15.31</v>
          </cell>
        </row>
        <row r="6097">
          <cell r="A6097">
            <v>86881</v>
          </cell>
          <cell r="B6097" t="str">
            <v>SIFÃO DO TIPO GARRAFA EM METAL CROMADO 1 X 1.1/2" - FORNECIMENTO E INSTALAÇÃO. AF_12/2013</v>
          </cell>
          <cell r="C6097" t="str">
            <v>UN</v>
          </cell>
          <cell r="D6097">
            <v>130.22999999999999</v>
          </cell>
        </row>
        <row r="6098">
          <cell r="A6098">
            <v>86882</v>
          </cell>
          <cell r="B6098" t="str">
            <v>SIFÃO DO TIPO GARRAFA/COPO EM PVC 1.1/4 X 1.1/2" - FORNECIMENTO E INSTALAÇÃO. AF_12/2013</v>
          </cell>
          <cell r="C6098" t="str">
            <v>UN</v>
          </cell>
          <cell r="D6098">
            <v>15.8</v>
          </cell>
        </row>
        <row r="6099">
          <cell r="A6099">
            <v>86883</v>
          </cell>
          <cell r="B6099" t="str">
            <v>SIFÃO DO TIPO FLEXÍVEL EM PVC 1 X 1.1/2 - FORNECIMENTO E INSTALAÇÃO. AF_12/2013</v>
          </cell>
          <cell r="C6099" t="str">
            <v>UN</v>
          </cell>
          <cell r="D6099">
            <v>9.01</v>
          </cell>
        </row>
        <row r="6100">
          <cell r="A6100">
            <v>86884</v>
          </cell>
          <cell r="B6100" t="str">
            <v>ENGATE FLEXÍVEL EM PLÁSTICO BRANCO, 1/2" X 30CM - FORNECIMENTO E INSTALAÇÃO. AF_12/2013</v>
          </cell>
          <cell r="C6100" t="str">
            <v>UN</v>
          </cell>
          <cell r="D6100">
            <v>6.57</v>
          </cell>
        </row>
        <row r="6101">
          <cell r="A6101">
            <v>86885</v>
          </cell>
          <cell r="B6101" t="str">
            <v>ENGATE FLEXÍVEL EM PLÁSTICO BRANCO, 1/2" X 40CM - FORNECIMENTO E INSTALAÇÃO. AF_12/2013</v>
          </cell>
          <cell r="C6101" t="str">
            <v>UN</v>
          </cell>
          <cell r="D6101">
            <v>8.6999999999999993</v>
          </cell>
        </row>
        <row r="6102">
          <cell r="A6102">
            <v>86886</v>
          </cell>
          <cell r="B6102" t="str">
            <v>ENGATE FLEXÍVEL EM INOX, 1/2 X 30CM - FORNECIMENTO E INSTALAÇÃO. AF_12/2013</v>
          </cell>
          <cell r="C6102" t="str">
            <v>UN</v>
          </cell>
          <cell r="D6102">
            <v>31.84</v>
          </cell>
        </row>
        <row r="6103">
          <cell r="A6103">
            <v>86887</v>
          </cell>
          <cell r="B6103" t="str">
            <v>ENGATE FLEXÍVEL EM INOX, 1/2 X 40CM - FORNECIMENTO E INSTALAÇÃO. AF_12/2013</v>
          </cell>
          <cell r="C6103" t="str">
            <v>UN</v>
          </cell>
          <cell r="D6103">
            <v>34.53</v>
          </cell>
        </row>
        <row r="6104">
          <cell r="A6104">
            <v>86888</v>
          </cell>
          <cell r="B6104" t="str">
            <v>VASO SANITÁRIO SIFONADO COM CAIXA ACOPLADA LOUÇA BRANCA - FORNECIMENTO E INSTALAÇÃO. AF_12/2013</v>
          </cell>
          <cell r="C6104" t="str">
            <v>UN</v>
          </cell>
          <cell r="D6104">
            <v>362.43</v>
          </cell>
        </row>
        <row r="6105">
          <cell r="A6105">
            <v>86889</v>
          </cell>
          <cell r="B6105" t="str">
            <v>BANCADA DE GRANITO CINZA POLIDO PARA PIA DE COZINHA 1,50 X 0,60 M - FORNECIMENTO E INSTALAÇÃO. AF_12/2013</v>
          </cell>
          <cell r="C6105" t="str">
            <v>UN</v>
          </cell>
          <cell r="D6105">
            <v>536.32000000000005</v>
          </cell>
        </row>
        <row r="6106">
          <cell r="A6106">
            <v>86893</v>
          </cell>
          <cell r="B6106" t="str">
            <v>BANCADA DE MÁRMORE BRANCO POLIDO PARA PIA DE COZINHA 1,50 X 0,60 M - FORNECIMENTO E INSTALAÇÃO. AF_12/2013</v>
          </cell>
          <cell r="C6106" t="str">
            <v>UN</v>
          </cell>
          <cell r="D6106">
            <v>368.83</v>
          </cell>
        </row>
        <row r="6107">
          <cell r="A6107">
            <v>86894</v>
          </cell>
          <cell r="B6107" t="str">
            <v>BANCADA DE MÁRMORE SINTÉTICO 120 X 60CM, COM CUBA INTEGRADA - FORNECIMENTO E INSTALAÇÃO. AF_12/2013</v>
          </cell>
          <cell r="C6107" t="str">
            <v>UN</v>
          </cell>
          <cell r="D6107">
            <v>210.31</v>
          </cell>
        </row>
        <row r="6108">
          <cell r="A6108">
            <v>86895</v>
          </cell>
          <cell r="B6108" t="str">
            <v>BANCADA DE GRANITO CINZA POLIDO PARA LAVATÓRIO 0,50 X 0,60 M - FORNECIMENTO E INSTALAÇÃO. AF_12/2013</v>
          </cell>
          <cell r="C6108" t="str">
            <v>UN</v>
          </cell>
          <cell r="D6108">
            <v>266.51</v>
          </cell>
        </row>
        <row r="6109">
          <cell r="A6109">
            <v>86899</v>
          </cell>
          <cell r="B6109" t="str">
            <v>BANCADA DE MÁRMORE BRANCO POLIDO PARA LAVATÓRIO 0,50 X 0,60 M - FORNECIMENTO E INSTALAÇÃO. AF_12/2013</v>
          </cell>
          <cell r="C6109" t="str">
            <v>UN</v>
          </cell>
          <cell r="D6109">
            <v>203.68</v>
          </cell>
        </row>
        <row r="6110">
          <cell r="A6110">
            <v>86900</v>
          </cell>
          <cell r="B6110" t="str">
            <v>CUBA DE EMBUTIR DE AÇO INOXIDÁVEL MÉDIA - FORNECIMENTO E INSTALAÇÃO. AF_12/2013</v>
          </cell>
          <cell r="C6110" t="str">
            <v>UN</v>
          </cell>
          <cell r="D6110">
            <v>126.94</v>
          </cell>
        </row>
        <row r="6111">
          <cell r="A6111">
            <v>86901</v>
          </cell>
          <cell r="B6111" t="str">
            <v>CUBA DE EMBUTIR OVAL EM LOUÇA BRANCA, 35 X 50CM OU EQUIVALENTE - FORNECIMENTO E INSTALAÇÃO. AF_12/2013</v>
          </cell>
          <cell r="C6111" t="str">
            <v>UN</v>
          </cell>
          <cell r="D6111">
            <v>108.02</v>
          </cell>
        </row>
        <row r="6112">
          <cell r="A6112">
            <v>86902</v>
          </cell>
          <cell r="B6112" t="str">
            <v>LAVATÓRIO LOUÇA BRANCA COM COLUNA, *44 X 35,5* CM, PADRÃO POPULAR - FORNECIMENTO E INSTALAÇÃO. AF_12/2013</v>
          </cell>
          <cell r="C6112" t="str">
            <v>UN</v>
          </cell>
          <cell r="D6112">
            <v>193.37</v>
          </cell>
        </row>
        <row r="6113">
          <cell r="A6113">
            <v>86903</v>
          </cell>
          <cell r="B6113" t="str">
            <v>LAVATÓRIO LOUÇA BRANCA COM COLUNA, 45 X 55CM OU EQUIVALENTE, PADRÃO MÉDIO - FORNECIMENTO E INSTALAÇÃO. AF_12/2013</v>
          </cell>
          <cell r="C6113" t="str">
            <v>UN</v>
          </cell>
          <cell r="D6113">
            <v>260.2</v>
          </cell>
        </row>
        <row r="6114">
          <cell r="A6114">
            <v>86904</v>
          </cell>
          <cell r="B6114" t="str">
            <v>LAVATÓRIO LOUÇA BRANCA SUSPENSO, 29,5 X 39CM OU EQUIVALENTE, PADRÃO POPULAR - FORNECIMENTO E INSTALAÇÃO. AF_12/2013</v>
          </cell>
          <cell r="C6114" t="str">
            <v>UN</v>
          </cell>
          <cell r="D6114">
            <v>103.47</v>
          </cell>
        </row>
        <row r="6115">
          <cell r="A6115">
            <v>86905</v>
          </cell>
          <cell r="B6115" t="str">
            <v>APARELHO MISTURADOR DE MESA PARA LAVATÓRIO, PADRÃO MÉDIO - FORNECIMENTO E INSTALAÇÃO. AF_12/2013</v>
          </cell>
          <cell r="C6115" t="str">
            <v>UN</v>
          </cell>
          <cell r="D6115">
            <v>227.99</v>
          </cell>
        </row>
        <row r="6116">
          <cell r="A6116">
            <v>86906</v>
          </cell>
          <cell r="B6116" t="str">
            <v>TORNEIRA CROMADA DE MESA, 1/2" OU 3/4", PARA LAVATÓRIO, PADRÃO POPULAR - FORNECIMENTO E INSTALAÇÃO. AF_12/2013</v>
          </cell>
          <cell r="C6116" t="str">
            <v>UN</v>
          </cell>
          <cell r="D6116">
            <v>53.35</v>
          </cell>
        </row>
        <row r="6117">
          <cell r="A6117">
            <v>86908</v>
          </cell>
          <cell r="B6117" t="str">
            <v>APARELHO MISTURADOR DE MESA PARA PIA DE COZINHA, PADRÃO MÉDIO - FORNECIMENTO E INSTALAÇÃO. AF_12/2013</v>
          </cell>
          <cell r="C6117" t="str">
            <v>UN</v>
          </cell>
          <cell r="D6117">
            <v>275.08999999999997</v>
          </cell>
        </row>
        <row r="6118">
          <cell r="A6118">
            <v>86909</v>
          </cell>
          <cell r="B6118" t="str">
            <v>TORNEIRA CROMADA TUBO MÓVEL, DE MESA, 1/2" OU 3/4", PARA PIA DE COZINHA, PADRÃO ALTO - FORNECIMENTO E INSTALAÇÃO. AF_12/2013</v>
          </cell>
          <cell r="C6118" t="str">
            <v>UN</v>
          </cell>
          <cell r="D6118">
            <v>106.78</v>
          </cell>
        </row>
        <row r="6119">
          <cell r="A6119">
            <v>86910</v>
          </cell>
          <cell r="B6119" t="str">
            <v>TORNEIRA CROMADA TUBO MÓVEL, DE PAREDE, 1/2" OU 3/4", PARA PIA DE COZINHA, PADRÃO MÉDIO - FORNECIMENTO E INSTALAÇÃO. AF_12/2013</v>
          </cell>
          <cell r="C6119" t="str">
            <v>UN</v>
          </cell>
          <cell r="D6119">
            <v>102.12</v>
          </cell>
        </row>
        <row r="6120">
          <cell r="A6120">
            <v>86911</v>
          </cell>
          <cell r="B6120" t="str">
            <v>TORNEIRA CROMADA LONGA, DE PAREDE, 1/2" OU 3/4", PARA PIA DE COZINHA, PADRÃO POPULAR - FORNECIMENTO E INSTALAÇÃO. AF_12/2013</v>
          </cell>
          <cell r="C6120" t="str">
            <v>UN</v>
          </cell>
          <cell r="D6120">
            <v>45.07</v>
          </cell>
        </row>
        <row r="6121">
          <cell r="A6121">
            <v>86912</v>
          </cell>
          <cell r="B6121" t="str">
            <v>TORNEIRA CROMADA LONGA, DE PAREDE, 1/2" OU 3/4", PARA PIA DE COZINHA, PADRÃO MÉDIO - FORNECIMENTO E INSTALAÇÃO. AF_12/2013</v>
          </cell>
          <cell r="C6121" t="str">
            <v>UN</v>
          </cell>
          <cell r="D6121">
            <v>45.07</v>
          </cell>
        </row>
        <row r="6122">
          <cell r="A6122">
            <v>86913</v>
          </cell>
          <cell r="B6122" t="str">
            <v>TORNEIRA CROMADA 1/2" OU 3/4" PARA TANQUE, PADRÃO POPULAR - FORNECIMENTO E INSTALAÇÃO. AF_12/2013</v>
          </cell>
          <cell r="C6122" t="str">
            <v>UN</v>
          </cell>
          <cell r="D6122">
            <v>19.600000000000001</v>
          </cell>
        </row>
        <row r="6123">
          <cell r="A6123">
            <v>86914</v>
          </cell>
          <cell r="B6123" t="str">
            <v>TORNEIRA CROMADA 1/2" OU 3/4" PARA TANQUE, PADRÃO MÉDIO - FORNECIMENTO E INSTALAÇÃO. AF_12/2013</v>
          </cell>
          <cell r="C6123" t="str">
            <v>UN</v>
          </cell>
          <cell r="D6123">
            <v>40.75</v>
          </cell>
        </row>
        <row r="6124">
          <cell r="A6124">
            <v>86915</v>
          </cell>
          <cell r="B6124" t="str">
            <v>TORNEIRA CROMADA DE MESA, 1/2" OU 3/4", PARA LAVATÓRIO, PADRÃO MÉDIO - FORNECIMENTO E INSTALAÇÃO. AF_12/2013</v>
          </cell>
          <cell r="C6124" t="str">
            <v>UN</v>
          </cell>
          <cell r="D6124">
            <v>90.14</v>
          </cell>
        </row>
        <row r="6125">
          <cell r="A6125">
            <v>86916</v>
          </cell>
          <cell r="B6125" t="str">
            <v>TORNEIRA PLÁSTICA 3/4" PARA TANQUE - FORNECIMENTO E INSTALAÇÃO. AF_12/2013</v>
          </cell>
          <cell r="C6125" t="str">
            <v>UN</v>
          </cell>
          <cell r="D6125">
            <v>26.88</v>
          </cell>
        </row>
        <row r="6126">
          <cell r="A6126">
            <v>86919</v>
          </cell>
          <cell r="B6126" t="str">
            <v>TANQUE DE LOUÇA BRANCA COM COLUNA, 30L OU EQUIVALENTE, INCLUSO SIFÃO FLEXÍVEL EM PVC, VÁLVULA METÁLICA E TORNEIRA DE METAL CROMADO PADRÃO MÉDIO - FORNECIMENTO E INSTALAÇÃO. AF_12/2013</v>
          </cell>
          <cell r="C6126" t="str">
            <v>UN</v>
          </cell>
          <cell r="D6126">
            <v>682.08</v>
          </cell>
        </row>
        <row r="6127">
          <cell r="A6127">
            <v>86920</v>
          </cell>
          <cell r="B6127" t="str">
            <v>TANQUE DE LOUÇA BRANCA COM COLUNA, 30L OU EQUIVALENTE, INCLUSO SIFÃO FLEXÍVEL EM PVC, VÁLVULA PLÁSTICA E TORNEIRA DE METAL CROMADO PADRÃO POPULAR - FORNECIMENTO E INSTALAÇÃO. AF_12/2013_P</v>
          </cell>
          <cell r="C6127" t="str">
            <v>UN</v>
          </cell>
          <cell r="D6127">
            <v>639.37</v>
          </cell>
        </row>
        <row r="6128">
          <cell r="A6128">
            <v>86921</v>
          </cell>
          <cell r="B6128" t="str">
            <v>TANQUE DE LOUÇA BRANCA COM COLUNA, 30L OU EQUIVALENTE, INCLUSO SIFÃO FLEXÍVEL EM PVC, VÁLVULA PLÁSTICA E TORNEIRA DE PLÁSTICO - FORNECIMENTO E INSTALAÇÃO. AF_12/2013</v>
          </cell>
          <cell r="C6128" t="str">
            <v>UN</v>
          </cell>
          <cell r="D6128">
            <v>646.65</v>
          </cell>
        </row>
        <row r="6129">
          <cell r="A6129">
            <v>86922</v>
          </cell>
          <cell r="B6129" t="str">
            <v>TANQUE DE LOUÇA BRANCA SUSPENSO, 18L OU EQUIVALENTE, INCLUSO SIFÃO TIPO GARRAFA EM METAL CROMADO, VÁLVULA METÁLICA E TORNEIRA DE METAL CROMADO PADRÃO MÉDIO - FORNECIMENTO E INSTALAÇÃO. AF_12/2013</v>
          </cell>
          <cell r="C6129" t="str">
            <v>UN</v>
          </cell>
          <cell r="D6129">
            <v>568.71</v>
          </cell>
        </row>
        <row r="6130">
          <cell r="A6130">
            <v>86923</v>
          </cell>
          <cell r="B6130" t="str">
            <v>TANQUE DE LOUÇA BRANCA SUSPENSO, 18L OU EQUIVALENTE, INCLUSO SIFÃO TIPO GARRAFA EM PVC, VÁLVULA PLÁSTICA E TORNEIRA DE METAL CROMADO PADRÃO POPULAR - FORNECIMENTO E INSTALAÇÃO. AF_12/2013</v>
          </cell>
          <cell r="C6130" t="str">
            <v>UN</v>
          </cell>
          <cell r="D6130">
            <v>411.57</v>
          </cell>
        </row>
        <row r="6131">
          <cell r="A6131">
            <v>86924</v>
          </cell>
          <cell r="B6131" t="str">
            <v>TANQUE DE LOUÇA BRANCA SUSPENSO, 18L OU EQUIVALENTE, INCLUSO SIFÃO TIPO GARRAFA EM PVC, VÁLVULA PLÁSTICA E TORNEIRA DE PLÁSTICO - FORNECIMENTO E INSTALAÇÃO. AF_12/2013</v>
          </cell>
          <cell r="C6131" t="str">
            <v>UN</v>
          </cell>
          <cell r="D6131">
            <v>418.85</v>
          </cell>
        </row>
        <row r="6132">
          <cell r="A6132">
            <v>86925</v>
          </cell>
          <cell r="B6132" t="str">
            <v>TANQUE DE MÁRMORE SINTÉTICO COM COLUNA, 22L OU EQUIVALENTE, INCLUSO SIFÃO FLEXÍVEL EM PVC, VÁLVULA PLÁSTICA E TORNEIRA DE METAL CROMADO PADRÃO POPULAR - FORNECIMENTO E INSTALAÇÃO. AF_12/2013</v>
          </cell>
          <cell r="C6132" t="str">
            <v>UN</v>
          </cell>
          <cell r="D6132">
            <v>289.51</v>
          </cell>
        </row>
        <row r="6133">
          <cell r="A6133">
            <v>86926</v>
          </cell>
          <cell r="B6133" t="str">
            <v>TANQUE DE MÁRMORE SINTÉTICO COM COLUNA, 22L OU EQUIVALENTE, INCLUSO SIFÃO FLEXÍVEL EM PVC, VÁLVULA PLÁSTICA E TORNEIRA DE PLÁSTICO - FORNECIMENTO E INSTALAÇÃO. AF_12/2013</v>
          </cell>
          <cell r="C6133" t="str">
            <v>UN</v>
          </cell>
          <cell r="D6133">
            <v>296.79000000000002</v>
          </cell>
        </row>
        <row r="6134">
          <cell r="A6134">
            <v>86927</v>
          </cell>
          <cell r="B6134" t="str">
            <v>TANQUE DE MÁRMORE SINTÉTICO SUSPENSO, 22L OU EQUIVALENTE, INCLUSO SIFÃO TIPO GARRAFA EM PVC, VÁLVULA PLÁSTICA E TORNEIRA DE METAL CROMADO PADRÃO POPULAR - FORNECIMENTO E INSTALAÇÃO. AF_12/2013</v>
          </cell>
          <cell r="C6134" t="str">
            <v>UN</v>
          </cell>
          <cell r="D6134">
            <v>187.35</v>
          </cell>
        </row>
        <row r="6135">
          <cell r="A6135">
            <v>86928</v>
          </cell>
          <cell r="B6135" t="str">
            <v>TANQUE DE MÁRMORE SINTÉTICO SUSPENSO, 22L OU EQUIVALENTE, INCLUSO SIFÃO TIPO GARRAFA EM PVC, VÁLVULA PLÁSTICA E TORNEIRA DE PLÁSTICO - FORNECIMENTO E INSTALAÇÃO. AF_12/2013</v>
          </cell>
          <cell r="C6135" t="str">
            <v>UN</v>
          </cell>
          <cell r="D6135">
            <v>194.63</v>
          </cell>
        </row>
        <row r="6136">
          <cell r="A6136">
            <v>86929</v>
          </cell>
          <cell r="B6136" t="str">
            <v>TANQUE DE MÁRMORE SINTÉTICO SUSPENSO, 22L OU EQUIVALENTE, INCLUSO SIFÃO FLEXÍVEL EM PVC, VÁLVULA PLÁSTICA E TORNEIRA DE METAL CROMADO PADRÃO POPULAR - FORNECIMENTO E INSTALAÇÃO. AF_12/2013</v>
          </cell>
          <cell r="C6136" t="str">
            <v>UN</v>
          </cell>
          <cell r="D6136">
            <v>180.56</v>
          </cell>
        </row>
        <row r="6137">
          <cell r="A6137">
            <v>86930</v>
          </cell>
          <cell r="B6137" t="str">
            <v>TANQUE DE MÁRMORE SINTÉTICO SUSPENSO, 22L OU EQUIVALENTE, INCLUSO SIFÃO FLEXÍVEL EM PVC, VÁLVULA PLÁSTICA E TORNEIRA DE PLÁSTICO - FORNECIMENTO E INSTALAÇÃO. AF_12/2013</v>
          </cell>
          <cell r="C6137" t="str">
            <v>UN</v>
          </cell>
          <cell r="D6137">
            <v>187.84</v>
          </cell>
        </row>
        <row r="6138">
          <cell r="A6138">
            <v>86931</v>
          </cell>
          <cell r="B6138" t="str">
            <v>VASO SANITÁRIO SIFONADO COM CAIXA ACOPLADA LOUÇA BRANCA, INCLUSO ENGATE FLEXÍVEL EM PLÁSTICO BRANCO, 1/2  X 40CM - FORNECIMENTO E INSTALAÇÃO. AF_12/2013</v>
          </cell>
          <cell r="C6138" t="str">
            <v>UN</v>
          </cell>
          <cell r="D6138">
            <v>371.13</v>
          </cell>
        </row>
        <row r="6139">
          <cell r="A6139">
            <v>86932</v>
          </cell>
          <cell r="B6139" t="str">
            <v>VASO SANITÁRIO SIFONADO COM CAIXA ACOPLADA LOUÇA BRANCA - PADRÃO MÉDIO, INCLUSO ENGATE FLEXÍVEL EM METAL CROMADO, 1/2 X 40CM - FORNECIMENTO E INSTALAÇÃO. AF_12/2013</v>
          </cell>
          <cell r="C6139" t="str">
            <v>UN</v>
          </cell>
          <cell r="D6139">
            <v>396.96</v>
          </cell>
        </row>
        <row r="6140">
          <cell r="A6140">
            <v>86933</v>
          </cell>
          <cell r="B6140" t="str">
            <v>BANCADA DE MÁRMORE SINTÉTICO 120 X 60CM, COM CUBA INTEGRADA, INCLUSO SIFÃO TIPO GARRAFA EM PVC, VÁLVULA EM PLÁSTICO CROMADO TIPO AMERICANA E TORNEIRA CROMADA LONGA, DE PAREDE, PADRÃO POPULAR - FORNECIMENTO E INSTALAÇÃO. AF_12/2013</v>
          </cell>
          <cell r="C6140" t="str">
            <v>UN</v>
          </cell>
          <cell r="D6140">
            <v>286.49</v>
          </cell>
        </row>
        <row r="6141">
          <cell r="A6141">
            <v>86934</v>
          </cell>
          <cell r="B6141" t="str">
            <v>BANCADA DE MÁRMORE SINTÉTICO 120 X 60CM, COM CUBA INTEGRADA, INCLUSO SIFÃO TIPO FLEXÍVEL EM PVC, VÁLVULA EM PLÁSTICO CROMADO TIPO AMERICANA E TORNEIRA CROMADA LONGA, DE PAREDE, PADRÃO POPULAR - FORNECIMENTO E INSTALAÇÃO. AF_12/2013</v>
          </cell>
          <cell r="C6141" t="str">
            <v>UN</v>
          </cell>
          <cell r="D6141">
            <v>279.7</v>
          </cell>
        </row>
        <row r="6142">
          <cell r="A6142">
            <v>86935</v>
          </cell>
          <cell r="B6142" t="str">
            <v>CUBA DE EMBUTIR DE AÇO INOXIDÁVEL MÉDIA, INCLUSO VÁLVULA TIPO AMERICANA EM METAL CROMADO E SIFÃO FLEXÍVEL EM PVC - FORNECIMENTO E INSTALAÇÃO. AF_12/2013</v>
          </cell>
          <cell r="C6142" t="str">
            <v>UN</v>
          </cell>
          <cell r="D6142">
            <v>182.13</v>
          </cell>
        </row>
        <row r="6143">
          <cell r="A6143">
            <v>86936</v>
          </cell>
          <cell r="B6143" t="str">
            <v>CUBA DE EMBUTIR DE AÇO INOXIDÁVEL MÉDIA, INCLUSO VÁLVULA TIPO AMERICANA E SIFÃO TIPO GARRAFA EM METAL CROMADO - FORNECIMENTO E INSTALAÇÃO. AF_12/2013</v>
          </cell>
          <cell r="C6143" t="str">
            <v>UN</v>
          </cell>
          <cell r="D6143">
            <v>303.35000000000002</v>
          </cell>
        </row>
        <row r="6144">
          <cell r="A6144">
            <v>86937</v>
          </cell>
          <cell r="B6144" t="str">
            <v>CUBA DE EMBUTIR OVAL EM LOUÇA BRANCA, 35 X 50CM OU EQUIVALENTE, INCLUSO VÁLVULA EM METAL CROMADO E SIFÃO FLEXÍVEL EM PVC - FORNECIMENTO E INSTALAÇÃO. AF_12/2013</v>
          </cell>
          <cell r="C6144" t="str">
            <v>UN</v>
          </cell>
          <cell r="D6144">
            <v>143.93</v>
          </cell>
        </row>
        <row r="6145">
          <cell r="A6145">
            <v>86938</v>
          </cell>
          <cell r="B6145" t="str">
            <v>CUBA DE EMBUTIR OVAL EM LOUÇA BRANCA, 35 X 50CM OU EQUIVALENTE, INCLUSO VÁLVULA E SIFÃO TIPO GARRAFA EM METAL CROMADO - FORNECIMENTO E INSTALAÇÃO. AF_12/2013</v>
          </cell>
          <cell r="C6145" t="str">
            <v>UN</v>
          </cell>
          <cell r="D6145">
            <v>265.14999999999998</v>
          </cell>
        </row>
        <row r="6146">
          <cell r="A6146">
            <v>86939</v>
          </cell>
          <cell r="B6146" t="str">
            <v>LAVATÓRIO LOUÇA BRANCA COM COLUNA, *44 X 35,5* CM, PADRÃO POPULAR, INCLUSO SIFÃO FLEXÍVEL EM PVC, VÁLVULA E ENGATE FLEXÍVEL 30CM EM PLÁSTICO E COM TORNEIRA CROMADA PADRÃO POPULAR - FORNECIMENTO E INSTALAÇÃO. AF_12/2013</v>
          </cell>
          <cell r="C6146" t="str">
            <v>UN</v>
          </cell>
          <cell r="D6146">
            <v>267.64</v>
          </cell>
        </row>
        <row r="6147">
          <cell r="A6147">
            <v>86940</v>
          </cell>
          <cell r="B6147" t="str">
            <v>LAVATÓRIO LOUÇA BRANCA COM COLUNA, 45 X 55CM OU EQUIVALENTE, PADRÃO MÉDIO, INCLUSO SIFÃO TIPO GARRAFA, VÁLVULA E ENGATE FLEXÍVEL DE 40CM EM METAL CROMADO, COM APARELHO MISTURADOR PADRÃO MÉDIO - FORNECIMENTO E INSTALAÇÃO. AF_12/2013</v>
          </cell>
          <cell r="C6147" t="str">
            <v>UN</v>
          </cell>
          <cell r="D6147">
            <v>714.38</v>
          </cell>
        </row>
        <row r="6148">
          <cell r="A6148">
            <v>86941</v>
          </cell>
          <cell r="B6148" t="str">
            <v>LAVATÓRIO LOUÇA BRANCA COM COLUNA, 45 X 55CM OU EQUIVALENTE, PADRÃO MÉDIO, INCLUSO SIFÃO TIPO GARRAFA, VÁLVULA E ENGATE FLEXÍVEL DE 40CM EM METAL CROMADO, COM TORNEIRA CROMADA DE MESA, PADRÃO MÉDIO - FORNECIMENTO E INSTALAÇÃO. AF_12/2013</v>
          </cell>
          <cell r="C6148" t="str">
            <v>UN</v>
          </cell>
          <cell r="D6148">
            <v>542</v>
          </cell>
        </row>
        <row r="6149">
          <cell r="A6149">
            <v>86942</v>
          </cell>
          <cell r="B6149" t="str">
            <v>LAVATÓRIO LOUÇA BRANCA SUSPENSO, 29,5 X 39CM OU EQUIVALENTE, PADRÃO POPULAR, INCLUSO SIFÃO TIPO GARRAFA EM PVC, VÁLVULA E ENGATE FLEXÍVEL 30CM EM PLÁSTICO E TORNEIRA CROMADA DE MESA, PADRÃO POPULAR - FORNECIMENTO E INSTALAÇÃO. AF_12/2013</v>
          </cell>
          <cell r="C6149" t="str">
            <v>UN</v>
          </cell>
          <cell r="D6149">
            <v>184.53</v>
          </cell>
        </row>
        <row r="6150">
          <cell r="A6150">
            <v>86943</v>
          </cell>
          <cell r="B6150" t="str">
            <v>LAVATÓRIO LOUÇA BRANCA SUSPENSO, 29,5 X 39CM OU EQUIVALENTE, PADRÃO POPULAR, INCLUSO SIFÃO FLEXÍVEL EM PVC, VÁLVULA E ENGATE FLEXÍVEL 30CM EM PLÁSTICO E TORNEIRA CROMADA DE MESA, PADRÃO POPULAR - FORNECIMENTO E INSTALAÇÃO. AF_12/2013</v>
          </cell>
          <cell r="C6150" t="str">
            <v>UN</v>
          </cell>
          <cell r="D6150">
            <v>177.74</v>
          </cell>
        </row>
        <row r="6151">
          <cell r="A6151">
            <v>86947</v>
          </cell>
          <cell r="B6151" t="str">
            <v>BANCADA MÁRMORE BRANCO POLIDO 0,50 X 0,60M, INCLUSO CUBA DE EMBUTIR OVAL EM LOUÇA BRANCA 35 X 50CM, VÁLVULA, SIFÃO TIPO GARRAFA E ENGATE FLEXÍVEL 40CM EM METAL CROMADO E APARELHO MISTURADOR DE MESA, PADRÃO MÉDIO - FORNECIMENTO E INSTALAÇÃO. AF_12/2013</v>
          </cell>
          <cell r="C6151" t="str">
            <v>UN</v>
          </cell>
          <cell r="D6151">
            <v>765.88</v>
          </cell>
        </row>
        <row r="6152">
          <cell r="A6152">
            <v>86957</v>
          </cell>
          <cell r="B6152" t="str">
            <v>MÃO FRANCESA EM BARRA DE FERRO CHATO RETANGULAR 2" X 1/4", REFORÇADA, 40 X 30 CM</v>
          </cell>
          <cell r="C6152" t="str">
            <v>UN</v>
          </cell>
          <cell r="D6152">
            <v>30.79</v>
          </cell>
        </row>
        <row r="6153">
          <cell r="A6153">
            <v>86958</v>
          </cell>
          <cell r="B6153" t="str">
            <v>MÃO FRANCESA EM BARRA DE FERRO CHATO RETANGULAR 2" X 1/4", REFORÇADA, 30 X 25 CM</v>
          </cell>
          <cell r="C6153" t="str">
            <v>UN</v>
          </cell>
          <cell r="D6153">
            <v>26.49</v>
          </cell>
        </row>
        <row r="6154">
          <cell r="A6154">
            <v>87026</v>
          </cell>
          <cell r="B6154" t="str">
            <v>GRADE DE DISCO REBOCÁVEL COM 20 DISCOS 24" X 6 MM COM PNEUS PARA TRANSPORTE - JUROS. AF_06/2014</v>
          </cell>
          <cell r="C6154" t="str">
            <v>H</v>
          </cell>
          <cell r="D6154">
            <v>0.32</v>
          </cell>
        </row>
        <row r="6155">
          <cell r="A6155">
            <v>87242</v>
          </cell>
          <cell r="B6155" t="str">
            <v>REVESTIMENTO CERÂMICO PARA PAREDES EXTERNAS EM PASTILHAS DE PORCELANA 5 X 5 CM (PLACAS DE 30 X 30 CM), ALINHADAS A PRUMO, APLICADO EM PANOS COM VÃOS. AF_06/2014</v>
          </cell>
          <cell r="C6155" t="str">
            <v>M2</v>
          </cell>
          <cell r="D6155">
            <v>163.85</v>
          </cell>
        </row>
        <row r="6156">
          <cell r="A6156">
            <v>87243</v>
          </cell>
          <cell r="B6156" t="str">
            <v>REVESTIMENTO CERÂMICO PARA PAREDES EXTERNAS EM PASTILHAS DE PORCELANA 5 X 5 CM (PLACAS DE 30 X 30 CM), ALINHADAS A PRUMO, APLICADO EM PANOS SEM VÃOS. AF_06/2014</v>
          </cell>
          <cell r="C6156" t="str">
            <v>M2</v>
          </cell>
          <cell r="D6156">
            <v>150.69999999999999</v>
          </cell>
        </row>
        <row r="6157">
          <cell r="A6157">
            <v>87244</v>
          </cell>
          <cell r="B6157" t="str">
            <v>REVESTIMENTO CERÂMICO PARA PAREDES EXTERNAS EM PASTILHAS DE PORCELANA 5 X 5 CM (PLACAS DE 30 X 30 CM), ALINHADAS A PRUMO, APLICADO EM SUPERFÍCIES EXTERNAS DA SACADA. AF_06/2014</v>
          </cell>
          <cell r="C6157" t="str">
            <v>M2</v>
          </cell>
          <cell r="D6157">
            <v>158.87</v>
          </cell>
        </row>
        <row r="6158">
          <cell r="A6158">
            <v>87245</v>
          </cell>
          <cell r="B6158" t="str">
            <v>REVESTIMENTO CERÂMICO PARA PAREDES EXTERNAS EM PASTILHAS DE PORCELANA 5 X 5 CM (PLACAS DE 30 X 30 CM), ALINHADAS A PRUMO, APLICADO EM SUPERFÍCIES INTERNAS DA SACADA. AF_06/2014</v>
          </cell>
          <cell r="C6158" t="str">
            <v>M2</v>
          </cell>
          <cell r="D6158">
            <v>190.23</v>
          </cell>
        </row>
        <row r="6159">
          <cell r="A6159">
            <v>87246</v>
          </cell>
          <cell r="B6159" t="str">
            <v>REVESTIMENTO CERÂMICO PARA PISO COM PLACAS TIPO ESMALTADA EXTRA DE DIMENSÕES 35X35 CM APLICADA EM AMBIENTES DE ÁREA MENOR QUE 5 M2. AF_06/2014</v>
          </cell>
          <cell r="C6159" t="str">
            <v>M2</v>
          </cell>
          <cell r="D6159">
            <v>32.94</v>
          </cell>
        </row>
        <row r="6160">
          <cell r="A6160">
            <v>87247</v>
          </cell>
          <cell r="B6160" t="str">
            <v>REVESTIMENTO CERÂMICO PARA PISO COM PLACAS TIPO ESMALTADA EXTRA DE DIMENSÕES 35X35 CM APLICADA EM AMBIENTES DE ÁREA ENTRE 5 M2 E 10 M2. AF_06/2014</v>
          </cell>
          <cell r="C6160" t="str">
            <v>M2</v>
          </cell>
          <cell r="D6160">
            <v>28.42</v>
          </cell>
        </row>
        <row r="6161">
          <cell r="A6161">
            <v>87248</v>
          </cell>
          <cell r="B6161" t="str">
            <v>REVESTIMENTO CERÂMICO PARA PISO COM PLACAS TIPO ESMALTADA EXTRA DE DIMENSÕES 35X35 CM APLICADA EM AMBIENTES DE ÁREA MAIOR QUE 10 M2. AF_06/2014</v>
          </cell>
          <cell r="C6161" t="str">
            <v>M2</v>
          </cell>
          <cell r="D6161">
            <v>24.65</v>
          </cell>
        </row>
        <row r="6162">
          <cell r="A6162">
            <v>87249</v>
          </cell>
          <cell r="B6162" t="str">
            <v>REVESTIMENTO CERÂMICO PARA PISO COM PLACAS TIPO ESMALTADA EXTRA DE DIMENSÕES 45X45 CM APLICADA EM AMBIENTES DE ÁREA MENOR QUE 5 M2. AF_06/2014</v>
          </cell>
          <cell r="C6162" t="str">
            <v>M2</v>
          </cell>
          <cell r="D6162">
            <v>37.33</v>
          </cell>
        </row>
        <row r="6163">
          <cell r="A6163">
            <v>87250</v>
          </cell>
          <cell r="B6163" t="str">
            <v>REVESTIMENTO CERÂMICO PARA PISO COM PLACAS TIPO ESMALTADA EXTRA DE DIMENSÕES 45X45 CM APLICADA EM AMBIENTES DE ÁREA ENTRE 5 M2 E 10 M2. AF_06/2014</v>
          </cell>
          <cell r="C6163" t="str">
            <v>M2</v>
          </cell>
          <cell r="D6163">
            <v>30.17</v>
          </cell>
        </row>
        <row r="6164">
          <cell r="A6164">
            <v>87251</v>
          </cell>
          <cell r="B6164" t="str">
            <v>REVESTIMENTO CERÂMICO PARA PISO COM PLACAS TIPO ESMALTADA EXTRA DE DIMENSÕES 45X45 CM APLICADA EM AMBIENTES DE ÁREA MAIOR QUE 10 M2. AF_06/2014</v>
          </cell>
          <cell r="C6164" t="str">
            <v>M2</v>
          </cell>
          <cell r="D6164">
            <v>25.47</v>
          </cell>
        </row>
        <row r="6165">
          <cell r="A6165">
            <v>87255</v>
          </cell>
          <cell r="B6165" t="str">
            <v>REVESTIMENTO CERÂMICO PARA PISO COM PLACAS TIPO ESMALTADA EXTRA DE DIMENSÕES 60X60 CM APLICADA EM AMBIENTES DE ÁREA MENOR QUE 5 M2. AF_06/2014</v>
          </cell>
          <cell r="C6165" t="str">
            <v>M2</v>
          </cell>
          <cell r="D6165">
            <v>57.8</v>
          </cell>
        </row>
        <row r="6166">
          <cell r="A6166">
            <v>87256</v>
          </cell>
          <cell r="B6166" t="str">
            <v>REVESTIMENTO CERÂMICO PARA PISO COM PLACAS TIPO ESMALTADA EXTRA DE DIMENSÕES 60X60 CM APLICADA EM AMBIENTES DE ÁREA ENTRE 5 M2 E 10 M2. AF_06/2014</v>
          </cell>
          <cell r="C6166" t="str">
            <v>M2</v>
          </cell>
          <cell r="D6166">
            <v>49.42</v>
          </cell>
        </row>
        <row r="6167">
          <cell r="A6167">
            <v>87257</v>
          </cell>
          <cell r="B6167" t="str">
            <v>REVESTIMENTO CERÂMICO PARA PISO COM PLACAS TIPO ESMALTADA EXTRA DE DIMENSÕES 60X60 CM APLICADA EM AMBIENTES DE ÁREA MAIOR QUE 10 M2. AF_06/2014</v>
          </cell>
          <cell r="C6167" t="str">
            <v>M2</v>
          </cell>
          <cell r="D6167">
            <v>43.94</v>
          </cell>
        </row>
        <row r="6168">
          <cell r="A6168">
            <v>87258</v>
          </cell>
          <cell r="B6168" t="str">
            <v>REVESTIMENTO CERÂMICO PARA PISO COM PLACAS TIPO PORCELANATO DE DIMENSÕES 45X45 CM APLICADA EM AMBIENTES DE ÁREA MENOR QUE 5 M². AF_06/2014</v>
          </cell>
          <cell r="C6168" t="str">
            <v>M2</v>
          </cell>
          <cell r="D6168">
            <v>77.83</v>
          </cell>
        </row>
        <row r="6169">
          <cell r="A6169">
            <v>87259</v>
          </cell>
          <cell r="B6169" t="str">
            <v>REVESTIMENTO CERÂMICO PARA PISO COM PLACAS TIPO PORCELANATO DE DIMENSÕES 45X45 CM APLICADA EM AMBIENTES DE ÁREA ENTRE 5 M² E 10 M². AF_06/2014</v>
          </cell>
          <cell r="C6169" t="str">
            <v>M2</v>
          </cell>
          <cell r="D6169">
            <v>69.900000000000006</v>
          </cell>
        </row>
        <row r="6170">
          <cell r="A6170">
            <v>87260</v>
          </cell>
          <cell r="B6170" t="str">
            <v>REVESTIMENTO CERÂMICO PARA PISO COM PLACAS TIPO PORCELANATO DE DIMENSÕES 45X45 CM APLICADA EM AMBIENTES DE ÁREA MAIOR QUE 10 M². AF_06/2014</v>
          </cell>
          <cell r="C6170" t="str">
            <v>M2</v>
          </cell>
          <cell r="D6170">
            <v>65.12</v>
          </cell>
        </row>
        <row r="6171">
          <cell r="A6171">
            <v>87261</v>
          </cell>
          <cell r="B6171" t="str">
            <v>REVESTIMENTO CERÂMICO PARA PISO COM PLACAS TIPO PORCELANATO DE DIMENSÕES 60X60 CM APLICADA EM AMBIENTES DE ÁREA MENOR QUE 5 M². AF_06/2014</v>
          </cell>
          <cell r="C6171" t="str">
            <v>M2</v>
          </cell>
          <cell r="D6171">
            <v>88.47</v>
          </cell>
        </row>
        <row r="6172">
          <cell r="A6172">
            <v>87262</v>
          </cell>
          <cell r="B6172" t="str">
            <v>REVESTIMENTO CERÂMICO PARA PISO COM PLACAS TIPO PORCELANATO DE DIMENSÕES 60X60 CM APLICADA EM AMBIENTES DE ÁREA ENTRE 5 M² E 10 M². AF_06/2014</v>
          </cell>
          <cell r="C6172" t="str">
            <v>M2</v>
          </cell>
          <cell r="D6172">
            <v>79.41</v>
          </cell>
        </row>
        <row r="6173">
          <cell r="A6173">
            <v>87263</v>
          </cell>
          <cell r="B6173" t="str">
            <v>REVESTIMENTO CERÂMICO PARA PISO COM PLACAS TIPO PORCELANATO DE DIMENSÕES 60X60 CM APLICADA EM AMBIENTES DE ÁREA MAIOR QUE 10 M². AF_06/2014</v>
          </cell>
          <cell r="C6173" t="str">
            <v>M2</v>
          </cell>
          <cell r="D6173">
            <v>73.77</v>
          </cell>
        </row>
        <row r="6174">
          <cell r="A6174">
            <v>87264</v>
          </cell>
          <cell r="B6174" t="str">
            <v>REVESTIMENTO CERÂMICO PARA PAREDES INTERNAS COM PLACAS TIPO ESMALTADA EXTRA DE DIMENSÕES 20X20 CM APLICADAS EM AMBIENTES DE ÁREA MENOR QUE 5 M² NA ALTURA INTEIRA DAS PAREDES. AF_06/2014</v>
          </cell>
          <cell r="C6174" t="str">
            <v>M2</v>
          </cell>
          <cell r="D6174">
            <v>55.17</v>
          </cell>
        </row>
        <row r="6175">
          <cell r="A6175">
            <v>87265</v>
          </cell>
          <cell r="B6175" t="str">
            <v>REVESTIMENTO CERÂMICO PARA PAREDES INTERNAS COM PLACAS TIPO ESMALTADA EXTRA DE DIMENSÕES 20X20 CM APLICADAS EM AMBIENTES DE ÁREA MAIOR QUE 5 M² NA ALTURA INTEIRA DAS PAREDES. AF_06/2014</v>
          </cell>
          <cell r="C6175" t="str">
            <v>M2</v>
          </cell>
          <cell r="D6175">
            <v>49.89</v>
          </cell>
        </row>
        <row r="6176">
          <cell r="A6176">
            <v>87266</v>
          </cell>
          <cell r="B6176" t="str">
            <v>REVESTIMENTO CERÂMICO PARA PAREDES INTERNAS COM PLACAS TIPO ESMALTADA EXTRA DE DIMENSÕES 20X20 CM APLICADAS EM AMBIENTES DE ÁREA MENOR QUE 5 M² A MEIA ALTURA DAS PAREDES. AF_06/2014</v>
          </cell>
          <cell r="C6176" t="str">
            <v>M2</v>
          </cell>
          <cell r="D6176">
            <v>57.03</v>
          </cell>
        </row>
        <row r="6177">
          <cell r="A6177">
            <v>87267</v>
          </cell>
          <cell r="B6177" t="str">
            <v>REVESTIMENTO CERÂMICO PARA PAREDES INTERNAS COM PLACAS TIPO ESMALTADA EXTRA DE DIMENSÕES 20X20 CM APLICADAS EM AMBIENTES DE ÁREA MAIOR QUE 5 M² A MEIA ALTURA DAS PAREDES. AF_06/2014</v>
          </cell>
          <cell r="C6177" t="str">
            <v>M2</v>
          </cell>
          <cell r="D6177">
            <v>54.71</v>
          </cell>
        </row>
        <row r="6178">
          <cell r="A6178">
            <v>87268</v>
          </cell>
          <cell r="B6178" t="str">
            <v>REVESTIMENTO CERÂMICO PARA PAREDES INTERNAS COM PLACAS TIPO ESMALTADA EXTRA DE DIMENSÕES 25X35 CM APLICADAS EM AMBIENTES DE ÁREA MENOR QUE 5 M² NA ALTURA INTEIRA DAS PAREDES. AF_06/2014</v>
          </cell>
          <cell r="C6178" t="str">
            <v>M2</v>
          </cell>
          <cell r="D6178">
            <v>58.49</v>
          </cell>
        </row>
        <row r="6179">
          <cell r="A6179">
            <v>87269</v>
          </cell>
          <cell r="B6179" t="str">
            <v>REVESTIMENTO CERÂMICO PARA PAREDES INTERNAS COM PLACAS TIPO ESMALTADA EXTRA DE DIMENSÕES 25X35 CM APLICADAS EM AMBIENTES DE ÁREA MAIOR QUE 5 M² NA ALTURA INTEIRA DAS PAREDES. AF_06/2014</v>
          </cell>
          <cell r="C6179" t="str">
            <v>M2</v>
          </cell>
          <cell r="D6179">
            <v>52.72</v>
          </cell>
        </row>
        <row r="6180">
          <cell r="A6180">
            <v>87270</v>
          </cell>
          <cell r="B6180" t="str">
            <v>REVESTIMENTO CERÂMICO PARA PAREDES INTERNAS COM PLACAS TIPO ESMALTADA EXTRA DE DIMENSÕES 25X35 CM APLICADAS EM AMBIENTES DE ÁREA MENOR QUE 5 M² A MEIA ALTURA DAS PAREDES. AF_06/2014</v>
          </cell>
          <cell r="C6180" t="str">
            <v>M2</v>
          </cell>
          <cell r="D6180">
            <v>60.04</v>
          </cell>
        </row>
        <row r="6181">
          <cell r="A6181">
            <v>87271</v>
          </cell>
          <cell r="B6181" t="str">
            <v>REVESTIMENTO CERÂMICO PARA PAREDES INTERNAS COM PLACAS TIPO ESMALTADA EXTRA DE DIMENSÕES 25X35 CM APLICADAS EM AMBIENTES DE ÁREA MAIOR QUE 5 M² A MEIA ALTURA DAS PAREDES. AF_06/2014</v>
          </cell>
          <cell r="C6181" t="str">
            <v>M2</v>
          </cell>
          <cell r="D6181">
            <v>57.24</v>
          </cell>
        </row>
        <row r="6182">
          <cell r="A6182">
            <v>87272</v>
          </cell>
          <cell r="B6182" t="str">
            <v>REVESTIMENTO CERÂMICO PARA PAREDES INTERNAS COM PLACAS TIPO ESMALTADA EXTRA  DE DIMENSÕES 33X45 CM APLICADAS EM AMBIENTES DE ÁREA MENOR QUE 5 M² NA ALTURA INTEIRA DAS PAREDES. AF_06/2014</v>
          </cell>
          <cell r="C6182" t="str">
            <v>M2</v>
          </cell>
          <cell r="D6182">
            <v>61.58</v>
          </cell>
        </row>
        <row r="6183">
          <cell r="A6183">
            <v>87273</v>
          </cell>
          <cell r="B6183" t="str">
            <v>REVESTIMENTO CERÂMICO PARA PAREDES INTERNAS COM PLACAS TIPO ESMALTADA EXTRA DE DIMENSÕES 33X45 CM APLICADAS EM AMBIENTES DE ÁREA MAIOR QUE 5 M² NA ALTURA INTEIRA DAS PAREDES. AF_06/2014</v>
          </cell>
          <cell r="C6183" t="str">
            <v>M2</v>
          </cell>
          <cell r="D6183">
            <v>54.58</v>
          </cell>
        </row>
        <row r="6184">
          <cell r="A6184">
            <v>87274</v>
          </cell>
          <cell r="B6184" t="str">
            <v>REVESTIMENTO CERÂMICO PARA PAREDES INTERNAS COM PLACAS TIPO ESMALTADA EXTRA DE DIMENSÕES 33X45 CM APLICADAS EM AMBIENTES DE ÁREA MENOR QUE 5 M² A MEIA ALTURA DAS PAREDES. AF_06/2014</v>
          </cell>
          <cell r="C6184" t="str">
            <v>M2</v>
          </cell>
          <cell r="D6184">
            <v>62.67</v>
          </cell>
        </row>
        <row r="6185">
          <cell r="A6185">
            <v>87275</v>
          </cell>
          <cell r="B6185" t="str">
            <v>REVESTIMENTO CERÂMICO PARA PAREDES INTERNAS COM PLACAS TIPO ESMALTADA EXTRA  DE DIMENSÕES 33X45 CM APLICADAS EM AMBIENTES DE ÁREA MAIOR QUE 5 M² A MEIA ALTURA DAS PAREDES. AF_06/2014</v>
          </cell>
          <cell r="C6185" t="str">
            <v>M2</v>
          </cell>
          <cell r="D6185">
            <v>60.34</v>
          </cell>
        </row>
        <row r="6186">
          <cell r="A6186">
            <v>87280</v>
          </cell>
          <cell r="B6186" t="str">
            <v>ARGAMASSA TRAÇO 1:7 (CIMENTO E AREIA MÉDIA) COM ADIÇÃO DE PLASTIFICANTE PARA EMBOÇO/MASSA ÚNICA/ASSENTAMENTO DE ALVENARIA DE VEDAÇÃO, PREPARO MECÂNICO COM BETONEIRA 400 L. AF_06/2014</v>
          </cell>
          <cell r="C6186" t="str">
            <v>M3</v>
          </cell>
          <cell r="D6186">
            <v>284.24</v>
          </cell>
        </row>
        <row r="6187">
          <cell r="A6187">
            <v>87281</v>
          </cell>
          <cell r="B6187" t="str">
            <v>ARGAMASSA TRAÇO 1:7 (CIMENTO E AREIA MÉDIA) COM ADIÇÃO DE PLASTIFICANTE PARA EMBOÇO/MASSA ÚNICA/ASSENTAMENTO DE ALVENARIA DE VEDAÇÃO, PREPARO MECÂNICO COM BETONEIRA 600 L. AF_06/2014</v>
          </cell>
          <cell r="C6187" t="str">
            <v>M3</v>
          </cell>
          <cell r="D6187">
            <v>280.56</v>
          </cell>
        </row>
        <row r="6188">
          <cell r="A6188">
            <v>87283</v>
          </cell>
          <cell r="B6188" t="str">
            <v>ARGAMASSA TRAÇO 1:6 (CIMENTO E AREIA MÉDIA) COM ADIÇÃO DE PLASTIFICANTE PARA EMBOÇO/MASSA ÚNICA/ASSENTAMENTO DE ALVENARIA DE VEDAÇÃO, PREPARO MECÂNICO COM BETONEIRA 400 L. AF_06/2014</v>
          </cell>
          <cell r="C6188" t="str">
            <v>M3</v>
          </cell>
          <cell r="D6188">
            <v>306.16000000000003</v>
          </cell>
        </row>
        <row r="6189">
          <cell r="A6189">
            <v>87284</v>
          </cell>
          <cell r="B6189" t="str">
            <v>ARGAMASSA TRAÇO 1:6 (CIMENTO E AREIA MÉDIA) COM ADIÇÃO DE PLASTIFICANTE PARA EMBOÇO/MASSA ÚNICA/ASSENTAMENTO DE ALVENARIA DE VEDAÇÃO, PREPARO MECÂNICO COM BETONEIRA 600 L. AF_06/2014</v>
          </cell>
          <cell r="C6189" t="str">
            <v>M3</v>
          </cell>
          <cell r="D6189">
            <v>288.74</v>
          </cell>
        </row>
        <row r="6190">
          <cell r="A6190">
            <v>87286</v>
          </cell>
          <cell r="B6190" t="str">
            <v>ARGAMASSA TRAÇO 1:1:6 (CIMENTO, CAL E AREIA MÉDIA) PARA EMBOÇO/MASSA ÚNICA/ASSENTAMENTO DE ALVENARIA DE VEDAÇÃO, PREPARO MECÂNICO COM BETONEIRA 400 L. AF_06/2014</v>
          </cell>
          <cell r="C6190" t="str">
            <v>M3</v>
          </cell>
          <cell r="D6190">
            <v>289.24</v>
          </cell>
        </row>
        <row r="6191">
          <cell r="A6191">
            <v>87287</v>
          </cell>
          <cell r="B6191" t="str">
            <v>ARGAMASSA TRAÇO 1:1:6 (CIMENTO, CAL E AREIA MÉDIA) PARA EMBOÇO/MASSA ÚNICA/ASSENTAMENTO DE ALVENARIA DE VEDAÇÃO, PREPARO MECÂNICO COM BETONEIRA 600 L. AF_06/2014</v>
          </cell>
          <cell r="C6191" t="str">
            <v>M3</v>
          </cell>
          <cell r="D6191">
            <v>349.82</v>
          </cell>
        </row>
        <row r="6192">
          <cell r="A6192">
            <v>87289</v>
          </cell>
          <cell r="B6192" t="str">
            <v>ARGAMASSA TRAÇO 1:1,5:7,5 (CIMENTO, CAL E AREIA MÉDIA) PARA EMBOÇO/MASSA ÚNICA/ASSENTAMENTO DE ALVENARIA DE VEDAÇÃO, PREPARO MECÂNICO COM BETONEIRA 400 L. AF_06/2014</v>
          </cell>
          <cell r="C6192" t="str">
            <v>M3</v>
          </cell>
          <cell r="D6192">
            <v>338.23</v>
          </cell>
        </row>
        <row r="6193">
          <cell r="A6193">
            <v>87290</v>
          </cell>
          <cell r="B6193" t="str">
            <v>ARGAMASSA TRAÇO 1:1,5:7,5 (CIMENTO, CAL E AREIA MÉDIA) PARA EMBOÇO/MASSA ÚNICA/ASSENTAMENTO DE ALVENARIA DE VEDAÇÃO, PREPARO MECÂNICO COM BETONEIRA 600 L. AF_06/2014</v>
          </cell>
          <cell r="C6193" t="str">
            <v>M3</v>
          </cell>
          <cell r="D6193">
            <v>333.9</v>
          </cell>
        </row>
        <row r="6194">
          <cell r="A6194">
            <v>87292</v>
          </cell>
          <cell r="B6194" t="str">
            <v>ARGAMASSA TRAÇO 1:2:8 (CIMENTO, CAL E AREIA MÉDIA) PARA EMBOÇO/MASSA ÚNICA/ASSENTAMENTO DE ALVENARIA DE VEDAÇÃO, PREPARO MECÂNICO COM BETONEIRA 400 L. AF_06/2014</v>
          </cell>
          <cell r="C6194" t="str">
            <v>M3</v>
          </cell>
          <cell r="D6194">
            <v>351.38</v>
          </cell>
        </row>
        <row r="6195">
          <cell r="A6195">
            <v>87294</v>
          </cell>
          <cell r="B6195" t="str">
            <v>ARGAMASSA TRAÇO 1:2:9 (CIMENTO, CAL E AREIA MÉDIA) PARA EMBOÇO/MASSA ÚNICA/ASSENTAMENTO DE ALVENARIA DE VEDAÇÃO, PREPARO MECÂNICO COM BETONEIRA 600 L. AF_06/2014</v>
          </cell>
          <cell r="C6195" t="str">
            <v>M3</v>
          </cell>
          <cell r="D6195">
            <v>334.24</v>
          </cell>
        </row>
        <row r="6196">
          <cell r="A6196">
            <v>87295</v>
          </cell>
          <cell r="B6196" t="str">
            <v>ARGAMASSA TRAÇO 1:3:12 (CIMENTO, CAL E AREIA MÉDIA) PARA EMBOÇO/MASSA ÚNICA/ASSENTAMENTO DE ALVENARIA DE VEDAÇÃO, PREPARO MECÂNICO COM BETONEIRA 400 L. AF_06/2014</v>
          </cell>
          <cell r="C6196" t="str">
            <v>M3</v>
          </cell>
          <cell r="D6196">
            <v>340.16</v>
          </cell>
        </row>
        <row r="6197">
          <cell r="A6197">
            <v>87296</v>
          </cell>
          <cell r="B6197" t="str">
            <v>ARGAMASSA TRAÇO 1:3:12 (CIMENTO, CAL E AREIA MÉDIA) PARA EMBOÇO/MASSA ÚNICA/ASSENTAMENTO DE ALVENARIA DE VEDAÇÃO, PREPARO MECÂNICO COM BETONEIRA 600 L. AF_06/2014</v>
          </cell>
          <cell r="C6197" t="str">
            <v>M3</v>
          </cell>
          <cell r="D6197">
            <v>322.58</v>
          </cell>
        </row>
        <row r="6198">
          <cell r="A6198">
            <v>87298</v>
          </cell>
          <cell r="B6198" t="str">
            <v>ARGAMASSA TRAÇO 1:3 (CIMENTO E AREIA MÉDIA) PARA CONTRAPISO, PREPARO MECÂNICO COM BETONEIRA 400 L. AF_06/2014</v>
          </cell>
          <cell r="C6198" t="str">
            <v>M3</v>
          </cell>
          <cell r="D6198">
            <v>432.56</v>
          </cell>
        </row>
        <row r="6199">
          <cell r="A6199">
            <v>87299</v>
          </cell>
          <cell r="B6199" t="str">
            <v>ARGAMASSA TRAÇO 1:3 (CIMENTO E AREIA MÉDIA) PARA CONTRAPISO, PREPARO MECÂNICO COM BETONEIRA 600 L. AF_06/2014</v>
          </cell>
          <cell r="C6199" t="str">
            <v>M3</v>
          </cell>
          <cell r="D6199">
            <v>419.65</v>
          </cell>
        </row>
        <row r="6200">
          <cell r="A6200">
            <v>87301</v>
          </cell>
          <cell r="B6200" t="str">
            <v>ARGAMASSA TRAÇO 1:4 (CIMENTO E AREIA MÉDIA) PARA CONTRAPISO, PREPARO MECÂNICO COM BETONEIRA 400 L. AF_06/2014</v>
          </cell>
          <cell r="C6200" t="str">
            <v>M3</v>
          </cell>
          <cell r="D6200">
            <v>385.41</v>
          </cell>
        </row>
        <row r="6201">
          <cell r="A6201">
            <v>87302</v>
          </cell>
          <cell r="B6201" t="str">
            <v>ARGAMASSA TRAÇO 1:4 (CIMENTO E AREIA MÉDIA) PARA CONTRAPISO, PREPARO MECÂNICO COM BETONEIRA 600 L. AF_06/2014</v>
          </cell>
          <cell r="C6201" t="str">
            <v>M3</v>
          </cell>
          <cell r="D6201">
            <v>374.94</v>
          </cell>
        </row>
        <row r="6202">
          <cell r="A6202">
            <v>87304</v>
          </cell>
          <cell r="B6202" t="str">
            <v>ARGAMASSA TRAÇO 1:5 (CIMENTO E AREIA MÉDIA) PARA CONTRAPISO, PREPARO MECÂNICO COM BETONEIRA 400 L. AF_06/2014</v>
          </cell>
          <cell r="C6202" t="str">
            <v>M3</v>
          </cell>
          <cell r="D6202">
            <v>357.78</v>
          </cell>
        </row>
        <row r="6203">
          <cell r="A6203">
            <v>87305</v>
          </cell>
          <cell r="B6203" t="str">
            <v>ARGAMASSA TRAÇO 1:5 (CIMENTO E AREIA MÉDIA) PARA CONTRAPISO, PREPARO MECÂNICO COM BETONEIRA 600 L. AF_06/2014</v>
          </cell>
          <cell r="C6203" t="str">
            <v>M3</v>
          </cell>
          <cell r="D6203">
            <v>346.96</v>
          </cell>
        </row>
        <row r="6204">
          <cell r="A6204">
            <v>87307</v>
          </cell>
          <cell r="B6204" t="str">
            <v>ARGAMASSA TRAÇO 1:6 (CIMENTO E AREIA MÉDIA) PARA CONTRAPISO, PREPARO MECÂNICO COM BETONEIRA 400 L. AF_06/2014</v>
          </cell>
          <cell r="C6204" t="str">
            <v>M3</v>
          </cell>
          <cell r="D6204">
            <v>332.93</v>
          </cell>
        </row>
        <row r="6205">
          <cell r="A6205">
            <v>87308</v>
          </cell>
          <cell r="B6205" t="str">
            <v>ARGAMASSA TRAÇO 1:6 (CIMENTO E AREIA MÉDIA) PARA CONTRAPISO, PREPARO MECÂNICO COM BETONEIRA 600 L. AF_06/2014</v>
          </cell>
          <cell r="C6205" t="str">
            <v>M3</v>
          </cell>
          <cell r="D6205">
            <v>323.86</v>
          </cell>
        </row>
        <row r="6206">
          <cell r="A6206">
            <v>87310</v>
          </cell>
          <cell r="B6206" t="str">
            <v>ARGAMASSA TRAÇO 1:5 (CIMENTO E AREIA GROSSA) PARA CHAPISCO CONVENCIONAL, PREPARO MECÂNICO COM BETONEIRA 400 L. AF_06/2014</v>
          </cell>
          <cell r="C6206" t="str">
            <v>M3</v>
          </cell>
          <cell r="D6206">
            <v>267.58</v>
          </cell>
        </row>
        <row r="6207">
          <cell r="A6207">
            <v>87311</v>
          </cell>
          <cell r="B6207" t="str">
            <v>ARGAMASSA TRAÇO 1:5 (CIMENTO E AREIA GROSSA) PARA CHAPISCO CONVENCIONAL, PREPARO MECÂNICO COM BETONEIRA 600 L. AF_06/2014</v>
          </cell>
          <cell r="C6207" t="str">
            <v>M3</v>
          </cell>
          <cell r="D6207">
            <v>261.3</v>
          </cell>
        </row>
        <row r="6208">
          <cell r="A6208">
            <v>87313</v>
          </cell>
          <cell r="B6208" t="str">
            <v>ARGAMASSA TRAÇO 1:3 (CIMENTO E AREIA GROSSA) PARA CHAPISCO CONVENCIONAL, PREPARO MECÂNICO COM BETONEIRA 400 L. AF_06/2014</v>
          </cell>
          <cell r="C6208" t="str">
            <v>M3</v>
          </cell>
          <cell r="D6208">
            <v>324.56</v>
          </cell>
        </row>
        <row r="6209">
          <cell r="A6209">
            <v>87314</v>
          </cell>
          <cell r="B6209" t="str">
            <v>ARGAMASSA TRAÇO 1:3 (CIMENTO E AREIA GROSSA) PARA CHAPISCO CONVENCIONAL, PREPARO MECÂNICO COM BETONEIRA 600 L. AF_06/2014</v>
          </cell>
          <cell r="C6209" t="str">
            <v>M3</v>
          </cell>
          <cell r="D6209">
            <v>319.13</v>
          </cell>
        </row>
        <row r="6210">
          <cell r="A6210">
            <v>87316</v>
          </cell>
          <cell r="B6210" t="str">
            <v>ARGAMASSA TRAÇO 1:4 (CIMENTO E AREIA GROSSA) PARA CHAPISCO CONVENCIONAL, PREPARO MECÂNICO COM BETONEIRA 400 L. AF_06/2014</v>
          </cell>
          <cell r="C6210" t="str">
            <v>M3</v>
          </cell>
          <cell r="D6210">
            <v>294.75</v>
          </cell>
        </row>
        <row r="6211">
          <cell r="A6211">
            <v>87317</v>
          </cell>
          <cell r="B6211" t="str">
            <v>ARGAMASSA TRAÇO 1:4 (CIMENTO E AREIA GROSSA) PARA CHAPISCO CONVENCIONAL, PREPARO MECÂNICO COM BETONEIRA 600 L. AF_06/2014</v>
          </cell>
          <cell r="C6211" t="str">
            <v>M3</v>
          </cell>
          <cell r="D6211">
            <v>284.99</v>
          </cell>
        </row>
        <row r="6212">
          <cell r="A6212">
            <v>87319</v>
          </cell>
          <cell r="B6212" t="str">
            <v>ARGAMASSA TRAÇO 1:5 (CIMENTO E AREIA GROSSA) COM ADIÇÃO DE EMULSÃO POLIMÉRICA PARA CHAPISCO ROLADO, PREPARO MECÂNICO COM BETONEIRA 400 L. AF_06/2014</v>
          </cell>
          <cell r="C6212" t="str">
            <v>M3</v>
          </cell>
          <cell r="D6212">
            <v>1810.77</v>
          </cell>
        </row>
        <row r="6213">
          <cell r="A6213">
            <v>87320</v>
          </cell>
          <cell r="B6213" t="str">
            <v>ARGAMASSA TRAÇO 1:5 (CIMENTO E AREIA GROSSA) COM ADIÇÃO DE EMULSÃO POLIMÉRICA PARA CHAPISCO ROLADO, PREPARO MECÂNICO COM BETONEIRA 600 L. AF_06/2014</v>
          </cell>
          <cell r="C6213" t="str">
            <v>M3</v>
          </cell>
          <cell r="D6213">
            <v>1811.61</v>
          </cell>
        </row>
        <row r="6214">
          <cell r="A6214">
            <v>87322</v>
          </cell>
          <cell r="B6214" t="str">
            <v>ARGAMASSA TRAÇO 1:3 (CIMENTO E AREIA GROSSA) COM ADIÇÃO DE EMULSÃO POLIMÉRICA PARA CHAPISCO ROLADO, PREPARO MECÂNICO COM BETONEIRA 400 L. AF_06/2014</v>
          </cell>
          <cell r="C6214" t="str">
            <v>M3</v>
          </cell>
          <cell r="D6214">
            <v>1870.31</v>
          </cell>
        </row>
        <row r="6215">
          <cell r="A6215">
            <v>87323</v>
          </cell>
          <cell r="B6215" t="str">
            <v>ARGAMASSA TRAÇO 1:3 (CIMENTO E AREIA GROSSA) COM ADIÇÃO DE EMULSÃO POLIMÉRICA PARA CHAPISCO ROLADO, PREPARO MECÂNICO COM BETONEIRA 600 L. AF_06/2014</v>
          </cell>
          <cell r="C6215" t="str">
            <v>M3</v>
          </cell>
          <cell r="D6215">
            <v>1858.84</v>
          </cell>
        </row>
        <row r="6216">
          <cell r="A6216">
            <v>87325</v>
          </cell>
          <cell r="B6216" t="str">
            <v>ARGAMASSA TRAÇO 1:4 (CIMENTO E AREIA GROSSA) COM ADIÇÃO DE EMULSÃO POLIMÉRICA PARA CHAPISCO ROLADO, PREPARO MECÂNICO COM BETONEIRA 400 L. AF_06/2014</v>
          </cell>
          <cell r="C6216" t="str">
            <v>M3</v>
          </cell>
          <cell r="D6216">
            <v>1834.97</v>
          </cell>
        </row>
        <row r="6217">
          <cell r="A6217">
            <v>87326</v>
          </cell>
          <cell r="B6217" t="str">
            <v>ARGAMASSA TRAÇO 1:4 (CIMENTO E AREIA GROSSA) COM ADIÇÃO DE EMULSÃO POLIMÉRICA PARA CHAPISCO ROLADO, PREPARO MECÂNICO COM BETONEIRA 600 L. AF_06/2014</v>
          </cell>
          <cell r="C6217" t="str">
            <v>M3</v>
          </cell>
          <cell r="D6217">
            <v>1829.42</v>
          </cell>
        </row>
        <row r="6218">
          <cell r="A6218">
            <v>87327</v>
          </cell>
          <cell r="B6218" t="str">
            <v>ARGAMASSA TRAÇO 1:7 (CIMENTO E AREIA MÉDIA) COM ADIÇÃO DE PLASTIFICANTE PARA EMBOÇO/MASSA ÚNICA/ASSENTAMENTO DE ALVENARIA DE VEDAÇÃO, PREPARO MECÂNICO COM MISTURADOR DE EIXO HORIZONTAL DE 300 KG. AF_06/2014</v>
          </cell>
          <cell r="C6218" t="str">
            <v>M3</v>
          </cell>
          <cell r="D6218">
            <v>301.39999999999998</v>
          </cell>
        </row>
        <row r="6219">
          <cell r="A6219">
            <v>87328</v>
          </cell>
          <cell r="B6219" t="str">
            <v>ARGAMASSA TRAÇO 1:7 (CIMENTO E AREIA MÉDIA) COM ADIÇÃO DE PLASTIFICANTE PARA EMBOÇO/MASSA ÚNICA/ASSENTAMENTO DE ALVENARIA DE VEDAÇÃO, PREPARO MECÂNICO COM MISTURADOR DE EIXO HORIZONTAL DE 600 KG. AF_06/2014</v>
          </cell>
          <cell r="C6219" t="str">
            <v>M3</v>
          </cell>
          <cell r="D6219">
            <v>267.87</v>
          </cell>
        </row>
        <row r="6220">
          <cell r="A6220">
            <v>87329</v>
          </cell>
          <cell r="B6220" t="str">
            <v>ARGAMASSA TRAÇO 1:6 (CIMENTO E AREIA MÉDIA) COM ADIÇÃO DE PLASTIFICANTE PARA EMBOÇO/MASSA ÚNICA/ASSENTAMENTO DE ALVENARIA DE VEDAÇÃO, PREPARO MECÂNICO COM MISTURADOR DE EIXO HORIZONTAL DE 300 KG. AF_06/2014</v>
          </cell>
          <cell r="C6220" t="str">
            <v>M3</v>
          </cell>
          <cell r="D6220">
            <v>324.58</v>
          </cell>
        </row>
        <row r="6221">
          <cell r="A6221">
            <v>87330</v>
          </cell>
          <cell r="B6221" t="str">
            <v>ARGAMASSA TRAÇO 1:6 (CIMENTO E AREIA MÉDIA) COM ADIÇÃO DE PLASTIFICANTE PARA EMBOÇO/MASSA ÚNICA/ASSENTAMENTO DE ALVENARIA DE VEDAÇÃO, PREPARO MECÂNICO COM MISTURADOR DE EIXO HORIZONTAL DE 600 KG. AF_06/2014</v>
          </cell>
          <cell r="C6221" t="str">
            <v>M3</v>
          </cell>
          <cell r="D6221">
            <v>288.38</v>
          </cell>
        </row>
        <row r="6222">
          <cell r="A6222">
            <v>87331</v>
          </cell>
          <cell r="B6222" t="str">
            <v>ARGAMASSA TRAÇO 1:1:6 (CIMENTO, CAL E AREIA MÉDIA) PARA EMBOÇO/MASSA ÚNICA/ASSENTAMENTO DE ALVENARIA DE VEDAÇÃO, PREPARO MECÂNICO COM MISTURADOR DE EIXO HORIZONTAL DE 300 KG. AF_06/2014</v>
          </cell>
          <cell r="C6222" t="str">
            <v>M3</v>
          </cell>
          <cell r="D6222">
            <v>369.98</v>
          </cell>
        </row>
        <row r="6223">
          <cell r="A6223">
            <v>87332</v>
          </cell>
          <cell r="B6223" t="str">
            <v>ARGAMASSA TRAÇO 1:1:6 (CIMENTO, CAL E AREIA MÉDIA) PARA EMBOÇO/MASSA ÚNICA/ASSENTAMENTO DE ALVENARIA DE VEDAÇÃO, PREPARO MECÂNICO COM MISTURADOR DE EIXO HORIZONTAL DE 600 KG. AF_06/2014</v>
          </cell>
          <cell r="C6223" t="str">
            <v>M3</v>
          </cell>
          <cell r="D6223">
            <v>334.16</v>
          </cell>
        </row>
        <row r="6224">
          <cell r="A6224">
            <v>87333</v>
          </cell>
          <cell r="B6224" t="str">
            <v>ARGAMASSA TRAÇO 1:1,5:7,5 (CIMENTO, CAL E AREIA MÉDIA) PARA EMBOÇO/MASSA ÚNICA/ASSENTAMENTO DE ALVENARIA DE VEDAÇÃO, PREPARO MECÂNICO COM MISTURADOR DE EIXO HORIZONTAL DE 300 KG. AF_06/2014</v>
          </cell>
          <cell r="C6224" t="str">
            <v>M3</v>
          </cell>
          <cell r="D6224">
            <v>344.09</v>
          </cell>
        </row>
        <row r="6225">
          <cell r="A6225">
            <v>87334</v>
          </cell>
          <cell r="B6225" t="str">
            <v>ARGAMASSA TRAÇO 1:1,5:7,5 (CIMENTO, CAL E AREIA MÉDIA) PARA EMBOÇO/MASSA ÚNICA/ASSENTAMENTO DE ALVENARIA DE VEDAÇÃO, PREPARO MECÂNICO COM MISTURADOR DE EIXO HORIZONTAL DE 600 KG. AF_06/2014</v>
          </cell>
          <cell r="C6225" t="str">
            <v>M3</v>
          </cell>
          <cell r="D6225">
            <v>317.64999999999998</v>
          </cell>
        </row>
        <row r="6226">
          <cell r="A6226">
            <v>87335</v>
          </cell>
          <cell r="B6226" t="str">
            <v>ARGAMASSA TRAÇO 1:2:8 (CIMENTO, CAL E AREIA MÉDIA) PARA EMBOÇO/MASSA ÚNICA/ASSENTAMENTO DE ALVENARIA DE VEDAÇÃO, PREPARO MECÂNICO COM MISTURADOR DE EIXO HORIZONTAL DE 300 KG. AF_06/2014</v>
          </cell>
          <cell r="C6226" t="str">
            <v>M3</v>
          </cell>
          <cell r="D6226">
            <v>348.44</v>
          </cell>
        </row>
        <row r="6227">
          <cell r="A6227">
            <v>87336</v>
          </cell>
          <cell r="B6227" t="str">
            <v>ARGAMASSA TRAÇO 1:2:8 (CIMENTO, CAL E AREIA MÉDIA) PARA EMBOÇO/MASSA ÚNICA/ASSENTAMENTO DE ALVENARIA DE VEDAÇÃO, PREPARO MECÂNICO COM MISTURADOR DE EIXO HORIZONTAL DE 600 KG. AF_06/2014</v>
          </cell>
          <cell r="C6227" t="str">
            <v>M3</v>
          </cell>
          <cell r="D6227">
            <v>328.82</v>
          </cell>
        </row>
        <row r="6228">
          <cell r="A6228">
            <v>87337</v>
          </cell>
          <cell r="B6228" t="str">
            <v>ARGAMASSA TRAÇO 1:2:9 (CIMENTO, CAL E AREIA MÉDIA) PARA EMBOÇO/MASSA ÚNICA/ASSENTAMENTO DE ALVENARIA DE VEDAÇÃO, PREPARO MECÂNICO COM MISTURADOR DE EIXO HORIZONTAL DE 300 KG. AF_06/2014</v>
          </cell>
          <cell r="C6228" t="str">
            <v>M3</v>
          </cell>
          <cell r="D6228">
            <v>332.28</v>
          </cell>
        </row>
        <row r="6229">
          <cell r="A6229">
            <v>87338</v>
          </cell>
          <cell r="B6229" t="str">
            <v>ARGAMASSA TRAÇO 1:3:12 (CIMENTO, CAL E AREIA MÉDIA) PARA EMBOÇO/MASSA ÚNICA/ASSENTAMENTO DE ALVENARIA DE VEDAÇÃO, PREPARO MECÂNICO COM MISTURADOR DE EIXO HORIZONTAL DE 600 KG. AF_06/2014</v>
          </cell>
          <cell r="C6229" t="str">
            <v>M3</v>
          </cell>
          <cell r="D6229">
            <v>319.38</v>
          </cell>
        </row>
        <row r="6230">
          <cell r="A6230">
            <v>87339</v>
          </cell>
          <cell r="B6230" t="str">
            <v>ARGAMASSA TRAÇO 1:3 (CIMENTO E AREIA MÉDIA) PARA CONTRAPISO, PREPARO MECÂNICO COM MISTURADOR DE EIXO HORIZONTAL DE 160 KG. AF_06/2014</v>
          </cell>
          <cell r="C6230" t="str">
            <v>M3</v>
          </cell>
          <cell r="D6230">
            <v>502.6</v>
          </cell>
        </row>
        <row r="6231">
          <cell r="A6231">
            <v>87340</v>
          </cell>
          <cell r="B6231" t="str">
            <v>ARGAMASSA TRAÇO 1:3 (CIMENTO E AREIA MÉDIA) PARA CONTRAPISO, PREPARO MECÂNICO COM MISTURADOR DE EIXO HORIZONTAL DE 300 KG. AF_06/2014</v>
          </cell>
          <cell r="C6231" t="str">
            <v>M3</v>
          </cell>
          <cell r="D6231">
            <v>422.42</v>
          </cell>
        </row>
        <row r="6232">
          <cell r="A6232">
            <v>87341</v>
          </cell>
          <cell r="B6232" t="str">
            <v>ARGAMASSA TRAÇO 1:3 (CIMENTO E AREIA MÉDIA) PARA CONTRAPISO, PREPARO MECÂNICO COM MISTURADOR DE EIXO HORIZONTAL DE 600 KG. AF_06/2014</v>
          </cell>
          <cell r="C6232" t="str">
            <v>M3</v>
          </cell>
          <cell r="D6232">
            <v>407.08</v>
          </cell>
        </row>
        <row r="6233">
          <cell r="A6233">
            <v>87342</v>
          </cell>
          <cell r="B6233" t="str">
            <v>ARGAMASSA TRAÇO 1:4 (CIMENTO E AREIA MÉDIA) PARA CONTRAPISO, PREPARO MECÂNICO COM MISTURADOR DE EIXO HORIZONTAL DE 160 KG. AF_06/2014</v>
          </cell>
          <cell r="C6233" t="str">
            <v>M3</v>
          </cell>
          <cell r="D6233">
            <v>435.31</v>
          </cell>
        </row>
        <row r="6234">
          <cell r="A6234">
            <v>87343</v>
          </cell>
          <cell r="B6234" t="str">
            <v>ARGAMASSA TRAÇO 1:4 (CIMENTO E AREIA MÉDIA) PARA CONTRAPISO, PREPARO MECÂNICO COM MISTURADOR DE EIXO HORIZONTAL DE 300 KG. AF_06/2014</v>
          </cell>
          <cell r="C6234" t="str">
            <v>M3</v>
          </cell>
          <cell r="D6234">
            <v>383.68</v>
          </cell>
        </row>
        <row r="6235">
          <cell r="A6235">
            <v>87344</v>
          </cell>
          <cell r="B6235" t="str">
            <v>ARGAMASSA TRAÇO 1:4 (CIMENTO E AREIA MÉDIA) PARA CONTRAPISO, PREPARO MECÂNICO COM MISTURADOR DE EIXO HORIZONTAL DE 600 KG. AF_06/2014</v>
          </cell>
          <cell r="C6235" t="str">
            <v>M3</v>
          </cell>
          <cell r="D6235">
            <v>362.17</v>
          </cell>
        </row>
        <row r="6236">
          <cell r="A6236">
            <v>87345</v>
          </cell>
          <cell r="B6236" t="str">
            <v>ARGAMASSA TRAÇO 1:5 (CIMENTO E AREIA MÉDIA) PARA CONTRAPISO, PREPARO MECÂNICO COM MISTURADOR DE EIXO HORIZONTAL DE 160 KG. AF_06/2014</v>
          </cell>
          <cell r="C6236" t="str">
            <v>M3</v>
          </cell>
          <cell r="D6236">
            <v>382.8</v>
          </cell>
        </row>
        <row r="6237">
          <cell r="A6237">
            <v>87346</v>
          </cell>
          <cell r="B6237" t="str">
            <v>ARGAMASSA TRAÇO 1:5 (CIMENTO E AREIA MÉDIA) PARA CONTRAPISO, PREPARO MECÂNICO COM MISTURADOR DE EIXO HORIZONTAL DE 300 KG. AF_06/2014</v>
          </cell>
          <cell r="C6237" t="str">
            <v>M3</v>
          </cell>
          <cell r="D6237">
            <v>347.45</v>
          </cell>
        </row>
        <row r="6238">
          <cell r="A6238">
            <v>87347</v>
          </cell>
          <cell r="B6238" t="str">
            <v>ARGAMASSA TRAÇO 1:5 (CIMENTO E AREIA MÉDIA) PARA CONTRAPISO, PREPARO MECÂNICO COM MISTURADOR DE EIXO HORIZONTAL DE 600 KG. AF_06/2014</v>
          </cell>
          <cell r="C6238" t="str">
            <v>M3</v>
          </cell>
          <cell r="D6238">
            <v>335.47</v>
          </cell>
        </row>
        <row r="6239">
          <cell r="A6239">
            <v>87348</v>
          </cell>
          <cell r="B6239" t="str">
            <v>ARGAMASSA TRAÇO 1:6 (CIMENTO E AREIA MÉDIA) PARA CONTRAPISO, PREPARO MECÂNICO COM MISTURADOR DE EIXO HORIZONTAL DE 160 KG. AF_06/2014</v>
          </cell>
          <cell r="C6239" t="str">
            <v>M3</v>
          </cell>
          <cell r="D6239">
            <v>356.31</v>
          </cell>
        </row>
        <row r="6240">
          <cell r="A6240">
            <v>87349</v>
          </cell>
          <cell r="B6240" t="str">
            <v>ARGAMASSA TRAÇO 1:6 (CIMENTO E AREIA MÉDIA) PARA CONTRAPISO, PREPARO MECÂNICO COM MISTURADOR DE EIXO HORIZONTAL DE 600 KG. AF_06/2014</v>
          </cell>
          <cell r="C6240" t="str">
            <v>M3</v>
          </cell>
          <cell r="D6240">
            <v>310.61</v>
          </cell>
        </row>
        <row r="6241">
          <cell r="A6241">
            <v>87350</v>
          </cell>
          <cell r="B6241" t="str">
            <v>ARGAMASSA TRAÇO 1:5 (CIMENTO E AREIA GROSSA) PARA CHAPISCO CONVENCIONAL, PREPARO MECÂNICO COM MISTURADOR DE EIXO HORIZONTAL DE 300 KG. AF_06/2014</v>
          </cell>
          <cell r="C6241" t="str">
            <v>M3</v>
          </cell>
          <cell r="D6241">
            <v>295.52</v>
          </cell>
        </row>
        <row r="6242">
          <cell r="A6242">
            <v>87351</v>
          </cell>
          <cell r="B6242" t="str">
            <v>ARGAMASSA TRAÇO 1:5 (CIMENTO E AREIA GROSSA) PARA CHAPISCO CONVENCIONAL, PREPARO MECÂNICO COM MISTURADOR DE EIXO HORIZONTAL DE 600 KG. AF_06/2014</v>
          </cell>
          <cell r="C6242" t="str">
            <v>M3</v>
          </cell>
          <cell r="D6242">
            <v>261.76</v>
          </cell>
        </row>
        <row r="6243">
          <cell r="A6243">
            <v>87352</v>
          </cell>
          <cell r="B6243" t="str">
            <v>ARGAMASSA TRAÇO 1:3 (CIMENTO E AREIA GROSSA) PARA CHAPISCO CONVENCIONAL, PREPARO MECÂNICO COM MISTURADOR DE EIXO HORIZONTAL DE 160 KG. AF_06/2014</v>
          </cell>
          <cell r="C6243" t="str">
            <v>M3</v>
          </cell>
          <cell r="D6243">
            <v>376.11</v>
          </cell>
        </row>
        <row r="6244">
          <cell r="A6244">
            <v>87353</v>
          </cell>
          <cell r="B6244" t="str">
            <v>ARGAMASSA TRAÇO 1:3 (CIMENTO E AREIA GROSSA) PARA CHAPISCO CONVENCIONAL, PREPARO MECÂNICO COM MISTURADOR DE EIXO HORIZONTAL DE 300 KG. AF_06/2014</v>
          </cell>
          <cell r="C6244" t="str">
            <v>M3</v>
          </cell>
          <cell r="D6244">
            <v>329.4</v>
          </cell>
        </row>
        <row r="6245">
          <cell r="A6245">
            <v>87354</v>
          </cell>
          <cell r="B6245" t="str">
            <v>ARGAMASSA TRAÇO 1:3 (CIMENTO E AREIA GROSSA) PARA CHAPISCO CONVENCIONAL, PREPARO MECÂNICO COM MISTURADOR DE EIXO HORIZONTAL DE 600 KG. AF_06/2014</v>
          </cell>
          <cell r="C6245" t="str">
            <v>M3</v>
          </cell>
          <cell r="D6245">
            <v>307.61</v>
          </cell>
        </row>
        <row r="6246">
          <cell r="A6246">
            <v>87355</v>
          </cell>
          <cell r="B6246" t="str">
            <v>ARGAMASSA TRAÇO 1:4 (CIMENTO E AREIA GROSSA) PARA CHAPISCO CONVENCIONAL, PREPARO MECÂNICO COM MISTURADOR DE EIXO HORIZONTAL DE 160 KG. AF_06/2014</v>
          </cell>
          <cell r="C6246" t="str">
            <v>M3</v>
          </cell>
          <cell r="D6246">
            <v>324.67</v>
          </cell>
        </row>
        <row r="6247">
          <cell r="A6247">
            <v>87356</v>
          </cell>
          <cell r="B6247" t="str">
            <v>ARGAMASSA TRAÇO 1:4 (CIMENTO E AREIA GROSSA) PARA CHAPISCO CONVENCIONAL, PREPARO MECÂNICO COM MISTURADOR DE EIXO HORIZONTAL DE 300 KG. AF_06/2014</v>
          </cell>
          <cell r="C6247" t="str">
            <v>M3</v>
          </cell>
          <cell r="D6247">
            <v>286.79000000000002</v>
          </cell>
        </row>
        <row r="6248">
          <cell r="A6248">
            <v>87357</v>
          </cell>
          <cell r="B6248" t="str">
            <v>ARGAMASSA TRAÇO 1:4 (CIMENTO E AREIA GROSSA) PARA CHAPISCO CONVENCIONAL, PREPARO MECÂNICO COM MISTURADOR DE EIXO HORIZONTAL DE 600 KG. AF_06/2014</v>
          </cell>
          <cell r="C6248" t="str">
            <v>M3</v>
          </cell>
          <cell r="D6248">
            <v>277.77</v>
          </cell>
        </row>
        <row r="6249">
          <cell r="A6249">
            <v>87358</v>
          </cell>
          <cell r="B6249" t="str">
            <v>ARGAMASSA TRAÇO 1:5 (CIMENTO E AREIA GROSSA) COM ADIÇÃO DE EMULSÃO POLIMÉRICA PARA CHAPISCO ROLADO, PREPARO MECÂNICO COM MISTURADOR DE EIXO HORIZONTAL DE 300 KG. AF_06/2014</v>
          </cell>
          <cell r="C6249" t="str">
            <v>M3</v>
          </cell>
          <cell r="D6249">
            <v>1788.24</v>
          </cell>
        </row>
        <row r="6250">
          <cell r="A6250">
            <v>87359</v>
          </cell>
          <cell r="B6250" t="str">
            <v>ARGAMASSA TRAÇO 1:5 (CIMENTO E AREIA GROSSA) COM ADIÇÃO DE EMULSÃO POLIMÉRICA PARA CHAPISCO ROLADO, PREPARO MECÂNICO COM MISTURADOR DE EIXO HORIZONTAL DE 600 KG. AF_06/2014</v>
          </cell>
          <cell r="C6250" t="str">
            <v>M3</v>
          </cell>
          <cell r="D6250">
            <v>1771.21</v>
          </cell>
        </row>
        <row r="6251">
          <cell r="A6251">
            <v>87360</v>
          </cell>
          <cell r="B6251" t="str">
            <v>ARGAMASSA TRAÇO 1:3 (CIMENTO E AREIA GROSSA) COM ADIÇÃO DE EMULSÃO POLIMÉRICA PARA CHAPISCO ROLADO, PREPARO MECÂNICO COM MISTURADOR DE EIXO HORIZONTAL DE 160 KG. AF_06/2014</v>
          </cell>
          <cell r="C6251" t="str">
            <v>M3</v>
          </cell>
          <cell r="D6251">
            <v>1858.81</v>
          </cell>
        </row>
        <row r="6252">
          <cell r="A6252">
            <v>87361</v>
          </cell>
          <cell r="B6252" t="str">
            <v>ARGAMASSA TRAÇO 1:3 (CIMENTO E AREIA GROSSA) COM ADIÇÃO DE EMULSÃO POLIMÉRICA PARA CHAPISCO ROLADO, PREPARO MECÂNICO COM MISTURADOR DE EIXO HORIZONTAL DE 300 KG. AF_06/2014</v>
          </cell>
          <cell r="C6252" t="str">
            <v>M3</v>
          </cell>
          <cell r="D6252">
            <v>1831.88</v>
          </cell>
        </row>
        <row r="6253">
          <cell r="A6253">
            <v>87362</v>
          </cell>
          <cell r="B6253" t="str">
            <v>ARGAMASSA TRAÇO 1:3 (CIMENTO E AREIA GROSSA) COM ADIÇÃO DE EMULSÃO POLIMÉRICA PARA CHAPISCO ROLADO, PREPARO MECÂNICO COM MISTURADOR DE EIXO HORIZONTAL DE 600 KG. AF_06/2014</v>
          </cell>
          <cell r="C6253" t="str">
            <v>M3</v>
          </cell>
          <cell r="D6253">
            <v>1826.51</v>
          </cell>
        </row>
        <row r="6254">
          <cell r="A6254">
            <v>87363</v>
          </cell>
          <cell r="B6254" t="str">
            <v>ARGAMASSA TRAÇO 1:4 (CIMENTO E AREIA GROSSA) COM ADIÇÃO DE EMULSÃO POLIMÉRICA PARA CHAPISCO ROLADO, PREPARO MECÂNICO COM MISTURADOR DE EIXO HORIZONTAL DE 300 KG. AF_06/2014</v>
          </cell>
          <cell r="C6254" t="str">
            <v>M3</v>
          </cell>
          <cell r="D6254">
            <v>1827.54</v>
          </cell>
        </row>
        <row r="6255">
          <cell r="A6255">
            <v>87364</v>
          </cell>
          <cell r="B6255" t="str">
            <v>ARGAMASSA TRAÇO 1:4 (CIMENTO E AREIA GROSSA) COM ADIÇÃO DE EMULSÃO POLIMÉRICA PARA CHAPISCO ROLADO, PREPARO MECÂNICO COM MISTURADOR DE EIXO HORIZONTAL DE 600 KG. AF_06/2014</v>
          </cell>
          <cell r="C6255" t="str">
            <v>M3</v>
          </cell>
          <cell r="D6255">
            <v>1792.74</v>
          </cell>
        </row>
        <row r="6256">
          <cell r="A6256">
            <v>87365</v>
          </cell>
          <cell r="B6256" t="str">
            <v>ARGAMASSA TRAÇO 1:7 (CIMENTO E AREIA MÉDIA) COM ADIÇÃO DE PLASTIFICANTE PARA EMBOÇO/MASSA ÚNICA/ASSENTAMENTO DE ALVENARIA DE VEDAÇÃO, PREPARO MANUAL. AF_06/2014</v>
          </cell>
          <cell r="C6256" t="str">
            <v>M3</v>
          </cell>
          <cell r="D6256">
            <v>359.87</v>
          </cell>
        </row>
        <row r="6257">
          <cell r="A6257">
            <v>87366</v>
          </cell>
          <cell r="B6257" t="str">
            <v>ARGAMASSA TRAÇO 1:6 (CIMENTO E AREIA MÉDIA) COM ADIÇÃO DE PLASTIFICANTE PARA EMBOÇO/MASSA ÚNICA/ASSENTAMENTO DE ALVENARIA DE VEDAÇÃO, PREPARO MANUAL. AF_06/2014</v>
          </cell>
          <cell r="C6257" t="str">
            <v>M3</v>
          </cell>
          <cell r="D6257">
            <v>375.04</v>
          </cell>
        </row>
        <row r="6258">
          <cell r="A6258">
            <v>87367</v>
          </cell>
          <cell r="B6258" t="str">
            <v>ARGAMASSA TRAÇO 1:1:6 (CIMENTO, CAL E AREIA MÉDIA) PARA EMBOÇO/MASSA ÚNICA/ASSENTAMENTO DE ALVENARIA DE VEDAÇÃO, PREPARO MANUAL. AF_06/2014</v>
          </cell>
          <cell r="C6258" t="str">
            <v>M3</v>
          </cell>
          <cell r="D6258">
            <v>424.23</v>
          </cell>
        </row>
        <row r="6259">
          <cell r="A6259">
            <v>87368</v>
          </cell>
          <cell r="B6259" t="str">
            <v>ARGAMASSA TRAÇO 1:1,5:7,5 (CIMENTO, CAL E AREIA MÉDIA) PARA EMBOÇO/MASSA ÚNICA/ASSENTAMENTO DE ALVENARIA DE VEDAÇÃO, PREPARO MANUAL. AF_06/2014</v>
          </cell>
          <cell r="C6259" t="str">
            <v>M3</v>
          </cell>
          <cell r="D6259">
            <v>418.47</v>
          </cell>
        </row>
        <row r="6260">
          <cell r="A6260">
            <v>87369</v>
          </cell>
          <cell r="B6260" t="str">
            <v>ARGAMASSA TRAÇO 1:2:8 (CIMENTO, CAL E AREIA MÉDIA) PARA EMBOÇO/MASSA ÚNICA/ASSENTAMENTO DE ALVENARIA DE VEDAÇÃO, PREPARO MANUAL. AF_06/2014</v>
          </cell>
          <cell r="C6260" t="str">
            <v>M3</v>
          </cell>
          <cell r="D6260">
            <v>428.05</v>
          </cell>
        </row>
        <row r="6261">
          <cell r="A6261">
            <v>87370</v>
          </cell>
          <cell r="B6261" t="str">
            <v>ARGAMASSA TRAÇO 1:2:9 (CIMENTO, CAL E AREIA MÉDIA) PARA EMBOÇO/MASSA ÚNICA/ASSENTAMENTO DE ALVENARIA DE VEDAÇÃO, PREPARO MANUAL. AF_06/2014</v>
          </cell>
          <cell r="C6261" t="str">
            <v>M3</v>
          </cell>
          <cell r="D6261">
            <v>413.16</v>
          </cell>
        </row>
        <row r="6262">
          <cell r="A6262">
            <v>87371</v>
          </cell>
          <cell r="B6262" t="str">
            <v>ARGAMASSA TRAÇO 1:3:12 (CIMENTO, CAL E AREIA MÉDIA) PARA EMBOÇO/MASSA ÚNICA/ASSENTAMENTO DE ALVENARIA DE VEDAÇÃO, PREPARO MANUAL. AF_06/2014</v>
          </cell>
          <cell r="C6262" t="str">
            <v>M3</v>
          </cell>
          <cell r="D6262">
            <v>406.5</v>
          </cell>
        </row>
        <row r="6263">
          <cell r="A6263">
            <v>87372</v>
          </cell>
          <cell r="B6263" t="str">
            <v>ARGAMASSA TRAÇO 1:3 (CIMENTO E AREIA MÉDIA) PARA CONTRAPISO, PREPARO MANUAL. AF_06/2014</v>
          </cell>
          <cell r="C6263" t="str">
            <v>M3</v>
          </cell>
          <cell r="D6263">
            <v>506.12</v>
          </cell>
        </row>
        <row r="6264">
          <cell r="A6264">
            <v>87373</v>
          </cell>
          <cell r="B6264" t="str">
            <v>ARGAMASSA TRAÇO 1:4 (CIMENTO E AREIA MÉDIA) PARA CONTRAPISO, PREPARO MANUAL. AF_06/2014</v>
          </cell>
          <cell r="C6264" t="str">
            <v>M3</v>
          </cell>
          <cell r="D6264">
            <v>460.84</v>
          </cell>
        </row>
        <row r="6265">
          <cell r="A6265">
            <v>87374</v>
          </cell>
          <cell r="B6265" t="str">
            <v>ARGAMASSA TRAÇO 1:5 (CIMENTO E AREIA MÉDIA) PARA CONTRAPISO, PREPARO MANUAL. AF_06/2014</v>
          </cell>
          <cell r="C6265" t="str">
            <v>M3</v>
          </cell>
          <cell r="D6265">
            <v>430.42</v>
          </cell>
        </row>
        <row r="6266">
          <cell r="A6266">
            <v>87375</v>
          </cell>
          <cell r="B6266" t="str">
            <v>ARGAMASSA TRAÇO 1:6 (CIMENTO E AREIA MÉDIA) PARA CONTRAPISO, PREPARO MANUAL. AF_06/2014</v>
          </cell>
          <cell r="C6266" t="str">
            <v>M3</v>
          </cell>
          <cell r="D6266">
            <v>404.76</v>
          </cell>
        </row>
        <row r="6267">
          <cell r="A6267">
            <v>87376</v>
          </cell>
          <cell r="B6267" t="str">
            <v>ARGAMASSA TRAÇO 1:5 (CIMENTO E AREIA GROSSA) PARA CHAPISCO CONVENCIONAL, PREPARO MANUAL. AF_06/2014</v>
          </cell>
          <cell r="C6267" t="str">
            <v>M3</v>
          </cell>
          <cell r="D6267">
            <v>351.1</v>
          </cell>
        </row>
        <row r="6268">
          <cell r="A6268">
            <v>87377</v>
          </cell>
          <cell r="B6268" t="str">
            <v>ARGAMASSA TRAÇO 1:3 (CIMENTO E AREIA GROSSA) PARA CHAPISCO CONVENCIONAL, PREPARO MANUAL. AF_06/2014</v>
          </cell>
          <cell r="C6268" t="str">
            <v>M3</v>
          </cell>
          <cell r="D6268">
            <v>405.89</v>
          </cell>
        </row>
        <row r="6269">
          <cell r="A6269">
            <v>87378</v>
          </cell>
          <cell r="B6269" t="str">
            <v>ARGAMASSA TRAÇO 1:4 (CIMENTO E AREIA GROSSA) PARA CHAPISCO CONVENCIONAL, PREPARO MANUAL. AF_06/2014</v>
          </cell>
          <cell r="C6269" t="str">
            <v>M3</v>
          </cell>
          <cell r="D6269">
            <v>373</v>
          </cell>
        </row>
        <row r="6270">
          <cell r="A6270">
            <v>87379</v>
          </cell>
          <cell r="B6270" t="str">
            <v>ARGAMASSA TRAÇO 1:5 (CIMENTO E AREIA GROSSA) COM ADIÇÃO DE EMULSÃO POLIMÉRICA PARA CHAPISCO ROLADO, PREPARO MANUAL. AF_06/2014</v>
          </cell>
          <cell r="C6270" t="str">
            <v>M3</v>
          </cell>
          <cell r="D6270">
            <v>1878.71</v>
          </cell>
        </row>
        <row r="6271">
          <cell r="A6271">
            <v>87380</v>
          </cell>
          <cell r="B6271" t="str">
            <v>ARGAMASSA TRAÇO 1:3 (CIMENTO E AREIA GROSSA) COM ADIÇÃO DE EMULSÃO POLIMÉRICA PARA CHAPISCO ROLADO, PREPARO MANUAL. AF_06/2014</v>
          </cell>
          <cell r="C6271" t="str">
            <v>M3</v>
          </cell>
          <cell r="D6271">
            <v>1932.92</v>
          </cell>
        </row>
        <row r="6272">
          <cell r="A6272">
            <v>87381</v>
          </cell>
          <cell r="B6272" t="str">
            <v>ARGAMASSA TRAÇO 1:4 (CIMENTO E AREIA GROSSA) COM ADIÇÃO DE EMULSÃO POLIMÉRICA PARA CHAPISCO ROLADO, PREPARO MANUAL. AF_06/2014</v>
          </cell>
          <cell r="C6272" t="str">
            <v>M3</v>
          </cell>
          <cell r="D6272">
            <v>1901.18</v>
          </cell>
        </row>
        <row r="6273">
          <cell r="A6273">
            <v>87382</v>
          </cell>
          <cell r="B6273" t="str">
            <v>ARGAMASSA INDUSTRIALIZADA MULTIUSO PARA REVESTIMENTOS E ASSENTAMENTO DA ALVENARIA, PREPARO COM MISTURADOR DE EIXO HORIZONTAL DE 160 KG. AF_06/2014</v>
          </cell>
          <cell r="C6273" t="str">
            <v>M3</v>
          </cell>
          <cell r="D6273">
            <v>930.15</v>
          </cell>
        </row>
        <row r="6274">
          <cell r="A6274">
            <v>87383</v>
          </cell>
          <cell r="B6274" t="str">
            <v>ARGAMASSA INDUSTRIALIZADA MULTIUSO PARA REVESTIMENTOS E ASSENTAMENTO DA ALVENARIA, PREPARO COM MISTURADOR DE EIXO HORIZONTAL DE 300 KG. AF_06/2014</v>
          </cell>
          <cell r="C6274" t="str">
            <v>M3</v>
          </cell>
          <cell r="D6274">
            <v>924.44</v>
          </cell>
        </row>
        <row r="6275">
          <cell r="A6275">
            <v>87384</v>
          </cell>
          <cell r="B6275" t="str">
            <v>ARGAMASSA INDUSTRIALIZADA MULTIUSO PARA REVESTIMENTOS E ASSENTAMENTO DA ALVENARIA, PREPARO COM MISTURADOR DE EIXO HORIZONTAL DE 600 KG. AF_06/2014</v>
          </cell>
          <cell r="C6275" t="str">
            <v>M3</v>
          </cell>
          <cell r="D6275">
            <v>917.62</v>
          </cell>
        </row>
        <row r="6276">
          <cell r="A6276">
            <v>87385</v>
          </cell>
          <cell r="B6276" t="str">
            <v>ARGAMASSA PRONTA PARA CONTRAPISO, PREPARO COM MISTURADOR DE EIXO HORIZONTAL DE 160 KG. AF_06/2014</v>
          </cell>
          <cell r="C6276" t="str">
            <v>M3</v>
          </cell>
          <cell r="D6276">
            <v>1334.53</v>
          </cell>
        </row>
        <row r="6277">
          <cell r="A6277">
            <v>87386</v>
          </cell>
          <cell r="B6277" t="str">
            <v>ARGAMASSA PRONTA PARA CONTRAPISO, PREPARO COM MISTURADOR DE EIXO HORIZONTAL DE 300 KG. AF_06/2014</v>
          </cell>
          <cell r="C6277" t="str">
            <v>M3</v>
          </cell>
          <cell r="D6277">
            <v>1328.3</v>
          </cell>
        </row>
        <row r="6278">
          <cell r="A6278">
            <v>87387</v>
          </cell>
          <cell r="B6278" t="str">
            <v>ARGAMASSA PRONTA PARA CONTRAPISO, PREPARO COM MISTURADOR DE EIXO HORIZONTAL DE 600 KG. AF_06/2014</v>
          </cell>
          <cell r="C6278" t="str">
            <v>M3</v>
          </cell>
          <cell r="D6278">
            <v>1324.39</v>
          </cell>
        </row>
        <row r="6279">
          <cell r="A6279">
            <v>87388</v>
          </cell>
          <cell r="B6279" t="str">
            <v>ARGAMASSA PARA REVESTIMENTO DECORATIVO MONOCAMADA (MONOCAPA), PREPARO COM MISTURADOR DE EIXO HORIZONTAL DE 160 KG. AF_06/2014</v>
          </cell>
          <cell r="C6279" t="str">
            <v>M3</v>
          </cell>
          <cell r="D6279">
            <v>3132.08</v>
          </cell>
        </row>
        <row r="6280">
          <cell r="A6280">
            <v>87389</v>
          </cell>
          <cell r="B6280" t="str">
            <v>ARGAMASSA PARA REVESTIMENTO DECORATIVO MONOCAMADA (MONOCAPA), PREPARO COM MISTURADOR DE EIXO HORIZONTAL DE 300 KG. AF_06/2014</v>
          </cell>
          <cell r="C6280" t="str">
            <v>M3</v>
          </cell>
          <cell r="D6280">
            <v>3144.18</v>
          </cell>
        </row>
        <row r="6281">
          <cell r="A6281">
            <v>87390</v>
          </cell>
          <cell r="B6281" t="str">
            <v>ARGAMASSA PARA REVESTIMENTO DECORATIVO MONOCAMADA (MONOCAPA), PREPARO COM MISTURADOR DE EIXO HORIZONTAL DE 600 KG. AF_06/2014</v>
          </cell>
          <cell r="C6281" t="str">
            <v>M3</v>
          </cell>
          <cell r="D6281">
            <v>3150.59</v>
          </cell>
        </row>
        <row r="6282">
          <cell r="A6282">
            <v>87391</v>
          </cell>
          <cell r="B6282" t="str">
            <v>ARGAMASSA INDUSTRIALIZADA PARA CHAPISCO ROLADO, PREPARO COM MISTURADOR DE EIXO HORIZONTAL DE 160 KG. AF_06/2014</v>
          </cell>
          <cell r="C6282" t="str">
            <v>M3</v>
          </cell>
          <cell r="D6282">
            <v>4525.5600000000004</v>
          </cell>
        </row>
        <row r="6283">
          <cell r="A6283">
            <v>87393</v>
          </cell>
          <cell r="B6283" t="str">
            <v>ARGAMASSA INDUSTRIALIZADA PARA CHAPISCO ROLADO, PREPARO COM MISTURADOR DE EIXO HORIZONTAL DE 300 KG. AF_06/2014</v>
          </cell>
          <cell r="C6283" t="str">
            <v>M3</v>
          </cell>
          <cell r="D6283">
            <v>4577.4799999999996</v>
          </cell>
        </row>
        <row r="6284">
          <cell r="A6284">
            <v>87394</v>
          </cell>
          <cell r="B6284" t="str">
            <v>ARGAMASSA INDUSTRIALIZADA PARA CHAPISCO ROLADO, PREPARO COM MISTURADOR DE EIXO HORIZONTAL DE 600 KG. AF_06/2014</v>
          </cell>
          <cell r="C6284" t="str">
            <v>M3</v>
          </cell>
          <cell r="D6284">
            <v>4596.9799999999996</v>
          </cell>
        </row>
        <row r="6285">
          <cell r="A6285">
            <v>87395</v>
          </cell>
          <cell r="B6285" t="str">
            <v>ARGAMASSA INDUSTRIALIZADA PARA CHAPISCO COLANTE, PREPARO COM MISTURADOR DE EIXO HORIZONTAL DE 160 KG. AF_06/2014</v>
          </cell>
          <cell r="C6285" t="str">
            <v>M3</v>
          </cell>
          <cell r="D6285">
            <v>3555.33</v>
          </cell>
        </row>
        <row r="6286">
          <cell r="A6286">
            <v>87396</v>
          </cell>
          <cell r="B6286" t="str">
            <v>ARGAMASSA INDUSTRIALIZADA PARA CHAPISCO COLANTE, PREPARO COM MISTURADOR DE EIXO HORIZONTAL DE 300 KG. AF_06/2014</v>
          </cell>
          <cell r="C6286" t="str">
            <v>M3</v>
          </cell>
          <cell r="D6286">
            <v>3593.91</v>
          </cell>
        </row>
        <row r="6287">
          <cell r="A6287">
            <v>87397</v>
          </cell>
          <cell r="B6287" t="str">
            <v>ARGAMASSA INDUSTRIALIZADA PARA CHAPISCO COLANTE, PREPARO COM MISTURADOR DE EIXO HORIZONTAL DE 600 KG. AF_06/2014</v>
          </cell>
          <cell r="C6287" t="str">
            <v>M3</v>
          </cell>
          <cell r="D6287">
            <v>3603.94</v>
          </cell>
        </row>
        <row r="6288">
          <cell r="A6288">
            <v>87398</v>
          </cell>
          <cell r="B6288" t="str">
            <v>ARGAMASSA INDUSTRIALIZADA MULTIUSO PARA REVESTIMENTOS E ASSENTAMENTO DA ALVENARIA, PREPARO MANUAL. AF_06/2014</v>
          </cell>
          <cell r="C6288" t="str">
            <v>M3</v>
          </cell>
          <cell r="D6288">
            <v>1061.04</v>
          </cell>
        </row>
        <row r="6289">
          <cell r="A6289">
            <v>87399</v>
          </cell>
          <cell r="B6289" t="str">
            <v>ARGAMASSA PRONTA PARA CONTRAPISO, PREPARO MANUAL. AF_06/2014</v>
          </cell>
          <cell r="C6289" t="str">
            <v>M3</v>
          </cell>
          <cell r="D6289">
            <v>1478.58</v>
          </cell>
        </row>
        <row r="6290">
          <cell r="A6290">
            <v>87401</v>
          </cell>
          <cell r="B6290" t="str">
            <v>ARGAMASSA INDUSTRIALIZADA PARA CHAPISCO ROLADO, PREPARO MANUAL. AF_06/2014</v>
          </cell>
          <cell r="C6290" t="str">
            <v>M3</v>
          </cell>
          <cell r="D6290">
            <v>4741.5</v>
          </cell>
        </row>
        <row r="6291">
          <cell r="A6291">
            <v>87402</v>
          </cell>
          <cell r="B6291" t="str">
            <v>ARGAMASSA INDUSTRIALIZADA PARA CHAPISCO COLANTE, PREPARO MANUAL. AF_06/2014</v>
          </cell>
          <cell r="C6291" t="str">
            <v>M3</v>
          </cell>
          <cell r="D6291">
            <v>3763.95</v>
          </cell>
        </row>
        <row r="6292">
          <cell r="A6292">
            <v>87404</v>
          </cell>
          <cell r="B6292" t="str">
            <v>ARGAMASSA PARA REVESTIMENTO DECORATIVO MONOCAMADA (MONOCAPA), MISTURA E PROJEÇÃO DE 1,5 M3/H DE ARGAMASSA. AF_06/2014</v>
          </cell>
          <cell r="C6292" t="str">
            <v>M3</v>
          </cell>
          <cell r="D6292">
            <v>3245.89</v>
          </cell>
        </row>
        <row r="6293">
          <cell r="A6293">
            <v>87405</v>
          </cell>
          <cell r="B6293" t="str">
            <v>ARGAMASSA PARA REVESTIMENTO DECORATIVO MONOCAMADA (MONOCAPA), MISTURA E PROJEÇÃO DE 2 M3/H DE ARGAMASSA. AF_06/2014</v>
          </cell>
          <cell r="C6293" t="str">
            <v>M3</v>
          </cell>
          <cell r="D6293">
            <v>3249.26</v>
          </cell>
        </row>
        <row r="6294">
          <cell r="A6294">
            <v>87407</v>
          </cell>
          <cell r="B6294" t="str">
            <v>ARGAMASSA INDUSTRIALIZADA PARA REVESTIMENTOS, MISTURA E PROJEÇÃO DE 1,5 M³/H DE ARGAMASSA. AF_06/2014</v>
          </cell>
          <cell r="C6294" t="str">
            <v>M3</v>
          </cell>
          <cell r="D6294">
            <v>944.18</v>
          </cell>
        </row>
        <row r="6295">
          <cell r="A6295">
            <v>87408</v>
          </cell>
          <cell r="B6295" t="str">
            <v>ARGAMASSA INDUSTRIALIZADA PARA REVESTIMENTOS, MISTURA E PROJEÇÃO DE 2 M³/H DE ARGAMASSA. AF_06/2014</v>
          </cell>
          <cell r="C6295" t="str">
            <v>M3</v>
          </cell>
          <cell r="D6295">
            <v>932.37</v>
          </cell>
        </row>
        <row r="6296">
          <cell r="A6296">
            <v>87410</v>
          </cell>
          <cell r="B6296" t="str">
            <v>ARGAMASSA À BASE DE GESSO, MISTURA E PROJEÇÃO DE 1,5 M³/H DE ARGAMASSA. AF_06/2014</v>
          </cell>
          <cell r="C6296" t="str">
            <v>M3</v>
          </cell>
          <cell r="D6296">
            <v>627.01</v>
          </cell>
        </row>
        <row r="6297">
          <cell r="A6297">
            <v>87411</v>
          </cell>
          <cell r="B6297" t="str">
            <v>APLICAÇÃO MANUAL DE GESSO DESEMPENADO (SEM TALISCAS) EM TETO DE AMBIENTES DE ÁREA MAIOR QUE 10M², ESPESSURA DE 0,5CM. AF_06/2014</v>
          </cell>
          <cell r="C6297" t="str">
            <v>M2</v>
          </cell>
          <cell r="D6297">
            <v>9.98</v>
          </cell>
        </row>
        <row r="6298">
          <cell r="A6298">
            <v>87412</v>
          </cell>
          <cell r="B6298" t="str">
            <v>APLICAÇÃO MANUAL DE GESSO DESEMPENADO (SEM TALISCAS) EM TETO DE AMBIENTES DE ÁREA ENTRE 5M² E 10M², ESPESSURA DE 0,5CM. AF_06/2014</v>
          </cell>
          <cell r="C6298" t="str">
            <v>M2</v>
          </cell>
          <cell r="D6298">
            <v>14.3</v>
          </cell>
        </row>
        <row r="6299">
          <cell r="A6299">
            <v>87413</v>
          </cell>
          <cell r="B6299" t="str">
            <v>APLICAÇÃO MANUAL DE GESSO DESEMPENADO (SEM TALISCAS) EM TETO DE AMBIENTES DE ÁREA MENOR QUE 5M², ESPESSURA DE 0,5CM. AF_06/2014</v>
          </cell>
          <cell r="C6299" t="str">
            <v>M2</v>
          </cell>
          <cell r="D6299">
            <v>16.760000000000002</v>
          </cell>
        </row>
        <row r="6300">
          <cell r="A6300">
            <v>87414</v>
          </cell>
          <cell r="B6300" t="str">
            <v>APLICAÇÃO MANUAL DE GESSO DESEMPENADO (SEM TALISCAS) EM TETO DE AMBIENTES DE ÁREA MAIOR QUE 10M², ESPESSURA DE 1,0CM. AF_06/2014</v>
          </cell>
          <cell r="C6300" t="str">
            <v>M2</v>
          </cell>
          <cell r="D6300">
            <v>14.8</v>
          </cell>
        </row>
        <row r="6301">
          <cell r="A6301">
            <v>87415</v>
          </cell>
          <cell r="B6301" t="str">
            <v>APLICAÇÃO MANUAL DE GESSO DESEMPENADO (SEM TALISCAS) EM TETO DE AMBIENTES DE ÁREA ENTRE 5M² E 10M², ESPESSURA DE 1,0CM. AF_06/2014</v>
          </cell>
          <cell r="C6301" t="str">
            <v>M2</v>
          </cell>
          <cell r="D6301">
            <v>18.98</v>
          </cell>
        </row>
        <row r="6302">
          <cell r="A6302">
            <v>87416</v>
          </cell>
          <cell r="B6302" t="str">
            <v>APLICAÇÃO MANUAL DE GESSO DESEMPENADO (SEM TALISCAS) EM TETO DE AMBIENTES DE ÁREA MENOR QUE 5M², ESPESSURA DE 1,0CM. AF_06/2014</v>
          </cell>
          <cell r="C6302" t="str">
            <v>M2</v>
          </cell>
          <cell r="D6302">
            <v>21.6</v>
          </cell>
        </row>
        <row r="6303">
          <cell r="A6303">
            <v>87417</v>
          </cell>
          <cell r="B6303" t="str">
            <v>APLICAÇÃO MANUAL DE GESSO DESEMPENADO (SEM TALISCAS) EM PAREDES DE AMBIENTES DE ÁREA MAIOR QUE 10M², ESPESSURA DE 0,5CM. AF_06/2014</v>
          </cell>
          <cell r="C6303" t="str">
            <v>M2</v>
          </cell>
          <cell r="D6303">
            <v>10.59</v>
          </cell>
        </row>
        <row r="6304">
          <cell r="A6304">
            <v>87418</v>
          </cell>
          <cell r="B6304" t="str">
            <v>APLICAÇÃO MANUAL DE GESSO DESEMPENADO (SEM TALISCAS) EM PAREDES DE AMBIENTES DE ÁREA ENTRE 5M² E 10M², ESPESSURA DE 0,5CM. AF_06/2014</v>
          </cell>
          <cell r="C6304" t="str">
            <v>M2</v>
          </cell>
          <cell r="D6304">
            <v>10.91</v>
          </cell>
        </row>
        <row r="6305">
          <cell r="A6305">
            <v>87419</v>
          </cell>
          <cell r="B6305" t="str">
            <v>APLICAÇÃO MANUAL DE GESSO DESEMPENADO (SEM TALISCAS) EM PAREDES DE AMBIENTES DE ÁREA MENOR QUE 5M², ESPESSURA DE 0,5CM. AF_06/2014</v>
          </cell>
          <cell r="C6305" t="str">
            <v>M2</v>
          </cell>
          <cell r="D6305">
            <v>11.83</v>
          </cell>
        </row>
        <row r="6306">
          <cell r="A6306">
            <v>87420</v>
          </cell>
          <cell r="B6306" t="str">
            <v>APLICAÇÃO MANUAL DE GESSO DESEMPENADO (SEM TALISCAS) EM PAREDES DE AMBIENTES DE ÁREA MAIOR QUE 10M², ESPESSURA DE 1,0CM. AF_06/2014</v>
          </cell>
          <cell r="C6306" t="str">
            <v>M2</v>
          </cell>
          <cell r="D6306">
            <v>15.88</v>
          </cell>
        </row>
        <row r="6307">
          <cell r="A6307">
            <v>87421</v>
          </cell>
          <cell r="B6307" t="str">
            <v>APLICAÇÃO MANUAL DE GESSO DESEMPENADO (SEM TALISCAS) EM PAREDES DE AMBIENTES DE ÁREA ENTRE 5M² E 10M², ESPESSURA DE 1,0CM. AF_06/2014</v>
          </cell>
          <cell r="C6307" t="str">
            <v>M2</v>
          </cell>
          <cell r="D6307">
            <v>16.2</v>
          </cell>
        </row>
        <row r="6308">
          <cell r="A6308">
            <v>87422</v>
          </cell>
          <cell r="B6308" t="str">
            <v>APLICAÇÃO MANUAL DE GESSO DESEMPENADO (SEM TALISCAS) EM PAREDES DE AMBIENTES DE ÁREA MENOR QUE 5M², ESPESSURA DE 1,0CM. AF_06/2014</v>
          </cell>
          <cell r="C6308" t="str">
            <v>M2</v>
          </cell>
          <cell r="D6308">
            <v>17.13</v>
          </cell>
        </row>
        <row r="6309">
          <cell r="A6309">
            <v>87423</v>
          </cell>
          <cell r="B6309" t="str">
            <v>APLICAÇÃO MANUAL DE GESSO SARRAFEADO (COM TALISCAS) EM PAREDES DE AMBIENTES DE ÁREA MAIOR QUE 10M², ESPESSURA DE 1,0CM. AF_06/2014</v>
          </cell>
          <cell r="C6309" t="str">
            <v>M2</v>
          </cell>
          <cell r="D6309">
            <v>21.13</v>
          </cell>
        </row>
        <row r="6310">
          <cell r="A6310">
            <v>87424</v>
          </cell>
          <cell r="B6310" t="str">
            <v>APLICAÇÃO MANUAL DE GESSO SARRAFEADO (COM TALISCAS) EM PAREDES DE AMBIENTES DE ÁREA ENTRE 5M² E 10M², ESPESSURA DE 1,0CM. AF_06/2014</v>
          </cell>
          <cell r="C6310" t="str">
            <v>M2</v>
          </cell>
          <cell r="D6310">
            <v>21.6</v>
          </cell>
        </row>
        <row r="6311">
          <cell r="A6311">
            <v>87425</v>
          </cell>
          <cell r="B6311" t="str">
            <v>APLICAÇÃO MANUAL DE GESSO SARRAFEADO (COM TALISCAS) EM PAREDES DE AMBIENTES DE ÁREA MENOR QUE 5M², ESPESSURA DE 1,0CM. AF_06/2014</v>
          </cell>
          <cell r="C6311" t="str">
            <v>M2</v>
          </cell>
          <cell r="D6311">
            <v>22.37</v>
          </cell>
        </row>
        <row r="6312">
          <cell r="A6312">
            <v>87426</v>
          </cell>
          <cell r="B6312" t="str">
            <v>APLICAÇÃO MANUAL DE GESSO SARRAFEADO (COM TALISCAS) EM PAREDES DE AMBIENTES DE ÁREA MAIOR QUE 10M², ESPESSURA DE 1,5CM. AF_06/2014</v>
          </cell>
          <cell r="C6312" t="str">
            <v>M2</v>
          </cell>
          <cell r="D6312">
            <v>24.81</v>
          </cell>
        </row>
        <row r="6313">
          <cell r="A6313">
            <v>87427</v>
          </cell>
          <cell r="B6313" t="str">
            <v>APLICAÇÃO MANUAL DE GESSO SARRAFEADO (COM TALISCAS) EM PAREDES DE AMBIENTES DE ÁREA ENTRE 5M² E 10M², ESPESSURA DE 1,5CM. AF_06/2014</v>
          </cell>
          <cell r="C6313" t="str">
            <v>M2</v>
          </cell>
          <cell r="D6313">
            <v>25.28</v>
          </cell>
        </row>
        <row r="6314">
          <cell r="A6314">
            <v>87428</v>
          </cell>
          <cell r="B6314" t="str">
            <v>APLICAÇÃO MANUAL DE GESSO SARRAFEADO (COM TALISCAS) EM PAREDES DE AMBIENTES DE ÁREA MENOR QUE 5M², ESPESSURA DE 1,5CM. AF_06/2014</v>
          </cell>
          <cell r="C6314" t="str">
            <v>M2</v>
          </cell>
          <cell r="D6314">
            <v>26.05</v>
          </cell>
        </row>
        <row r="6315">
          <cell r="A6315">
            <v>87429</v>
          </cell>
          <cell r="B6315" t="str">
            <v>APLICAÇÃO DE GESSO PROJETADO COM EQUIPAMENTO DE PROJEÇÃO EM PAREDES DE AMBIENTES DE ÁREA MAIOR QUE 10M², DESEMPENADO (SEM TALISCAS), ESPESSURA DE 0,5CM. AF_06/2014</v>
          </cell>
          <cell r="C6315" t="str">
            <v>M2</v>
          </cell>
          <cell r="D6315">
            <v>12.24</v>
          </cell>
        </row>
        <row r="6316">
          <cell r="A6316">
            <v>87430</v>
          </cell>
          <cell r="B6316" t="str">
            <v>APLICAÇÃO DE GESSO PROJETADO COM EQUIPAMENTO DE PROJEÇÃO EM PAREDES DE AMBIENTES DE ÁREA ENTRE 5M² E 10M², DESEMPENADO (SEM TALISCAS), ESPESSURA DE 0,5CM. AF_06/2014</v>
          </cell>
          <cell r="C6316" t="str">
            <v>M2</v>
          </cell>
          <cell r="D6316">
            <v>12.56</v>
          </cell>
        </row>
        <row r="6317">
          <cell r="A6317">
            <v>87431</v>
          </cell>
          <cell r="B6317" t="str">
            <v>APLICAÇÃO DE GESSO PROJETADO COM EQUIPAMENTO DE PROJEÇÃO EM PAREDES DE AMBIENTES DE ÁREA MENOR QUE 5M², DESEMPENADO (SEM TALISCAS), ESPESSURA DE 0,5CM. AF_06/2014</v>
          </cell>
          <cell r="C6317" t="str">
            <v>M2</v>
          </cell>
          <cell r="D6317">
            <v>12.71</v>
          </cell>
        </row>
        <row r="6318">
          <cell r="A6318">
            <v>87432</v>
          </cell>
          <cell r="B6318" t="str">
            <v>APLICAÇÃO DE GESSO PROJETADO COM EQUIPAMENTO DE PROJEÇÃO EM PAREDES DE AMBIENTES DE ÁREA MAIOR QUE 10M², DESEMPENADO (SEM TALISCAS), ESPESSURA DE 1,0CM. AF_06/2014</v>
          </cell>
          <cell r="C6318" t="str">
            <v>M2</v>
          </cell>
          <cell r="D6318">
            <v>17.71</v>
          </cell>
        </row>
        <row r="6319">
          <cell r="A6319">
            <v>87433</v>
          </cell>
          <cell r="B6319" t="str">
            <v>APLICAÇÃO DE GESSO PROJETADO COM EQUIPAMENTO DE PROJEÇÃO EM PAREDES DE AMBIENTES DE ÁREA ENTRE 5M² E 10M², DESEMPENADO (SEM TALISCAS), ESPESSURA DE 1,0CM. AF_06/2014</v>
          </cell>
          <cell r="C6319" t="str">
            <v>M2</v>
          </cell>
          <cell r="D6319">
            <v>18.34</v>
          </cell>
        </row>
        <row r="6320">
          <cell r="A6320">
            <v>87434</v>
          </cell>
          <cell r="B6320" t="str">
            <v>APLICAÇÃO DE GESSO PROJETADO COM EQUIPAMENTO DE PROJEÇÃO EM PAREDES DE AMBIENTES DE ÁREA MENOR QUE 5M², DESEMPENADO (SEM TALISCAS), ESPESSURA DE 1,0CM. AF_06/2014</v>
          </cell>
          <cell r="C6320" t="str">
            <v>M2</v>
          </cell>
          <cell r="D6320">
            <v>18.79</v>
          </cell>
        </row>
        <row r="6321">
          <cell r="A6321">
            <v>87435</v>
          </cell>
          <cell r="B6321" t="str">
            <v>APLICAÇÃO DE GESSO PROJETADO COM EQUIPAMENTO DE PROJEÇÃO EM PAREDES DE AMBIENTES DE ÁREA MAIOR QUE 10M², SARRAFEADO (COM TALISCAS), ESPESSURA DE 1,0CM. AF_06/2014</v>
          </cell>
          <cell r="C6321" t="str">
            <v>M2</v>
          </cell>
          <cell r="D6321">
            <v>19.72</v>
          </cell>
        </row>
        <row r="6322">
          <cell r="A6322">
            <v>87436</v>
          </cell>
          <cell r="B6322" t="str">
            <v>APLICAÇÃO DE GESSO PROJETADO COM EQUIPAMENTO DE PROJEÇÃO EM PAREDES DE AMBIENTES DE ÁREA ENTRE 5M² E 10M², SARRAFEADO (COM TALISCAS), ESPESSURA DE 1,0CM. AF_06/2014</v>
          </cell>
          <cell r="C6322" t="str">
            <v>M2</v>
          </cell>
          <cell r="D6322">
            <v>20.8</v>
          </cell>
        </row>
        <row r="6323">
          <cell r="A6323">
            <v>87437</v>
          </cell>
          <cell r="B6323" t="str">
            <v>APLICAÇÃO DE GESSO PROJETADO COM EQUIPAMENTO DE PROJEÇÃO EM PAREDES DE AMBIENTES DE ÁREA MENOR QUE 5M², SARRAFEADO (COM TALISCAS), ESPESSURA DE 1,0CM. AF_06/2014</v>
          </cell>
          <cell r="C6323" t="str">
            <v>M2</v>
          </cell>
          <cell r="D6323">
            <v>21.57</v>
          </cell>
        </row>
        <row r="6324">
          <cell r="A6324">
            <v>87438</v>
          </cell>
          <cell r="B6324" t="str">
            <v>APLICAÇÃO DE GESSO PROJETADO COM EQUIPAMENTO DE PROJEÇÃO EM PAREDES DE AMBIENTES DE ÁREA MAIOR QUE 10M², SARRAFEADO (COM TALISCAS), ESPESSURA DE 1,5CM. AF_06/2014</v>
          </cell>
          <cell r="C6324" t="str">
            <v>M2</v>
          </cell>
          <cell r="D6324">
            <v>24.35</v>
          </cell>
        </row>
        <row r="6325">
          <cell r="A6325">
            <v>87439</v>
          </cell>
          <cell r="B6325" t="str">
            <v>APLICAÇÃO DE GESSO PROJETADO COM EQUIPAMENTO DE PROJEÇÃO EM PAREDES DE AMBIENTES DE ÁREA ENTRE 5M² E 10M², SARRAFEADO (COM TALISCAS), ESPESSURA DE 1,5CM. AF_06/2014</v>
          </cell>
          <cell r="C6325" t="str">
            <v>M2</v>
          </cell>
          <cell r="D6325">
            <v>25.73</v>
          </cell>
        </row>
        <row r="6326">
          <cell r="A6326">
            <v>87440</v>
          </cell>
          <cell r="B6326" t="str">
            <v>APLICAÇÃO DE GESSO PROJETADO COM EQUIPAMENTO DE PROJEÇÃO EM PAREDES DE AMBIENTES DE ÁREA MENOR QUE 5M², SARRAFEADO (COM TALISCAS), ESPESSURA DE 1,5CM. AF_06/2014</v>
          </cell>
          <cell r="C6326" t="str">
            <v>M2</v>
          </cell>
          <cell r="D6326">
            <v>26.36</v>
          </cell>
        </row>
        <row r="6327">
          <cell r="A6327">
            <v>87441</v>
          </cell>
          <cell r="B6327" t="str">
            <v>BETONEIRA CAPACIDADE NOMINAL 400 L, CAPACIDADE DE MISTURA 310 L, MOTOR A DIESEL POTÊNCIA 5,0 HP, SEM CARREGADOR - DEPRECIAÇÃO. AF_06/2014</v>
          </cell>
          <cell r="C6327" t="str">
            <v>H</v>
          </cell>
          <cell r="D6327">
            <v>0.3</v>
          </cell>
        </row>
        <row r="6328">
          <cell r="A6328">
            <v>87442</v>
          </cell>
          <cell r="B6328" t="str">
            <v>BETONEIRA CAPACIDADE NOMINAL 400 L, CAPACIDADE DE MISTURA 310 L, MOTOR A DIESEL POTÊNCIA 5,0 HP, SEM CARREGADOR - JUROS. AF_06/2014</v>
          </cell>
          <cell r="C6328" t="str">
            <v>H</v>
          </cell>
          <cell r="D6328">
            <v>0.06</v>
          </cell>
        </row>
        <row r="6329">
          <cell r="A6329">
            <v>87443</v>
          </cell>
          <cell r="B6329" t="str">
            <v>BETONEIRA CAPACIDADE NOMINAL 400 L, CAPACIDADE DE MISTURA 310 L, MOTOR A DIESEL POTÊNCIA 5,0 HP, SEM CARREGADOR - MANUTENÇÃO. AF_06/2014</v>
          </cell>
          <cell r="C6329" t="str">
            <v>H</v>
          </cell>
          <cell r="D6329">
            <v>0.28000000000000003</v>
          </cell>
        </row>
        <row r="6330">
          <cell r="A6330">
            <v>87444</v>
          </cell>
          <cell r="B6330" t="str">
            <v>BETONEIRA CAPACIDADE NOMINAL 400 L, CAPACIDADE DE MISTURA 310 L, MOTOR A DIESEL POTÊNCIA 5,0 HP, SEM CARREGADOR - MATERIAIS NA OPERAÇÃO. AF_06/2014</v>
          </cell>
          <cell r="C6330" t="str">
            <v>H</v>
          </cell>
          <cell r="D6330">
            <v>2.4300000000000002</v>
          </cell>
        </row>
        <row r="6331">
          <cell r="A6331">
            <v>87445</v>
          </cell>
          <cell r="B6331" t="str">
            <v>BETONEIRA CAPACIDADE NOMINAL 400 L, CAPACIDADE DE MISTURA 310 L, MOTOR A DIESEL POTÊNCIA 5,0 HP, SEM CARREGADOR - CHP DIURNO. AF_06/2014</v>
          </cell>
          <cell r="C6331" t="str">
            <v>CHP</v>
          </cell>
          <cell r="D6331">
            <v>3.07</v>
          </cell>
        </row>
        <row r="6332">
          <cell r="A6332">
            <v>87446</v>
          </cell>
          <cell r="B6332" t="str">
            <v>BETONEIRA CAPACIDADE NOMINAL 400 L, CAPACIDADE DE MISTURA 310 L, MOTOR A DIESEL POTÊNCIA 5,0 HP, SEM CARREGADOR - CHI DIURNO. AF_06/2014</v>
          </cell>
          <cell r="C6332" t="str">
            <v>CHI</v>
          </cell>
          <cell r="D6332">
            <v>0.36</v>
          </cell>
        </row>
        <row r="6333">
          <cell r="A6333">
            <v>87447</v>
          </cell>
          <cell r="B6333" t="str">
            <v>ALVENARIA DE VEDAÇÃO DE BLOCOS VAZADOS DE CONCRETO DE 9X19X39CM (ESPESSURA 9CM) DE PAREDES COM ÁREA LÍQUIDA MENOR QUE 6M² SEM VÃOS E ARGAMASSA DE ASSENTAMENTO COM PREPARO EM BETONEIRA. AF_06/2014</v>
          </cell>
          <cell r="C6333" t="str">
            <v>M2</v>
          </cell>
          <cell r="D6333">
            <v>46.45</v>
          </cell>
        </row>
        <row r="6334">
          <cell r="A6334">
            <v>87448</v>
          </cell>
          <cell r="B6334" t="str">
            <v>ALVENARIA DE VEDAÇÃO DE BLOCOS VAZADOS DE CONCRETO DE 9X19X39CM (ESPESSURA 9CM) DE PAREDES COM ÁREA LÍQUIDA MENOR QUE 6M² SEM VÃOS E ARGAMASSA DE ASSENTAMENTO COM PREPARO MANUAL. AF_06/2014</v>
          </cell>
          <cell r="C6334" t="str">
            <v>M2</v>
          </cell>
          <cell r="D6334">
            <v>46.78</v>
          </cell>
        </row>
        <row r="6335">
          <cell r="A6335">
            <v>87449</v>
          </cell>
          <cell r="B6335" t="str">
            <v>ALVENARIA DE VEDAÇÃO DE BLOCOS VAZADOS DE CONCRETO DE 14X19X39CM (ESPESSURA 14CM) DE PAREDES COM ÁREA LÍQUIDA MENOR QUE 6M² SEM VÃOS E ARGAMASSA DE ASSENTAMENTO COM PREPARO EM BETONEIRA. AF_06/2014</v>
          </cell>
          <cell r="C6335" t="str">
            <v>M2</v>
          </cell>
          <cell r="D6335">
            <v>59.03</v>
          </cell>
        </row>
        <row r="6336">
          <cell r="A6336">
            <v>87450</v>
          </cell>
          <cell r="B6336" t="str">
            <v>ALVENARIA DE VEDAÇÃO DE BLOCOS VAZADOS DE CONCRETO DE 14X19X39CM (ESPESSURA 14CM) DE PAREDES COM ÁREA LÍQUIDA MENOR QUE 6M² SEM VÃOS E ARGAMASSA DE ASSENTAMENTO COM PREPARO MANUAL. AF_06/2014</v>
          </cell>
          <cell r="C6336" t="str">
            <v>M2</v>
          </cell>
          <cell r="D6336">
            <v>59.82</v>
          </cell>
        </row>
        <row r="6337">
          <cell r="A6337">
            <v>87451</v>
          </cell>
          <cell r="B6337" t="str">
            <v>ALVENARIA DE VEDAÇÃO DE BLOCOS VAZADOS DE CONCRETO DE 19X19X39CM (ESPESSURA 19CM) DE PAREDES COM ÁREA LÍQUIDA MENOR QUE 6M² SEM VÃOS E ARGAMASSA DE ASSENTAMENTO COM PREPARO EM BETONEIRA. AF_06/2014</v>
          </cell>
          <cell r="C6337" t="str">
            <v>M2</v>
          </cell>
          <cell r="D6337">
            <v>71.88</v>
          </cell>
        </row>
        <row r="6338">
          <cell r="A6338">
            <v>87452</v>
          </cell>
          <cell r="B6338" t="str">
            <v>ALVENARIA DE VEDAÇÃO DE BLOCOS VAZADOS DE CONCRETO DE 19X19X39CM (ESPESSURA 19CM) DE PAREDES COM ÁREA LÍQUIDA MENOR QUE 6M² SEM VÃOS E ARGAMASSA DE ASSENTAMENTO COM PREPARO MANUAL. AF_06/2014</v>
          </cell>
          <cell r="C6338" t="str">
            <v>M2</v>
          </cell>
          <cell r="D6338">
            <v>72.290000000000006</v>
          </cell>
        </row>
        <row r="6339">
          <cell r="A6339">
            <v>87453</v>
          </cell>
          <cell r="B6339" t="str">
            <v>ALVENARIA DE VEDAÇÃO DE BLOCOS VAZADOS DE CONCRETO DE 9X19X39CM (ESPESSURA 9CM) DE PAREDES COM ÁREA LÍQUIDA MAIOR OU IGUAL A 6M² SEM VÃOS E ARGAMASSA DE ASSENTAMENTO COM PREPARO EM BETONEIRA. AF_06/2014</v>
          </cell>
          <cell r="C6339" t="str">
            <v>M2</v>
          </cell>
          <cell r="D6339">
            <v>43.18</v>
          </cell>
        </row>
        <row r="6340">
          <cell r="A6340">
            <v>87454</v>
          </cell>
          <cell r="B6340" t="str">
            <v>ALVENARIA DE VEDAÇÃO DE BLOCOS VAZADOS DE CONCRETO DE 9X19X39CM (ESPESSURA 9CM) DE PAREDES COM ÁREA LÍQUIDA MAIOR OU IGUAL A 6M² SEM VÃOS E ARGAMASSA DE ASSENTAMENTO COM PREPARO MANUAL. AF_06/2014</v>
          </cell>
          <cell r="C6340" t="str">
            <v>M2</v>
          </cell>
          <cell r="D6340">
            <v>43.85</v>
          </cell>
        </row>
        <row r="6341">
          <cell r="A6341">
            <v>87455</v>
          </cell>
          <cell r="B6341" t="str">
            <v>ALVENARIA DE VEDAÇÃO DE BLOCOS VAZADOS DE CONCRETO DE 14X19X39CM (ESPESSURA 14CM) DE PAREDES COM ÁREA LÍQUIDA MAIOR OU IGUAL A 6M² SEM VÃOS E ARGAMASSA DE ASSENTAMENTO COM PREPARO EM BETONEIRA. AF_06/2014</v>
          </cell>
          <cell r="C6341" t="str">
            <v>M2</v>
          </cell>
          <cell r="D6341">
            <v>54.84</v>
          </cell>
        </row>
        <row r="6342">
          <cell r="A6342">
            <v>87456</v>
          </cell>
          <cell r="B6342" t="str">
            <v>ALVENARIA DE VEDAÇÃO DE BLOCOS VAZADOS DE CONCRETO DE 14X19X39CM (ESPESSURA 14CM) DE PAREDES COM ÁREA LÍQUIDA MAIOR OU IGUAL A 6M² SEM VÃOS E ARGAMASSA DE ASSENTAMENTO COM PREPARO MANUAL. AF_06/2014</v>
          </cell>
          <cell r="C6342" t="str">
            <v>M2</v>
          </cell>
          <cell r="D6342">
            <v>55.94</v>
          </cell>
        </row>
        <row r="6343">
          <cell r="A6343">
            <v>87457</v>
          </cell>
          <cell r="B6343" t="str">
            <v>ALVENARIA DE VEDAÇÃO DE BLOCOS VAZADOS DE CONCRETO DE 19X19X39CM (ESPESSURA 19CM) DE PAREDES COM ÁREA LÍQUIDA MAIOR OU IGUAL A 6M² SEM VÃOS E ARGAMASSA DE ASSENTAMENTO COM PREPARO EM BETONEIRA. AF_06/2014</v>
          </cell>
          <cell r="C6343" t="str">
            <v>M2</v>
          </cell>
          <cell r="D6343">
            <v>67.03</v>
          </cell>
        </row>
        <row r="6344">
          <cell r="A6344">
            <v>87458</v>
          </cell>
          <cell r="B6344" t="str">
            <v>ALVENARIA DE VEDAÇÃO DE BLOCOS VAZADOS DE CONCRETO DE 19X19X39CM (ESPESSURA 19CM) DE PAREDES COM ÁREA LÍQUIDA MAIOR OU IGUAL A 6M² SEM VÃOS E ARGAMASSA DE ASSENTAMENTO COM PREPARO MANUAL. AF_06/2014</v>
          </cell>
          <cell r="C6344" t="str">
            <v>M2</v>
          </cell>
          <cell r="D6344">
            <v>68.02</v>
          </cell>
        </row>
        <row r="6345">
          <cell r="A6345">
            <v>87459</v>
          </cell>
          <cell r="B6345" t="str">
            <v>ALVENARIA DE VEDAÇÃO DE BLOCOS VAZADOS DE CONCRETO DE 9X19X39CM (ESPESSURA 9CM) DE PAREDES COM ÁREA LÍQUIDA MENOR QUE 6M² COM VÃOS E ARGAMASSA DE ASSENTAMENTO COM PREPARO EM BETONEIRA. AF_06/2014</v>
          </cell>
          <cell r="C6345" t="str">
            <v>M2</v>
          </cell>
          <cell r="D6345">
            <v>51.5</v>
          </cell>
        </row>
        <row r="6346">
          <cell r="A6346">
            <v>87460</v>
          </cell>
          <cell r="B6346" t="str">
            <v>ALVENARIA DE VEDAÇÃO DE BLOCOS VAZADOS DE CONCRETO DE 9X19X39CM (ESPESSURA 9CM) DE PAREDES COM ÁREA LÍQUIDA MENOR QUE 6M² COM VÃOS E ARGAMASSA DE ASSENTAMENTO COM PREPARO MANUAL. AF_06/2014</v>
          </cell>
          <cell r="C6346" t="str">
            <v>M2</v>
          </cell>
          <cell r="D6346">
            <v>52.17</v>
          </cell>
        </row>
        <row r="6347">
          <cell r="A6347">
            <v>87461</v>
          </cell>
          <cell r="B6347" t="str">
            <v>ALVENARIA DE VEDAÇÃO DE BLOCOS VAZADOS DE CONCRETO DE 14X19X39CM (ESPESSURA 14CM) DE PAREDES COM ÁREA LÍQUIDA MENOR QUE 6M² COM VÃOS E ARGAMASSA DE ASSENTAMENTO COM PREPARO EM BETONEIRA. AF_06/2014</v>
          </cell>
          <cell r="C6347" t="str">
            <v>M2</v>
          </cell>
          <cell r="D6347">
            <v>64.11</v>
          </cell>
        </row>
        <row r="6348">
          <cell r="A6348">
            <v>87462</v>
          </cell>
          <cell r="B6348" t="str">
            <v>ALVENARIA DE VEDAÇÃO DE BLOCOS VAZADOS DE CONCRETO DE 14X19X39CM (ESPESSURA 14CM) DE PAREDES COM ÁREA LÍQUIDA MENOR QUE 6M² COM VÃOS E ARGAMASSA DE ASSENTAMENTO COM PREPARO MANUAL. AF_06/2014</v>
          </cell>
          <cell r="C6348" t="str">
            <v>M2</v>
          </cell>
          <cell r="D6348">
            <v>64.900000000000006</v>
          </cell>
        </row>
        <row r="6349">
          <cell r="A6349">
            <v>87463</v>
          </cell>
          <cell r="B6349" t="str">
            <v>ALVENARIA DE VEDAÇÃO DE BLOCOS VAZADOS DE CONCRETO DE 19X19X39CM (ESPESSURA 19CM) DE PAREDES COM ÁREA LÍQUIDA MENOR QUE 6M² COM VÃOS E ARGAMASSA DE ASSENTAMENTO COM PREPARO EM BETONEIRA. AF_06/2014</v>
          </cell>
          <cell r="C6349" t="str">
            <v>M2</v>
          </cell>
          <cell r="D6349">
            <v>76.44</v>
          </cell>
        </row>
        <row r="6350">
          <cell r="A6350">
            <v>87464</v>
          </cell>
          <cell r="B6350" t="str">
            <v>ALVENARIA DE VEDAÇÃO DE BLOCOS VAZADOS DE CONCRETO DE 19X19X39CM (ESPESSURA 19CM) DE PAREDES COM ÁREA LÍQUIDA MENOR QUE 6M² COM VÃOS E ARGAMASSA DE ASSENTAMENTO COM PREPARO MANUAL. AF_06/2014</v>
          </cell>
          <cell r="C6350" t="str">
            <v>M2</v>
          </cell>
          <cell r="D6350">
            <v>77.430000000000007</v>
          </cell>
        </row>
        <row r="6351">
          <cell r="A6351">
            <v>87465</v>
          </cell>
          <cell r="B6351" t="str">
            <v>ALVENARIA DE VEDAÇÃO DE BLOCOS VAZADOS DE CONCRETO DE 9X19X39CM (ESPESSURA 9CM) DE PAREDES COM ÁREA LÍQUIDA MAIOR OU IGUAL A 6M² COM VÃOS E ARGAMASSA DE ASSENTAMENTO COM PREPARO EM BETONEIRA. AF_06/2014</v>
          </cell>
          <cell r="C6351" t="str">
            <v>M2</v>
          </cell>
          <cell r="D6351">
            <v>46.02</v>
          </cell>
        </row>
        <row r="6352">
          <cell r="A6352">
            <v>87466</v>
          </cell>
          <cell r="B6352" t="str">
            <v>ALVENARIA DE VEDAÇÃO DE BLOCOS VAZADOS DE CONCRETO DE 9X19X39CM (ESPESSURA 9CM) DE PAREDES COM ÁREA LÍQUIDA MAIOR OU IGUAL A 6M² COM VÃOS E ARGAMASSA DE ASSENTAMENTO COM PREPARO MANUAL. AF_06/2014</v>
          </cell>
          <cell r="C6352" t="str">
            <v>M2</v>
          </cell>
          <cell r="D6352">
            <v>46.69</v>
          </cell>
        </row>
        <row r="6353">
          <cell r="A6353">
            <v>87467</v>
          </cell>
          <cell r="B6353" t="str">
            <v>ALVENARIA DE VEDAÇÃO DE BLOCOS VAZADOS DE CONCRETO DE 14X19X39CM (ESPESSURA 14CM) DE PAREDES COM ÁREA LÍQUIDA MAIOR OU IGUAL A 6M² COM VÃOS E ARGAMASSA DE ASSENTAMENTO COM PREPARO EM BETONEIRA. AF_06/2014</v>
          </cell>
          <cell r="C6353" t="str">
            <v>M2</v>
          </cell>
          <cell r="D6353">
            <v>58.04</v>
          </cell>
        </row>
        <row r="6354">
          <cell r="A6354">
            <v>87468</v>
          </cell>
          <cell r="B6354" t="str">
            <v>ALVENARIA DE VEDAÇÃO DE BLOCOS VAZADOS DE CONCRETO DE 14X19X39CM (ESPESSURA 14CM) DE PAREDES COM ÁREA LÍQUIDA MAIOR OU IGUAL A 6M² COM VÃOS E ARGAMASSA DE ASSENTAMENTO COM PREPARO MANUAL. AF_06/2014</v>
          </cell>
          <cell r="C6354" t="str">
            <v>M2</v>
          </cell>
          <cell r="D6354">
            <v>58.83</v>
          </cell>
        </row>
        <row r="6355">
          <cell r="A6355">
            <v>87469</v>
          </cell>
          <cell r="B6355" t="str">
            <v>ALVENARIA DE VEDAÇÃO DE BLOCOS VAZADOS DE CONCRETO DE 19X19X39CM (ESPESSURA 19CM) DE PAREDES COM ÁREA LÍQUIDA MAIOR OU IGUAL A 6M² COM VÃOS E ARGAMASSA DE ASSENTAMENTO COM PREPARO EM BETONEIRA. AF_06/2014</v>
          </cell>
          <cell r="C6355" t="str">
            <v>M2</v>
          </cell>
          <cell r="D6355">
            <v>70.39</v>
          </cell>
        </row>
        <row r="6356">
          <cell r="A6356">
            <v>87470</v>
          </cell>
          <cell r="B6356" t="str">
            <v>ALVENARIA DE VEDAÇÃO DE BLOCOS VAZADOS DE CONCRETO DE 19X19X39CM (ESPESSURA 19CM) DE PAREDES COM ÁREA LÍQUIDA MAIOR OU IGUAL A 6M² COM VÃOS E ARGAMASSA DE ASSENTAMENTO COM PREPARO MANUAL. AF_06/2014</v>
          </cell>
          <cell r="C6356" t="str">
            <v>M2</v>
          </cell>
          <cell r="D6356">
            <v>71.38</v>
          </cell>
        </row>
        <row r="6357">
          <cell r="A6357">
            <v>87471</v>
          </cell>
          <cell r="B6357" t="str">
            <v>ALVENARIA DE VEDAÇÃO DE BLOCOS CERÂMICOS FURADOS NA VERTICAL DE 9X19X39CM (ESPESSURA 9CM) DE PAREDES COM ÁREA LÍQUIDA MENOR QUE 6M² SEM VÃOS E ARGAMASSA DE ASSENTAMENTO COM PREPARO EM BETONEIRA. AF_06/2014</v>
          </cell>
          <cell r="C6357" t="str">
            <v>M2</v>
          </cell>
          <cell r="D6357">
            <v>37.44</v>
          </cell>
        </row>
        <row r="6358">
          <cell r="A6358">
            <v>87472</v>
          </cell>
          <cell r="B6358" t="str">
            <v>ALVENARIA DE VEDAÇÃO DE BLOCOS CERÂMICOS FURADOS NA VERTICAL DE 9X19X39CM (ESPESSURA 9CM) DE PAREDES COM ÁREA LÍQUIDA MENOR QUE 6M² SEM VÃOS E ARGAMASSA DE ASSENTAMENTO COM PREPARO MANUAL. AF_06/2014</v>
          </cell>
          <cell r="C6358" t="str">
            <v>M2</v>
          </cell>
          <cell r="D6358">
            <v>38.24</v>
          </cell>
        </row>
        <row r="6359">
          <cell r="A6359">
            <v>87473</v>
          </cell>
          <cell r="B6359" t="str">
            <v>ALVENARIA DE VEDAÇÃO DE BLOCOS CERÂMICOS FURADOS NA VERTICAL DE 14X19X39CM (ESPESSURA 14CM) DE PAREDES COM ÁREA LÍQUIDA MENOR QUE 6M² SEM VÃOS E ARGAMASSA DE ASSENTAMENTO COM PREPARO EM BETONEIRA. AF_06/2014</v>
          </cell>
          <cell r="C6359" t="str">
            <v>M2</v>
          </cell>
          <cell r="D6359">
            <v>51.68</v>
          </cell>
        </row>
        <row r="6360">
          <cell r="A6360">
            <v>87474</v>
          </cell>
          <cell r="B6360" t="str">
            <v>ALVENARIA DE VEDAÇÃO DE BLOCOS CERÂMICOS FURADOS NA VERTICAL DE 14X19X39CM (ESPESSURA 14CM) DE PAREDES COM ÁREA LÍQUIDA MENOR QUE 6M² SEM VÃOS E ARGAMASSA DE ASSENTAMENTO COM PREPARO MANUAL. AF_06/2014</v>
          </cell>
          <cell r="C6360" t="str">
            <v>M2</v>
          </cell>
          <cell r="D6360">
            <v>52.59</v>
          </cell>
        </row>
        <row r="6361">
          <cell r="A6361">
            <v>87475</v>
          </cell>
          <cell r="B6361" t="str">
            <v>ALVENARIA DE VEDAÇÃO DE BLOCOS CERÂMICOS FURADOS NA VERTICAL DE 19X19X39CM (ESPESSURA 19CM) DE PAREDES COM ÁREA LÍQUIDA MENOR QUE 6M² SEM VÃOS E ARGAMASSA DE ASSENTAMENTO COM PREPARO EM BETONEIRA. AF_06/2014</v>
          </cell>
          <cell r="C6361" t="str">
            <v>M2</v>
          </cell>
          <cell r="D6361">
            <v>60.82</v>
          </cell>
        </row>
        <row r="6362">
          <cell r="A6362">
            <v>87476</v>
          </cell>
          <cell r="B6362" t="str">
            <v>ALVENARIA DE VEDAÇÃO DE BLOCOS CERÂMICOS FURADOS NA VERTICAL DE 19X19X39CM (ESPESSURA 19CM) DE PAREDES COM ÁREA LÍQUIDA MENOR QUE 6M² SEM VÃOS E ARGAMASSA DE ASSENTAMENTO COM PREPARO MANUAL. AF_06/2014</v>
          </cell>
          <cell r="C6362" t="str">
            <v>M2</v>
          </cell>
          <cell r="D6362">
            <v>61.88</v>
          </cell>
        </row>
        <row r="6363">
          <cell r="A6363">
            <v>87477</v>
          </cell>
          <cell r="B6363" t="str">
            <v>ALVENARIA DE VEDAÇÃO DE BLOCOS CERÂMICOS FURADOS NA VERTICAL DE 9X19X39CM (ESPESSURA 9CM) DE PAREDES COM ÁREA LÍQUIDA MAIOR OU IGUAL A 6M² SEM VÃOS E ARGAMASSA DE ASSENTAMENTO COM PREPARO EM BETONEIRA. AF_06/2014</v>
          </cell>
          <cell r="C6363" t="str">
            <v>M2</v>
          </cell>
          <cell r="D6363">
            <v>33.92</v>
          </cell>
        </row>
        <row r="6364">
          <cell r="A6364">
            <v>87478</v>
          </cell>
          <cell r="B6364" t="str">
            <v>ALVENARIA DE VEDAÇÃO DE BLOCOS CERÂMICOS FURADOS NA VERTICAL DE 9X19X39CM (ESPESSURA 9CM) DE PAREDES COM ÁREA LÍQUIDA MAIOR OU IGUAL A 6M² SEM VÃOS E ARGAMASSA DE ASSENTAMENTO COM PREPARO MANUAL. AF_06/2014</v>
          </cell>
          <cell r="C6364" t="str">
            <v>M2</v>
          </cell>
          <cell r="D6364">
            <v>34.72</v>
          </cell>
        </row>
        <row r="6365">
          <cell r="A6365">
            <v>87479</v>
          </cell>
          <cell r="B6365" t="str">
            <v>ALVENARIA DE VEDAÇÃO DE BLOCOS CERÂMICOS FURADOS NA VERTICAL DE 14X19X39CM (ESPESSURA 14CM) DE PAREDES COM ÁREA LÍQUIDA MAIOR OU IGUAL A 6M² SEM VÃOS E ARGAMASSA DE ASSENTAMENTO COM PREPARO EM BETONEIRA. AF_06/2014</v>
          </cell>
          <cell r="C6365" t="str">
            <v>M2</v>
          </cell>
          <cell r="D6365">
            <v>47.54</v>
          </cell>
        </row>
        <row r="6366">
          <cell r="A6366">
            <v>87480</v>
          </cell>
          <cell r="B6366" t="str">
            <v>ALVENARIA DE VEDAÇÃO DE BLOCOS CERÂMICOS FURADOS NA VERTICAL DE 14X19X39CM (ESPESSURA 14CM) DE PAREDES COM ÁREA LÍQUIDA MAIOR OU IGUAL A 6M² SEM VÃOS E ARGAMASSA DE ASSENTAMENTO COM PREPARO MANUAL. AF_06/2014</v>
          </cell>
          <cell r="C6366" t="str">
            <v>M2</v>
          </cell>
          <cell r="D6366">
            <v>48.45</v>
          </cell>
        </row>
        <row r="6367">
          <cell r="A6367">
            <v>87481</v>
          </cell>
          <cell r="B6367" t="str">
            <v>ALVENARIA DE VEDAÇÃO DE BLOCOS CERÂMICOS FURADOS NA VERTICAL DE 19X19X39CM (ESPESSURA 19CM) DE PAREDES COM ÁREA LÍQUIDA MAIOR OU IGUAL A 6M² SEM VÃOS E ARGAMASSA DE ASSENTAMENTO COM PREPARO EM BETONEIRA. AF_06/2014</v>
          </cell>
          <cell r="C6367" t="str">
            <v>M2</v>
          </cell>
          <cell r="D6367">
            <v>56.72</v>
          </cell>
        </row>
        <row r="6368">
          <cell r="A6368">
            <v>87482</v>
          </cell>
          <cell r="B6368" t="str">
            <v>ALVENARIA DE VEDAÇÃO DE BLOCOS CERÂMICOS FURADOS NA VERTICAL DE 19X19X39CM (ESPESSURA 19CM) DE PAREDES COM ÁREA LÍQUIDA MAIOR OU IGUAL A 6M² SEM VÃOS E ARGAMASSA DE ASSENTAMENTO COM PREPARO MANUAL. AF_06/2014</v>
          </cell>
          <cell r="C6368" t="str">
            <v>M2</v>
          </cell>
          <cell r="D6368">
            <v>57.78</v>
          </cell>
        </row>
        <row r="6369">
          <cell r="A6369">
            <v>87483</v>
          </cell>
          <cell r="B6369" t="str">
            <v>ALVENARIA DE VEDAÇÃO DE BLOCOS CERÂMICOS FURADOS NA VERTICAL DE 9X19X39CM (ESPESSURA 9CM) DE PAREDES COM ÁREA LÍQUIDA MENOR QUE 6M² COM VÃOS E ARGAMASSA DE ASSENTAMENTO COM PREPARO EM BETONEIRA. AF_06/2014</v>
          </cell>
          <cell r="C6369" t="str">
            <v>M2</v>
          </cell>
          <cell r="D6369">
            <v>42.63</v>
          </cell>
        </row>
        <row r="6370">
          <cell r="A6370">
            <v>87484</v>
          </cell>
          <cell r="B6370" t="str">
            <v>ALVENARIA DE VEDAÇÃO DE BLOCOS CERÂMICOS FURADOS NA VERTICAL DE 9X19X39CM (ESPESSURA 9CM) DE PAREDES COM ÁREA LÍQUIDA MENOR QUE 6M² COM VÃOS E ARGAMASSA DE ASSENTAMENTO COM PREPARO MANUAL. AF_06/2014</v>
          </cell>
          <cell r="C6370" t="str">
            <v>M2</v>
          </cell>
          <cell r="D6370">
            <v>43.43</v>
          </cell>
        </row>
        <row r="6371">
          <cell r="A6371">
            <v>87485</v>
          </cell>
          <cell r="B6371" t="str">
            <v>ALVENARIA DE VEDAÇÃO DE BLOCOS CERÂMICOS FURADOS NA VERTICAL DE 14X19X39CM (ESPESSURA 14CM) DE PAREDES COM ÁREA LÍQUIDA MENOR QUE 6M² COM VÃOS E ARGAMASSA DE ASSENTAMENTO COM PREPARO EM BETONEIRA. AF_06/2014</v>
          </cell>
          <cell r="C6371" t="str">
            <v>M2</v>
          </cell>
          <cell r="D6371">
            <v>56.99</v>
          </cell>
        </row>
        <row r="6372">
          <cell r="A6372">
            <v>87487</v>
          </cell>
          <cell r="B6372" t="str">
            <v>ALVENARIA DE VEDAÇÃO DE BLOCOS CERÂMICOS FURADOS NA VERTICAL DE 19X19X39CM (ESPESSURA 19CM) DE PAREDES COM ÁREA LÍQUIDA MENOR QUE 6M² COM VÃOS E ARGAMASSA DE ASSENTAMENTO COM PREPARO EM BETONEIRA. AF_06/2014</v>
          </cell>
          <cell r="C6372" t="str">
            <v>M2</v>
          </cell>
          <cell r="D6372">
            <v>65.989999999999995</v>
          </cell>
        </row>
        <row r="6373">
          <cell r="A6373">
            <v>87488</v>
          </cell>
          <cell r="B6373" t="str">
            <v>ALVENARIA DE VEDAÇÃO DE BLOCOS CERÂMICOS FURADOS NA VERTICAL DE 19X19X39CM (ESPESSURA 19CM) DE PAREDES COM ÁREA LÍQUIDA MENOR QUE 6M² COM VÃOS E ARGAMASSA DE ASSENTAMENTO COM PREPARO MANUAL. AF_06/2014</v>
          </cell>
          <cell r="C6373" t="str">
            <v>M2</v>
          </cell>
          <cell r="D6373">
            <v>67.05</v>
          </cell>
        </row>
        <row r="6374">
          <cell r="A6374">
            <v>87489</v>
          </cell>
          <cell r="B6374" t="str">
            <v>ALVENARIA DE VEDAÇÃO DE BLOCOS CERÂMICOS FURADOS NA VERTICAL DE 9X19X39CM (ESPESSURA 9CM) DE PAREDES COM ÁREA LÍQUIDA MAIOR OU IGUAL A 6M² COM VÃOS E ARGAMASSA DE ASSENTAMENTO COM PREPARO EM BETONEIRA. AF_06/2014</v>
          </cell>
          <cell r="C6374" t="str">
            <v>M2</v>
          </cell>
          <cell r="D6374">
            <v>36.93</v>
          </cell>
        </row>
        <row r="6375">
          <cell r="A6375">
            <v>87490</v>
          </cell>
          <cell r="B6375" t="str">
            <v>ALVENARIA DE VEDAÇÃO DE BLOCOS CERÂMICOS FURADOS NA VERTICAL DE 9X19X39CM (ESPESSURA 9CM) DE PAREDES COM ÁREA LÍQUIDA MAIOR OU IGUAL A 6M² COM VÃOS E ARGAMASSA DE ASSENTAMENTO COM PREPARO MANUAL. AF_06/2014</v>
          </cell>
          <cell r="C6375" t="str">
            <v>M2</v>
          </cell>
          <cell r="D6375">
            <v>37.729999999999997</v>
          </cell>
        </row>
        <row r="6376">
          <cell r="A6376">
            <v>87491</v>
          </cell>
          <cell r="B6376" t="str">
            <v>ALVENARIA DE VEDAÇÃO DE BLOCOS CERÂMICOS FURADOS NA VERTICAL DE 14X19X39CM (ESPESSURA 14CM) DE PAREDES COM ÁREA LÍQUIDA MAIOR OU IGUAL A 6M² COM VÃOS E ARGAMASSA DE ASSENTAMENTO COM PREPARO EM BETONEIRA. AF_06/2014</v>
          </cell>
          <cell r="C6376" t="str">
            <v>M2</v>
          </cell>
          <cell r="D6376">
            <v>50.67</v>
          </cell>
        </row>
        <row r="6377">
          <cell r="A6377">
            <v>87492</v>
          </cell>
          <cell r="B6377" t="str">
            <v>ALVENARIA DE VEDAÇÃO DE BLOCOS CERÂMICOS FURADOS NA VERTICAL DE 14X19X39CM (ESPESSURA 14CM) DE PAREDES COM ÁREA LÍQUIDA MAIOR OU IGUAL A 6M² COM VÃOS E ARGAMASSA DE ASSENTAMENTO COM PREPARO MANUAL. AF_06/2014</v>
          </cell>
          <cell r="C6377" t="str">
            <v>M2</v>
          </cell>
          <cell r="D6377">
            <v>51.58</v>
          </cell>
        </row>
        <row r="6378">
          <cell r="A6378">
            <v>87493</v>
          </cell>
          <cell r="B6378" t="str">
            <v>ALVENARIA DE VEDAÇÃO DE BLOCOS CERÂMICOS FURADOS NA VERTICAL DE 19X19X39CM (ESPESSURA 19CM) DE PAREDES COM ÁREA LÍQUIDA MAIOR OU IGUAL A 6M² COM VÃOS E ARGAMASSA DE ASSENTAMENTO COM PREPARO EM BETONEIRA. AF_06/2014</v>
          </cell>
          <cell r="C6378" t="str">
            <v>M2</v>
          </cell>
          <cell r="D6378">
            <v>59.94</v>
          </cell>
        </row>
        <row r="6379">
          <cell r="A6379">
            <v>87494</v>
          </cell>
          <cell r="B6379" t="str">
            <v>ALVENARIA DE VEDAÇÃO DE BLOCOS CERÂMICOS FURADOS NA VERTICAL DE 19X19X39CM (ESPESSURA 19CM) DE PAREDES COM ÁREA LÍQUIDA MAIOR OU IGUAL A 6M² COM VÃOS E ARGAMASSA DE ASSENTAMENTO COM PREPARO MANUAL. AF_06/2014</v>
          </cell>
          <cell r="C6379" t="str">
            <v>M2</v>
          </cell>
          <cell r="D6379">
            <v>61</v>
          </cell>
        </row>
        <row r="6380">
          <cell r="A6380">
            <v>87495</v>
          </cell>
          <cell r="B6380" t="str">
            <v>ALVENARIA DE VEDAÇÃO DE BLOCOS CERÂMICOS FURADOS NA HORIZONTAL DE 9X19X19CM (ESPESSURA 9CM) DE PAREDES COM ÁREA LÍQUIDA MENOR QUE 6M² SEM VÃOS E ARGAMASSA DE ASSENTAMENTO COM PREPARO EM BETONEIRA. AF_06/2014</v>
          </cell>
          <cell r="C6380" t="str">
            <v>M2</v>
          </cell>
          <cell r="D6380">
            <v>61.49</v>
          </cell>
        </row>
        <row r="6381">
          <cell r="A6381">
            <v>87496</v>
          </cell>
          <cell r="B6381" t="str">
            <v>ALVENARIA DE VEDAÇÃO DE BLOCOS CERÂMICOS FURADOS NA HORIZONTAL DE 9X19X19CM (ESPESSURA 9CM) DE PAREDES COM ÁREA LÍQUIDA MENOR QUE 6M² SEM VÃOS E ARGAMASSA DE ASSENTAMENTO COM PREPARO MANUAL. AF_06/2014</v>
          </cell>
          <cell r="C6381" t="str">
            <v>M2</v>
          </cell>
          <cell r="D6381">
            <v>62.24</v>
          </cell>
        </row>
        <row r="6382">
          <cell r="A6382">
            <v>87497</v>
          </cell>
          <cell r="B6382" t="str">
            <v>ALVENARIA DE VEDAÇÃO DE BLOCOS CERÂMICOS FURADOS NA HORIZONTAL DE 11,5X19X19CM (ESPESSURA 11,5CM) DE PAREDES COM ÁREA LÍQUIDA MENOR QUE 6M² SEM VÃOS E ARGAMASSA DE ASSENTAMENTO COM PREPARO EM BETONEIRA. AF_06/2014</v>
          </cell>
          <cell r="C6382" t="str">
            <v>M2</v>
          </cell>
          <cell r="D6382">
            <v>59.99</v>
          </cell>
        </row>
        <row r="6383">
          <cell r="A6383">
            <v>87498</v>
          </cell>
          <cell r="B6383" t="str">
            <v>ALVENARIA DE VEDAÇÃO DE BLOCOS CERÂMICOS FURADOS NA HORIZONTAL DE 11,5X19X19CM (ESPESSURA 11,5CM) DE PAREDES COM ÁREA LÍQUIDA MENOR QUE 6M² SEM VÃOS E ARGAMASSA DE ASSENTAMENTO COM PREPARO MANUAL. AF_06/2014</v>
          </cell>
          <cell r="C6383" t="str">
            <v>M2</v>
          </cell>
          <cell r="D6383">
            <v>60.95</v>
          </cell>
        </row>
        <row r="6384">
          <cell r="A6384">
            <v>87499</v>
          </cell>
          <cell r="B6384" t="str">
            <v>ALVENARIA DE VEDAÇÃO DE BLOCOS CERÂMICOS FURADOS NA HORIZONTAL DE 9X14X19CM (ESPESSURA 9CM) DE PAREDES COM ÁREA LÍQUIDA MENOR QUE 6M² SEM VÃOS E ARGAMASSA DE ASSENTAMENTO COM PREPARO EM BETONEIRA. AF_06/2014</v>
          </cell>
          <cell r="C6384" t="str">
            <v>M2</v>
          </cell>
          <cell r="D6384">
            <v>66.95</v>
          </cell>
        </row>
        <row r="6385">
          <cell r="A6385">
            <v>87500</v>
          </cell>
          <cell r="B6385" t="str">
            <v>ALVENARIA DE VEDAÇÃO DE BLOCOS CERÂMICOS FURADOS NA HORIZONTAL DE 9X14X19CM (ESPESSURA 9CM) DE PAREDES COM ÁREA LÍQUIDA MENOR QUE 6M² SEM VÃOS E ARGAMASSA DE ASSENTAMENTO COM PREPARO MANUAL. AF_06/2014</v>
          </cell>
          <cell r="C6385" t="str">
            <v>M2</v>
          </cell>
          <cell r="D6385">
            <v>67.760000000000005</v>
          </cell>
        </row>
        <row r="6386">
          <cell r="A6386">
            <v>87501</v>
          </cell>
          <cell r="B6386" t="str">
            <v>ALVENARIA DE VEDAÇÃO DE BLOCOS CERÂMICOS FURADOS NA HORIZONTAL DE 14X9X19CM (ESPESSURA 14CM, BLOCO DEITADO) DE PAREDES COM ÁREA LÍQUIDA MENOR QUE 6M² SEM VÃOS E ARGAMASSA DE ASSENTAMENTO COM PREPARO EM BETONEIRA. AF_06/2014</v>
          </cell>
          <cell r="C6386" t="str">
            <v>M2</v>
          </cell>
          <cell r="D6386">
            <v>104.41</v>
          </cell>
        </row>
        <row r="6387">
          <cell r="A6387">
            <v>87502</v>
          </cell>
          <cell r="B6387" t="str">
            <v>ALVENARIA DE VEDAÇÃO DE BLOCOS CERÂMICOS FURADOS NA HORIZONTAL DE 14X9X19CM (ESPESSURA 14CM, BLOCO DEITADO) DE PAREDES COM ÁREA LÍQUIDA MENOR QUE 6M² SEM VÃOS E ARGAMASSA DE ASSENTAMENTO COM PREPARO MANUAL. AF_06/2014</v>
          </cell>
          <cell r="C6387" t="str">
            <v>M2</v>
          </cell>
          <cell r="D6387">
            <v>105.44</v>
          </cell>
        </row>
        <row r="6388">
          <cell r="A6388">
            <v>87503</v>
          </cell>
          <cell r="B6388" t="str">
            <v>ALVENARIA DE VEDAÇÃO DE BLOCOS CERÂMICOS FURADOS NA HORIZONTAL DE 9X19X19CM (ESPESSURA 9CM) DE PAREDES COM ÁREA LÍQUIDA MAIOR OU IGUAL A 6M² SEM VÃOS E ARGAMASSA DE ASSENTAMENTO COM PREPARO EM BETONEIRA. AF_06/2014</v>
          </cell>
          <cell r="C6388" t="str">
            <v>M2</v>
          </cell>
          <cell r="D6388">
            <v>52.85</v>
          </cell>
        </row>
        <row r="6389">
          <cell r="A6389">
            <v>87504</v>
          </cell>
          <cell r="B6389" t="str">
            <v>ALVENARIA DE VEDAÇÃO DE BLOCOS CERÂMICOS FURADOS NA HORIZONTAL DE 9X19X19CM (ESPESSURA 9CM) DE PAREDES COM ÁREA LÍQUIDA MAIOR OU IGUAL A 6M² SEM VÃOS E ARGAMASSA DE ASSENTAMENTO COM PREPARO MANUAL. AF_06/2014</v>
          </cell>
          <cell r="C6389" t="str">
            <v>M2</v>
          </cell>
          <cell r="D6389">
            <v>53.6</v>
          </cell>
        </row>
        <row r="6390">
          <cell r="A6390">
            <v>87505</v>
          </cell>
          <cell r="B6390" t="str">
            <v>ALVENARIA DE VEDAÇÃO DE BLOCOS CERÂMICOS FURADOS NA HORIZONTAL DE 11,5X19X19CM (ESPESSURA 11,5M) DE PAREDES COM ÁREA LÍQUIDA MAIOR OU IGUAL A 6M² SEM VÃOS E ARGAMASSA DE ASSENTAMENTO COM PREPARO EM BETONEIRA. AF_06/2014</v>
          </cell>
          <cell r="C6390" t="str">
            <v>M2</v>
          </cell>
          <cell r="D6390">
            <v>51.36</v>
          </cell>
        </row>
        <row r="6391">
          <cell r="A6391">
            <v>87506</v>
          </cell>
          <cell r="B6391" t="str">
            <v>ALVENARIA DE VEDAÇÃO DE BLOCOS CERÂMICOS FURADOS NA HORIZONTAL DE 11,5X19X19CM (ESPESSURA 11,5M) DE PAREDES COM ÁREA LÍQUIDA MAIOR OU IGUAL A 6M² SEM VÃOS E ARGAMASSA DE ASSENTAMENTO COM PREPARO MANUAL. AF_06/2014</v>
          </cell>
          <cell r="C6391" t="str">
            <v>M2</v>
          </cell>
          <cell r="D6391">
            <v>52.32</v>
          </cell>
        </row>
        <row r="6392">
          <cell r="A6392">
            <v>87507</v>
          </cell>
          <cell r="B6392" t="str">
            <v>ALVENARIA DE VEDAÇÃO DE BLOCOS CERÂMICOS FURADOS NA HORIZONTAL DE 9X14X19CM (ESPESSURA 9CM) DE PAREDES COM ÁREA LÍQUIDA MAIOR OU IGUAL A 6M² SEM VÃOS E ARGAMASSA DE ASSENTAMENTO COM PREPARO EM BETONEIRA. AF_06/2014</v>
          </cell>
          <cell r="C6392" t="str">
            <v>M2</v>
          </cell>
          <cell r="D6392">
            <v>55.49</v>
          </cell>
        </row>
        <row r="6393">
          <cell r="A6393">
            <v>87508</v>
          </cell>
          <cell r="B6393" t="str">
            <v>ALVENARIA DE VEDAÇÃO DE BLOCOS CERÂMICOS FURADOS NA HORIZONTAL DE 9X14X19CM (ESPESSURA 9CM) DE PAREDES COM ÁREA LÍQUIDA MAIOR OU IGUAL A 6M² SEM VÃOS E ARGAMASSA DE ASSENTAMENTO COM PREPARO MANUAL. AF_06/2014</v>
          </cell>
          <cell r="C6393" t="str">
            <v>M2</v>
          </cell>
          <cell r="D6393">
            <v>56.3</v>
          </cell>
        </row>
        <row r="6394">
          <cell r="A6394">
            <v>87509</v>
          </cell>
          <cell r="B6394" t="str">
            <v>ALVENARIA DE VEDAÇÃO DE BLOCOS CERÂMICOS FURADOS NA HORIZONTAL DE 14X9X19CM (ESPESSURA 14CM, BLOCO DEITADO) DE PAREDES COM ÁREA LÍQUIDA MAIOR OU IGUAL A 6M² SEM VÃOS E ARGAMASSA DE ASSENTAMENTO COM PREPARO EM BETONEIRA. AF_06/2014</v>
          </cell>
          <cell r="C6394" t="str">
            <v>M2</v>
          </cell>
          <cell r="D6394">
            <v>85.66</v>
          </cell>
        </row>
        <row r="6395">
          <cell r="A6395">
            <v>87510</v>
          </cell>
          <cell r="B6395" t="str">
            <v>ALVENARIA DE VEDAÇÃO DE BLOCOS CERÂMICOS FURADOS NA HORIZONTAL DE 14X9X19CM (ESPESSURA 14CM, BLOCO DEITADO) DE PAREDES COM ÁREA LÍQUIDA MAIOR OU IGUAL A 6M² SEM VÃOS E ARGAMASSA DE ASSENTAMENTO COM PREPARO MANUAL. AF_06/2014</v>
          </cell>
          <cell r="C6395" t="str">
            <v>M2</v>
          </cell>
          <cell r="D6395">
            <v>86.69</v>
          </cell>
        </row>
        <row r="6396">
          <cell r="A6396">
            <v>87511</v>
          </cell>
          <cell r="B6396" t="str">
            <v>ALVENARIA DE VEDAÇÃO DE BLOCOS CERÂMICOS FURADOS NA HORIZONTAL DE 9X19X19CM (ESPESSURA 9CM) DE PAREDES COM ÁREA LÍQUIDA MENOR QUE 6M² COM VÃOS E ARGAMASSA DE ASSENTAMENTO COM PREPARO EM BETONEIRA. AF_06/2014</v>
          </cell>
          <cell r="C6396" t="str">
            <v>M2</v>
          </cell>
          <cell r="D6396">
            <v>68.75</v>
          </cell>
        </row>
        <row r="6397">
          <cell r="A6397">
            <v>87512</v>
          </cell>
          <cell r="B6397" t="str">
            <v>ALVENARIA DE VEDAÇÃO DE BLOCOS CERÂMICOS FURADOS NA HORIZONTAL DE 9X19X19CM (ESPESSURA 9CM) DE PAREDES COM ÁREA LÍQUIDA MENOR QUE 6M² COM VÃOS E ARGAMASSA DE ASSENTAMENTO COM PREPARO MANUAL. AF_06/2014</v>
          </cell>
          <cell r="C6397" t="str">
            <v>M2</v>
          </cell>
          <cell r="D6397">
            <v>69.5</v>
          </cell>
        </row>
        <row r="6398">
          <cell r="A6398">
            <v>87513</v>
          </cell>
          <cell r="B6398" t="str">
            <v>ALVENARIA DE VEDAÇÃO DE BLOCOS CERÂMICOS FURADOS NA HORIZONTAL DE 11,5X19X19CM (ESPESSURA 11,5CM) DE PAREDES COM ÁREA LÍQUIDA MENOR QUE 6M² COM VÃOS E ARGAMASSA DE ASSENTAMENTO COM PREPARO EM BETONEIRA. AF_06/2014</v>
          </cell>
          <cell r="C6398" t="str">
            <v>M2</v>
          </cell>
          <cell r="D6398">
            <v>67.55</v>
          </cell>
        </row>
        <row r="6399">
          <cell r="A6399">
            <v>87514</v>
          </cell>
          <cell r="B6399" t="str">
            <v>ALVENARIA DE VEDAÇÃO DE BLOCOS CERÂMICOS FURADOS NA HORIZONTAL DE 11,5X19X19CM (ESPESSURA 11,5CM) DE PAREDES COM ÁREA LÍQUIDA MENOR QUE 6M² COM VÃOS E ARGAMASSA DE ASSENTAMENTO COM PREPARO MANUAL. AF_06/2014</v>
          </cell>
          <cell r="C6399" t="str">
            <v>M2</v>
          </cell>
          <cell r="D6399">
            <v>68.510000000000005</v>
          </cell>
        </row>
        <row r="6400">
          <cell r="A6400">
            <v>87515</v>
          </cell>
          <cell r="B6400" t="str">
            <v>ALVENARIA DE VEDAÇÃO DE BLOCOS CERÂMICOS FURADOS NA HORIZONTAL DE 9X14X19CM (ESPESSURA 9CM) DE PAREDES COM ÁREA LÍQUIDA MENOR QUE 6M² COM VÃOS E ARGAMASSA DE ASSENTAMENTO COM PREPARO EM BETONEIRA. AF_06/2014</v>
          </cell>
          <cell r="C6400" t="str">
            <v>M2</v>
          </cell>
          <cell r="D6400">
            <v>77.05</v>
          </cell>
        </row>
        <row r="6401">
          <cell r="A6401">
            <v>87516</v>
          </cell>
          <cell r="B6401" t="str">
            <v>ALVENARIA DE VEDAÇÃO DE BLOCOS CERÂMICOS FURADOS NA HORIZONTAL DE 9X14X19CM (ESPESSURA 9CM) DE PAREDES COM ÁREA LÍQUIDA MENOR QUE 6M² COM VÃOS E ARGAMASSA DE ASSENTAMENTO COM PREPARO MANUAL. AF_06/2014</v>
          </cell>
          <cell r="C6401" t="str">
            <v>M2</v>
          </cell>
          <cell r="D6401">
            <v>77.86</v>
          </cell>
        </row>
        <row r="6402">
          <cell r="A6402">
            <v>87517</v>
          </cell>
          <cell r="B6402" t="str">
            <v>ALVENARIA DE VEDAÇÃO DE BLOCOS CERÂMICOS FURADOS NA HORIZONTAL DE 14X9X19CM (ESPESSURA 14CM, BLOCO DEITADO) DE PAREDES COM ÁREA LÍQUIDA MENOR QUE 6M² COM VÃOS E ARGAMASSA DE ASSENTAMENTO COM PREPARO EM BETONEIRA. AF_06/2014</v>
          </cell>
          <cell r="C6402" t="str">
            <v>M2</v>
          </cell>
          <cell r="D6402">
            <v>120.12</v>
          </cell>
        </row>
        <row r="6403">
          <cell r="A6403">
            <v>87518</v>
          </cell>
          <cell r="B6403" t="str">
            <v>ALVENARIA DE VEDAÇÃO DE BLOCOS CERÂMICOS FURADOS NA HORIZONTAL DE 14X9X19CM (ESPESSURA 14CM, BLOCO DEITADO) DE PAREDES COM ÁREA LÍQUIDA MENOR QUE 6M² COM VÃOS E ARGAMASSA DE ASSENTAMENTO COM PREPARO MANUAL. AF_06/2014</v>
          </cell>
          <cell r="C6403" t="str">
            <v>M2</v>
          </cell>
          <cell r="D6403">
            <v>121.15</v>
          </cell>
        </row>
        <row r="6404">
          <cell r="A6404">
            <v>87519</v>
          </cell>
          <cell r="B6404" t="str">
            <v>ALVENARIA DE VEDAÇÃO DE BLOCOS CERÂMICOS FURADOS NA HORIZONTAL DE 9X19X19CM (ESPESSURA 9CM) DE PAREDES COM ÁREA LÍQUIDA MAIOR OU IGUAL A 6M² COM VÃOS E ARGAMASSA DE ASSENTAMENTO COM PREPARO EM BETONEIRA. AF_06/2014</v>
          </cell>
          <cell r="C6404" t="str">
            <v>M2</v>
          </cell>
          <cell r="D6404">
            <v>57.43</v>
          </cell>
        </row>
        <row r="6405">
          <cell r="A6405">
            <v>87520</v>
          </cell>
          <cell r="B6405" t="str">
            <v>ALVENARIA DE VEDAÇÃO DE BLOCOS CERÂMICOS FURADOS NA HORIZONTAL DE 9X19X19CM (ESPESSURA 9CM) DE PAREDES COM ÁREA LÍQUIDA MAIOR OU IGUAL A 6M² COM VÃOS E ARGAMASSA DE ASSENTAMENTO COM PREPARO MANUAL. AF_06/2014</v>
          </cell>
          <cell r="C6405" t="str">
            <v>M2</v>
          </cell>
          <cell r="D6405">
            <v>58.18</v>
          </cell>
        </row>
        <row r="6406">
          <cell r="A6406">
            <v>87521</v>
          </cell>
          <cell r="B6406" t="str">
            <v>ALVENARIA DE VEDAÇÃO DE BLOCOS CERÂMICOS FURADOS NA HORIZONTAL DE 11,5X19X19CM (ESPESSURA 11,5CM) DE PAREDES COM ÁREA LÍQUIDA MAIOR OU IGUAL A 6M² COM VÃOS E ARGAMASSA DE ASSENTAMENTO COM PREPARO EM BETONEIRA. AF_06/2014</v>
          </cell>
          <cell r="C6406" t="str">
            <v>M2</v>
          </cell>
          <cell r="D6406">
            <v>56</v>
          </cell>
        </row>
        <row r="6407">
          <cell r="A6407">
            <v>87522</v>
          </cell>
          <cell r="B6407" t="str">
            <v>ALVENARIA DE VEDAÇÃO DE BLOCOS CERÂMICOS FURADOS NA HORIZONTAL DE 11,5X19X19CM (ESPESSURA 11,5CM) DE PAREDES COM ÁREA LÍQUIDA MAIOR OU IGUAL A 6M² COM VÃOS E ARGAMASSA DE ASSENTAMENTO COM PREPARO MANUAL. AF_06/2014</v>
          </cell>
          <cell r="C6407" t="str">
            <v>M2</v>
          </cell>
          <cell r="D6407">
            <v>56.96</v>
          </cell>
        </row>
        <row r="6408">
          <cell r="A6408">
            <v>87523</v>
          </cell>
          <cell r="B6408" t="str">
            <v>ALVENARIA DE VEDAÇÃO DE BLOCOS CERÂMICOS FURADOS NA HORIZONTAL DE 9X14X19CM (ESPESSURA 9CM) DE PAREDES COM ÁREA LÍQUIDA MAIOR OU IGUAL A 6M² COM VÃOS E ARGAMASSA DE ASSENTAMENTO COM PREPARO EM BETONEIRA. AF_06/2014</v>
          </cell>
          <cell r="C6408" t="str">
            <v>M2</v>
          </cell>
          <cell r="D6408">
            <v>61.66</v>
          </cell>
        </row>
        <row r="6409">
          <cell r="A6409">
            <v>87524</v>
          </cell>
          <cell r="B6409" t="str">
            <v>ALVENARIA DE VEDAÇÃO DE BLOCOS CERÂMICOS FURADOS NA HORIZONTAL DE 9X14X19CM (ESPESSURA 9CM) DE PAREDES COM ÁREA LÍQUIDA MAIOR OU IGUAL A 6M² COM VÃOS E ARGAMASSA DE ASSENTAMENTO COM PREPARO MANUAL. AF_06/2014</v>
          </cell>
          <cell r="C6409" t="str">
            <v>M2</v>
          </cell>
          <cell r="D6409">
            <v>62.47</v>
          </cell>
        </row>
        <row r="6410">
          <cell r="A6410">
            <v>87525</v>
          </cell>
          <cell r="B6410" t="str">
            <v>ALVENARIA DE VEDAÇÃO DE BLOCOS CERÂMICOS FURADOS NA HORIZONTAL DE 14X9X19CM (ESPESSURA 14CM, BLOCO DEITADO) DE PAREDES COM ÁREA LÍQUIDA MAIOR OU IGUAL A 6M² COM VÃOS E ARGAMASSA DE ASSENTAMENTO COM PREPARO EM BETONEIRA. AF_06/2014</v>
          </cell>
          <cell r="C6410" t="str">
            <v>M2</v>
          </cell>
          <cell r="D6410">
            <v>95.2</v>
          </cell>
        </row>
        <row r="6411">
          <cell r="A6411">
            <v>87526</v>
          </cell>
          <cell r="B6411" t="str">
            <v>ALVENARIA DE VEDAÇÃO DE BLOCOS CERÂMICOS FURADOS NA HORIZONTAL DE 14X9X19CM (ESPESSURA 14CM, BLOCO DEITADO) DE PAREDES COM ÁREA LÍQUIDA MAIOR OU IGUAL A 6M² COM VÃOS E ARGAMASSA DE ASSENTAMENTO COM PREPARO MANUAL. AF_06/2014</v>
          </cell>
          <cell r="C6411" t="str">
            <v>M2</v>
          </cell>
          <cell r="D6411">
            <v>96.23</v>
          </cell>
        </row>
        <row r="6412">
          <cell r="A6412">
            <v>87527</v>
          </cell>
          <cell r="B6412" t="str">
            <v>EMBOÇO, PARA RECEBIMENTO DE CERÂMICA, EM ARGAMASSA TRAÇO 1:2:8, PREPARO MECÂNICO COM BETONEIRA 400L, APLICADO MANUALMENTE EM FACES INTERNAS DE PAREDES, PARA AMBIENTE COM ÁREA MENOR QUE 5M2, ESPESSURA DE 20MM, COM EXECUÇÃO DE TALISCAS. AF_06/2014</v>
          </cell>
          <cell r="C6412" t="str">
            <v>M2</v>
          </cell>
          <cell r="D6412">
            <v>26.22</v>
          </cell>
        </row>
        <row r="6413">
          <cell r="A6413">
            <v>87528</v>
          </cell>
          <cell r="B6413" t="str">
            <v>EMBOÇO, PARA RECEBIMENTO DE CERÂMICA, EM ARGAMASSA TRAÇO 1:2:8, PREPARO MANUAL, APLICADO MANUALMENTE EM FACES INTERNAS DE PAREDES, PARA AMBIENTE COM ÁREA MENOR QUE 5M2, ESPESSURA DE 20MM, COM EXECUÇÃO DE TALISCAS. AF_06/2014</v>
          </cell>
          <cell r="C6413" t="str">
            <v>M2</v>
          </cell>
          <cell r="D6413">
            <v>29.1</v>
          </cell>
        </row>
        <row r="6414">
          <cell r="A6414">
            <v>87529</v>
          </cell>
          <cell r="B6414" t="str">
            <v>MASSA ÚNICA, PARA RECEBIMENTO DE PINTURA, EM ARGAMASSA TRAÇO 1:2:8, PREPARO MECÂNICO COM BETONEIRA 400L, APLICADA MANUALMENTE EM FACES INTERNAS DE PAREDES, ESPESSURA DE 20MM, COM EXECUÇÃO DE TALISCAS. AF_06/2014</v>
          </cell>
          <cell r="C6414" t="str">
            <v>M2</v>
          </cell>
          <cell r="D6414">
            <v>23.75</v>
          </cell>
        </row>
        <row r="6415">
          <cell r="A6415">
            <v>87530</v>
          </cell>
          <cell r="B6415" t="str">
            <v>MASSA ÚNICA, PARA RECEBIMENTO DE PINTURA, EM ARGAMASSA TRAÇO 1:2:8, PREPARO MANUAL, APLICADA MANUALMENTE EM FACES INTERNAS DE PAREDES, ESPESSURA DE 20MM, COM EXECUÇÃO DE TALISCAS. AF_06/2014</v>
          </cell>
          <cell r="C6415" t="str">
            <v>M2</v>
          </cell>
          <cell r="D6415">
            <v>26.63</v>
          </cell>
        </row>
        <row r="6416">
          <cell r="A6416">
            <v>87531</v>
          </cell>
          <cell r="B6416" t="str">
            <v>EMBOÇO, PARA RECEBIMENTO DE CERÂMICA, EM ARGAMASSA TRAÇO 1:2:8, PREPARO MECÂNICO COM BETONEIRA 400L, APLICADO MANUALMENTE EM FACES INTERNAS DE PAREDES, PARA AMBIENTE COM ÁREA ENTRE 5M2 E 10M2, ESPESSURA DE 20MM, COM EXECUÇÃO DE TALISCAS. AF_06/2014</v>
          </cell>
          <cell r="C6416" t="str">
            <v>M2</v>
          </cell>
          <cell r="D6416">
            <v>22.87</v>
          </cell>
        </row>
        <row r="6417">
          <cell r="A6417">
            <v>87532</v>
          </cell>
          <cell r="B6417" t="str">
            <v>EMBOÇO, PARA RECEBIMENTO DE CERÂMICA, EM ARGAMASSA TRAÇO 1:2:8, PREPARO MANUAL, APLICADO MANUALMENTE EM FACES INTERNAS DE PAREDES, PARA AMBIENTE COM ÁREA  ENTRE 5M2 E 10M2, ESPESSURA DE 20MM, COM EXECUÇÃO DE TALISCAS. AF_06/2014</v>
          </cell>
          <cell r="C6417" t="str">
            <v>M2</v>
          </cell>
          <cell r="D6417">
            <v>25.75</v>
          </cell>
        </row>
        <row r="6418">
          <cell r="A6418">
            <v>87535</v>
          </cell>
          <cell r="B6418" t="str">
            <v>EMBOÇO, PARA RECEBIMENTO DE CERÂMICA, EM ARGAMASSA TRAÇO 1:2:8, PREPARO MECÂNICO COM BETONEIRA 400L, APLICADO MANUALMENTE EM FACES INTERNAS DE PAREDES, PARA AMBIENTE COM ÁREA  MAIOR QUE 10M2, ESPESSURA DE 20MM, COM EXECUÇÃO DE TALISCAS. AF_06/2014</v>
          </cell>
          <cell r="C6418" t="str">
            <v>M2</v>
          </cell>
          <cell r="D6418">
            <v>20.399999999999999</v>
          </cell>
        </row>
        <row r="6419">
          <cell r="A6419">
            <v>87536</v>
          </cell>
          <cell r="B6419" t="str">
            <v>EMBOÇO, PARA RECEBIMENTO DE CERÂMICA, EM ARGAMASSA TRAÇO 1:2:8, PREPARO MANUAL, APLICADO MANUALMENTE EM FACES INTERNAS DE PAREDES, PARA AMBIENTE COM ÁREA  MAIOR QUE 10M2, ESPESSURA DE 20MM, COM EXECUÇÃO DE TALISCAS. AF_06/2014</v>
          </cell>
          <cell r="C6419" t="str">
            <v>M2</v>
          </cell>
          <cell r="D6419">
            <v>23.28</v>
          </cell>
        </row>
        <row r="6420">
          <cell r="A6420">
            <v>87537</v>
          </cell>
          <cell r="B6420"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420" t="str">
            <v>M2</v>
          </cell>
          <cell r="D6420">
            <v>45.8</v>
          </cell>
        </row>
        <row r="6421">
          <cell r="A6421">
            <v>87538</v>
          </cell>
          <cell r="B6421" t="str">
            <v>MASSA ÚNICA, PARA RECEBIMENTO DE PINTURA, EM ARGAMASSA INDUSTRIALIZADA, PREPARO MECÂNICO, APLICADO COM EQUIPAMENTO DE MISTURA E PROJEÇÃO DE 1,5 M3/H DE ARGAMASSA EM FACES INTERNAS DE PAREDES, ESPESSURA DE 20MM, COM EXECUÇÃO DE TALISCAS. AF_06/2014</v>
          </cell>
          <cell r="C6421" t="str">
            <v>M2</v>
          </cell>
          <cell r="D6421">
            <v>43.69</v>
          </cell>
        </row>
        <row r="6422">
          <cell r="A6422">
            <v>87539</v>
          </cell>
          <cell r="B6422"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422" t="str">
            <v>M2</v>
          </cell>
          <cell r="D6422">
            <v>42.94</v>
          </cell>
        </row>
        <row r="6423">
          <cell r="A6423">
            <v>87541</v>
          </cell>
          <cell r="B6423"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423" t="str">
            <v>M2</v>
          </cell>
          <cell r="D6423">
            <v>40.840000000000003</v>
          </cell>
        </row>
        <row r="6424">
          <cell r="A6424">
            <v>87543</v>
          </cell>
          <cell r="B6424" t="str">
            <v>MASSA ÚNICA, PARA RECEBIMENTO DE PINTURA OU CERÂMICA, EM ARGAMASSA INDUSTRIALIZADA, PREPARO MECÂNICO, APLICADO COM EQUIPAMENTO DE MISTURA E PROJEÇÃO DE 1,5 M3/H DE ARGAMASSA EM FACES INTERNAS DE PAREDES, ESPESSURA DE 5MM, SEM EXECUÇÃO DE TALISCAS. AF_06/2014</v>
          </cell>
          <cell r="C6424" t="str">
            <v>M2</v>
          </cell>
          <cell r="D6424">
            <v>14.47</v>
          </cell>
        </row>
        <row r="6425">
          <cell r="A6425">
            <v>87545</v>
          </cell>
          <cell r="B6425" t="str">
            <v>EMBOÇO, PARA RECEBIMENTO DE CERÂMICA, EM ARGAMASSA TRAÇO 1:2:8, PREPARO MECÂNICO COM BETONEIRA 400L, APLICADO MANUALMENTE EM FACES INTERNAS DE PAREDES, PARA AMBIENTE COM ÁREA MENOR QUE 5M2, ESPESSURA DE 10MM, COM EXECUÇÃO DE TALISCAS. AF_06/2014</v>
          </cell>
          <cell r="C6425" t="str">
            <v>M2</v>
          </cell>
          <cell r="D6425">
            <v>17.79</v>
          </cell>
        </row>
        <row r="6426">
          <cell r="A6426">
            <v>87546</v>
          </cell>
          <cell r="B6426" t="str">
            <v>EMBOÇO, PARA RECEBIMENTO DE CERÂMICA, EM ARGAMASSA TRAÇO 1:2:8, PREPARO MANUAL, APLICADO MANUALMENTE EM FACES INTERNAS DE PAREDES, PARA AMBIENTE COM ÁREA MENOR QUE 5M2, ESPESSURA DE 10MM, COM EXECUÇÃO DE TALISCAS. AF_06/2014</v>
          </cell>
          <cell r="C6426" t="str">
            <v>M2</v>
          </cell>
          <cell r="D6426">
            <v>19.420000000000002</v>
          </cell>
        </row>
        <row r="6427">
          <cell r="A6427">
            <v>87547</v>
          </cell>
          <cell r="B6427" t="str">
            <v>MASSA ÚNICA, PARA RECEBIMENTO DE PINTURA, EM ARGAMASSA TRAÇO 1:2:8, PREPARO MECÂNICO COM BETONEIRA 400L, APLICADA MANUALMENTE EM FACES INTERNAS DE PAREDES, ESPESSURA DE 10MM, COM EXECUÇÃO DE TALISCAS. AF_06/2014</v>
          </cell>
          <cell r="C6427" t="str">
            <v>M2</v>
          </cell>
          <cell r="D6427">
            <v>15.33</v>
          </cell>
        </row>
        <row r="6428">
          <cell r="A6428">
            <v>87548</v>
          </cell>
          <cell r="B6428" t="str">
            <v>MASSA ÚNICA, PARA RECEBIMENTO DE PINTURA, EM ARGAMASSA TRAÇO 1:2:8, PREPARO MANUAL, APLICADA MANUALMENTE EM FACES INTERNAS DE PAREDES, ESPESSURA DE 10MM, COM EXECUÇÃO DE TALISCAS. AF_06/2014</v>
          </cell>
          <cell r="C6428" t="str">
            <v>M2</v>
          </cell>
          <cell r="D6428">
            <v>16.96</v>
          </cell>
        </row>
        <row r="6429">
          <cell r="A6429">
            <v>87549</v>
          </cell>
          <cell r="B6429" t="str">
            <v>EMBOÇO, PARA RECEBIMENTO DE CERÂMICA, EM ARGAMASSA TRAÇO 1:2:8, PREPARO MECÂNICO COM BETONEIRA 400L, APLICADO MANUALMENTE EM FACES INTERNAS DE PAREDES, PARA AMBIENTE COM ÁREA ENTRE 5M2 E 10M2, ESPESSURA DE 10MM, COM EXECUÇÃO DE TALISCAS. AF_06/2014</v>
          </cell>
          <cell r="C6429" t="str">
            <v>M2</v>
          </cell>
          <cell r="D6429">
            <v>14.45</v>
          </cell>
        </row>
        <row r="6430">
          <cell r="A6430">
            <v>87550</v>
          </cell>
          <cell r="B6430" t="str">
            <v>EMBOÇO, PARA RECEBIMENTO DE CERÂMICA, EM ARGAMASSA TRAÇO 1:2:8, PREPARO MANUAL, APLICADO MANUALMENTE EM FACES INTERNAS DE PAREDES, PARA AMBIENTE COM ÁREA ENTRE 5M2 E 10M2, ESPESSURA DE 10MM, COM EXECUÇÃO DE TALISCAS. AF_06/2014</v>
          </cell>
          <cell r="C6430" t="str">
            <v>M2</v>
          </cell>
          <cell r="D6430">
            <v>16.079999999999998</v>
          </cell>
        </row>
        <row r="6431">
          <cell r="A6431">
            <v>87553</v>
          </cell>
          <cell r="B6431" t="str">
            <v>EMBOÇO, PARA RECEBIMENTO DE CERÂMICA, EM ARGAMASSA TRAÇO 1:2:8, PREPARO MECÂNICO COM BETONEIRA 400L, APLICADO MANUALMENTE EM FACES INTERNAS DE PAREDES, PARA AMBIENTE COM ÁREA MAIOR QUE 10M2, ESPESSURA DE 10MM, COM EXECUÇÃO DE TALISCAS. AF_06/2014</v>
          </cell>
          <cell r="C6431" t="str">
            <v>M2</v>
          </cell>
          <cell r="D6431">
            <v>11.97</v>
          </cell>
        </row>
        <row r="6432">
          <cell r="A6432">
            <v>87554</v>
          </cell>
          <cell r="B6432" t="str">
            <v>EMBOÇO, PARA RECEBIMENTO DE CERÂMICA, EM ARGAMASSA TRAÇO 1:2:8, PREPARO MANUAL, APLICADO MANUALMENTE EM FACES INTERNAS DE PAREDES, PARA AMBIENTE COM ÁREA MAIOR QUE 10M2, ESPESSURA DE 10MM, COM EXECUÇÃO DE TALISCAS. AF_06/2014</v>
          </cell>
          <cell r="C6432" t="str">
            <v>M2</v>
          </cell>
          <cell r="D6432">
            <v>13.6</v>
          </cell>
        </row>
        <row r="6433">
          <cell r="A6433">
            <v>87555</v>
          </cell>
          <cell r="B6433"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433" t="str">
            <v>M2</v>
          </cell>
          <cell r="D6433">
            <v>28.12</v>
          </cell>
        </row>
        <row r="6434">
          <cell r="A6434">
            <v>87556</v>
          </cell>
          <cell r="B6434" t="str">
            <v>MASSA ÚNICA, PARA RECEBIMENTO DE PINTURA, EM ARGAMASSA INDUSTRIALIZADA, PREPARO MECÂNICO, APLICADO COM EQUIPAMENTO DE MISTURA E PROJEÇÃO DE 1,5 M3/H DE ARGAMASSA EM FACES INTERNAS DE PAREDES, ESPESSURA DE 10MM, COM EXECUÇÃO DE TALISCAS. AF_06/2014</v>
          </cell>
          <cell r="C6434" t="str">
            <v>M2</v>
          </cell>
          <cell r="D6434">
            <v>26.02</v>
          </cell>
        </row>
        <row r="6435">
          <cell r="A6435">
            <v>87557</v>
          </cell>
          <cell r="B6435"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435" t="str">
            <v>M2</v>
          </cell>
          <cell r="D6435">
            <v>25.26</v>
          </cell>
        </row>
        <row r="6436">
          <cell r="A6436">
            <v>87559</v>
          </cell>
          <cell r="B6436"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436" t="str">
            <v>M2</v>
          </cell>
          <cell r="D6436">
            <v>23.16</v>
          </cell>
        </row>
        <row r="6437">
          <cell r="A6437">
            <v>87561</v>
          </cell>
          <cell r="B6437" t="str">
            <v>MASSA ÚNICA, PARA RECEBIMENTO DE PINTURA OU CERÂMICA, EM ARGAMASSA INDUSTRIALIZADA, PREPARO MECÂNICO, APLICADO COM EQUIPAMENTO DE MISTURA E PROJEÇÃO DE 1,5 M3/H DE ARGAMASSA EM FACES INTERNAS DE PAREDES, ESPESSURA DE 10MM, SEM EXECUÇÃO DE TALISCAS. AF_06/2014</v>
          </cell>
          <cell r="C6437" t="str">
            <v>M2</v>
          </cell>
          <cell r="D6437">
            <v>25.45</v>
          </cell>
        </row>
        <row r="6438">
          <cell r="A6438">
            <v>87620</v>
          </cell>
          <cell r="B6438" t="str">
            <v>CONTRAPISO EM ARGAMASSA TRAÇO 1:4 (CIMENTO E AREIA), PREPARO MECÂNICO COM BETONEIRA 400 L, APLICADO EM ÁREAS SECAS SOBRE LAJE, ADERIDO, ESPESSURA 2CM. AF_06/2014</v>
          </cell>
          <cell r="C6438" t="str">
            <v>M2</v>
          </cell>
          <cell r="D6438">
            <v>22.92</v>
          </cell>
        </row>
        <row r="6439">
          <cell r="A6439">
            <v>87622</v>
          </cell>
          <cell r="B6439" t="str">
            <v>CONTRAPISO EM ARGAMASSA TRAÇO 1:4 (CIMENTO E AREIA), PREPARO MANUAL, APLICADO EM ÁREAS SECAS SOBRE LAJE, ADERIDO, ESPESSURA 2CM. AF_06/2014</v>
          </cell>
          <cell r="C6439" t="str">
            <v>M2</v>
          </cell>
          <cell r="D6439">
            <v>25.26</v>
          </cell>
        </row>
        <row r="6440">
          <cell r="A6440">
            <v>87623</v>
          </cell>
          <cell r="B6440" t="str">
            <v>CONTRAPISO EM ARGAMASSA PRONTA, PREPARO MECÂNICO COM MISTURADOR 300 KG, APLICADO EM ÁREAS SECAS SOBRE LAJE, ADERIDO, ESPESSURA 2CM. AF_06/2014</v>
          </cell>
          <cell r="C6440" t="str">
            <v>M2</v>
          </cell>
          <cell r="D6440">
            <v>52.15</v>
          </cell>
        </row>
        <row r="6441">
          <cell r="A6441">
            <v>87624</v>
          </cell>
          <cell r="B6441" t="str">
            <v>CONTRAPISO EM ARGAMASSA PRONTA, PREPARO MANUAL, APLICADO EM ÁREAS SECAS SOBRE LAJE, ADERIDO, ESPESSURA 2CM. AF_06/2014</v>
          </cell>
          <cell r="C6441" t="str">
            <v>M2</v>
          </cell>
          <cell r="D6441">
            <v>56.81</v>
          </cell>
        </row>
        <row r="6442">
          <cell r="A6442">
            <v>87630</v>
          </cell>
          <cell r="B6442" t="str">
            <v>CONTRAPISO EM ARGAMASSA TRAÇO 1:4 (CIMENTO E AREIA), PREPARO MECÂNICO COM BETONEIRA 400 L, APLICADO EM ÁREAS SECAS SOBRE LAJE, ADERIDO, ESPESSURA 3CM. AF_06/2014</v>
          </cell>
          <cell r="C6442" t="str">
            <v>M2</v>
          </cell>
          <cell r="D6442">
            <v>28.57</v>
          </cell>
        </row>
        <row r="6443">
          <cell r="A6443">
            <v>87632</v>
          </cell>
          <cell r="B6443" t="str">
            <v>CONTRAPISO EM ARGAMASSA TRAÇO 1:4 (CIMENTO E AREIA), PREPARO MANUAL, APLICADO EM ÁREAS SECAS SOBRE LAJE, ADERIDO, ESPESSURA 3CM. AF_06/2014</v>
          </cell>
          <cell r="C6443" t="str">
            <v>M2</v>
          </cell>
          <cell r="D6443">
            <v>31.82</v>
          </cell>
        </row>
        <row r="6444">
          <cell r="A6444">
            <v>87633</v>
          </cell>
          <cell r="B6444" t="str">
            <v>CONTRAPISO EM ARGAMASSA PRONTA, PREPARO MECÂNICO COM MISTURADOR 300 KG, APLICADO EM ÁREAS SECAS SOBRE LAJE, ADERIDO, ESPESSURA 3CM. AF_06/2014</v>
          </cell>
          <cell r="C6444" t="str">
            <v>M2</v>
          </cell>
          <cell r="D6444">
            <v>69.2</v>
          </cell>
        </row>
        <row r="6445">
          <cell r="A6445">
            <v>87634</v>
          </cell>
          <cell r="B6445" t="str">
            <v>CONTRAPISO EM ARGAMASSA PRONTA, PREPARO MANUAL, APLICADO EM ÁREAS SECAS SOBRE LAJE, ADERIDO, ESPESSURA 3CM. AF_06/2014</v>
          </cell>
          <cell r="C6445" t="str">
            <v>M2</v>
          </cell>
          <cell r="D6445">
            <v>75.680000000000007</v>
          </cell>
        </row>
        <row r="6446">
          <cell r="A6446">
            <v>87640</v>
          </cell>
          <cell r="B6446" t="str">
            <v>CONTRAPISO EM ARGAMASSA TRAÇO 1:4 (CIMENTO E AREIA), PREPARO MECÂNICO COM BETONEIRA 400 L, APLICADO EM ÁREAS SECAS SOBRE LAJE, ADERIDO, ESPESSURA 4CM. AF_06/2014</v>
          </cell>
          <cell r="C6446" t="str">
            <v>M2</v>
          </cell>
          <cell r="D6446">
            <v>33.11</v>
          </cell>
        </row>
        <row r="6447">
          <cell r="A6447">
            <v>87642</v>
          </cell>
          <cell r="B6447" t="str">
            <v>CONTRAPISO EM ARGAMASSA TRAÇO 1:4 (CIMENTO E AREIA), PREPARO MANUAL, APLICADO EM ÁREAS SECAS SOBRE LAJE, ADERIDO, ESPESSURA 4CM. AF_06/2014</v>
          </cell>
          <cell r="C6447" t="str">
            <v>M2</v>
          </cell>
          <cell r="D6447">
            <v>37.11</v>
          </cell>
        </row>
        <row r="6448">
          <cell r="A6448">
            <v>87643</v>
          </cell>
          <cell r="B6448" t="str">
            <v>CONTRAPISO EM ARGAMASSA PRONTA, PREPARO MECÂNICO COM MISTURADOR 300 KG, APLICADO EM ÁREAS SECAS SOBRE LAJE, ADERIDO, ESPESSURA 4CM. AF_06/2014</v>
          </cell>
          <cell r="C6448" t="str">
            <v>M2</v>
          </cell>
          <cell r="D6448">
            <v>83.08</v>
          </cell>
        </row>
        <row r="6449">
          <cell r="A6449">
            <v>87644</v>
          </cell>
          <cell r="B6449" t="str">
            <v>CONTRAPISO EM ARGAMASSA PRONTA, PREPARO MANUAL, APLICADO EM ÁREAS SECAS SOBRE LAJE, ADERIDO, ESPESSURA 4CM. AF_06/2014</v>
          </cell>
          <cell r="C6449" t="str">
            <v>M2</v>
          </cell>
          <cell r="D6449">
            <v>91.05</v>
          </cell>
        </row>
        <row r="6450">
          <cell r="A6450">
            <v>87680</v>
          </cell>
          <cell r="B6450" t="str">
            <v>CONTRAPISO EM ARGAMASSA TRAÇO 1:4 (CIMENTO E AREIA), PREPARO MECÂNICO COM BETONEIRA 400 L, APLICADO EM ÁREAS SECAS SOBRE LAJE, NÃO ADERIDO, ESPESSURA 4CM. AF_06/2014</v>
          </cell>
          <cell r="C6450" t="str">
            <v>M2</v>
          </cell>
          <cell r="D6450">
            <v>27.47</v>
          </cell>
        </row>
        <row r="6451">
          <cell r="A6451">
            <v>87682</v>
          </cell>
          <cell r="B6451" t="str">
            <v>CONTRAPISO EM ARGAMASSA TRAÇO 1:4 (CIMENTO E AREIA), PREPARO MANUAL, APLICADO EM ÁREAS SECAS SOBRE LAJE, NÃO ADERIDO, ESPESSURA 4CM. AF_06/2014</v>
          </cell>
          <cell r="C6451" t="str">
            <v>M2</v>
          </cell>
          <cell r="D6451">
            <v>31.47</v>
          </cell>
        </row>
        <row r="6452">
          <cell r="A6452">
            <v>87683</v>
          </cell>
          <cell r="B6452" t="str">
            <v>CONTRAPISO EM ARGAMASSA PRONTA, PREPARO MECÂNICO COM MISTURADOR 300 KG, APLICADO EM ÁREAS SECAS SOBRE LAJE, NÃO ADERIDO, ESPESSURA 4CM. AF_06/2014</v>
          </cell>
          <cell r="C6452" t="str">
            <v>M2</v>
          </cell>
          <cell r="D6452">
            <v>77.44</v>
          </cell>
        </row>
        <row r="6453">
          <cell r="A6453">
            <v>87684</v>
          </cell>
          <cell r="B6453" t="str">
            <v>CONTRAPISO EM ARGAMASSA PRONTA, PREPARO MANUAL, APLICADO EM ÁREAS SECAS SOBRE LAJE, NÃO ADERIDO, ESPESSURA 4CM. AF_06/2014</v>
          </cell>
          <cell r="C6453" t="str">
            <v>M2</v>
          </cell>
          <cell r="D6453">
            <v>85.41</v>
          </cell>
        </row>
        <row r="6454">
          <cell r="A6454">
            <v>87690</v>
          </cell>
          <cell r="B6454" t="str">
            <v>CONTRAPISO EM ARGAMASSA TRAÇO 1:4 (CIMENTO E AREIA), PREPARO MECÂNICO COM BETONEIRA 400 L, APLICADO EM ÁREAS SECAS SOBRE LAJE, NÃO ADERIDO, ESPESSURA 5CM. AF_06/2014</v>
          </cell>
          <cell r="C6454" t="str">
            <v>M2</v>
          </cell>
          <cell r="D6454">
            <v>31.9</v>
          </cell>
        </row>
        <row r="6455">
          <cell r="A6455">
            <v>87692</v>
          </cell>
          <cell r="B6455" t="str">
            <v>CONTRAPISO EM ARGAMASSA TRAÇO 1:4 (CIMENTO E AREIA), PREPARO MANUAL, APLICADO EM ÁREAS SECAS SOBRE LAJE, NÃO ADERIDO, ESPESSURA 5CM. AF_06/2014</v>
          </cell>
          <cell r="C6455" t="str">
            <v>M2</v>
          </cell>
          <cell r="D6455">
            <v>36.479999999999997</v>
          </cell>
        </row>
        <row r="6456">
          <cell r="A6456">
            <v>87693</v>
          </cell>
          <cell r="B6456" t="str">
            <v>CONTRAPISO EM ARGAMASSA PRONTA, PREPARO MECÂNICO COM MISTURADOR 300 KG, APLICADO EM ÁREAS SECAS SOBRE LAJE, NÃO ADERIDO, ESPESSURA 5CM. AF_06/2014</v>
          </cell>
          <cell r="C6456" t="str">
            <v>M2</v>
          </cell>
          <cell r="D6456">
            <v>89.13</v>
          </cell>
        </row>
        <row r="6457">
          <cell r="A6457">
            <v>87694</v>
          </cell>
          <cell r="B6457" t="str">
            <v>CONTRAPISO EM ARGAMASSA PRONTA, PREPARO MANUAL, APLICADO EM ÁREAS SECAS SOBRE LAJE, NÃO ADERIDO, ESPESSURA 5CM. AF_06/2014</v>
          </cell>
          <cell r="C6457" t="str">
            <v>M2</v>
          </cell>
          <cell r="D6457">
            <v>98.25</v>
          </cell>
        </row>
        <row r="6458">
          <cell r="A6458">
            <v>87700</v>
          </cell>
          <cell r="B6458" t="str">
            <v>CONTRAPISO EM ARGAMASSA TRAÇO 1:4 (CIMENTO E AREIA), PREPARO MECÂNICO COM BETONEIRA 400 L, APLICADO EM ÁREAS SECAS SOBRE LAJE, NÃO ADERIDO, ESPESSURA 6CM. AF_06/2014</v>
          </cell>
          <cell r="C6458" t="str">
            <v>M2</v>
          </cell>
          <cell r="D6458">
            <v>34.47</v>
          </cell>
        </row>
        <row r="6459">
          <cell r="A6459">
            <v>87702</v>
          </cell>
          <cell r="B6459" t="str">
            <v>CONTRAPISO EM ARGAMASSA TRAÇO 1:4 (CIMENTO E AREIA), PREPARO MANUAL, APLICADO EM ÁREAS SECAS SOBRE LAJE, NÃO ADERIDO, ESPESSURA 6CM. AF_06/2014</v>
          </cell>
          <cell r="C6459" t="str">
            <v>M2</v>
          </cell>
          <cell r="D6459">
            <v>39.46</v>
          </cell>
        </row>
        <row r="6460">
          <cell r="A6460">
            <v>87703</v>
          </cell>
          <cell r="B6460" t="str">
            <v>CONTRAPISO EM ARGAMASSA PRONTA, PREPARO MECÂNICO COM MISTURADOR 300 KG, APLICADO EM ÁREAS SECAS SOBRE LAJE, NÃO ADERIDO, ESPESSURA 6CM. AF_06/2014</v>
          </cell>
          <cell r="C6460" t="str">
            <v>M2</v>
          </cell>
          <cell r="D6460">
            <v>96.8</v>
          </cell>
        </row>
        <row r="6461">
          <cell r="A6461">
            <v>87704</v>
          </cell>
          <cell r="B6461" t="str">
            <v>CONTRAPISO EM ARGAMASSA PRONTA, PREPARO MANUAL, APLICADO EM ÁREAS SECAS SOBRE LAJE, NÃO ADERIDO, ESPESSURA 6CM. AF_06/2014</v>
          </cell>
          <cell r="C6461" t="str">
            <v>M2</v>
          </cell>
          <cell r="D6461">
            <v>106.73</v>
          </cell>
        </row>
        <row r="6462">
          <cell r="A6462">
            <v>87735</v>
          </cell>
          <cell r="B6462" t="str">
            <v>CONTRAPISO EM ARGAMASSA TRAÇO 1:4 (CIMENTO E AREIA), PREPARO MECÂNICO COM BETONEIRA 400 L, APLICADO EM ÁREAS MOLHADAS SOBRE LAJE, ADERIDO, ESPESSURA 2CM. AF_06/2014</v>
          </cell>
          <cell r="C6462" t="str">
            <v>M2</v>
          </cell>
          <cell r="D6462">
            <v>30.24</v>
          </cell>
        </row>
        <row r="6463">
          <cell r="A6463">
            <v>87737</v>
          </cell>
          <cell r="B6463" t="str">
            <v>CONTRAPISO EM ARGAMASSA TRAÇO 1:4 (CIMENTO E AREIA), PREPARO MANUAL, APLICADO EM ÁREAS MOLHADAS SOBRE LAJE, ADERIDO, ESPESSURA 2CM. AF_06/2014</v>
          </cell>
          <cell r="C6463" t="str">
            <v>M2</v>
          </cell>
          <cell r="D6463">
            <v>32.58</v>
          </cell>
        </row>
        <row r="6464">
          <cell r="A6464">
            <v>87738</v>
          </cell>
          <cell r="B6464" t="str">
            <v>CONTRAPISO EM ARGAMASSA PRONTA, PREPARO MECÂNICO COM MISTURADOR 300 KG, APLICADO EM ÁREAS MOLHADAS SOBRE LAJE, ADERIDO, ESPESSURA 2CM. AF_06/2014</v>
          </cell>
          <cell r="C6464" t="str">
            <v>M2</v>
          </cell>
          <cell r="D6464">
            <v>59.47</v>
          </cell>
        </row>
        <row r="6465">
          <cell r="A6465">
            <v>87739</v>
          </cell>
          <cell r="B6465" t="str">
            <v>CONTRAPISO EM ARGAMASSA PRONTA, PREPARO MANUAL, APLICADO EM ÁREAS MOLHADAS SOBRE LAJE, ADERIDO, ESPESSURA 2CM. AF_06/2014</v>
          </cell>
          <cell r="C6465" t="str">
            <v>M2</v>
          </cell>
          <cell r="D6465">
            <v>64.13</v>
          </cell>
        </row>
        <row r="6466">
          <cell r="A6466">
            <v>87745</v>
          </cell>
          <cell r="B6466" t="str">
            <v>CONTRAPISO EM ARGAMASSA TRAÇO 1:4 (CIMENTO E AREIA), PREPARO MECÂNICO COM BETONEIRA 400 L, APLICADO EM ÁREAS MOLHADAS SOBRE LAJE, ADERIDO, ESPESSURA 3CM. AF_06/2014</v>
          </cell>
          <cell r="C6466" t="str">
            <v>M2</v>
          </cell>
          <cell r="D6466">
            <v>35.880000000000003</v>
          </cell>
        </row>
        <row r="6467">
          <cell r="A6467">
            <v>87747</v>
          </cell>
          <cell r="B6467" t="str">
            <v>CONTRAPISO EM ARGAMASSA TRAÇO 1:4 (CIMENTO E AREIA), PREPARO MANUAL, APLICADO EM ÁREAS MOLHADAS SOBRE LAJE, ADERIDO, ESPESSURA 3CM. AF_06/2014</v>
          </cell>
          <cell r="C6467" t="str">
            <v>M2</v>
          </cell>
          <cell r="D6467">
            <v>39.130000000000003</v>
          </cell>
        </row>
        <row r="6468">
          <cell r="A6468">
            <v>87748</v>
          </cell>
          <cell r="B6468" t="str">
            <v>CONTRAPISO EM ARGAMASSA PRONTA, PREPARO MECÂNICO COM MISTURADOR 300 KG, APLICADO EM ÁREAS MOLHADAS SOBRE LAJE, ADERIDO, ESPESSURA 3CM. AF_06/2014</v>
          </cell>
          <cell r="C6468" t="str">
            <v>M2</v>
          </cell>
          <cell r="D6468">
            <v>76.510000000000005</v>
          </cell>
        </row>
        <row r="6469">
          <cell r="A6469">
            <v>87749</v>
          </cell>
          <cell r="B6469" t="str">
            <v>CONTRAPISO EM ARGAMASSA PRONTA, PREPARO MANUAL, APLICADO EM ÁREAS MOLHADAS SOBRE LAJE, ADERIDO, ESPESSURA 3CM. AF_06/2014</v>
          </cell>
          <cell r="C6469" t="str">
            <v>M2</v>
          </cell>
          <cell r="D6469">
            <v>82.99</v>
          </cell>
        </row>
        <row r="6470">
          <cell r="A6470">
            <v>87755</v>
          </cell>
          <cell r="B6470" t="str">
            <v>CONTRAPISO EM ARGAMASSA TRAÇO 1:4 (CIMENTO E AREIA), PREPARO MECÂNICO COM BETONEIRA 400 L, APLICADO EM ÁREAS MOLHADAS SOBRE IMPERMEABILIZAÇÃO, ESPESSURA 3CM. AF_06/2014</v>
          </cell>
          <cell r="C6470" t="str">
            <v>M2</v>
          </cell>
          <cell r="D6470">
            <v>32.92</v>
          </cell>
        </row>
        <row r="6471">
          <cell r="A6471">
            <v>87757</v>
          </cell>
          <cell r="B6471" t="str">
            <v>CONTRAPISO EM ARGAMASSA TRAÇO 1:4 (CIMENTO E AREIA), PREPARO MANUAL, APLICADO EM ÁREAS MOLHADAS SOBRE IMPERMEABILIZAÇÃO, ESPESSURA 3CM. AF_06/2014</v>
          </cell>
          <cell r="C6471" t="str">
            <v>M2</v>
          </cell>
          <cell r="D6471">
            <v>36.17</v>
          </cell>
        </row>
        <row r="6472">
          <cell r="A6472">
            <v>87758</v>
          </cell>
          <cell r="B6472" t="str">
            <v>CONTRAPISO EM ARGAMASSA PRONTA, PREPARO MECÂNICO COM MISTURADOR 300 KG, APLICADO EM ÁREAS MOLHADAS SOBRE IMPERMEABILIZAÇÃO, ESPESSURA 3CM. AF_06/2014</v>
          </cell>
          <cell r="C6472" t="str">
            <v>M2</v>
          </cell>
          <cell r="D6472">
            <v>73.55</v>
          </cell>
        </row>
        <row r="6473">
          <cell r="A6473">
            <v>87759</v>
          </cell>
          <cell r="B6473" t="str">
            <v>CONTRAPISO EM ARGAMASSA PRONTA, PREPARO MANUAL, APLICADO EM ÁREAS MOLHADAS SOBRE IMPERMEABILIZAÇÃO, ESPESSURA 3CM. AF_06/2014</v>
          </cell>
          <cell r="C6473" t="str">
            <v>M2</v>
          </cell>
          <cell r="D6473">
            <v>80.03</v>
          </cell>
        </row>
        <row r="6474">
          <cell r="A6474">
            <v>87765</v>
          </cell>
          <cell r="B6474" t="str">
            <v>CONTRAPISO EM ARGAMASSA TRAÇO 1:4 (CIMENTO E AREIA), PREPARO MECÂNICO COM BETONEIRA 400 L, APLICADO EM ÁREAS MOLHADAS SOBRE IMPERMEABILIZAÇÃO, ESPESSURA 4CM. AF_06/2014</v>
          </cell>
          <cell r="C6474" t="str">
            <v>M2</v>
          </cell>
          <cell r="D6474">
            <v>37.46</v>
          </cell>
        </row>
        <row r="6475">
          <cell r="A6475">
            <v>87767</v>
          </cell>
          <cell r="B6475" t="str">
            <v>CONTRAPISO EM ARGAMASSA TRAÇO 1:4 (CIMENTO E AREIA), PREPARO MANUAL, APLICADO EM ÁREAS MOLHADAS SOBRE IMPERMEABILIZAÇÃO, ESPESSURA 4CM. AF_06/2014</v>
          </cell>
          <cell r="C6475" t="str">
            <v>M2</v>
          </cell>
          <cell r="D6475">
            <v>41.46</v>
          </cell>
        </row>
        <row r="6476">
          <cell r="A6476">
            <v>87768</v>
          </cell>
          <cell r="B6476" t="str">
            <v>CONTRAPISO EM ARGAMASSA PRONTA, PREPARO MECÂNICO COM MISTURADOR 300 KG, APLICADO EM ÁREAS MOLHADAS SOBRE IMPERMEABILIZAÇÃO, ESPESSURA 4CM. AF_06/2014</v>
          </cell>
          <cell r="C6476" t="str">
            <v>M2</v>
          </cell>
          <cell r="D6476">
            <v>87.43</v>
          </cell>
        </row>
        <row r="6477">
          <cell r="A6477">
            <v>87769</v>
          </cell>
          <cell r="B6477" t="str">
            <v>CONTRAPISO EM ARGAMASSA PRONTA, PREPARO MANUAL, APLICADO EM ÁREAS MOLHADAS SOBRE IMPERMEABILIZAÇÃO, ESPESSURA 4CM. AF_06/2014</v>
          </cell>
          <cell r="C6477" t="str">
            <v>M2</v>
          </cell>
          <cell r="D6477">
            <v>95.4</v>
          </cell>
        </row>
        <row r="6478">
          <cell r="A6478">
            <v>87775</v>
          </cell>
          <cell r="B6478" t="str">
            <v>EMBOÇO OU MASSA ÚNICA EM ARGAMASSA TRAÇO 1:2:8, PREPARO MECÂNICO COM BETONEIRA 400 L, APLICADA MANUALMENTE EM PANOS DE FACHADA COM PRESENÇA DE VÃOS, ESPESSURA DE 25 MM. AF_06/2014</v>
          </cell>
          <cell r="C6478" t="str">
            <v>M2</v>
          </cell>
          <cell r="D6478">
            <v>37.479999999999997</v>
          </cell>
        </row>
        <row r="6479">
          <cell r="A6479">
            <v>87777</v>
          </cell>
          <cell r="B6479" t="str">
            <v>EMBOÇO OU MASSA ÚNICA EM ARGAMASSA TRAÇO 1:2:8, PREPARO MANUAL, APLICADA MANUALMENTE EM PANOS DE FACHADA COM PRESENÇA DE VÃOS, ESPESSURA DE 25 MM. AF_06/2014</v>
          </cell>
          <cell r="C6479" t="str">
            <v>M2</v>
          </cell>
          <cell r="D6479">
            <v>39.89</v>
          </cell>
        </row>
        <row r="6480">
          <cell r="A6480">
            <v>87778</v>
          </cell>
          <cell r="B6480" t="str">
            <v>EMBOÇO OU MASSA ÚNICA EM ARGAMASSA INDUSTRIALIZADA, PREPARO MECÂNICO E APLICAÇÃO COM EQUIPAMENTO DE MISTURA E PROJEÇÃO DE 1,5 M3/H DE ARGAMASSA EM PANOS DE FACHADA COM PRESENÇA DE VÃOS, ESPESSURA DE 25 MM. AF_06/2014</v>
          </cell>
          <cell r="C6480" t="str">
            <v>M2</v>
          </cell>
          <cell r="D6480">
            <v>52.02</v>
          </cell>
        </row>
        <row r="6481">
          <cell r="A6481">
            <v>87779</v>
          </cell>
          <cell r="B6481" t="str">
            <v>EMBOÇO OU MASSA ÚNICA EM ARGAMASSA TRAÇO 1:2:8, PREPARO MECÂNICO COM BETONEIRA 400 L, APLICADA MANUALMENTE EM PANOS DE FACHADA COM PRESENÇA DE VÃOS, ESPESSURA DE 35 MM. AF_06/2014</v>
          </cell>
          <cell r="C6481" t="str">
            <v>M2</v>
          </cell>
          <cell r="D6481">
            <v>43.76</v>
          </cell>
        </row>
        <row r="6482">
          <cell r="A6482">
            <v>87781</v>
          </cell>
          <cell r="B6482" t="str">
            <v>EMBOÇO OU MASSA ÚNICA EM ARGAMASSA TRAÇO 1:2:8, PREPARO MANUAL, APLICADA MANUALMENTE EM PANOS DE FACHADA COM PRESENÇA DE VÃOS, ESPESSURA DE 35 MM. AF_06/2014</v>
          </cell>
          <cell r="C6482" t="str">
            <v>M2</v>
          </cell>
          <cell r="D6482">
            <v>46.99</v>
          </cell>
        </row>
        <row r="6483">
          <cell r="A6483">
            <v>87783</v>
          </cell>
          <cell r="B6483" t="str">
            <v>EMBOÇO OU MASSA ÚNICA EM ARGAMASSA INDUSTRIALIZADA, PREPARO MECÂNICO E APLICAÇÃO COM EQUIPAMENTO DE MISTURA E PROJEÇÃO DE 1,5 M3/H DE ARGAMASSA EM PANOS DE FACHADA COM PRESENÇA DE VÃOS, ESPESSURA DE 35 MM. AF_06/2014</v>
          </cell>
          <cell r="C6483" t="str">
            <v>M2</v>
          </cell>
          <cell r="D6483">
            <v>64.62</v>
          </cell>
        </row>
        <row r="6484">
          <cell r="A6484">
            <v>87784</v>
          </cell>
          <cell r="B6484" t="str">
            <v>EMBOÇO OU MASSA ÚNICA EM ARGAMASSA TRAÇO 1:2:8, PREPARO MECÂNICO COM BETONEIRA 400 L, APLICADA MANUALMENTE EM PANOS DE FACHADA COM PRESENÇA DE VÃOS, ESPESSURA DE 45 MM. AF_06/2014</v>
          </cell>
          <cell r="C6484" t="str">
            <v>M2</v>
          </cell>
          <cell r="D6484">
            <v>50.02</v>
          </cell>
        </row>
        <row r="6485">
          <cell r="A6485">
            <v>87786</v>
          </cell>
          <cell r="B6485" t="str">
            <v>EMBOÇO OU MASSA ÚNICA EM ARGAMASSA TRAÇO 1:2:8, PREPARO MANUAL, APLICADA MANUALMENTE EM PANOS DE FACHADA COM PRESENÇA DE VÃOS, ESPESSURA DE 45 MM. AF_06/2014</v>
          </cell>
          <cell r="C6485" t="str">
            <v>M2</v>
          </cell>
          <cell r="D6485">
            <v>54.07</v>
          </cell>
        </row>
        <row r="6486">
          <cell r="A6486">
            <v>87787</v>
          </cell>
          <cell r="B6486" t="str">
            <v>EMBOÇO OU MASSA ÚNICA EM ARGAMASSA INDUSTRIALIZADA, PREPARO MECÂNICO E APLICAÇÃO COM EQUIPAMENTO DE MISTURA E PROJEÇÃO DE 1,5 M3/H DE ARGAMASSA EM PANOS DE FACHADA COM PRESENÇA DE VÃOS, ESPESSURA DE 45 MM. AF_06/2014</v>
          </cell>
          <cell r="C6486" t="str">
            <v>M2</v>
          </cell>
          <cell r="D6486">
            <v>77.25</v>
          </cell>
        </row>
        <row r="6487">
          <cell r="A6487">
            <v>87788</v>
          </cell>
          <cell r="B6487" t="str">
            <v>EMBOÇO OU MASSA ÚNICA EM ARGAMASSA TRAÇO 1:2:8, PREPARO MECÂNICO COM BETONEIRA 400 L, APLICADA MANUALMENTE EM PANOS DE FACHADA COM PRESENÇA DE VÃOS, ESPESSURA MAIOR OU IGUAL A 50 MM. AF_06/2014</v>
          </cell>
          <cell r="C6487" t="str">
            <v>M2</v>
          </cell>
          <cell r="D6487">
            <v>64.13</v>
          </cell>
        </row>
        <row r="6488">
          <cell r="A6488">
            <v>87790</v>
          </cell>
          <cell r="B6488" t="str">
            <v>EMBOÇO OU MASSA ÚNICA EM ARGAMASSA TRAÇO 1:2:8, PREPARO MANUAL, APLICADA MANUALMENTE EM PANOS DE FACHADA COM PRESENÇA DE VÃOS, ESPESSURA MAIOR OU IGUAL A 50 MM. AF_06/2014</v>
          </cell>
          <cell r="C6488" t="str">
            <v>M2</v>
          </cell>
          <cell r="D6488">
            <v>68.58</v>
          </cell>
        </row>
        <row r="6489">
          <cell r="A6489">
            <v>87791</v>
          </cell>
          <cell r="B6489" t="str">
            <v>EMBOÇO OU MASSA ÚNICA EM ARGAMASSA INDUSTRIALIZADA, PREPARO MECÂNICO E APLICAÇÃO COM EQUIPAMENTO DE MISTURA E PROJEÇÃO DE 1,5 M3/H DE ARGAMASSA EM PANOS DE FACHADA COM PRESENÇA DE VÃOS, ESPESSURA MAIOR OU IGUAL A 50 MM. AF_06/2014</v>
          </cell>
          <cell r="C6489" t="str">
            <v>M2</v>
          </cell>
          <cell r="D6489">
            <v>91.66</v>
          </cell>
        </row>
        <row r="6490">
          <cell r="A6490">
            <v>87792</v>
          </cell>
          <cell r="B6490" t="str">
            <v>EMBOÇO OU MASSA ÚNICA EM ARGAMASSA TRAÇO 1:2:8, PREPARO MECÂNICO COM BETONEIRA 400 L, APLICADA MANUALMENTE EM PANOS CEGOS DE FACHADA (SEM PRESENÇA DE VÃOS), ESPESSURA DE 25 MM. AF_06/2014</v>
          </cell>
          <cell r="C6490" t="str">
            <v>M2</v>
          </cell>
          <cell r="D6490">
            <v>25.1</v>
          </cell>
        </row>
        <row r="6491">
          <cell r="A6491">
            <v>87794</v>
          </cell>
          <cell r="B6491" t="str">
            <v>EMBOÇO OU MASSA ÚNICA EM ARGAMASSA TRAÇO 1:2:8, PREPARO MANUAL, APLICADA MANUALMENTE EM PANOS CEGOS DE FACHADA (SEM PRESENÇA DE VÃOS), ESPESSURA DE 25 MM. AF_06/2014</v>
          </cell>
          <cell r="C6491" t="str">
            <v>M2</v>
          </cell>
          <cell r="D6491">
            <v>27.35</v>
          </cell>
        </row>
        <row r="6492">
          <cell r="A6492">
            <v>87795</v>
          </cell>
          <cell r="B6492" t="str">
            <v>EMBOÇO OU MASSA ÚNICA EM ARGAMASSA INDUSTRIALIZADA, PREPARO MECÂNICO E APLICAÇÃO COM EQUIPAMENTO DE MISTURA E PROJEÇÃO DE 1,5 M3/H DE ARGAMASSA EM PANOS CEGOS DE FACHADA (SEM PRESENÇA DE VÃOS), ESPESSURA DE 25 MM. AF_06/2014</v>
          </cell>
          <cell r="C6492" t="str">
            <v>M2</v>
          </cell>
          <cell r="D6492">
            <v>38.39</v>
          </cell>
        </row>
        <row r="6493">
          <cell r="A6493">
            <v>87797</v>
          </cell>
          <cell r="B6493" t="str">
            <v>EMBOÇO OU MASSA ÚNICA EM ARGAMASSA TRAÇO 1:2:8, PREPARO MECÂNICO COM BETONEIRA 400 L, APLICADA MANUALMENTE EM PANOS CEGOS DE FACHADA (SEM PRESENÇA DE VÃOS), ESPESSURA DE 35 MM. AF_06/2014</v>
          </cell>
          <cell r="C6493" t="str">
            <v>M2</v>
          </cell>
          <cell r="D6493">
            <v>31.12</v>
          </cell>
        </row>
        <row r="6494">
          <cell r="A6494">
            <v>87799</v>
          </cell>
          <cell r="B6494" t="str">
            <v>EMBOÇO OU MASSA ÚNICA EM ARGAMASSA TRAÇO 1:2:8, PREPARO MANUAL, APLICADA MANUALMENTE EM PANOS CEGOS DE FACHADA (SEM PRESENÇA DE VÃOS), ESPESSURA DE 35 MM. AF_06/2014</v>
          </cell>
          <cell r="C6494" t="str">
            <v>M2</v>
          </cell>
          <cell r="D6494">
            <v>34.14</v>
          </cell>
        </row>
        <row r="6495">
          <cell r="A6495">
            <v>87800</v>
          </cell>
          <cell r="B6495" t="str">
            <v>EMBOÇO OU MASSA ÚNICA EM ARGAMASSA INDUSTRIALIZADA, PREPARO MECÂNICO E APLICAÇÃO COM EQUIPAMENTO DE MISTURA E PROJEÇÃO DE 1,5 M3/H DE ARGAMASSA EM PANOS CEGOS DE FACHADA (SEM PRESENÇA DE VÃOS), ESPESSURA DE 35 MM. AF_06/2014</v>
          </cell>
          <cell r="C6495" t="str">
            <v>M2</v>
          </cell>
          <cell r="D6495">
            <v>50.33</v>
          </cell>
        </row>
        <row r="6496">
          <cell r="A6496">
            <v>87801</v>
          </cell>
          <cell r="B6496" t="str">
            <v>EMBOÇO OU MASSA ÚNICA EM ARGAMASSA TRAÇO 1:2:8, PREPARO MECÂNICO COM BETONEIRA 400 L, APLICADA MANUALMENTE EM PANOS CEGOS DE FACHADA (SEM PRESENÇA DE VÃOS), ESPESSURA DE 45 MM. AF_06/2014</v>
          </cell>
          <cell r="C6496" t="str">
            <v>M2</v>
          </cell>
          <cell r="D6496">
            <v>37.15</v>
          </cell>
        </row>
        <row r="6497">
          <cell r="A6497">
            <v>87803</v>
          </cell>
          <cell r="B6497" t="str">
            <v>EMBOÇO OU MASSA ÚNICA EM ARGAMASSA TRAÇO 1:2:8, PREPARO MANUAL, APLICADA MANUALMENTE EM PANOS CEGOS DE FACHADA (SEM PRESENÇA DE VÃOS), ESPESSURA DE 45 MM. AF_06/2014</v>
          </cell>
          <cell r="C6497" t="str">
            <v>M2</v>
          </cell>
          <cell r="D6497">
            <v>40.93</v>
          </cell>
        </row>
        <row r="6498">
          <cell r="A6498">
            <v>87804</v>
          </cell>
          <cell r="B6498" t="str">
            <v>EMBOÇO OU MASSA ÚNICA EM ARGAMASSA INDUSTRIALIZADA, PREPARO MECÂNICO E APLICAÇÃO COM EQUIPAMENTO DE MISTURA E PROJEÇÃO DE 1,5 M3/H DE ARGAMASSA EM PANOS CEGOS DE FACHADA (SEM PRESENÇA DE VÃOS), ESPESSURA DE 45 MM. AF_06/2014</v>
          </cell>
          <cell r="C6498" t="str">
            <v>M2</v>
          </cell>
          <cell r="D6498">
            <v>62.29</v>
          </cell>
        </row>
        <row r="6499">
          <cell r="A6499">
            <v>87805</v>
          </cell>
          <cell r="B6499" t="str">
            <v>EMBOÇO OU MASSA ÚNICA EM ARGAMASSA TRAÇO 1:2:8, PREPARO MECÂNICO COM BETONEIRA 400 L, APLICADA MANUALMENTE EM PANOS CEGOS DE FACHADA (SEM PRESENÇA DE VÃOS), ESPESSURA MAIOR OU IGUAL A 50 MM. AF_06/2014</v>
          </cell>
          <cell r="C6499" t="str">
            <v>M2</v>
          </cell>
          <cell r="D6499">
            <v>42.67</v>
          </cell>
        </row>
        <row r="6500">
          <cell r="A6500">
            <v>87807</v>
          </cell>
          <cell r="B6500" t="str">
            <v>EMBOÇO OU MASSA ÚNICA EM ARGAMASSA TRAÇO 1:2:8, PREPARO MANUAL, APLICADA MANUALMENTE EM PANOS CEGOS DE FACHADA (SEM PRESENÇA DE VÃOS), ESPESSURA MAIOR OU IGUAL A 50 MM. AF_06/2014</v>
          </cell>
          <cell r="C6500" t="str">
            <v>M2</v>
          </cell>
          <cell r="D6500">
            <v>46.84</v>
          </cell>
        </row>
        <row r="6501">
          <cell r="A6501">
            <v>87808</v>
          </cell>
          <cell r="B6501" t="str">
            <v>EMBOÇO OU MASSA ÚNICA EM ARGAMASSA INDUSTRIALIZADA, PREPARO MECÂNICO E APLICAÇÃO COM EQUIPAMENTO DE MISTURA E PROJEÇÃO DE 1,5 M3/H DE ARGAMASSA EM PANOS CEGOS DE FACHADA (SEM PRESENÇA DE VÃOS), ESPESSURA MAIOR OU IGUAL A 50 MM. AF_06/2014</v>
          </cell>
          <cell r="C6501" t="str">
            <v>M2</v>
          </cell>
          <cell r="D6501">
            <v>67.95</v>
          </cell>
        </row>
        <row r="6502">
          <cell r="A6502">
            <v>87809</v>
          </cell>
          <cell r="B6502" t="str">
            <v>EMBOÇO OU MASSA ÚNICA EM ARGAMASSA TRAÇO 1:2:8, PREPARO MECÂNICO COM BETONEIRA 400 L, APLICADA MANUALMENTE EM SUPERFÍCIES EXTERNAS DA SACADA, ESPESSURA DE 25 MM, SEM USO DE TELA METÁLICA DE REFORÇO CONTRA FISSURAÇÃO. AF_06/2014</v>
          </cell>
          <cell r="C6502" t="str">
            <v>M2</v>
          </cell>
          <cell r="D6502">
            <v>58.93</v>
          </cell>
        </row>
        <row r="6503">
          <cell r="A6503">
            <v>87811</v>
          </cell>
          <cell r="B6503" t="str">
            <v>EMBOÇO OU MASSA ÚNICA EM ARGAMASSA TRAÇO 1:2:8, PREPARO MANUAL, APLICADA MANUALMENTE EM SUPERFÍCIES EXTERNAS DA SACADA, ESPESSURA DE 25 MM, SEM USO DE TELA METÁLICA DE REFORÇO CONTRA FISSURAÇÃO. AF_06/2014</v>
          </cell>
          <cell r="C6503" t="str">
            <v>M2</v>
          </cell>
          <cell r="D6503">
            <v>61.18</v>
          </cell>
        </row>
        <row r="6504">
          <cell r="A6504">
            <v>87812</v>
          </cell>
          <cell r="B6504" t="str">
            <v>EMBOÇO OU MASSA ÚNICA EM ARGAMASSA INDUSTRIALIZADA, PREPARO MECÂNICO E APLICAÇÃO COM EQUIPAMENTO DE MISTURA E PROJEÇÃO DE 1,5 M3/H EM SUPERFÍCIES EXTERNAS DA SACADA, ESPESSURA 25 MM, SEM USO DE TELA METÁLICA. AF_06/2014</v>
          </cell>
          <cell r="C6504" t="str">
            <v>M2</v>
          </cell>
          <cell r="D6504">
            <v>71.91</v>
          </cell>
        </row>
        <row r="6505">
          <cell r="A6505">
            <v>87813</v>
          </cell>
          <cell r="B6505" t="str">
            <v>EMBOÇO OU MASSA ÚNICA EM ARGAMASSA TRAÇO 1:2:8, PREPARO MECÂNICO COM BETONEIRA 400 L, APLICADA MANUALMENTE EM SUPERFÍCIES EXTERNAS DA SACADA, ESPESSURA DE 35 MM, SEM USO DE TELA METÁLICA DE REFORÇO CONTRA FISSURAÇÃO. AF_06/2014</v>
          </cell>
          <cell r="C6505" t="str">
            <v>M2</v>
          </cell>
          <cell r="D6505">
            <v>64.959999999999994</v>
          </cell>
        </row>
        <row r="6506">
          <cell r="A6506">
            <v>87815</v>
          </cell>
          <cell r="B6506" t="str">
            <v>EMBOÇO OU MASSA ÚNICA EM ARGAMASSA TRAÇO 1:2:8, PREPARO MANUAL, APLICADA MANUALMENTE EM SUPERFÍCIES EXTERNAS DA SACADA, ESPESSURA DE 35 MM, SEM USO DE TELA METÁLICA DE REFORÇO CONTRA FISSURAÇÃO. AF_06/2014</v>
          </cell>
          <cell r="C6506" t="str">
            <v>M2</v>
          </cell>
          <cell r="D6506">
            <v>67.98</v>
          </cell>
        </row>
        <row r="6507">
          <cell r="A6507">
            <v>87816</v>
          </cell>
          <cell r="B6507" t="str">
            <v>EMBOÇO OU MASSA ÚNICA EM ARGAMASSA INDUSTRIALIZADA, PREPARO MECÂNICO E APLICAÇÃO COM EQUIPAMENTO DE MISTURA E PROJEÇÃO DE 1,5 M3/H EM SUPERFÍCIES EXTERNAS DA SACADA, ESPESSURA 35 MM, SEM USO DE TELA METÁLICA. AF_06/2014</v>
          </cell>
          <cell r="C6507" t="str">
            <v>M2</v>
          </cell>
          <cell r="D6507">
            <v>83.86</v>
          </cell>
        </row>
        <row r="6508">
          <cell r="A6508">
            <v>87817</v>
          </cell>
          <cell r="B6508" t="str">
            <v>EMBOÇO OU MASSA ÚNICA EM ARGAMASSA TRAÇO 1:2:8, PREPARO MECÂNICO COM BETONEIRA 400 L, APLICADA MANUALMENTE EM SUPERFÍCIES EXTERNAS DA SACADA, ESPESSURA DE 45 MM, SEM USO DE TELA METÁLICA DE REFORÇO CONTRA FISSURAÇÃO. AF_06/2014</v>
          </cell>
          <cell r="C6508" t="str">
            <v>M2</v>
          </cell>
          <cell r="D6508">
            <v>70.67</v>
          </cell>
        </row>
        <row r="6509">
          <cell r="A6509">
            <v>87819</v>
          </cell>
          <cell r="B6509" t="str">
            <v>EMBOÇO OU MASSA ÚNICA EM ARGAMASSA TRAÇO 1:2:8, PREPARO MANUAL, APLICADA MANUALMENTE EM SUPERFÍCIES EXTERNAS DA SACADA, ESPESSURA DE 45 MM, SEM USO DE TELA METÁLICA DE REFORÇO CONTRA FISSURAÇÃO. AF_06/2014</v>
          </cell>
          <cell r="C6509" t="str">
            <v>M2</v>
          </cell>
          <cell r="D6509">
            <v>74.45</v>
          </cell>
        </row>
        <row r="6510">
          <cell r="A6510">
            <v>87820</v>
          </cell>
          <cell r="B6510" t="str">
            <v>EMBOÇO OU MASSA ÚNICA EM ARGAMASSA INDUSTRIALIZADA, PREPARO MECÂNICO E APLICAÇÃO COM EQUIPAMENTO DE MISTURA E PROJEÇÃO DE 1,5 M3/H EM SUPERFÍCIES EXTERNAS DA SACADA, ESPESSURA 45 MM, SEM USO DE TELA METÁLICA. AF_06/2014</v>
          </cell>
          <cell r="C6510" t="str">
            <v>M2</v>
          </cell>
          <cell r="D6510">
            <v>95.81</v>
          </cell>
        </row>
        <row r="6511">
          <cell r="A6511">
            <v>87821</v>
          </cell>
          <cell r="B6511" t="str">
            <v>EMBOÇO OU MASSA ÚNICA EM ARGAMASSA TRAÇO 1:2:8, PREPARO MECÂNICO COM BETONEIRA 400 L, APLICADA MANUALMENTE EM SUPERFÍCIES EXTERNAS DA SACADA, ESPESSURA MAIOR OU IGUAL A 50 MM, SEM USO DE TELA METÁLICA DE REFORÇO CONTRA FISSURAÇÃO. AF_06/2014</v>
          </cell>
          <cell r="C6511" t="str">
            <v>M2</v>
          </cell>
          <cell r="D6511">
            <v>101.62</v>
          </cell>
        </row>
        <row r="6512">
          <cell r="A6512">
            <v>87823</v>
          </cell>
          <cell r="B6512" t="str">
            <v>EMBOÇO OU MASSA ÚNICA EM ARGAMASSA TRAÇO 1:2:8, PREPARO MANUAL, APLICADA MANUALMENTE EM SUPERFÍCIES EXTERNAS DA SACADA, ESPESSURA MAIOR OU IGUAL A 50 MM, SEM USO DE TELA METÁLICA DE REFORÇO CONTRA FISSURAÇÃO. AF_06/2014</v>
          </cell>
          <cell r="C6512" t="str">
            <v>M2</v>
          </cell>
          <cell r="D6512">
            <v>105.79</v>
          </cell>
        </row>
        <row r="6513">
          <cell r="A6513">
            <v>87824</v>
          </cell>
          <cell r="B6513" t="str">
            <v>EMBOÇO OU MASSA ÚNICA EM ARGAMASSA INDUSTRIALIZADA, PREPARO MECÂNICO E APLICAÇÃO COM EQUIPAMENTO DE MISTURA E PROJEÇÃO DE 1,5 M3/H EM SUPERFÍCIES EXTERNAS DA SACADA, ESPESSURA MAIOR OU IGUAL A 50 MM, SEM USO DE TELA METÁLICA. AF_06/2014</v>
          </cell>
          <cell r="C6513" t="str">
            <v>M2</v>
          </cell>
          <cell r="D6513">
            <v>126.59</v>
          </cell>
        </row>
        <row r="6514">
          <cell r="A6514">
            <v>87825</v>
          </cell>
          <cell r="B6514" t="str">
            <v>EMBOÇO OU MASSA ÚNICA EM ARGAMASSA TRAÇO 1:2:8, PREPARO MECÂNICO COM BETONEIRA 400 L, APLICADA MANUALMENTE NAS PAREDES INTERNAS DA SACADA, ESPESSURA DE 25 MM, SEM USO DE TELA METÁLICA DE REFORÇO CONTRA FISSURAÇÃO. AF_06/2014</v>
          </cell>
          <cell r="C6514" t="str">
            <v>M2</v>
          </cell>
          <cell r="D6514">
            <v>46.82</v>
          </cell>
        </row>
        <row r="6515">
          <cell r="A6515">
            <v>87827</v>
          </cell>
          <cell r="B6515" t="str">
            <v>EMBOÇO OU MASSA ÚNICA EM ARGAMASSA TRAÇO 1:2:8, PREPARO MANUAL, APLICADA MANUALMENTE NAS PAREDES INTERNAS DA SACADA, ESPESSURA DE 25 MM, SEM USO DE TELA METÁLICA DE REFORÇO CONTRA FISSURAÇÃO. AF_06/2014</v>
          </cell>
          <cell r="C6515" t="str">
            <v>M2</v>
          </cell>
          <cell r="D6515">
            <v>49.57</v>
          </cell>
        </row>
        <row r="6516">
          <cell r="A6516">
            <v>87828</v>
          </cell>
          <cell r="B6516" t="str">
            <v>EMBOÇO OU MASSA ÚNICA EM ARGAMASSA INDUSTRIALIZADA, PREPARO MECÂNICO E APLICAÇÃO COM EQUIPAMENTO DE MISTURA E PROJEÇÃO DE 1,5 M3/H NAS PAREDES INTERNAS DA SACADA, ESPESSURA 25 MM, SEM USO DE TELA METÁLICA. AF_06/2014</v>
          </cell>
          <cell r="C6516" t="str">
            <v>M2</v>
          </cell>
          <cell r="D6516">
            <v>64.010000000000005</v>
          </cell>
        </row>
        <row r="6517">
          <cell r="A6517">
            <v>87829</v>
          </cell>
          <cell r="B6517" t="str">
            <v>EMBOÇO OU MASSA ÚNICA EM ARGAMASSA TRAÇO 1:2:8, PREPARO MECÂNICO COM BETONEIRA 400 L, APLICADA MANUALMENTE NAS PAREDES INTERNAS DA SACADA, ESPESSURA DE 35 MM, SEM USO DE TELA METÁLICA DE REFORÇO CONTRA FISSURAÇÃO. AF_06/2014</v>
          </cell>
          <cell r="C6517" t="str">
            <v>M2</v>
          </cell>
          <cell r="D6517">
            <v>53.61</v>
          </cell>
        </row>
        <row r="6518">
          <cell r="A6518">
            <v>87831</v>
          </cell>
          <cell r="B6518" t="str">
            <v>EMBOÇO OU MASSA ÚNICA EM ARGAMASSA TRAÇO 1:2:8, PREPARO MANUAL, APLICADA MANUALMENTE NAS PAREDES INTERNAS DA SACADA, ESPESSURA DE 35 MM, SEM USO DE TELA METÁLICA DE REFORÇO CONTRA FISSURAÇÃO. AF_06/2014</v>
          </cell>
          <cell r="C6518" t="str">
            <v>M2</v>
          </cell>
          <cell r="D6518">
            <v>57.29</v>
          </cell>
        </row>
        <row r="6519">
          <cell r="A6519">
            <v>87832</v>
          </cell>
          <cell r="B6519" t="str">
            <v>EMBOÇO OU MASSA ÚNICA EM ARGAMASSA INDUSTRIALIZADA, PREPARO MECÂNICO E APLICAÇÃO COM EQUIPAMENTO DE MISTURA E PROJEÇÃO DE 1,5 M3/H DE ARGAMASSA NAS PAREDES INTERNAS DA SACADA, ESPESSURA 35 MM, SEM USO DE TELA METÁLICA. AF_06/2014</v>
          </cell>
          <cell r="C6519" t="str">
            <v>M2</v>
          </cell>
          <cell r="D6519">
            <v>78.05</v>
          </cell>
        </row>
        <row r="6520">
          <cell r="A6520">
            <v>87834</v>
          </cell>
          <cell r="B6520" t="str">
            <v>REVESTIMENTO DECORATIVO MONOCAMADA APLICADO MANUALMENTE EM PANOS CEGOS DA FACHADA DE UM EDIFÍCIO DE ESTRUTURA CONVENCIONAL, COM ACABAMENTO RASPADO. AF_06/2014</v>
          </cell>
          <cell r="C6520" t="str">
            <v>M2</v>
          </cell>
          <cell r="D6520">
            <v>131.75</v>
          </cell>
        </row>
        <row r="6521">
          <cell r="A6521">
            <v>87835</v>
          </cell>
          <cell r="B6521" t="str">
            <v>REVESTIMENTO DECORATIVO MONOCAMADA APLICADO MANUALMENTE EM PANOS CEGOS DA FACHADA DE UM EDIFÍCIO DE ALVENARIA ESTRUTURAL, COM ACABAMENTO RASPADO. AF_06/2014</v>
          </cell>
          <cell r="C6521" t="str">
            <v>M2</v>
          </cell>
          <cell r="D6521">
            <v>89.74</v>
          </cell>
        </row>
        <row r="6522">
          <cell r="A6522">
            <v>87836</v>
          </cell>
          <cell r="B6522" t="str">
            <v>REVESTIMENTO DECORATIVO MONOCAMADA APLICADO COM EQUIPAMENTO DE PROJEÇÃO EM PANOS CEGOS DA FACHADA DE UM EDIFÍCIO DE ESTRUTURA CONVENCIONAL, COM ACABAMENTO RASPADO. AF_06/2014</v>
          </cell>
          <cell r="C6522" t="str">
            <v>M2</v>
          </cell>
          <cell r="D6522">
            <v>125.92</v>
          </cell>
        </row>
        <row r="6523">
          <cell r="A6523">
            <v>87837</v>
          </cell>
          <cell r="B6523" t="str">
            <v>REVESTIMENTO DECORATIVO MONOCAMADA APLICADO COM EQUIPAMENTO DE PROJEÇÃO EM PANOS CEGOS DA FACHADA DE UM EDIFÍCIO DE ALVENARIA ESTRUTURAL, COM ACABAMENTO RASPADO. AF_06/2014</v>
          </cell>
          <cell r="C6523" t="str">
            <v>M2</v>
          </cell>
          <cell r="D6523">
            <v>84.68</v>
          </cell>
        </row>
        <row r="6524">
          <cell r="A6524">
            <v>87838</v>
          </cell>
          <cell r="B6524" t="str">
            <v>REVESTIMENTO DECORATIVO MONOCAMADA APLICADO MANUALMENTE EM PANOS DA FACHADA COM PRESENÇA DE VÃOS, DE UM EDIFÍCIO DE ESTRUTURA CONVENCIONAL E ACABAMENTO RASPADO. AF_06/2014</v>
          </cell>
          <cell r="C6524" t="str">
            <v>M2</v>
          </cell>
          <cell r="D6524">
            <v>137.88</v>
          </cell>
        </row>
        <row r="6525">
          <cell r="A6525">
            <v>87839</v>
          </cell>
          <cell r="B6525" t="str">
            <v>REVESTIMENTO DECORATIVO MONOCAMADA APLICADO MANUALMENTE EM PANOS DA FACHADA COM PRESENÇA DE VÃOS, DE UM EDIFÍCIO DE ALVENARIA ESTRUTURAL E ACABAMENTO RASPADO. AF_06/2014</v>
          </cell>
          <cell r="C6525" t="str">
            <v>M2</v>
          </cell>
          <cell r="D6525">
            <v>93.77</v>
          </cell>
        </row>
        <row r="6526">
          <cell r="A6526">
            <v>87840</v>
          </cell>
          <cell r="B6526" t="str">
            <v>REVESTIMENTO DECORATIVO MONOCAMADA APLICADO COM EQUIPAMENTO DE PROJEÇÃO EM PANOS DA FACHADA COM PRESENÇA DE VÃOS, DE UM EDIFÍCIO DE ESTRUTURA CONVENCIONAL E ACABAMENTO RASPADO. AF_06/2014</v>
          </cell>
          <cell r="C6526" t="str">
            <v>M2</v>
          </cell>
          <cell r="D6526">
            <v>130.77000000000001</v>
          </cell>
        </row>
        <row r="6527">
          <cell r="A6527">
            <v>87841</v>
          </cell>
          <cell r="B6527" t="str">
            <v>REVESTIMENTO DECORATIVO MONOCAMADA APLICADO COM EQUIPAMENTO DE PROJEÇÃO EM PANOS DA FACHADA COM PRESENÇA DE VÃOS, DE UM EDIFÍCIO DE ALVENARIA ESTRUTURAL E ACABAMENTO RASPADO. AF_06/2014</v>
          </cell>
          <cell r="C6527" t="str">
            <v>M2</v>
          </cell>
          <cell r="D6527">
            <v>87.4</v>
          </cell>
        </row>
        <row r="6528">
          <cell r="A6528">
            <v>87842</v>
          </cell>
          <cell r="B6528" t="str">
            <v>REVESTIMENTO DECORATIVO MONOCAMADA APLICADO MANUALMENTE EM SUPERFÍCIES EXTERNAS DA SACADA DE UM EDIFÍCIO DE ESTRUTURA CONVENCIONAL E ACABAMENTO RASPADO. AF_06/2014</v>
          </cell>
          <cell r="C6528" t="str">
            <v>M2</v>
          </cell>
          <cell r="D6528">
            <v>134.77000000000001</v>
          </cell>
        </row>
        <row r="6529">
          <cell r="A6529">
            <v>87843</v>
          </cell>
          <cell r="B6529" t="str">
            <v>REVESTIMENTO DECORATIVO MONOCAMADA APLICADO MANUALMENTE EM SUPERFÍCIES EXTERNAS DA SACADA DE UM EDIFÍCIO DE ALVENARIA ESTRUTURAL E ACABAMENTO RASPADO. AF_06/2014</v>
          </cell>
          <cell r="C6529" t="str">
            <v>M2</v>
          </cell>
          <cell r="D6529">
            <v>99.52</v>
          </cell>
        </row>
        <row r="6530">
          <cell r="A6530">
            <v>87844</v>
          </cell>
          <cell r="B6530" t="str">
            <v>REVESTIMENTO DECORATIVO MONOCAMADA APLICADO COM EQUIPAMENTO DE PROJEÇÃO EM SUPERFÍCIES EXTERNAS DA SACADA DE UM EDIFÍCIO DE ESTRUTURA CONVENCIONAL E ACABAMENTO RASPADO. AF_06/2014</v>
          </cell>
          <cell r="C6530" t="str">
            <v>M2</v>
          </cell>
          <cell r="D6530">
            <v>124.24</v>
          </cell>
        </row>
        <row r="6531">
          <cell r="A6531">
            <v>87845</v>
          </cell>
          <cell r="B6531" t="str">
            <v>REVESTIMENTO DECORATIVO MONOCAMADA APLICADO COM EQUIPAMENTO DE PROJEÇÃO EM SUPERFÍCIES EXTERNAS DA SACADA DE UM EDIFÍCIO DE ALVENARIA ESTRUTURAL E ACABAMENTO RASPADO. AF_06/2014</v>
          </cell>
          <cell r="C6531" t="str">
            <v>M2</v>
          </cell>
          <cell r="D6531">
            <v>89.76</v>
          </cell>
        </row>
        <row r="6532">
          <cell r="A6532">
            <v>87846</v>
          </cell>
          <cell r="B6532" t="str">
            <v>REVESTIMENTO DECORATIVO MONOCAMADA APLICADO MANUALMENTE EM PANOS CEGOS DA FACHADA DE UM EDIFÍCIO DE ESTRUTURA CONVENCIONAL, COM ACABAMENTO TRAVERTINO. AF_06/2014</v>
          </cell>
          <cell r="C6532" t="str">
            <v>M2</v>
          </cell>
          <cell r="D6532">
            <v>142.55000000000001</v>
          </cell>
        </row>
        <row r="6533">
          <cell r="A6533">
            <v>87847</v>
          </cell>
          <cell r="B6533" t="str">
            <v>REVESTIMENTO DECORATIVO MONOCAMADA APLICADO MANUALMENTE EM PANOS CEGOS DA FACHADA DE UM EDIFÍCIO DE ALVENARIA ESTRUTURAL, COM ACABAMENTO TRAVERTINO. AF_06/2014</v>
          </cell>
          <cell r="C6533" t="str">
            <v>M2</v>
          </cell>
          <cell r="D6533">
            <v>100.56</v>
          </cell>
        </row>
        <row r="6534">
          <cell r="A6534">
            <v>87848</v>
          </cell>
          <cell r="B6534" t="str">
            <v>REVESTIMENTO DECORATIVO MONOCAMADA APLICADO COM EQUIPAMENTO DE PROJEÇÃO EM PANOS CEGOS DA FACHADA DE UM EDIFÍCIO DE ESTRUTURA CONVENCIONAL, COM ACABAMENTO TRAVERTINO. AF_06/2014</v>
          </cell>
          <cell r="C6534" t="str">
            <v>M2</v>
          </cell>
          <cell r="D6534">
            <v>135.76</v>
          </cell>
        </row>
        <row r="6535">
          <cell r="A6535">
            <v>87849</v>
          </cell>
          <cell r="B6535" t="str">
            <v>REVESTIMENTO DECORATIVO MONOCAMADA APLICADO COM EQUIPAMENTO DE PROJEÇÃO EM PANOS CEGOS DA FACHADA DE UM EDIFÍCIO DE ALVENARIA ESTRUTURAL, COM ACABAMENTO TRAVERTINO. AF_06/2014</v>
          </cell>
          <cell r="C6535" t="str">
            <v>M2</v>
          </cell>
          <cell r="D6535">
            <v>94.51</v>
          </cell>
        </row>
        <row r="6536">
          <cell r="A6536">
            <v>87850</v>
          </cell>
          <cell r="B6536" t="str">
            <v>REVESTIMENTO DECORATIVO MONOCAMADA APLICADO MANUALMENTE EM PANOS DA FACHADA COM PRESENÇA DE VÃOS, DE UM EDIFÍCIO DE ESTRUTURA CONVENCIONAL E ACABAMENTO TRAVERTINO. AF_06/2014</v>
          </cell>
          <cell r="C6536" t="str">
            <v>M2</v>
          </cell>
          <cell r="D6536">
            <v>148.71</v>
          </cell>
        </row>
        <row r="6537">
          <cell r="A6537">
            <v>87851</v>
          </cell>
          <cell r="B6537" t="str">
            <v>REVESTIMENTO DECORATIVO MONOCAMADA APLICADO MANUALMENTE EM PANOS DA FACHADA COM PRESENÇA DE VÃOS, DE UM EDIFÍCIO DE ALVENARIA ESTRUTURAL E ACABAMENTO TRAVERTINO. AF_06/2014</v>
          </cell>
          <cell r="C6537" t="str">
            <v>M2</v>
          </cell>
          <cell r="D6537">
            <v>104.61</v>
          </cell>
        </row>
        <row r="6538">
          <cell r="A6538">
            <v>87852</v>
          </cell>
          <cell r="B6538" t="str">
            <v>REVESTIMENTO DECORATIVO MONOCAMADA APLICADO COM EQUIPAMENTO DE PROJEÇÃO EM PANOS DA FACHADA COM PRESENÇA DE VÃOS, DE UM EDIFÍCIO DE ESTRUTURA CONVENCIONAL E ACABAMENTO TRAVERTINO. AF_06/2014</v>
          </cell>
          <cell r="C6538" t="str">
            <v>M2</v>
          </cell>
          <cell r="D6538">
            <v>140.59</v>
          </cell>
        </row>
        <row r="6539">
          <cell r="A6539">
            <v>87853</v>
          </cell>
          <cell r="B6539" t="str">
            <v>REVESTIMENTO DECORATIVO MONOCAMADA APLICADO COM EQUIPAMENTO DE PROJEÇÃO EM PANOS DA FACHADA COM PRESENÇA DE VÃOS, DE UM EDIFÍCIO DE ALVENARIA ESTRUTURAL E ACABAMENTO TRAVERTINO. AF_06/2014</v>
          </cell>
          <cell r="C6539" t="str">
            <v>M2</v>
          </cell>
          <cell r="D6539">
            <v>97.22</v>
          </cell>
        </row>
        <row r="6540">
          <cell r="A6540">
            <v>87854</v>
          </cell>
          <cell r="B6540" t="str">
            <v>REVESTIMENTO DECORATIVO MONOCAMADA APLICADO MANUALMENTE EM SUPERFÍCIES EXTERNAS DA SACADA DE UM EDIFÍCIO DE ESTRUTURA CONVENCIONAL E ACABAMENTO TRAVERTINO. AF_06/2014</v>
          </cell>
          <cell r="C6540" t="str">
            <v>M2</v>
          </cell>
          <cell r="D6540">
            <v>145.57</v>
          </cell>
        </row>
        <row r="6541">
          <cell r="A6541">
            <v>87855</v>
          </cell>
          <cell r="B6541" t="str">
            <v>REVESTIMENTO DECORATIVO MONOCAMADA APLICADO MANUALMENTE EM SUPERFÍCIES EXTERNAS DA SACADA DE UM EDIFÍCIO DE ALVENARIA ESTRUTURAL E ACABAMENTO TRAVERTINO. AF_06/2014</v>
          </cell>
          <cell r="C6541" t="str">
            <v>M2</v>
          </cell>
          <cell r="D6541">
            <v>110.35</v>
          </cell>
        </row>
        <row r="6542">
          <cell r="A6542">
            <v>87856</v>
          </cell>
          <cell r="B6542" t="str">
            <v>REVESTIMENTO DECORATIVO MONOCAMADA APLICADO COM EQUIPAMENTO DE PROJEÇÃO EM SUPERFÍCIES EXTERNAS DA SACADA DE UM EDIFÍCIO DE ESTRUTURA CONVENCIONAL E ACABAMENTO TRAVERTINO. AF_06/2014</v>
          </cell>
          <cell r="C6542" t="str">
            <v>M2</v>
          </cell>
          <cell r="D6542">
            <v>134.07</v>
          </cell>
        </row>
        <row r="6543">
          <cell r="A6543">
            <v>87857</v>
          </cell>
          <cell r="B6543" t="str">
            <v>REVESTIMENTO DECORATIVO MONOCAMADA APLICADO COM EQUIPAMENTO DE PROJEÇÃO EM SUPERFÍCIES EXTERNAS DA SACADA DE UM EDIFÍCIO DE ALVENARIA ESTRUTURAL E ACABAMENTO TRAVERTINO. AF_06/2014</v>
          </cell>
          <cell r="C6543" t="str">
            <v>M2</v>
          </cell>
          <cell r="D6543">
            <v>99.57</v>
          </cell>
        </row>
        <row r="6544">
          <cell r="A6544">
            <v>87858</v>
          </cell>
          <cell r="B6544" t="str">
            <v>REVESTIMENTO DECORATIVO MONOCAMADA APLICADO MANUALMENTE NAS PAREDES INTERNAS DA SACADA COM ACABAMENTO RASPADO. AF_06/2014</v>
          </cell>
          <cell r="C6544" t="str">
            <v>M2</v>
          </cell>
          <cell r="D6544">
            <v>96.24</v>
          </cell>
        </row>
        <row r="6545">
          <cell r="A6545">
            <v>87859</v>
          </cell>
          <cell r="B6545" t="str">
            <v>REVESTIMENTO DECORATIVO MONOCAMADA APLICADO MANUALMENTE NAS PAREDES INTERNAS DA SACADA COM ACABAMENTO TRAVERTINO. AF_06/2014</v>
          </cell>
          <cell r="C6545" t="str">
            <v>M2</v>
          </cell>
          <cell r="D6545">
            <v>111.15</v>
          </cell>
        </row>
        <row r="6546">
          <cell r="A6546">
            <v>87871</v>
          </cell>
          <cell r="B6546" t="str">
            <v>CHAPISCO APLICADO SOMENTE EM ESTRUTURAS DE CONCRETO EM ALVENARIAS INTERNAS, COM DESEMPENADEIRA DENTADA. ARGAMASSA INDUSTRIALIZADA COM PREPARO MANUAL. AF_06/2014</v>
          </cell>
          <cell r="C6546" t="str">
            <v>M2</v>
          </cell>
          <cell r="D6546">
            <v>14.67</v>
          </cell>
        </row>
        <row r="6547">
          <cell r="A6547">
            <v>87872</v>
          </cell>
          <cell r="B6547" t="str">
            <v>CHAPISCO APLICADO SOMENTE EM ESTRUTURAS DE CONCRETO EM ALVENARIAS INTERNAS, COM DESEMPENADEIRA DENTADA.  ARGAMASSA INDUSTRIALIZADA COM PREPARO EM MISTURADOR 300 KG. AF_06/2014</v>
          </cell>
          <cell r="C6547" t="str">
            <v>M2</v>
          </cell>
          <cell r="D6547">
            <v>14.13</v>
          </cell>
        </row>
        <row r="6548">
          <cell r="A6548">
            <v>87873</v>
          </cell>
          <cell r="B6548" t="str">
            <v>CHAPISCO APLICADO EM ALVENARIAS E ESTRUTURAS DE CONCRETO INTERNAS, COM ROLO PARA TEXTURA ACRÍLICA.  ARGAMASSA TRAÇO 1:4 E EMULSÃO POLIMÉRICA (ADESIVO) COM PREPARO MANUAL. AF_06/2014</v>
          </cell>
          <cell r="C6548" t="str">
            <v>M2</v>
          </cell>
          <cell r="D6548">
            <v>3.62</v>
          </cell>
        </row>
        <row r="6549">
          <cell r="A6549">
            <v>87874</v>
          </cell>
          <cell r="B6549" t="str">
            <v>CHAPISCO APLICADO EM ALVENARIAS E ESTRUTURAS DE CONCRETO INTERNAS, COM ROLO PARA TEXTURA ACRÍLICA.  ARGAMASSA TRAÇO 1:4 E EMULSÃO POLIMÉRICA (ADESIVO) COM PREPARO EM BETONEIRA 400L. AF_06/2014</v>
          </cell>
          <cell r="C6549" t="str">
            <v>M2</v>
          </cell>
          <cell r="D6549">
            <v>3.52</v>
          </cell>
        </row>
        <row r="6550">
          <cell r="A6550">
            <v>87876</v>
          </cell>
          <cell r="B6550" t="str">
            <v>CHAPISCO APLICADO EM ALVENARIAS E ESTRUTURAS DE CONCRETO INTERNAS, COM ROLO PARA TEXTURA ACRÍLICA.  ARGAMASSA INDUSTRIALIZADA COM PREPARO MANUAL. AF_06/2014</v>
          </cell>
          <cell r="C6550" t="str">
            <v>M2</v>
          </cell>
          <cell r="D6550">
            <v>7.88</v>
          </cell>
        </row>
        <row r="6551">
          <cell r="A6551">
            <v>87877</v>
          </cell>
          <cell r="B6551" t="str">
            <v>CHAPISCO APLICADO EM ALVENARIAS E ESTRUTURAS DE CONCRETO INTERNAS, COM ROLO PARA TEXTURA ACRÍLICA.  ARGAMASSA INDUSTRIALIZADA COM PREPARO EM MISTURADOR 300 KG. AF_06/2014</v>
          </cell>
          <cell r="C6551" t="str">
            <v>M2</v>
          </cell>
          <cell r="D6551">
            <v>7.63</v>
          </cell>
        </row>
        <row r="6552">
          <cell r="A6552">
            <v>87878</v>
          </cell>
          <cell r="B6552" t="str">
            <v>CHAPISCO APLICADO EM ALVENARIAS E ESTRUTURAS DE CONCRETO INTERNAS, COM COLHER DE PEDREIRO.  ARGAMASSA TRAÇO 1:3 COM PREPARO MANUAL. AF_06/2014</v>
          </cell>
          <cell r="C6552" t="str">
            <v>M2</v>
          </cell>
          <cell r="D6552">
            <v>3</v>
          </cell>
        </row>
        <row r="6553">
          <cell r="A6553">
            <v>87879</v>
          </cell>
          <cell r="B6553" t="str">
            <v>CHAPISCO APLICADO EM ALVENARIAS E ESTRUTURAS DE CONCRETO INTERNAS, COM COLHER DE PEDREIRO.  ARGAMASSA TRAÇO 1:3 COM PREPARO EM BETONEIRA 400L. AF_06/2014</v>
          </cell>
          <cell r="C6553" t="str">
            <v>M2</v>
          </cell>
          <cell r="D6553">
            <v>2.66</v>
          </cell>
        </row>
        <row r="6554">
          <cell r="A6554">
            <v>87881</v>
          </cell>
          <cell r="B6554" t="str">
            <v>CHAPISCO APLICADO NO TETO, COM ROLO PARA TEXTURA ACRÍLICA. ARGAMASSA TRAÇO 1:4 E EMULSÃO POLIMÉRICA (ADESIVO) COM PREPARO MANUAL. AF_06/2014</v>
          </cell>
          <cell r="C6554" t="str">
            <v>M2</v>
          </cell>
          <cell r="D6554">
            <v>3.55</v>
          </cell>
        </row>
        <row r="6555">
          <cell r="A6555">
            <v>87882</v>
          </cell>
          <cell r="B6555" t="str">
            <v>CHAPISCO APLICADO NO TETO, COM ROLO PARA TEXTURA ACRÍLICA. ARGAMASSA TRAÇO 1:4 E EMULSÃO POLIMÉRICA (ADESIVO) COM PREPARO EM BETONEIRA 400L. AF_06/2014</v>
          </cell>
          <cell r="C6555" t="str">
            <v>M2</v>
          </cell>
          <cell r="D6555">
            <v>3.45</v>
          </cell>
        </row>
        <row r="6556">
          <cell r="A6556">
            <v>87884</v>
          </cell>
          <cell r="B6556" t="str">
            <v>CHAPISCO APLICADO NO TETO, COM ROLO PARA TEXTURA ACRÍLICA. ARGAMASSA INDUSTRIALIZADA COM PREPARO MANUAL. AF_06/2014</v>
          </cell>
          <cell r="C6556" t="str">
            <v>M2</v>
          </cell>
          <cell r="D6556">
            <v>7.81</v>
          </cell>
        </row>
        <row r="6557">
          <cell r="A6557">
            <v>87885</v>
          </cell>
          <cell r="B6557" t="str">
            <v>CHAPISCO APLICADO NO TETO, COM ROLO PARA TEXTURA ACRÍLICA. ARGAMASSA INDUSTRIALIZADA COM PREPARO EM MISTURADOR 300 KG. AF_06/2014</v>
          </cell>
          <cell r="C6557" t="str">
            <v>M2</v>
          </cell>
          <cell r="D6557">
            <v>7.56</v>
          </cell>
        </row>
        <row r="6558">
          <cell r="A6558">
            <v>87886</v>
          </cell>
          <cell r="B6558" t="str">
            <v>CHAPISCO APLICADO NO TETO, COM DESEMPENADEIRA DENTADA. ARGAMASSA INDUSTRIALIZADA COM PREPARO MANUAL. AF_06/2014</v>
          </cell>
          <cell r="C6558" t="str">
            <v>M2</v>
          </cell>
          <cell r="D6558">
            <v>19.22</v>
          </cell>
        </row>
        <row r="6559">
          <cell r="A6559">
            <v>87887</v>
          </cell>
          <cell r="B6559" t="str">
            <v>CHAPISCO APLICADO NO TETO, COM DESEMPENADEIRA DENTADA. ARGAMASSA INDUSTRIALIZADA COM PREPARO EM MISTURADOR 300 KG. AF_06/2014</v>
          </cell>
          <cell r="C6559" t="str">
            <v>M2</v>
          </cell>
          <cell r="D6559">
            <v>18.68</v>
          </cell>
        </row>
        <row r="6560">
          <cell r="A6560">
            <v>87888</v>
          </cell>
          <cell r="B6560" t="str">
            <v>CHAPISCO APLICADO EM ALVENARIA (SEM PRESENÇA DE VÃOS) E ESTRUTURAS DE CONCRETO DE FACHADA, COM ROLO PARA TEXTURA ACRÍLICA.  ARGAMASSA TRAÇO 1:4 E EMULSÃO POLIMÉRICA (ADESIVO) COM PREPARO MANUAL. AF_06/2014</v>
          </cell>
          <cell r="C6560" t="str">
            <v>M2</v>
          </cell>
          <cell r="D6560">
            <v>4.6100000000000003</v>
          </cell>
        </row>
        <row r="6561">
          <cell r="A6561">
            <v>87889</v>
          </cell>
          <cell r="B6561" t="str">
            <v>CHAPISCO APLICADO EM ALVENARIA (SEM PRESENÇA DE VÃOS) E ESTRUTURAS DE CONCRETO DE FACHADA, COM ROLO PARA TEXTURA ACRÍLICA.  ARGAMASSA TRAÇO 1:4 E EMULSÃO POLIMÉRICA (ADESIVO) COM PREPARO EM BETONEIRA 400L. AF_06/2014</v>
          </cell>
          <cell r="C6561" t="str">
            <v>M2</v>
          </cell>
          <cell r="D6561">
            <v>4.51</v>
          </cell>
        </row>
        <row r="6562">
          <cell r="A6562">
            <v>87891</v>
          </cell>
          <cell r="B6562" t="str">
            <v>CHAPISCO APLICADO EM ALVENARIA (SEM PRESENÇA DE VÃOS) E ESTRUTURAS DE CONCRETO DE FACHADA, COM ROLO PARA TEXTURA ACRÍLICA.  ARGAMASSA INDUSTRIALIZADA COM PREPARO MANUAL. AF_06/2014</v>
          </cell>
          <cell r="C6562" t="str">
            <v>M2</v>
          </cell>
          <cell r="D6562">
            <v>8.8699999999999992</v>
          </cell>
        </row>
        <row r="6563">
          <cell r="A6563">
            <v>87892</v>
          </cell>
          <cell r="B6563" t="str">
            <v>CHAPISCO APLICADO EM ALVENARIA (SEM PRESENÇA DE VÃOS) E ESTRUTURAS DE CONCRETO DE FACHADA, COM ROLO PARA TEXTURA ACRÍLICA.  ARGAMASSA INDUSTRIALIZADA COM PREPARO EM MISTURADOR 300 KG. AF_06/2014</v>
          </cell>
          <cell r="C6563" t="str">
            <v>M2</v>
          </cell>
          <cell r="D6563">
            <v>8.6199999999999992</v>
          </cell>
        </row>
        <row r="6564">
          <cell r="A6564">
            <v>87893</v>
          </cell>
          <cell r="B6564" t="str">
            <v>CHAPISCO APLICADO EM ALVENARIA (SEM PRESENÇA DE VÃOS) E ESTRUTURAS DE CONCRETO DE FACHADA, COM COLHER DE PEDREIRO.  ARGAMASSA TRAÇO 1:3 COM PREPARO MANUAL. AF_06/2014</v>
          </cell>
          <cell r="C6564" t="str">
            <v>M2</v>
          </cell>
          <cell r="D6564">
            <v>4.72</v>
          </cell>
        </row>
        <row r="6565">
          <cell r="A6565">
            <v>87894</v>
          </cell>
          <cell r="B6565" t="str">
            <v>CHAPISCO APLICADO EM ALVENARIA (SEM PRESENÇA DE VÃOS) E ESTRUTURAS DE CONCRETO DE FACHADA, COM COLHER DE PEDREIRO.  ARGAMASSA TRAÇO 1:3 COM PREPARO EM BETONEIRA 400L. AF_06/2014</v>
          </cell>
          <cell r="C6565" t="str">
            <v>M2</v>
          </cell>
          <cell r="D6565">
            <v>4.38</v>
          </cell>
        </row>
        <row r="6566">
          <cell r="A6566">
            <v>87896</v>
          </cell>
          <cell r="B6566" t="str">
            <v>CHAPISCO APLICADO EM ALVENARIA (SEM PRESENÇA DE VÃOS) E ESTRUTURAS DE CONCRETO DE FACHADA, COM EQUIPAMENTO DE PROJEÇÃO.  ARGAMASSA TRAÇO 1:3 COM PREPARO MANUAL. AF_06/2014</v>
          </cell>
          <cell r="C6566" t="str">
            <v>M2</v>
          </cell>
          <cell r="D6566">
            <v>4.24</v>
          </cell>
        </row>
        <row r="6567">
          <cell r="A6567">
            <v>87897</v>
          </cell>
          <cell r="B6567" t="str">
            <v>CHAPISCO APLICADO EM ALVENARIA (SEM PRESENÇA DE VÃOS) E ESTRUTURAS DE CONCRETO DE FACHADA, COM EQUIPAMENTO DE PROJEÇÃO.  ARGAMASSA TRAÇO 1:3 COM PREPARO EM BETONEIRA 400 L. AF_06/2014</v>
          </cell>
          <cell r="C6567" t="str">
            <v>M2</v>
          </cell>
          <cell r="D6567">
            <v>3.9</v>
          </cell>
        </row>
        <row r="6568">
          <cell r="A6568">
            <v>87899</v>
          </cell>
          <cell r="B6568" t="str">
            <v>CHAPISCO APLICADO EM ALVENARIA (COM PRESENÇA DE VÃOS) E ESTRUTURAS DE CONCRETO DE FACHADA, COM ROLO PARA TEXTURA ACRÍLICA.  ARGAMASSA TRAÇO 1:4 E EMULSÃO POLIMÉRICA (ADESIVO) COM PREPARO MANUAL. AF_06/2014</v>
          </cell>
          <cell r="C6568" t="str">
            <v>M2</v>
          </cell>
          <cell r="D6568">
            <v>5.47</v>
          </cell>
        </row>
        <row r="6569">
          <cell r="A6569">
            <v>87900</v>
          </cell>
          <cell r="B6569" t="str">
            <v>CHAPISCO APLICADO EM ALVENARIA (COM PRESENÇA DE VÃOS) E ESTRUTURAS DE CONCRETO DE FACHADA, COM ROLO PARA TEXTURA ACRÍLICA.  ARGAMASSA TRAÇO 1:4 E EMULSÃO POLIMÉRICA (ADESIVO) COM PREPARO EM BETONEIRA 400L. AF_06/2014</v>
          </cell>
          <cell r="C6569" t="str">
            <v>M2</v>
          </cell>
          <cell r="D6569">
            <v>5.37</v>
          </cell>
        </row>
        <row r="6570">
          <cell r="A6570">
            <v>87902</v>
          </cell>
          <cell r="B6570" t="str">
            <v>CHAPISCO APLICADO EM ALVENARIA (COM PRESENÇA DE VÃOS) E ESTRUTURAS DE CONCRETO DE FACHADA, COM ROLO PARA TEXTURA ACRÍLICA.  ARGAMASSA INDUSTRIALIZADA COM PREPARO MANUAL. AF_06/2014</v>
          </cell>
          <cell r="C6570" t="str">
            <v>M2</v>
          </cell>
          <cell r="D6570">
            <v>9.73</v>
          </cell>
        </row>
        <row r="6571">
          <cell r="A6571">
            <v>87903</v>
          </cell>
          <cell r="B6571" t="str">
            <v>CHAPISCO APLICADO EM ALVENARIA (COM PRESENÇA DE VÃOS) E ESTRUTURAS DE CONCRETO DE FACHADA, COM ROLO PARA TEXTURA ACRÍLICA.  ARGAMASSA INDUSTRIALIZADA COM PREPARO EM MISTURADOR 300 KG. AF_06/2014</v>
          </cell>
          <cell r="C6571" t="str">
            <v>M2</v>
          </cell>
          <cell r="D6571">
            <v>9.48</v>
          </cell>
        </row>
        <row r="6572">
          <cell r="A6572">
            <v>87904</v>
          </cell>
          <cell r="B6572" t="str">
            <v>CHAPISCO APLICADO EM ALVENARIA (COM PRESENÇA DE VÃOS) E ESTRUTURAS DE CONCRETO DE FACHADA, COM COLHER DE PEDREIRO.  ARGAMASSA TRAÇO 1:3 COM PREPARO MANUAL. AF_06/2014</v>
          </cell>
          <cell r="C6572" t="str">
            <v>M2</v>
          </cell>
          <cell r="D6572">
            <v>6.14</v>
          </cell>
        </row>
        <row r="6573">
          <cell r="A6573">
            <v>87905</v>
          </cell>
          <cell r="B6573" t="str">
            <v>CHAPISCO APLICADO EM ALVENARIA (COM PRESENÇA DE VÃOS) E ESTRUTURAS DE CONCRETO DE FACHADA, COM COLHER DE PEDREIRO.  ARGAMASSA TRAÇO 1:3 COM PREPARO EM BETONEIRA 400L. AF_06/2014</v>
          </cell>
          <cell r="C6573" t="str">
            <v>M2</v>
          </cell>
          <cell r="D6573">
            <v>5.8</v>
          </cell>
        </row>
        <row r="6574">
          <cell r="A6574">
            <v>87907</v>
          </cell>
          <cell r="B6574" t="str">
            <v>CHAPISCO APLICADO EM ALVENARIA (COM PRESENÇA DE VÃOS) E ESTRUTURAS DE CONCRETO DE FACHADA, COM EQUIPAMENTO DE PROJEÇÃO.  ARGAMASSA TRAÇO 1:3 COM PREPARO MANUAL. AF_06/2014</v>
          </cell>
          <cell r="C6574" t="str">
            <v>M2</v>
          </cell>
          <cell r="D6574">
            <v>5.47</v>
          </cell>
        </row>
        <row r="6575">
          <cell r="A6575">
            <v>87908</v>
          </cell>
          <cell r="B6575" t="str">
            <v>CHAPISCO APLICADO EM ALVENARIA (COM PRESENÇA DE VÃOS) E ESTRUTURAS DE CONCRETO DE FACHADA, COM EQUIPAMENTO DE PROJEÇÃO.  ARGAMASSA TRAÇO 1:3 COM PREPARO EM BETONEIRA 400 L. AF_06/2014</v>
          </cell>
          <cell r="C6575" t="str">
            <v>M2</v>
          </cell>
          <cell r="D6575">
            <v>5.13</v>
          </cell>
        </row>
        <row r="6576">
          <cell r="A6576">
            <v>87910</v>
          </cell>
          <cell r="B6576" t="str">
            <v>CHAPISCO APLICADO SOMENTE NA ESTRUTURA DE CONCRETO DA FACHADA, COM DESEMPENADEIRA DENTADA. ARGAMASSA INDUSTRIALIZADA COM PREPARO MANUAL. AF_06/2014</v>
          </cell>
          <cell r="C6576" t="str">
            <v>M2</v>
          </cell>
          <cell r="D6576">
            <v>19.149999999999999</v>
          </cell>
        </row>
        <row r="6577">
          <cell r="A6577">
            <v>87911</v>
          </cell>
          <cell r="B6577" t="str">
            <v>CHAPISCO APLICADO SOMENTE NA ESTRUTURA DE CONCRETO DA FACHADA, COM DESEMPENADEIRA DENTADA. ARGAMASSA INDUSTRIALIZADA COM PREPARO EM MISTURADOR 300 KG. AF_06/2014</v>
          </cell>
          <cell r="C6577" t="str">
            <v>M2</v>
          </cell>
          <cell r="D6577">
            <v>18.61</v>
          </cell>
        </row>
        <row r="6578">
          <cell r="A6578">
            <v>88036</v>
          </cell>
          <cell r="B6578" t="str">
            <v>TRANSPORTE HORIZONTAL, MASSA/GRANEL, JERICA 90L, 30M. AF_06/2014</v>
          </cell>
          <cell r="C6578" t="str">
            <v>M3</v>
          </cell>
          <cell r="D6578">
            <v>24.37</v>
          </cell>
        </row>
        <row r="6579">
          <cell r="A6579">
            <v>88037</v>
          </cell>
          <cell r="B6579" t="str">
            <v>TRANSPORTE HORIZONTAL, MASSA/GRANEL, JERICA 90L, 50M. AF_06/2014</v>
          </cell>
          <cell r="C6579" t="str">
            <v>M3</v>
          </cell>
          <cell r="D6579">
            <v>34.14</v>
          </cell>
        </row>
        <row r="6580">
          <cell r="A6580">
            <v>88038</v>
          </cell>
          <cell r="B6580" t="str">
            <v>TRANSPORTE HORIZONTAL, MASSA/GRANEL, JERICA 90L, 75M. AF_06/2014</v>
          </cell>
          <cell r="C6580" t="str">
            <v>M3</v>
          </cell>
          <cell r="D6580">
            <v>46.35</v>
          </cell>
        </row>
        <row r="6581">
          <cell r="A6581">
            <v>88039</v>
          </cell>
          <cell r="B6581" t="str">
            <v>TRANSPORTE HORIZONTAL, MASSA/GRANEL, JERICA 90L, 100M. AF_06/2014</v>
          </cell>
          <cell r="C6581" t="str">
            <v>M3</v>
          </cell>
          <cell r="D6581">
            <v>58.57</v>
          </cell>
        </row>
        <row r="6582">
          <cell r="A6582">
            <v>88040</v>
          </cell>
          <cell r="B6582" t="str">
            <v>TRANSPORTE HORIZONTAL, MASSA/GRANEL, MINICARREGADEIRA, 30M. AF_06/2014</v>
          </cell>
          <cell r="C6582" t="str">
            <v>M3</v>
          </cell>
          <cell r="D6582">
            <v>7.91</v>
          </cell>
        </row>
        <row r="6583">
          <cell r="A6583">
            <v>88041</v>
          </cell>
          <cell r="B6583" t="str">
            <v>TRANSPORTE HORIZONTAL, MASSA/GRANEL, MINICARREGADEIRA, 50M. AF_06/2014</v>
          </cell>
          <cell r="C6583" t="str">
            <v>M3</v>
          </cell>
          <cell r="D6583">
            <v>12.26</v>
          </cell>
        </row>
        <row r="6584">
          <cell r="A6584">
            <v>88042</v>
          </cell>
          <cell r="B6584" t="str">
            <v>TRANSPORTE HORIZONTAL, MASSA/GRANEL, MINICARREGADEIRA, 75M. AF_06/2014</v>
          </cell>
          <cell r="C6584" t="str">
            <v>M3</v>
          </cell>
          <cell r="D6584">
            <v>17.690000000000001</v>
          </cell>
        </row>
        <row r="6585">
          <cell r="A6585">
            <v>88043</v>
          </cell>
          <cell r="B6585" t="str">
            <v>TRANSPORTE HORIZONTAL, MASSA/GRANEL, MINICARREGADEIRA, 100M. AF_06/2014</v>
          </cell>
          <cell r="C6585" t="str">
            <v>M3</v>
          </cell>
          <cell r="D6585">
            <v>23.12</v>
          </cell>
        </row>
        <row r="6586">
          <cell r="A6586">
            <v>88044</v>
          </cell>
          <cell r="B6586" t="str">
            <v>TRANSPORTE HORIZONTAL, BLOCOS VAZADOS DE CONCRETO OU CERÂMICO 19X19X39 CM, MANUAL, 30M. AF_06/2014</v>
          </cell>
          <cell r="C6586" t="str">
            <v>UN</v>
          </cell>
          <cell r="D6586">
            <v>0.5</v>
          </cell>
        </row>
        <row r="6587">
          <cell r="A6587">
            <v>88045</v>
          </cell>
          <cell r="B6587" t="str">
            <v>TRANSPORTE HORIZONTAL, BLOCOS CERÂMICOS FURADOS NA HORIZONTAL 9X19X19 CM, MANUAL, 30M. AF_06/2014</v>
          </cell>
          <cell r="C6587" t="str">
            <v>UN</v>
          </cell>
          <cell r="D6587">
            <v>0.25</v>
          </cell>
        </row>
        <row r="6588">
          <cell r="A6588">
            <v>88046</v>
          </cell>
          <cell r="B6588" t="str">
            <v>TRANSPORTE HORIZONTAL, BLOCOS VAZADOS DE CONCRETO OU CERÂMICO 19X19X39 CM, CARRINHO PLATAFORMA, 30M. AF_06/2014</v>
          </cell>
          <cell r="C6588" t="str">
            <v>UN</v>
          </cell>
          <cell r="D6588">
            <v>0.22</v>
          </cell>
        </row>
        <row r="6589">
          <cell r="A6589">
            <v>88047</v>
          </cell>
          <cell r="B6589" t="str">
            <v>TRANSPORTE HORIZONTAL, BLOCOS CERÂMICOS FURADOS NA HORIZONTAL 9X19X19 CM, CARRINHO PLATAFORMA, 30M. AF_06/2014</v>
          </cell>
          <cell r="C6589" t="str">
            <v>UN</v>
          </cell>
          <cell r="D6589">
            <v>0.08</v>
          </cell>
        </row>
        <row r="6590">
          <cell r="A6590">
            <v>88048</v>
          </cell>
          <cell r="B6590" t="str">
            <v>TRANSPORTE HORIZONTAL, BLOCOS VAZADOS DE CONCRETO OU CERÂMICO 19X19X39 CM, CARRINHO PLATAFORMA, 50M. AF_06/2014</v>
          </cell>
          <cell r="C6590" t="str">
            <v>UN</v>
          </cell>
          <cell r="D6590">
            <v>0.28999999999999998</v>
          </cell>
        </row>
        <row r="6591">
          <cell r="A6591">
            <v>88049</v>
          </cell>
          <cell r="B6591" t="str">
            <v>TRANSPORTE HORIZONTAL, BLOCOS CERÂMICOS FURADOS NA HORIZONTAL 9X19X19 CM, CARRINHO PLATAFORMA, 50M. AF_06/2014</v>
          </cell>
          <cell r="C6591" t="str">
            <v>UN</v>
          </cell>
          <cell r="D6591">
            <v>0.09</v>
          </cell>
        </row>
        <row r="6592">
          <cell r="A6592">
            <v>88050</v>
          </cell>
          <cell r="B6592" t="str">
            <v>TRANSPORTE HORIZONTAL, BLOCOS VAZADOS DE CONCRETO OU CERÂMICO 19X19X39 CM, CARRINHO PLATAFORMA, 75M. AF_06/2014</v>
          </cell>
          <cell r="C6592" t="str">
            <v>UN</v>
          </cell>
          <cell r="D6592">
            <v>0.37</v>
          </cell>
        </row>
        <row r="6593">
          <cell r="A6593">
            <v>88051</v>
          </cell>
          <cell r="B6593" t="str">
            <v>TRANSPORTE HORIZONTAL, BLOCOS CERÂMICOS FURADOS NA HORIZONTAL 9X19X19 CM, CARRINHO PLATAFORMA, 75M. AF_06/2014</v>
          </cell>
          <cell r="C6593" t="str">
            <v>UN</v>
          </cell>
          <cell r="D6593">
            <v>0.11</v>
          </cell>
        </row>
        <row r="6594">
          <cell r="A6594">
            <v>88052</v>
          </cell>
          <cell r="B6594" t="str">
            <v>TRANSPORTE HORIZONTAL, BLOCOS VAZADOS DE CONCRETO OU CERÂMICO 19X19X39 CM, CARRINHO PLATAFORMA, 100M. AF_06/2014</v>
          </cell>
          <cell r="C6594" t="str">
            <v>UN</v>
          </cell>
          <cell r="D6594">
            <v>0.46</v>
          </cell>
        </row>
        <row r="6595">
          <cell r="A6595">
            <v>88053</v>
          </cell>
          <cell r="B6595" t="str">
            <v>TRANSPORTE HORIZONTAL, BLOCOS CERÂMICOS FURADOS NA HORIZONTAL 9X19X19 CM, CARRINHO PLATAFORMA, 100M. AF_06/2014</v>
          </cell>
          <cell r="C6595" t="str">
            <v>UN</v>
          </cell>
          <cell r="D6595">
            <v>0.14000000000000001</v>
          </cell>
        </row>
        <row r="6596">
          <cell r="A6596">
            <v>88054</v>
          </cell>
          <cell r="B6596" t="str">
            <v>TRANSPORTE HORIZONTAL, BLOCOS VAZADOS DE CONCRETO OU CERÂMICO 19X19X39 CM, CARRINHO PARA MINI PÁLETES, 30M. AF_06/2014</v>
          </cell>
          <cell r="C6596" t="str">
            <v>UN</v>
          </cell>
          <cell r="D6596">
            <v>0.08</v>
          </cell>
        </row>
        <row r="6597">
          <cell r="A6597">
            <v>88055</v>
          </cell>
          <cell r="B6597" t="str">
            <v>TRANSPORTE HORIZONTAL, BLOCOS CERÂMICOS FURADOS NA HORIZONTAL 9X19X19 CM, CARRINHO PARA MINI PÁLETES, 30M. AF_06/2014</v>
          </cell>
          <cell r="C6597" t="str">
            <v>UN</v>
          </cell>
          <cell r="D6597">
            <v>0.02</v>
          </cell>
        </row>
        <row r="6598">
          <cell r="A6598">
            <v>88056</v>
          </cell>
          <cell r="B6598" t="str">
            <v>TRANSPORTE HORIZONTAL, BLOCOS VAZADOS DE CONCRETO OU CERÂMICO 19X19X39 CM, CARRINHO PARA MINI PÁLETES, 50M. AF_06/2014</v>
          </cell>
          <cell r="C6598" t="str">
            <v>UN</v>
          </cell>
          <cell r="D6598">
            <v>0.14000000000000001</v>
          </cell>
        </row>
        <row r="6599">
          <cell r="A6599">
            <v>88057</v>
          </cell>
          <cell r="B6599" t="str">
            <v>TRANSPORTE HORIZONTAL, BLOCOS CERÂMICOS FURADOS NA HORIZONTAL 9X19X19 CM, CARRINHO PARA MINI PÁLETES, 50M. AF_06/2014</v>
          </cell>
          <cell r="C6599" t="str">
            <v>UN</v>
          </cell>
          <cell r="D6599">
            <v>0.03</v>
          </cell>
        </row>
        <row r="6600">
          <cell r="A6600">
            <v>88058</v>
          </cell>
          <cell r="B6600" t="str">
            <v>TRANSPORTE HORIZONTAL, BLOCOS VAZADOS DE CONCRETO OU CERÂMICO 19X19X39 CM, CARRINHO PARA MINI PÁLETES, 75M. AF_06/2014</v>
          </cell>
          <cell r="C6600" t="str">
            <v>UN</v>
          </cell>
          <cell r="D6600">
            <v>0.22</v>
          </cell>
        </row>
        <row r="6601">
          <cell r="A6601">
            <v>88059</v>
          </cell>
          <cell r="B6601" t="str">
            <v>TRANSPORTE HORIZONTAL, BLOCOS CERÂMICOS FURADOS NA HORIZONTAL 9X19X19 CM, CARRINHO PARA MINI PÁLETES, 75M. AF_06/2014</v>
          </cell>
          <cell r="C6601" t="str">
            <v>UN</v>
          </cell>
          <cell r="D6601">
            <v>0.05</v>
          </cell>
        </row>
        <row r="6602">
          <cell r="A6602">
            <v>88060</v>
          </cell>
          <cell r="B6602" t="str">
            <v>TRANSPORTE HORIZONTAL, BLOCOS VAZADOS DE CONCRETO OU CERÂMICO 19X19X39 CM, CARRINHO PARA MINI PÁLETES, 100M. AF_06/2014</v>
          </cell>
          <cell r="C6602" t="str">
            <v>UN</v>
          </cell>
          <cell r="D6602">
            <v>0.28999999999999998</v>
          </cell>
        </row>
        <row r="6603">
          <cell r="A6603">
            <v>88061</v>
          </cell>
          <cell r="B6603" t="str">
            <v>TRANSPORTE HORIZONTAL, BLOCOS CERÂMICOS FURADOS NA HORIZONTAL 9X19X19 CM, CARRINHO PARA MINI PÁLETES, 100M. AF_06/2014</v>
          </cell>
          <cell r="C6603" t="str">
            <v>UN</v>
          </cell>
          <cell r="D6603">
            <v>7.0000000000000007E-2</v>
          </cell>
        </row>
        <row r="6604">
          <cell r="A6604">
            <v>88074</v>
          </cell>
          <cell r="B6604" t="str">
            <v>TRANSPORTE HORIZONTAL, PLACAS CERÂMICAS, MANUAL, 30M. AF_06/2014</v>
          </cell>
          <cell r="C6604" t="str">
            <v>M2</v>
          </cell>
          <cell r="D6604">
            <v>0.72</v>
          </cell>
        </row>
        <row r="6605">
          <cell r="A6605">
            <v>88075</v>
          </cell>
          <cell r="B6605" t="str">
            <v>TRANSPORTE HORIZONTAL, PLACAS CERÂMICAS, CARRINHO PLATAFORMA, 30M. AF_06/2014</v>
          </cell>
          <cell r="C6605" t="str">
            <v>M2</v>
          </cell>
          <cell r="D6605">
            <v>0.49</v>
          </cell>
        </row>
        <row r="6606">
          <cell r="A6606">
            <v>88076</v>
          </cell>
          <cell r="B6606" t="str">
            <v>TRANSPORTE HORIZONTAL, PLACAS CERÂMICAS, CARRINHO PLATAFORMA, 50M. AF_06/2014</v>
          </cell>
          <cell r="C6606" t="str">
            <v>M2</v>
          </cell>
          <cell r="D6606">
            <v>0.56000000000000005</v>
          </cell>
        </row>
        <row r="6607">
          <cell r="A6607">
            <v>88077</v>
          </cell>
          <cell r="B6607" t="str">
            <v>TRANSPORTE HORIZONTAL, PLACAS CERÂMICAS, CARRINHO PLATAFORMA, 75M. AF_06/2014</v>
          </cell>
          <cell r="C6607" t="str">
            <v>M2</v>
          </cell>
          <cell r="D6607">
            <v>0.65</v>
          </cell>
        </row>
        <row r="6608">
          <cell r="A6608">
            <v>88078</v>
          </cell>
          <cell r="B6608" t="str">
            <v>TRANSPORTE HORIZONTAL, PLACAS CERÂMICAS, CARRINHO PLATAFORMA, 100M. AF_06/2014</v>
          </cell>
          <cell r="C6608" t="str">
            <v>M2</v>
          </cell>
          <cell r="D6608">
            <v>0.74</v>
          </cell>
        </row>
        <row r="6609">
          <cell r="A6609">
            <v>88079</v>
          </cell>
          <cell r="B6609" t="str">
            <v>TRANSPORTE HORIZONTAL, PLACAS CERÂMICAS, CARRINHO PARA MINI PÁLETES, 30M. AF_06/2014</v>
          </cell>
          <cell r="C6609" t="str">
            <v>M2</v>
          </cell>
          <cell r="D6609">
            <v>0.13</v>
          </cell>
        </row>
        <row r="6610">
          <cell r="A6610">
            <v>88080</v>
          </cell>
          <cell r="B6610" t="str">
            <v>TRANSPORTE HORIZONTAL, PLACAS CERÂMICAS, CARRINHO PARA MINI PÁLETES, 50M. AF_06/2014</v>
          </cell>
          <cell r="C6610" t="str">
            <v>M2</v>
          </cell>
          <cell r="D6610">
            <v>0.21</v>
          </cell>
        </row>
        <row r="6611">
          <cell r="A6611">
            <v>88081</v>
          </cell>
          <cell r="B6611" t="str">
            <v>TRANSPORTE HORIZONTAL, PLACAS CERÂMICAS, CARRINHO PARA MINI PÁLETES, 75M. AF_06/2014</v>
          </cell>
          <cell r="C6611" t="str">
            <v>M2</v>
          </cell>
          <cell r="D6611">
            <v>0.31</v>
          </cell>
        </row>
        <row r="6612">
          <cell r="A6612">
            <v>88082</v>
          </cell>
          <cell r="B6612" t="str">
            <v>TRANSPORTE HORIZONTAL, PLACAS CERÂMICAS, CARRINHO PARA MINI PÁLETES, 100M. AF_06/2014</v>
          </cell>
          <cell r="C6612" t="str">
            <v>M2</v>
          </cell>
          <cell r="D6612">
            <v>0.42</v>
          </cell>
        </row>
        <row r="6613">
          <cell r="A6613">
            <v>88083</v>
          </cell>
          <cell r="B6613" t="str">
            <v>TRANSPORTE HORIZONTAL, PLACAS CERÂMICAS, MANIPULADOR TELESCÓPICO, 30M. AF_06/2014</v>
          </cell>
          <cell r="C6613" t="str">
            <v>M2</v>
          </cell>
          <cell r="D6613">
            <v>0.06</v>
          </cell>
        </row>
        <row r="6614">
          <cell r="A6614">
            <v>88084</v>
          </cell>
          <cell r="B6614" t="str">
            <v>TRANSPORTE HORIZONTAL, PLACAS CERÂMICAS, MANIPULADOR TELESCÓPICO, 50M. AF_06/2014</v>
          </cell>
          <cell r="C6614" t="str">
            <v>M2</v>
          </cell>
          <cell r="D6614">
            <v>0.09</v>
          </cell>
        </row>
        <row r="6615">
          <cell r="A6615">
            <v>88085</v>
          </cell>
          <cell r="B6615" t="str">
            <v>TRANSPORTE HORIZONTAL, PLACAS CERÂMICAS, MANIPULADOR TELESCÓPICO, 75M. AF_06/2014</v>
          </cell>
          <cell r="C6615" t="str">
            <v>M2</v>
          </cell>
          <cell r="D6615">
            <v>0.15</v>
          </cell>
        </row>
        <row r="6616">
          <cell r="A6616">
            <v>88086</v>
          </cell>
          <cell r="B6616" t="str">
            <v>TRANSPORTE HORIZONTAL, PLACAS CERÂMICAS, MANIPULADOR TELESCÓPICO, 100M. AF_06/2014</v>
          </cell>
          <cell r="C6616" t="str">
            <v>M2</v>
          </cell>
          <cell r="D6616">
            <v>0.19</v>
          </cell>
        </row>
        <row r="6617">
          <cell r="A6617">
            <v>88087</v>
          </cell>
          <cell r="B6617" t="str">
            <v>TRANSPORTE HORIZONTAL, LATA DE 18 L, MANUAL, 30M. AF_06/2014</v>
          </cell>
          <cell r="C6617" t="str">
            <v>L</v>
          </cell>
          <cell r="D6617">
            <v>0.05</v>
          </cell>
        </row>
        <row r="6618">
          <cell r="A6618">
            <v>88099</v>
          </cell>
          <cell r="B6618" t="str">
            <v>TRANSPORTE VERTICAL, BLOCOS VAZADOS DE CONCRETO OU CERÂMICO 19X19X39 CM, MANUAL, 1 PAVIMENTO. AF_06/2014</v>
          </cell>
          <cell r="C6618" t="str">
            <v>UN</v>
          </cell>
          <cell r="D6618">
            <v>0.2</v>
          </cell>
        </row>
        <row r="6619">
          <cell r="A6619">
            <v>88100</v>
          </cell>
          <cell r="B6619" t="str">
            <v>TRANSPORTE VERTICAL, BLOCOS CERÂMICOS FURADOS NA HORIZONTAL 9X19X19 CM, MANUAL, 1 PAVIMENTO. AF_06/2014</v>
          </cell>
          <cell r="C6619" t="str">
            <v>UN</v>
          </cell>
          <cell r="D6619">
            <v>0.1</v>
          </cell>
        </row>
        <row r="6620">
          <cell r="A6620">
            <v>88101</v>
          </cell>
          <cell r="B6620" t="str">
            <v>TRANSPORTE VERTICAL, PLACAS CERÂMICAS, MANUAL, 1 PAVIMENTO. AF_06/2014</v>
          </cell>
          <cell r="C6620" t="str">
            <v>M2</v>
          </cell>
          <cell r="D6620">
            <v>0.32</v>
          </cell>
        </row>
        <row r="6621">
          <cell r="A6621">
            <v>88102</v>
          </cell>
          <cell r="B6621" t="str">
            <v>TRANSPORTE VERTICAL, LATA DE 18 L, MANUAL, 1 PAVIMENTO. AF_06/2014</v>
          </cell>
          <cell r="C6621" t="str">
            <v>L</v>
          </cell>
          <cell r="D6621">
            <v>0.02</v>
          </cell>
        </row>
        <row r="6622">
          <cell r="A6622">
            <v>88103</v>
          </cell>
          <cell r="B6622" t="str">
            <v>TRANSPORTE VERTICAL, LATA DE 10 L, MANUAL, 1 PAVIMENTO. AF_06/2014</v>
          </cell>
          <cell r="C6622" t="str">
            <v>L</v>
          </cell>
          <cell r="D6622">
            <v>0.04</v>
          </cell>
        </row>
        <row r="6623">
          <cell r="A6623">
            <v>88236</v>
          </cell>
          <cell r="B6623" t="str">
            <v>FERRAMENTAS (ENCARGOS COMPLEMENTARES) - HORISTA</v>
          </cell>
          <cell r="C6623" t="str">
            <v>H</v>
          </cell>
          <cell r="D6623">
            <v>0.42</v>
          </cell>
        </row>
        <row r="6624">
          <cell r="A6624">
            <v>88237</v>
          </cell>
          <cell r="B6624" t="str">
            <v>EPI (ENCARGOS COMPLEMENTARES) - HORISTA</v>
          </cell>
          <cell r="C6624" t="str">
            <v>H</v>
          </cell>
          <cell r="D6624">
            <v>0.89</v>
          </cell>
        </row>
        <row r="6625">
          <cell r="A6625">
            <v>88238</v>
          </cell>
          <cell r="B6625" t="str">
            <v>AJUDANTE DE ARMADOR COM ENCARGOS COMPLEMENTARES</v>
          </cell>
          <cell r="C6625" t="str">
            <v>H</v>
          </cell>
          <cell r="D6625">
            <v>14.04</v>
          </cell>
        </row>
        <row r="6626">
          <cell r="A6626">
            <v>88239</v>
          </cell>
          <cell r="B6626" t="str">
            <v>AJUDANTE DE CARPINTEIRO COM ENCARGOS COMPLEMENTARES</v>
          </cell>
          <cell r="C6626" t="str">
            <v>H</v>
          </cell>
          <cell r="D6626">
            <v>14.07</v>
          </cell>
        </row>
        <row r="6627">
          <cell r="A6627">
            <v>88240</v>
          </cell>
          <cell r="B6627" t="str">
            <v>AJUDANTE DE ESTRUTURA METÁLICA COM ENCARGOS COMPLEMENTARES</v>
          </cell>
          <cell r="C6627" t="str">
            <v>H</v>
          </cell>
          <cell r="D6627">
            <v>8.7799999999999994</v>
          </cell>
        </row>
        <row r="6628">
          <cell r="A6628">
            <v>88241</v>
          </cell>
          <cell r="B6628" t="str">
            <v>AJUDANTE DE OPERAÇÃO EM GERAL COM ENCARGOS COMPLEMENTARES</v>
          </cell>
          <cell r="C6628" t="str">
            <v>H</v>
          </cell>
          <cell r="D6628">
            <v>14.81</v>
          </cell>
        </row>
        <row r="6629">
          <cell r="A6629">
            <v>88242</v>
          </cell>
          <cell r="B6629" t="str">
            <v>AJUDANTE DE PEDREIRO COM ENCARGOS COMPLEMENTARES</v>
          </cell>
          <cell r="C6629" t="str">
            <v>H</v>
          </cell>
          <cell r="D6629">
            <v>13.78</v>
          </cell>
        </row>
        <row r="6630">
          <cell r="A6630">
            <v>88243</v>
          </cell>
          <cell r="B6630" t="str">
            <v>AJUDANTE ESPECIALIZADO COM ENCARGOS COMPLEMENTARES</v>
          </cell>
          <cell r="C6630" t="str">
            <v>H</v>
          </cell>
          <cell r="D6630">
            <v>14.81</v>
          </cell>
        </row>
        <row r="6631">
          <cell r="A6631">
            <v>88245</v>
          </cell>
          <cell r="B6631" t="str">
            <v>ARMADOR COM ENCARGOS COMPLEMENTARES</v>
          </cell>
          <cell r="C6631" t="str">
            <v>H</v>
          </cell>
          <cell r="D6631">
            <v>17.239999999999998</v>
          </cell>
        </row>
        <row r="6632">
          <cell r="A6632">
            <v>88246</v>
          </cell>
          <cell r="B6632" t="str">
            <v>ASSENTADOR DE TUBOS COM ENCARGOS COMPLEMENTARES</v>
          </cell>
          <cell r="C6632" t="str">
            <v>H</v>
          </cell>
          <cell r="D6632">
            <v>21.08</v>
          </cell>
        </row>
        <row r="6633">
          <cell r="A6633">
            <v>88247</v>
          </cell>
          <cell r="B6633" t="str">
            <v>AUXILIAR DE ELETRICISTA COM ENCARGOS COMPLEMENTARES</v>
          </cell>
          <cell r="C6633" t="str">
            <v>H</v>
          </cell>
          <cell r="D6633">
            <v>14.59</v>
          </cell>
        </row>
        <row r="6634">
          <cell r="A6634">
            <v>88248</v>
          </cell>
          <cell r="B6634" t="str">
            <v>AUXILIAR DE ENCANADOR OU BOMBEIRO HIDRÁULICO COM ENCARGOS COMPLEMENTARES</v>
          </cell>
          <cell r="C6634" t="str">
            <v>H</v>
          </cell>
          <cell r="D6634">
            <v>14.44</v>
          </cell>
        </row>
        <row r="6635">
          <cell r="A6635">
            <v>88249</v>
          </cell>
          <cell r="B6635" t="str">
            <v>AUXILIAR DE LABORATÓRIO COM ENCARGOS COMPLEMENTARES</v>
          </cell>
          <cell r="C6635" t="str">
            <v>H</v>
          </cell>
          <cell r="D6635">
            <v>14.11</v>
          </cell>
        </row>
        <row r="6636">
          <cell r="A6636">
            <v>88250</v>
          </cell>
          <cell r="B6636" t="str">
            <v>AUXILIAR DE MECÂNICO COM ENCARGOS COMPLEMENTARES</v>
          </cell>
          <cell r="C6636" t="str">
            <v>H</v>
          </cell>
          <cell r="D6636">
            <v>11.23</v>
          </cell>
        </row>
        <row r="6637">
          <cell r="A6637">
            <v>88251</v>
          </cell>
          <cell r="B6637" t="str">
            <v>AUXILIAR DE SERRALHEIRO COM ENCARGOS COMPLEMENTARES</v>
          </cell>
          <cell r="C6637" t="str">
            <v>H</v>
          </cell>
          <cell r="D6637">
            <v>13.53</v>
          </cell>
        </row>
        <row r="6638">
          <cell r="A6638">
            <v>88252</v>
          </cell>
          <cell r="B6638" t="str">
            <v>AUXILIAR DE SERVIÇOS GERAIS COM ENCARGOS COMPLEMENTARES</v>
          </cell>
          <cell r="C6638" t="str">
            <v>H</v>
          </cell>
          <cell r="D6638">
            <v>12.97</v>
          </cell>
        </row>
        <row r="6639">
          <cell r="A6639">
            <v>88253</v>
          </cell>
          <cell r="B6639" t="str">
            <v>AUXILIAR DE TOPÓGRAFO COM ENCARGOS COMPLEMENTARES</v>
          </cell>
          <cell r="C6639" t="str">
            <v>H</v>
          </cell>
          <cell r="D6639">
            <v>14.02</v>
          </cell>
        </row>
        <row r="6640">
          <cell r="A6640">
            <v>88255</v>
          </cell>
          <cell r="B6640" t="str">
            <v>AUXILIAR TÉCNICO DE ENGENHARIA COM ENCARGOS COMPLEMENTARES</v>
          </cell>
          <cell r="C6640" t="str">
            <v>H</v>
          </cell>
          <cell r="D6640">
            <v>30.24</v>
          </cell>
        </row>
        <row r="6641">
          <cell r="A6641">
            <v>88256</v>
          </cell>
          <cell r="B6641" t="str">
            <v>AZULEJISTA OU LADRILHISTA COM ENCARGOS COMPLEMENTARES</v>
          </cell>
          <cell r="C6641" t="str">
            <v>H</v>
          </cell>
          <cell r="D6641">
            <v>16.11</v>
          </cell>
        </row>
        <row r="6642">
          <cell r="A6642">
            <v>88257</v>
          </cell>
          <cell r="B6642" t="str">
            <v>BLASTER, DINAMITADOR OU CABO DE FOGO COM ENCARGOS COMPLEMENTARES</v>
          </cell>
          <cell r="C6642" t="str">
            <v>H</v>
          </cell>
          <cell r="D6642">
            <v>19.53</v>
          </cell>
        </row>
        <row r="6643">
          <cell r="A6643">
            <v>88258</v>
          </cell>
          <cell r="B6643" t="str">
            <v>CADASTRISTA DE REDES DE AGUA E ESGOTO COM ENCARGOS COMPLEMENTARES</v>
          </cell>
          <cell r="C6643" t="str">
            <v>H</v>
          </cell>
          <cell r="D6643">
            <v>23.56</v>
          </cell>
        </row>
        <row r="6644">
          <cell r="A6644">
            <v>88259</v>
          </cell>
          <cell r="B6644" t="str">
            <v>CALAFETADOR/CALAFATE COM ENCARGOS COMPLEMENTARES</v>
          </cell>
          <cell r="C6644" t="str">
            <v>H</v>
          </cell>
          <cell r="D6644">
            <v>16.46</v>
          </cell>
        </row>
        <row r="6645">
          <cell r="A6645">
            <v>88260</v>
          </cell>
          <cell r="B6645" t="str">
            <v>CALCETEIRO COM ENCARGOS COMPLEMENTARES</v>
          </cell>
          <cell r="C6645" t="str">
            <v>H</v>
          </cell>
          <cell r="D6645">
            <v>17.690000000000001</v>
          </cell>
        </row>
        <row r="6646">
          <cell r="A6646">
            <v>88261</v>
          </cell>
          <cell r="B6646" t="str">
            <v>CARPINTEIRO DE ESQUADRIA COM ENCARGOS COMPLEMENTARES</v>
          </cell>
          <cell r="C6646" t="str">
            <v>H</v>
          </cell>
          <cell r="D6646">
            <v>17.079999999999998</v>
          </cell>
        </row>
        <row r="6647">
          <cell r="A6647">
            <v>88262</v>
          </cell>
          <cell r="B6647" t="str">
            <v>CARPINTEIRO DE FORMAS COM ENCARGOS COMPLEMENTARES</v>
          </cell>
          <cell r="C6647" t="str">
            <v>H</v>
          </cell>
          <cell r="D6647">
            <v>17.239999999999998</v>
          </cell>
        </row>
        <row r="6648">
          <cell r="A6648">
            <v>88263</v>
          </cell>
          <cell r="B6648" t="str">
            <v>CAVOUQUEIRO OU OPERADOR PERFURATRIZ/ROMPEDOR COM ENCARGOS COMPLEMENTARES</v>
          </cell>
          <cell r="C6648" t="str">
            <v>H</v>
          </cell>
          <cell r="D6648">
            <v>11.7</v>
          </cell>
        </row>
        <row r="6649">
          <cell r="A6649">
            <v>88264</v>
          </cell>
          <cell r="B6649" t="str">
            <v>ELETRICISTA COM ENCARGOS COMPLEMENTARES</v>
          </cell>
          <cell r="C6649" t="str">
            <v>H</v>
          </cell>
          <cell r="D6649">
            <v>17.96</v>
          </cell>
        </row>
        <row r="6650">
          <cell r="A6650">
            <v>88265</v>
          </cell>
          <cell r="B6650" t="str">
            <v>ELETRICISTA INDUSTRIAL COM ENCARGOS COMPLEMENTARES</v>
          </cell>
          <cell r="C6650" t="str">
            <v>H</v>
          </cell>
          <cell r="D6650">
            <v>21.84</v>
          </cell>
        </row>
        <row r="6651">
          <cell r="A6651">
            <v>88266</v>
          </cell>
          <cell r="B6651" t="str">
            <v>ELETROTÉCNICO COM ENCARGOS COMPLEMENTARES</v>
          </cell>
          <cell r="C6651" t="str">
            <v>H</v>
          </cell>
          <cell r="D6651">
            <v>25.07</v>
          </cell>
        </row>
        <row r="6652">
          <cell r="A6652">
            <v>88267</v>
          </cell>
          <cell r="B6652" t="str">
            <v>ENCANADOR OU BOMBEIRO HIDRÁULICO COM ENCARGOS COMPLEMENTARES</v>
          </cell>
          <cell r="C6652" t="str">
            <v>H</v>
          </cell>
          <cell r="D6652">
            <v>17.760000000000002</v>
          </cell>
        </row>
        <row r="6653">
          <cell r="A6653">
            <v>88268</v>
          </cell>
          <cell r="B6653" t="str">
            <v>ESTUCADOR COM ENCARGOS COMPLEMENTARES</v>
          </cell>
          <cell r="C6653" t="str">
            <v>H</v>
          </cell>
          <cell r="D6653">
            <v>15.72</v>
          </cell>
        </row>
        <row r="6654">
          <cell r="A6654">
            <v>88269</v>
          </cell>
          <cell r="B6654" t="str">
            <v>GESSEIRO COM ENCARGOS COMPLEMENTARES</v>
          </cell>
          <cell r="C6654" t="str">
            <v>H</v>
          </cell>
          <cell r="D6654">
            <v>15.72</v>
          </cell>
        </row>
        <row r="6655">
          <cell r="A6655">
            <v>88270</v>
          </cell>
          <cell r="B6655" t="str">
            <v>IMPERMEABILIZADOR COM ENCARGOS COMPLEMENTARES</v>
          </cell>
          <cell r="C6655" t="str">
            <v>H</v>
          </cell>
          <cell r="D6655">
            <v>17.989999999999998</v>
          </cell>
        </row>
        <row r="6656">
          <cell r="A6656">
            <v>88272</v>
          </cell>
          <cell r="B6656" t="str">
            <v>MACARIQUEIRO COM ENCARGOS COMPLEMENTARES</v>
          </cell>
          <cell r="C6656" t="str">
            <v>H</v>
          </cell>
          <cell r="D6656">
            <v>17.309999999999999</v>
          </cell>
        </row>
        <row r="6657">
          <cell r="A6657">
            <v>88273</v>
          </cell>
          <cell r="B6657" t="str">
            <v>MARCENEIRO COM ENCARGOS COMPLEMENTARES</v>
          </cell>
          <cell r="C6657" t="str">
            <v>H</v>
          </cell>
          <cell r="D6657">
            <v>15.96</v>
          </cell>
        </row>
        <row r="6658">
          <cell r="A6658">
            <v>88274</v>
          </cell>
          <cell r="B6658" t="str">
            <v>MARMORISTA/GRANITEIRO COM ENCARGOS COMPLEMENTARES</v>
          </cell>
          <cell r="C6658" t="str">
            <v>H</v>
          </cell>
          <cell r="D6658">
            <v>16.52</v>
          </cell>
        </row>
        <row r="6659">
          <cell r="A6659">
            <v>88275</v>
          </cell>
          <cell r="B6659" t="str">
            <v>MECÃNICO DE EQUIPAMENTOS PESADOS COM ENCARGOS COMPLEMENTARES</v>
          </cell>
          <cell r="C6659" t="str">
            <v>H</v>
          </cell>
          <cell r="D6659">
            <v>17.21</v>
          </cell>
        </row>
        <row r="6660">
          <cell r="A6660">
            <v>88277</v>
          </cell>
          <cell r="B6660" t="str">
            <v>MONTADOR (TUBO AÇO/EQUIPAMENTOS) COM ENCARGOS COMPLEMENTARES</v>
          </cell>
          <cell r="C6660" t="str">
            <v>H</v>
          </cell>
          <cell r="D6660">
            <v>21.08</v>
          </cell>
        </row>
        <row r="6661">
          <cell r="A6661">
            <v>88278</v>
          </cell>
          <cell r="B6661" t="str">
            <v>MONTADOR DE ESTRUTURA METÁLICA COM ENCARGOS COMPLEMENTARES</v>
          </cell>
          <cell r="C6661" t="str">
            <v>H</v>
          </cell>
          <cell r="D6661">
            <v>11.3</v>
          </cell>
        </row>
        <row r="6662">
          <cell r="A6662">
            <v>88279</v>
          </cell>
          <cell r="B6662" t="str">
            <v>MONTADOR ELETROMECÃNICO COM ENCARGOS COMPLEMENTARES</v>
          </cell>
          <cell r="C6662" t="str">
            <v>H</v>
          </cell>
          <cell r="D6662">
            <v>22.78</v>
          </cell>
        </row>
        <row r="6663">
          <cell r="A6663">
            <v>88281</v>
          </cell>
          <cell r="B6663" t="str">
            <v>MOTORISTA DE BASCULANTE COM ENCARGOS COMPLEMENTARES</v>
          </cell>
          <cell r="C6663" t="str">
            <v>H</v>
          </cell>
          <cell r="D6663">
            <v>13.92</v>
          </cell>
        </row>
        <row r="6664">
          <cell r="A6664">
            <v>88282</v>
          </cell>
          <cell r="B6664" t="str">
            <v>MOTORISTA DE CAMINHÃO COM ENCARGOS COMPLEMENTARES</v>
          </cell>
          <cell r="C6664" t="str">
            <v>H</v>
          </cell>
          <cell r="D6664">
            <v>13.92</v>
          </cell>
        </row>
        <row r="6665">
          <cell r="A6665">
            <v>88283</v>
          </cell>
          <cell r="B6665" t="str">
            <v>MOTORISTA DE CAMINHÃO E CARRETA COM ENCARGOS COMPLEMENTARES</v>
          </cell>
          <cell r="C6665" t="str">
            <v>H</v>
          </cell>
          <cell r="D6665">
            <v>13.92</v>
          </cell>
        </row>
        <row r="6666">
          <cell r="A6666">
            <v>88284</v>
          </cell>
          <cell r="B6666" t="str">
            <v>MOTORISTA DE VEIÍCULO LEVE COM ENCARGOS COMPLEMENTARES</v>
          </cell>
          <cell r="C6666" t="str">
            <v>H</v>
          </cell>
          <cell r="D6666">
            <v>13.09</v>
          </cell>
        </row>
        <row r="6667">
          <cell r="A6667">
            <v>88285</v>
          </cell>
          <cell r="B6667" t="str">
            <v>MOTORISTA DE VEÍCULO PESADO COM ENCARGOS COMPLEMENTARES</v>
          </cell>
          <cell r="C6667" t="str">
            <v>H</v>
          </cell>
          <cell r="D6667">
            <v>13.92</v>
          </cell>
        </row>
        <row r="6668">
          <cell r="A6668">
            <v>88286</v>
          </cell>
          <cell r="B6668" t="str">
            <v>MOTORISTA OPERADOR DE MUNCK COM ENCARGOS COMPLEMENTARES</v>
          </cell>
          <cell r="C6668" t="str">
            <v>H</v>
          </cell>
          <cell r="D6668">
            <v>15.05</v>
          </cell>
        </row>
        <row r="6669">
          <cell r="A6669">
            <v>88288</v>
          </cell>
          <cell r="B6669" t="str">
            <v>NIVELADOR COM ENCARGOS COMPLEMENTARES</v>
          </cell>
          <cell r="C6669" t="str">
            <v>H</v>
          </cell>
          <cell r="D6669">
            <v>14.79</v>
          </cell>
        </row>
        <row r="6670">
          <cell r="A6670">
            <v>88290</v>
          </cell>
          <cell r="B6670" t="str">
            <v>OPERADOR DE ACABADORA COM ENCARGOS COMPLEMENTARES</v>
          </cell>
          <cell r="C6670" t="str">
            <v>H</v>
          </cell>
          <cell r="D6670">
            <v>14.84</v>
          </cell>
        </row>
        <row r="6671">
          <cell r="A6671">
            <v>88291</v>
          </cell>
          <cell r="B6671" t="str">
            <v>OPERADOR DE BETONEIRA (CAMINHÃO) COM ENCARGOS COMPLEMENTARES</v>
          </cell>
          <cell r="C6671" t="str">
            <v>H</v>
          </cell>
          <cell r="D6671">
            <v>15.44</v>
          </cell>
        </row>
        <row r="6672">
          <cell r="A6672">
            <v>88292</v>
          </cell>
          <cell r="B6672" t="str">
            <v>OPERADOR DE COMPRESSOR OU COMPRESSORISTA COM ENCARGOS COMPLEMENTARES</v>
          </cell>
          <cell r="C6672" t="str">
            <v>H</v>
          </cell>
          <cell r="D6672">
            <v>10.96</v>
          </cell>
        </row>
        <row r="6673">
          <cell r="A6673">
            <v>88293</v>
          </cell>
          <cell r="B6673" t="str">
            <v>OPERADOR DE DEMARCADORA DE FAIXAS COM ENCARGOS COMPLEMENTARES</v>
          </cell>
          <cell r="C6673" t="str">
            <v>H</v>
          </cell>
          <cell r="D6673">
            <v>15.88</v>
          </cell>
        </row>
        <row r="6674">
          <cell r="A6674">
            <v>88294</v>
          </cell>
          <cell r="B6674" t="str">
            <v>OPERADOR DE ESCAVADEIRA COM ENCARGOS COMPLEMENTARES</v>
          </cell>
          <cell r="C6674" t="str">
            <v>H</v>
          </cell>
          <cell r="D6674">
            <v>16.82</v>
          </cell>
        </row>
        <row r="6675">
          <cell r="A6675">
            <v>88295</v>
          </cell>
          <cell r="B6675" t="str">
            <v>OPERADOR DE GUINCHO COM ENCARGOS COMPLEMENTARES</v>
          </cell>
          <cell r="C6675" t="str">
            <v>H</v>
          </cell>
          <cell r="D6675">
            <v>10.47</v>
          </cell>
        </row>
        <row r="6676">
          <cell r="A6676">
            <v>88296</v>
          </cell>
          <cell r="B6676" t="str">
            <v>OPERADOR DE GUINDASTE COM ENCARGOS COMPLEMENTARES</v>
          </cell>
          <cell r="C6676" t="str">
            <v>H</v>
          </cell>
          <cell r="D6676">
            <v>18.899999999999999</v>
          </cell>
        </row>
        <row r="6677">
          <cell r="A6677">
            <v>88297</v>
          </cell>
          <cell r="B6677" t="str">
            <v>OPERADOR DE MÁQUINAS E EQUIPAMENTOS COM ENCARGOS COMPLEMENTARES</v>
          </cell>
          <cell r="C6677" t="str">
            <v>H</v>
          </cell>
          <cell r="D6677">
            <v>14.74</v>
          </cell>
        </row>
        <row r="6678">
          <cell r="A6678">
            <v>88298</v>
          </cell>
          <cell r="B6678" t="str">
            <v>OPERADOR DE MARTELETE OU MARTELETEIRO COM ENCARGOS COMPLEMENTARES</v>
          </cell>
          <cell r="C6678" t="str">
            <v>H</v>
          </cell>
          <cell r="D6678">
            <v>10.47</v>
          </cell>
        </row>
        <row r="6679">
          <cell r="A6679">
            <v>88299</v>
          </cell>
          <cell r="B6679" t="str">
            <v>OPERADOR DE MOTO-ESCREIPER COM ENCARGOS COMPLEMENTARES</v>
          </cell>
          <cell r="C6679" t="str">
            <v>H</v>
          </cell>
          <cell r="D6679">
            <v>20.79</v>
          </cell>
        </row>
        <row r="6680">
          <cell r="A6680">
            <v>88300</v>
          </cell>
          <cell r="B6680" t="str">
            <v>OPERADOR DE MOTONIVELADORA COM ENCARGOS COMPLEMENTARES</v>
          </cell>
          <cell r="C6680" t="str">
            <v>H</v>
          </cell>
          <cell r="D6680">
            <v>20.79</v>
          </cell>
        </row>
        <row r="6681">
          <cell r="A6681">
            <v>88301</v>
          </cell>
          <cell r="B6681" t="str">
            <v>OPERADOR DE PÁ CARREGADEIRA COM ENCARGOS COMPLEMENTARES</v>
          </cell>
          <cell r="C6681" t="str">
            <v>H</v>
          </cell>
          <cell r="D6681">
            <v>16.010000000000002</v>
          </cell>
        </row>
        <row r="6682">
          <cell r="A6682">
            <v>88302</v>
          </cell>
          <cell r="B6682" t="str">
            <v>OPERADOR DE PAVIMENTADORA COM ENCARGOS COMPLEMENTARES</v>
          </cell>
          <cell r="C6682" t="str">
            <v>H</v>
          </cell>
          <cell r="D6682">
            <v>15.88</v>
          </cell>
        </row>
        <row r="6683">
          <cell r="A6683">
            <v>88303</v>
          </cell>
          <cell r="B6683" t="str">
            <v>OPERADOR DE ROLO COMPACTADOR COM ENCARGOS COMPLEMENTARES</v>
          </cell>
          <cell r="C6683" t="str">
            <v>H</v>
          </cell>
          <cell r="D6683">
            <v>14.36</v>
          </cell>
        </row>
        <row r="6684">
          <cell r="A6684">
            <v>88304</v>
          </cell>
          <cell r="B6684" t="str">
            <v>OPERADOR DE USINA DE ASFALTO, DE SOLOS OU DE CONCRETO COM ENCARGOS COMPLEMENTARES</v>
          </cell>
          <cell r="C6684" t="str">
            <v>H</v>
          </cell>
          <cell r="D6684">
            <v>14.84</v>
          </cell>
        </row>
        <row r="6685">
          <cell r="A6685">
            <v>88306</v>
          </cell>
          <cell r="B6685" t="str">
            <v>OPERADOR JATO DE AREIA OU JATISTA COM ENCARGOS COMPLEMENTARES</v>
          </cell>
          <cell r="C6685" t="str">
            <v>H</v>
          </cell>
          <cell r="D6685">
            <v>10.92</v>
          </cell>
        </row>
        <row r="6686">
          <cell r="A6686">
            <v>88307</v>
          </cell>
          <cell r="B6686" t="str">
            <v>OPERADOR PARA BATE ESTACAS COM ENCARGOS COMPLEMENTARES</v>
          </cell>
          <cell r="C6686" t="str">
            <v>H</v>
          </cell>
          <cell r="D6686">
            <v>12.16</v>
          </cell>
        </row>
        <row r="6687">
          <cell r="A6687">
            <v>88308</v>
          </cell>
          <cell r="B6687" t="str">
            <v>PASTILHEIRO COM ENCARGOS COMPLEMENTARES</v>
          </cell>
          <cell r="C6687" t="str">
            <v>H</v>
          </cell>
          <cell r="D6687">
            <v>19.940000000000001</v>
          </cell>
        </row>
        <row r="6688">
          <cell r="A6688">
            <v>88309</v>
          </cell>
          <cell r="B6688" t="str">
            <v>PEDREIRO COM ENCARGOS COMPLEMENTARES</v>
          </cell>
          <cell r="C6688" t="str">
            <v>H</v>
          </cell>
          <cell r="D6688">
            <v>17.34</v>
          </cell>
        </row>
        <row r="6689">
          <cell r="A6689">
            <v>88310</v>
          </cell>
          <cell r="B6689" t="str">
            <v>PINTOR COM ENCARGOS COMPLEMENTARES</v>
          </cell>
          <cell r="C6689" t="str">
            <v>H</v>
          </cell>
          <cell r="D6689">
            <v>17.28</v>
          </cell>
        </row>
        <row r="6690">
          <cell r="A6690">
            <v>88311</v>
          </cell>
          <cell r="B6690" t="str">
            <v>PINTOR DE LETREIROS COM ENCARGOS COMPLEMENTARES</v>
          </cell>
          <cell r="C6690" t="str">
            <v>H</v>
          </cell>
          <cell r="D6690">
            <v>18</v>
          </cell>
        </row>
        <row r="6691">
          <cell r="A6691">
            <v>88312</v>
          </cell>
          <cell r="B6691" t="str">
            <v>PINTOR PARA TINTA EPÓXI COM ENCARGOS COMPLEMENTARES</v>
          </cell>
          <cell r="C6691" t="str">
            <v>H</v>
          </cell>
          <cell r="D6691">
            <v>19.72</v>
          </cell>
        </row>
        <row r="6692">
          <cell r="A6692">
            <v>88313</v>
          </cell>
          <cell r="B6692" t="str">
            <v>POCEIRO COM ENCARGOS COMPLEMENTARES</v>
          </cell>
          <cell r="C6692" t="str">
            <v>H</v>
          </cell>
          <cell r="D6692">
            <v>18.170000000000002</v>
          </cell>
        </row>
        <row r="6693">
          <cell r="A6693">
            <v>88314</v>
          </cell>
          <cell r="B6693" t="str">
            <v>RASTELEIRO COM ENCARGOS COMPLEMENTARES</v>
          </cell>
          <cell r="C6693" t="str">
            <v>H</v>
          </cell>
          <cell r="D6693">
            <v>9.0399999999999991</v>
          </cell>
        </row>
        <row r="6694">
          <cell r="A6694">
            <v>88315</v>
          </cell>
          <cell r="B6694" t="str">
            <v>SERRALHEIRO COM ENCARGOS COMPLEMENTARES</v>
          </cell>
          <cell r="C6694" t="str">
            <v>H</v>
          </cell>
          <cell r="D6694">
            <v>16.52</v>
          </cell>
        </row>
        <row r="6695">
          <cell r="A6695">
            <v>88316</v>
          </cell>
          <cell r="B6695" t="str">
            <v>SERVENTE COM ENCARGOS COMPLEMENTARES</v>
          </cell>
          <cell r="C6695" t="str">
            <v>H</v>
          </cell>
          <cell r="D6695">
            <v>14.05</v>
          </cell>
        </row>
        <row r="6696">
          <cell r="A6696">
            <v>88317</v>
          </cell>
          <cell r="B6696" t="str">
            <v>SOLDADOR COM ENCARGOS COMPLEMENTARES</v>
          </cell>
          <cell r="C6696" t="str">
            <v>H</v>
          </cell>
          <cell r="D6696">
            <v>17.239999999999998</v>
          </cell>
        </row>
        <row r="6697">
          <cell r="A6697">
            <v>88318</v>
          </cell>
          <cell r="B6697" t="str">
            <v>SOLDADOR A (PARA SOLDA A SER TESTADA COM RAIOS "X") COM ENCARGOS COMPLEMENTARES</v>
          </cell>
          <cell r="C6697" t="str">
            <v>H</v>
          </cell>
          <cell r="D6697">
            <v>18.399999999999999</v>
          </cell>
        </row>
        <row r="6698">
          <cell r="A6698">
            <v>88320</v>
          </cell>
          <cell r="B6698" t="str">
            <v>TAQUEADOR OU TAQUEIRO COM ENCARGOS COMPLEMENTARES</v>
          </cell>
          <cell r="C6698" t="str">
            <v>H</v>
          </cell>
          <cell r="D6698">
            <v>14.94</v>
          </cell>
        </row>
        <row r="6699">
          <cell r="A6699">
            <v>88321</v>
          </cell>
          <cell r="B6699" t="str">
            <v>TÉCNICO DE LABORATÓRIO COM ENCARGOS COMPLEMENTARES</v>
          </cell>
          <cell r="C6699" t="str">
            <v>H</v>
          </cell>
          <cell r="D6699">
            <v>25.42</v>
          </cell>
        </row>
        <row r="6700">
          <cell r="A6700">
            <v>88322</v>
          </cell>
          <cell r="B6700" t="str">
            <v>TÉCNICO DE SONDAGEM COM ENCARGOS COMPLEMENTARES</v>
          </cell>
          <cell r="C6700" t="str">
            <v>H</v>
          </cell>
          <cell r="D6700">
            <v>29.71</v>
          </cell>
        </row>
        <row r="6701">
          <cell r="A6701">
            <v>88323</v>
          </cell>
          <cell r="B6701" t="str">
            <v>TELHADISTA COM ENCARGOS COMPLEMENTARES</v>
          </cell>
          <cell r="C6701" t="str">
            <v>H</v>
          </cell>
          <cell r="D6701">
            <v>15.51</v>
          </cell>
        </row>
        <row r="6702">
          <cell r="A6702">
            <v>88324</v>
          </cell>
          <cell r="B6702" t="str">
            <v>TRATORISTA COM ENCARGOS COMPLEMENTARES</v>
          </cell>
          <cell r="C6702" t="str">
            <v>H</v>
          </cell>
          <cell r="D6702">
            <v>15.76</v>
          </cell>
        </row>
        <row r="6703">
          <cell r="A6703">
            <v>88325</v>
          </cell>
          <cell r="B6703" t="str">
            <v>VIDRACEIRO COM ENCARGOS COMPLEMENTARES</v>
          </cell>
          <cell r="C6703" t="str">
            <v>H</v>
          </cell>
          <cell r="D6703">
            <v>15.51</v>
          </cell>
        </row>
        <row r="6704">
          <cell r="A6704">
            <v>88326</v>
          </cell>
          <cell r="B6704" t="str">
            <v>VIGIA NOTURNO COM ENCARGOS COMPLEMENTARES</v>
          </cell>
          <cell r="C6704" t="str">
            <v>H</v>
          </cell>
          <cell r="D6704">
            <v>15.93</v>
          </cell>
        </row>
        <row r="6705">
          <cell r="A6705">
            <v>88377</v>
          </cell>
          <cell r="B6705" t="str">
            <v>OPERADOR DE BETONEIRA ESTACIONÁRIA/MISTURADOR COM ENCARGOS COMPLEMENTARES</v>
          </cell>
          <cell r="C6705" t="str">
            <v>H</v>
          </cell>
          <cell r="D6705">
            <v>15.59</v>
          </cell>
        </row>
        <row r="6706">
          <cell r="A6706">
            <v>88386</v>
          </cell>
          <cell r="B6706" t="str">
            <v>MISTURADOR DE ARGAMASSA, EIXO HORIZONTAL, CAPACIDADE DE MISTURA 300 KG, MOTOR ELÉTRICO POTÊNCIA 5 CV - CHP DIURNO. AF_06/2014</v>
          </cell>
          <cell r="C6706" t="str">
            <v>CHP</v>
          </cell>
          <cell r="D6706">
            <v>3.42</v>
          </cell>
        </row>
        <row r="6707">
          <cell r="A6707">
            <v>88387</v>
          </cell>
          <cell r="B6707" t="str">
            <v>MISTURADOR DE ARGAMASSA, EIXO HORIZONTAL, CAPACIDADE DE MISTURA 300 KG, MOTOR ELÉTRICO POTÊNCIA 5 CV - DEPRECIAÇÃO. AF_06/2014</v>
          </cell>
          <cell r="C6707" t="str">
            <v>H</v>
          </cell>
          <cell r="D6707">
            <v>0.6</v>
          </cell>
        </row>
        <row r="6708">
          <cell r="A6708">
            <v>88389</v>
          </cell>
          <cell r="B6708" t="str">
            <v>MISTURADOR DE ARGAMASSA, EIXO HORIZONTAL, CAPACIDADE DE MISTURA 300 KG, MOTOR ELÉTRICO POTÊNCIA 5 CV - JUROS. AF_06/2014</v>
          </cell>
          <cell r="C6708" t="str">
            <v>H</v>
          </cell>
          <cell r="D6708">
            <v>0.13</v>
          </cell>
        </row>
        <row r="6709">
          <cell r="A6709">
            <v>88390</v>
          </cell>
          <cell r="B6709" t="str">
            <v>MISTURADOR DE ARGAMASSA, EIXO HORIZONTAL, CAPACIDADE DE MISTURA 300 KG, MOTOR ELÉTRICO POTÊNCIA 5 CV - MANUTENÇÃO. AF_06/2014</v>
          </cell>
          <cell r="C6709" t="str">
            <v>H</v>
          </cell>
          <cell r="D6709">
            <v>0.75</v>
          </cell>
        </row>
        <row r="6710">
          <cell r="A6710">
            <v>88391</v>
          </cell>
          <cell r="B6710" t="str">
            <v>MISTURADOR DE ARGAMASSA, EIXO HORIZONTAL, CAPACIDADE DE MISTURA 300 KG, MOTOR ELÉTRICO POTÊNCIA 5 CV - MATERIAIS NA OPERAÇÃO. AF_06/2014</v>
          </cell>
          <cell r="C6710" t="str">
            <v>H</v>
          </cell>
          <cell r="D6710">
            <v>1.94</v>
          </cell>
        </row>
        <row r="6711">
          <cell r="A6711">
            <v>88392</v>
          </cell>
          <cell r="B6711" t="str">
            <v>MISTURADOR DE ARGAMASSA, EIXO HORIZONTAL, CAPACIDADE DE MISTURA 300 KG, MOTOR ELÉTRICO POTÊNCIA 5 CV - CHI DIURNO. AF_06/2014</v>
          </cell>
          <cell r="C6711" t="str">
            <v>CHI</v>
          </cell>
          <cell r="D6711">
            <v>0.73</v>
          </cell>
        </row>
        <row r="6712">
          <cell r="A6712">
            <v>88393</v>
          </cell>
          <cell r="B6712" t="str">
            <v>MISTURADOR DE ARGAMASSA, EIXO HORIZONTAL, CAPACIDADE DE MISTURA 600 KG, MOTOR ELÉTRICO POTÊNCIA 7,5 CV - CHP DIURNO. AF_06/2014</v>
          </cell>
          <cell r="C6712" t="str">
            <v>CHP</v>
          </cell>
          <cell r="D6712">
            <v>4.66</v>
          </cell>
        </row>
        <row r="6713">
          <cell r="A6713">
            <v>88394</v>
          </cell>
          <cell r="B6713" t="str">
            <v>MISTURADOR DE ARGAMASSA, EIXO HORIZONTAL, CAPACIDADE DE MISTURA 600 KG, MOTOR ELÉTRICO POTÊNCIA 7,5 CV - DEPRECIAÇÃO. AF_06/2014</v>
          </cell>
          <cell r="C6713" t="str">
            <v>H</v>
          </cell>
          <cell r="D6713">
            <v>0.71</v>
          </cell>
        </row>
        <row r="6714">
          <cell r="A6714">
            <v>88395</v>
          </cell>
          <cell r="B6714" t="str">
            <v>MISTURADOR DE ARGAMASSA, EIXO HORIZONTAL, CAPACIDADE DE MISTURA 600 KG, MOTOR ELÉTRICO POTÊNCIA 7,5 CV - JUROS. AF_06/2014</v>
          </cell>
          <cell r="C6714" t="str">
            <v>H</v>
          </cell>
          <cell r="D6714">
            <v>0.16</v>
          </cell>
        </row>
        <row r="6715">
          <cell r="A6715">
            <v>88396</v>
          </cell>
          <cell r="B6715" t="str">
            <v>MISTURADOR DE ARGAMASSA, EIXO HORIZONTAL, CAPACIDADE DE MISTURA 600 KG, MOTOR ELÉTRICO POTÊNCIA 7,5 CV - MANUTENÇÃO. AF_06/2014</v>
          </cell>
          <cell r="C6715" t="str">
            <v>H</v>
          </cell>
          <cell r="D6715">
            <v>0.89</v>
          </cell>
        </row>
        <row r="6716">
          <cell r="A6716">
            <v>88397</v>
          </cell>
          <cell r="B6716" t="str">
            <v>MISTURADOR DE ARGAMASSA, EIXO HORIZONTAL, CAPACIDADE DE MISTURA 600 KG, MOTOR ELÉTRICO POTÊNCIA 7,5 CV - MATERIAIS NA OPERAÇÃO. AF_06/2014</v>
          </cell>
          <cell r="C6716" t="str">
            <v>H</v>
          </cell>
          <cell r="D6716">
            <v>2.9</v>
          </cell>
        </row>
        <row r="6717">
          <cell r="A6717">
            <v>88398</v>
          </cell>
          <cell r="B6717" t="str">
            <v>MISTURADOR DE ARGAMASSA, EIXO HORIZONTAL, CAPACIDADE DE MISTURA 600 KG, MOTOR ELÉTRICO POTÊNCIA 7,5 CV - CHI DIURNO. AF_06/2014</v>
          </cell>
          <cell r="C6717" t="str">
            <v>CHI</v>
          </cell>
          <cell r="D6717">
            <v>0.87</v>
          </cell>
        </row>
        <row r="6718">
          <cell r="A6718">
            <v>88399</v>
          </cell>
          <cell r="B6718" t="str">
            <v>MISTURADOR DE ARGAMASSA, EIXO HORIZONTAL, CAPACIDADE DE MISTURA 160 KG, MOTOR ELÉTRICO POTÊNCIA 3 CV - CHP DIURNO. AF_06/2014</v>
          </cell>
          <cell r="C6718" t="str">
            <v>CHP</v>
          </cell>
          <cell r="D6718">
            <v>2.5499999999999998</v>
          </cell>
        </row>
        <row r="6719">
          <cell r="A6719">
            <v>88400</v>
          </cell>
          <cell r="B6719" t="str">
            <v>MISTURADOR DE ARGAMASSA, EIXO HORIZONTAL, CAPACIDADE DE MISTURA 160 KG, MOTOR ELÉTRICO POTÊNCIA 3 CV - DEPRECIAÇÃO. AF_06/2014</v>
          </cell>
          <cell r="C6719" t="str">
            <v>H</v>
          </cell>
          <cell r="D6719">
            <v>0.56000000000000005</v>
          </cell>
        </row>
        <row r="6720">
          <cell r="A6720">
            <v>88401</v>
          </cell>
          <cell r="B6720" t="str">
            <v>MISTURADOR DE ARGAMASSA, EIXO HORIZONTAL, CAPACIDADE DE MISTURA 160 KG, MOTOR ELÉTRICO POTÊNCIA 3 CV - JUROS. AF_06/2014</v>
          </cell>
          <cell r="C6720" t="str">
            <v>H</v>
          </cell>
          <cell r="D6720">
            <v>0.12</v>
          </cell>
        </row>
        <row r="6721">
          <cell r="A6721">
            <v>88402</v>
          </cell>
          <cell r="B6721" t="str">
            <v>MISTURADOR DE ARGAMASSA, EIXO HORIZONTAL, CAPACIDADE DE MISTURA 160 KG, MOTOR ELÉTRICO POTÊNCIA 3 CV - MANUTENÇÃO. AF_06/2014</v>
          </cell>
          <cell r="C6721" t="str">
            <v>H</v>
          </cell>
          <cell r="D6721">
            <v>0.71</v>
          </cell>
        </row>
        <row r="6722">
          <cell r="A6722">
            <v>88403</v>
          </cell>
          <cell r="B6722" t="str">
            <v>MISTURADOR DE ARGAMASSA, EIXO HORIZONTAL, CAPACIDADE DE MISTURA 160 KG, MOTOR ELÉTRICO POTÊNCIA 3 CV - MATERIAIS NA OPERAÇÃO. AF_06/2014</v>
          </cell>
          <cell r="C6722" t="str">
            <v>H</v>
          </cell>
          <cell r="D6722">
            <v>1.1599999999999999</v>
          </cell>
        </row>
        <row r="6723">
          <cell r="A6723">
            <v>88404</v>
          </cell>
          <cell r="B6723" t="str">
            <v>MISTURADOR DE ARGAMASSA, EIXO HORIZONTAL, CAPACIDADE DE MISTURA 160 KG, MOTOR ELÉTRICO POTÊNCIA 3 CV - CHI DIURNO. AF_06/2014</v>
          </cell>
          <cell r="C6723" t="str">
            <v>CHI</v>
          </cell>
          <cell r="D6723">
            <v>0.68</v>
          </cell>
        </row>
        <row r="6724">
          <cell r="A6724">
            <v>88411</v>
          </cell>
          <cell r="B6724" t="str">
            <v>APLICAÇÃO MANUAL DE FUNDO SELADOR ACRÍLICO EM PANOS COM PRESENÇA DE VÃOS DE EDIFÍCIOS DE MÚLTIPLOS PAVIMENTOS. AF_06/2014</v>
          </cell>
          <cell r="C6724" t="str">
            <v>M2</v>
          </cell>
          <cell r="D6724">
            <v>1.65</v>
          </cell>
        </row>
        <row r="6725">
          <cell r="A6725">
            <v>88412</v>
          </cell>
          <cell r="B6725" t="str">
            <v>APLICAÇÃO MANUAL DE FUNDO SELADOR ACRÍLICO EM PANOS CEGOS DE FACHADA (SEM PRESENÇA DE VÃOS) DE EDIFÍCIOS DE MÚLTIPLOS PAVIMENTOS. AF_06/2014</v>
          </cell>
          <cell r="C6725" t="str">
            <v>M2</v>
          </cell>
          <cell r="D6725">
            <v>1.19</v>
          </cell>
        </row>
        <row r="6726">
          <cell r="A6726">
            <v>88413</v>
          </cell>
          <cell r="B6726" t="str">
            <v>APLICAÇÃO MANUAL DE FUNDO SELADOR ACRÍLICO EM SUPERFÍCIES EXTERNAS DE SACADA DE EDIFÍCIOS DE MÚLTIPLOS PAVIMENTOS. AF_06/2014</v>
          </cell>
          <cell r="C6726" t="str">
            <v>M2</v>
          </cell>
          <cell r="D6726">
            <v>2.58</v>
          </cell>
        </row>
        <row r="6727">
          <cell r="A6727">
            <v>88414</v>
          </cell>
          <cell r="B6727" t="str">
            <v>APLICAÇÃO MANUAL DE FUNDO SELADOR ACRÍLICO EM SUPERFÍCIES INTERNAS DA SACADA DE EDIFÍCIOS DE MÚLTIPLOS PAVIMENTOS. AF_06/2014</v>
          </cell>
          <cell r="C6727" t="str">
            <v>M2</v>
          </cell>
          <cell r="D6727">
            <v>2.88</v>
          </cell>
        </row>
        <row r="6728">
          <cell r="A6728">
            <v>88415</v>
          </cell>
          <cell r="B6728" t="str">
            <v>APLICAÇÃO MANUAL DE FUNDO SELADOR ACRÍLICO EM PAREDES EXTERNAS DE CASAS. AF_06/2014</v>
          </cell>
          <cell r="C6728" t="str">
            <v>M2</v>
          </cell>
          <cell r="D6728">
            <v>1.8</v>
          </cell>
        </row>
        <row r="6729">
          <cell r="A6729">
            <v>88416</v>
          </cell>
          <cell r="B6729" t="str">
            <v>APLICAÇÃO MANUAL DE PINTURA COM TINTA TEXTURIZADA ACRÍLICA EM PANOS COM PRESENÇA DE VÃOS DE EDIFÍCIOS DE MÚLTIPLOS PAVIMENTOS, UMA COR. AF_06/2014</v>
          </cell>
          <cell r="C6729" t="str">
            <v>M2</v>
          </cell>
          <cell r="D6729">
            <v>13.86</v>
          </cell>
        </row>
        <row r="6730">
          <cell r="A6730">
            <v>88417</v>
          </cell>
          <cell r="B6730" t="str">
            <v>APLICAÇÃO MANUAL DE PINTURA COM TINTA TEXTURIZADA ACRÍLICA EM PANOS CEGOS DE FACHADA (SEM PRESENÇA DE VÃOS) DE EDIFÍCIOS DE MÚLTIPLOS PAVIMENTOS, UMA COR. AF_06/2014</v>
          </cell>
          <cell r="C6730" t="str">
            <v>M2</v>
          </cell>
          <cell r="D6730">
            <v>12.22</v>
          </cell>
        </row>
        <row r="6731">
          <cell r="A6731">
            <v>88418</v>
          </cell>
          <cell r="B6731" t="str">
            <v>PROJETOR DE ARGAMASSA, CAPACIDADE DE PROJEÇÃO 1,5 M3/H, ALCANCE DE 30 ATÉ 60 M, MOTOR ELÉTRICO POTÊNCIA 7,5 HP - CHP DIURNO. AF_06/2014</v>
          </cell>
          <cell r="C6731" t="str">
            <v>CHP</v>
          </cell>
          <cell r="D6731">
            <v>11.51</v>
          </cell>
        </row>
        <row r="6732">
          <cell r="A6732">
            <v>88419</v>
          </cell>
          <cell r="B6732" t="str">
            <v>PROJETOR DE ARGAMASSA, CAPACIDADE DE PROJEÇÃO 1,5 M3/H, ALCANCE DE 30 ATÉ 60 M, MOTOR ELÉTRICO POTÊNCIA 7,5 HP - DEPRECIAÇÃO. AF_06/2014</v>
          </cell>
          <cell r="C6732" t="str">
            <v>H</v>
          </cell>
          <cell r="D6732">
            <v>3.69</v>
          </cell>
        </row>
        <row r="6733">
          <cell r="A6733">
            <v>88420</v>
          </cell>
          <cell r="B6733" t="str">
            <v>APLICAÇÃO MANUAL DE PINTURA COM TINTA TEXTURIZADA ACRÍLICA EM SUPERFÍCIES EXTERNAS DE SACADA DE EDIFÍCIOS DE MÚLTIPLOS PAVIMENTOS, UMA COR. AF_06/2014</v>
          </cell>
          <cell r="C6733" t="str">
            <v>M2</v>
          </cell>
          <cell r="D6733">
            <v>17.190000000000001</v>
          </cell>
        </row>
        <row r="6734">
          <cell r="A6734">
            <v>88421</v>
          </cell>
          <cell r="B6734" t="str">
            <v>APLICAÇÃO MANUAL DE PINTURA COM TINTA TEXTURIZADA ACRÍLICA EM SUPERFÍCIES INTERNAS DA SACADA DE EDIFÍCIOS DE MÚLTIPLOS PAVIMENTOS, UMA COR. AF_06/2014</v>
          </cell>
          <cell r="C6734" t="str">
            <v>M2</v>
          </cell>
          <cell r="D6734">
            <v>18.239999999999998</v>
          </cell>
        </row>
        <row r="6735">
          <cell r="A6735">
            <v>88422</v>
          </cell>
          <cell r="B6735" t="str">
            <v>PROJETOR DE ARGAMASSA, CAPACIDADE DE PROJEÇÃO 1,5 M3/H, ALCANCE DE 30 ATÉ 60 M, MOTOR ELÉTRICO POTÊNCIA 7,5 HP - JUROS. AF_06/2014</v>
          </cell>
          <cell r="C6735" t="str">
            <v>H</v>
          </cell>
          <cell r="D6735">
            <v>0.83</v>
          </cell>
        </row>
        <row r="6736">
          <cell r="A6736">
            <v>88423</v>
          </cell>
          <cell r="B6736" t="str">
            <v>APLICAÇÃO MANUAL DE PINTURA COM TINTA TEXTURIZADA ACRÍLICA EM PAREDES EXTERNAS DE CASAS, UMA COR. AF_06/2014</v>
          </cell>
          <cell r="C6736" t="str">
            <v>M2</v>
          </cell>
          <cell r="D6736">
            <v>14.38</v>
          </cell>
        </row>
        <row r="6737">
          <cell r="A6737">
            <v>88424</v>
          </cell>
          <cell r="B6737" t="str">
            <v>APLICAÇÃO MANUAL DE PINTURA COM TINTA TEXTURIZADA ACRÍLICA EM PANOS COM PRESENÇA DE VÃOS DE EDIFÍCIOS DE MÚLTIPLOS PAVIMENTOS, DUAS CORES. AF_06/2014</v>
          </cell>
          <cell r="C6737" t="str">
            <v>M2</v>
          </cell>
          <cell r="D6737">
            <v>16.13</v>
          </cell>
        </row>
        <row r="6738">
          <cell r="A6738">
            <v>88425</v>
          </cell>
          <cell r="B6738" t="str">
            <v>PROJETOR DE ARGAMASSA, CAPACIDADE DE PROJEÇÃO 1,5 M3/H, ALCANCE DE 30 ATÉ 60 M, MOTOR ELÉTRICO POTÊNCIA 7,5 HP - MANUTENÇÃO. AF_06/2014</v>
          </cell>
          <cell r="C6738" t="str">
            <v>H</v>
          </cell>
          <cell r="D6738">
            <v>4.04</v>
          </cell>
        </row>
        <row r="6739">
          <cell r="A6739">
            <v>88426</v>
          </cell>
          <cell r="B6739" t="str">
            <v>APLICAÇÃO MANUAL DE PINTURA COM TINTA TEXTURIZADA ACRÍLICA EM PANOS CEGOS DE FACHADA (SEM PRESENÇA DE VÃOS) DE EDIFÍCIOS DE MÚLTIPLOS PAVIMENTOS, DUAS CORES. AF_06/2014</v>
          </cell>
          <cell r="C6739" t="str">
            <v>M2</v>
          </cell>
          <cell r="D6739">
            <v>13.28</v>
          </cell>
        </row>
        <row r="6740">
          <cell r="A6740">
            <v>88427</v>
          </cell>
          <cell r="B6740" t="str">
            <v>PROJETOR DE ARGAMASSA, CAPACIDADE DE PROJEÇÃO 1,5 M3/H, ALCANCE DE 30 ATÉ 60 M, MOTOR ELÉTRICO POTÊNCIA 7,5 HP - MATERIAIS NA OPERAÇÃO. AF_06/2014</v>
          </cell>
          <cell r="C6740" t="str">
            <v>H</v>
          </cell>
          <cell r="D6740">
            <v>2.95</v>
          </cell>
        </row>
        <row r="6741">
          <cell r="A6741">
            <v>88428</v>
          </cell>
          <cell r="B6741" t="str">
            <v>APLICAÇÃO MANUAL DE PINTURA COM TINTA TEXTURIZADA ACRÍLICA EM SUPERFÍCIES EXTERNAS DE SACADA DE EDIFÍCIOS DE MÚLTIPLOS PAVIMENTOS, DUAS CORES. AF_06/2014</v>
          </cell>
          <cell r="C6741" t="str">
            <v>M2</v>
          </cell>
          <cell r="D6741">
            <v>21.85</v>
          </cell>
        </row>
        <row r="6742">
          <cell r="A6742">
            <v>88429</v>
          </cell>
          <cell r="B6742" t="str">
            <v>APLICAÇÃO MANUAL DE PINTURA COM TINTA TEXTURIZADA ACRÍLICA EM SUPERFÍCIES INTERNAS DA SACADA DE EDIFÍCIOS DE MÚLTIPLOS PAVIMENTOS, DUAS CORES. AF_06/2014</v>
          </cell>
          <cell r="C6742" t="str">
            <v>M2</v>
          </cell>
          <cell r="D6742">
            <v>23.68</v>
          </cell>
        </row>
        <row r="6743">
          <cell r="A6743">
            <v>88430</v>
          </cell>
          <cell r="B6743" t="str">
            <v>PROJETOR DE ARGAMASSA, CAPACIDADE DE PROJEÇÃO 1,5 M3/H, ALCANCE DE 30 ATÉ 60 M, MOTOR ELÉTRICO POTÊNCIA 7,5 HP - CHI DIURNO. AF_06/2014</v>
          </cell>
          <cell r="C6743" t="str">
            <v>CHI</v>
          </cell>
          <cell r="D6743">
            <v>4.5199999999999996</v>
          </cell>
        </row>
        <row r="6744">
          <cell r="A6744">
            <v>88431</v>
          </cell>
          <cell r="B6744" t="str">
            <v>APLICAÇÃO MANUAL DE PINTURA COM TINTA TEXTURIZADA ACRÍLICA EM PAREDES EXTERNAS DE CASAS, DUAS CORES. AF_06/2014</v>
          </cell>
          <cell r="C6744" t="str">
            <v>M2</v>
          </cell>
          <cell r="D6744">
            <v>17.02</v>
          </cell>
        </row>
        <row r="6745">
          <cell r="A6745">
            <v>88432</v>
          </cell>
          <cell r="B6745" t="str">
            <v>APLICAÇÃO MANUAL DE PINTURA COM TINTA TEXTURIZADA ACRÍLICA EM MOLDURAS DE EPS, PRÉ-FABRICADOS, OU OUTROS. AF_06/2014</v>
          </cell>
          <cell r="C6745" t="str">
            <v>M2</v>
          </cell>
          <cell r="D6745">
            <v>12.09</v>
          </cell>
        </row>
        <row r="6746">
          <cell r="A6746">
            <v>88433</v>
          </cell>
          <cell r="B6746" t="str">
            <v>PROJETOR DE ARGAMASSA, CAPACIDADE DE PROJEÇÃO 2 M3/H, ALCANCE ATÉ 50 M, MOTOR ELÉTRICO POTÊNCIA 7,5 HP - CHP DIURNO. AF_06/2014</v>
          </cell>
          <cell r="C6746" t="str">
            <v>CHP</v>
          </cell>
          <cell r="D6746">
            <v>14.29</v>
          </cell>
        </row>
        <row r="6747">
          <cell r="A6747">
            <v>88434</v>
          </cell>
          <cell r="B6747" t="str">
            <v>PROJETOR DE ARGAMASSA, CAPACIDADE DE PROJEÇÃO 2 M3/H, ALCANCE ATÉ 50 M, MOTOR ELÉTRICO POTÊNCIA 7,5 HP - DEPRECIAÇÃO. AF_06/2014</v>
          </cell>
          <cell r="C6747" t="str">
            <v>H</v>
          </cell>
          <cell r="D6747">
            <v>4.8899999999999997</v>
          </cell>
        </row>
        <row r="6748">
          <cell r="A6748">
            <v>88435</v>
          </cell>
          <cell r="B6748" t="str">
            <v>PROJETOR DE ARGAMASSA, CAPACIDADE DE PROJEÇÃO 2 M3/H, ALCANCE ATÉ 50 M, MOTOR ELÉTRICO POTÊNCIA 7,5 HP - JUROS. AF_06/2014</v>
          </cell>
          <cell r="C6748" t="str">
            <v>H</v>
          </cell>
          <cell r="D6748">
            <v>1.1000000000000001</v>
          </cell>
        </row>
        <row r="6749">
          <cell r="A6749">
            <v>88436</v>
          </cell>
          <cell r="B6749" t="str">
            <v>PROJETOR DE ARGAMASSA, CAPACIDADE DE PROJEÇÃO 2 M3/H, ALCANCE ATÉ 50 M, MOTOR ELÉTRICO POTÊNCIA 7,5 HP - MANUTENÇÃO. AF_06/2014</v>
          </cell>
          <cell r="C6749" t="str">
            <v>H</v>
          </cell>
          <cell r="D6749">
            <v>5.35</v>
          </cell>
        </row>
        <row r="6750">
          <cell r="A6750">
            <v>88437</v>
          </cell>
          <cell r="B6750" t="str">
            <v>PROJETOR DE ARGAMASSA, CAPACIDADE DE PROJEÇÃO 2 M3/H, ALCANCE ATÉ 50 M, MOTOR ELÉTRICO POTÊNCIA 7,5 HP - MATERIAIS NA OPERAÇÃO. AF_06/2014</v>
          </cell>
          <cell r="C6750" t="str">
            <v>H</v>
          </cell>
          <cell r="D6750">
            <v>2.95</v>
          </cell>
        </row>
        <row r="6751">
          <cell r="A6751">
            <v>88438</v>
          </cell>
          <cell r="B6751" t="str">
            <v>PROJETOR DE ARGAMASSA, CAPACIDADE DE PROJEÇÃO 2 M3/H, ALCANCE ATÉ 50 M, MOTOR ELÉTRICO POTÊNCIA 7,5 HP - CHI DIURNO. AF_06/2014</v>
          </cell>
          <cell r="C6751" t="str">
            <v>CHI</v>
          </cell>
          <cell r="D6751">
            <v>5.99</v>
          </cell>
        </row>
        <row r="6752">
          <cell r="A6752">
            <v>88441</v>
          </cell>
          <cell r="B6752" t="str">
            <v>JARDINEIRO COM ENCARGOS COMPLEMENTARES</v>
          </cell>
          <cell r="C6752" t="str">
            <v>H</v>
          </cell>
          <cell r="D6752">
            <v>14.08</v>
          </cell>
        </row>
        <row r="6753">
          <cell r="A6753">
            <v>88470</v>
          </cell>
          <cell r="B6753" t="str">
            <v>CONTRAPISO AUTONIVELANTE, APLICADO SOBRE LAJE, NÃO ADERIDO, ESPESSURA 3CM. AF_06/2014</v>
          </cell>
          <cell r="C6753" t="str">
            <v>M2</v>
          </cell>
          <cell r="D6753">
            <v>20.27</v>
          </cell>
        </row>
        <row r="6754">
          <cell r="A6754">
            <v>88471</v>
          </cell>
          <cell r="B6754" t="str">
            <v>CONTRAPISO AUTONIVELANTE, APLICADO SOBRE LAJE, NÃO ADERIDO, ESPESSURA 4CM. AF_06/2014</v>
          </cell>
          <cell r="C6754" t="str">
            <v>M2</v>
          </cell>
          <cell r="D6754">
            <v>25.03</v>
          </cell>
        </row>
        <row r="6755">
          <cell r="A6755">
            <v>88472</v>
          </cell>
          <cell r="B6755" t="str">
            <v>CONTRAPISO AUTONIVELANTE, APLICADO SOBRE LAJE, NÃO ADERIDO, ESPESSURA 5CM. AF_06/2014</v>
          </cell>
          <cell r="C6755" t="str">
            <v>M2</v>
          </cell>
          <cell r="D6755">
            <v>28.77</v>
          </cell>
        </row>
        <row r="6756">
          <cell r="A6756">
            <v>88476</v>
          </cell>
          <cell r="B6756" t="str">
            <v>CONTRAPISO AUTONIVELANTE, APLICADO SOBRE LAJE, ADERIDO, ESPESSURA 2CM. AF_06/2014</v>
          </cell>
          <cell r="C6756" t="str">
            <v>M2</v>
          </cell>
          <cell r="D6756">
            <v>16.32</v>
          </cell>
        </row>
        <row r="6757">
          <cell r="A6757">
            <v>88477</v>
          </cell>
          <cell r="B6757" t="str">
            <v>CONTRAPISO AUTONIVELANTE, APLICADO SOBRE LAJE, ADERIDO, ESPESSURA 3CM. AF_06/2014</v>
          </cell>
          <cell r="C6757" t="str">
            <v>M2</v>
          </cell>
          <cell r="D6757">
            <v>22.44</v>
          </cell>
        </row>
        <row r="6758">
          <cell r="A6758">
            <v>88478</v>
          </cell>
          <cell r="B6758" t="str">
            <v>CONTRAPISO AUTONIVELANTE, APLICADO SOBRE LAJE, ADERIDO, ESPESSURA 4CM. AF_06/2014</v>
          </cell>
          <cell r="C6758" t="str">
            <v>M2</v>
          </cell>
          <cell r="D6758">
            <v>27.38</v>
          </cell>
        </row>
        <row r="6759">
          <cell r="A6759">
            <v>88482</v>
          </cell>
          <cell r="B6759" t="str">
            <v>APLICAÇÃO DE FUNDO SELADOR LÁTEX PVA EM TETO, UMA DEMÃO. AF_06/2014</v>
          </cell>
          <cell r="C6759" t="str">
            <v>M2</v>
          </cell>
          <cell r="D6759">
            <v>2.09</v>
          </cell>
        </row>
        <row r="6760">
          <cell r="A6760">
            <v>88483</v>
          </cell>
          <cell r="B6760" t="str">
            <v>APLICAÇÃO DE FUNDO SELADOR LÁTEX PVA EM PAREDES, UMA DEMÃO. AF_06/2014</v>
          </cell>
          <cell r="C6760" t="str">
            <v>M2</v>
          </cell>
          <cell r="D6760">
            <v>1.89</v>
          </cell>
        </row>
        <row r="6761">
          <cell r="A6761">
            <v>88484</v>
          </cell>
          <cell r="B6761" t="str">
            <v>APLICAÇÃO DE FUNDO SELADOR ACRÍLICO EM TETO, UMA DEMÃO. AF_06/2014</v>
          </cell>
          <cell r="C6761" t="str">
            <v>M2</v>
          </cell>
          <cell r="D6761">
            <v>1.82</v>
          </cell>
        </row>
        <row r="6762">
          <cell r="A6762">
            <v>88485</v>
          </cell>
          <cell r="B6762" t="str">
            <v>APLICAÇÃO DE FUNDO SELADOR ACRÍLICO EM PAREDES, UMA DEMÃO. AF_06/2014</v>
          </cell>
          <cell r="C6762" t="str">
            <v>M2</v>
          </cell>
          <cell r="D6762">
            <v>1.54</v>
          </cell>
        </row>
        <row r="6763">
          <cell r="A6763">
            <v>88486</v>
          </cell>
          <cell r="B6763" t="str">
            <v>APLICAÇÃO MANUAL DE PINTURA COM TINTA LÁTEX PVA EM TETO, DUAS DEMÃOS. AF_06/2014</v>
          </cell>
          <cell r="C6763" t="str">
            <v>M2</v>
          </cell>
          <cell r="D6763">
            <v>8.92</v>
          </cell>
        </row>
        <row r="6764">
          <cell r="A6764">
            <v>88487</v>
          </cell>
          <cell r="B6764" t="str">
            <v>APLICAÇÃO MANUAL DE PINTURA COM TINTA LÁTEX PVA EM PAREDES, DUAS DEMÃOS. AF_06/2014</v>
          </cell>
          <cell r="C6764" t="str">
            <v>M2</v>
          </cell>
          <cell r="D6764">
            <v>8.0299999999999994</v>
          </cell>
        </row>
        <row r="6765">
          <cell r="A6765">
            <v>88488</v>
          </cell>
          <cell r="B6765" t="str">
            <v>APLICAÇÃO MANUAL DE PINTURA COM TINTA LÁTEX ACRÍLICA EM TETO, DUAS DEMÃOS. AF_06/2014</v>
          </cell>
          <cell r="C6765" t="str">
            <v>M2</v>
          </cell>
          <cell r="D6765">
            <v>11.39</v>
          </cell>
        </row>
        <row r="6766">
          <cell r="A6766">
            <v>88489</v>
          </cell>
          <cell r="B6766" t="str">
            <v>APLICAÇÃO MANUAL DE PINTURA COM TINTA LÁTEX ACRÍLICA EM PAREDES, DUAS DEMÃOS. AF_06/2014</v>
          </cell>
          <cell r="C6766" t="str">
            <v>M2</v>
          </cell>
          <cell r="D6766">
            <v>10.119999999999999</v>
          </cell>
        </row>
        <row r="6767">
          <cell r="A6767">
            <v>88490</v>
          </cell>
          <cell r="B6767" t="str">
            <v>APLICAÇÃO MECÂNICA DE PINTURA COM TINTA LÁTEX PVA EM TETO, DUAS DEMÃOS. AF_06/2014</v>
          </cell>
          <cell r="C6767" t="str">
            <v>M2</v>
          </cell>
          <cell r="D6767">
            <v>6.72</v>
          </cell>
        </row>
        <row r="6768">
          <cell r="A6768">
            <v>88491</v>
          </cell>
          <cell r="B6768" t="str">
            <v>APLICAÇÃO MECÂNICA DE PINTURA COM TINTA LÁTEX PVA EM PAREDES, DUAS DEMÃOS. AF_06/2014</v>
          </cell>
          <cell r="C6768" t="str">
            <v>M2</v>
          </cell>
          <cell r="D6768">
            <v>6.49</v>
          </cell>
        </row>
        <row r="6769">
          <cell r="A6769">
            <v>88492</v>
          </cell>
          <cell r="B6769" t="str">
            <v>APLICAÇÃO MECÂNICA DE PINTURA COM TINTA LÁTEX ACRÍLICA EM TETO, DUAS DEMÃOS. AF_06/2014</v>
          </cell>
          <cell r="C6769" t="str">
            <v>M2</v>
          </cell>
          <cell r="D6769">
            <v>8.06</v>
          </cell>
        </row>
        <row r="6770">
          <cell r="A6770">
            <v>88493</v>
          </cell>
          <cell r="B6770" t="str">
            <v>APLICAÇÃO MECÂNICA DE PINTURA COM TINTA LÁTEX ACRÍLICA EM PAREDES, DUAS DEMÃOS. AF_06/2014</v>
          </cell>
          <cell r="C6770" t="str">
            <v>M2</v>
          </cell>
          <cell r="D6770">
            <v>7.73</v>
          </cell>
        </row>
        <row r="6771">
          <cell r="A6771">
            <v>88494</v>
          </cell>
          <cell r="B6771" t="str">
            <v>APLICAÇÃO E LIXAMENTO DE MASSA LÁTEX EM TETO, UMA DEMÃO. AF_06/2014</v>
          </cell>
          <cell r="C6771" t="str">
            <v>M2</v>
          </cell>
          <cell r="D6771">
            <v>13.36</v>
          </cell>
        </row>
        <row r="6772">
          <cell r="A6772">
            <v>88495</v>
          </cell>
          <cell r="B6772" t="str">
            <v>APLICAÇÃO E LIXAMENTO DE MASSA LÁTEX EM PAREDES, UMA DEMÃO. AF_06/2014</v>
          </cell>
          <cell r="C6772" t="str">
            <v>M2</v>
          </cell>
          <cell r="D6772">
            <v>7.31</v>
          </cell>
        </row>
        <row r="6773">
          <cell r="A6773">
            <v>88496</v>
          </cell>
          <cell r="B6773" t="str">
            <v>APLICAÇÃO E LIXAMENTO DE MASSA LÁTEX EM TETO, DUAS DEMÃOS. AF_06/2014</v>
          </cell>
          <cell r="C6773" t="str">
            <v>M2</v>
          </cell>
          <cell r="D6773">
            <v>18.170000000000002</v>
          </cell>
        </row>
        <row r="6774">
          <cell r="A6774">
            <v>88497</v>
          </cell>
          <cell r="B6774" t="str">
            <v>APLICAÇÃO E LIXAMENTO DE MASSA LÁTEX EM PAREDES, DUAS DEMÃOS. AF_06/2014</v>
          </cell>
          <cell r="C6774" t="str">
            <v>M2</v>
          </cell>
          <cell r="D6774">
            <v>10.08</v>
          </cell>
        </row>
        <row r="6775">
          <cell r="A6775">
            <v>88503</v>
          </cell>
          <cell r="B6775" t="str">
            <v>CAIXA D´ÁGUA EM POLIETILENO, 1000 LITROS, COM ACESSÓRIOS</v>
          </cell>
          <cell r="C6775" t="str">
            <v>UN</v>
          </cell>
          <cell r="D6775">
            <v>641.21</v>
          </cell>
        </row>
        <row r="6776">
          <cell r="A6776">
            <v>88504</v>
          </cell>
          <cell r="B6776" t="str">
            <v>CAIXA D´AGUA EM POLIETILENO, 500 LITROS, COM ACESSÓRIOS</v>
          </cell>
          <cell r="C6776" t="str">
            <v>UN</v>
          </cell>
          <cell r="D6776">
            <v>524.47</v>
          </cell>
        </row>
        <row r="6777">
          <cell r="A6777">
            <v>88543</v>
          </cell>
          <cell r="B6777" t="str">
            <v>ARMACAO SECUNDARIA OU REX COMPLETA PARA TRESLINHAS-FORNECIMENTO E INSTALACAO.</v>
          </cell>
          <cell r="C6777" t="str">
            <v>UN</v>
          </cell>
          <cell r="D6777">
            <v>122.16</v>
          </cell>
        </row>
        <row r="6778">
          <cell r="A6778">
            <v>88544</v>
          </cell>
          <cell r="B6778" t="str">
            <v>ARMACAO SECUNDARIA OU REX COMPLETA PARA DUAS LINHAS-FORNECIMENTO E INSTALACAO.</v>
          </cell>
          <cell r="C6778" t="str">
            <v>UN</v>
          </cell>
          <cell r="D6778">
            <v>77.06</v>
          </cell>
        </row>
        <row r="6779">
          <cell r="A6779">
            <v>88545</v>
          </cell>
          <cell r="B6779" t="str">
            <v>ARMACAO SECUNDARIA OU REX COMPLETA PARA QUATRO LINHAS-FORNECIMENTO E INSTALACAO.</v>
          </cell>
          <cell r="C6779" t="str">
            <v>UN</v>
          </cell>
          <cell r="D6779">
            <v>141.55000000000001</v>
          </cell>
        </row>
        <row r="6780">
          <cell r="A6780">
            <v>88547</v>
          </cell>
          <cell r="B6780" t="str">
            <v>CHAVE DE BOIA AUTOMÁTICA SUPERIOR 10A/250V - FORNECIMENTO E INSTALACAO</v>
          </cell>
          <cell r="C6780" t="str">
            <v>UN</v>
          </cell>
          <cell r="D6780">
            <v>70.95</v>
          </cell>
        </row>
        <row r="6781">
          <cell r="A6781">
            <v>88548</v>
          </cell>
          <cell r="B6781" t="str">
            <v>DRAGAGEM (C/ ESCAVADEIRA DRAG LINE DE ARRASTE 140HP)</v>
          </cell>
          <cell r="C6781" t="str">
            <v>M3</v>
          </cell>
          <cell r="D6781">
            <v>26.82</v>
          </cell>
        </row>
        <row r="6782">
          <cell r="A6782">
            <v>88549</v>
          </cell>
          <cell r="B6782" t="str">
            <v>FORNECIMENTO E ASSENTAMENTO DE BRITA 2-DRENOS E FILTROS   MM</v>
          </cell>
          <cell r="C6782" t="str">
            <v>M3</v>
          </cell>
          <cell r="D6782">
            <v>66.23</v>
          </cell>
        </row>
        <row r="6783">
          <cell r="A6783">
            <v>88569</v>
          </cell>
          <cell r="B6783" t="str">
            <v>ESPARGIDOR DE ASFALTO PRESSURIZADO COM TANQUE DE 2500 L, REBOCÁVEL COM MOTOR A GASOLINA POTÊNCIA 3,4 HP - DEPRECIAÇÃO. AF_07/2014</v>
          </cell>
          <cell r="C6783" t="str">
            <v>H</v>
          </cell>
          <cell r="D6783">
            <v>2.16</v>
          </cell>
        </row>
        <row r="6784">
          <cell r="A6784">
            <v>88570</v>
          </cell>
          <cell r="B6784" t="str">
            <v>ESPARGIDOR DE ASFALTO PRESSURIZADO COM TANQUE DE 2500 L, REBOCÁVEL COM MOTOR A GASOLINA POTÊNCIA 3,4 HP - JUROS. AF_07/2014</v>
          </cell>
          <cell r="C6784" t="str">
            <v>H</v>
          </cell>
          <cell r="D6784">
            <v>0.73</v>
          </cell>
        </row>
        <row r="6785">
          <cell r="A6785">
            <v>88571</v>
          </cell>
          <cell r="B6785" t="str">
            <v>SABONETEIRA DE SOBREPOR (FIXADA NA PAREDE), TIPO CONCHA, EM ACO INOXIDAVEL - FORNECIMENTO E INSTALACAO</v>
          </cell>
          <cell r="C6785" t="str">
            <v>UN</v>
          </cell>
          <cell r="D6785">
            <v>47.1</v>
          </cell>
        </row>
        <row r="6786">
          <cell r="A6786">
            <v>88597</v>
          </cell>
          <cell r="B6786" t="str">
            <v>DESENHISTA DETALHISTA COM ENCARGOS COMPLEMENTARES</v>
          </cell>
          <cell r="C6786" t="str">
            <v>H</v>
          </cell>
          <cell r="D6786">
            <v>22.27</v>
          </cell>
        </row>
        <row r="6787">
          <cell r="A6787">
            <v>88626</v>
          </cell>
          <cell r="B6787" t="str">
            <v>ARGAMASSA TRAÇO 1:0,5:4,5 (CIMENTO, CAL E AREIA MÉDIA), PREPARO MECÂNICO COM BETONEIRA 400 L. AF_08/2014</v>
          </cell>
          <cell r="C6787" t="str">
            <v>M3</v>
          </cell>
          <cell r="D6787">
            <v>326.13</v>
          </cell>
        </row>
        <row r="6788">
          <cell r="A6788">
            <v>88627</v>
          </cell>
          <cell r="B6788" t="str">
            <v>ARGAMASSA TRAÇO 1:0,5:4,5 (CIMENTO, CAL E AREIA MÉDIA) PARA ASSENTAMENTO DE ALVENARIA, PREPARO MANUAL. AF_08/2014</v>
          </cell>
          <cell r="C6788" t="str">
            <v>M3</v>
          </cell>
          <cell r="D6788">
            <v>386.34</v>
          </cell>
        </row>
        <row r="6789">
          <cell r="A6789">
            <v>88628</v>
          </cell>
          <cell r="B6789" t="str">
            <v>ARGAMASSA TRAÇO 1:3 (CIMENTO E AREIA MÉDIA), PREPARO MECÂNICO COM BETONEIRA 400 L. AF_08/2014</v>
          </cell>
          <cell r="C6789" t="str">
            <v>M3</v>
          </cell>
          <cell r="D6789">
            <v>335.76</v>
          </cell>
        </row>
        <row r="6790">
          <cell r="A6790">
            <v>88629</v>
          </cell>
          <cell r="B6790" t="str">
            <v>ARGAMASSA TRAÇO 1:3 (CIMENTO E AREIA MÉDIA), PREPARO MANUAL. AF_08/2014</v>
          </cell>
          <cell r="C6790" t="str">
            <v>M3</v>
          </cell>
          <cell r="D6790">
            <v>400.06</v>
          </cell>
        </row>
        <row r="6791">
          <cell r="A6791">
            <v>88630</v>
          </cell>
          <cell r="B6791" t="str">
            <v>ARGAMASSA TRAÇO 1:4 (CIMENTO E AREIA MÉDIA), PREPARO MECÂNICO COM BETONEIRA 400 L. AF_08/2014</v>
          </cell>
          <cell r="C6791" t="str">
            <v>M3</v>
          </cell>
          <cell r="D6791">
            <v>298.25</v>
          </cell>
        </row>
        <row r="6792">
          <cell r="A6792">
            <v>88631</v>
          </cell>
          <cell r="B6792" t="str">
            <v>ARGAMASSA TRAÇO 1:4 (CIMENTO E AREIA MÉDIA), PREPARO MANUAL. AF_08/2014</v>
          </cell>
          <cell r="C6792" t="str">
            <v>M3</v>
          </cell>
          <cell r="D6792">
            <v>364.89</v>
          </cell>
        </row>
        <row r="6793">
          <cell r="A6793">
            <v>88648</v>
          </cell>
          <cell r="B6793" t="str">
            <v>RODAPÉ CERÂMICO DE 7CM DE ALTURA COM PLACAS TIPO ESMALTADA EXTRA  DE DIMENSÕES 35X35CM. AF_06/2014</v>
          </cell>
          <cell r="C6793" t="str">
            <v>M</v>
          </cell>
          <cell r="D6793">
            <v>3.92</v>
          </cell>
        </row>
        <row r="6794">
          <cell r="A6794">
            <v>88649</v>
          </cell>
          <cell r="B6794" t="str">
            <v>RODAPÉ CERÂMICO DE 7CM DE ALTURA COM PLACAS TIPO ESMALTADA EXTRA DE DIMENSÕES 45X45CM. AF_06/2014</v>
          </cell>
          <cell r="C6794" t="str">
            <v>M</v>
          </cell>
          <cell r="D6794">
            <v>4.37</v>
          </cell>
        </row>
        <row r="6795">
          <cell r="A6795">
            <v>88650</v>
          </cell>
          <cell r="B6795" t="str">
            <v>RODAPÉ CERÂMICO DE 7CM DE ALTURA COM PLACAS TIPO ESMALTADA EXTRA DE DIMENSÕES 60X60CM. AF_06/2014</v>
          </cell>
          <cell r="C6795" t="str">
            <v>M</v>
          </cell>
          <cell r="D6795">
            <v>7.92</v>
          </cell>
        </row>
        <row r="6796">
          <cell r="A6796">
            <v>88715</v>
          </cell>
          <cell r="B6796" t="str">
            <v>ARGAMASSA TRAÇO 1:2:9 (CIMENTO, CAL E AREIA MÉDIA) PARA EMBOÇO/MASSA ÚNICA/ASSENTAMENTO DE ALVENARIA DE VEDAÇÃO, PREPARO MECÂNICO COM BETONEIRA 400 L. AF_09/2014</v>
          </cell>
          <cell r="C6796" t="str">
            <v>M3</v>
          </cell>
          <cell r="D6796">
            <v>333.49</v>
          </cell>
        </row>
        <row r="6797">
          <cell r="A6797">
            <v>88786</v>
          </cell>
          <cell r="B6797" t="str">
            <v>REVESTIMENTO CERÂMICO PARA PAREDES EXTERNAS EM PASTILHAS DE PORCELANA 2,5 X 2,5 CM (PLACAS DE 30 X 30 CM), ALINHADAS A PRUMO, APLICADO EM PANOS COM VÃOS. AF_10/2014</v>
          </cell>
          <cell r="C6797" t="str">
            <v>M2</v>
          </cell>
          <cell r="D6797">
            <v>182.72</v>
          </cell>
        </row>
        <row r="6798">
          <cell r="A6798">
            <v>88787</v>
          </cell>
          <cell r="B6798" t="str">
            <v>REVESTIMENTO CERÂMICO PARA PAREDES EXTERNAS EM PASTILHAS DE PORCELANA 2,5 X 2,5 CM (PLACAS DE 30 X 30 CM), ALINHADAS A PRUMO, APLICADO EM PANOS SEM VÃOS. AF_10/2014</v>
          </cell>
          <cell r="C6798" t="str">
            <v>M2</v>
          </cell>
          <cell r="D6798">
            <v>168.74</v>
          </cell>
        </row>
        <row r="6799">
          <cell r="A6799">
            <v>88788</v>
          </cell>
          <cell r="B6799" t="str">
            <v>REVESTIMENTO CERÂMICO PARA PAREDES EXTERNAS EM PASTILHAS DE PORCELANA 2,5 X 2,5 CM (PLACAS DE 30 X 30 CM), ALINHADAS A PRUMO, APLICADO EM SUPERFÍCIES EXTERNAS DA SACADA. AF_10/2014</v>
          </cell>
          <cell r="C6799" t="str">
            <v>M2</v>
          </cell>
          <cell r="D6799">
            <v>176.91</v>
          </cell>
        </row>
        <row r="6800">
          <cell r="A6800">
            <v>88789</v>
          </cell>
          <cell r="B6800" t="str">
            <v>REVESTIMENTO CERÂMICO PARA PAREDES EXTERNAS EM PASTILHAS DE PORCELANA 2,5 X 2,5 CM (PLACAS DE 30 X 30 CM), ALINHADAS A PRUMO, APLICADO EM SUPERFÍCIES INTERNAS DA SACADA. AF_10/2014</v>
          </cell>
          <cell r="C6800" t="str">
            <v>M2</v>
          </cell>
          <cell r="D6800">
            <v>211.12</v>
          </cell>
        </row>
        <row r="6801">
          <cell r="A6801">
            <v>88826</v>
          </cell>
          <cell r="B6801" t="str">
            <v>BETONEIRA CAPACIDADE NOMINAL DE 400 L, CAPACIDADE DE MISTURA 280 L, MOTOR ELÉTRICO TRIFÁSICO POTÊNCIA DE 2 CV, SEM CARREGADOR - DEPRECIAÇÃO. AF_10/2014</v>
          </cell>
          <cell r="C6801" t="str">
            <v>H</v>
          </cell>
          <cell r="D6801">
            <v>0.22</v>
          </cell>
        </row>
        <row r="6802">
          <cell r="A6802">
            <v>88827</v>
          </cell>
          <cell r="B6802" t="str">
            <v>BETONEIRA CAPACIDADE NOMINAL DE 400 L, CAPACIDADE DE MISTURA 280 L, MOTOR ELÉTRICO TRIFÁSICO POTÊNCIA DE 2 CV, SEM CARREGADOR - JUROS. AF_10/2014</v>
          </cell>
          <cell r="C6802" t="str">
            <v>H</v>
          </cell>
          <cell r="D6802">
            <v>0.05</v>
          </cell>
        </row>
        <row r="6803">
          <cell r="A6803">
            <v>88828</v>
          </cell>
          <cell r="B6803" t="str">
            <v>BETONEIRA CAPACIDADE NOMINAL DE 400 L, CAPACIDADE DE MISTURA 280 L, MOTOR ELÉTRICO TRIFÁSICO POTÊNCIA DE 2 CV, SEM CARREGADOR - MANUTENÇÃO. AF_10/2014</v>
          </cell>
          <cell r="C6803" t="str">
            <v>H</v>
          </cell>
          <cell r="D6803">
            <v>0.21</v>
          </cell>
        </row>
        <row r="6804">
          <cell r="A6804">
            <v>88829</v>
          </cell>
          <cell r="B6804" t="str">
            <v>BETONEIRA CAPACIDADE NOMINAL DE 400 L, CAPACIDADE DE MISTURA 280 L, MOTOR ELÉTRICO TRIFÁSICO POTÊNCIA DE 2 CV, SEM CARREGADOR - MATERIAIS NA OPERAÇÃO. AF_10/2014</v>
          </cell>
          <cell r="C6804" t="str">
            <v>H</v>
          </cell>
          <cell r="D6804">
            <v>0.77</v>
          </cell>
        </row>
        <row r="6805">
          <cell r="A6805">
            <v>88830</v>
          </cell>
          <cell r="B6805" t="str">
            <v>BETONEIRA CAPACIDADE NOMINAL DE 400 L, CAPACIDADE DE MISTURA 280 L, MOTOR ELÉTRICO TRIFÁSICO POTÊNCIA DE 2 CV, SEM CARREGADOR - CHP DIURNO. AF_10/2014</v>
          </cell>
          <cell r="C6805" t="str">
            <v>CHP</v>
          </cell>
          <cell r="D6805">
            <v>1.25</v>
          </cell>
        </row>
        <row r="6806">
          <cell r="A6806">
            <v>88831</v>
          </cell>
          <cell r="B6806" t="str">
            <v>BETONEIRA CAPACIDADE NOMINAL DE 400 L, CAPACIDADE DE MISTURA 280 L, MOTOR ELÉTRICO TRIFÁSICO POTÊNCIA DE 2 CV, SEM CARREGADOR - CHI DIURNO. AF_10/2014</v>
          </cell>
          <cell r="C6806" t="str">
            <v>CHI</v>
          </cell>
          <cell r="D6806">
            <v>0.27</v>
          </cell>
        </row>
        <row r="6807">
          <cell r="A6807">
            <v>88832</v>
          </cell>
          <cell r="B6807" t="str">
            <v>ESCAVADEIRA HIDRÁULICA SOBRE ESTEIRAS, CAÇAMBA 0,80 M3, PESO OPERACIONAL 17,8 T, POTÊNCIA LÍQUIDA 110 HP - DEPRECIAÇÃO. AF_10/2014</v>
          </cell>
          <cell r="C6807" t="str">
            <v>H</v>
          </cell>
          <cell r="D6807">
            <v>22.44</v>
          </cell>
        </row>
        <row r="6808">
          <cell r="A6808">
            <v>88834</v>
          </cell>
          <cell r="B6808" t="str">
            <v>ESCAVADEIRA HIDRÁULICA SOBRE ESTEIRAS, CAÇAMBA 0,80 M3, PESO OPERACIONAL 17,8 T, POTÊNCIA LÍQUIDA 110 HP - JUROS. AF_10/2014</v>
          </cell>
          <cell r="C6808" t="str">
            <v>H</v>
          </cell>
          <cell r="D6808">
            <v>5.77</v>
          </cell>
        </row>
        <row r="6809">
          <cell r="A6809">
            <v>88835</v>
          </cell>
          <cell r="B6809" t="str">
            <v>ESCAVADEIRA HIDRÁULICA SOBRE ESTEIRAS, CAÇAMBA 0,80 M3, PESO OPERACIONAL 17,8 T, POTÊNCIA LÍQUIDA 110 HP - MANUTENÇÃO. AF_10/2014</v>
          </cell>
          <cell r="C6809" t="str">
            <v>H</v>
          </cell>
          <cell r="D6809">
            <v>28.05</v>
          </cell>
        </row>
        <row r="6810">
          <cell r="A6810">
            <v>88836</v>
          </cell>
          <cell r="B6810" t="str">
            <v>ESCAVADEIRA HIDRÁULICA SOBRE ESTEIRAS, CAÇAMBA 0,80 M3, PESO OPERACIONAL 17,8 T, POTÊNCIA LÍQUIDA 110 HP - MATERIAIS NA OPERAÇÃO. AF_10/2014</v>
          </cell>
          <cell r="C6810" t="str">
            <v>H</v>
          </cell>
          <cell r="D6810">
            <v>53.76</v>
          </cell>
        </row>
        <row r="6811">
          <cell r="A6811">
            <v>88839</v>
          </cell>
          <cell r="B6811" t="str">
            <v>TRATOR DE ESTEIRAS, POTÊNCIA 125 HP, PESO OPERACIONAL 12,9 T, COM LÂMINA 2,7 M3 - DEPRECIAÇÃO. AF_10/2014</v>
          </cell>
          <cell r="C6811" t="str">
            <v>H</v>
          </cell>
          <cell r="D6811">
            <v>16.63</v>
          </cell>
        </row>
        <row r="6812">
          <cell r="A6812">
            <v>88840</v>
          </cell>
          <cell r="B6812" t="str">
            <v>TRATOR DE ESTEIRAS, POTÊNCIA 125 HP, PESO OPERACIONAL 12,9 T, COM LÂMINA 2,7 M3 - JUROS. AF_10/2014</v>
          </cell>
          <cell r="C6812" t="str">
            <v>H</v>
          </cell>
          <cell r="D6812">
            <v>7.11</v>
          </cell>
        </row>
        <row r="6813">
          <cell r="A6813">
            <v>88841</v>
          </cell>
          <cell r="B6813" t="str">
            <v>TRATOR DE ESTEIRAS, POTÊNCIA 125 HP, PESO OPERACIONAL 12,9 T, COM LÂMINA 2,7 M3 - MANUTENÇÃO. AF_10/2014</v>
          </cell>
          <cell r="C6813" t="str">
            <v>H</v>
          </cell>
          <cell r="D6813">
            <v>29.73</v>
          </cell>
        </row>
        <row r="6814">
          <cell r="A6814">
            <v>88842</v>
          </cell>
          <cell r="B6814" t="str">
            <v>TRATOR DE ESTEIRAS, POTÊNCIA 125 HP, PESO OPERACIONAL 12,9 T, COM LÂMINA 2,7 M3 - MATERIAIS NA OPERAÇÃO. AF_10/2014</v>
          </cell>
          <cell r="C6814" t="str">
            <v>H</v>
          </cell>
          <cell r="D6814">
            <v>61.11</v>
          </cell>
        </row>
        <row r="6815">
          <cell r="A6815">
            <v>88843</v>
          </cell>
          <cell r="B6815" t="str">
            <v>TRATOR DE ESTEIRAS, POTÊNCIA 125 HP, PESO OPERACIONAL 12,9 T, COM LÂMINA 2,7 M3 - CHP DIURNO. AF_10/2014</v>
          </cell>
          <cell r="C6815" t="str">
            <v>CHP</v>
          </cell>
          <cell r="D6815">
            <v>130.34</v>
          </cell>
        </row>
        <row r="6816">
          <cell r="A6816">
            <v>88844</v>
          </cell>
          <cell r="B6816" t="str">
            <v>TRATOR DE ESTEIRAS, POTÊNCIA 125 HP, PESO OPERACIONAL 12,9 T, COM LÂMINA 2,7 M3 - CHI DIURNO. AF_10/2014</v>
          </cell>
          <cell r="C6816" t="str">
            <v>CHI</v>
          </cell>
          <cell r="D6816">
            <v>39.5</v>
          </cell>
        </row>
        <row r="6817">
          <cell r="A6817">
            <v>88847</v>
          </cell>
          <cell r="B6817" t="str">
            <v>USINA DE LAMA ASFÁLTICA, PROD 30 A 50 T/H, SILO DE AGREGADO 7 M3, RESERVATÓRIOS PARA EMULSÃO E ÁGUA DE 2,3 M3 CADA, MISTURADOR TIPO PUG MILL A SER MONTADO SOBRE CAMINHÃO - DEPRECIAÇÃO. AF_10/2014</v>
          </cell>
          <cell r="C6817" t="str">
            <v>H</v>
          </cell>
          <cell r="D6817">
            <v>12.78</v>
          </cell>
        </row>
        <row r="6818">
          <cell r="A6818">
            <v>88848</v>
          </cell>
          <cell r="B6818" t="str">
            <v>USINA DE LAMA ASFÁLTICA, PROD 30 A 50 T/H, SILO DE AGREGADO 7 M3, RESERVATÓRIOS PARA EMULSÃO E ÁGUA DE 2,3 M3 CADA, MISTURADOR TIPO PUG MILL A SER MONTADO SOBRE CAMINHÃO - JUROS. AF_10/2014</v>
          </cell>
          <cell r="C6818" t="str">
            <v>H</v>
          </cell>
          <cell r="D6818">
            <v>5.0999999999999996</v>
          </cell>
        </row>
        <row r="6819">
          <cell r="A6819">
            <v>88853</v>
          </cell>
          <cell r="B6819" t="str">
            <v>MOTOBOMBA CENTRÍFUGA, MOTOR A GASOLINA, POTÊNCIA 5,42 HP, BOCAIS 1 1/2" X 1", DIÂMETRO ROTOR 143 MM HM/Q = 6 MCA / 16,8 M3/H A 38 MCA / 6,6 M3/H - DEPRECIAÇÃO. AF_06/2014</v>
          </cell>
          <cell r="C6819" t="str">
            <v>H</v>
          </cell>
          <cell r="D6819">
            <v>0.13</v>
          </cell>
        </row>
        <row r="6820">
          <cell r="A6820">
            <v>88854</v>
          </cell>
          <cell r="B6820" t="str">
            <v>MOTOBOMBA CENTRÍFUGA, MOTOR A GASOLINA, POTÊNCIA 5,42 HP, BOCAIS 1 1/2" X 1", DIÂMETRO ROTOR 143 MM HM/Q = 6 MCA / 16,8 M3/H A 38 MCA / 6,6 M3/H - JUROS. AF_06/2014</v>
          </cell>
          <cell r="C6820" t="str">
            <v>H</v>
          </cell>
          <cell r="D6820">
            <v>0.02</v>
          </cell>
        </row>
        <row r="6821">
          <cell r="A6821">
            <v>88855</v>
          </cell>
          <cell r="B6821" t="str">
            <v>GRADE DE DISCO CONTROLE REMOTO REBOCÁVEL, COM 24 DISCOS 24 X 6 MM COM PNEUS PARA TRANSPORTE - DEPRECIAÇÃO. AF_06/2014</v>
          </cell>
          <cell r="C6821" t="str">
            <v>H</v>
          </cell>
          <cell r="D6821">
            <v>1.54</v>
          </cell>
        </row>
        <row r="6822">
          <cell r="A6822">
            <v>88856</v>
          </cell>
          <cell r="B6822" t="str">
            <v>GRADE DE DISCO CONTROLE REMOTO REBOCÁVEL, COM 24 DISCOS 24 X 6 MM COM PNEUS PARA TRANSPORTE - JUROS. AF_06/2014</v>
          </cell>
          <cell r="C6822" t="str">
            <v>H</v>
          </cell>
          <cell r="D6822">
            <v>0.41</v>
          </cell>
        </row>
        <row r="6823">
          <cell r="A6823">
            <v>88857</v>
          </cell>
          <cell r="B6823" t="str">
            <v>RETROESCAVADEIRA SOBRE RODAS COM CARREGADEIRA, TRAÇÃO 4X4, POTÊNCIA LÍQ. 88 HP, CAÇAMBA CARREG. CAP. MÍN. 1 M3, CAÇAMBA RETRO CAP. 0,26 M3, PESO OPERACIONAL MÍN. 6.674 KG, PROFUNDIDADE ESCAVAÇÃO MÁX. 4,37 M - DEPRECIAÇÃO. AF_06/2014</v>
          </cell>
          <cell r="C6823" t="str">
            <v>H</v>
          </cell>
          <cell r="D6823">
            <v>13.64</v>
          </cell>
        </row>
        <row r="6824">
          <cell r="A6824">
            <v>88858</v>
          </cell>
          <cell r="B6824" t="str">
            <v>RETROESCAVADEIRA SOBRE RODAS COM CARREGADEIRA, TRAÇÃO 4X4, POTÊNCIA LÍQ. 88 HP, CAÇAMBA CARREG. CAP. MÍN. 1 M3, CAÇAMBA RETRO CAP. 0,26 M3, PESO OPERACIONAL MÍN. 6.674 KG, PROFUNDIDADE ESCAVAÇÃO MÁX. 4,37 M - JUROS. AF_06/2014</v>
          </cell>
          <cell r="C6824" t="str">
            <v>H</v>
          </cell>
          <cell r="D6824">
            <v>3.5</v>
          </cell>
        </row>
        <row r="6825">
          <cell r="A6825">
            <v>88859</v>
          </cell>
          <cell r="B6825" t="str">
            <v>RETROESCAVADEIRA SOBRE RODAS COM CARREGADEIRA, TRAÇÃO 4X2, POTÊNCIA LÍQ. 79 HP, CAÇAMBA CARREG. CAP. MÍN. 1 M3, CAÇAMBA RETRO CAP. 0,20 M3, PESO OPERACIONAL MÍN. 6.570 KG, PROFUNDIDADE ESCAVAÇÃO MÁX. 4,37 M - DEPRECIAÇÃO. AF_06/2014</v>
          </cell>
          <cell r="C6825" t="str">
            <v>H</v>
          </cell>
          <cell r="D6825">
            <v>12.13</v>
          </cell>
        </row>
        <row r="6826">
          <cell r="A6826">
            <v>88860</v>
          </cell>
          <cell r="B6826" t="str">
            <v>RETROESCAVADEIRA SOBRE RODAS COM CARREGADEIRA, TRAÇÃO 4X2, POTÊNCIA LÍQ. 79 HP, CAÇAMBA CARREG. CAP. MÍN. 1 M3, CAÇAMBA RETRO CAP. 0,20 M3, PESO OPERACIONAL MÍN. 6.570 KG, PROFUNDIDADE ESCAVAÇÃO MÁX. 4,37 M - JUROS. AF_06/2014</v>
          </cell>
          <cell r="C6826" t="str">
            <v>H</v>
          </cell>
          <cell r="D6826">
            <v>3.11</v>
          </cell>
        </row>
        <row r="6827">
          <cell r="A6827">
            <v>88900</v>
          </cell>
          <cell r="B6827" t="str">
            <v>ESCAVADEIRA HIDRÁULICA SOBRE ESTEIRAS, CAÇAMBA 1,20 M3, PESO OPERACIONAL 21 T, POTÊNCIA BRUTA 155 HP - DEPRECIAÇÃO. AF_06/2014</v>
          </cell>
          <cell r="C6827" t="str">
            <v>H</v>
          </cell>
          <cell r="D6827">
            <v>26.16</v>
          </cell>
        </row>
        <row r="6828">
          <cell r="A6828">
            <v>88902</v>
          </cell>
          <cell r="B6828" t="str">
            <v>ESCAVADEIRA HIDRÁULICA SOBRE ESTEIRAS, CAÇAMBA 1,20 M3, PESO OPERACIONAL 21 T, POTÊNCIA BRUTA 155 HP - JUROS. AF_06/2014</v>
          </cell>
          <cell r="C6828" t="str">
            <v>H</v>
          </cell>
          <cell r="D6828">
            <v>6.72</v>
          </cell>
        </row>
        <row r="6829">
          <cell r="A6829">
            <v>88903</v>
          </cell>
          <cell r="B6829" t="str">
            <v>ESCAVADEIRA HIDRÁULICA SOBRE ESTEIRAS, CAÇAMBA 1,20 M3, PESO OPERACIONAL 21 T, POTÊNCIA BRUTA 155 HP - MANUTENÇÃO. AF_06/2014</v>
          </cell>
          <cell r="C6829" t="str">
            <v>H</v>
          </cell>
          <cell r="D6829">
            <v>32.700000000000003</v>
          </cell>
        </row>
        <row r="6830">
          <cell r="A6830">
            <v>88904</v>
          </cell>
          <cell r="B6830" t="str">
            <v>ESCAVADEIRA HIDRÁULICA SOBRE ESTEIRAS, CAÇAMBA 1,20 M3, PESO OPERACIONAL 21 T, POTÊNCIA BRUTA 155 HP - MATERIAIS NA OPERAÇÃO. AF_06/2014</v>
          </cell>
          <cell r="C6830" t="str">
            <v>H</v>
          </cell>
          <cell r="D6830">
            <v>75.739999999999995</v>
          </cell>
        </row>
        <row r="6831">
          <cell r="A6831">
            <v>88907</v>
          </cell>
          <cell r="B6831" t="str">
            <v>ESCAVADEIRA HIDRÁULICA SOBRE ESTEIRAS, CAÇAMBA 1,20 M3, PESO OPERACIONAL 21 T, POTÊNCIA BRUTA 155 HP - CHP DIURNO. AF_06/2014</v>
          </cell>
          <cell r="C6831" t="str">
            <v>CHP</v>
          </cell>
          <cell r="D6831">
            <v>158.13999999999999</v>
          </cell>
        </row>
        <row r="6832">
          <cell r="A6832">
            <v>88908</v>
          </cell>
          <cell r="B6832" t="str">
            <v>ESCAVADEIRA HIDRÁULICA SOBRE ESTEIRAS, CAÇAMBA 1,20 M3, PESO OPERACIONAL 21 T, POTÊNCIA BRUTA 155 HP - CHI DIURNO. AF_06/2014</v>
          </cell>
          <cell r="C6832" t="str">
            <v>CHI</v>
          </cell>
          <cell r="D6832">
            <v>49.7</v>
          </cell>
        </row>
        <row r="6833">
          <cell r="A6833">
            <v>89009</v>
          </cell>
          <cell r="B6833" t="str">
            <v>TRATOR DE ESTEIRAS, POTÊNCIA 150 HP, PESO OPERACIONAL 16,7 T, COM RODA MOTRIZ ELEVADA E LÂMINA 3,18 M3 - DEPRECIAÇÃO. AF_06/2014</v>
          </cell>
          <cell r="C6833" t="str">
            <v>H</v>
          </cell>
          <cell r="D6833">
            <v>20.6</v>
          </cell>
        </row>
        <row r="6834">
          <cell r="A6834">
            <v>89010</v>
          </cell>
          <cell r="B6834" t="str">
            <v>TRATOR DE ESTEIRAS, POTÊNCIA 150 HP, PESO OPERACIONAL 16,7 T, COM RODA MOTRIZ ELEVADA E LÂMINA 3,18 M3 - JUROS. AF_06/2014</v>
          </cell>
          <cell r="C6834" t="str">
            <v>H</v>
          </cell>
          <cell r="D6834">
            <v>8.81</v>
          </cell>
        </row>
        <row r="6835">
          <cell r="A6835">
            <v>89011</v>
          </cell>
          <cell r="B6835" t="str">
            <v>RETROESCAVADEIRA SOBRE RODAS COM CARREGADEIRA, TRAÇÃO 4X4, POTÊNCIA LÍQ. 72 HP, CAÇAMBA CARREG. CAP. MÍN. 0,79 M3, CAÇAMBA RETRO CAP. 0,18 M3, PESO OPERACIONAL MÍN. 7.140 KG, PROFUNDIDADE ESCAVAÇÃO MÁX. 4,50 M - DEPRECIAÇÃO. AF_06/2014</v>
          </cell>
          <cell r="C6835" t="str">
            <v>H</v>
          </cell>
          <cell r="D6835">
            <v>13.16</v>
          </cell>
        </row>
        <row r="6836">
          <cell r="A6836">
            <v>89012</v>
          </cell>
          <cell r="B6836" t="str">
            <v>RETROESCAVADEIRA SOBRE RODAS COM CARREGADEIRA, TRAÇÃO 4X4, POTÊNCIA LÍQ. 72 HP, CAÇAMBA CARREG. CAP. MÍN. 0,79 M3, CAÇAMBA RETRO CAP. 0,18 M3, PESO OPERACIONAL MÍN. 7.140 KG, PROFUNDIDADE ESCAVAÇÃO MÁX. 4,50 M - JUROS. AF_06/2014</v>
          </cell>
          <cell r="C6836" t="str">
            <v>H</v>
          </cell>
          <cell r="D6836">
            <v>3.38</v>
          </cell>
        </row>
        <row r="6837">
          <cell r="A6837">
            <v>89013</v>
          </cell>
          <cell r="B6837" t="str">
            <v>TRATOR DE ESTEIRAS, POTÊNCIA 347 HP, PESO OPERACIONAL 38,5 T, COM LÂMINA 8,70 M3 - DEPRECIAÇÃO. AF_06/2014</v>
          </cell>
          <cell r="C6837" t="str">
            <v>H</v>
          </cell>
          <cell r="D6837">
            <v>67.48</v>
          </cell>
        </row>
        <row r="6838">
          <cell r="A6838">
            <v>89014</v>
          </cell>
          <cell r="B6838" t="str">
            <v>TRATOR DE ESTEIRAS, POTÊNCIA 347 HP, PESO OPERACIONAL 38,5 T, COM LÂMINA 8,70 M3 - JUROS. AF_06/2014</v>
          </cell>
          <cell r="C6838" t="str">
            <v>H</v>
          </cell>
          <cell r="D6838">
            <v>28.86</v>
          </cell>
        </row>
        <row r="6839">
          <cell r="A6839">
            <v>89015</v>
          </cell>
          <cell r="B6839" t="str">
            <v>VASSOURA MECÂNICA REBOCÁVEL COM ESCOVA CILÍNDRICA, LARGURA ÚTIL DE VARRIMENTO DE 2,44 M - DEPRECIAÇÃO. AF_06/2014</v>
          </cell>
          <cell r="C6839" t="str">
            <v>H</v>
          </cell>
          <cell r="D6839">
            <v>1.78</v>
          </cell>
        </row>
        <row r="6840">
          <cell r="A6840">
            <v>89016</v>
          </cell>
          <cell r="B6840" t="str">
            <v>VASSOURA MECÂNICA REBOCÁVEL COM ESCOVA CILÍNDRICA, LARGURA ÚTIL DE VARRIMENTO DE 2,44 M - JUROS. AF_06/2014</v>
          </cell>
          <cell r="C6840" t="str">
            <v>H</v>
          </cell>
          <cell r="D6840">
            <v>0.45</v>
          </cell>
        </row>
        <row r="6841">
          <cell r="A6841">
            <v>89017</v>
          </cell>
          <cell r="B6841" t="str">
            <v>TRATOR DE ESTEIRAS, POTÊNCIA 170 HP, PESO OPERACIONAL 19 T, CAÇAMBA 5,2 M3 - DEPRECIAÇÃO. AF_06/2014</v>
          </cell>
          <cell r="C6841" t="str">
            <v>H</v>
          </cell>
          <cell r="D6841">
            <v>20.47</v>
          </cell>
        </row>
        <row r="6842">
          <cell r="A6842">
            <v>89018</v>
          </cell>
          <cell r="B6842" t="str">
            <v>TRATOR DE ESTEIRAS, POTÊNCIA 170 HP, PESO OPERACIONAL 19 T, CAÇAMBA 5,2 M3 - JUROS. AF_06/2014</v>
          </cell>
          <cell r="C6842" t="str">
            <v>H</v>
          </cell>
          <cell r="D6842">
            <v>8.75</v>
          </cell>
        </row>
        <row r="6843">
          <cell r="A6843">
            <v>89019</v>
          </cell>
          <cell r="B6843" t="str">
            <v>BOMBA SUBMERSÍVEL ELÉTRICA TRIFÁSICA, POTÊNCIA 2,96 HP, Ø ROTOR 144 MM SEMI-ABERTO, BOCAL DE SAÍDA Ø 2, HM/Q = 2 MCA / 38,8 M3/H A 28 MCA / 5 M3/H - DEPRECIAÇÃO. AF_06/2014</v>
          </cell>
          <cell r="C6843" t="str">
            <v>H</v>
          </cell>
          <cell r="D6843">
            <v>0.23</v>
          </cell>
        </row>
        <row r="6844">
          <cell r="A6844">
            <v>89020</v>
          </cell>
          <cell r="B6844" t="str">
            <v>BOMBA SUBMERSÍVEL ELÉTRICA TRIFÁSICA, POTÊNCIA 2,96 HP, Ø ROTOR 144 MM SEMI-ABERTO, BOCAL DE SAÍDA Ø 2, HM/Q = 2 MCA / 38,8 M3/H A 28 MCA / 5 M3/H - JUROS. AF_06/2014</v>
          </cell>
          <cell r="C6844" t="str">
            <v>H</v>
          </cell>
          <cell r="D6844">
            <v>0.05</v>
          </cell>
        </row>
        <row r="6845">
          <cell r="A6845">
            <v>89021</v>
          </cell>
          <cell r="B6845" t="str">
            <v>BOMBA SUBMERSÍVEL ELÉTRICA TRIFÁSICA, POTÊNCIA 2,96 HP, Ø ROTOR 144 MM SEMI-ABERTO, BOCAL DE SAÍDA Ø 2, HM/Q = 2 MCA / 38,8 M3/H A 28 MCA / 5 M3/H - CHP DIURNO. AF_06/2014</v>
          </cell>
          <cell r="C6845" t="str">
            <v>CHP</v>
          </cell>
          <cell r="D6845">
            <v>1.71</v>
          </cell>
        </row>
        <row r="6846">
          <cell r="A6846">
            <v>89022</v>
          </cell>
          <cell r="B6846" t="str">
            <v>BOMBA SUBMERSÍVEL ELÉTRICA TRIFÁSICA, POTÊNCIA 2,96 HP, Ø ROTOR 144 MM SEMI-ABERTO, BOCAL DE SAÍDA Ø 2, HM/Q = 2 MCA / 38,8 M3/H A 28 MCA / 5 M3/H - CHI DIURNO. AF_06/2014</v>
          </cell>
          <cell r="C6846" t="str">
            <v>CHI</v>
          </cell>
          <cell r="D6846">
            <v>0.28000000000000003</v>
          </cell>
        </row>
        <row r="6847">
          <cell r="A6847">
            <v>89023</v>
          </cell>
          <cell r="B6847" t="str">
            <v>TANQUE DE ASFALTO ESTACIONÁRIO COM MAÇARICO, CAPACIDADE 20.000 L - DEPRECIAÇÃO. AF_06/2014</v>
          </cell>
          <cell r="C6847" t="str">
            <v>H</v>
          </cell>
          <cell r="D6847">
            <v>1.82</v>
          </cell>
        </row>
        <row r="6848">
          <cell r="A6848">
            <v>89024</v>
          </cell>
          <cell r="B6848" t="str">
            <v>TANQUE DE ASFALTO ESTACIONÁRIO COM MAÇARICO, CAPACIDADE 20.000 L - JUROS. AF_06/2014</v>
          </cell>
          <cell r="C6848" t="str">
            <v>H</v>
          </cell>
          <cell r="D6848">
            <v>0.72</v>
          </cell>
        </row>
        <row r="6849">
          <cell r="A6849">
            <v>89025</v>
          </cell>
          <cell r="B6849" t="str">
            <v>TANQUE DE ASFALTO ESTACIONÁRIO COM MAÇARICO, CAPACIDADE 20.000 L - MANUTENÇÃO. AF_06/2014</v>
          </cell>
          <cell r="C6849" t="str">
            <v>H</v>
          </cell>
          <cell r="D6849">
            <v>3.41</v>
          </cell>
        </row>
        <row r="6850">
          <cell r="A6850">
            <v>89026</v>
          </cell>
          <cell r="B6850" t="str">
            <v>TANQUE DE ASFALTO ESTACIONÁRIO COM MAÇARICO, CAPACIDADE 20.000 L - MATERIAIS NA OPERAÇÃO. AF_06/2014</v>
          </cell>
          <cell r="C6850" t="str">
            <v>H</v>
          </cell>
          <cell r="D6850">
            <v>145.38</v>
          </cell>
        </row>
        <row r="6851">
          <cell r="A6851">
            <v>89027</v>
          </cell>
          <cell r="B6851" t="str">
            <v>TANQUE DE ASFALTO ESTACIONÁRIO COM MAÇARICO, CAPACIDADE 20.000 L - CHI DIURNO. AF_06/2014</v>
          </cell>
          <cell r="C6851" t="str">
            <v>CHI</v>
          </cell>
          <cell r="D6851">
            <v>2.54</v>
          </cell>
        </row>
        <row r="6852">
          <cell r="A6852">
            <v>89028</v>
          </cell>
          <cell r="B6852" t="str">
            <v>TANQUE DE ASFALTO ESTACIONÁRIO COM MAÇARICO, CAPACIDADE 20.000 L - CHP DIURNO. AF_06/2014</v>
          </cell>
          <cell r="C6852" t="str">
            <v>CHP</v>
          </cell>
          <cell r="D6852">
            <v>151.33000000000001</v>
          </cell>
        </row>
        <row r="6853">
          <cell r="A6853">
            <v>89029</v>
          </cell>
          <cell r="B6853" t="str">
            <v>TRATOR DE ESTEIRAS, POTÊNCIA 100 HP, PESO OPERACIONAL 9,4 T, COM LÂMINA 2,19 M3 - DEPRECIAÇÃO. AF_06/2014</v>
          </cell>
          <cell r="C6853" t="str">
            <v>H</v>
          </cell>
          <cell r="D6853">
            <v>15.89</v>
          </cell>
        </row>
        <row r="6854">
          <cell r="A6854">
            <v>89030</v>
          </cell>
          <cell r="B6854" t="str">
            <v>TRATOR DE ESTEIRAS, POTÊNCIA 100 HP, PESO OPERACIONAL 9,4 T, COM LÂMINA 2,19 M3 - JUROS. AF_06/2014</v>
          </cell>
          <cell r="C6854" t="str">
            <v>H</v>
          </cell>
          <cell r="D6854">
            <v>6.79</v>
          </cell>
        </row>
        <row r="6855">
          <cell r="A6855">
            <v>89031</v>
          </cell>
          <cell r="B6855" t="str">
            <v>TRATOR DE ESTEIRAS, POTÊNCIA 100 HP, PESO OPERACIONAL 9,4 T, COM LÂMINA 2,19 M3 - CHI DIURNO. AF_06/2014</v>
          </cell>
          <cell r="C6855" t="str">
            <v>CHI</v>
          </cell>
          <cell r="D6855">
            <v>38.44</v>
          </cell>
        </row>
        <row r="6856">
          <cell r="A6856">
            <v>89032</v>
          </cell>
          <cell r="B6856" t="str">
            <v>TRATOR DE ESTEIRAS, POTÊNCIA 100 HP, PESO OPERACIONAL 9,4 T, COM LÂMINA 2,19 M3 - CHP DIURNO. AF_06/2014</v>
          </cell>
          <cell r="C6856" t="str">
            <v>CHP</v>
          </cell>
          <cell r="D6856">
            <v>115.73</v>
          </cell>
        </row>
        <row r="6857">
          <cell r="A6857">
            <v>89033</v>
          </cell>
          <cell r="B6857" t="str">
            <v>TRATOR DE PNEUS, POTÊNCIA 85 CV, TRAÇÃO 4X4, PESO COM LASTRO DE 4.675 KG - DEPRECIAÇÃO. AF_06/2014</v>
          </cell>
          <cell r="C6857" t="str">
            <v>H</v>
          </cell>
          <cell r="D6857">
            <v>7.03</v>
          </cell>
        </row>
        <row r="6858">
          <cell r="A6858">
            <v>89034</v>
          </cell>
          <cell r="B6858" t="str">
            <v>TRATOR DE PNEUS, POTÊNCIA 85 CV, TRAÇÃO 4X4, PESO COM LASTRO DE 4.675 KG - JUROS. AF_06/2014</v>
          </cell>
          <cell r="C6858" t="str">
            <v>H</v>
          </cell>
          <cell r="D6858">
            <v>1.84</v>
          </cell>
        </row>
        <row r="6859">
          <cell r="A6859">
            <v>89035</v>
          </cell>
          <cell r="B6859" t="str">
            <v>TRATOR DE PNEUS, POTÊNCIA 85 CV, TRAÇÃO 4X4, PESO COM LASTRO DE 4.675 KG - CHP DIURNO. AF_06/2014</v>
          </cell>
          <cell r="C6859" t="str">
            <v>CHP</v>
          </cell>
          <cell r="D6859">
            <v>73.3</v>
          </cell>
        </row>
        <row r="6860">
          <cell r="A6860">
            <v>89036</v>
          </cell>
          <cell r="B6860" t="str">
            <v>TRATOR DE PNEUS, POTÊNCIA 85 CV, TRAÇÃO 4X4, PESO COM LASTRO DE 4.675 KG - CHI DIURNO. AF_06/2014</v>
          </cell>
          <cell r="C6860" t="str">
            <v>CHI</v>
          </cell>
          <cell r="D6860">
            <v>24.63</v>
          </cell>
        </row>
        <row r="6861">
          <cell r="A6861">
            <v>89043</v>
          </cell>
          <cell r="B6861" t="str">
            <v>(COMPOSIÇÃO REPRESENTATIVA) DO SERVIÇO DE ALVENARIA DE VEDAÇÃO DE BLOCOS VAZADOS DE CERÂMICA DE 9X19X19CM (ESPESSURA 9CM), PARA EDIFICAÇÃO HABITACIONAL MULTIFAMILIAR (PRÉDIO). AF_11/2014</v>
          </cell>
          <cell r="C6861" t="str">
            <v>M2</v>
          </cell>
          <cell r="D6861">
            <v>58.53</v>
          </cell>
        </row>
        <row r="6862">
          <cell r="A6862">
            <v>89044</v>
          </cell>
          <cell r="B6862" t="str">
            <v>(COMPOSIÇÃO REPRESENTATIVA) DO SERVIÇO DE ALVENARIA DE VEDAÇÃO DE BLOCOS VAZADOS DE CONCRETO DE 9X19X39CM (ESPESSURA 9CM), PARA EDIFICAÇÃO HABITACIONAL MULTIFAMILIAR (PRÉDIO). AF_11/2014</v>
          </cell>
          <cell r="C6862" t="str">
            <v>M2</v>
          </cell>
          <cell r="D6862">
            <v>46.18</v>
          </cell>
        </row>
        <row r="6863">
          <cell r="A6863">
            <v>89045</v>
          </cell>
          <cell r="B6863" t="str">
            <v>(COMPOSIÇÃO REPRESENTATIVA) DO SERVIÇO DE REVESTIMENTO CERÂMICO PARA AMBIENTES DE ÁREAS MOLHADAS, MEIA PAREDE OU PAREDE INTEIRA, COM PLACAS TIPO GRÊS OU SEMI-GRÊS, DIMENSÕES 20X20 CM, PARA EDIFICAÇÃO HABITACIONAL MULTIFAMILIAR (PRÉDIO). AF_11/2014</v>
          </cell>
          <cell r="C6863" t="str">
            <v>M2</v>
          </cell>
          <cell r="D6863">
            <v>55.03</v>
          </cell>
        </row>
        <row r="6864">
          <cell r="A6864">
            <v>89046</v>
          </cell>
          <cell r="B6864" t="str">
            <v>(COMPOSIÇÃO REPRESENTATIVA) DO SERVIÇO DE REVESTIMENTO CERÂMICO PARA PISO COM PLACAS TIPO GRÉS DE DIMENSÕES 35X35 CM, PARA EDIFICAÇÃO HABITACIONAL MULTIFAMILIAR (PRÉDIO). AF_11/2014</v>
          </cell>
          <cell r="C6864" t="str">
            <v>M2</v>
          </cell>
          <cell r="D6864">
            <v>28.19</v>
          </cell>
        </row>
        <row r="6865">
          <cell r="A6865">
            <v>89048</v>
          </cell>
          <cell r="B6865" t="str">
            <v>(COMPOSIÇÃO REPRESENTATIVA) DO SERVIÇO DE EMBOÇO/MASSA ÚNICA, TRAÇO 1:2:8, PREPARO MECÂNICO, COM BETONEIRA DE 400L, EM PAREDES DE AMBIENTES INTERNOS, COM EXECUÇÃO DE TALISCAS, PARA EDIFICAÇÃO HABITACIONAL MULTIFAMILIAR (PRÉDIO). AF_11/2014</v>
          </cell>
          <cell r="C6865" t="str">
            <v>M2</v>
          </cell>
          <cell r="D6865">
            <v>24.27</v>
          </cell>
        </row>
        <row r="6866">
          <cell r="A6866">
            <v>89049</v>
          </cell>
          <cell r="B6866" t="str">
            <v>(COMPOSIÇÃO REPRESENTATIVA) DO SERVIÇO DE APLICAÇÃO MANUAL DE GESSO DESEMPENADO (SEM TALISCAS) EM TETO, ESPESSURA 0,5 CM, PARA EDIFICAÇÃO HABITACIONAL MULTIFAMILIAR (PRÉDIO). AF_11/2014</v>
          </cell>
          <cell r="C6866" t="str">
            <v>M2</v>
          </cell>
          <cell r="D6866">
            <v>13.92</v>
          </cell>
        </row>
        <row r="6867">
          <cell r="A6867">
            <v>89128</v>
          </cell>
          <cell r="B6867" t="str">
            <v>PÁ CARREGADEIRA SOBRE RODAS, POTÊNCIA LÍQUIDA 128 HP, CAPACIDADE DA CAÇAMBA 1,7 A 2,8 M3, PESO OPERACIONAL 11632 KG - DEPRECIAÇÃO. AF_06/2014</v>
          </cell>
          <cell r="C6867" t="str">
            <v>H</v>
          </cell>
          <cell r="D6867">
            <v>13.44</v>
          </cell>
        </row>
        <row r="6868">
          <cell r="A6868">
            <v>89129</v>
          </cell>
          <cell r="B6868" t="str">
            <v>PÁ CARREGADEIRA SOBRE RODAS, POTÊNCIA LÍQUIDA 128 HP, CAPACIDADE DA CAÇAMBA 1,7 A 2,8 M3, PESO OPERACIONAL 11632 KG - JUROS. AF_06/2014</v>
          </cell>
          <cell r="C6868" t="str">
            <v>H</v>
          </cell>
          <cell r="D6868">
            <v>3.45</v>
          </cell>
        </row>
        <row r="6869">
          <cell r="A6869">
            <v>89130</v>
          </cell>
          <cell r="B6869" t="str">
            <v>PÁ CARREGADEIRA SOBRE RODAS, POTÊNCIA 197 HP, CAPACIDADE DA CAÇAMBA 2,5 A 3,5 M3, PESO OPERACIONAL 18338 KG - DEPRECIAÇÃO. AF_06/2014</v>
          </cell>
          <cell r="C6869" t="str">
            <v>H</v>
          </cell>
          <cell r="D6869">
            <v>18.63</v>
          </cell>
        </row>
        <row r="6870">
          <cell r="A6870">
            <v>89131</v>
          </cell>
          <cell r="B6870" t="str">
            <v>PÁ CARREGADEIRA SOBRE RODAS, POTÊNCIA 197 HP, CAPACIDADE DA CAÇAMBA 2,5 A 3,5 M3, PESO OPERACIONAL 18338 KG - JUROS. AF_06/2014</v>
          </cell>
          <cell r="C6870" t="str">
            <v>H</v>
          </cell>
          <cell r="D6870">
            <v>4.79</v>
          </cell>
        </row>
        <row r="6871">
          <cell r="A6871">
            <v>89168</v>
          </cell>
          <cell r="B6871" t="str">
            <v>(COMPOSIÇÃO REPRESENTATIVA) DO SERVIÇO DE ALVENARIA DE VEDAÇÃO DE BLOCOS VAZADOS DE CERÂMICA DE 9X19X19CM (ESPESSURA 9CM), PARA EDIFICAÇÃO HABITACIONAL UNIFAMILIAR (CASA) E EDIFICAÇÃO PÚBLICA PADRÃO. AF_11/2014</v>
          </cell>
          <cell r="C6871" t="str">
            <v>M2</v>
          </cell>
          <cell r="D6871">
            <v>60.23</v>
          </cell>
        </row>
        <row r="6872">
          <cell r="A6872">
            <v>89169</v>
          </cell>
          <cell r="B6872" t="str">
            <v>(COMPOSIÇÃO REPRESENTATIVA) DO SERVIÇO DE ALVENARIA DE VEDAÇÃO DE BLOCOS VAZADOS DE CONCRETO DE 9X19X39CM (ESPESSURA 9CM), PARA EDIFICAÇÃO HABITACIONAL UNIFAMILIAR (CASA) E EDIFICAÇÃO PÚBLICA PADRÃO. AF_11/2014</v>
          </cell>
          <cell r="C6872" t="str">
            <v>M2</v>
          </cell>
          <cell r="D6872">
            <v>46.88</v>
          </cell>
        </row>
        <row r="6873">
          <cell r="A6873">
            <v>89170</v>
          </cell>
          <cell r="B6873" t="str">
            <v>(COMPOSIÇÃO REPRESENTATIVA) DO SERVIÇO DE REVESTIMENTO CERÂMICO PARA PAREDES INTERNAS, MEIA PAREDE, OU PAREDE INTEIRA, PLACAS GRÊS OU SEMI-GRÊS DE 20X20 CM, PARA EDIFICAÇÕES HABITACIONAIS UNIFAMILIAR (CASAS) E EDIFICAÇÕES PÚBLICAS PADRÃO. AF_11/2014</v>
          </cell>
          <cell r="C6873" t="str">
            <v>M2</v>
          </cell>
          <cell r="D6873">
            <v>53.7</v>
          </cell>
        </row>
        <row r="6874">
          <cell r="A6874">
            <v>89171</v>
          </cell>
          <cell r="B6874" t="str">
            <v>(COMPOSIÇÃO REPRESENTATIVA) DO SERVIÇO DE REVESTIMENTO CERÂMICO PARA PISO COM PLACAS TIPO GRÉS DE DIMENSÕES 35X35 CM, PARA EDIFICAÇÃO HABITACIONAL UNIFAMILIAR (CASA) E EDIFICAÇÃO PÚBLICA PADRÃO. AF_11/2014</v>
          </cell>
          <cell r="C6874" t="str">
            <v>M2</v>
          </cell>
          <cell r="D6874">
            <v>26.36</v>
          </cell>
        </row>
        <row r="6875">
          <cell r="A6875">
            <v>89173</v>
          </cell>
          <cell r="B6875" t="str">
            <v>(COMPOSIÇÃO REPRESENTATIVA) DO SERVIÇO DE EMBOÇO/MASSA ÚNICA, APLICADO MANUALMENTE, TRAÇO 1:2:8, EM BETONEIRA DE 400L, PAREDES INTERNAS, COM EXECUÇÃO DE TALISCAS, EDIFICAÇÃO HABITACIONAL UNIFAMILIAR (CASAS) E EDIFICAÇÃO PÚBLICA PADRÃO. AF_12/2014</v>
          </cell>
          <cell r="C6875" t="str">
            <v>M2</v>
          </cell>
          <cell r="D6875">
            <v>23.88</v>
          </cell>
        </row>
        <row r="6876">
          <cell r="A6876">
            <v>89176</v>
          </cell>
          <cell r="B6876" t="str">
            <v>TRANSPORTE HORIZONTAL, SACOS 50 KG, CARRINHO PLATAFORMA, 30M. AF_06/2014</v>
          </cell>
          <cell r="C6876" t="str">
            <v>T</v>
          </cell>
          <cell r="D6876">
            <v>7.02</v>
          </cell>
        </row>
        <row r="6877">
          <cell r="A6877">
            <v>89177</v>
          </cell>
          <cell r="B6877" t="str">
            <v>TRANSPORTE HORIZONTAL, SACOS 30 KG, CARRINHO PLATAFORMA, 30M. AF_06/2014</v>
          </cell>
          <cell r="C6877" t="str">
            <v>T</v>
          </cell>
          <cell r="D6877">
            <v>9.83</v>
          </cell>
        </row>
        <row r="6878">
          <cell r="A6878">
            <v>89178</v>
          </cell>
          <cell r="B6878" t="str">
            <v>TRANSPORTE HORIZONTAL, SACOS 20 KG, CARRINHO PLATAFORMA, 30M. AF_06/2014</v>
          </cell>
          <cell r="C6878" t="str">
            <v>T</v>
          </cell>
          <cell r="D6878">
            <v>11.24</v>
          </cell>
        </row>
        <row r="6879">
          <cell r="A6879">
            <v>89179</v>
          </cell>
          <cell r="B6879" t="str">
            <v>TRANSPORTE HORIZONTAL, SACOS 50 KG, CARRINHO PLATAFORMA, 50M. AF_06/2014</v>
          </cell>
          <cell r="C6879" t="str">
            <v>T</v>
          </cell>
          <cell r="D6879">
            <v>11.24</v>
          </cell>
        </row>
        <row r="6880">
          <cell r="A6880">
            <v>89180</v>
          </cell>
          <cell r="B6880" t="str">
            <v>TRANSPORTE HORIZONTAL, SACOS 30 KG, CARRINHO PLATAFORMA, 50M. AF_06/2014</v>
          </cell>
          <cell r="C6880" t="str">
            <v>T</v>
          </cell>
          <cell r="D6880">
            <v>12.64</v>
          </cell>
        </row>
        <row r="6881">
          <cell r="A6881">
            <v>89181</v>
          </cell>
          <cell r="B6881" t="str">
            <v>TRANSPORTE HORIZONTAL, SACOS 20 KG, CARRINHO PLATAFORMA, 50M. AF_06/2014</v>
          </cell>
          <cell r="C6881" t="str">
            <v>T</v>
          </cell>
          <cell r="D6881">
            <v>15.45</v>
          </cell>
        </row>
        <row r="6882">
          <cell r="A6882">
            <v>89182</v>
          </cell>
          <cell r="B6882" t="str">
            <v>TRANSPORTE HORIZONTAL, SACOS 50 KG, CARRINHO PLATAFORMA, 75M. AF_06/2014</v>
          </cell>
          <cell r="C6882" t="str">
            <v>T</v>
          </cell>
          <cell r="D6882">
            <v>15.45</v>
          </cell>
        </row>
        <row r="6883">
          <cell r="A6883">
            <v>89183</v>
          </cell>
          <cell r="B6883" t="str">
            <v>TRANSPORTE HORIZONTAL, SACOS 30 KG, CARRINHO PLATAFORMA, 75M. AF_06/2014</v>
          </cell>
          <cell r="C6883" t="str">
            <v>T</v>
          </cell>
          <cell r="D6883">
            <v>16.86</v>
          </cell>
        </row>
        <row r="6884">
          <cell r="A6884">
            <v>89184</v>
          </cell>
          <cell r="B6884" t="str">
            <v>TRANSPORTE HORIZONTAL, SACOS 20 KG, CARRINHO PLATAFORMA, 75M. AF_06/2014</v>
          </cell>
          <cell r="C6884" t="str">
            <v>T</v>
          </cell>
          <cell r="D6884">
            <v>19.670000000000002</v>
          </cell>
        </row>
        <row r="6885">
          <cell r="A6885">
            <v>89185</v>
          </cell>
          <cell r="B6885" t="str">
            <v>TRANSPORTE HORIZONTAL, SACOS 50 KG, CARRINHO PLATAFORMA, 100M. AF_06/2014</v>
          </cell>
          <cell r="C6885" t="str">
            <v>T</v>
          </cell>
          <cell r="D6885">
            <v>19.670000000000002</v>
          </cell>
        </row>
        <row r="6886">
          <cell r="A6886">
            <v>89186</v>
          </cell>
          <cell r="B6886" t="str">
            <v>TRANSPORTE HORIZONTAL, SACOS 30 KG, CARRINHO PLATAFORMA, 100M. AF_06/2014</v>
          </cell>
          <cell r="C6886" t="str">
            <v>T</v>
          </cell>
          <cell r="D6886">
            <v>21.07</v>
          </cell>
        </row>
        <row r="6887">
          <cell r="A6887">
            <v>89187</v>
          </cell>
          <cell r="B6887" t="str">
            <v>TRANSPORTE HORIZONTAL, SACOS 20 KG, CARRINHO PLATAFORMA, 100M. AF_06/2014</v>
          </cell>
          <cell r="C6887" t="str">
            <v>T</v>
          </cell>
          <cell r="D6887">
            <v>23.88</v>
          </cell>
        </row>
        <row r="6888">
          <cell r="A6888">
            <v>89188</v>
          </cell>
          <cell r="B6888" t="str">
            <v>TRANSPORTE HORIZONTAL, LATA DE 18 L, CARRINHO PLATAFORMA, 30M. AF_06/2014</v>
          </cell>
          <cell r="C6888" t="str">
            <v>18L</v>
          </cell>
          <cell r="D6888">
            <v>0.35</v>
          </cell>
        </row>
        <row r="6889">
          <cell r="A6889">
            <v>89189</v>
          </cell>
          <cell r="B6889" t="str">
            <v>TRANSPORTE HORIZONTAL, LATA DE 18 L, CARRINHO PLATAFORMA, 50M. AF_06/2014</v>
          </cell>
          <cell r="C6889" t="str">
            <v>18L</v>
          </cell>
          <cell r="D6889">
            <v>0.45</v>
          </cell>
        </row>
        <row r="6890">
          <cell r="A6890">
            <v>89190</v>
          </cell>
          <cell r="B6890" t="str">
            <v>TRANSPORTE HORIZONTAL, LATA DE 18 L, CARRINHO PLATAFORMA, 75M. AF_06/2014</v>
          </cell>
          <cell r="C6890" t="str">
            <v>18L</v>
          </cell>
          <cell r="D6890">
            <v>0.6</v>
          </cell>
        </row>
        <row r="6891">
          <cell r="A6891">
            <v>89191</v>
          </cell>
          <cell r="B6891" t="str">
            <v>TRANSPORTE HORIZONTAL, LATA DE 18 L, CARRINHO PLATAFORMA, 100M. AF_06/2014</v>
          </cell>
          <cell r="C6891" t="str">
            <v>18L</v>
          </cell>
          <cell r="D6891">
            <v>0.73</v>
          </cell>
        </row>
        <row r="6892">
          <cell r="A6892">
            <v>89192</v>
          </cell>
          <cell r="B6892" t="str">
            <v>TRANSPORTE HORIZONTAL, SACOS 50 KG, MANUAL, 30M. AF_06/2014</v>
          </cell>
          <cell r="C6892" t="str">
            <v>T</v>
          </cell>
          <cell r="D6892">
            <v>21.07</v>
          </cell>
        </row>
        <row r="6893">
          <cell r="A6893">
            <v>89193</v>
          </cell>
          <cell r="B6893" t="str">
            <v>TRANSPORTE HORIZONTAL, SACOS 30 KG, MANUAL, 30M. AF_06/2014</v>
          </cell>
          <cell r="C6893" t="str">
            <v>T</v>
          </cell>
          <cell r="D6893">
            <v>35.119999999999997</v>
          </cell>
        </row>
        <row r="6894">
          <cell r="A6894">
            <v>89194</v>
          </cell>
          <cell r="B6894" t="str">
            <v>TRANSPORTE HORIZONTAL, SACOS 20 KG, MANUAL, 30M. AF_06/2014</v>
          </cell>
          <cell r="C6894" t="str">
            <v>T</v>
          </cell>
          <cell r="D6894">
            <v>51.98</v>
          </cell>
        </row>
        <row r="6895">
          <cell r="A6895">
            <v>89195</v>
          </cell>
          <cell r="B6895" t="str">
            <v>TRANSPORTE VERTICAL, SACOS 50 KG, MANUAL, 1 PAVIMENTO. AF_06/2014</v>
          </cell>
          <cell r="C6895" t="str">
            <v>T</v>
          </cell>
          <cell r="D6895">
            <v>8.43</v>
          </cell>
        </row>
        <row r="6896">
          <cell r="A6896">
            <v>89196</v>
          </cell>
          <cell r="B6896" t="str">
            <v>TRANSPORTE VERTICAL, SACOS 30 KG, MANUAL, 1 PAVIMENTO. AF_06/2014</v>
          </cell>
          <cell r="C6896" t="str">
            <v>T</v>
          </cell>
          <cell r="D6896">
            <v>14.05</v>
          </cell>
        </row>
        <row r="6897">
          <cell r="A6897">
            <v>89197</v>
          </cell>
          <cell r="B6897" t="str">
            <v>TRANSPORTE VERTICAL, SACOS 20 KG, MANUAL, 1 PAVIMENTO. AF_06/2014</v>
          </cell>
          <cell r="C6897" t="str">
            <v>T</v>
          </cell>
          <cell r="D6897">
            <v>21.07</v>
          </cell>
        </row>
        <row r="6898">
          <cell r="A6898">
            <v>89198</v>
          </cell>
          <cell r="B6898" t="str">
            <v>ESTACA PRÉ-MOLDADA DE CONCRETO, SEÇÃO QUADRADA, CAPACIDADE DE 25 TONELADAS, COMPRIMENTO TOTAL CRAVADO ATÉ 5M, BATE-ESTACAS POR GRAVIDADE SOBRE ROLOS (EXCLUSIVE MOBILIZAÇÃO E DESMOBILIZAÇÃO). AF_03/2016</v>
          </cell>
          <cell r="C6898" t="str">
            <v>M</v>
          </cell>
          <cell r="D6898">
            <v>66.77</v>
          </cell>
        </row>
        <row r="6899">
          <cell r="A6899">
            <v>89199</v>
          </cell>
          <cell r="B6899" t="str">
            <v>ESTACA PRÉ-MOLDADA DE CONCRETO, SEÇÃO QUADRADA, CAPACIDADE DE 50 TONELADAS, COMPRIMENTO TOTAL CRAVADO ATÉ 5M, BATE-ESTACAS POR GRAVIDADE SOBRE ROLOS (EXCLUSIVE MOBILIZAÇÃO E DESMOBILIZAÇÃO). AF_03/2016</v>
          </cell>
          <cell r="C6899" t="str">
            <v>M</v>
          </cell>
          <cell r="D6899">
            <v>87.89</v>
          </cell>
        </row>
        <row r="6900">
          <cell r="A6900">
            <v>89200</v>
          </cell>
          <cell r="B6900" t="str">
            <v>ESTACA PRÉ-MOLDADA DE CONCRETO CENTRIFUGADO, SEÇÃO CIRCULAR, CAPACIDADE DE 100 TONELADAS, COMPRIMENTO TOTAL CRAVADO ATÉ 5M, BATE-ESTACAS POR GRAVIDADE SOBRE ROLOS (EXCLUSIVE MOBILIZAÇÃO E DESMOBILIZAÇÃO). AF_03/2016</v>
          </cell>
          <cell r="C6900" t="str">
            <v>M</v>
          </cell>
          <cell r="D6900">
            <v>207.5</v>
          </cell>
        </row>
        <row r="6901">
          <cell r="A6901">
            <v>89201</v>
          </cell>
          <cell r="B6901" t="str">
            <v>ESTACA PRÉ-MOLDADA DE CONCRETO, SEÇÃO QUADRADA, CAPACIDADE DE 25 TONELADAS, COMPRIMENTO TOTAL CRAVADO ACIMA DE 5M ATÉ 12M, BATE-ESTACAS POR GRAVIDADE SOBRE ROLOS (EXCLUSIVE MOBILIZAÇÃO E DESMOBILIZAÇÃO). AF_03/2016</v>
          </cell>
          <cell r="C6901" t="str">
            <v>M</v>
          </cell>
          <cell r="D6901">
            <v>53.33</v>
          </cell>
        </row>
        <row r="6902">
          <cell r="A6902">
            <v>89202</v>
          </cell>
          <cell r="B6902" t="str">
            <v>ESTACA PRÉ-MOLDADA DE CONCRETO, SEÇÃO QUADRADA, CAPACIDADE DE 50 TONELADAS, COMPRIMENTO TOTAL CRAVADO ACIMA DE 5M ATÉ 12M, BATE-ESTACAS POR GRAVIDADE SOBRE ROLOS (EXCLUSIVE MOBILIZAÇÃO E DESMOBILIZAÇÃO). AF_03/2016</v>
          </cell>
          <cell r="C6902" t="str">
            <v>M</v>
          </cell>
          <cell r="D6902">
            <v>69.27</v>
          </cell>
        </row>
        <row r="6903">
          <cell r="A6903">
            <v>89203</v>
          </cell>
          <cell r="B6903" t="str">
            <v>ESTACA PRÉ-MOLDADA DE CONCRETO CENTRIFUGADO, SEÇÃO CIRCULAR, CAPACIDADE DE 100 TONELADAS, COMPRIMENTO TOTAL CRAVADO ACIMA DE 5M ATÉ 12M, BATE-ESTACAS POR GRAVIDADE SOBRE ROLOS (EXCLUSIVE MOBILIZAÇÃO E DESMOBILIZAÇÃO). AF_03/2016</v>
          </cell>
          <cell r="C6903" t="str">
            <v>M</v>
          </cell>
          <cell r="D6903">
            <v>162.88</v>
          </cell>
        </row>
        <row r="6904">
          <cell r="A6904">
            <v>89204</v>
          </cell>
          <cell r="B6904" t="str">
            <v>ESTACA PRÉ-MOLDADA DE CONCRETO, SEÇÃO QUADRADA, CAPACIDADE DE 25 TONELADAS COMPRIMENTO TOTAL CRAVADO ACIMA DE 12M, BATE-ESTACAS POR GRAVIDADE SOBRE ROLOS (EXCLUSIVE MOBILIZAÇÃO E DESMOBILIZAÇÃO). AF_03/2016</v>
          </cell>
          <cell r="C6904" t="str">
            <v>M</v>
          </cell>
          <cell r="D6904">
            <v>48.63</v>
          </cell>
        </row>
        <row r="6905">
          <cell r="A6905">
            <v>89205</v>
          </cell>
          <cell r="B6905" t="str">
            <v>ESTACA PRÉ-MOLDADA DE CONCRETO, SEÇÃO QUADRADA, CAPACIDADE DE 50 TONELADAS, COMPRIMENTO TOTAL CRAVADO ACIMA DE 12M, BATE-ESTACAS POR GRAVIDADE SOBRE ROLOS (EXCLUSIVE MOBILIZAÇÃO E DESMOBILIZAÇÃO). AF_03/2016</v>
          </cell>
          <cell r="C6905" t="str">
            <v>M</v>
          </cell>
          <cell r="D6905">
            <v>63.76</v>
          </cell>
        </row>
        <row r="6906">
          <cell r="A6906">
            <v>89206</v>
          </cell>
          <cell r="B6906" t="str">
            <v>ESTACA PRÉ-MOLDADA DE CONCRETO CENTRIFUGADO, SEÇÃO CIRCULAR, CAPACIDADE DE 100 TONELADAS, COMPRIMENTO TOTAL CRAVADO ACIMA DE 12M, BATE-ESTACAS POR GRAVIDADE SOBRE ROLOS (EXCLUSIVE MOBILIZAÇÃO E DESMOBILIZAÇÃO). AF_03/2016</v>
          </cell>
          <cell r="C6906" t="str">
            <v>M</v>
          </cell>
          <cell r="D6906">
            <v>152.31</v>
          </cell>
        </row>
        <row r="6907">
          <cell r="A6907">
            <v>89210</v>
          </cell>
          <cell r="B6907" t="str">
            <v>ROLO COMPACTADOR VIBRATÓRIO DE UM CILINDRO AÇO LISO, POTÊNCIA 80 HP, PESO OPERACIONAL MÁXIMO 8,1 T, IMPACTO DINÂMICO 16,15 / 9,5 T, LARGURA DE TRABALHO 1,68 M - DEPRECIAÇÃO. AF_06/2014</v>
          </cell>
          <cell r="C6907" t="str">
            <v>H</v>
          </cell>
          <cell r="D6907">
            <v>15.34</v>
          </cell>
        </row>
        <row r="6908">
          <cell r="A6908">
            <v>89211</v>
          </cell>
          <cell r="B6908" t="str">
            <v>ROLO COMPACTADOR VIBRATÓRIO DE UM CILINDRO AÇO LISO, POTÊNCIA 80 HP, PESO OPERACIONAL MÁXIMO 8,1 T, IMPACTO DINÂMICO 16,15 / 9,5 T, LARGURA DE TRABALHO 1,68 M - JUROS. AF_06/2014</v>
          </cell>
          <cell r="C6908" t="str">
            <v>H</v>
          </cell>
          <cell r="D6908">
            <v>4.03</v>
          </cell>
        </row>
        <row r="6909">
          <cell r="A6909">
            <v>89212</v>
          </cell>
          <cell r="B6909" t="str">
            <v>BATE-ESTACAS POR GRAVIDADE, POTÊNCIA DE 160 HP, PESO DO MARTELO ATÉ 3 TONELADAS - DEPRECIAÇÃO. AF_11/2014</v>
          </cell>
          <cell r="C6909" t="str">
            <v>H</v>
          </cell>
          <cell r="D6909">
            <v>12.42</v>
          </cell>
        </row>
        <row r="6910">
          <cell r="A6910">
            <v>89213</v>
          </cell>
          <cell r="B6910" t="str">
            <v>BATE-ESTACAS POR GRAVIDADE, POTÊNCIA DE 160 HP, PESO DO MARTELO ATÉ 3 TONELADAS - JUROS. AF_11/2014</v>
          </cell>
          <cell r="C6910" t="str">
            <v>H</v>
          </cell>
          <cell r="D6910">
            <v>3.72</v>
          </cell>
        </row>
        <row r="6911">
          <cell r="A6911">
            <v>89214</v>
          </cell>
          <cell r="B6911" t="str">
            <v>BATE-ESTACAS POR GRAVIDADE, POTÊNCIA DE 160 HP, PESO DO MARTELO ATÉ 3 TONELADAS - MANUTENÇÃO. AF_11/2014</v>
          </cell>
          <cell r="C6911" t="str">
            <v>H</v>
          </cell>
          <cell r="D6911">
            <v>11.66</v>
          </cell>
        </row>
        <row r="6912">
          <cell r="A6912">
            <v>89215</v>
          </cell>
          <cell r="B6912" t="str">
            <v>BATE-ESTACAS POR GRAVIDADE, POTÊNCIA DE 160 HP, PESO DO MARTELO ATÉ 3 TONELADAS - MATERIAIS NA OPERAÇÃO. AF_11/2014</v>
          </cell>
          <cell r="C6912" t="str">
            <v>H</v>
          </cell>
          <cell r="D6912">
            <v>78.22</v>
          </cell>
        </row>
        <row r="6913">
          <cell r="A6913">
            <v>89218</v>
          </cell>
          <cell r="B6913" t="str">
            <v>BATE-ESTACAS POR GRAVIDADE, POTÊNCIA DE 160 HP, PESO DO MARTELO ATÉ 3 TONELADAS - CHI DIURNO. AF_11/2014</v>
          </cell>
          <cell r="C6913" t="str">
            <v>CHI</v>
          </cell>
          <cell r="D6913">
            <v>40.46</v>
          </cell>
        </row>
        <row r="6914">
          <cell r="A6914">
            <v>89221</v>
          </cell>
          <cell r="B6914" t="str">
            <v>BETONEIRA CAPACIDADE NOMINAL DE 600 L, CAPACIDADE DE MISTURA 360 L, MOTOR ELÉTRICO TRIFÁSICO POTÊNCIA DE 4 CV, SEM CARREGADOR - DEPRECIAÇÃO. AF_11/2014</v>
          </cell>
          <cell r="C6914" t="str">
            <v>H</v>
          </cell>
          <cell r="D6914">
            <v>0.92</v>
          </cell>
        </row>
        <row r="6915">
          <cell r="A6915">
            <v>89222</v>
          </cell>
          <cell r="B6915" t="str">
            <v>BETONEIRA CAPACIDADE NOMINAL DE 600 L, CAPACIDADE DE MISTURA 360 L, MOTOR ELÉTRICO TRIFÁSICO POTÊNCIA DE 4 CV, SEM CARREGADOR - JUROS. AF_11/2014</v>
          </cell>
          <cell r="C6915" t="str">
            <v>H</v>
          </cell>
          <cell r="D6915">
            <v>0.2</v>
          </cell>
        </row>
        <row r="6916">
          <cell r="A6916">
            <v>89223</v>
          </cell>
          <cell r="B6916" t="str">
            <v>BETONEIRA CAPACIDADE NOMINAL DE 600 L, CAPACIDADE DE MISTURA 360 L, MOTOR ELÉTRICO TRIFÁSICO POTÊNCIA DE 4 CV, SEM CARREGADOR - MANUTENÇÃO. AF_11/2014</v>
          </cell>
          <cell r="C6916" t="str">
            <v>H</v>
          </cell>
          <cell r="D6916">
            <v>0.86</v>
          </cell>
        </row>
        <row r="6917">
          <cell r="A6917">
            <v>89224</v>
          </cell>
          <cell r="B6917" t="str">
            <v>BETONEIRA CAPACIDADE NOMINAL DE 600 L, CAPACIDADE DE MISTURA 360 L, MOTOR ELÉTRICO TRIFÁSICO POTÊNCIA DE 4 CV, SEM CARREGADOR - MATERIAIS NA OPERAÇÃO. AF_11/2014</v>
          </cell>
          <cell r="C6917" t="str">
            <v>H</v>
          </cell>
          <cell r="D6917">
            <v>1.55</v>
          </cell>
        </row>
        <row r="6918">
          <cell r="A6918">
            <v>89225</v>
          </cell>
          <cell r="B6918" t="str">
            <v>BETONEIRA CAPACIDADE NOMINAL DE 600 L, CAPACIDADE DE MISTURA 360 L, MOTOR ELÉTRICO TRIFÁSICO POTÊNCIA DE 4 CV, SEM CARREGADOR - CHP DIURNO. AF_11/2014</v>
          </cell>
          <cell r="C6918" t="str">
            <v>CHP</v>
          </cell>
          <cell r="D6918">
            <v>3.53</v>
          </cell>
        </row>
        <row r="6919">
          <cell r="A6919">
            <v>89226</v>
          </cell>
          <cell r="B6919" t="str">
            <v>BETONEIRA CAPACIDADE NOMINAL DE 600 L, CAPACIDADE DE MISTURA 360 L, MOTOR ELÉTRICO TRIFÁSICO POTÊNCIA DE 4 CV, SEM CARREGADOR - CHI DIURNO. AF_11/2014</v>
          </cell>
          <cell r="C6919" t="str">
            <v>CHI</v>
          </cell>
          <cell r="D6919">
            <v>1.1200000000000001</v>
          </cell>
        </row>
        <row r="6920">
          <cell r="A6920">
            <v>89228</v>
          </cell>
          <cell r="B6920" t="str">
            <v>MOTONIVELADORA POTÊNCIA BÁSICA LÍQUIDA (PRIMEIRA MARCHA) 125 HP, PESO BRUTO 13032 KG, LARGURA DA LÂMINA DE 3,7 M - DEPRECIAÇÃO. AF_06/2014</v>
          </cell>
          <cell r="C6920" t="str">
            <v>H</v>
          </cell>
          <cell r="D6920">
            <v>25.37</v>
          </cell>
        </row>
        <row r="6921">
          <cell r="A6921">
            <v>89229</v>
          </cell>
          <cell r="B6921" t="str">
            <v>MOTONIVELADORA POTÊNCIA BÁSICA LÍQUIDA (PRIMEIRA MARCHA) 125 HP, PESO BRUTO 13032 KG, LARGURA DA LÂMINA DE 3,7 M - JUROS. AF_06/2014</v>
          </cell>
          <cell r="C6921" t="str">
            <v>H</v>
          </cell>
          <cell r="D6921">
            <v>8.69</v>
          </cell>
        </row>
        <row r="6922">
          <cell r="A6922">
            <v>89230</v>
          </cell>
          <cell r="B6922" t="str">
            <v>FRESADORA DE ASFALTO A FRIO SOBRE RODAS, LARGURA FRESAGEM DE 1,0 M, POTÊNCIA 208 HP - DEPRECIAÇÃO. AF_11/2014</v>
          </cell>
          <cell r="C6922" t="str">
            <v>H</v>
          </cell>
          <cell r="D6922">
            <v>49.14</v>
          </cell>
        </row>
        <row r="6923">
          <cell r="A6923">
            <v>89231</v>
          </cell>
          <cell r="B6923" t="str">
            <v>FRESADORA DE ASFALTO A FRIO SOBRE RODAS, LARGURA FRESAGEM DE 1,0 M, POTÊNCIA 208 HP - JUROS. AF_11/2014</v>
          </cell>
          <cell r="C6923" t="str">
            <v>H</v>
          </cell>
          <cell r="D6923">
            <v>14.73</v>
          </cell>
        </row>
        <row r="6924">
          <cell r="A6924">
            <v>89232</v>
          </cell>
          <cell r="B6924" t="str">
            <v>FRESADORA DE ASFALTO A FRIO SOBRE RODAS, LARGURA FRESAGEM DE 1,0 M, POTÊNCIA 208 HP - MANUTENÇÃO. AF_11/2014</v>
          </cell>
          <cell r="C6924" t="str">
            <v>H</v>
          </cell>
          <cell r="D6924">
            <v>87.66</v>
          </cell>
        </row>
        <row r="6925">
          <cell r="A6925">
            <v>89233</v>
          </cell>
          <cell r="B6925" t="str">
            <v>FRESADORA DE ASFALTO A FRIO SOBRE RODAS, LARGURA FRESAGEM DE 1,0 M, POTÊNCIA 208 HP - MATERIAIS NA OPERAÇÃO. AF_11/2014</v>
          </cell>
          <cell r="C6925" t="str">
            <v>H</v>
          </cell>
          <cell r="D6925">
            <v>101.66</v>
          </cell>
        </row>
        <row r="6926">
          <cell r="A6926">
            <v>89234</v>
          </cell>
          <cell r="B6926" t="str">
            <v>FRESADORA DE ASFALTO A FRIO SOBRE RODAS, LARGURA FRESAGEM DE 1,0 M, POTÊNCIA 208 HP - CHP DIURNO. AF_11/2014</v>
          </cell>
          <cell r="C6926" t="str">
            <v>CHP</v>
          </cell>
          <cell r="D6926">
            <v>269.07</v>
          </cell>
        </row>
        <row r="6927">
          <cell r="A6927">
            <v>89235</v>
          </cell>
          <cell r="B6927" t="str">
            <v>FRESADORA DE ASFALTO A FRIO SOBRE RODAS, LARGURA FRESAGEM DE 1,0 M, POTÊNCIA 208 HP - CHI DIURNO. AF_11/2014</v>
          </cell>
          <cell r="C6927" t="str">
            <v>CHI</v>
          </cell>
          <cell r="D6927">
            <v>79.75</v>
          </cell>
        </row>
        <row r="6928">
          <cell r="A6928">
            <v>89236</v>
          </cell>
          <cell r="B6928" t="str">
            <v>FRESADORA DE ASFALTO A FRIO SOBRE RODAS, LARGURA FRESAGEM DE 2,0 M, POTÊNCIA 550 HP - DEPRECIAÇÃO. AF_11/2014</v>
          </cell>
          <cell r="C6928" t="str">
            <v>H</v>
          </cell>
          <cell r="D6928">
            <v>114.8</v>
          </cell>
        </row>
        <row r="6929">
          <cell r="A6929">
            <v>89237</v>
          </cell>
          <cell r="B6929" t="str">
            <v>FRESADORA DE ASFALTO A FRIO SOBRE RODAS, LARGURA FRESAGEM DE 2,0 M, POTÊNCIA 550 HP - JUROS. AF_11/2014</v>
          </cell>
          <cell r="C6929" t="str">
            <v>H</v>
          </cell>
          <cell r="D6929">
            <v>34.409999999999997</v>
          </cell>
        </row>
        <row r="6930">
          <cell r="A6930">
            <v>89238</v>
          </cell>
          <cell r="B6930" t="str">
            <v>FRESADORA DE ASFALTO A FRIO SOBRE RODAS, LARGURA FRESAGEM DE 2,0 M, POTÊNCIA 550 HP - MANUTENÇÃO. AF_11/2014</v>
          </cell>
          <cell r="C6930" t="str">
            <v>H</v>
          </cell>
          <cell r="D6930">
            <v>204.77</v>
          </cell>
        </row>
        <row r="6931">
          <cell r="A6931">
            <v>89239</v>
          </cell>
          <cell r="B6931" t="str">
            <v>FRESADORA DE ASFALTO A FRIO SOBRE RODAS, LARGURA FRESAGEM DE 2,0 M, POTÊNCIA 550 HP - MATERIAIS NA OPERAÇÃO. AF_11/2014</v>
          </cell>
          <cell r="C6931" t="str">
            <v>H</v>
          </cell>
          <cell r="D6931">
            <v>268.85000000000002</v>
          </cell>
        </row>
        <row r="6932">
          <cell r="A6932">
            <v>89240</v>
          </cell>
          <cell r="B6932" t="str">
            <v>VIBROACABADORA DE ASFALTO SOBRE ESTEIRAS, LARGURA DE PAVIMENTAÇÃO 1,90 M A 5,30 M, POTÊNCIA 105 HP CAPACIDADE 450 T/H - DEPRECIAÇÃO. AF_11/2014</v>
          </cell>
          <cell r="C6932" t="str">
            <v>H</v>
          </cell>
          <cell r="D6932">
            <v>35.229999999999997</v>
          </cell>
        </row>
        <row r="6933">
          <cell r="A6933">
            <v>89241</v>
          </cell>
          <cell r="B6933" t="str">
            <v>VIBROACABADORA DE ASFALTO SOBRE ESTEIRAS, LARGURA DE PAVIMENTAÇÃO 1,90 M A 5,30 M, POTÊNCIA 105 HP CAPACIDADE 450 T/H - JUROS. AF_11/2014</v>
          </cell>
          <cell r="C6933" t="str">
            <v>H</v>
          </cell>
          <cell r="D6933">
            <v>12.06</v>
          </cell>
        </row>
        <row r="6934">
          <cell r="A6934">
            <v>89242</v>
          </cell>
          <cell r="B6934" t="str">
            <v>FRESADORA DE ASFALTO A FRIO SOBRE RODAS, LARGURA FRESAGEM DE 2,0 M, POTÊNCIA 550 HP - CHP DIURNO. AF_11/2014</v>
          </cell>
          <cell r="C6934" t="str">
            <v>CHP</v>
          </cell>
          <cell r="D6934">
            <v>638.71</v>
          </cell>
        </row>
        <row r="6935">
          <cell r="A6935">
            <v>89243</v>
          </cell>
          <cell r="B6935" t="str">
            <v>FRESADORA DE ASFALTO A FRIO SOBRE RODAS, LARGURA FRESAGEM DE 2,0 M, POTÊNCIA 550 HP - CHI DIURNO. AF_11/2014</v>
          </cell>
          <cell r="C6935" t="str">
            <v>CHI</v>
          </cell>
          <cell r="D6935">
            <v>165.09</v>
          </cell>
        </row>
        <row r="6936">
          <cell r="A6936">
            <v>89246</v>
          </cell>
          <cell r="B6936" t="str">
            <v>RECICLADORA DE ASFALTO A FRIO SOBRE RODAS, LARGURA FRESAGEM DE 2,0 M, POTÊNCIA 422 HP - DEPRECIAÇÃO. AF_11/2014</v>
          </cell>
          <cell r="C6936" t="str">
            <v>H</v>
          </cell>
          <cell r="D6936">
            <v>99.75</v>
          </cell>
        </row>
        <row r="6937">
          <cell r="A6937">
            <v>89247</v>
          </cell>
          <cell r="B6937" t="str">
            <v>RECICLADORA DE ASFALTO A FRIO SOBRE RODAS, LARGURA FRESAGEM DE 2,0 M, POTÊNCIA 422 HP - JUROS. AF_11/2014</v>
          </cell>
          <cell r="C6937" t="str">
            <v>H</v>
          </cell>
          <cell r="D6937">
            <v>29.9</v>
          </cell>
        </row>
        <row r="6938">
          <cell r="A6938">
            <v>89248</v>
          </cell>
          <cell r="B6938" t="str">
            <v>RECICLADORA DE ASFALTO A FRIO SOBRE RODAS, LARGURA FRESAGEM DE 2,0 M, POTÊNCIA 422 HP - MANUTENÇÃO. AF_11/2014</v>
          </cell>
          <cell r="C6938" t="str">
            <v>H</v>
          </cell>
          <cell r="D6938">
            <v>177.93</v>
          </cell>
        </row>
        <row r="6939">
          <cell r="A6939">
            <v>89249</v>
          </cell>
          <cell r="B6939" t="str">
            <v>RECICLADORA DE ASFALTO A FRIO SOBRE RODAS, LARGURA FRESAGEM DE 2,0 M, POTÊNCIA 422 HP - MATERIAIS NA OPERAÇÃO. AF_11/2014</v>
          </cell>
          <cell r="C6939" t="str">
            <v>H</v>
          </cell>
          <cell r="D6939">
            <v>206.27</v>
          </cell>
        </row>
        <row r="6940">
          <cell r="A6940">
            <v>89250</v>
          </cell>
          <cell r="B6940" t="str">
            <v>RECICLADORA DE ASFALTO A FRIO SOBRE RODAS, LARGURA FRESAGEM DE 2,0 M, POTÊNCIA 422 HP - CHP DIURNO. AF_11/2014</v>
          </cell>
          <cell r="C6940" t="str">
            <v>CHP</v>
          </cell>
          <cell r="D6940">
            <v>529.73</v>
          </cell>
        </row>
        <row r="6941">
          <cell r="A6941">
            <v>89251</v>
          </cell>
          <cell r="B6941" t="str">
            <v>RECICLADORA DE ASFALTO A FRIO SOBRE RODAS, LARGURA FRESAGEM DE 2,0 M, POTÊNCIA 422 HP - CHI DIURNO. AF_11/2014</v>
          </cell>
          <cell r="C6941" t="str">
            <v>CHI</v>
          </cell>
          <cell r="D6941">
            <v>145.53</v>
          </cell>
        </row>
        <row r="6942">
          <cell r="A6942">
            <v>89253</v>
          </cell>
          <cell r="B6942" t="str">
            <v>VIBROACABADORA DE ASFALTO SOBRE ESTEIRAS, LARGURA DE PAVIMENTAÇÃO 2,13 M A 4,55 M, POTÊNCIA 100 HP, CAPACIDADE 400 T/H - DEPRECIAÇÃO. AF_11/2014</v>
          </cell>
          <cell r="C6942" t="str">
            <v>H</v>
          </cell>
          <cell r="D6942">
            <v>28.87</v>
          </cell>
        </row>
        <row r="6943">
          <cell r="A6943">
            <v>89254</v>
          </cell>
          <cell r="B6943" t="str">
            <v>VIBROACABADORA DE ASFALTO SOBRE ESTEIRAS, LARGURA DE PAVIMENTAÇÃO 2,13 M A 4,55 M, POTÊNCIA 100 HP, CAPACIDADE 400 T/H - JUROS. AF_11/2014</v>
          </cell>
          <cell r="C6943" t="str">
            <v>H</v>
          </cell>
          <cell r="D6943">
            <v>9.8800000000000008</v>
          </cell>
        </row>
        <row r="6944">
          <cell r="A6944">
            <v>89255</v>
          </cell>
          <cell r="B6944" t="str">
            <v>VIBROACABADORA DE ASFALTO SOBRE ESTEIRAS, LARGURA DE PAVIMENTAÇÃO 2,13 M A 4,55 M, POTÊNCIA 100 HP, CAPACIDADE 400 T/H - MANUTENÇÃO. AF_11/2014</v>
          </cell>
          <cell r="C6944" t="str">
            <v>H</v>
          </cell>
          <cell r="D6944">
            <v>46.41</v>
          </cell>
        </row>
        <row r="6945">
          <cell r="A6945">
            <v>89256</v>
          </cell>
          <cell r="B6945" t="str">
            <v>VIBROACABADORA DE ASFALTO SOBRE ESTEIRAS, LARGURA DE PAVIMENTAÇÃO 2,13 M A 4,55 M, POTÊNCIA 100 HP, CAPACIDADE 400 T/H - MATERIAIS NA OPERAÇÃO. AF_11/2014</v>
          </cell>
          <cell r="C6945" t="str">
            <v>H</v>
          </cell>
          <cell r="D6945">
            <v>48.88</v>
          </cell>
        </row>
        <row r="6946">
          <cell r="A6946">
            <v>89257</v>
          </cell>
          <cell r="B6946" t="str">
            <v>VIBROACABADORA DE ASFALTO SOBRE ESTEIRAS, LARGURA DE PAVIMENTAÇÃO 2,13 M A 4,55 M, POTÊNCIA 100 HP CAPACIDADE 400 T/H - CHP DIURNO. AF_11/2014</v>
          </cell>
          <cell r="C6946" t="str">
            <v>CHP</v>
          </cell>
          <cell r="D6946">
            <v>149.91999999999999</v>
          </cell>
        </row>
        <row r="6947">
          <cell r="A6947">
            <v>89258</v>
          </cell>
          <cell r="B6947" t="str">
            <v>VIBROACABADORA DE ASFALTO SOBRE ESTEIRAS, LARGURA DE PAVIMENTAÇÃO 2,13 M A 4,55 M, POTÊNCIA 100 HP, CAPACIDADE 400 T/H - CHI DIURNO. AF_11/2014</v>
          </cell>
          <cell r="C6947" t="str">
            <v>CHI</v>
          </cell>
          <cell r="D6947">
            <v>54.63</v>
          </cell>
        </row>
        <row r="6948">
          <cell r="A6948">
            <v>89259</v>
          </cell>
          <cell r="B6948" t="str">
            <v>GUINDAUTO HIDRÁULICO, CAPACIDADE MÁXIMA DE CARGA 6200 KG, MOMENTO MÁXIMO DE CARGA 11,7 TM, ALCANCE MÁXIMO HORIZONTAL 9,70 M, INCLUSIVE CAMINHÃO TOCO PBT 16.000 KG, POTÊNCIA DE 189 CV - DEPRECIAÇÃO. AF_06/2014</v>
          </cell>
          <cell r="C6948" t="str">
            <v>H</v>
          </cell>
          <cell r="D6948">
            <v>7.51</v>
          </cell>
        </row>
        <row r="6949">
          <cell r="A6949">
            <v>89260</v>
          </cell>
          <cell r="B6949" t="str">
            <v>GUINDAUTO HIDRÁULICO, CAPACIDADE MÁXIMA DE CARGA 6200 KG, MOMENTO MÁXIMO DE CARGA 11,7 TM, ALCANCE MÁXIMO HORIZONTAL 9,70 M, INCLUSIVE CAMINHÃO TOCO PBT 16.000 KG, POTÊNCIA DE 189 CV - JUROS. AF_06/2014</v>
          </cell>
          <cell r="C6949" t="str">
            <v>H</v>
          </cell>
          <cell r="D6949">
            <v>3</v>
          </cell>
        </row>
        <row r="6950">
          <cell r="A6950">
            <v>89262</v>
          </cell>
          <cell r="B6950" t="str">
            <v>GUINDAUTO HIDRÁULICO, CAPACIDADE MÁXIMA DE CARGA 6200 KG, MOMENTO MÁXIMO DE CARGA 11,7 TM, ALCANCE MÁXIMO HORIZONTAL 9,70 M, INCLUSIVE CAMINHÃO TOCO PBT 16.000 KG, POTÊNCIA DE 189 CV - MANUTENÇÃO. AF_06/2014</v>
          </cell>
          <cell r="C6950" t="str">
            <v>H</v>
          </cell>
          <cell r="D6950">
            <v>14.08</v>
          </cell>
        </row>
        <row r="6951">
          <cell r="A6951">
            <v>89263</v>
          </cell>
          <cell r="B6951" t="str">
            <v>DEMOLICAO DE ESTRUTURA METALICA SEM REMOCAO</v>
          </cell>
          <cell r="C6951" t="str">
            <v>M2</v>
          </cell>
          <cell r="D6951">
            <v>26.24</v>
          </cell>
        </row>
        <row r="6952">
          <cell r="A6952">
            <v>89264</v>
          </cell>
          <cell r="B6952" t="str">
            <v>CAMINHÃO TOCO, PBT 16.000 KG, CARGA ÚTIL MÁX. 10.685 KG, DIST. ENTRE EIXOS 4,8 M, POTÊNCIA 189 CV, INCLUSIVE CARROCERIA FIXA ABERTA DE MADEIRA P/ TRANSPORTE GERAL DE CARGA SECA, DIMEN. APROX. 2,5 X 7,00 X 0,50 M - DEPRECIAÇÃO. AF_06/2014</v>
          </cell>
          <cell r="C6952" t="str">
            <v>H</v>
          </cell>
          <cell r="D6952">
            <v>5.92</v>
          </cell>
        </row>
        <row r="6953">
          <cell r="A6953">
            <v>89265</v>
          </cell>
          <cell r="B6953" t="str">
            <v>CAMINHÃO TOCO, PBT 16.000 KG, CARGA ÚTIL MÁX. 10.685 KG, DIST. ENTRE EIXOS 4,8 M, POTÊNCIA 189 CV, INCLUSIVE CARROCERIA FIXA ABERTA DE MADEIRA P/ TRANSPORTE GERAL DE CARGA SECA, DIMEN. APROX. 2,5 X 7,00 X 0,50 M - JUROS. AF_06/2014</v>
          </cell>
          <cell r="C6953" t="str">
            <v>H</v>
          </cell>
          <cell r="D6953">
            <v>2.36</v>
          </cell>
        </row>
        <row r="6954">
          <cell r="A6954">
            <v>89266</v>
          </cell>
          <cell r="B6954" t="str">
            <v>CAMINHÃO TOCO, PBT 16.000 KG, CARGA ÚTIL MÁX. 10.685 KG, DIST. ENTRE EIXOS 4,8 M, POTÊNCIA 189 CV, INCLUSIVE CARROCERIA FIXA ABERTA DE MADEIRA P/ TRANSPORTE GERAL DE CARGA SECA, DIMEN. APROX. 2,5 X 7,00 X 0,50 M - IMPOSTOS E SEGUROS. AF_06/2014</v>
          </cell>
          <cell r="C6954" t="str">
            <v>H</v>
          </cell>
          <cell r="D6954">
            <v>0.47</v>
          </cell>
        </row>
        <row r="6955">
          <cell r="A6955">
            <v>89267</v>
          </cell>
          <cell r="B6955" t="str">
            <v>GUINDASTE HIDRÁULICO AUTOPROPELIDO, COM LANÇA TELESCÓPICA 28,80 M, CAPACIDADE MÁXIMA 30 T, POTÊNCIA 97 KW, TRAÇÃO 4 X 4 - DEPRECIAÇÃO. AF_11/2014</v>
          </cell>
          <cell r="C6955" t="str">
            <v>H</v>
          </cell>
          <cell r="D6955">
            <v>21.62</v>
          </cell>
        </row>
        <row r="6956">
          <cell r="A6956">
            <v>89268</v>
          </cell>
          <cell r="B6956" t="str">
            <v>GUINDASTE HIDRÁULICO AUTOPROPELIDO, COM LANÇA TELESCÓPICA 28,80 M, CAPACIDADE MÁXIMA 30 T, POTÊNCIA 97 KW, TRAÇÃO 4 X 4 - JUROS. AF_11/2014</v>
          </cell>
          <cell r="C6956" t="str">
            <v>H</v>
          </cell>
          <cell r="D6956">
            <v>7.4</v>
          </cell>
        </row>
        <row r="6957">
          <cell r="A6957">
            <v>89269</v>
          </cell>
          <cell r="B6957" t="str">
            <v>GUINDASTE HIDRÁULICO AUTOPROPELIDO, COM LANÇA TELESCÓPICA 28,80 M, CAPACIDADE MÁXIMA 30 T, POTÊNCIA 97 KW, TRAÇÃO 4 X 4 - IMPOSTOS E SEGUROS. AF_11/2014</v>
          </cell>
          <cell r="C6957" t="str">
            <v>H</v>
          </cell>
          <cell r="D6957">
            <v>1.51</v>
          </cell>
        </row>
        <row r="6958">
          <cell r="A6958">
            <v>89270</v>
          </cell>
          <cell r="B6958" t="str">
            <v>GUINDASTE HIDRÁULICO AUTOPROPELIDO, COM LANÇA TELESCÓPICA 28,80 M, CAPACIDADE MÁXIMA 30 T, POTÊNCIA 97 KW, TRAÇÃO 4 X 4 - MANUTENÇÃO. AF_11/2014</v>
          </cell>
          <cell r="C6958" t="str">
            <v>H</v>
          </cell>
          <cell r="D6958">
            <v>34.76</v>
          </cell>
        </row>
        <row r="6959">
          <cell r="A6959">
            <v>89271</v>
          </cell>
          <cell r="B6959" t="str">
            <v>GUINDASTE HIDRÁULICO AUTOPROPELIDO, COM LANÇA TELESCÓPICA 28,80 M, CAPACIDADE MÁXIMA 30 T, POTÊNCIA 97 KW, TRAÇÃO 4 X 4 - MATERIAIS NA OPERAÇÃO. AF_11/2014</v>
          </cell>
          <cell r="C6959" t="str">
            <v>H</v>
          </cell>
          <cell r="D6959">
            <v>63.55</v>
          </cell>
        </row>
        <row r="6960">
          <cell r="A6960">
            <v>89272</v>
          </cell>
          <cell r="B6960" t="str">
            <v>GUINDASTE HIDRÁULICO AUTOPROPELIDO, COM LANÇA TELESCÓPICA 28,80 M, CAPACIDADE MÁXIMA 30 T, POTÊNCIA 97 KW, TRAÇÃO 4 X 4 - CHP DIURNO. AF_11/2014</v>
          </cell>
          <cell r="C6960" t="str">
            <v>CHP</v>
          </cell>
          <cell r="D6960">
            <v>147.74</v>
          </cell>
        </row>
        <row r="6961">
          <cell r="A6961">
            <v>89273</v>
          </cell>
          <cell r="B6961" t="str">
            <v>GUINDASTE HIDRÁULICO AUTOPROPELIDO, COM LANÇA TELESCÓPICA 28,80 M, CAPACIDADE MÁXIMA 30 T, POTÊNCIA 97 KW, TRAÇÃO 4 X 4 - CHI DIURNO. AF_11/2014</v>
          </cell>
          <cell r="C6961" t="str">
            <v>CHI</v>
          </cell>
          <cell r="D6961">
            <v>49.43</v>
          </cell>
        </row>
        <row r="6962">
          <cell r="A6962">
            <v>89274</v>
          </cell>
          <cell r="B6962" t="str">
            <v>BETONEIRA CAPACIDADE NOMINAL DE 600 L, CAPACIDADE DE MISTURA 440 L, MOTOR A DIESEL POTÊNCIA 10 HP, COM CARREGADOR - DEPRECIAÇÃO. AF_11/2014</v>
          </cell>
          <cell r="C6962" t="str">
            <v>H</v>
          </cell>
          <cell r="D6962">
            <v>1.1200000000000001</v>
          </cell>
        </row>
        <row r="6963">
          <cell r="A6963">
            <v>89275</v>
          </cell>
          <cell r="B6963" t="str">
            <v>BETONEIRA CAPACIDADE NOMINAL DE 600 L, CAPACIDADE DE MISTURA 440 L, MOTOR A DIESEL POTÊNCIA 10 HP, COM CARREGADOR - JUROS. AF_11/2014</v>
          </cell>
          <cell r="C6963" t="str">
            <v>H</v>
          </cell>
          <cell r="D6963">
            <v>0.25</v>
          </cell>
        </row>
        <row r="6964">
          <cell r="A6964">
            <v>89276</v>
          </cell>
          <cell r="B6964" t="str">
            <v>BETONEIRA CAPACIDADE NOMINAL DE 600 L, CAPACIDADE DE MISTURA 440 L, MOTOR A DIESEL POTÊNCIA 10 HP, COM CARREGADOR - MANUTENÇÃO. AF_11/2014</v>
          </cell>
          <cell r="C6964" t="str">
            <v>H</v>
          </cell>
          <cell r="D6964">
            <v>1.05</v>
          </cell>
        </row>
        <row r="6965">
          <cell r="A6965">
            <v>89277</v>
          </cell>
          <cell r="B6965" t="str">
            <v>BETONEIRA CAPACIDADE NOMINAL DE 600 L, CAPACIDADE DE MISTURA 440 L, MOTOR A DIESEL POTÊNCIA 10 HP, COM CARREGADOR - MATERIAIS NA OPERAÇÃO. AF_11/2014</v>
          </cell>
          <cell r="C6965" t="str">
            <v>H</v>
          </cell>
          <cell r="D6965">
            <v>4.87</v>
          </cell>
        </row>
        <row r="6966">
          <cell r="A6966">
            <v>89278</v>
          </cell>
          <cell r="B6966" t="str">
            <v>BETONEIRA CAPACIDADE NOMINAL DE 600 L, CAPACIDADE DE MISTURA 440 L, MOTOR A DIESEL POTÊNCIA 10 HP, COM CARREGADOR - CHP DIURNO. AF_11/2014</v>
          </cell>
          <cell r="C6966" t="str">
            <v>CHP</v>
          </cell>
          <cell r="D6966">
            <v>7.29</v>
          </cell>
        </row>
        <row r="6967">
          <cell r="A6967">
            <v>89279</v>
          </cell>
          <cell r="B6967" t="str">
            <v>BETONEIRA CAPACIDADE NOMINAL DE 600 L, CAPACIDADE DE MISTURA 440 L, MOTOR A DIESEL POTÊNCIA 10 HP, COM CARREGADOR - CHI DIURNO. AF_11/2014</v>
          </cell>
          <cell r="C6967" t="str">
            <v>CHI</v>
          </cell>
          <cell r="D6967">
            <v>1.37</v>
          </cell>
        </row>
        <row r="6968">
          <cell r="A6968">
            <v>89280</v>
          </cell>
          <cell r="B6968" t="str">
            <v>ROLO COMPACTADOR VIBRATÓRIO TANDEM AÇO LISO, POTÊNCIA 58 HP, PESO SEM/COM LASTRO 6,5 / 9,4 T, LARGURA DE TRABALHO 1,2 M - DEPRECIAÇÃO. AF_06/2014</v>
          </cell>
          <cell r="C6968" t="str">
            <v>H</v>
          </cell>
          <cell r="D6968">
            <v>18.84</v>
          </cell>
        </row>
        <row r="6969">
          <cell r="A6969">
            <v>89281</v>
          </cell>
          <cell r="B6969" t="str">
            <v>ROLO COMPACTADOR VIBRATÓRIO TANDEM AÇO LISO, POTÊNCIA 58 HP, PESO SEM/COM LASTRO 6,5 / 9,4 T, LARGURA DE TRABALHO 1,2 M - JUROS. AF_06/2014</v>
          </cell>
          <cell r="C6969" t="str">
            <v>H</v>
          </cell>
          <cell r="D6969">
            <v>4.95</v>
          </cell>
        </row>
        <row r="6970">
          <cell r="A6970">
            <v>89282</v>
          </cell>
          <cell r="B6970" t="str">
            <v>ALVENARIA ESTRUTURAL DE BLOCOS CERÂMICOS 14X19X39, (ESPESSURA DE 14 CM), PARA PAREDES COM ÁREA LÍQUIDA MENOR QUE 6M², SEM VÃOS, UTILIZANDO PALHETA E ARGAMASSA DE ASSENTAMENTO COM PREPARO EM BETONEIRA. AF_12/2014</v>
          </cell>
          <cell r="C6970" t="str">
            <v>M2</v>
          </cell>
          <cell r="D6970">
            <v>48.36</v>
          </cell>
        </row>
        <row r="6971">
          <cell r="A6971">
            <v>89283</v>
          </cell>
          <cell r="B6971" t="str">
            <v>ALVENARIA ESTRUTURAL DE BLOCOS CERÂMICOS 14X19X39, (ESPESSURA DE 14 CM), PARA PAREDES COM ÁREA LÍQUIDA MENOR QUE 6M², SEM VÃOS, UTILIZANDO PALHETA E ARGAMASSA DE ASSENTAMENTO COM PREPARO MANUAL. AF_12/2014</v>
          </cell>
          <cell r="C6971" t="str">
            <v>M2</v>
          </cell>
          <cell r="D6971">
            <v>50.07</v>
          </cell>
        </row>
        <row r="6972">
          <cell r="A6972">
            <v>89284</v>
          </cell>
          <cell r="B6972" t="str">
            <v>ALVENARIA ESTRUTURAL DE BLOCOS CERÂMICOS 14X19X39, (ESPESSURA DE 14 CM), PARA PAREDES COM ÁREA LÍQUIDA MAIOR OU IGUAL QUE 6M², SEM VÃOS, UTILIZANDO PALHETA E ARGAMASSA DE ASSENTAMENTO COM PREPARO EM BETONEIRA. AF_12/2014</v>
          </cell>
          <cell r="C6972" t="str">
            <v>M2</v>
          </cell>
          <cell r="D6972">
            <v>44.08</v>
          </cell>
        </row>
        <row r="6973">
          <cell r="A6973">
            <v>89285</v>
          </cell>
          <cell r="B6973" t="str">
            <v>ALVENARIA ESTRUTURAL DE BLOCOS CERÂMICOS 14X19X39, (ESPESSURA DE 14 CM), PARA PAREDES COM ÁREA LÍQUIDA MAIOR OU IGUAL QUE 6M², SEM VÃOS, UTILIZANDO PALHETA E ARGAMASSA DE ASSENTAMENTO COM PREPARO MANUAL. AF_12/2014</v>
          </cell>
          <cell r="C6973" t="str">
            <v>M2</v>
          </cell>
          <cell r="D6973">
            <v>45.79</v>
          </cell>
        </row>
        <row r="6974">
          <cell r="A6974">
            <v>89286</v>
          </cell>
          <cell r="B6974" t="str">
            <v>ALVENARIA ESTRUTURAL DE BLOCOS CERÂMICOS 14X19X39, (ESPESSURA DE 14 CM), PARA PAREDES COM ÁREA LÍQUIDA MENOR QUE 6M², COM VÃOS, UTILIZANDO PALHETA E ARGAMASSA DE ASSENTAMENTO COM PREPARO EM BETONEIRA. AF_12/2014</v>
          </cell>
          <cell r="C6974" t="str">
            <v>M2</v>
          </cell>
          <cell r="D6974">
            <v>52.26</v>
          </cell>
        </row>
        <row r="6975">
          <cell r="A6975">
            <v>89287</v>
          </cell>
          <cell r="B6975" t="str">
            <v>ALVENARIA ESTRUTURAL DE BLOCOS CERÂMICOS 14X19X39, (ESPESSURA DE 14 CM), PARA PAREDES COM ÁREA LÍQUIDA MENOR QUE 6M², COM VÃOS, UTILIZANDO PALHETA E ARGAMASSA DE ASSENTAMENTO COM PREPARO MANUAL. AF_12/2014</v>
          </cell>
          <cell r="C6975" t="str">
            <v>M2</v>
          </cell>
          <cell r="D6975">
            <v>53.97</v>
          </cell>
        </row>
        <row r="6976">
          <cell r="A6976">
            <v>89288</v>
          </cell>
          <cell r="B6976" t="str">
            <v>ALVENARIA ESTRUTURAL DE BLOCOS CERÂMICOS 14X19X39, (ESPESSURA DE 14 CM), PARA PAREDES COM ÁREA LÍQUIDA MAIOR OU IGUAL A 6M², COM VÃOS, UTILIZANDO PALHETA E ARGAMASSA DE ASSENTAMENTO COM PREPARO EM BETONEIRA. AF_12/2014</v>
          </cell>
          <cell r="C6976" t="str">
            <v>M2</v>
          </cell>
          <cell r="D6976">
            <v>46.44</v>
          </cell>
        </row>
        <row r="6977">
          <cell r="A6977">
            <v>89289</v>
          </cell>
          <cell r="B6977" t="str">
            <v>ALVENARIA ESTRUTURAL DE BLOCOS CERÂMICOS 14X19X39, (ESPESSURA DE 14 CM), PARA PAREDES COM ÁREA LÍQUIDA MAIOR OU IGUAL A 6M², COM VÃOS, UTILIZANDO PALHETA E ARGAMASSA DE ASSENTAMENTO COM PREPARO MANUAL. AF_12/2014</v>
          </cell>
          <cell r="C6977" t="str">
            <v>M2</v>
          </cell>
          <cell r="D6977">
            <v>48.15</v>
          </cell>
        </row>
        <row r="6978">
          <cell r="A6978">
            <v>89290</v>
          </cell>
          <cell r="B6978" t="str">
            <v>ALVENARIA ESTRUTURAL DE BLOCOS CERÂMICOS 14X19X29, (ESPESSURA DE 14 CM), PARA PAREDES COM ÁREA LÍQUIDA MENOR QUE 6M², SEM VÃOS, UTILIZANDO PALHETA E ARGAMASSA DE ASSENTAMENTO COM PREPARO EM BETONEIRA. AF_12/2014</v>
          </cell>
          <cell r="C6978" t="str">
            <v>M2</v>
          </cell>
          <cell r="D6978">
            <v>55.9</v>
          </cell>
        </row>
        <row r="6979">
          <cell r="A6979">
            <v>89291</v>
          </cell>
          <cell r="B6979" t="str">
            <v>ALVENARIA ESTRUTURAL DE BLOCOS CERÂMICOS 14X19X29, (ESPESSURA DE 14 CM), PARA PAREDES COM ÁREA LÍQUIDA MENOR QUE 6M², SEM VÃOS, UTILIZANDO PALHETA E ARGAMASSA DE ASSENTAMENTO COM PREPARO MANUAL. AF_12/2014</v>
          </cell>
          <cell r="C6979" t="str">
            <v>M2</v>
          </cell>
          <cell r="D6979">
            <v>57.81</v>
          </cell>
        </row>
        <row r="6980">
          <cell r="A6980">
            <v>89292</v>
          </cell>
          <cell r="B6980" t="str">
            <v>ALVENARIA ESTRUTURAL DE BLOCOS CERÂMICOS 14X19X29, (ESPESSURA DE 14 CM), PARA PAREDES COM ÁREA LÍQUIDA MAIOR OU IGUAL A 6M², SEM VÃOS, UTILIZANDO PALHETA E ARGAMASSA DE ASSENTAMENTO COM PREPARO EM BETONEIRA. AF_12/2014</v>
          </cell>
          <cell r="C6980" t="str">
            <v>M2</v>
          </cell>
          <cell r="D6980">
            <v>51.69</v>
          </cell>
        </row>
        <row r="6981">
          <cell r="A6981">
            <v>89293</v>
          </cell>
          <cell r="B6981" t="str">
            <v>ALVENARIA ESTRUTURAL DE BLOCOS CERÂMICOS 14X19X29, (ESPESSURA DE 14 CM), PARA PAREDES COM ÁREA LÍQUIDA MAIOR OU IGUAL A 6M2, SEM VÃOS, UTILIZANDO PALHETA E ARGAMASSA DE ASSENTAMENTO COM PREPARO MANUAL. AF_12/2014</v>
          </cell>
          <cell r="C6981" t="str">
            <v>M2</v>
          </cell>
          <cell r="D6981">
            <v>53.6</v>
          </cell>
        </row>
        <row r="6982">
          <cell r="A6982">
            <v>89294</v>
          </cell>
          <cell r="B6982" t="str">
            <v>ALVENARIA ESTRUTURAL DE BLOCOS CERÂMICOS 14X19X29, (ESPESSURA DE 14 CM), PARA PAREDES COM ÁREA LÍQUIDA MENOR QUE 6M², COM VÃOS, UTILIZANDO PALHETA E ARGAMASSA DE ASSENTAMENTO COM PREPARO EM BETONEIRA. AF_12/2014</v>
          </cell>
          <cell r="C6982" t="str">
            <v>M2</v>
          </cell>
          <cell r="D6982">
            <v>61.11</v>
          </cell>
        </row>
        <row r="6983">
          <cell r="A6983">
            <v>89295</v>
          </cell>
          <cell r="B6983" t="str">
            <v>ALVENARIA ESTRUTURAL DE BLOCOS CERÂMICOS 14X19X29, (ESPESSURA DE 14 CM), PARA PAREDES COM ÁREA LÍQUIDA MENOR QUE 6M², COM VÃOS, UTILIZANDO PALHETA E ARGAMASSA DE ASSENTAMENTO COM PREPARO MANUAL. AF_12/2014</v>
          </cell>
          <cell r="C6983" t="str">
            <v>M2</v>
          </cell>
          <cell r="D6983">
            <v>63.02</v>
          </cell>
        </row>
        <row r="6984">
          <cell r="A6984">
            <v>89296</v>
          </cell>
          <cell r="B6984" t="str">
            <v>ALVENARIA ESTRUTURAL DE BLOCOS CERÂMICOS 14X19X29, (ESPESSURA DE 14 CM), PARA PAREDES COM ÁREA LÍQUIDA MAIOR OU IGUAL A 6M², COM VÃOS, UTILIZANDO PALHETA E ARGAMASSA DE ASSENTAMENTO COM PREPARO EM BETONEIRA. AF_12/2014</v>
          </cell>
          <cell r="C6984" t="str">
            <v>M2</v>
          </cell>
          <cell r="D6984">
            <v>54.71</v>
          </cell>
        </row>
        <row r="6985">
          <cell r="A6985">
            <v>89297</v>
          </cell>
          <cell r="B6985" t="str">
            <v>ALVENARIA ESTRUTURAL DE BLOCOS CERÂMICOS 14X19X29, (ESPESSURA DE 14 CM), PARA PAREDES COM ÁREA LÍQUIDA MAIOR OU IGUAL A 6M², COM VÃOS, UTILIZANDO PALHETA E ARGAMASSA DE ASSENTAMENTO COM PREPARO MANUAL. AF_12/2014</v>
          </cell>
          <cell r="C6985" t="str">
            <v>M2</v>
          </cell>
          <cell r="D6985">
            <v>56.62</v>
          </cell>
        </row>
        <row r="6986">
          <cell r="A6986">
            <v>89298</v>
          </cell>
          <cell r="B6986" t="str">
            <v>ALVENARIA ESTRUTURAL DE BLOCOS CERÂMICOS 14X19X39, (ESPESSURA DE 14 CM), PARA PAREDES COM ÁREA LÍQUIDA MENOR QUE 6M², SEM VÃOS, UTILIZANDO COLHER DE PEDREIRO E ARGAMASSA DE ASSENTAMENTO COM PREPARO EM BETONEIRA. AF_12/2014</v>
          </cell>
          <cell r="C6986" t="str">
            <v>M2</v>
          </cell>
          <cell r="D6986">
            <v>56.89</v>
          </cell>
        </row>
        <row r="6987">
          <cell r="A6987">
            <v>89299</v>
          </cell>
          <cell r="B6987" t="str">
            <v>ALVENARIA ESTRUTURAL DE BLOCOS CERÂMICOS 14X19X39, (ESPESSURA DE 14 CM), PARA PAREDES COM ÁREA LÍQUIDA MENOR QUE 6M², SEM VÃOS, UTILIZANDO COLHER DE PEDREIRO E ARGAMASSA DE ASSENTAMENTO COM PREPARO MANUAL. AF_12/2014</v>
          </cell>
          <cell r="C6987" t="str">
            <v>M2</v>
          </cell>
          <cell r="D6987">
            <v>59.32</v>
          </cell>
        </row>
        <row r="6988">
          <cell r="A6988">
            <v>89300</v>
          </cell>
          <cell r="B6988" t="str">
            <v>ALVENARIA ESTRUTURAL DE BLOCOS CERÂMICOS 14X19X39, (ESPESSURA DE 14 CM), PARA PAREDES COM ÁREA LÍQUIDA MAIOR OU IGUAL A 6M², SEM VÃOS, UTILIZANDO COLHER DE PEDREIRO E ARGAMASSA DE ASSENTAMENTO COM PREPARO EM BETONEIRA. AF_12/2014</v>
          </cell>
          <cell r="C6988" t="str">
            <v>M2</v>
          </cell>
          <cell r="D6988">
            <v>52.61</v>
          </cell>
        </row>
        <row r="6989">
          <cell r="A6989">
            <v>89301</v>
          </cell>
          <cell r="B6989" t="str">
            <v>ALVENARIA ESTRUTURAL DE BLOCOS CERÂMICOS 14X19X39, (ESPESSURA DE 14 CM), PARA PAREDES COM ÁREA LÍQUIDA MAIOR OU IGUAL A 6M², SEM VÃOS, UTILIZANDO COLHER DE PEDREIRO E ARGAMASSA DE ASSENTAMENTO COM PREPARO MANUAL. AF_12/2014</v>
          </cell>
          <cell r="C6989" t="str">
            <v>M2</v>
          </cell>
          <cell r="D6989">
            <v>55.04</v>
          </cell>
        </row>
        <row r="6990">
          <cell r="A6990">
            <v>89302</v>
          </cell>
          <cell r="B6990" t="str">
            <v>ALVENARIA ESTRUTURAL DE BLOCOS CERÂMICOS 14X19X39, (ESPESSURA DE 14 CM), PARA PAREDES COM ÁREA LÍQUIDA MENOR QUE 6M², COM VÃOS, UTILIZANDO COLHER DE PEDREIRO E ARGAMASSA DE ASSENTAMENTO COM PREPARO EM BETONEIRA. AF_12/2014</v>
          </cell>
          <cell r="C6990" t="str">
            <v>M2</v>
          </cell>
          <cell r="D6990">
            <v>63.36</v>
          </cell>
        </row>
        <row r="6991">
          <cell r="A6991">
            <v>89303</v>
          </cell>
          <cell r="B6991" t="str">
            <v>ALVENARIA ESTRUTURAL DE BLOCOS CERÂMICOS 14X19X39, (ESPESSURA DE 14 CM), PARA PAREDES COM ÁREA LÍQUIDA MENOR QUE 6M², COM VÃOS, UTILIZANDO COLHER DE PEDREIRO E ARGAMASSA DE ASSENTAMENTO COM PREPARO MANUAL. AF_12/2014</v>
          </cell>
          <cell r="C6991" t="str">
            <v>M2</v>
          </cell>
          <cell r="D6991">
            <v>65.790000000000006</v>
          </cell>
        </row>
        <row r="6992">
          <cell r="A6992">
            <v>89304</v>
          </cell>
          <cell r="B6992" t="str">
            <v>ALVENARIA ESTRUTURAL DE BLOCOS CERÂMICOS 14X19X39, (ESPESSURA DE 14 CM), PARA PAREDES COM ÁREA LÍQUIDA MAIOR OU IGUAL A 6M², COM VÃOS, UTILIZANDO COLHER DE PEDREIRO E ARGAMASSA DE ASSENTAMENTO COM PREPARO EM BETONEIRA. AF_12/2014</v>
          </cell>
          <cell r="C6992" t="str">
            <v>M2</v>
          </cell>
          <cell r="D6992">
            <v>56.57</v>
          </cell>
        </row>
        <row r="6993">
          <cell r="A6993">
            <v>89305</v>
          </cell>
          <cell r="B6993" t="str">
            <v>ALVENARIA ESTRUTURAL DE BLOCOS CERÂMICOS 14X19X39, (ESPESSURA DE 14 CM), PARA PAREDES COM ÁREA LÍQUIDA MAIOR OU IGUAL A 6M², COM VÃOS, UTILIZANDO COLHER DE PEDREIRO E ARGAMASSA DE ASSENTAMENTO COM PREPARO MANUAL. AF_12/2014</v>
          </cell>
          <cell r="C6993" t="str">
            <v>M2</v>
          </cell>
          <cell r="D6993">
            <v>59</v>
          </cell>
        </row>
        <row r="6994">
          <cell r="A6994">
            <v>89306</v>
          </cell>
          <cell r="B6994" t="str">
            <v>ALVENARIA ESTRUTURAL DE BLOCOS CERÂMICOS 14X19X29, (ESPESSURA DE 14 CM), PARA PAREDES COM ÁREA LÍQUIDA MENOR QUE 6M², SEM VÃOS, UTILIZANDO COLHER DE PEDREIRO E ARGAMASSA DE ASSENTAMENTO COM PREPARO EM BETONEIRA. AF_12/2014</v>
          </cell>
          <cell r="C6994" t="str">
            <v>M2</v>
          </cell>
          <cell r="D6994">
            <v>64.61</v>
          </cell>
        </row>
        <row r="6995">
          <cell r="A6995">
            <v>89307</v>
          </cell>
          <cell r="B6995" t="str">
            <v>ALVENARIA ESTRUTURAL DE BLOCOS CERÂMICOS 14X19X29, (ESPESSURA DE 14 CM), PARA PAREDES COM ÁREA LÍQUIDA MENOR QUE 6M², SEM VÃOS, UTILIZANDO COLHER DE PEDREIRO E ARGAMASSA DE ASSENTAMENTO COM PREPARO MANUAL. AF_12/2014</v>
          </cell>
          <cell r="C6995" t="str">
            <v>M2</v>
          </cell>
          <cell r="D6995">
            <v>67.31</v>
          </cell>
        </row>
        <row r="6996">
          <cell r="A6996">
            <v>89308</v>
          </cell>
          <cell r="B6996" t="str">
            <v>ALVENARIA ESTRUTURAL DE BLOCOS CERÂMICOS 14X19X29, (ESPESSURA DE 14 CM), PARA PAREDES COM ÁREA LÍQUIDA MAIOR OU IGUAL A 6M², SEM VÃOS, UTILIZANDO COLHER DE PEDREIRO E ARGAMASSA DE ASSENTAMENTO COM PREPARO EM BETONEIRA. AF_12/2014</v>
          </cell>
          <cell r="C6996" t="str">
            <v>M2</v>
          </cell>
          <cell r="D6996">
            <v>60.39</v>
          </cell>
        </row>
        <row r="6997">
          <cell r="A6997">
            <v>89309</v>
          </cell>
          <cell r="B6997" t="str">
            <v>ALVENARIA ESTRUTURAL DE BLOCOS CERÂMICOS 14X19X29, (ESPESSURA DE 14 CM), PARA PAREDES COM ÁREA LÍQUIDA MAIOR OU IGUAL A 6M², SEM VÃOS, UTILIZANDO COLHER DE PEDREIRO E ARGAMASSA DE ASSENTAMENTO COM PREPARO MANUAL. AF_12/2014</v>
          </cell>
          <cell r="C6997" t="str">
            <v>M2</v>
          </cell>
          <cell r="D6997">
            <v>63.09</v>
          </cell>
        </row>
        <row r="6998">
          <cell r="A6998">
            <v>89310</v>
          </cell>
          <cell r="B6998" t="str">
            <v>ALVENARIA ESTRUTURAL DE BLOCOS CERÂMICOS 14X19X29, (ESPESSURA DE 14 CM), PARA PAREDES COM ÁREA LÍQUIDA MENOR QUE 6M², COM VÃOS, UTILIZANDO COLHER DE PEDREIRO E ARGAMASSA DE ASSENTAMENTO COM PREPARO EM BETONEIRA. AF_12/2014</v>
          </cell>
          <cell r="C6998" t="str">
            <v>M2</v>
          </cell>
          <cell r="D6998">
            <v>72.319999999999993</v>
          </cell>
        </row>
        <row r="6999">
          <cell r="A6999">
            <v>89311</v>
          </cell>
          <cell r="B6999" t="str">
            <v>ALVENARIA ESTRUTURAL DE BLOCOS CERÂMICOS 14X19X29, (ESPESSURA DE 14 CM), PARA PAREDES COM ÁREA LÍQUIDA MENOR QUE 6M², COM VÃOS, UTILIZANDO COLHER DE PEDREIRO E ARGAMASSA DE ASSENTAMENTO COM PREPARO MANUAL. AF_12/2014</v>
          </cell>
          <cell r="C6999" t="str">
            <v>M2</v>
          </cell>
          <cell r="D6999">
            <v>75.02</v>
          </cell>
        </row>
        <row r="7000">
          <cell r="A7000">
            <v>89312</v>
          </cell>
          <cell r="B7000" t="str">
            <v>ALVENARIA ESTRUTURAL DE BLOCOS CERÂMICOS 14X19X29, (ESPESSURA DE 14 CM), PARA PAREDES COM ÁREA LÍQUIDA MAIOR OU IGUAL A 6M², COM VÃOS, UTILIZANDO COLHER DE PEDREIRO E ARGAMASSA DE ASSENTAMENTO COM PREPARO EM BETONEIRA. AF_12/2014</v>
          </cell>
          <cell r="C7000" t="str">
            <v>M2</v>
          </cell>
          <cell r="D7000">
            <v>65.02</v>
          </cell>
        </row>
        <row r="7001">
          <cell r="A7001">
            <v>89313</v>
          </cell>
          <cell r="B7001" t="str">
            <v>ALVENARIA ESTRUTURAL DE BLOCOS CERÂMICOS 14X19X29, (ESPESSURA DE 14 CM), PARA PAREDES COM ÁREA LÍQUIDA MAIOR OU IGUAL A 6M², COM VÃOS, UTILIZANDO COLHER DE PEDREIRO E ARGAMASSA DE ASSENTAMENTO COM PREPARO MANUAL. AF_12/2014</v>
          </cell>
          <cell r="C7001" t="str">
            <v>M2</v>
          </cell>
          <cell r="D7001">
            <v>67.72</v>
          </cell>
        </row>
        <row r="7002">
          <cell r="A7002">
            <v>89349</v>
          </cell>
          <cell r="B7002" t="str">
            <v>REGISTRO DE PRESSÃO BRUTO, LATÃO, ROSCÁVEL, 1/2", FORNECIDO E INSTALADO EM RAMAL DE ÁGUA. AF_12/2014</v>
          </cell>
          <cell r="C7002" t="str">
            <v>UN</v>
          </cell>
          <cell r="D7002">
            <v>17.27</v>
          </cell>
        </row>
        <row r="7003">
          <cell r="A7003">
            <v>89351</v>
          </cell>
          <cell r="B7003" t="str">
            <v>REGISTRO DE PRESSÃO BRUTO, ROSCÁVEL, 3/4", FORNECIDO E INSTALADO EM RAMAL DE ÁGUA. AF_12/2014</v>
          </cell>
          <cell r="C7003" t="str">
            <v>UN</v>
          </cell>
          <cell r="D7003">
            <v>19.350000000000001</v>
          </cell>
        </row>
        <row r="7004">
          <cell r="A7004">
            <v>89352</v>
          </cell>
          <cell r="B7004" t="str">
            <v>REGISTRO DE GAVETA BRUTO, LATÃO, ROSCÁVEL, 1/2", FORNECIDO E INSTALADO EM RAMAL DE ÁGUA. AF_12/2014</v>
          </cell>
          <cell r="C7004" t="str">
            <v>UN</v>
          </cell>
          <cell r="D7004">
            <v>21.67</v>
          </cell>
        </row>
        <row r="7005">
          <cell r="A7005">
            <v>89353</v>
          </cell>
          <cell r="B7005" t="str">
            <v>REGISTRO DE GAVETA BRUTO, LATÃO, ROSCÁVEL, 3/4", FORNECIDO E INSTALADO EM RAMAL DE ÁGUA. AF_12/2014</v>
          </cell>
          <cell r="C7005" t="str">
            <v>UN</v>
          </cell>
          <cell r="D7005">
            <v>22.5</v>
          </cell>
        </row>
        <row r="7006">
          <cell r="A7006">
            <v>89354</v>
          </cell>
          <cell r="B7006" t="str">
            <v>MISTURADOR MONOCOMANDO PARA CHUVEIRO, BASE BRUTA E ACABAMENTO CROMADO, FORNECIDO E INSTALADO EM RAMAL DE ÁGUA. AF_12/2014</v>
          </cell>
          <cell r="C7006" t="str">
            <v>UN</v>
          </cell>
          <cell r="D7006">
            <v>258.52999999999997</v>
          </cell>
        </row>
        <row r="7007">
          <cell r="A7007">
            <v>89355</v>
          </cell>
          <cell r="B7007" t="str">
            <v>TUBO, PVC, SOLDÁVEL, DN 20MM, INSTALADO EM RAMAL OU SUB-RAMAL DE ÁGUA - FORNECIMENTO E INSTALAÇÃO. AF_12/2014</v>
          </cell>
          <cell r="C7007" t="str">
            <v>M</v>
          </cell>
          <cell r="D7007">
            <v>12.83</v>
          </cell>
        </row>
        <row r="7008">
          <cell r="A7008">
            <v>89356</v>
          </cell>
          <cell r="B7008" t="str">
            <v>TUBO, PVC, SOLDÁVEL, DN 25MM, INSTALADO EM RAMAL OU SUB-RAMAL DE ÁGUA - FORNECIMENTO E INSTALAÇÃO. AF_12/2014</v>
          </cell>
          <cell r="C7008" t="str">
            <v>M</v>
          </cell>
          <cell r="D7008">
            <v>15.27</v>
          </cell>
        </row>
        <row r="7009">
          <cell r="A7009">
            <v>89357</v>
          </cell>
          <cell r="B7009" t="str">
            <v>TUBO, PVC, SOLDÁVEL, DN 32MM, INSTALADO EM RAMAL OU SUB-RAMAL DE ÁGUA - FORNECIMENTO E INSTALAÇÃO. AF_12/2014</v>
          </cell>
          <cell r="C7009" t="str">
            <v>M</v>
          </cell>
          <cell r="D7009">
            <v>21.29</v>
          </cell>
        </row>
        <row r="7010">
          <cell r="A7010">
            <v>89358</v>
          </cell>
          <cell r="B7010" t="str">
            <v>JOELHO 90 GRAUS, PVC, SOLDÁVEL, DN 20MM, INSTALADO EM RAMAL OU SUB-RAMAL DE ÁGUA - FORNECIMENTO E INSTALAÇÃO. AF_12/2014</v>
          </cell>
          <cell r="C7010" t="str">
            <v>UN</v>
          </cell>
          <cell r="D7010">
            <v>5.08</v>
          </cell>
        </row>
        <row r="7011">
          <cell r="A7011">
            <v>89359</v>
          </cell>
          <cell r="B7011" t="str">
            <v>JOELHO 45 GRAUS, PVC, SOLDÁVEL, DN 20MM, INSTALADO EM RAMAL OU SUB-RAMAL DE ÁGUA - FORNECIMENTO E INSTALAÇÃO. AF_12/2014</v>
          </cell>
          <cell r="C7011" t="str">
            <v>UN</v>
          </cell>
          <cell r="D7011">
            <v>5.28</v>
          </cell>
        </row>
        <row r="7012">
          <cell r="A7012">
            <v>89360</v>
          </cell>
          <cell r="B7012" t="str">
            <v>CURVA 90 GRAUS, PVC, SOLDÁVEL, DN 20MM, INSTALADO EM RAMAL OU SUB-RAMAL DE ÁGUA - FORNECIMENTO E INSTALAÇÃO. AF_12/2014</v>
          </cell>
          <cell r="C7012" t="str">
            <v>UN</v>
          </cell>
          <cell r="D7012">
            <v>6.15</v>
          </cell>
        </row>
        <row r="7013">
          <cell r="A7013">
            <v>89361</v>
          </cell>
          <cell r="B7013" t="str">
            <v>CURVA 45 GRAUS, PVC, SOLDÁVEL, DN 20MM, INSTALADO EM RAMAL OU SUB-RAMAL DE ÁGUA - FORNECIMENTO E INSTALAÇÃO. AF_12/2014</v>
          </cell>
          <cell r="C7013" t="str">
            <v>UN</v>
          </cell>
          <cell r="D7013">
            <v>6.08</v>
          </cell>
        </row>
        <row r="7014">
          <cell r="A7014">
            <v>89362</v>
          </cell>
          <cell r="B7014" t="str">
            <v>JOELHO 90 GRAUS, PVC, SOLDÁVEL, DN 25MM, INSTALADO EM RAMAL OU SUB-RAMAL DE ÁGUA - FORNECIMENTO E INSTALAÇÃO. AF_12/2014</v>
          </cell>
          <cell r="C7014" t="str">
            <v>UN</v>
          </cell>
          <cell r="D7014">
            <v>6.07</v>
          </cell>
        </row>
        <row r="7015">
          <cell r="A7015">
            <v>89363</v>
          </cell>
          <cell r="B7015" t="str">
            <v>JOELHO 45 GRAUS, PVC, SOLDÁVEL, DN 25MM, INSTALADO EM RAMAL OU SUB-RAMAL DE ÁGUA - FORNECIMENTO E INSTALAÇÃO. AF_12/2014</v>
          </cell>
          <cell r="C7015" t="str">
            <v>UN</v>
          </cell>
          <cell r="D7015">
            <v>6.5</v>
          </cell>
        </row>
        <row r="7016">
          <cell r="A7016">
            <v>89364</v>
          </cell>
          <cell r="B7016" t="str">
            <v>CURVA 90 GRAUS, PVC, SOLDÁVEL, DN 25MM, INSTALADO EM RAMAL OU SUB-RAMAL DE ÁGUA - FORNECIMENTO E INSTALAÇÃO. AF_12/2014</v>
          </cell>
          <cell r="C7016" t="str">
            <v>UN</v>
          </cell>
          <cell r="D7016">
            <v>7.59</v>
          </cell>
        </row>
        <row r="7017">
          <cell r="A7017">
            <v>89365</v>
          </cell>
          <cell r="B7017" t="str">
            <v>CURVA 45 GRAUS, PVC, SOLDÁVEL, DN 25MM, INSTALADO EM RAMAL OU SUB-RAMAL DE ÁGUA - FORNECIMENTO E INSTALAÇÃO. AF_12/2014</v>
          </cell>
          <cell r="C7017" t="str">
            <v>UN</v>
          </cell>
          <cell r="D7017">
            <v>7.17</v>
          </cell>
        </row>
        <row r="7018">
          <cell r="A7018">
            <v>89366</v>
          </cell>
          <cell r="B7018" t="str">
            <v>JOELHO 90 GRAUS COM BUCHA DE LATÃO, PVC, SOLDÁVEL, DN 25MM, X 3/4 INSTALADO EM RAMAL OU SUB-RAMAL DE ÁGUA - FORNECIMENTO E INSTALAÇÃO. AF_12/2014</v>
          </cell>
          <cell r="C7018" t="str">
            <v>UN</v>
          </cell>
          <cell r="D7018">
            <v>10.61</v>
          </cell>
        </row>
        <row r="7019">
          <cell r="A7019">
            <v>89367</v>
          </cell>
          <cell r="B7019" t="str">
            <v>JOELHO 90 GRAUS, PVC, SOLDÁVEL, DN 32MM, INSTALADO EM RAMAL OU SUB-RAMAL DE ÁGUA - FORNECIMENTO E INSTALAÇÃO. AF_12/2014</v>
          </cell>
          <cell r="C7019" t="str">
            <v>UN</v>
          </cell>
          <cell r="D7019">
            <v>8.1199999999999992</v>
          </cell>
        </row>
        <row r="7020">
          <cell r="A7020">
            <v>89368</v>
          </cell>
          <cell r="B7020" t="str">
            <v>JOELHO 45 GRAUS, PVC, SOLDÁVEL, DN 32MM, INSTALADO EM RAMAL OU SUB-RAMAL DE ÁGUA - FORNECIMENTO E INSTALAÇÃO. AF_12/2014</v>
          </cell>
          <cell r="C7020" t="str">
            <v>UN</v>
          </cell>
          <cell r="D7020">
            <v>9.33</v>
          </cell>
        </row>
        <row r="7021">
          <cell r="A7021">
            <v>89369</v>
          </cell>
          <cell r="B7021" t="str">
            <v>CURVA 90 GRAUS, PVC, SOLDÁVEL, DN 32MM, INSTALADO EM RAMAL OU SUB-RAMAL DE ÁGUA - FORNECIMENTO E INSTALAÇÃO. AF_12/2014</v>
          </cell>
          <cell r="C7021" t="str">
            <v>UN</v>
          </cell>
          <cell r="D7021">
            <v>10.87</v>
          </cell>
        </row>
        <row r="7022">
          <cell r="A7022">
            <v>89370</v>
          </cell>
          <cell r="B7022" t="str">
            <v>CURVA 45 GRAUS, PVC, SOLDÁVEL, DN 32MM, INSTALADO EM RAMAL OU SUB-RAMAL DE ÁGUA - FORNECIMENTO E INSTALAÇÃO. AF_12/2014</v>
          </cell>
          <cell r="C7022" t="str">
            <v>UN</v>
          </cell>
          <cell r="D7022">
            <v>9.3699999999999992</v>
          </cell>
        </row>
        <row r="7023">
          <cell r="A7023">
            <v>89371</v>
          </cell>
          <cell r="B7023" t="str">
            <v>LUVA, PVC, SOLDÁVEL, DN 20MM, INSTALADO EM RAMAL OU SUB-RAMAL DE ÁGUA - FORNECIMENTO E INSTALAÇÃO. AF_12/2014</v>
          </cell>
          <cell r="C7023" t="str">
            <v>UN</v>
          </cell>
          <cell r="D7023">
            <v>3.86</v>
          </cell>
        </row>
        <row r="7024">
          <cell r="A7024">
            <v>89372</v>
          </cell>
          <cell r="B7024" t="str">
            <v>LUVA DE CORRER, PVC, SOLDÁVEL, DN 20MM, INSTALADO EM RAMAL OU SUB-RAMAL DE ÁGUA - FORNECIMENTO E INSTALAÇÃO. AF_12/2014</v>
          </cell>
          <cell r="C7024" t="str">
            <v>UN</v>
          </cell>
          <cell r="D7024">
            <v>9.76</v>
          </cell>
        </row>
        <row r="7025">
          <cell r="A7025">
            <v>89373</v>
          </cell>
          <cell r="B7025" t="str">
            <v>LUVA DE REDUÇÃO, PVC, SOLDÁVEL, DN 25MM X 20MM, INSTALADO EM RAMAL OU SUB-RAMAL DE ÁGUA - FORNECIMENTO E INSTALAÇÃO. AF_12/2014</v>
          </cell>
          <cell r="C7025" t="str">
            <v>UN</v>
          </cell>
          <cell r="D7025">
            <v>4.2699999999999996</v>
          </cell>
        </row>
        <row r="7026">
          <cell r="A7026">
            <v>89374</v>
          </cell>
          <cell r="B7026" t="str">
            <v>LUVA COM BUCHA DE LATÃO, PVC, SOLDÁVEL, DN 20MM X 1/2, INSTALADO EM RAMAL OU SUB-RAMAL DE ÁGUA - FORNECIMENTO E INSTALAÇÃO. AF_12/2014</v>
          </cell>
          <cell r="C7026" t="str">
            <v>UN</v>
          </cell>
          <cell r="D7026">
            <v>7.25</v>
          </cell>
        </row>
        <row r="7027">
          <cell r="A7027">
            <v>89375</v>
          </cell>
          <cell r="B7027" t="str">
            <v>UNIÃO, PVC, SOLDÁVEL, DN 20MM, INSTALADO EM RAMAL OU SUB-RAMAL DE ÁGUA - FORNECIMENTO E INSTALAÇÃO. AF_12/2014</v>
          </cell>
          <cell r="C7027" t="str">
            <v>UN</v>
          </cell>
          <cell r="D7027">
            <v>9.3699999999999992</v>
          </cell>
        </row>
        <row r="7028">
          <cell r="A7028">
            <v>89376</v>
          </cell>
          <cell r="B7028" t="str">
            <v>ADAPTADOR CURTO COM BOLSA E ROSCA PARA REGISTRO, PVC, SOLDÁVEL, DN 20MM X 1/2, INSTALADO EM RAMAL OU SUB-RAMAL DE ÁGUA - FORNECIMENTO E INSTALAÇÃO. AF_12/2014</v>
          </cell>
          <cell r="C7028" t="str">
            <v>UN</v>
          </cell>
          <cell r="D7028">
            <v>4.07</v>
          </cell>
        </row>
        <row r="7029">
          <cell r="A7029">
            <v>89377</v>
          </cell>
          <cell r="B7029" t="str">
            <v>CURVA DE TRANSPOSIÇÃO, PVC, SOLDÁVEL, DN 20MM, INSTALADO EM RAMAL OU SUB-RAMAL DE ÁGUA - FORNECIMENTO E INSTALAÇÃO. AF_12/2014</v>
          </cell>
          <cell r="C7029" t="str">
            <v>UN</v>
          </cell>
          <cell r="D7029">
            <v>5.83</v>
          </cell>
        </row>
        <row r="7030">
          <cell r="A7030">
            <v>89378</v>
          </cell>
          <cell r="B7030" t="str">
            <v>LUVA, PVC, SOLDÁVEL, DN 25MM, INSTALADO EM RAMAL OU SUB-RAMAL DE ÁGUA - FORNECIMENTO E INSTALAÇÃO. AF_12/2014</v>
          </cell>
          <cell r="C7030" t="str">
            <v>UN</v>
          </cell>
          <cell r="D7030">
            <v>4.51</v>
          </cell>
        </row>
        <row r="7031">
          <cell r="A7031">
            <v>89379</v>
          </cell>
          <cell r="B7031" t="str">
            <v>LUVA DE CORRER, PVC, SOLDÁVEL, DN 25MM, INSTALADO EM RAMAL OU SUB-RAMAL DE ÁGUA - FORNECIMENTO E INSTALAÇÃO. AF_12/2014</v>
          </cell>
          <cell r="C7031" t="str">
            <v>UN</v>
          </cell>
          <cell r="D7031">
            <v>12.98</v>
          </cell>
        </row>
        <row r="7032">
          <cell r="A7032">
            <v>89380</v>
          </cell>
          <cell r="B7032" t="str">
            <v>LUVA DE REDUÇÃO, PVC, SOLDÁVEL, DN 32MM X 25MM, INSTALADO EM RAMAL OU SUB-RAMAL DE ÁGUA - FORNECIMENTO E INSTALAÇÃO. AF_12/2014</v>
          </cell>
          <cell r="C7032" t="str">
            <v>UN</v>
          </cell>
          <cell r="D7032">
            <v>6.21</v>
          </cell>
        </row>
        <row r="7033">
          <cell r="A7033">
            <v>89381</v>
          </cell>
          <cell r="B7033" t="str">
            <v>LUVA COM BUCHA DE LATÃO, PVC, SOLDÁVEL, DN 25MM X 3/4, INSTALADO EM RAMAL OU SUB-RAMAL DE ÁGUA - FORNECIMENTO E INSTALAÇÃO. AF_12/2014</v>
          </cell>
          <cell r="C7033" t="str">
            <v>UN</v>
          </cell>
          <cell r="D7033">
            <v>9.15</v>
          </cell>
        </row>
        <row r="7034">
          <cell r="A7034">
            <v>89382</v>
          </cell>
          <cell r="B7034" t="str">
            <v>UNIÃO, PVC, SOLDÁVEL, DN 25MM, INSTALADO EM RAMAL OU SUB-RAMAL DE ÁGUA - FORNECIMENTO E INSTALAÇÃO. AF_12/2014</v>
          </cell>
          <cell r="C7034" t="str">
            <v>UN</v>
          </cell>
          <cell r="D7034">
            <v>11.05</v>
          </cell>
        </row>
        <row r="7035">
          <cell r="A7035">
            <v>89383</v>
          </cell>
          <cell r="B7035" t="str">
            <v>ADAPTADOR CURTO COM BOLSA E ROSCA PARA REGISTRO, PVC, SOLDÁVEL, DN 25MM X 3/4, INSTALADO EM RAMAL OU SUB-RAMAL DE ÁGUA - FORNECIMENTO E INSTALAÇÃO. AF_12/2014</v>
          </cell>
          <cell r="C7035" t="str">
            <v>UN</v>
          </cell>
          <cell r="D7035">
            <v>4.75</v>
          </cell>
        </row>
        <row r="7036">
          <cell r="A7036">
            <v>89384</v>
          </cell>
          <cell r="B7036" t="str">
            <v>CURVA DE TRANSPOSIÇÃO, PVC, SOLDÁVEL, DN 25MM, INSTALADO EM RAMAL OU SUB-RAMAL DE ÁGUA   FORNECIMENTO E INSTALAÇÃO. AF_12/2014</v>
          </cell>
          <cell r="C7036" t="str">
            <v>UN</v>
          </cell>
          <cell r="D7036">
            <v>8</v>
          </cell>
        </row>
        <row r="7037">
          <cell r="A7037">
            <v>89385</v>
          </cell>
          <cell r="B7037" t="str">
            <v>LUVA SOLDÁVEL E COM ROSCA, PVC, SOLDÁVEL, DN 25MM X 3/4, INSTALADO EM RAMAL OU SUB-RAMAL DE ÁGUA - FORNECIMENTO E INSTALAÇÃO. AF_12/2014</v>
          </cell>
          <cell r="C7037" t="str">
            <v>UN</v>
          </cell>
          <cell r="D7037">
            <v>5</v>
          </cell>
        </row>
        <row r="7038">
          <cell r="A7038">
            <v>89386</v>
          </cell>
          <cell r="B7038" t="str">
            <v>LUVA, PVC, SOLDÁVEL, DN 32MM, INSTALADO EM RAMAL OU SUB-RAMAL DE ÁGUA - FORNECIMENTO E INSTALAÇÃO. AF_12/2014</v>
          </cell>
          <cell r="C7038" t="str">
            <v>UN</v>
          </cell>
          <cell r="D7038">
            <v>6.02</v>
          </cell>
        </row>
        <row r="7039">
          <cell r="A7039">
            <v>89387</v>
          </cell>
          <cell r="B7039" t="str">
            <v>LUVA DE CORRER, PVC, SOLDÁVEL, DN 32MM, INSTALADO EM RAMAL OU SUB-RAMAL DE ÁGUA   FORNECIMENTO E INSTALAÇÃO. AF_12/2014</v>
          </cell>
          <cell r="C7039" t="str">
            <v>UN</v>
          </cell>
          <cell r="D7039">
            <v>20.149999999999999</v>
          </cell>
        </row>
        <row r="7040">
          <cell r="A7040">
            <v>89388</v>
          </cell>
          <cell r="B7040" t="str">
            <v>LUVA DE REDUÇÃO, PVC, SOLDÁVEL, DN 40MM X 32MM, INSTALADO EM RAMAL OU SUB-RAMAL DE ÁGUA - FORNECIMENTO E INSTALAÇÃO. AF_12/2014</v>
          </cell>
          <cell r="C7040" t="str">
            <v>UN</v>
          </cell>
          <cell r="D7040">
            <v>7.58</v>
          </cell>
        </row>
        <row r="7041">
          <cell r="A7041">
            <v>89389</v>
          </cell>
          <cell r="B7041" t="str">
            <v>LUVA SOLDÁVEL E COM ROSCA, PVC, SOLDÁVEL, DN 32MM X 1, INSTALADO EM RAMAL OU SUB-RAMAL DE ÁGUA - FORNECIMENTO E INSTALAÇÃO. AF_12/2014</v>
          </cell>
          <cell r="C7041" t="str">
            <v>UN</v>
          </cell>
          <cell r="D7041">
            <v>8.25</v>
          </cell>
        </row>
        <row r="7042">
          <cell r="A7042">
            <v>89390</v>
          </cell>
          <cell r="B7042" t="str">
            <v>UNIÃO, PVC, SOLDÁVEL, DN 32MM, INSTALADO EM RAMAL OU SUB-RAMAL DE ÁGUA - FORNECIMENTO E INSTALAÇÃO. AF_12/2014</v>
          </cell>
          <cell r="C7042" t="str">
            <v>UN</v>
          </cell>
          <cell r="D7042">
            <v>16.809999999999999</v>
          </cell>
        </row>
        <row r="7043">
          <cell r="A7043">
            <v>89391</v>
          </cell>
          <cell r="B7043" t="str">
            <v>ADAPTADOR CURTO COM BOLSA E ROSCA PARA REGISTRO, PVC, SOLDÁVEL, DN 32MM X 1, INSTALADO EM RAMAL OU SUB-RAMAL DE ÁGUA - FORNECIMENTO E INSTALAÇÃO. AF_12/2014</v>
          </cell>
          <cell r="C7043" t="str">
            <v>UN</v>
          </cell>
          <cell r="D7043">
            <v>6.41</v>
          </cell>
        </row>
        <row r="7044">
          <cell r="A7044">
            <v>89392</v>
          </cell>
          <cell r="B7044" t="str">
            <v>CURVA DE TRANSPOSIÇÃO, PVC, SOLDÁVEL, DN 32MM, INSTALADO EM RAMAL OU SUB-RAMAL DE ÁGUA   FORNECIMENTO E INSTALAÇÃO. AF_12/2014</v>
          </cell>
          <cell r="C7044" t="str">
            <v>UN</v>
          </cell>
          <cell r="D7044">
            <v>15.34</v>
          </cell>
        </row>
        <row r="7045">
          <cell r="A7045">
            <v>89393</v>
          </cell>
          <cell r="B7045" t="str">
            <v>TE, PVC, SOLDÁVEL, DN 20MM, INSTALADO EM RAMAL OU SUB-RAMAL DE ÁGUA - FORNECIMENTO E INSTALAÇÃO. AF_12/2014</v>
          </cell>
          <cell r="C7045" t="str">
            <v>UN</v>
          </cell>
          <cell r="D7045">
            <v>7.05</v>
          </cell>
        </row>
        <row r="7046">
          <cell r="A7046">
            <v>89394</v>
          </cell>
          <cell r="B7046" t="str">
            <v>TÊ COM BUCHA DE LATÃO NA BOLSA CENTRAL, PVC, SOLDÁVEL, DN 20MM X 1/2, INSTALADO EM RAMAL OU SUB-RAMAL DE ÁGUA - FORNECIMENTO E INSTALAÇÃO. AF_12/2014</v>
          </cell>
          <cell r="C7046" t="str">
            <v>UN</v>
          </cell>
          <cell r="D7046">
            <v>12.81</v>
          </cell>
        </row>
        <row r="7047">
          <cell r="A7047">
            <v>89395</v>
          </cell>
          <cell r="B7047" t="str">
            <v>TE, PVC, SOLDÁVEL, DN 25MM, INSTALADO EM RAMAL OU SUB-RAMAL DE ÁGUA - FORNECIMENTO E INSTALAÇÃO. AF_12/2014</v>
          </cell>
          <cell r="C7047" t="str">
            <v>UN</v>
          </cell>
          <cell r="D7047">
            <v>8.43</v>
          </cell>
        </row>
        <row r="7048">
          <cell r="A7048">
            <v>89396</v>
          </cell>
          <cell r="B7048" t="str">
            <v>TÊ COM BUCHA DE LATÃO NA BOLSA CENTRAL, PVC, SOLDÁVEL, DN 25MM X 1/2, INSTALADO EM RAMAL OU SUB-RAMAL DE ÁGUA - FORNECIMENTO E INSTALAÇÃO. AF_12/2014</v>
          </cell>
          <cell r="C7048" t="str">
            <v>UN</v>
          </cell>
          <cell r="D7048">
            <v>14.55</v>
          </cell>
        </row>
        <row r="7049">
          <cell r="A7049">
            <v>89397</v>
          </cell>
          <cell r="B7049" t="str">
            <v>TÊ DE REDUÇÃO, PVC, SOLDÁVEL, DN 25MM X 20MM, INSTALADO EM RAMAL OU SUB-RAMAL DE ÁGUA - FORNECIMENTO E INSTALAÇÃO. AF_12/2014</v>
          </cell>
          <cell r="C7049" t="str">
            <v>UN</v>
          </cell>
          <cell r="D7049">
            <v>9.7200000000000006</v>
          </cell>
        </row>
        <row r="7050">
          <cell r="A7050">
            <v>89398</v>
          </cell>
          <cell r="B7050" t="str">
            <v>TE, PVC, SOLDÁVEL, DN 32MM, INSTALADO EM RAMAL OU SUB-RAMAL DE ÁGUA - FORNECIMENTO E INSTALAÇÃO. AF_12/2014</v>
          </cell>
          <cell r="C7050" t="str">
            <v>UN</v>
          </cell>
          <cell r="D7050">
            <v>11.4</v>
          </cell>
        </row>
        <row r="7051">
          <cell r="A7051">
            <v>89399</v>
          </cell>
          <cell r="B7051" t="str">
            <v>TÊ COM BUCHA DE LATÃO NA BOLSA CENTRAL, PVC, SOLDÁVEL, DN 32MM X 3/4, INSTALADO EM RAMAL OU SUB-RAMAL DE ÁGUA - FORNECIMENTO E INSTALAÇÃO. AF_12/2014</v>
          </cell>
          <cell r="C7051" t="str">
            <v>UN</v>
          </cell>
          <cell r="D7051">
            <v>21.19</v>
          </cell>
        </row>
        <row r="7052">
          <cell r="A7052">
            <v>89400</v>
          </cell>
          <cell r="B7052" t="str">
            <v>TÊ DE REDUÇÃO, PVC, SOLDÁVEL, DN 32MM X 25MM, INSTALADO EM RAMAL OU SUB-RAMAL DE ÁGUA - FORNECIMENTO E INSTALAÇÃO. AF_12/2014</v>
          </cell>
          <cell r="C7052" t="str">
            <v>UN</v>
          </cell>
          <cell r="D7052">
            <v>13.39</v>
          </cell>
        </row>
        <row r="7053">
          <cell r="A7053">
            <v>89401</v>
          </cell>
          <cell r="B7053" t="str">
            <v>TUBO, PVC, SOLDÁVEL, DN 20MM, INSTALADO EM RAMAL DE DISTRIBUIÇÃO DE ÁGUA - FORNECIMENTO E INSTALAÇÃO. AF_12/2014</v>
          </cell>
          <cell r="C7053" t="str">
            <v>M</v>
          </cell>
          <cell r="D7053">
            <v>5.58</v>
          </cell>
        </row>
        <row r="7054">
          <cell r="A7054">
            <v>89402</v>
          </cell>
          <cell r="B7054" t="str">
            <v>TUBO, PVC, SOLDÁVEL, DN 25MM, INSTALADO EM RAMAL DE DISTRIBUIÇÃO DE ÁGUA - FORNECIMENTO E INSTALAÇÃO. AF_12/2014</v>
          </cell>
          <cell r="C7054" t="str">
            <v>M</v>
          </cell>
          <cell r="D7054">
            <v>6.9</v>
          </cell>
        </row>
        <row r="7055">
          <cell r="A7055">
            <v>89403</v>
          </cell>
          <cell r="B7055" t="str">
            <v>TUBO, PVC, SOLDÁVEL, DN 32MM, INSTALADO EM RAMAL DE DISTRIBUIÇÃO DE ÁGUA - FORNECIMENTO E INSTALAÇÃO. AF_12/2014</v>
          </cell>
          <cell r="C7055" t="str">
            <v>M</v>
          </cell>
          <cell r="D7055">
            <v>11.27</v>
          </cell>
        </row>
        <row r="7056">
          <cell r="A7056">
            <v>89404</v>
          </cell>
          <cell r="B7056" t="str">
            <v>JOELHO 90 GRAUS, PVC, SOLDÁVEL, DN 20MM, INSTALADO EM RAMAL DE DISTRIBUIÇÃO DE ÁGUA - FORNECIMENTO E INSTALAÇÃO. AF_12/2014</v>
          </cell>
          <cell r="C7056" t="str">
            <v>UN</v>
          </cell>
          <cell r="D7056">
            <v>3.37</v>
          </cell>
        </row>
        <row r="7057">
          <cell r="A7057">
            <v>89405</v>
          </cell>
          <cell r="B7057" t="str">
            <v>JOELHO 45 GRAUS, PVC, SOLDÁVEL, DN 20MM, INSTALADO EM RAMAL DE DISTRIBUIÇÃO DE ÁGUA - FORNECIMENTO E INSTALAÇÃO. AF_12/2014</v>
          </cell>
          <cell r="C7057" t="str">
            <v>UN</v>
          </cell>
          <cell r="D7057">
            <v>3.57</v>
          </cell>
        </row>
        <row r="7058">
          <cell r="A7058">
            <v>89406</v>
          </cell>
          <cell r="B7058" t="str">
            <v>CURVA 90 GRAUS, PVC, SOLDÁVEL, DN 20MM, INSTALADO EM RAMAL DE DISTRIBUIÇÃO DE ÁGUA - FORNECIMENTO E INSTALAÇÃO. AF_12/2014</v>
          </cell>
          <cell r="C7058" t="str">
            <v>UN</v>
          </cell>
          <cell r="D7058">
            <v>4.4400000000000004</v>
          </cell>
        </row>
        <row r="7059">
          <cell r="A7059">
            <v>89407</v>
          </cell>
          <cell r="B7059" t="str">
            <v>CURVA 45 GRAUS, PVC, SOLDÁVEL, DN 20MM, INSTALADO EM RAMAL DE DISTRIBUIÇÃO DE ÁGUA - FORNECIMENTO E INSTALAÇÃO. AF_12/2014</v>
          </cell>
          <cell r="C7059" t="str">
            <v>UN</v>
          </cell>
          <cell r="D7059">
            <v>4.37</v>
          </cell>
        </row>
        <row r="7060">
          <cell r="A7060">
            <v>89408</v>
          </cell>
          <cell r="B7060" t="str">
            <v>JOELHO 90 GRAUS, PVC, SOLDÁVEL, DN 25MM, INSTALADO EM RAMAL DE DISTRIBUIÇÃO DE ÁGUA - FORNECIMENTO E INSTALAÇÃO. AF_12/2014</v>
          </cell>
          <cell r="C7060" t="str">
            <v>UN</v>
          </cell>
          <cell r="D7060">
            <v>4.0999999999999996</v>
          </cell>
        </row>
        <row r="7061">
          <cell r="A7061">
            <v>89409</v>
          </cell>
          <cell r="B7061" t="str">
            <v>JOELHO 45 GRAUS, PVC, SOLDÁVEL, DN 25MM, INSTALADO EM RAMAL DE DISTRIBUIÇÃO DE ÁGUA - FORNECIMENTO E INSTALAÇÃO. AF_12/2014</v>
          </cell>
          <cell r="C7061" t="str">
            <v>UN</v>
          </cell>
          <cell r="D7061">
            <v>4.53</v>
          </cell>
        </row>
        <row r="7062">
          <cell r="A7062">
            <v>89410</v>
          </cell>
          <cell r="B7062" t="str">
            <v>CURVA 90 GRAUS, PVC, SOLDÁVEL, DN 25MM, INSTALADO EM RAMAL DE DISTRIBUIÇÃO DE ÁGUA - FORNECIMENTO E INSTALAÇÃO. AF_12/2014</v>
          </cell>
          <cell r="C7062" t="str">
            <v>UN</v>
          </cell>
          <cell r="D7062">
            <v>5.62</v>
          </cell>
        </row>
        <row r="7063">
          <cell r="A7063">
            <v>89411</v>
          </cell>
          <cell r="B7063" t="str">
            <v>CURVA 45 GRAUS, PVC, SOLDÁVEL, DN 25MM, INSTALADO EM RAMAL DE DISTRIBUIÇÃO DE ÁGUA - FORNECIMENTO E INSTALAÇÃO. AF_12/2014</v>
          </cell>
          <cell r="C7063" t="str">
            <v>UN</v>
          </cell>
          <cell r="D7063">
            <v>5.2</v>
          </cell>
        </row>
        <row r="7064">
          <cell r="A7064">
            <v>89412</v>
          </cell>
          <cell r="B7064" t="str">
            <v>JOELHO 90 GRAUS, PVC, SOLDÁVEL, DN 25MM, X 3/4 INSTALADO EM RAMAL DE DISTRIBUIÇÃO DE ÁGUA - FORNECIMENTO E INSTALAÇÃO. AF_12/2014</v>
          </cell>
          <cell r="C7064" t="str">
            <v>UN</v>
          </cell>
          <cell r="D7064">
            <v>5.7</v>
          </cell>
        </row>
        <row r="7065">
          <cell r="A7065">
            <v>89413</v>
          </cell>
          <cell r="B7065" t="str">
            <v>JOELHO 90 GRAUS, PVC, SOLDÁVEL, DN 32MM, INSTALADO EM RAMAL DE DISTRIBUIÇÃO DE ÁGUA - FORNECIMENTO E INSTALAÇÃO. AF_12/2014</v>
          </cell>
          <cell r="C7065" t="str">
            <v>UN</v>
          </cell>
          <cell r="D7065">
            <v>5.77</v>
          </cell>
        </row>
        <row r="7066">
          <cell r="A7066">
            <v>89414</v>
          </cell>
          <cell r="B7066" t="str">
            <v>JOELHO 45 GRAUS, PVC, SOLDÁVEL, DN 32MM, INSTALADO EM RAMAL DE DISTRIBUIÇÃO DE ÁGUA - FORNECIMENTO E INSTALAÇÃO. AF_12/2014</v>
          </cell>
          <cell r="C7066" t="str">
            <v>UN</v>
          </cell>
          <cell r="D7066">
            <v>6.98</v>
          </cell>
        </row>
        <row r="7067">
          <cell r="A7067">
            <v>89415</v>
          </cell>
          <cell r="B7067" t="str">
            <v>CURVA 90 GRAUS, PVC, SOLDÁVEL, DN 32MM, INSTALADO EM RAMAL DE DISTRIBUIÇÃO DE ÁGUA - FORNECIMENTO E INSTALAÇÃO. AF_12/2014</v>
          </cell>
          <cell r="C7067" t="str">
            <v>UN</v>
          </cell>
          <cell r="D7067">
            <v>8.52</v>
          </cell>
        </row>
        <row r="7068">
          <cell r="A7068">
            <v>89416</v>
          </cell>
          <cell r="B7068" t="str">
            <v>CURVA 45 GRAUS, PVC, SOLDÁVEL, DN 32MM, INSTALADO EM RAMAL DE DISTRIBUIÇÃO DE ÁGUA - FORNECIMENTO E INSTALAÇÃO. AF_12/2014</v>
          </cell>
          <cell r="C7068" t="str">
            <v>UN</v>
          </cell>
          <cell r="D7068">
            <v>7.02</v>
          </cell>
        </row>
        <row r="7069">
          <cell r="A7069">
            <v>89417</v>
          </cell>
          <cell r="B7069" t="str">
            <v>LUVA, PVC, SOLDÁVEL, DN 20MM, INSTALADO EM RAMAL DE DISTRIBUIÇÃO DE ÁGUA - FORNECIMENTO E INSTALAÇÃO. AF_12/2014</v>
          </cell>
          <cell r="C7069" t="str">
            <v>UN</v>
          </cell>
          <cell r="D7069">
            <v>2.74</v>
          </cell>
        </row>
        <row r="7070">
          <cell r="A7070">
            <v>89418</v>
          </cell>
          <cell r="B7070" t="str">
            <v>LUVA DE CORRER, PVC, SOLDÁVEL, DN 20MM, INSTALADO EM RAMAL DE DISTRIBUIÇÃO DE ÁGUA - FORNECIMENTO E INSTALAÇÃO. AF_12/2014</v>
          </cell>
          <cell r="C7070" t="str">
            <v>UN</v>
          </cell>
          <cell r="D7070">
            <v>8.64</v>
          </cell>
        </row>
        <row r="7071">
          <cell r="A7071">
            <v>89419</v>
          </cell>
          <cell r="B7071" t="str">
            <v>LUVA DE REDUÇÃO, PVC, SOLDÁVEL, DN 25MM X 20MM, INSTALADO EM RAMAL DE DISTRIBUIÇÃO DE ÁGUA - FORNECIMENTO E INSTALAÇÃO. AF_12/2014</v>
          </cell>
          <cell r="C7071" t="str">
            <v>UN</v>
          </cell>
          <cell r="D7071">
            <v>3.15</v>
          </cell>
        </row>
        <row r="7072">
          <cell r="A7072">
            <v>89420</v>
          </cell>
          <cell r="B7072" t="str">
            <v>LUVA COM BUCHA DE LATÃO, PVC, SOLDÁVEL, DN 20MM X 1/2, INSTALADO EM RAMAL DE DISTRIBUIÇÃO DE ÁGUA - FORNECIMENTO E INSTALAÇÃO. AF_12/2014</v>
          </cell>
          <cell r="C7072" t="str">
            <v>UN</v>
          </cell>
          <cell r="D7072">
            <v>6.13</v>
          </cell>
        </row>
        <row r="7073">
          <cell r="A7073">
            <v>89421</v>
          </cell>
          <cell r="B7073" t="str">
            <v>UNIÃO, PVC, SOLDÁVEL, DN 20MM, INSTALADO EM RAMAL DE DISTRIBUIÇÃO DE ÁGUA - FORNECIMENTO E INSTALAÇÃO. AF_12/2014</v>
          </cell>
          <cell r="C7073" t="str">
            <v>UN</v>
          </cell>
          <cell r="D7073">
            <v>8.25</v>
          </cell>
        </row>
        <row r="7074">
          <cell r="A7074">
            <v>89422</v>
          </cell>
          <cell r="B7074" t="str">
            <v>ADAPTADOR CURTO COM BOLSA E ROSCA PARA REGISTRO, PVC, SOLDÁVEL, DN 20MM X 1/2, INSTALADO EM RAMAL DE DISTRIBUIÇÃO DE ÁGUA - FORNECIMENTO E INSTALAÇÃO. AF_12/2014</v>
          </cell>
          <cell r="C7074" t="str">
            <v>UN</v>
          </cell>
          <cell r="D7074">
            <v>2.95</v>
          </cell>
        </row>
        <row r="7075">
          <cell r="A7075">
            <v>89423</v>
          </cell>
          <cell r="B7075" t="str">
            <v>CURVA DE TRANSPOSIÇÃO, PVC, SOLDÁVEL, DN 20MM, INSTALADO EM RAMAL DE DISTRIBUIÇÃO DE ÁGUA   FORNECIMENTO E INSTALAÇÃO. AF_12/2014</v>
          </cell>
          <cell r="C7075" t="str">
            <v>UN</v>
          </cell>
          <cell r="D7075">
            <v>5.07</v>
          </cell>
        </row>
        <row r="7076">
          <cell r="A7076">
            <v>89424</v>
          </cell>
          <cell r="B7076" t="str">
            <v>LUVA, PVC, SOLDÁVEL, DN 25MM, INSTALADO EM RAMAL DE DISTRIBUIÇÃO DE ÁGUA - FORNECIMENTO E INSTALAÇÃO. AF_12/2014</v>
          </cell>
          <cell r="C7076" t="str">
            <v>UN</v>
          </cell>
          <cell r="D7076">
            <v>3.19</v>
          </cell>
        </row>
        <row r="7077">
          <cell r="A7077">
            <v>89425</v>
          </cell>
          <cell r="B7077" t="str">
            <v>LUVA DE CORRER, PVC, SOLDÁVEL, DN 25MM, INSTALADO EM RAMAL DE DISTRIBUIÇÃO DE ÁGUA - FORNECIMENTO E INSTALAÇÃO. AF_12/2014</v>
          </cell>
          <cell r="C7077" t="str">
            <v>UN</v>
          </cell>
          <cell r="D7077">
            <v>11.66</v>
          </cell>
        </row>
        <row r="7078">
          <cell r="A7078">
            <v>89426</v>
          </cell>
          <cell r="B7078" t="str">
            <v>LUVA DE REDUÇÃO, PVC, SOLDÁVEL, DN 32MM X 25MM, INSTALADO EM RAMAL DE DISTRIBUIÇÃO DE ÁGUA - FORNECIMENTO E INSTALAÇÃO. AF_12/2014</v>
          </cell>
          <cell r="C7078" t="str">
            <v>UN</v>
          </cell>
          <cell r="D7078">
            <v>4.8899999999999997</v>
          </cell>
        </row>
        <row r="7079">
          <cell r="A7079">
            <v>89427</v>
          </cell>
          <cell r="B7079" t="str">
            <v>LUVA COM BUCHA DE LATÃO, PVC, SOLDÁVEL, DN 25MM X 3/4, INSTALADO EM RAMAL DE DISTRIBUIÇÃO DE ÁGUA - FORNECIMENTO E INSTALAÇÃO. AF_12/2014</v>
          </cell>
          <cell r="C7079" t="str">
            <v>UN</v>
          </cell>
          <cell r="D7079">
            <v>7.83</v>
          </cell>
        </row>
        <row r="7080">
          <cell r="A7080">
            <v>89428</v>
          </cell>
          <cell r="B7080" t="str">
            <v>UNIÃO, PVC, SOLDÁVEL, DN 25MM, INSTALADO EM RAMAL DE DISTRIBUIÇÃO DE ÁGUA - FORNECIMENTO E INSTALAÇÃO. AF_12/2014</v>
          </cell>
          <cell r="C7080" t="str">
            <v>UN</v>
          </cell>
          <cell r="D7080">
            <v>9.73</v>
          </cell>
        </row>
        <row r="7081">
          <cell r="A7081">
            <v>89429</v>
          </cell>
          <cell r="B7081" t="str">
            <v>ADAPTADOR CURTO COM BOLSA E ROSCA PARA REGISTRO, PVC, SOLDÁVEL, DN 25MM X 3/4, INSTALADO EM RAMAL DE DISTRIBUIÇÃO DE ÁGUA - FORNECIMENTO E INSTALAÇÃO. AF_12/2014</v>
          </cell>
          <cell r="C7081" t="str">
            <v>UN</v>
          </cell>
          <cell r="D7081">
            <v>3.43</v>
          </cell>
        </row>
        <row r="7082">
          <cell r="A7082">
            <v>89430</v>
          </cell>
          <cell r="B7082" t="str">
            <v>CURVA DE TRANSPOSIÇÃO, PVC, SOLDÁVEL, DN 25MM, INSTALADO EM RAMAL DE DISTRIBUIÇÃO DE ÁGUA   FORNECIMENTO E INSTALAÇÃO. AF_12/2014</v>
          </cell>
          <cell r="C7082" t="str">
            <v>UN</v>
          </cell>
          <cell r="D7082">
            <v>6.68</v>
          </cell>
        </row>
        <row r="7083">
          <cell r="A7083">
            <v>89431</v>
          </cell>
          <cell r="B7083" t="str">
            <v>LUVA, PVC, SOLDÁVEL, DN 32MM, INSTALADO EM RAMAL DE DISTRIBUIÇÃO DE ÁGUA - FORNECIMENTO E INSTALAÇÃO. AF_12/2014</v>
          </cell>
          <cell r="C7083" t="str">
            <v>UN</v>
          </cell>
          <cell r="D7083">
            <v>4.4400000000000004</v>
          </cell>
        </row>
        <row r="7084">
          <cell r="A7084">
            <v>89432</v>
          </cell>
          <cell r="B7084" t="str">
            <v>LUVA DE CORRER, PVC, SOLDÁVEL, DN 32MM, INSTALADO EM RAMAL DE DISTRIBUIÇÃO DE ÁGUA   FORNECIMENTO E INSTALAÇÃO. AF_12/2014</v>
          </cell>
          <cell r="C7084" t="str">
            <v>UN</v>
          </cell>
          <cell r="D7084">
            <v>18.57</v>
          </cell>
        </row>
        <row r="7085">
          <cell r="A7085">
            <v>89433</v>
          </cell>
          <cell r="B7085" t="str">
            <v>LUVA DE REDUÇÃO, PVC, SOLDÁVEL, DN 40MM X 32MM, INSTALADO EM RAMAL DE DISTRIBUIÇÃO DE ÁGUA - FORNECIMENTO E INSTALAÇÃO. AF_12/2014</v>
          </cell>
          <cell r="C7085" t="str">
            <v>UN</v>
          </cell>
          <cell r="D7085">
            <v>6</v>
          </cell>
        </row>
        <row r="7086">
          <cell r="A7086">
            <v>89434</v>
          </cell>
          <cell r="B7086" t="str">
            <v>LUVA SOLDÁVEL E COM ROSCA, PVC, SOLDÁVEL, DN 32MM X 1, INSTALADO EM RAMAL DE DISTRIBUIÇÃO DE ÁGUA - FORNECIMENTO E INSTALAÇÃO. AF_12/2014</v>
          </cell>
          <cell r="C7086" t="str">
            <v>UN</v>
          </cell>
          <cell r="D7086">
            <v>6.67</v>
          </cell>
        </row>
        <row r="7087">
          <cell r="A7087">
            <v>89435</v>
          </cell>
          <cell r="B7087" t="str">
            <v>UNIÃO, PVC, SOLDÁVEL, DN 32MM, INSTALADO EM RAMAL DE DISTRIBUIÇÃO DE ÁGUA - FORNECIMENTO E INSTALAÇÃO. AF_12/2014</v>
          </cell>
          <cell r="C7087" t="str">
            <v>UN</v>
          </cell>
          <cell r="D7087">
            <v>15.23</v>
          </cell>
        </row>
        <row r="7088">
          <cell r="A7088">
            <v>89436</v>
          </cell>
          <cell r="B7088" t="str">
            <v>ADAPTADOR CURTO COM BOLSA E ROSCA PARA REGISTRO, PVC, SOLDÁVEL, DN 32MM X 1, INSTALADO EM RAMAL DE DISTRIBUIÇÃO DE ÁGUA - FORNECIMENTO E INSTALAÇÃO. AF_12/2014</v>
          </cell>
          <cell r="C7088" t="str">
            <v>UN</v>
          </cell>
          <cell r="D7088">
            <v>4.83</v>
          </cell>
        </row>
        <row r="7089">
          <cell r="A7089">
            <v>89437</v>
          </cell>
          <cell r="B7089" t="str">
            <v>CURVA DE TRANSPOSIÇÃO, PVC, SOLDÁVEL, DN 32MM, INSTALADO EM RAMAL DE DISTRIBUIÇÃO DE ÁGUA   FORNECIMENTO E INSTALAÇÃO. AF_12/2014</v>
          </cell>
          <cell r="C7089" t="str">
            <v>UN</v>
          </cell>
          <cell r="D7089">
            <v>13.76</v>
          </cell>
        </row>
        <row r="7090">
          <cell r="A7090">
            <v>89438</v>
          </cell>
          <cell r="B7090" t="str">
            <v>TE, PVC, SOLDÁVEL, DN 20MM, INSTALADO EM RAMAL DE DISTRIBUIÇÃO DE ÁGUA - FORNECIMENTO E INSTALAÇÃO. AF_12/2014</v>
          </cell>
          <cell r="C7090" t="str">
            <v>UN</v>
          </cell>
          <cell r="D7090">
            <v>4.78</v>
          </cell>
        </row>
        <row r="7091">
          <cell r="A7091">
            <v>89439</v>
          </cell>
          <cell r="B7091" t="str">
            <v>TÊ SOLDÁVEL E COM ROSCA NA BOLSA CENTRAL, PVC, SOLDÁVEL, DN 20MM X 1/2, INSTALADO EM RAMAL DE DISTRIBUIÇÃO DE ÁGUA - FORNECIMENTO E INSTALAÇÃO. AF_12/2014</v>
          </cell>
          <cell r="C7091" t="str">
            <v>UN</v>
          </cell>
          <cell r="D7091">
            <v>5.82</v>
          </cell>
        </row>
        <row r="7092">
          <cell r="A7092">
            <v>89440</v>
          </cell>
          <cell r="B7092" t="str">
            <v>TE, PVC, SOLDÁVEL, DN 25MM, INSTALADO EM RAMAL DE DISTRIBUIÇÃO DE ÁGUA - FORNECIMENTO E INSTALAÇÃO. AF_12/2014</v>
          </cell>
          <cell r="C7092" t="str">
            <v>UN</v>
          </cell>
          <cell r="D7092">
            <v>5.81</v>
          </cell>
        </row>
        <row r="7093">
          <cell r="A7093">
            <v>89441</v>
          </cell>
          <cell r="B7093" t="str">
            <v>TÊ COM BUCHA DE LATÃO NA BOLSA CENTRAL, PVC, SOLDÁVEL, DN 25MM X 1/2, INSTALADO EM RAMAL DE DISTRIBUIÇÃO DE ÁGUA - FORNECIMENTO E INSTALAÇÃO. AF_12/2014</v>
          </cell>
          <cell r="C7093" t="str">
            <v>UN</v>
          </cell>
          <cell r="D7093">
            <v>11.93</v>
          </cell>
        </row>
        <row r="7094">
          <cell r="A7094">
            <v>89442</v>
          </cell>
          <cell r="B7094" t="str">
            <v>TÊ DE REDUÇÃO, PVC, SOLDÁVEL, DN 25MM X 20MM, INSTALADO EM RAMAL DE DISTRIBUIÇÃO DE ÁGUA - FORNECIMENTO E INSTALAÇÃO. AF_12/2014</v>
          </cell>
          <cell r="C7094" t="str">
            <v>UN</v>
          </cell>
          <cell r="D7094">
            <v>7.1</v>
          </cell>
        </row>
        <row r="7095">
          <cell r="A7095">
            <v>89443</v>
          </cell>
          <cell r="B7095" t="str">
            <v>TE, PVC, SOLDÁVEL, DN 32MM, INSTALADO EM RAMAL DE DISTRIBUIÇÃO DE ÁGUA - FORNECIMENTO E INSTALAÇÃO. AF_12/2014</v>
          </cell>
          <cell r="C7095" t="str">
            <v>UN</v>
          </cell>
          <cell r="D7095">
            <v>8.2799999999999994</v>
          </cell>
        </row>
        <row r="7096">
          <cell r="A7096">
            <v>89444</v>
          </cell>
          <cell r="B7096" t="str">
            <v>TÊ COM BUCHA DE LATÃO NA BOLSA CENTRAL, PVC, SOLDÁVEL, DN 32MM X 3/4, INSTALADO EM RAMAL DE DISTRIBUIÇÃO DE ÁGUA - FORNECIMENTO E INSTALAÇÃO. AF_12/2014</v>
          </cell>
          <cell r="C7096" t="str">
            <v>UN</v>
          </cell>
          <cell r="D7096">
            <v>18.07</v>
          </cell>
        </row>
        <row r="7097">
          <cell r="A7097">
            <v>89445</v>
          </cell>
          <cell r="B7097" t="str">
            <v>TÊ DE REDUÇÃO, PVC, SOLDÁVEL, DN 32MM X 25MM, INSTALADO EM RAMAL DE DISTRIBUIÇÃO DE ÁGUA - FORNECIMENTO E INSTALAÇÃO. AF_12/2014</v>
          </cell>
          <cell r="C7097" t="str">
            <v>UN</v>
          </cell>
          <cell r="D7097">
            <v>10.27</v>
          </cell>
        </row>
        <row r="7098">
          <cell r="A7098">
            <v>89446</v>
          </cell>
          <cell r="B7098" t="str">
            <v>TUBO, PVC, SOLDÁVEL, DN 25MM, INSTALADO EM PRUMADA DE ÁGUA - FORNECIMENTO E INSTALAÇÃO. AF_12/2014</v>
          </cell>
          <cell r="C7098" t="str">
            <v>M</v>
          </cell>
          <cell r="D7098">
            <v>3.73</v>
          </cell>
        </row>
        <row r="7099">
          <cell r="A7099">
            <v>89447</v>
          </cell>
          <cell r="B7099" t="str">
            <v>TUBO, PVC, SOLDÁVEL, DN 32MM, INSTALADO EM PRUMADA DE ÁGUA - FORNECIMENTO E INSTALAÇÃO. AF_12/2014</v>
          </cell>
          <cell r="C7099" t="str">
            <v>M</v>
          </cell>
          <cell r="D7099">
            <v>7.54</v>
          </cell>
        </row>
        <row r="7100">
          <cell r="A7100">
            <v>89448</v>
          </cell>
          <cell r="B7100" t="str">
            <v>TUBO, PVC, SOLDÁVEL, DN 40MM, INSTALADO EM PRUMADA DE ÁGUA - FORNECIMENTO E INSTALAÇÃO. AF_12/2014</v>
          </cell>
          <cell r="C7100" t="str">
            <v>M</v>
          </cell>
          <cell r="D7100">
            <v>10.86</v>
          </cell>
        </row>
        <row r="7101">
          <cell r="A7101">
            <v>89449</v>
          </cell>
          <cell r="B7101" t="str">
            <v>TUBO, PVC, SOLDÁVEL, DN 50MM, INSTALADO EM PRUMADA DE ÁGUA - FORNECIMENTO E INSTALAÇÃO. AF_12/2014</v>
          </cell>
          <cell r="C7101" t="str">
            <v>M</v>
          </cell>
          <cell r="D7101">
            <v>13.43</v>
          </cell>
        </row>
        <row r="7102">
          <cell r="A7102">
            <v>89450</v>
          </cell>
          <cell r="B7102" t="str">
            <v>TUBO, PVC, SOLDÁVEL, DN 60MM, INSTALADO EM PRUMADA DE ÁGUA - FORNECIMENTO E INSTALAÇÃO. AF_12/2014</v>
          </cell>
          <cell r="C7102" t="str">
            <v>M</v>
          </cell>
          <cell r="D7102">
            <v>20.6</v>
          </cell>
        </row>
        <row r="7103">
          <cell r="A7103">
            <v>89451</v>
          </cell>
          <cell r="B7103" t="str">
            <v>TUBO, PVC, SOLDÁVEL, DN 75MM, INSTALADO EM PRUMADA DE ÁGUA - FORNECIMENTO E INSTALAÇÃO. AF_12/2014</v>
          </cell>
          <cell r="C7103" t="str">
            <v>M</v>
          </cell>
          <cell r="D7103">
            <v>28.72</v>
          </cell>
        </row>
        <row r="7104">
          <cell r="A7104">
            <v>89452</v>
          </cell>
          <cell r="B7104" t="str">
            <v>TUBO, PVC, SOLDÁVEL, DN 85MM, INSTALADO EM PRUMADA DE ÁGUA - FORNECIMENTO E INSTALAÇÃO. AF_12/2014</v>
          </cell>
          <cell r="C7104" t="str">
            <v>M</v>
          </cell>
          <cell r="D7104">
            <v>36.01</v>
          </cell>
        </row>
        <row r="7105">
          <cell r="A7105">
            <v>89453</v>
          </cell>
          <cell r="B7105" t="str">
            <v>ALVENARIA DE BLOCOS DE CONCRETO ESTRUTURAL 14X19X39 CM, (ESPESSURA 14 CM), FBK = 4,5 MPA, PARA PAREDES COM ÁREA LÍQUIDA MENOR QUE 6M², SEM VÃOS, UTILIZANDO PALHETA. AF_12/2014</v>
          </cell>
          <cell r="C7105" t="str">
            <v>M2</v>
          </cell>
          <cell r="D7105">
            <v>54.02</v>
          </cell>
        </row>
        <row r="7106">
          <cell r="A7106">
            <v>89454</v>
          </cell>
          <cell r="B7106" t="str">
            <v>ALVENARIA DE BLOCOS DE CONCRETO ESTRUTURAL 14X19X39 CM, (ESPESSURA 14 CM), FBK = 4,5 MPA, PARA PAREDES COM ÁREA LÍQUIDA MAIOR OU IGUAL A 6M², SEM VÃOS, UTILIZANDO PALHETA. AF_12/2014</v>
          </cell>
          <cell r="C7106" t="str">
            <v>M2</v>
          </cell>
          <cell r="D7106">
            <v>51.34</v>
          </cell>
        </row>
        <row r="7107">
          <cell r="A7107">
            <v>89455</v>
          </cell>
          <cell r="B7107" t="str">
            <v>ALVENARIA DE BLOCOS DE CONCRETO ESTRUTURAL 14X19X39 CM, (ESPESSURA 14 CM) FBK = 14,0 MPA, PARA PAREDES COM ÁREA LÍQUIDA MENOR QUE 6M², SEM VÃOS, UTILIZANDO PALHETA. AF_12/2014</v>
          </cell>
          <cell r="C7107" t="str">
            <v>M2</v>
          </cell>
          <cell r="D7107">
            <v>66.66</v>
          </cell>
        </row>
        <row r="7108">
          <cell r="A7108">
            <v>89456</v>
          </cell>
          <cell r="B7108" t="str">
            <v>ALVENARIA DE BLOCOS DE CONCRETO ESTRUTURAL 14X19X39 CM, (ESPESSURA 14 CM) FBK = 14,0 MPA, PARA PAREDES COM ÁREA LÍQUIDA MAIOR OU IGUAL A 6M², SEM VÃOS, UTILIZANDO PALHETA. AF_12/2014</v>
          </cell>
          <cell r="C7108" t="str">
            <v>M2</v>
          </cell>
          <cell r="D7108">
            <v>63.47</v>
          </cell>
        </row>
        <row r="7109">
          <cell r="A7109">
            <v>89457</v>
          </cell>
          <cell r="B7109" t="str">
            <v>ALVENARIA DE BLOCOS DE CONCRETO ESTRUTURAL 14X19X39 CM, (ESPESSURA 14 CM), FBK = 4,5 MPA, PARA PAREDES COM ÁREA LÍQUIDA MENOR QUE 6M², COM VÃOS, UTILIZANDO PALHETA. AF_12/2014</v>
          </cell>
          <cell r="C7109" t="str">
            <v>M2</v>
          </cell>
          <cell r="D7109">
            <v>57.4</v>
          </cell>
        </row>
        <row r="7110">
          <cell r="A7110">
            <v>89458</v>
          </cell>
          <cell r="B7110" t="str">
            <v>ALVENARIA DE BLOCOS DE CONCRETO ESTRUTURAL 14X19X39 CM, (ESPESSURA 14 CM), FBK = 4,5 MPA, PARA PAREDES COM ÁREA LÍQUIDA MAIOR OU IGUAL A 6M², COM VÃOS, UTILIZANDO PALHETA. AF_12/2014</v>
          </cell>
          <cell r="C7110" t="str">
            <v>M2</v>
          </cell>
          <cell r="D7110">
            <v>53.22</v>
          </cell>
        </row>
        <row r="7111">
          <cell r="A7111">
            <v>89459</v>
          </cell>
          <cell r="B7111" t="str">
            <v>ALVENARIA DE BLOCOS DE CONCRETO ESTRUTURAL 14X19X39 CM, (ESPESSURA 14 CM) FBK = 14,0 MPA, PARA PAREDES COM ÁREA LÍQUIDA MENOR QUE 6M², COM VÃOS, UTILIZANDO PALHETA. AF_12/2014</v>
          </cell>
          <cell r="C7111" t="str">
            <v>M2</v>
          </cell>
          <cell r="D7111">
            <v>71.37</v>
          </cell>
        </row>
        <row r="7112">
          <cell r="A7112">
            <v>89460</v>
          </cell>
          <cell r="B7112" t="str">
            <v>ALVENARIA DE BLOCOS DE CONCRETO ESTRUTURAL 14X19X39 CM, (ESPESSURA 14 CM) FBK = 14,0 MPA, PARA PAREDES COM ÁREA LÍQUIDA MAIOR OU IGUAL A 6M², COM VÃOS, UTILIZANDO PALHETA. AF_12/2014</v>
          </cell>
          <cell r="C7112" t="str">
            <v>M2</v>
          </cell>
          <cell r="D7112">
            <v>66.3</v>
          </cell>
        </row>
        <row r="7113">
          <cell r="A7113">
            <v>89462</v>
          </cell>
          <cell r="B7113" t="str">
            <v>ALVENARIA DE BLOCOS DE CONCRETO ESTRUTURAL 14X19X29 CM, (ESPESSURA 14 CM), FBK = 4,5 MPA, PARA PAREDES COM ÁREA LÍQUIDA MENOR QUE 6M², SEM VÃOS, UTILIZANDO PALHETA. AF_12/2014</v>
          </cell>
          <cell r="C7113" t="str">
            <v>M2</v>
          </cell>
          <cell r="D7113">
            <v>62.21</v>
          </cell>
        </row>
        <row r="7114">
          <cell r="A7114">
            <v>89463</v>
          </cell>
          <cell r="B7114" t="str">
            <v>ALVENARIA DE BLOCOS DE CONCRETO ESTRUTURAL 14X19X29 CM, (ESPESSURA 14 CM), FBK = 4,5 MPA, PARA PAREDES COM ÁREA LÍQUIDA MAIOR OU IGUAL A 6M², SEM VÃOS, UTILIZANDO PALHETA. AF_12/2014</v>
          </cell>
          <cell r="C7114" t="str">
            <v>M2</v>
          </cell>
          <cell r="D7114">
            <v>59.77</v>
          </cell>
        </row>
        <row r="7115">
          <cell r="A7115">
            <v>89464</v>
          </cell>
          <cell r="B7115" t="str">
            <v>ALVENARIA DE BLOCOS DE CONCRETO ESTRUTURAL 14X19X29 CM, (ESPESSURA 14 CM) FBK = 14,0 MPA, PARA PAREDES COM ÁREA LÍQUIDA MENOR QUE 6M², SEM VÃOS, UTILIZANDO PALHETA. AF_12/2014</v>
          </cell>
          <cell r="C7115" t="str">
            <v>M2</v>
          </cell>
          <cell r="D7115">
            <v>82.93</v>
          </cell>
        </row>
        <row r="7116">
          <cell r="A7116">
            <v>89465</v>
          </cell>
          <cell r="B7116" t="str">
            <v>ALVENARIA DE BLOCOS DE CONCRETO ESTRUTURAL 14X19X29 CM, (ESPESSURA 14 CM) FBK = 14,0 MPA, PARA PAREDES COM ÁREA LÍQUIDA MAIOR OU IGUAL A 6M², SEM VÃOS, UTILIZANDO PALHETA. AF_12/2014</v>
          </cell>
          <cell r="C7116" t="str">
            <v>M2</v>
          </cell>
          <cell r="D7116">
            <v>80.069999999999993</v>
          </cell>
        </row>
        <row r="7117">
          <cell r="A7117">
            <v>89466</v>
          </cell>
          <cell r="B7117" t="str">
            <v>ALVENARIA DE BLOCOS DE CONCRETO ESTRUTURAL 14X19X29 CM, (ESPESSURA 14 CM), FBK = 4,5 MPA, PARA PAREDES COM ÁREA LÍQUIDA MENOR QUE 6M², COM VÃOS, UTILIZANDO PALHETA. AF_12/2014</v>
          </cell>
          <cell r="C7117" t="str">
            <v>M2</v>
          </cell>
          <cell r="D7117">
            <v>65.72</v>
          </cell>
        </row>
        <row r="7118">
          <cell r="A7118">
            <v>89467</v>
          </cell>
          <cell r="B7118" t="str">
            <v>ALVENARIA DE BLOCOS DE CONCRETO ESTRUTURAL 14X19X29 CM, (ESPESSURA 14 CM), FBK = 4,5 MPA, PARA PAREDES COM ÁREA LÍQUIDA MAIOR OU IGUAL A 6M², COM VÃOS, UTILIZANDO PALHETA. AF_12/2014</v>
          </cell>
          <cell r="C7118" t="str">
            <v>M2</v>
          </cell>
          <cell r="D7118">
            <v>61.63</v>
          </cell>
        </row>
        <row r="7119">
          <cell r="A7119">
            <v>89468</v>
          </cell>
          <cell r="B7119" t="str">
            <v>ALVENARIA DE BLOCOS DE CONCRETO ESTRUTURAL 14X19X29 CM, (ESPESSURA 14 CM) FBK = 14,0 MPA, PARA PAREDES COM ÁREA LÍQUIDA MENOR QUE 6M², COM VÃOS, UTILIZANDO PALHETA. AF_12/2014</v>
          </cell>
          <cell r="C7119" t="str">
            <v>M2</v>
          </cell>
          <cell r="D7119">
            <v>87.28</v>
          </cell>
        </row>
        <row r="7120">
          <cell r="A7120">
            <v>89469</v>
          </cell>
          <cell r="B7120" t="str">
            <v>ALVENARIA DE BLOCOS DE CONCRETO ESTRUTURAL 14X19X29 CM, (ESPESSURA 14 CM) FBK = 14,0 MPA, PARA PAREDES COM ÁREA LÍQUIDA MAIOR OU IGUAL A 6M², COM VÃOS, UTILIZANDO PALHETA. AF_12/2014</v>
          </cell>
          <cell r="C7120" t="str">
            <v>M2</v>
          </cell>
          <cell r="D7120">
            <v>82.38</v>
          </cell>
        </row>
        <row r="7121">
          <cell r="A7121">
            <v>89470</v>
          </cell>
          <cell r="B7121" t="str">
            <v>ALVENARIA DE BLOCOS DE CONCRETO ESTRUTURAL 14X19X39 CM, (ESPESSURA 14 CM), FBK = 4,5 MPA, PARA PAREDES COM ÁREA LÍQUIDA MENOR QUE 6M², SEM VÃOS, UTILIZANDO COLHER DE PEDREIRO. AF_12/2014</v>
          </cell>
          <cell r="C7121" t="str">
            <v>M2</v>
          </cell>
          <cell r="D7121">
            <v>64.31</v>
          </cell>
        </row>
        <row r="7122">
          <cell r="A7122">
            <v>89471</v>
          </cell>
          <cell r="B7122" t="str">
            <v>ALVENARIA DE BLOCOS DE CONCRETO ESTRUTURAL 14X19X39 CM, (ESPESSURA 14 CM), FBK = 4,5 MPA, PARA PAREDES COM ÁREA LÍQUIDA MAIOR OU IGUAL A 6M², SEM VÃOS, UTILIZANDO COLHER DE PEDREIRO. AF_12/2014</v>
          </cell>
          <cell r="C7122" t="str">
            <v>M2</v>
          </cell>
          <cell r="D7122">
            <v>61.63</v>
          </cell>
        </row>
        <row r="7123">
          <cell r="A7123">
            <v>89472</v>
          </cell>
          <cell r="B7123" t="str">
            <v>ALVENARIA DE BLOCOS DE CONCRETO ESTRUTURAL 14X19X39 CM, (ESPESSURA 14 CM) FBK = 14,0 MPA, PARA PAREDES COM ÁREA LÍQUIDA MENOR QUE 6M², SEM VÃOS, UTILIZANDO COLHER DE PEDREIRO. AF_12/2014</v>
          </cell>
          <cell r="C7123" t="str">
            <v>M2</v>
          </cell>
          <cell r="D7123">
            <v>76.73</v>
          </cell>
        </row>
        <row r="7124">
          <cell r="A7124">
            <v>89473</v>
          </cell>
          <cell r="B7124" t="str">
            <v>ALVENARIA DE BLOCOS DE CONCRETO ESTRUTURAL 14X19X39 CM, (ESPESSURA 14 CM) FBK = 14,0 MPA, PARA PAREDES COM ÁREA LÍQUIDA MAIOR OU IGUAL A 6M², SEM VÃOS, UTILIZANDO COLHER DE PEDREIRO. AF_12/2014</v>
          </cell>
          <cell r="C7124" t="str">
            <v>M2</v>
          </cell>
          <cell r="D7124">
            <v>73.709999999999994</v>
          </cell>
        </row>
        <row r="7125">
          <cell r="A7125">
            <v>89474</v>
          </cell>
          <cell r="B7125" t="str">
            <v>ALVENARIA DE BLOCOS DE CONCRETO ESTRUTURAL 14X19X39 CM, (ESPESSURA 14 CM), FBK = 4,5 MPA, PARA PAREDES COM ÁREA LÍQUIDA MENOR QUE 6M², COM VÃOS, UTILIZANDO COLHER DE PEDREIRO. AF_12/2014</v>
          </cell>
          <cell r="C7125" t="str">
            <v>M2</v>
          </cell>
          <cell r="D7125">
            <v>70.540000000000006</v>
          </cell>
        </row>
        <row r="7126">
          <cell r="A7126">
            <v>89475</v>
          </cell>
          <cell r="B7126" t="str">
            <v>ALVENARIA DE BLOCOS DE CONCRETO ESTRUTURAL 14X19X39 CM, (ESPESSURA 14 CM), FBK = 4,5 MPA, PARA PAREDES COM ÁREA LÍQUIDA MAIOR OU IGUAL A 6M², COM VÃOS, UTILIZANDO COLHER DE PEDREIRO. AF_12/2014</v>
          </cell>
          <cell r="C7126" t="str">
            <v>M2</v>
          </cell>
          <cell r="D7126">
            <v>65.09</v>
          </cell>
        </row>
        <row r="7127">
          <cell r="A7127">
            <v>89476</v>
          </cell>
          <cell r="B7127" t="str">
            <v>ALVENARIA DE BLOCOS DE CONCRETO ESTRUTURAL 14X19X39 CM, (ESPESSURA 14 CM) FBK = 14,0 MPA, PARA PAREDES COM ÁREA LÍQUIDA MENOR QUE 6M², COM VÃOS, UTILIZANDO COLHER DE PEDREIRO. AF_12/2014</v>
          </cell>
          <cell r="C7127" t="str">
            <v>M2</v>
          </cell>
          <cell r="D7127">
            <v>84.48</v>
          </cell>
        </row>
        <row r="7128">
          <cell r="A7128">
            <v>89477</v>
          </cell>
          <cell r="B7128" t="str">
            <v>ALVENARIA DE BLOCOS DE CONCRETO ESTRUTURAL 14X19X39 CM, (ESPESSURA 14 CM) FBK = 14,0 MPA, PARA PAREDES COM ÁREA LÍQUIDA MAIOR OU IGUAL A 6M², COM VÃOS, UTILIZANDO COLHER DE PEDREIRO. AF_12/2014</v>
          </cell>
          <cell r="C7128" t="str">
            <v>M2</v>
          </cell>
          <cell r="D7128">
            <v>78.28</v>
          </cell>
        </row>
        <row r="7129">
          <cell r="A7129">
            <v>89478</v>
          </cell>
          <cell r="B7129" t="str">
            <v>ALVENARIA DE BLOCOS DE CONCRETO ESTRUTURAL 14X19X29 CM, (ESPESSURA 14 CM), FBK = 4,5 MPA, PARA PAREDES COM ÁREA LÍQUIDA MENOR QUE 6M², SEM VÃOS, UTILIZANDO COLHER DE PEDREIRO. AF_12/2014</v>
          </cell>
          <cell r="C7129" t="str">
            <v>M2</v>
          </cell>
          <cell r="D7129">
            <v>72.7</v>
          </cell>
        </row>
        <row r="7130">
          <cell r="A7130">
            <v>89479</v>
          </cell>
          <cell r="B7130" t="str">
            <v>ALVENARIA DE BLOCOS DE CONCRETO ESTRUTURAL 14X19X29 CM, (ESPESSURA 14 CM), FBK = 4,5 MPA, PARA PAREDES COM ÁREA LÍQUIDA MAIOR OU IGUAL A 6M², SEM VÃOS, UTILIZANDO COLHER DE PEDREIRO. AF_12/2014</v>
          </cell>
          <cell r="C7130" t="str">
            <v>M2</v>
          </cell>
          <cell r="D7130">
            <v>70.260000000000005</v>
          </cell>
        </row>
        <row r="7131">
          <cell r="A7131">
            <v>89480</v>
          </cell>
          <cell r="B7131" t="str">
            <v>ALVENARIA DE BLOCOS DE CONCRETO ESTRUTURAL 14X19X29 CM, (ESPESSURA 14 CM) FBK = 14,0 MPA, PARA PAREDES COM ÁREA LÍQUIDA MENOR QUE 6M², SEM VÃOS, UTILIZANDO COLHER DE PEDREIRO. AF_12/2014</v>
          </cell>
          <cell r="C7131" t="str">
            <v>M2</v>
          </cell>
          <cell r="D7131">
            <v>93.2</v>
          </cell>
        </row>
        <row r="7132">
          <cell r="A7132">
            <v>89481</v>
          </cell>
          <cell r="B7132" t="str">
            <v>JOELHO 90 GRAUS, PVC, SOLDÁVEL, DN 25MM, INSTALADO EM PRUMADA DE ÁGUA - FORNECIMENTO E INSTALAÇÃO. AF_12/2014</v>
          </cell>
          <cell r="C7132" t="str">
            <v>UN</v>
          </cell>
          <cell r="D7132">
            <v>3.11</v>
          </cell>
        </row>
        <row r="7133">
          <cell r="A7133">
            <v>89482</v>
          </cell>
          <cell r="B7133" t="str">
            <v>CAIXA SIFONADA, PVC, DN 100 X 100 X 50 MM, FORNECIDA E INSTALADA EM RAMAIS DE ENCAMINHAMENTO DE ÁGUA PLUVIAL. AF_12/2014</v>
          </cell>
          <cell r="C7133" t="str">
            <v>UN</v>
          </cell>
          <cell r="D7133">
            <v>17.04</v>
          </cell>
        </row>
        <row r="7134">
          <cell r="A7134">
            <v>89483</v>
          </cell>
          <cell r="B7134" t="str">
            <v>ALVENARIA DE BLOCOS DE CONCRETO ESTRUTURAL 14X19X29 CM, (ESPESSURA 14 CM) FBK = 14,0 MPA, PARA PAREDES COM ÁREA LÍQUIDA MAIOR OU IGUAL A 6M², SEM VÃOS, UTILIZANDO COLHER DE PEDREIRO. AF_12/2014</v>
          </cell>
          <cell r="C7134" t="str">
            <v>M2</v>
          </cell>
          <cell r="D7134">
            <v>90.51</v>
          </cell>
        </row>
        <row r="7135">
          <cell r="A7135">
            <v>89484</v>
          </cell>
          <cell r="B7135" t="str">
            <v>ALVENARIA DE BLOCOS DE CONCRETO ESTRUTURAL 14X19X29 CM, (ESPESSURA 14 CM), FBK = 4,5 MPA, PARA PAREDES COM ÁREA LÍQUIDA MENOR QUE 6M², COM VÃOS, UTILIZANDO COLHER DE PEDREIRO. AF_12/2014</v>
          </cell>
          <cell r="C7135" t="str">
            <v>M2</v>
          </cell>
          <cell r="D7135">
            <v>79.08</v>
          </cell>
        </row>
        <row r="7136">
          <cell r="A7136">
            <v>89485</v>
          </cell>
          <cell r="B7136" t="str">
            <v>JOELHO 45 GRAUS, PVC, SOLDÁVEL, DN 25MM, INSTALADO EM PRUMADA DE ÁGUA - FORNECIMENTO E INSTALAÇÃO. AF_12/2014</v>
          </cell>
          <cell r="C7136" t="str">
            <v>UN</v>
          </cell>
          <cell r="D7136">
            <v>3.54</v>
          </cell>
        </row>
        <row r="7137">
          <cell r="A7137">
            <v>89486</v>
          </cell>
          <cell r="B7137" t="str">
            <v>ALVENARIA DE BLOCOS DE CONCRETO ESTRUTURAL 14X19X29 CM, (ESPESSURA 14 CM), FBK = 4,5 MPA, PARA PAREDES COM ÁREA LÍQUIDA MAIOR OU IGUAL A 6M², COM VÃOS, UTILIZANDO COLHER DE PEDREIRO. AF_12/2014</v>
          </cell>
          <cell r="C7137" t="str">
            <v>M2</v>
          </cell>
          <cell r="D7137">
            <v>73.86</v>
          </cell>
        </row>
        <row r="7138">
          <cell r="A7138">
            <v>89487</v>
          </cell>
          <cell r="B7138" t="str">
            <v>ALVENARIA DE BLOCOS DE CONCRETO ESTRUTURAL 14X19X29 CM, (ESPESSURA 14 CM) FBK = 14,0 MPA, PARA PAREDES COM ÁREA LÍQUIDA MENOR QUE 6M², COM VÃOS, UTILIZANDO COLHER DE PEDREIRO. AF_12/2014</v>
          </cell>
          <cell r="C7138" t="str">
            <v>M2</v>
          </cell>
          <cell r="D7138">
            <v>100.58</v>
          </cell>
        </row>
        <row r="7139">
          <cell r="A7139">
            <v>89488</v>
          </cell>
          <cell r="B7139" t="str">
            <v>ALVENARIA DE BLOCOS DE CONCRETO ESTRUTURAL 14X19X29 CM, (ESPESSURA 14 CM) FBK = 14,0 MPA, PARA PAREDES COM ÁREA LÍQUIDA MAIOR OU IGUAL A 6M², COM VÃOS, UTILIZANDO COLHER DE PEDREIRO. AF_12/2014</v>
          </cell>
          <cell r="C7139" t="str">
            <v>M2</v>
          </cell>
          <cell r="D7139">
            <v>94.57</v>
          </cell>
        </row>
        <row r="7140">
          <cell r="A7140">
            <v>89489</v>
          </cell>
          <cell r="B7140" t="str">
            <v>CURVA 90 GRAUS, PVC, SOLDÁVEL, DN 25MM, INSTALADO EM PRUMADA DE ÁGUA - FORNECIMENTO E INSTALAÇÃO. AF_12/2014</v>
          </cell>
          <cell r="C7140" t="str">
            <v>UN</v>
          </cell>
          <cell r="D7140">
            <v>4.63</v>
          </cell>
        </row>
        <row r="7141">
          <cell r="A7141">
            <v>89490</v>
          </cell>
          <cell r="B7141" t="str">
            <v>CURVA 45 GRAUS, PVC, SOLDÁVEL, DN 25MM, INSTALADO EM PRUMADA DE ÁGUA - FORNECIMENTO E INSTALAÇÃO. AF_12/2014</v>
          </cell>
          <cell r="C7141" t="str">
            <v>UN</v>
          </cell>
          <cell r="D7141">
            <v>4.21</v>
          </cell>
        </row>
        <row r="7142">
          <cell r="A7142">
            <v>89491</v>
          </cell>
          <cell r="B7142" t="str">
            <v>CAIXA SIFONADA, PVC, DN 150 X 185 X 75 MM, FORNECIDA E INSTALADA EM RAMAIS DE ENCAMINHAMENTO DE ÁGUA PLUVIAL. AF_12/2014</v>
          </cell>
          <cell r="C7142" t="str">
            <v>UN</v>
          </cell>
          <cell r="D7142">
            <v>41.46</v>
          </cell>
        </row>
        <row r="7143">
          <cell r="A7143">
            <v>89492</v>
          </cell>
          <cell r="B7143" t="str">
            <v>JOELHO 90 GRAUS, PVC, SOLDÁVEL, DN 32MM, INSTALADO EM PRUMADA DE ÁGUA - FORNECIMENTO E INSTALAÇÃO. AF_12/2014</v>
          </cell>
          <cell r="C7143" t="str">
            <v>UN</v>
          </cell>
          <cell r="D7143">
            <v>4.6399999999999997</v>
          </cell>
        </row>
        <row r="7144">
          <cell r="A7144">
            <v>89493</v>
          </cell>
          <cell r="B7144" t="str">
            <v>JOELHO 45 GRAUS, PVC, SOLDÁVEL, DN 32MM, INSTALADO EM PRUMADA DE ÁGUA - FORNECIMENTO E INSTALAÇÃO. AF_12/2014</v>
          </cell>
          <cell r="C7144" t="str">
            <v>UN</v>
          </cell>
          <cell r="D7144">
            <v>5.85</v>
          </cell>
        </row>
        <row r="7145">
          <cell r="A7145">
            <v>89494</v>
          </cell>
          <cell r="B7145" t="str">
            <v>CURVA 90 GRAUS, PVC, SOLDÁVEL, DN 32MM, INSTALADO EM PRUMADA DE ÁGUA - FORNECIMENTO E INSTALAÇÃO. AF_12/2014</v>
          </cell>
          <cell r="C7145" t="str">
            <v>UN</v>
          </cell>
          <cell r="D7145">
            <v>7.39</v>
          </cell>
        </row>
        <row r="7146">
          <cell r="A7146">
            <v>89495</v>
          </cell>
          <cell r="B7146" t="str">
            <v>RALO SIFONADO, PVC, DN 100 X 40 MM, JUNTA SOLDÁVEL, FORNECIDO E INSTALADO EM RAMAIS DE ENCAMINHAMENTO DE ÁGUA PLUVIAL. AF_12/2014</v>
          </cell>
          <cell r="C7146" t="str">
            <v>UN</v>
          </cell>
          <cell r="D7146">
            <v>6.68</v>
          </cell>
        </row>
        <row r="7147">
          <cell r="A7147">
            <v>89496</v>
          </cell>
          <cell r="B7147" t="str">
            <v>CURVA 45 GRAUS, PVC, SOLDÁVEL, DN 32MM, INSTALADO EM PRUMADA DE ÁGUA - FORNECIMENTO E INSTALAÇÃO. AF_12/2014</v>
          </cell>
          <cell r="C7147" t="str">
            <v>UN</v>
          </cell>
          <cell r="D7147">
            <v>5.89</v>
          </cell>
        </row>
        <row r="7148">
          <cell r="A7148">
            <v>89497</v>
          </cell>
          <cell r="B7148" t="str">
            <v>JOELHO 90 GRAUS, PVC, SOLDÁVEL, DN 40MM, INSTALADO EM PRUMADA DE ÁGUA - FORNECIMENTO E INSTALAÇÃO. AF_12/2014</v>
          </cell>
          <cell r="C7148" t="str">
            <v>UN</v>
          </cell>
          <cell r="D7148">
            <v>7.51</v>
          </cell>
        </row>
        <row r="7149">
          <cell r="A7149">
            <v>89498</v>
          </cell>
          <cell r="B7149" t="str">
            <v>JOELHO 45 GRAUS, PVC, SOLDÁVEL, DN 40MM, INSTALADO EM PRUMADA DE ÁGUA - FORNECIMENTO E INSTALAÇÃO. AF_12/2014</v>
          </cell>
          <cell r="C7149" t="str">
            <v>UN</v>
          </cell>
          <cell r="D7149">
            <v>7.84</v>
          </cell>
        </row>
        <row r="7150">
          <cell r="A7150">
            <v>89499</v>
          </cell>
          <cell r="B7150" t="str">
            <v>CURVA 90 GRAUS, PVC, SOLDÁVEL, DN 40MM, INSTALADO EM PRUMADA DE ÁGUA - FORNECIMENTO E INSTALAÇÃO. AF_12/2014</v>
          </cell>
          <cell r="C7150" t="str">
            <v>UN</v>
          </cell>
          <cell r="D7150">
            <v>11.59</v>
          </cell>
        </row>
        <row r="7151">
          <cell r="A7151">
            <v>89500</v>
          </cell>
          <cell r="B7151" t="str">
            <v>CURVA 45 GRAUS, PVC, SOLDÁVEL, DN 40MM, INSTALADO EM PRUMADA DE ÁGUA - FORNECIMENTO E INSTALAÇÃO. AF_12/2014</v>
          </cell>
          <cell r="C7151" t="str">
            <v>UN</v>
          </cell>
          <cell r="D7151">
            <v>7.39</v>
          </cell>
        </row>
        <row r="7152">
          <cell r="A7152">
            <v>89501</v>
          </cell>
          <cell r="B7152" t="str">
            <v>JOELHO 90 GRAUS, PVC, SOLDÁVEL, DN 50MM, INSTALADO EM PRUMADA DE ÁGUA - FORNECIMENTO E INSTALAÇÃO. AF_12/2014</v>
          </cell>
          <cell r="C7152" t="str">
            <v>UN</v>
          </cell>
          <cell r="D7152">
            <v>9.09</v>
          </cell>
        </row>
        <row r="7153">
          <cell r="A7153">
            <v>89502</v>
          </cell>
          <cell r="B7153" t="str">
            <v>JOELHO 45 GRAUS, PVC, SOLDÁVEL, DN 50MM, INSTALADO EM PRUMADA DE ÁGUA - FORNECIMENTO E INSTALAÇÃO. AF_12/2014</v>
          </cell>
          <cell r="C7153" t="str">
            <v>UN</v>
          </cell>
          <cell r="D7153">
            <v>9.98</v>
          </cell>
        </row>
        <row r="7154">
          <cell r="A7154">
            <v>89503</v>
          </cell>
          <cell r="B7154" t="str">
            <v>CURVA 90 GRAUS, PVC, SOLDÁVEL, DN 50MM, INSTALADO EM PRUMADA DE ÁGUA - FORNECIMENTO E INSTALAÇÃO. AF_12/2014</v>
          </cell>
          <cell r="C7154" t="str">
            <v>UN</v>
          </cell>
          <cell r="D7154">
            <v>13.57</v>
          </cell>
        </row>
        <row r="7155">
          <cell r="A7155">
            <v>89504</v>
          </cell>
          <cell r="B7155" t="str">
            <v>CURVA 45 GRAUS, PVC, SOLDÁVEL, DN 50MM, INSTALADO EM PRUMADA DE ÁGUA - FORNECIMENTO E INSTALAÇÃO. AF_12/2014</v>
          </cell>
          <cell r="C7155" t="str">
            <v>UN</v>
          </cell>
          <cell r="D7155">
            <v>12.26</v>
          </cell>
        </row>
        <row r="7156">
          <cell r="A7156">
            <v>89505</v>
          </cell>
          <cell r="B7156" t="str">
            <v>JOELHO 90 GRAUS, PVC, SOLDÁVEL, DN 60MM, INSTALADO EM PRUMADA DE ÁGUA - FORNECIMENTO E INSTALAÇÃO. AF_12/2014</v>
          </cell>
          <cell r="C7156" t="str">
            <v>UN</v>
          </cell>
          <cell r="D7156">
            <v>24.38</v>
          </cell>
        </row>
        <row r="7157">
          <cell r="A7157">
            <v>89506</v>
          </cell>
          <cell r="B7157" t="str">
            <v>JOELHO 45 GRAUS, PVC, SOLDÁVEL, DN 60MM, INSTALADO EM PRUMADA DE ÁGUA - FORNECIMENTO E INSTALAÇÃO. AF_12/2014</v>
          </cell>
          <cell r="C7157" t="str">
            <v>UN</v>
          </cell>
          <cell r="D7157">
            <v>23.74</v>
          </cell>
        </row>
        <row r="7158">
          <cell r="A7158">
            <v>89507</v>
          </cell>
          <cell r="B7158" t="str">
            <v>CURVA 90 GRAUS, PVC, SOLDÁVEL, DN 60MM, INSTALADO EM PRUMADA DE ÁGUA - FORNECIMENTO E INSTALAÇÃO. AF_12/2014</v>
          </cell>
          <cell r="C7158" t="str">
            <v>UN</v>
          </cell>
          <cell r="D7158">
            <v>25.83</v>
          </cell>
        </row>
        <row r="7159">
          <cell r="A7159">
            <v>89508</v>
          </cell>
          <cell r="B7159" t="str">
            <v>TUBO PVC, SÉRIE R, ÁGUA PLUVIAL, DN 40 MM, FORNECIDO E INSTALADO EM RAMAL DE ENCAMINHAMENTO. AF_12/2014</v>
          </cell>
          <cell r="C7159" t="str">
            <v>M</v>
          </cell>
          <cell r="D7159">
            <v>10.92</v>
          </cell>
        </row>
        <row r="7160">
          <cell r="A7160">
            <v>89509</v>
          </cell>
          <cell r="B7160" t="str">
            <v>TUBO PVC, SÉRIE R, ÁGUA PLUVIAL, DN 50 MM, FORNECIDO E INSTALADO EM RAMAL DE ENCAMINHAMENTO. AF_12/2014</v>
          </cell>
          <cell r="C7160" t="str">
            <v>M</v>
          </cell>
          <cell r="D7160">
            <v>15.04</v>
          </cell>
        </row>
        <row r="7161">
          <cell r="A7161">
            <v>89510</v>
          </cell>
          <cell r="B7161" t="str">
            <v>CURVA 45 GRAUS, PVC, SOLDÁVEL, DN 60MM, INSTALADO EM PRUMADA DE ÁGUA - FORNECIMENTO E INSTALAÇÃO. AF_12/2014</v>
          </cell>
          <cell r="C7161" t="str">
            <v>UN</v>
          </cell>
          <cell r="D7161">
            <v>18.43</v>
          </cell>
        </row>
        <row r="7162">
          <cell r="A7162">
            <v>89511</v>
          </cell>
          <cell r="B7162" t="str">
            <v>TUBO PVC, SÉRIE R, ÁGUA PLUVIAL, DN 75 MM, FORNECIDO E INSTALADO EM RAMAL DE ENCAMINHAMENTO. AF_12/2014</v>
          </cell>
          <cell r="C7162" t="str">
            <v>M</v>
          </cell>
          <cell r="D7162">
            <v>22.52</v>
          </cell>
        </row>
        <row r="7163">
          <cell r="A7163">
            <v>89512</v>
          </cell>
          <cell r="B7163" t="str">
            <v>TUBO PVC, SÉRIE R, ÁGUA PLUVIAL, DN 100 MM, FORNECIDO E INSTALADO EM RAMAL DE ENCAMINHAMENTO. AF_12/2014</v>
          </cell>
          <cell r="C7163" t="str">
            <v>M</v>
          </cell>
          <cell r="D7163">
            <v>34.33</v>
          </cell>
        </row>
        <row r="7164">
          <cell r="A7164">
            <v>89513</v>
          </cell>
          <cell r="B7164" t="str">
            <v>JOELHO 90 GRAUS, PVC, SOLDÁVEL, DN 75MM, INSTALADO EM PRUMADA DE ÁGUA - FORNECIMENTO E INSTALAÇÃO. AF_12/2014</v>
          </cell>
          <cell r="C7164" t="str">
            <v>UN</v>
          </cell>
          <cell r="D7164">
            <v>65.849999999999994</v>
          </cell>
        </row>
        <row r="7165">
          <cell r="A7165">
            <v>89514</v>
          </cell>
          <cell r="B7165" t="str">
            <v>JOELHO 90 GRAUS, PVC, SERIE R, ÁGUA PLUVIAL, DN 40 MM, JUNTA SOLDÁVEL, FORNECIDO E INSTALADO EM RAMAL DE ENCAMINHAMENTO. AF_12/2014</v>
          </cell>
          <cell r="C7165" t="str">
            <v>UN</v>
          </cell>
          <cell r="D7165">
            <v>5.61</v>
          </cell>
        </row>
        <row r="7166">
          <cell r="A7166">
            <v>89515</v>
          </cell>
          <cell r="B7166" t="str">
            <v>JOELHO 45 GRAUS, PVC, SOLDÁVEL, DN 75MM, INSTALADO EM PRUMADA DE ÁGUA - FORNECIMENTO E INSTALAÇÃO. AF_12/2014</v>
          </cell>
          <cell r="C7166" t="str">
            <v>UN</v>
          </cell>
          <cell r="D7166">
            <v>50.95</v>
          </cell>
        </row>
        <row r="7167">
          <cell r="A7167">
            <v>89516</v>
          </cell>
          <cell r="B7167" t="str">
            <v>JOELHO 45 GRAUS, PVC, SERIE R, ÁGUA PLUVIAL, DN 40 MM, JUNTA SOLDÁVEL, FORNECIDO E INSTALADO EM RAMAL DE ENCAMINHAMENTO. AF_12/2014</v>
          </cell>
          <cell r="C7167" t="str">
            <v>UN</v>
          </cell>
          <cell r="D7167">
            <v>5.34</v>
          </cell>
        </row>
        <row r="7168">
          <cell r="A7168">
            <v>89517</v>
          </cell>
          <cell r="B7168" t="str">
            <v>CURVA 90 GRAUS, PVC, SOLDÁVEL, DN 75MM, INSTALADO EM PRUMADA DE ÁGUA - FORNECIMENTO E INSTALAÇÃO. AF_12/2014</v>
          </cell>
          <cell r="C7168" t="str">
            <v>UN</v>
          </cell>
          <cell r="D7168">
            <v>42.46</v>
          </cell>
        </row>
        <row r="7169">
          <cell r="A7169">
            <v>89518</v>
          </cell>
          <cell r="B7169" t="str">
            <v>JOELHO 90 GRAUS, PVC, SERIE R, ÁGUA PLUVIAL, DN 50 MM, JUNTA ELÁSTICA, FORNECIDO E INSTALADO EM RAMAL DE ENCAMINHAMENTO. AF_12/2014</v>
          </cell>
          <cell r="C7169" t="str">
            <v>UN</v>
          </cell>
          <cell r="D7169">
            <v>8.0399999999999991</v>
          </cell>
        </row>
        <row r="7170">
          <cell r="A7170">
            <v>89519</v>
          </cell>
          <cell r="B7170" t="str">
            <v>CURVA 45 GRAUS, PVC, SOLDÁVEL, DN 75MM, INSTALADO EM PRUMADA DE ÁGUA - FORNECIMENTO E INSTALAÇÃO. AF_12/2014</v>
          </cell>
          <cell r="C7170" t="str">
            <v>UN</v>
          </cell>
          <cell r="D7170">
            <v>33.32</v>
          </cell>
        </row>
        <row r="7171">
          <cell r="A7171">
            <v>89520</v>
          </cell>
          <cell r="B7171" t="str">
            <v>JOELHO 45 GRAUS, PVC, SERIE R, ÁGUA PLUVIAL, DN 50 MM, JUNTA ELÁSTICA, FORNECIDO E INSTALADO EM RAMAL DE ENCAMINHAMENTO. AF_12/2014</v>
          </cell>
          <cell r="C7171" t="str">
            <v>UN</v>
          </cell>
          <cell r="D7171">
            <v>7.45</v>
          </cell>
        </row>
        <row r="7172">
          <cell r="A7172">
            <v>89521</v>
          </cell>
          <cell r="B7172" t="str">
            <v>JOELHO 90 GRAUS, PVC, SOLDÁVEL, DN 85MM, INSTALADO EM PRUMADA DE ÁGUA - FORNECIMENTO E INSTALAÇÃO. AF_12/2014</v>
          </cell>
          <cell r="C7172" t="str">
            <v>UN</v>
          </cell>
          <cell r="D7172">
            <v>74.36</v>
          </cell>
        </row>
        <row r="7173">
          <cell r="A7173">
            <v>89522</v>
          </cell>
          <cell r="B7173" t="str">
            <v>JOELHO 90 GRAUS, PVC, SERIE R, ÁGUA PLUVIAL, DN 75 MM, JUNTA ELÁSTICA, FORNECIDO E INSTALADO EM RAMAL DE ENCAMINHAMENTO. AF_12/2014</v>
          </cell>
          <cell r="C7173" t="str">
            <v>UN</v>
          </cell>
          <cell r="D7173">
            <v>16.53</v>
          </cell>
        </row>
        <row r="7174">
          <cell r="A7174">
            <v>89523</v>
          </cell>
          <cell r="B7174" t="str">
            <v>JOELHO 45 GRAUS, PVC, SOLDÁVEL, DN 85MM, INSTALADO EM PRUMADA DE ÁGUA - FORNECIMENTO E INSTALAÇÃO. AF_12/2014</v>
          </cell>
          <cell r="C7174" t="str">
            <v>UN</v>
          </cell>
          <cell r="D7174">
            <v>57.78</v>
          </cell>
        </row>
        <row r="7175">
          <cell r="A7175">
            <v>89524</v>
          </cell>
          <cell r="B7175" t="str">
            <v>JOELHO 45 GRAUS, PVC, SERIE R, ÁGUA PLUVIAL, DN 75 MM, JUNTA ELÁSTICA, FORNECIDO E INSTALADO EM RAMAL DE ENCAMINHAMENTO. AF_12/2014</v>
          </cell>
          <cell r="C7175" t="str">
            <v>UN</v>
          </cell>
          <cell r="D7175">
            <v>16.149999999999999</v>
          </cell>
        </row>
        <row r="7176">
          <cell r="A7176">
            <v>89525</v>
          </cell>
          <cell r="B7176" t="str">
            <v>CURVA 90 GRAUS, PVC, SOLDÁVEL, DN 85MM, INSTALADO EM PRUMADA DE ÁGUA - FORNECIMENTO E INSTALAÇÃO. AF_12/2014</v>
          </cell>
          <cell r="C7176" t="str">
            <v>UN</v>
          </cell>
          <cell r="D7176">
            <v>50.45</v>
          </cell>
        </row>
        <row r="7177">
          <cell r="A7177">
            <v>89526</v>
          </cell>
          <cell r="B7177" t="str">
            <v>CURVA 87 GRAUS E 30 MINUTOS, PVC, SERIE R, ÁGUA PLUVIAL, DN 75 MM, JUNTA ELÁSTICA, FORNECIDO E INSTALADO EM RAMAL DE ENCAMINHAMENTO. AF_12/2014</v>
          </cell>
          <cell r="C7177" t="str">
            <v>UN</v>
          </cell>
          <cell r="D7177">
            <v>21.09</v>
          </cell>
        </row>
        <row r="7178">
          <cell r="A7178">
            <v>89527</v>
          </cell>
          <cell r="B7178" t="str">
            <v>CURVA 45 GRAUS, PVC, SOLDÁVEL, DN 85MM, INSTALADO EM PRUMADA DE ÁGUA - FORNECIMENTO E INSTALAÇÃO. AF_12/2014</v>
          </cell>
          <cell r="C7178" t="str">
            <v>UN</v>
          </cell>
          <cell r="D7178">
            <v>39.33</v>
          </cell>
        </row>
        <row r="7179">
          <cell r="A7179">
            <v>89528</v>
          </cell>
          <cell r="B7179" t="str">
            <v>LUVA, PVC, SOLDÁVEL, DN 25MM, INSTALADO EM PRUMADA DE ÁGUA - FORNECIMENTO E INSTALAÇÃO. AF_12/2014</v>
          </cell>
          <cell r="C7179" t="str">
            <v>UN</v>
          </cell>
          <cell r="D7179">
            <v>2.52</v>
          </cell>
        </row>
        <row r="7180">
          <cell r="A7180">
            <v>89529</v>
          </cell>
          <cell r="B7180" t="str">
            <v>JOELHO 90 GRAUS, PVC, SERIE R, ÁGUA PLUVIAL, DN 100 MM, JUNTA ELÁSTICA, FORNECIDO E INSTALADO EM RAMAL DE ENCAMINHAMENTO. AF_12/2014</v>
          </cell>
          <cell r="C7180" t="str">
            <v>UN</v>
          </cell>
          <cell r="D7180">
            <v>25.43</v>
          </cell>
        </row>
        <row r="7181">
          <cell r="A7181">
            <v>89530</v>
          </cell>
          <cell r="B7181" t="str">
            <v>LUVA DE CORRER, PVC, SOLDÁVEL, DN 25MM, INSTALADO EM PRUMADA DE ÁGUA - FORNECIMENTO E INSTALAÇÃO. AF_12/2014</v>
          </cell>
          <cell r="C7181" t="str">
            <v>UN</v>
          </cell>
          <cell r="D7181">
            <v>10.99</v>
          </cell>
        </row>
        <row r="7182">
          <cell r="A7182">
            <v>89531</v>
          </cell>
          <cell r="B7182" t="str">
            <v>JOELHO 45 GRAUS, PVC, SERIE R, ÁGUA PLUVIAL, DN 100 MM, JUNTA ELÁSTICA, FORNECIDO E INSTALADO EM RAMAL DE ENCAMINHAMENTO. AF_12/2014</v>
          </cell>
          <cell r="C7182" t="str">
            <v>UN</v>
          </cell>
          <cell r="D7182">
            <v>21.87</v>
          </cell>
        </row>
        <row r="7183">
          <cell r="A7183">
            <v>89532</v>
          </cell>
          <cell r="B7183" t="str">
            <v>LUVA DE REDUÇÃO, PVC, SOLDÁVEL, DN 32MM X 25MM, INSTALADO EM PRUMADA DE ÁGUA - FORNECIMENTO E INSTALAÇÃO. AF_12/2014</v>
          </cell>
          <cell r="C7183" t="str">
            <v>UN</v>
          </cell>
          <cell r="D7183">
            <v>4.22</v>
          </cell>
        </row>
        <row r="7184">
          <cell r="A7184">
            <v>89533</v>
          </cell>
          <cell r="B7184" t="str">
            <v>JOELHO 45 GRAUS PARA PÉ DE COLUNA, PVC, SERIE R, ÁGUA PLUVIAL, DN 100 MM, JUNTA ELÁSTICA, FORNECIDO E INSTALADO EM RAMAL DE ENCAMINHAMENTO. AF_12/2014</v>
          </cell>
          <cell r="C7184" t="str">
            <v>UN</v>
          </cell>
          <cell r="D7184">
            <v>21.87</v>
          </cell>
        </row>
        <row r="7185">
          <cell r="A7185">
            <v>89534</v>
          </cell>
          <cell r="B7185" t="str">
            <v>LUVA SOLDÁVEL E COM ROSCA, PVC, SOLDÁVEL, DN 25MM X 3/4, INSTALADO EM PRUMADA DE ÁGUA - FORNECIMENTO E INSTALAÇÃO. AF_12/2014</v>
          </cell>
          <cell r="C7185" t="str">
            <v>UN</v>
          </cell>
          <cell r="D7185">
            <v>3.01</v>
          </cell>
        </row>
        <row r="7186">
          <cell r="A7186">
            <v>89535</v>
          </cell>
          <cell r="B7186" t="str">
            <v>CURVA 87 GRAUS E 30 MINUTOS, PVC, SERIE R, ÁGUA PLUVIAL, DN 100 MM, JUNTA ELÁSTICA, FORNECIDO E INSTALADO EM RAMAL DE ENCAMINHAMENTO. AF_12/2014</v>
          </cell>
          <cell r="C7186" t="str">
            <v>UN</v>
          </cell>
          <cell r="D7186">
            <v>34.28</v>
          </cell>
        </row>
        <row r="7187">
          <cell r="A7187">
            <v>89536</v>
          </cell>
          <cell r="B7187" t="str">
            <v>UNIÃO, PVC, SOLDÁVEL, DN 25MM, INSTALADO EM PRUMADA DE ÁGUA - FORNECIMENTO E INSTALAÇÃO. AF_12/2014</v>
          </cell>
          <cell r="C7187" t="str">
            <v>UN</v>
          </cell>
          <cell r="D7187">
            <v>9.06</v>
          </cell>
        </row>
        <row r="7188">
          <cell r="A7188">
            <v>89538</v>
          </cell>
          <cell r="B7188" t="str">
            <v>ADAPTADOR CURTO COM BOLSA E ROSCA PARA REGISTRO, PVC, SOLDÁVEL, DN 25MM X 3/4, INSTALADO EM PRUMADA DE ÁGUA - FORNECIMENTO E INSTALAÇÃO. AF_12/2014</v>
          </cell>
          <cell r="C7188" t="str">
            <v>UN</v>
          </cell>
          <cell r="D7188">
            <v>2.76</v>
          </cell>
        </row>
        <row r="7189">
          <cell r="A7189">
            <v>89540</v>
          </cell>
          <cell r="B7189" t="str">
            <v>CURVA DE TRANSPOSIÇÃO, PVC, SOLDÁVEL, DN 25MM, INSTALADO EM PRUMADA DE ÁGUA  - FORNECIMENTO E INSTALAÇÃO. AF_12/2014</v>
          </cell>
          <cell r="C7189" t="str">
            <v>UN</v>
          </cell>
          <cell r="D7189">
            <v>6.01</v>
          </cell>
        </row>
        <row r="7190">
          <cell r="A7190">
            <v>89541</v>
          </cell>
          <cell r="B7190" t="str">
            <v>LUVA, PVC, SOLDÁVEL, DN 32MM, INSTALADO EM PRUMADA DE ÁGUA - FORNECIMENTO E INSTALAÇÃO. AF_12/2014</v>
          </cell>
          <cell r="C7190" t="str">
            <v>UN</v>
          </cell>
          <cell r="D7190">
            <v>3.7</v>
          </cell>
        </row>
        <row r="7191">
          <cell r="A7191">
            <v>89542</v>
          </cell>
          <cell r="B7191" t="str">
            <v>LUVA DE CORRER, PVC, SOLDÁVEL, DN 32MM, INSTALADO EM PRUMADA DE ÁGUA - FORNECIMENTO E INSTALAÇÃO. AF_12/2014</v>
          </cell>
          <cell r="C7191" t="str">
            <v>UN</v>
          </cell>
          <cell r="D7191">
            <v>17.829999999999998</v>
          </cell>
        </row>
        <row r="7192">
          <cell r="A7192">
            <v>89544</v>
          </cell>
          <cell r="B7192" t="str">
            <v>LUVA SIMPLES, PVC, SERIE R, ÁGUA PLUVIAL, DN 40 MM, JUNTA SOLDÁVEL, FORNECIDO E INSTALADO EM RAMAL DE ENCAMINHAMENTO. AF_12/2014</v>
          </cell>
          <cell r="C7192" t="str">
            <v>UN</v>
          </cell>
          <cell r="D7192">
            <v>5.29</v>
          </cell>
        </row>
        <row r="7193">
          <cell r="A7193">
            <v>89545</v>
          </cell>
          <cell r="B7193" t="str">
            <v>LUVA SIMPLES, PVC, SERIE R, ÁGUA PLUVIAL, DN 50 MM, JUNTA ELÁSTICA, FORNECIDO E INSTALADO EM RAMAL DE ENCAMINHAMENTO. AF_12/2014</v>
          </cell>
          <cell r="C7193" t="str">
            <v>UN</v>
          </cell>
          <cell r="D7193">
            <v>7.42</v>
          </cell>
        </row>
        <row r="7194">
          <cell r="A7194">
            <v>89546</v>
          </cell>
          <cell r="B7194" t="str">
            <v>BUCHA DE REDUÇÃO LONGA, PVC, SERIE R, ÁGUA PLUVIAL, DN 50 X 40 MM, JUNTA ELÁSTICA, FORNECIDO E INSTALADO EM RAMAL DE ENCAMINHAMENTO. AF_12/2014</v>
          </cell>
          <cell r="C7194" t="str">
            <v>UN</v>
          </cell>
          <cell r="D7194">
            <v>5.78</v>
          </cell>
        </row>
        <row r="7195">
          <cell r="A7195">
            <v>89547</v>
          </cell>
          <cell r="B7195" t="str">
            <v>LUVA SIMPLES, PVC, SERIE R, ÁGUA PLUVIAL, DN 75 MM, JUNTA ELÁSTICA, FORNECIDO E INSTALADO EM RAMAL DE ENCAMINHAMENTO. AF_12/2014</v>
          </cell>
          <cell r="C7195" t="str">
            <v>UN</v>
          </cell>
          <cell r="D7195">
            <v>11.09</v>
          </cell>
        </row>
        <row r="7196">
          <cell r="A7196">
            <v>89548</v>
          </cell>
          <cell r="B7196" t="str">
            <v>LUVA DE CORRER, PVC, SERIE R, ÁGUA PLUVIAL, DN 75 MM, JUNTA ELÁSTICA, FORNECIDO E INSTALADO EM RAMAL DE ENCAMINHAMENTO. AF_12/2014</v>
          </cell>
          <cell r="C7196" t="str">
            <v>UN</v>
          </cell>
          <cell r="D7196">
            <v>12.27</v>
          </cell>
        </row>
        <row r="7197">
          <cell r="A7197">
            <v>89549</v>
          </cell>
          <cell r="B7197" t="str">
            <v>REDUÇÃO EXCÊNTRICA, PVC, SERIE R, ÁGUA PLUVIAL, DN 75 X 50 MM, JUNTA ELÁSTICA, FORNECIDO E INSTALADO EM RAMAL DE ENCAMINHAMENTO. AF_12/2014</v>
          </cell>
          <cell r="C7197" t="str">
            <v>UN</v>
          </cell>
          <cell r="D7197">
            <v>9.27</v>
          </cell>
        </row>
        <row r="7198">
          <cell r="A7198">
            <v>89550</v>
          </cell>
          <cell r="B7198" t="str">
            <v>TÊ DE INSPEÇÃO, PVC, SERIE R, ÁGUA PLUVIAL, DN 75 MM, JUNTA ELÁSTICA, FORNECIDO E INSTALADO EM RAMAL DE ENCAMINHAMENTO. AF_12/2014</v>
          </cell>
          <cell r="C7198" t="str">
            <v>UN</v>
          </cell>
          <cell r="D7198">
            <v>24.58</v>
          </cell>
        </row>
        <row r="7199">
          <cell r="A7199">
            <v>89551</v>
          </cell>
          <cell r="B7199" t="str">
            <v>LUVA SOLDÁVEL E COM ROSCA, PVC, SOLDÁVEL, DN 32MM X 1, INSTALADO EM PRUMADA DE ÁGUA - FORNECIMENTO E INSTALAÇÃO. AF_12/2014</v>
          </cell>
          <cell r="C7199" t="str">
            <v>UN</v>
          </cell>
          <cell r="D7199">
            <v>5.93</v>
          </cell>
        </row>
        <row r="7200">
          <cell r="A7200">
            <v>89552</v>
          </cell>
          <cell r="B7200" t="str">
            <v>UNIÃO, PVC, SOLDÁVEL, DN 32MM, INSTALADO EM PRUMADA DE ÁGUA - FORNECIMENTO E INSTALAÇÃO. AF_12/2014</v>
          </cell>
          <cell r="C7200" t="str">
            <v>UN</v>
          </cell>
          <cell r="D7200">
            <v>14.49</v>
          </cell>
        </row>
        <row r="7201">
          <cell r="A7201">
            <v>89553</v>
          </cell>
          <cell r="B7201" t="str">
            <v>ADAPTADOR CURTO COM BOLSA E ROSCA PARA REGISTRO, PVC, SOLDÁVEL, DN 32MM X 1, INSTALADO EM PRUMADA DE ÁGUA - FORNECIMENTO E INSTALAÇÃO. AF_12/2014</v>
          </cell>
          <cell r="C7201" t="str">
            <v>UN</v>
          </cell>
          <cell r="D7201">
            <v>4.09</v>
          </cell>
        </row>
        <row r="7202">
          <cell r="A7202">
            <v>89554</v>
          </cell>
          <cell r="B7202" t="str">
            <v>LUVA SIMPLES, PVC, SERIE R, ÁGUA PLUVIAL, DN 100 MM, JUNTA ELÁSTICA, FORNECIDO E INSTALADO EM RAMAL DE ENCAMINHAMENTO. AF_12/2014</v>
          </cell>
          <cell r="C7202" t="str">
            <v>UN</v>
          </cell>
          <cell r="D7202">
            <v>13.73</v>
          </cell>
        </row>
        <row r="7203">
          <cell r="A7203">
            <v>89555</v>
          </cell>
          <cell r="B7203" t="str">
            <v>CURVA DE TRANSPOSIÇÃO, PVC, SOLDÁVEL, DN 32MM, INSTALADO EM PRUMADA DE ÁGUA   FORNECIMENTO E INSTALAÇÃO. AF_12/2014</v>
          </cell>
          <cell r="C7203" t="str">
            <v>UN</v>
          </cell>
          <cell r="D7203">
            <v>13.02</v>
          </cell>
        </row>
        <row r="7204">
          <cell r="A7204">
            <v>89556</v>
          </cell>
          <cell r="B7204" t="str">
            <v>LUVA DE CORRER, PVC, SERIE R, ÁGUA PLUVIAL, DN 100 MM, JUNTA ELÁSTICA, FORNECIDO E INSTALADO EM RAMAL DE ENCAMINHAMENTO. AF_12/2014</v>
          </cell>
          <cell r="C7204" t="str">
            <v>UN</v>
          </cell>
          <cell r="D7204">
            <v>19.47</v>
          </cell>
        </row>
        <row r="7205">
          <cell r="A7205">
            <v>89557</v>
          </cell>
          <cell r="B7205" t="str">
            <v>REDUÇÃO EXCÊNTRICA, PVC, SERIE R, ÁGUA PLUVIAL, DN 100 X 75 MM, JUNTA ELÁSTICA, FORNECIDO E INSTALADO EM RAMAL DE ENCAMINHAMENTO. AF_12/2014</v>
          </cell>
          <cell r="C7205" t="str">
            <v>UN</v>
          </cell>
          <cell r="D7205">
            <v>15.76</v>
          </cell>
        </row>
        <row r="7206">
          <cell r="A7206">
            <v>89558</v>
          </cell>
          <cell r="B7206" t="str">
            <v>LUVA, PVC, SOLDÁVEL, DN 40MM, INSTALADO EM PRUMADA DE ÁGUA - FORNECIMENTO E INSTALAÇÃO. AF_12/2014</v>
          </cell>
          <cell r="C7206" t="str">
            <v>UN</v>
          </cell>
          <cell r="D7206">
            <v>5.85</v>
          </cell>
        </row>
        <row r="7207">
          <cell r="A7207">
            <v>89559</v>
          </cell>
          <cell r="B7207" t="str">
            <v>TÊ DE INSPEÇÃO, PVC, SERIE R, ÁGUA PLUVIAL, DN 100 MM, JUNTA ELÁSTICA, FORNECIDO E INSTALADO EM RAMAL DE ENCAMINHAMENTO. AF_12/2014</v>
          </cell>
          <cell r="C7207" t="str">
            <v>UN</v>
          </cell>
          <cell r="D7207">
            <v>32.97</v>
          </cell>
        </row>
        <row r="7208">
          <cell r="A7208">
            <v>89561</v>
          </cell>
          <cell r="B7208" t="str">
            <v>JUNÇÃO SIMPLES, PVC, SERIE R, ÁGUA PLUVIAL, DN 40 MM, JUNTA SOLDÁVEL, FORNECIDO E INSTALADO EM RAMAL DE ENCAMINHAMENTO. AF_12/2014</v>
          </cell>
          <cell r="C7208" t="str">
            <v>UN</v>
          </cell>
          <cell r="D7208">
            <v>9.3800000000000008</v>
          </cell>
        </row>
        <row r="7209">
          <cell r="A7209">
            <v>89562</v>
          </cell>
          <cell r="B7209" t="str">
            <v>LUVA DE REDUÇÃO, PVC, SOLDÁVEL, DN 40MM X 32MM, INSTALADO EM PRUMADA DE ÁGUA - FORNECIMENTO E INSTALAÇÃO. AF_12/2014</v>
          </cell>
          <cell r="C7209" t="str">
            <v>UN</v>
          </cell>
          <cell r="D7209">
            <v>5.84</v>
          </cell>
        </row>
        <row r="7210">
          <cell r="A7210">
            <v>89563</v>
          </cell>
          <cell r="B7210" t="str">
            <v>JUNÇÃO SIMPLES, PVC, SERIE R, ÁGUA PLUVIAL, DN 50 MM, JUNTA ELÁSTICA, FORNECIDO E INSTALADO EM RAMAL DE ENCAMINHAMENTO. AF_12/2014</v>
          </cell>
          <cell r="C7210" t="str">
            <v>UN</v>
          </cell>
          <cell r="D7210">
            <v>13.88</v>
          </cell>
        </row>
        <row r="7211">
          <cell r="A7211">
            <v>89564</v>
          </cell>
          <cell r="B7211" t="str">
            <v>LUVA COM ROSCA, PVC, SOLDÁVEL, DN 40MM X 1.1/4, INSTALADO EM PRUMADA DE ÁGUA - FORNECIMENTO E INSTALAÇÃO. AF_12/2014</v>
          </cell>
          <cell r="C7211" t="str">
            <v>UN</v>
          </cell>
          <cell r="D7211">
            <v>10.56</v>
          </cell>
        </row>
        <row r="7212">
          <cell r="A7212">
            <v>89565</v>
          </cell>
          <cell r="B7212" t="str">
            <v>JUNÇÃO SIMPLES, PVC, SERIE R, ÁGUA PLUVIAL, DN 75 X 75 MM, JUNTA ELÁSTICA, FORNECIDO E INSTALADO EM RAMAL DE ENCAMINHAMENTO. AF_12/2014</v>
          </cell>
          <cell r="C7212" t="str">
            <v>UN</v>
          </cell>
          <cell r="D7212">
            <v>30.12</v>
          </cell>
        </row>
        <row r="7213">
          <cell r="A7213">
            <v>89566</v>
          </cell>
          <cell r="B7213" t="str">
            <v>TÊ, PVC, SERIE R, ÁGUA PLUVIAL, DN 75 MM, JUNTA ELÁSTICA, FORNECIDO E INSTALADO EM RAMAL DE ENCAMINHAMENTO. AF_12/2014</v>
          </cell>
          <cell r="C7213" t="str">
            <v>UN</v>
          </cell>
          <cell r="D7213">
            <v>25.41</v>
          </cell>
        </row>
        <row r="7214">
          <cell r="A7214">
            <v>89567</v>
          </cell>
          <cell r="B7214" t="str">
            <v>JUNÇÃO SIMPLES, PVC, SERIE R, ÁGUA PLUVIAL, DN 100 X 100 MM, JUNTA ELÁSTICA, FORNECIDO E INSTALADO EM RAMAL DE ENCAMINHAMENTO. AF_12/2014</v>
          </cell>
          <cell r="C7214" t="str">
            <v>UN</v>
          </cell>
          <cell r="D7214">
            <v>44.84</v>
          </cell>
        </row>
        <row r="7215">
          <cell r="A7215">
            <v>89568</v>
          </cell>
          <cell r="B7215" t="str">
            <v>UNIÃO, PVC, SOLDÁVEL, DN 40MM, INSTALADO EM PRUMADA DE ÁGUA - FORNECIMENTO E INSTALAÇÃO. AF_12/2014</v>
          </cell>
          <cell r="C7215" t="str">
            <v>UN</v>
          </cell>
          <cell r="D7215">
            <v>26.59</v>
          </cell>
        </row>
        <row r="7216">
          <cell r="A7216">
            <v>89569</v>
          </cell>
          <cell r="B7216" t="str">
            <v>JUNÇÃO SIMPLES, PVC, SERIE R, ÁGUA PLUVIAL, DN 100 X 75 MM, JUNTA ELÁSTICA, FORNECIDO E INSTALADO EM RAMAL DE ENCAMINHAMENTO. AF_12/2014</v>
          </cell>
          <cell r="C7216" t="str">
            <v>UN</v>
          </cell>
          <cell r="D7216">
            <v>43.41</v>
          </cell>
        </row>
        <row r="7217">
          <cell r="A7217">
            <v>89570</v>
          </cell>
          <cell r="B7217" t="str">
            <v>ADAPTADOR CURTO COM BOLSA E ROSCA PARA REGISTRO, PVC, SOLDÁVEL, DN 40MM X 1.1/2, INSTALADO EM PRUMADA DE ÁGUA - FORNECIMENTO E INSTALAÇÃO. AF_12/2014</v>
          </cell>
          <cell r="C7217" t="str">
            <v>UN</v>
          </cell>
          <cell r="D7217">
            <v>6.97</v>
          </cell>
        </row>
        <row r="7218">
          <cell r="A7218">
            <v>89571</v>
          </cell>
          <cell r="B7218" t="str">
            <v>TÊ, PVC, SERIE R, ÁGUA PLUVIAL, DN 100 X 100 MM, JUNTA ELÁSTICA, FORNECIDO E INSTALADO EM RAMAL DE ENCAMINHAMENTO. AF_12/2014</v>
          </cell>
          <cell r="C7218" t="str">
            <v>UN</v>
          </cell>
          <cell r="D7218">
            <v>40.1</v>
          </cell>
        </row>
        <row r="7219">
          <cell r="A7219">
            <v>89572</v>
          </cell>
          <cell r="B7219" t="str">
            <v>ADAPTADOR CURTO COM BOLSA E ROSCA PARA REGISTRO, PVC, SOLDÁVEL, DN 40MM X 1.1/4, INSTALADO EM PRUMADA DE ÁGUA - FORNECIMENTO E INSTALAÇÃO. AF_12/2014</v>
          </cell>
          <cell r="C7219" t="str">
            <v>UN</v>
          </cell>
          <cell r="D7219">
            <v>6.03</v>
          </cell>
        </row>
        <row r="7220">
          <cell r="A7220">
            <v>89573</v>
          </cell>
          <cell r="B7220" t="str">
            <v>TÊ, PVC, SERIE R, ÁGUA PLUVIAL, DN 100 X 75 MM, JUNTA ELÁSTICA, FORNECIDO E INSTALADO EM RAMAL DE ENCAMINHAMENTO. AF_12/2014</v>
          </cell>
          <cell r="C7220" t="str">
            <v>UN</v>
          </cell>
          <cell r="D7220">
            <v>32.08</v>
          </cell>
        </row>
        <row r="7221">
          <cell r="A7221">
            <v>89574</v>
          </cell>
          <cell r="B7221" t="str">
            <v>JUNÇÃO DUPLA, PVC, SERIE R, ÁGUA PLUVIAL, DN 100 X 100 X 100 MM, JUNTA ELÁSTICA, FORNECIDO E INSTALADO EM RAMAL DE ENCAMINHAMENTO. AF_12/2014</v>
          </cell>
          <cell r="C7221" t="str">
            <v>UN</v>
          </cell>
          <cell r="D7221">
            <v>58.1</v>
          </cell>
        </row>
        <row r="7222">
          <cell r="A7222">
            <v>89575</v>
          </cell>
          <cell r="B7222" t="str">
            <v>LUVA, PVC, SOLDÁVEL, DN 50MM, INSTALADO EM PRUMADA DE ÁGUA - FORNECIMENTO E INSTALAÇÃO. AF_12/2014</v>
          </cell>
          <cell r="C7222" t="str">
            <v>UN</v>
          </cell>
          <cell r="D7222">
            <v>7.35</v>
          </cell>
        </row>
        <row r="7223">
          <cell r="A7223">
            <v>89576</v>
          </cell>
          <cell r="B7223" t="str">
            <v>TUBO PVC, SÉRIE R, ÁGUA PLUVIAL, DN 75 MM, FORNECIDO E INSTALADO EM CONDUTORES VERTICAIS DE ÁGUAS PLUVIAIS. AF_12/2014</v>
          </cell>
          <cell r="C7223" t="str">
            <v>M</v>
          </cell>
          <cell r="D7223">
            <v>11.41</v>
          </cell>
        </row>
        <row r="7224">
          <cell r="A7224">
            <v>89577</v>
          </cell>
          <cell r="B7224" t="str">
            <v>LUVA DE CORRER, PVC, SOLDÁVEL, DN 50MM, INSTALADO EM PRUMADA DE ÁGUA - FORNECIMENTO E INSTALAÇÃO. AF_12/2014</v>
          </cell>
          <cell r="C7224" t="str">
            <v>UN</v>
          </cell>
          <cell r="D7224">
            <v>24.71</v>
          </cell>
        </row>
        <row r="7225">
          <cell r="A7225">
            <v>89578</v>
          </cell>
          <cell r="B7225" t="str">
            <v>TUBO PVC, SÉRIE R, ÁGUA PLUVIAL, DN 100 MM, FORNECIDO E INSTALADO EM CONDUTORES VERTICAIS DE ÁGUAS PLUVIAIS. AF_12/2014</v>
          </cell>
          <cell r="C7225" t="str">
            <v>M</v>
          </cell>
          <cell r="D7225">
            <v>19.22</v>
          </cell>
        </row>
        <row r="7226">
          <cell r="A7226">
            <v>89579</v>
          </cell>
          <cell r="B7226" t="str">
            <v>LUVA DE REDUÇÃO, PVC, SOLDÁVEL, DN 50MM X 25MM, INSTALADO EM PRUMADA DE ÁGUA   FORNECIMENTO E INSTALAÇÃO. AF_12/2014</v>
          </cell>
          <cell r="C7226" t="str">
            <v>UN</v>
          </cell>
          <cell r="D7226">
            <v>7.25</v>
          </cell>
        </row>
        <row r="7227">
          <cell r="A7227">
            <v>89580</v>
          </cell>
          <cell r="B7227" t="str">
            <v>TUBO PVC, SÉRIE R, ÁGUA PLUVIAL, DN 150 MM, FORNECIDO E INSTALADO EM CONDUTORES VERTICAIS DE ÁGUAS PLUVIAIS. AF_12/2014</v>
          </cell>
          <cell r="C7227" t="str">
            <v>M</v>
          </cell>
          <cell r="D7227">
            <v>37.78</v>
          </cell>
        </row>
        <row r="7228">
          <cell r="A7228">
            <v>89581</v>
          </cell>
          <cell r="B7228" t="str">
            <v>JOELHO 90 GRAUS, PVC, SERIE R, ÁGUA PLUVIAL, DN 75 MM, JUNTA ELÁSTICA, FORNECIDO E INSTALADO EM CONDUTORES VERTICAIS DE ÁGUAS PLUVIAIS. AF_12/2014</v>
          </cell>
          <cell r="C7228" t="str">
            <v>UN</v>
          </cell>
          <cell r="D7228">
            <v>15.24</v>
          </cell>
        </row>
        <row r="7229">
          <cell r="A7229">
            <v>89582</v>
          </cell>
          <cell r="B7229" t="str">
            <v>JOELHO 45 GRAUS, PVC, SERIE R, ÁGUA PLUVIAL, DN 75 MM, JUNTA ELÁSTICA, FORNECIDO E INSTALADO EM CONDUTORES VERTICAIS DE ÁGUAS PLUVIAIS. AF_12/2014</v>
          </cell>
          <cell r="C7229" t="str">
            <v>UN</v>
          </cell>
          <cell r="D7229">
            <v>14.86</v>
          </cell>
        </row>
        <row r="7230">
          <cell r="A7230">
            <v>89583</v>
          </cell>
          <cell r="B7230" t="str">
            <v>CURVA 87 GRAUS E 30 MINUTOS, PVC, SERIE R, ÁGUA PLUVIAL, DN 75 MM, JUNTA ELÁSTICA, FORNECIDO E INSTALADO EM CONDUTORES VERTICAIS DE ÁGUAS PLUVIAIS. AF_12/2014</v>
          </cell>
          <cell r="C7230" t="str">
            <v>UN</v>
          </cell>
          <cell r="D7230">
            <v>19.8</v>
          </cell>
        </row>
        <row r="7231">
          <cell r="A7231">
            <v>89584</v>
          </cell>
          <cell r="B7231" t="str">
            <v>JOELHO 90 GRAUS, PVC, SERIE R, ÁGUA PLUVIAL, DN 100 MM, JUNTA ELÁSTICA, FORNECIDO E INSTALADO EM CONDUTORES VERTICAIS DE ÁGUAS PLUVIAIS. AF_12/2014</v>
          </cell>
          <cell r="C7231" t="str">
            <v>UN</v>
          </cell>
          <cell r="D7231">
            <v>24.14</v>
          </cell>
        </row>
        <row r="7232">
          <cell r="A7232">
            <v>89585</v>
          </cell>
          <cell r="B7232" t="str">
            <v>JOELHO 45 GRAUS, PVC, SERIE R, ÁGUA PLUVIAL, DN 100 MM, JUNTA ELÁSTICA, FORNECIDO E INSTALADO EM CONDUTORES VERTICAIS DE ÁGUAS PLUVIAIS. AF_12/2014</v>
          </cell>
          <cell r="C7232" t="str">
            <v>UN</v>
          </cell>
          <cell r="D7232">
            <v>20.58</v>
          </cell>
        </row>
        <row r="7233">
          <cell r="A7233">
            <v>89586</v>
          </cell>
          <cell r="B7233" t="str">
            <v>JOELHO 45 GRAUS PARA PÉ DE COLUNA, PVC, SERIE R, ÁGUA PLUVIAL, DN 100 MM, JUNTA ELÁSTICA, FORNECIDO E INSTALADO EM CONDUTORES VERTICAIS DE ÁGUAS PLUVIAIS. AF_12/2014</v>
          </cell>
          <cell r="C7233" t="str">
            <v>UN</v>
          </cell>
          <cell r="D7233">
            <v>20.58</v>
          </cell>
        </row>
        <row r="7234">
          <cell r="A7234">
            <v>89587</v>
          </cell>
          <cell r="B7234" t="str">
            <v>CURVA 87 GRAUS E 30 MINUTOS, PVC, SERIE R, ÁGUA PLUVIAL, DN 100 MM, JUNTA ELÁSTICA, FORNECIDO E INSTALADO EM CONDUTORES VERTICAIS DE ÁGUAS PLUVIAIS. AF_12/2014</v>
          </cell>
          <cell r="C7234" t="str">
            <v>UN</v>
          </cell>
          <cell r="D7234">
            <v>32.99</v>
          </cell>
        </row>
        <row r="7235">
          <cell r="A7235">
            <v>89590</v>
          </cell>
          <cell r="B7235" t="str">
            <v>JOELHO 90 GRAUS, PVC, SERIE R, ÁGUA PLUVIAL, DN 150 MM, JUNTA ELÁSTICA, FORNECIDO E INSTALADO EM CONDUTORES VERTICAIS DE ÁGUAS PLUVIAIS. AF_12/2014</v>
          </cell>
          <cell r="C7235" t="str">
            <v>UN</v>
          </cell>
          <cell r="D7235">
            <v>74.599999999999994</v>
          </cell>
        </row>
        <row r="7236">
          <cell r="A7236">
            <v>89591</v>
          </cell>
          <cell r="B7236" t="str">
            <v>JOELHO 45 GRAUS, PVC, SERIE R, ÁGUA PLUVIAL, DN 150 MM, JUNTA ELÁSTICA, FORNECIDO E INSTALADO EM CONDUTORES VERTICAIS DE ÁGUAS PLUVIAIS. AF_12/2014</v>
          </cell>
          <cell r="C7236" t="str">
            <v>UN</v>
          </cell>
          <cell r="D7236">
            <v>61.33</v>
          </cell>
        </row>
        <row r="7237">
          <cell r="A7237">
            <v>89592</v>
          </cell>
          <cell r="B7237" t="str">
            <v>CURVA 87 GRAUS E 30 MINUTOS, PVC, SERIE R, ÁGUA PLUVIAL, DN 150 MM, JUNTA ELÁSTICA, FORNECIDO E INSTALADO EM CONDUTORES VERTICAIS DE ÁGUAS PLUVIAIS. AF_12/2014</v>
          </cell>
          <cell r="C7237" t="str">
            <v>UN</v>
          </cell>
          <cell r="D7237">
            <v>209.9</v>
          </cell>
        </row>
        <row r="7238">
          <cell r="A7238">
            <v>89593</v>
          </cell>
          <cell r="B7238" t="str">
            <v>LUVA COM ROSCA, PVC, SOLDÁVEL, DN 50MM X 1.1/2, INSTALADO EM PRUMADA DE ÁGUA - FORNECIMENTO E INSTALAÇÃO. AF_12/2014</v>
          </cell>
          <cell r="C7238" t="str">
            <v>UN</v>
          </cell>
          <cell r="D7238">
            <v>17.329999999999998</v>
          </cell>
        </row>
        <row r="7239">
          <cell r="A7239">
            <v>89594</v>
          </cell>
          <cell r="B7239" t="str">
            <v>UNIÃO, PVC, SOLDÁVEL, DN 50MM, INSTALADO EM PRUMADA DE ÁGUA - FORNECIMENTO E INSTALAÇÃO. AF_12/2014</v>
          </cell>
          <cell r="C7239" t="str">
            <v>UN</v>
          </cell>
          <cell r="D7239">
            <v>31.74</v>
          </cell>
        </row>
        <row r="7240">
          <cell r="A7240">
            <v>89595</v>
          </cell>
          <cell r="B7240" t="str">
            <v>ADAPTADOR CURTO COM BOLSA E ROSCA PARA REGISTRO, PVC, SOLDÁVEL, DN 50MM X 1.1/4, INSTALADO EM PRUMADA DE ÁGUA - FORNECIMENTO E INSTALAÇÃO. AF_12/2014</v>
          </cell>
          <cell r="C7240" t="str">
            <v>UN</v>
          </cell>
          <cell r="D7240">
            <v>10.9</v>
          </cell>
        </row>
        <row r="7241">
          <cell r="A7241">
            <v>89596</v>
          </cell>
          <cell r="B7241" t="str">
            <v>ADAPTADOR CURTO COM BOLSA E ROSCA PARA REGISTRO, PVC, SOLDÁVEL, DN 50MM X 1.1/2, INSTALADO EM PRUMADA DE ÁGUA - FORNECIMENTO E INSTALAÇÃO. AF_12/2014</v>
          </cell>
          <cell r="C7241" t="str">
            <v>UN</v>
          </cell>
          <cell r="D7241">
            <v>7.73</v>
          </cell>
        </row>
        <row r="7242">
          <cell r="A7242">
            <v>89597</v>
          </cell>
          <cell r="B7242" t="str">
            <v>LUVA, PVC, SOLDÁVEL, DN 60MM, INSTALADO EM PRUMADA DE ÁGUA - FORNECIMENTO E INSTALAÇÃO. AF_12/2014</v>
          </cell>
          <cell r="C7242" t="str">
            <v>UN</v>
          </cell>
          <cell r="D7242">
            <v>14.17</v>
          </cell>
        </row>
        <row r="7243">
          <cell r="A7243">
            <v>89598</v>
          </cell>
          <cell r="B7243" t="str">
            <v>LUVA DE CORRER, PVC, SOLDÁVEL, DN 60MM, INSTALADO EM PRUMADA DE ÁGUA   FORNECIMENTO E INSTALAÇÃO. AF_12/2014</v>
          </cell>
          <cell r="C7243" t="str">
            <v>UN</v>
          </cell>
          <cell r="D7243">
            <v>32.61</v>
          </cell>
        </row>
        <row r="7244">
          <cell r="A7244">
            <v>89599</v>
          </cell>
          <cell r="B7244" t="str">
            <v>LUVA SIMPLES, PVC, SERIE R, ÁGUA PLUVIAL, DN 75 MM, JUNTA ELÁSTICA, FORNECIDO E INSTALADO EM CONDUTORES VERTICAIS DE ÁGUAS PLUVIAIS. AF_12/2014</v>
          </cell>
          <cell r="C7244" t="str">
            <v>UN</v>
          </cell>
          <cell r="D7244">
            <v>10.119999999999999</v>
          </cell>
        </row>
        <row r="7245">
          <cell r="A7245">
            <v>89600</v>
          </cell>
          <cell r="B7245" t="str">
            <v>LUVA DE CORRER, PVC, SERIE R, ÁGUA PLUVIAL, DN 75 MM, JUNTA ELÁSTICA, FORNECIDO E INSTALADO EM CONDUTORES VERTICAIS DE ÁGUAS PLUVIAIS. AF_12/2014</v>
          </cell>
          <cell r="C7245" t="str">
            <v>UN</v>
          </cell>
          <cell r="D7245">
            <v>11.3</v>
          </cell>
        </row>
        <row r="7246">
          <cell r="A7246">
            <v>89605</v>
          </cell>
          <cell r="B7246" t="str">
            <v>LUVA DE REDUÇÃO, PVC, SOLDÁVEL, DN 60MM X 50MM, INSTALADO EM PRUMADA DE ÁGUA - FORNECIMENTO E INSTALAÇÃO. AF_12/2014</v>
          </cell>
          <cell r="C7246" t="str">
            <v>UN</v>
          </cell>
          <cell r="D7246">
            <v>12.75</v>
          </cell>
        </row>
        <row r="7247">
          <cell r="A7247">
            <v>89609</v>
          </cell>
          <cell r="B7247" t="str">
            <v>UNIÃO, PVC, SOLDÁVEL, DN 60MM, INSTALADO EM PRUMADA DE ÁGUA - FORNECIMENTO E INSTALAÇÃO. AF_12/2014</v>
          </cell>
          <cell r="C7247" t="str">
            <v>UN</v>
          </cell>
          <cell r="D7247">
            <v>69.19</v>
          </cell>
        </row>
        <row r="7248">
          <cell r="A7248">
            <v>89610</v>
          </cell>
          <cell r="B7248" t="str">
            <v>ADAPTADOR CURTO COM BOLSA E ROSCA PARA REGISTRO, PVC, SOLDÁVEL, DN 60MM X 2, INSTALADO EM PRUMADA DE ÁGUA - FORNECIMENTO E INSTALAÇÃO. AF_12/2014</v>
          </cell>
          <cell r="C7248" t="str">
            <v>UN</v>
          </cell>
          <cell r="D7248">
            <v>14.51</v>
          </cell>
        </row>
        <row r="7249">
          <cell r="A7249">
            <v>89611</v>
          </cell>
          <cell r="B7249" t="str">
            <v>LUVA, PVC, SOLDÁVEL, DN 75MM, INSTALADO EM PRUMADA DE ÁGUA - FORNECIMENTO E INSTALAÇÃO. AF_12/2014</v>
          </cell>
          <cell r="C7249" t="str">
            <v>UN</v>
          </cell>
          <cell r="D7249">
            <v>20.93</v>
          </cell>
        </row>
        <row r="7250">
          <cell r="A7250">
            <v>89612</v>
          </cell>
          <cell r="B7250" t="str">
            <v>UNIÃO, PVC, SOLDÁVEL, DN 75MM, INSTALADO EM PRUMADA DE ÁGUA - FORNECIMENTO E INSTALAÇÃO. AF_12/2014</v>
          </cell>
          <cell r="C7250" t="str">
            <v>UN</v>
          </cell>
          <cell r="D7250">
            <v>140.59</v>
          </cell>
        </row>
        <row r="7251">
          <cell r="A7251">
            <v>89613</v>
          </cell>
          <cell r="B7251" t="str">
            <v>ADAPTADOR CURTO COM BOLSA E ROSCA PARA REGISTRO, PVC, SOLDÁVEL, DN 75MM X 2.1/2, INSTALADO EM PRUMADA DE ÁGUA - FORNECIMENTO E INSTALAÇÃO. AF_12/2014</v>
          </cell>
          <cell r="C7251" t="str">
            <v>UN</v>
          </cell>
          <cell r="D7251">
            <v>23.61</v>
          </cell>
        </row>
        <row r="7252">
          <cell r="A7252">
            <v>89614</v>
          </cell>
          <cell r="B7252" t="str">
            <v>LUVA, PVC, SOLDÁVEL, DN 85MM, INSTALADO EM PRUMADA DE ÁGUA - FORNECIMENTO E INSTALAÇÃO. AF_12/2014</v>
          </cell>
          <cell r="C7252" t="str">
            <v>UN</v>
          </cell>
          <cell r="D7252">
            <v>39.5</v>
          </cell>
        </row>
        <row r="7253">
          <cell r="A7253">
            <v>89615</v>
          </cell>
          <cell r="B7253" t="str">
            <v>UNIÃO, PVC, SOLDÁVEL, DN 85MM, INSTALADO EM PRUMADA DE ÁGUA - FORNECIMENTO E INSTALAÇÃO. AF_12/2014</v>
          </cell>
          <cell r="C7253" t="str">
            <v>UN</v>
          </cell>
          <cell r="D7253">
            <v>206.25</v>
          </cell>
        </row>
        <row r="7254">
          <cell r="A7254">
            <v>89616</v>
          </cell>
          <cell r="B7254" t="str">
            <v>ADAPTADOR CURTO COM BOLSA E ROSCA PARA REGISTRO, PVC, SOLDÁVEL, DN 85MM X 3, INSTALADO EM PRUMADA DE ÁGUA - FORNECIMENTO E INSTALAÇÃO. AF_12/2014</v>
          </cell>
          <cell r="C7254" t="str">
            <v>UN</v>
          </cell>
          <cell r="D7254">
            <v>32.89</v>
          </cell>
        </row>
        <row r="7255">
          <cell r="A7255">
            <v>89617</v>
          </cell>
          <cell r="B7255" t="str">
            <v>TE, PVC, SOLDÁVEL, DN 25MM, INSTALADO EM PRUMADA DE ÁGUA - FORNECIMENTO E INSTALAÇÃO. AF_12/2014</v>
          </cell>
          <cell r="C7255" t="str">
            <v>UN</v>
          </cell>
          <cell r="D7255">
            <v>4.49</v>
          </cell>
        </row>
        <row r="7256">
          <cell r="A7256">
            <v>89618</v>
          </cell>
          <cell r="B7256" t="str">
            <v>TÊ COM BUCHA DE LATÃO NA BOLSA CENTRAL, PVC, SOLDÁVEL, DN 25MM X 1/2, INSTALADO EM PRUMADA DE ÁGUA - FORNECIMENTO E INSTALAÇÃO. AF_12/2014</v>
          </cell>
          <cell r="C7256" t="str">
            <v>UN</v>
          </cell>
          <cell r="D7256">
            <v>10.61</v>
          </cell>
        </row>
        <row r="7257">
          <cell r="A7257">
            <v>89619</v>
          </cell>
          <cell r="B7257" t="str">
            <v>TÊ DE REDUÇÃO, PVC, SOLDÁVEL, DN 25MM X 20MM, INSTALADO EM PRUMADA DE ÁGUA - FORNECIMENTO E INSTALAÇÃO. AF_12/2014</v>
          </cell>
          <cell r="C7257" t="str">
            <v>UN</v>
          </cell>
          <cell r="D7257">
            <v>5.78</v>
          </cell>
        </row>
        <row r="7258">
          <cell r="A7258">
            <v>89620</v>
          </cell>
          <cell r="B7258" t="str">
            <v>TE, PVC, SOLDÁVEL, DN 32MM, INSTALADO EM PRUMADA DE ÁGUA - FORNECIMENTO E INSTALAÇÃO. AF_12/2014</v>
          </cell>
          <cell r="C7258" t="str">
            <v>UN</v>
          </cell>
          <cell r="D7258">
            <v>6.8</v>
          </cell>
        </row>
        <row r="7259">
          <cell r="A7259">
            <v>89621</v>
          </cell>
          <cell r="B7259" t="str">
            <v>TÊ COM BUCHA DE LATÃO NA BOLSA CENTRAL, PVC, SOLDÁVEL, DN 32MM X 3/4, INSTALADO EM PRUMADA DE ÁGUA - FORNECIMENTO E INSTALAÇÃO. AF_12/2014</v>
          </cell>
          <cell r="C7259" t="str">
            <v>UN</v>
          </cell>
          <cell r="D7259">
            <v>16.59</v>
          </cell>
        </row>
        <row r="7260">
          <cell r="A7260">
            <v>89622</v>
          </cell>
          <cell r="B7260" t="str">
            <v>TÊ DE REDUÇÃO, PVC, SOLDÁVEL, DN 32MM X 25MM, INSTALADO EM PRUMADA DE ÁGUA - FORNECIMENTO E INSTALAÇÃO. AF_12/2014</v>
          </cell>
          <cell r="C7260" t="str">
            <v>UN</v>
          </cell>
          <cell r="D7260">
            <v>8.7899999999999991</v>
          </cell>
        </row>
        <row r="7261">
          <cell r="A7261">
            <v>89623</v>
          </cell>
          <cell r="B7261" t="str">
            <v>TE, PVC, SOLDÁVEL, DN 40MM, INSTALADO EM PRUMADA DE ÁGUA - FORNECIMENTO E INSTALAÇÃO. AF_12/2014</v>
          </cell>
          <cell r="C7261" t="str">
            <v>UN</v>
          </cell>
          <cell r="D7261">
            <v>11.49</v>
          </cell>
        </row>
        <row r="7262">
          <cell r="A7262">
            <v>89624</v>
          </cell>
          <cell r="B7262" t="str">
            <v>TÊ DE REDUÇÃO, PVC, SOLDÁVEL, DN 40MM X 32MM, INSTALADO EM PRUMADA DE ÁGUA - FORNECIMENTO E INSTALAÇÃO. AF_12/2014</v>
          </cell>
          <cell r="C7262" t="str">
            <v>UN</v>
          </cell>
          <cell r="D7262">
            <v>11.39</v>
          </cell>
        </row>
        <row r="7263">
          <cell r="A7263">
            <v>89625</v>
          </cell>
          <cell r="B7263" t="str">
            <v>TE, PVC, SOLDÁVEL, DN 50MM, INSTALADO EM PRUMADA DE ÁGUA - FORNECIMENTO E INSTALAÇÃO. AF_12/2014</v>
          </cell>
          <cell r="C7263" t="str">
            <v>UN</v>
          </cell>
          <cell r="D7263">
            <v>13.92</v>
          </cell>
        </row>
        <row r="7264">
          <cell r="A7264">
            <v>89626</v>
          </cell>
          <cell r="B7264" t="str">
            <v>TÊ DE REDUÇÃO, PVC, SOLDÁVEL, DN 50MM X 40MM, INSTALADO EM PRUMADA DE ÁGUA - FORNECIMENTO E INSTALAÇÃO. AF_12/2014</v>
          </cell>
          <cell r="C7264" t="str">
            <v>UN</v>
          </cell>
          <cell r="D7264">
            <v>17.36</v>
          </cell>
        </row>
        <row r="7265">
          <cell r="A7265">
            <v>89627</v>
          </cell>
          <cell r="B7265" t="str">
            <v>TÊ DE REDUÇÃO, PVC, SOLDÁVEL, DN 50MM X 25MM, INSTALADO EM PRUMADA DE ÁGUA - FORNECIMENTO E INSTALAÇÃO. AF_12/2014</v>
          </cell>
          <cell r="C7265" t="str">
            <v>UN</v>
          </cell>
          <cell r="D7265">
            <v>13.69</v>
          </cell>
        </row>
        <row r="7266">
          <cell r="A7266">
            <v>89628</v>
          </cell>
          <cell r="B7266" t="str">
            <v>TE, PVC, SOLDÁVEL, DN 60MM, INSTALADO EM PRUMADA DE ÁGUA - FORNECIMENTO E INSTALAÇÃO. AF_12/2014</v>
          </cell>
          <cell r="C7266" t="str">
            <v>UN</v>
          </cell>
          <cell r="D7266">
            <v>28.33</v>
          </cell>
        </row>
        <row r="7267">
          <cell r="A7267">
            <v>89629</v>
          </cell>
          <cell r="B7267" t="str">
            <v>TE, PVC, SOLDÁVEL, DN 75MM, INSTALADO EM PRUMADA DE ÁGUA - FORNECIMENTO E INSTALAÇÃO. AF_12/2014</v>
          </cell>
          <cell r="C7267" t="str">
            <v>UN</v>
          </cell>
          <cell r="D7267">
            <v>49.87</v>
          </cell>
        </row>
        <row r="7268">
          <cell r="A7268">
            <v>89630</v>
          </cell>
          <cell r="B7268" t="str">
            <v>TE DE REDUÇÃO, PVC, SOLDÁVEL, DN 75MM X 50MM, INSTALADO EM PRUMADA DE ÁGUA - FORNECIMENTO E INSTALAÇÃO. AF_12/2014</v>
          </cell>
          <cell r="C7268" t="str">
            <v>UN</v>
          </cell>
          <cell r="D7268">
            <v>43.02</v>
          </cell>
        </row>
        <row r="7269">
          <cell r="A7269">
            <v>89631</v>
          </cell>
          <cell r="B7269" t="str">
            <v>TE, PVC, SOLDÁVEL, DN 85MM, INSTALADO EM PRUMADA DE ÁGUA - FORNECIMENTO E INSTALAÇÃO. AF_12/2014</v>
          </cell>
          <cell r="C7269" t="str">
            <v>UN</v>
          </cell>
          <cell r="D7269">
            <v>72.91</v>
          </cell>
        </row>
        <row r="7270">
          <cell r="A7270">
            <v>89632</v>
          </cell>
          <cell r="B7270" t="str">
            <v>TE DE REDUÇÃO, PVC, SOLDÁVEL, DN 85MM X 60MM, INSTALADO EM PRUMADA DE ÁGUA - FORNECIMENTO E INSTALAÇÃO. AF_12/2014</v>
          </cell>
          <cell r="C7270" t="str">
            <v>UN</v>
          </cell>
          <cell r="D7270">
            <v>62.73</v>
          </cell>
        </row>
        <row r="7271">
          <cell r="A7271">
            <v>89633</v>
          </cell>
          <cell r="B7271" t="str">
            <v>TUBO, CPVC, SOLDÁVEL, DN 15MM, INSTALADO EM RAMAL OU SUB-RAMAL DE ÁGUA - FORNECIMENTO E INSTALAÇÃO. AF_12/2014</v>
          </cell>
          <cell r="C7271" t="str">
            <v>M</v>
          </cell>
          <cell r="D7271">
            <v>15.66</v>
          </cell>
        </row>
        <row r="7272">
          <cell r="A7272">
            <v>89634</v>
          </cell>
          <cell r="B7272" t="str">
            <v>TUBO, CPVC, SOLDÁVEL, DN 22MM, INSTALADO EM RAMAL OU SUB-RAMAL DE ÁGUA - FORNECIMENTO E INSTALAÇÃO. AF_12/2014</v>
          </cell>
          <cell r="C7272" t="str">
            <v>M</v>
          </cell>
          <cell r="D7272">
            <v>23.41</v>
          </cell>
        </row>
        <row r="7273">
          <cell r="A7273">
            <v>89635</v>
          </cell>
          <cell r="B7273" t="str">
            <v>TUBO, CPVC, SOLDÁVEL, DN 28MM, INSTALADO EM RAMAL OU SUB-RAMAL DE ÁGUA - FORNECIMENTO E INSTALAÇÃO. AF_12/2014</v>
          </cell>
          <cell r="C7273" t="str">
            <v>M</v>
          </cell>
          <cell r="D7273">
            <v>32.94</v>
          </cell>
        </row>
        <row r="7274">
          <cell r="A7274">
            <v>89636</v>
          </cell>
          <cell r="B7274" t="str">
            <v>TUBO, CPVC, SOLDÁVEL, DN 35MM, INSTALADO EM RAMAL OU SUB-RAMAL DE ÁGUA  FORNECIMENTO E INSTALAÇÃO. AF_12/2014</v>
          </cell>
          <cell r="C7274" t="str">
            <v>M</v>
          </cell>
          <cell r="D7274">
            <v>40.01</v>
          </cell>
        </row>
        <row r="7275">
          <cell r="A7275">
            <v>89637</v>
          </cell>
          <cell r="B7275" t="str">
            <v>JOELHO 90 GRAUS, CPVC, SOLDÁVEL, DN 15MM, INSTALADO EM RAMAL OU SUB-RAMAL DE ÁGUA - FORNECIMENTO E INSTALAÇÃO. AF_12/2014</v>
          </cell>
          <cell r="C7275" t="str">
            <v>UN</v>
          </cell>
          <cell r="D7275">
            <v>6.68</v>
          </cell>
        </row>
        <row r="7276">
          <cell r="A7276">
            <v>89638</v>
          </cell>
          <cell r="B7276" t="str">
            <v>JOELHO 45 GRAUS, CPVC, SOLDÁVEL, DN 15MM, INSTALADO EM RAMAL OU SUB-RAMAL DE ÁGUA - FORNECIMENTO E INSTALAÇÃO. AF_12/2014</v>
          </cell>
          <cell r="C7276" t="str">
            <v>UN</v>
          </cell>
          <cell r="D7276">
            <v>7.49</v>
          </cell>
        </row>
        <row r="7277">
          <cell r="A7277">
            <v>89639</v>
          </cell>
          <cell r="B7277" t="str">
            <v>CURVA 90 GRAUS, CPVC, SOLDÁVEL, DN 15MM, INSTALADO EM RAMAL OU SUB-RAMAL DE ÁGUA - FORNECIMENTO E INSTALAÇÃO. AF_12/2014</v>
          </cell>
          <cell r="C7277" t="str">
            <v>UN</v>
          </cell>
          <cell r="D7277">
            <v>7.81</v>
          </cell>
        </row>
        <row r="7278">
          <cell r="A7278">
            <v>89641</v>
          </cell>
          <cell r="B7278" t="str">
            <v>JOELHO 90 GRAUS, CPVC, SOLDÁVEL, DN 22MM, INSTALADO EM RAMAL OU SUB-RAMAL DE ÁGUA - FORNECIMENTO E INSTALAÇÃO. AF_12/2014</v>
          </cell>
          <cell r="C7278" t="str">
            <v>UN</v>
          </cell>
          <cell r="D7278">
            <v>9.42</v>
          </cell>
        </row>
        <row r="7279">
          <cell r="A7279">
            <v>89642</v>
          </cell>
          <cell r="B7279" t="str">
            <v>JOELHO 45 GRAUS, CPVC, SOLDÁVEL, DN 22MM, INSTALADO EM RAMAL OU SUB-RAMAL DE ÁGUA - FORNECIMENTO E INSTALAÇÃO. AF_12/2014</v>
          </cell>
          <cell r="C7279" t="str">
            <v>UN</v>
          </cell>
          <cell r="D7279">
            <v>10.99</v>
          </cell>
        </row>
        <row r="7280">
          <cell r="A7280">
            <v>89643</v>
          </cell>
          <cell r="B7280" t="str">
            <v>CURVA 90 GRAUS, CPVC, SOLDÁVEL, DN 22MM, INSTALADO EM RAMAL OU SUB-RAMAL DE ÁGUA - FORNECIMENTO E INSTALAÇÃO. AF_12/2014</v>
          </cell>
          <cell r="C7280" t="str">
            <v>UN</v>
          </cell>
          <cell r="D7280">
            <v>11.51</v>
          </cell>
        </row>
        <row r="7281">
          <cell r="A7281">
            <v>89645</v>
          </cell>
          <cell r="B7281" t="str">
            <v>JOELHO DE TRANSIÇÃO, 90 GRAUS, CPVC, SOLDÁVEL, DN 22MM X 3/4", INSTALADO EM RAMAL OU SUB-RAMAL DE ÁGUA - FORNECIMENTO E INSTALAÇÃO. AF_12/2014</v>
          </cell>
          <cell r="C7281" t="str">
            <v>UN</v>
          </cell>
          <cell r="D7281">
            <v>21.33</v>
          </cell>
        </row>
        <row r="7282">
          <cell r="A7282">
            <v>89646</v>
          </cell>
          <cell r="B7282" t="str">
            <v>JOELHO 90 GRAUS, CPVC, SOLDÁVEL, DN 28MM, INSTALADO EM RAMAL OU SUB-RAMAL DE ÁGUA - FORNECIMENTO E INSTALAÇÃO. AF_12/2014</v>
          </cell>
          <cell r="C7282" t="str">
            <v>UN</v>
          </cell>
          <cell r="D7282">
            <v>14.93</v>
          </cell>
        </row>
        <row r="7283">
          <cell r="A7283">
            <v>89647</v>
          </cell>
          <cell r="B7283" t="str">
            <v>JOELHO 45 GRAUS, CPVC, SOLDÁVEL, DN 28MM, INSTALADO EM RAMAL OU SUB-RAMAL DE ÁGUA  FORNECIMENTO E INSTALAÇÃO. AF_12/2014</v>
          </cell>
          <cell r="C7283" t="str">
            <v>UN</v>
          </cell>
          <cell r="D7283">
            <v>14.57</v>
          </cell>
        </row>
        <row r="7284">
          <cell r="A7284">
            <v>89648</v>
          </cell>
          <cell r="B7284" t="str">
            <v>CURVA 90 GRAUS, CPVC, SOLDÁVEL, DN 28MM, INSTALADO EM RAMAL OU SUB-RAMAL DE ÁGUA  FORNECIMENTO E INSTALAÇÃO. AF_12/2014</v>
          </cell>
          <cell r="C7284" t="str">
            <v>UN</v>
          </cell>
          <cell r="D7284">
            <v>16.25</v>
          </cell>
        </row>
        <row r="7285">
          <cell r="A7285">
            <v>89649</v>
          </cell>
          <cell r="B7285" t="str">
            <v>JOELHO 90 GRAUS, CPVC, SOLDÁVEL, DN 35MM, INSTALADO EM RAMAL OU SUB-RAMAL DE ÁGUA  FORNECIMENTO E INSTALAÇÃO. AF_12/2014</v>
          </cell>
          <cell r="C7285" t="str">
            <v>UN</v>
          </cell>
          <cell r="D7285">
            <v>22.35</v>
          </cell>
        </row>
        <row r="7286">
          <cell r="A7286">
            <v>89650</v>
          </cell>
          <cell r="B7286" t="str">
            <v>JOELHO 45 GRAUS, CPVC, SOLDÁVEL, DN 35MM, INSTALADO EM RAMAL OU SUB-RAMAL DE ÁGUA  FORNECIMENTO E INSTALAÇÃO. AF_12/2014</v>
          </cell>
          <cell r="C7286" t="str">
            <v>UN</v>
          </cell>
          <cell r="D7286">
            <v>22.35</v>
          </cell>
        </row>
        <row r="7287">
          <cell r="A7287">
            <v>89651</v>
          </cell>
          <cell r="B7287" t="str">
            <v>LUVA, CPVC, SOLDÁVEL, DN 15MM, INSTALADO EM RAMAL OU SUB-RAMAL DE ÁGUA - FORNECIMENTO E INSTALAÇÃO. AF_12/2014</v>
          </cell>
          <cell r="C7287" t="str">
            <v>UN</v>
          </cell>
          <cell r="D7287">
            <v>4.5</v>
          </cell>
        </row>
        <row r="7288">
          <cell r="A7288">
            <v>89652</v>
          </cell>
          <cell r="B7288" t="str">
            <v>LUVA DE CORRER, CPVC, SOLDÁVEL, DN 15MM, INSTALADO EM RAMAL OU SUB-RAMAL DE ÁGUA  FORNECIMENTO E INSTALAÇÃO. AF_12/2014</v>
          </cell>
          <cell r="C7288" t="str">
            <v>UN</v>
          </cell>
          <cell r="D7288">
            <v>8.07</v>
          </cell>
        </row>
        <row r="7289">
          <cell r="A7289">
            <v>89653</v>
          </cell>
          <cell r="B7289" t="str">
            <v>LUVA DE TRANSIÇÃO, CPVC, SOLDÁVEL, DN15MM X 1/2", INSTALADO EM RAMAL OU SUB-RAMAL DE ÁGUA - FORNECIMENTO E INSTALAÇÃO. AF_12/2014</v>
          </cell>
          <cell r="C7289" t="str">
            <v>UN</v>
          </cell>
          <cell r="D7289">
            <v>13.57</v>
          </cell>
        </row>
        <row r="7290">
          <cell r="A7290">
            <v>89654</v>
          </cell>
          <cell r="B7290" t="str">
            <v>UNIÃO, CPVC, SOLDÁVEL, DN15MM, INSTALADO EM RAMAL OU SUB-RAMAL DE ÁGUA  FORNECIMENTO E INSTALAÇÃO. AF_12/2014</v>
          </cell>
          <cell r="C7290" t="str">
            <v>UN</v>
          </cell>
          <cell r="D7290">
            <v>13.2</v>
          </cell>
        </row>
        <row r="7291">
          <cell r="A7291">
            <v>89655</v>
          </cell>
          <cell r="B7291" t="str">
            <v>CONECTOR, CPVC, SOLDÁVEL, DN 15MM X 1/2, INSTALADO EM RAMAL OU SUB-RAMAL DE ÁGUA  FORNECIMENTO E INSTALAÇÃO. AF_12/2014</v>
          </cell>
          <cell r="C7291" t="str">
            <v>UN</v>
          </cell>
          <cell r="D7291">
            <v>19.920000000000002</v>
          </cell>
        </row>
        <row r="7292">
          <cell r="A7292">
            <v>89656</v>
          </cell>
          <cell r="B7292" t="str">
            <v>ADAPTADOR, CPVC, SOLDÁVEL, DN15MM, INSTALADO EM RAMAL OU SUB-RAMAL DE ÁGUA  FORNECIMENTO E INSTALAÇÃO. AF_12/2014</v>
          </cell>
          <cell r="C7292" t="str">
            <v>UN</v>
          </cell>
          <cell r="D7292">
            <v>8.64</v>
          </cell>
        </row>
        <row r="7293">
          <cell r="A7293">
            <v>89657</v>
          </cell>
          <cell r="B7293" t="str">
            <v>CURVA DE TRANSPOSIÇÃO, CPVC, SOLDÁVEL, DN15MM, INSTALADO EM RAMAL OU SUB-RAMAL DE ÁGUA  FORNECIMENTO E INSTALAÇÃO. AF_12/2014</v>
          </cell>
          <cell r="C7293" t="str">
            <v>UN</v>
          </cell>
          <cell r="D7293">
            <v>8.82</v>
          </cell>
        </row>
        <row r="7294">
          <cell r="A7294">
            <v>89658</v>
          </cell>
          <cell r="B7294" t="str">
            <v>LUVA, CPVC, SOLDÁVEL, DN 22MM, INSTALADO EM RAMAL OU SUB-RAMAL DE ÁGUA  FORNECIMENTO E INSTALAÇÃO. AF_12/2014</v>
          </cell>
          <cell r="C7294" t="str">
            <v>UN</v>
          </cell>
          <cell r="D7294">
            <v>6.17</v>
          </cell>
        </row>
        <row r="7295">
          <cell r="A7295">
            <v>89659</v>
          </cell>
          <cell r="B7295" t="str">
            <v>LUVA DE CORRER, CPVC, SOLDÁVEL, DN 22MM, INSTALADO EM RAMAL OU SUB-RAMAL DE ÁGUA  FORNECIMENTO E INSTALAÇÃO. AF_12/2014</v>
          </cell>
          <cell r="C7295" t="str">
            <v>UN</v>
          </cell>
          <cell r="D7295">
            <v>11.64</v>
          </cell>
        </row>
        <row r="7296">
          <cell r="A7296">
            <v>89660</v>
          </cell>
          <cell r="B7296" t="str">
            <v>LUVA DE TRANSIÇÃO, CPVC, SOLDÁVEL, DN22MM X 25MM, INSTALADO EM RAMAL OU SUB-RAMAL DE ÁGUA - FORNECIMENTO E INSTALAÇÃO. AF_12/2014</v>
          </cell>
          <cell r="C7296" t="str">
            <v>UN</v>
          </cell>
          <cell r="D7296">
            <v>5.7</v>
          </cell>
        </row>
        <row r="7297">
          <cell r="A7297">
            <v>89661</v>
          </cell>
          <cell r="B7297" t="str">
            <v>UNIÃO, CPVC, SOLDÁVEL, DN22MM, INSTALADO EM RAMAL OU SUB-RAMAL DE ÁGUA  FORNECIMENTO E INSTALAÇÃO. AF_12/2014</v>
          </cell>
          <cell r="C7297" t="str">
            <v>UN</v>
          </cell>
          <cell r="D7297">
            <v>15.8</v>
          </cell>
        </row>
        <row r="7298">
          <cell r="A7298">
            <v>89662</v>
          </cell>
          <cell r="B7298" t="str">
            <v>CONECTOR, CPVC, SOLDÁVEL, DN 22MM X 1/2, INSTALADO EM RAMAL OU SUB-RAMAL DE ÁGUA  FORNECIMENTO E INSTALAÇÃO. AF_12/2014</v>
          </cell>
          <cell r="C7298" t="str">
            <v>UN</v>
          </cell>
          <cell r="D7298">
            <v>24.71</v>
          </cell>
        </row>
        <row r="7299">
          <cell r="A7299">
            <v>89663</v>
          </cell>
          <cell r="B7299" t="str">
            <v>ADAPTADOR, CPVC, SOLDÁVEL, DN22MM, INSTALADO EM RAMAL OU SUB-RAMAL DE ÁGUA  FORNECIMENTO E INSTALAÇÃO. AF_12/2014</v>
          </cell>
          <cell r="C7299" t="str">
            <v>UN</v>
          </cell>
          <cell r="D7299">
            <v>9.7899999999999991</v>
          </cell>
        </row>
        <row r="7300">
          <cell r="A7300">
            <v>89664</v>
          </cell>
          <cell r="B7300" t="str">
            <v>CURVA DE TRANSPOSIÇÃO, CPVC, SOLDÁVEL, DN22MM, INSTALADO EM RAMAL OU SUB-RAMAL DE ÁGUA  FORNECIMENTO E INSTALAÇÃO. AF_12/2014</v>
          </cell>
          <cell r="C7300" t="str">
            <v>UN</v>
          </cell>
          <cell r="D7300">
            <v>11.64</v>
          </cell>
        </row>
        <row r="7301">
          <cell r="A7301">
            <v>89665</v>
          </cell>
          <cell r="B7301" t="str">
            <v>REDUÇÃO EXCÊNTRICA, PVC, SERIE R, ÁGUA PLUVIAL, DN 75 X 50 MM, JUNTA ELÁSTICA, FORNECIDO E INSTALADO EM CONDUTORES VERTICAIS DE ÁGUAS PLUVIAIS. AF_12/2014</v>
          </cell>
          <cell r="C7301" t="str">
            <v>UN</v>
          </cell>
          <cell r="D7301">
            <v>8.3000000000000007</v>
          </cell>
        </row>
        <row r="7302">
          <cell r="A7302">
            <v>89666</v>
          </cell>
          <cell r="B7302" t="str">
            <v>BUCHA DE REDUÇÃO, CPVC, SOLDÁVEL, DN22MM X 15MM, INSTALADO EM RAMAL OU SUB-RAMAL DE ÁGUA  FORNECIMENTO E INSTALAÇÃO. AF_12/2014</v>
          </cell>
          <cell r="C7302" t="str">
            <v>UN</v>
          </cell>
          <cell r="D7302">
            <v>4.88</v>
          </cell>
        </row>
        <row r="7303">
          <cell r="A7303">
            <v>89667</v>
          </cell>
          <cell r="B7303" t="str">
            <v>TÊ DE INSPEÇÃO, PVC, SERIE R, ÁGUA PLUVIAL, DN 75 MM, JUNTA ELÁSTICA, FORNECIDO E INSTALADO EM CONDUTORES VERTICAIS DE ÁGUAS PLUVIAIS. AF_12/2014</v>
          </cell>
          <cell r="C7303" t="str">
            <v>UN</v>
          </cell>
          <cell r="D7303">
            <v>23.61</v>
          </cell>
        </row>
        <row r="7304">
          <cell r="A7304">
            <v>89668</v>
          </cell>
          <cell r="B7304" t="str">
            <v>CONECTOR, CPVC, SOLDÁVEL, DN22MM X 3/4", INSTALADO EM RAMAL OU SUB-RAMAL DE ÁGUA - FORNECIMENTO E INSTALAÇÃO. AF_12/2014</v>
          </cell>
          <cell r="C7304" t="str">
            <v>UN</v>
          </cell>
          <cell r="D7304">
            <v>23.4</v>
          </cell>
        </row>
        <row r="7305">
          <cell r="A7305">
            <v>89669</v>
          </cell>
          <cell r="B7305" t="str">
            <v>LUVA SIMPLES, PVC, SERIE R, ÁGUA PLUVIAL, DN 100 MM, JUNTA ELÁSTICA, FORNECIDO E INSTALADO EM CONDUTORES VERTICAIS DE ÁGUAS PLUVIAIS. AF_12/2014</v>
          </cell>
          <cell r="C7305" t="str">
            <v>UN</v>
          </cell>
          <cell r="D7305">
            <v>12.93</v>
          </cell>
        </row>
        <row r="7306">
          <cell r="A7306">
            <v>89670</v>
          </cell>
          <cell r="B7306" t="str">
            <v>LUVA, CPVC, SOLDÁVEL, DN 28MM, INSTALADO EM RAMAL OU SUB-RAMAL DE ÁGUA  FORNECIMENTO E INSTALAÇÃO. AF_12/2014</v>
          </cell>
          <cell r="C7306" t="str">
            <v>UN</v>
          </cell>
          <cell r="D7306">
            <v>9.3000000000000007</v>
          </cell>
        </row>
        <row r="7307">
          <cell r="A7307">
            <v>89671</v>
          </cell>
          <cell r="B7307" t="str">
            <v>LUVA DE CORRER, PVC, SERIE R, ÁGUA PLUVIAL, DN 100 MM, JUNTA ELÁSTICA, FORNECIDO E INSTALADO EM CONDUTORES VERTICAIS DE ÁGUAS PLUVIAIS. AF_12/2014</v>
          </cell>
          <cell r="C7307" t="str">
            <v>UN</v>
          </cell>
          <cell r="D7307">
            <v>18.670000000000002</v>
          </cell>
        </row>
        <row r="7308">
          <cell r="A7308">
            <v>89672</v>
          </cell>
          <cell r="B7308" t="str">
            <v>LUVA DE CORRER, CPVC, SOLDÁVEL, DN 28MM, INSTALADO EM RAMAL OU SUB-RAMAL DE ÁGUA  FORNECIMENTO E INSTALAÇÃO. AF_12/2014</v>
          </cell>
          <cell r="C7308" t="str">
            <v>UN</v>
          </cell>
          <cell r="D7308">
            <v>15.57</v>
          </cell>
        </row>
        <row r="7309">
          <cell r="A7309">
            <v>89673</v>
          </cell>
          <cell r="B7309" t="str">
            <v>REDUÇÃO EXCÊNTRICA, PVC, SERIE R, ÁGUA PLUVIAL, DN 100 X 75 MM, JUNTA ELÁSTICA, FORNECIDO E INSTALADO EM CONDUTORES VERTICAIS DE ÁGUAS PLUVIAIS. AF_12/2014</v>
          </cell>
          <cell r="C7309" t="str">
            <v>UN</v>
          </cell>
          <cell r="D7309">
            <v>14.96</v>
          </cell>
        </row>
        <row r="7310">
          <cell r="A7310">
            <v>89674</v>
          </cell>
          <cell r="B7310" t="str">
            <v>UNIÃO, CPVC, SOLDÁVEL, DN28MM, INSTALADO EM RAMAL OU SUB-RAMAL DE ÁGUA  FORNECIMENTO E INSTALAÇÃO. AF_12/2014</v>
          </cell>
          <cell r="C7310" t="str">
            <v>UN</v>
          </cell>
          <cell r="D7310">
            <v>23.55</v>
          </cell>
        </row>
        <row r="7311">
          <cell r="A7311">
            <v>89675</v>
          </cell>
          <cell r="B7311" t="str">
            <v>TÊ DE INSPEÇÃO, PVC, SERIE R, ÁGUA PLUVIAL, DN 100 MM, JUNTA ELÁSTICA, FORNECIDO E INSTALADO EM CONDUTORES VERTICAIS DE ÁGUAS PLUVIAIS. AF_12/2014</v>
          </cell>
          <cell r="C7311" t="str">
            <v>UN</v>
          </cell>
          <cell r="D7311">
            <v>32.17</v>
          </cell>
        </row>
        <row r="7312">
          <cell r="A7312">
            <v>89676</v>
          </cell>
          <cell r="B7312" t="str">
            <v>CONECTOR, CPVC, SOLDÁVEL, DN 28MM X 1, INSTALADO EM RAMAL OU SUB-RAMAL DE ÁGUA  FORNECIMENTO E INSTALAÇÃO. AF_12/2014</v>
          </cell>
          <cell r="C7312" t="str">
            <v>UN</v>
          </cell>
          <cell r="D7312">
            <v>36.58</v>
          </cell>
        </row>
        <row r="7313">
          <cell r="A7313">
            <v>89677</v>
          </cell>
          <cell r="B7313" t="str">
            <v>LUVA SIMPLES, PVC, SERIE R, ÁGUA PLUVIAL, DN 150 MM, JUNTA ELÁSTICA, FORNECIDO E INSTALADO EM CONDUTORES VERTICAIS DE ÁGUAS PLUVIAIS. AF_12/2014</v>
          </cell>
          <cell r="C7313" t="str">
            <v>UN</v>
          </cell>
          <cell r="D7313">
            <v>37.9</v>
          </cell>
        </row>
        <row r="7314">
          <cell r="A7314">
            <v>89678</v>
          </cell>
          <cell r="B7314" t="str">
            <v>BUCHA DE REDUÇÃO, CPVC, SOLDÁVEL, DN28MM X 22MM, INSTALADO EM RAMAL OU SUB-RAMAL DE ÁGUA  FORNECIMENTO E INSTALAÇÃO. AF_12/2014</v>
          </cell>
          <cell r="C7314" t="str">
            <v>UN</v>
          </cell>
          <cell r="D7314">
            <v>6.52</v>
          </cell>
        </row>
        <row r="7315">
          <cell r="A7315">
            <v>89679</v>
          </cell>
          <cell r="B7315" t="str">
            <v>LUVA DE CORRER, PVC, SERIE R, ÁGUA PLUVIAL, DN 150 MM, JUNTA ELÁSTICA, FORNECIDO E INSTALADO EM CONDUTORES VERTICAIS DE ÁGUAS PLUVIAIS. AF_12/2014</v>
          </cell>
          <cell r="C7315" t="str">
            <v>UN</v>
          </cell>
          <cell r="D7315">
            <v>60.75</v>
          </cell>
        </row>
        <row r="7316">
          <cell r="A7316">
            <v>89680</v>
          </cell>
          <cell r="B7316" t="str">
            <v>LUVA, CPVC, SOLDÁVEL, DN 35MM, INSTALADO EM RAMAL OU SUB-RAMAL DE ÁGUA  FORNECIMENTO E INSTALAÇÃO. AF_12/2014</v>
          </cell>
          <cell r="C7316" t="str">
            <v>UN</v>
          </cell>
          <cell r="D7316">
            <v>14.98</v>
          </cell>
        </row>
        <row r="7317">
          <cell r="A7317">
            <v>89681</v>
          </cell>
          <cell r="B7317" t="str">
            <v>REDUÇÃO EXCÊNTRICA, PVC, SERIE R, ÁGUA PLUVIAL, DN 150 X 100 MM, JUNTA ELÁSTICA, FORNECIDO E INSTALADO EM CONDUTORES VERTICAIS DE ÁGUAS PLUVIAIS. AF_12/2014</v>
          </cell>
          <cell r="C7317" t="str">
            <v>UN</v>
          </cell>
          <cell r="D7317">
            <v>41.88</v>
          </cell>
        </row>
        <row r="7318">
          <cell r="A7318">
            <v>89682</v>
          </cell>
          <cell r="B7318" t="str">
            <v>LUVA DE CORRER, CPVC, SOLDÁVEL, DN 35MM, INSTALADO EM RAMAL OU SUB-RAMAL DE ÁGUA  FORNECIMENTO E INSTALAÇÃO. AF_12/2014</v>
          </cell>
          <cell r="C7318" t="str">
            <v>UN</v>
          </cell>
          <cell r="D7318">
            <v>24.34</v>
          </cell>
        </row>
        <row r="7319">
          <cell r="A7319">
            <v>89684</v>
          </cell>
          <cell r="B7319" t="str">
            <v>UNIÃO, CPVC, SOLDÁVEL, DN35MM, INSTALADO EM RAMAL OU SUB-RAMAL DE ÁGUA  FORNECIMENTO E INSTALAÇÃO. AF_12/2014</v>
          </cell>
          <cell r="C7319" t="str">
            <v>UN</v>
          </cell>
          <cell r="D7319">
            <v>34.380000000000003</v>
          </cell>
        </row>
        <row r="7320">
          <cell r="A7320">
            <v>89685</v>
          </cell>
          <cell r="B7320" t="str">
            <v>JUNÇÃO SIMPLES, PVC, SERIE R, ÁGUA PLUVIAL, DN 75 X 75 MM, JUNTA ELÁSTICA, FORNECIDO E INSTALADO EM CONDUTORES VERTICAIS DE ÁGUAS PLUVIAIS. AF_12/2014</v>
          </cell>
          <cell r="C7320" t="str">
            <v>UN</v>
          </cell>
          <cell r="D7320">
            <v>28.36</v>
          </cell>
        </row>
        <row r="7321">
          <cell r="A7321">
            <v>89686</v>
          </cell>
          <cell r="B7321" t="str">
            <v>CONECTOR, CPVC, SOLDÁVEL, DN 35MM X 1 1/4, INSTALADO EM RAMAL OU SUB-RAMAL DE ÁGUA  FORNECIMENTO E INSTALAÇÃO. AF_12/2014</v>
          </cell>
          <cell r="C7321" t="str">
            <v>UN</v>
          </cell>
          <cell r="D7321">
            <v>133.69999999999999</v>
          </cell>
        </row>
        <row r="7322">
          <cell r="A7322">
            <v>89687</v>
          </cell>
          <cell r="B7322" t="str">
            <v>TÊ, PVC, SERIE R, ÁGUA PLUVIAL, DN 75 X 75 MM, JUNTA ELÁSTICA, FORNECIDO E INSTALADO EM CONDUTORES VERTICAIS DE ÁGUAS PLUVIAIS. AF_12/2014</v>
          </cell>
          <cell r="C7322" t="str">
            <v>UN</v>
          </cell>
          <cell r="D7322">
            <v>23.65</v>
          </cell>
        </row>
        <row r="7323">
          <cell r="A7323">
            <v>89689</v>
          </cell>
          <cell r="B7323" t="str">
            <v>BUCHA DE REDUÇÃO, CPVC, SOLDÁVEL, DN35MM X 28MM, INSTALADO EM RAMAL OU SUB-RAMAL DE ÁGUA  FORNECIMENTO E INSTALAÇÃO. AF_12/2014</v>
          </cell>
          <cell r="C7323" t="str">
            <v>UN</v>
          </cell>
          <cell r="D7323">
            <v>26.36</v>
          </cell>
        </row>
        <row r="7324">
          <cell r="A7324">
            <v>89690</v>
          </cell>
          <cell r="B7324" t="str">
            <v>JUNÇÃO SIMPLES, PVC, SERIE R, ÁGUA PLUVIAL, DN 100 X 100 MM, JUNTA ELÁSTICA, FORNECIDO E INSTALADO EM CONDUTORES VERTICAIS DE ÁGUAS PLUVIAIS. AF_12/2014</v>
          </cell>
          <cell r="C7324" t="str">
            <v>UN</v>
          </cell>
          <cell r="D7324">
            <v>43.06</v>
          </cell>
        </row>
        <row r="7325">
          <cell r="A7325">
            <v>89691</v>
          </cell>
          <cell r="B7325" t="str">
            <v>TE, CPVC, SOLDÁVEL, DN 15MM, INSTALADO EM RAMAL OU SUB-RAMAL DE ÁGUA - FORNECIMENTO E INSTALAÇÃO. AF_12/2014</v>
          </cell>
          <cell r="C7325" t="str">
            <v>UN</v>
          </cell>
          <cell r="D7325">
            <v>8.51</v>
          </cell>
        </row>
        <row r="7326">
          <cell r="A7326">
            <v>89692</v>
          </cell>
          <cell r="B7326" t="str">
            <v>JUNÇÃO SIMPLES, PVC, SERIE R, ÁGUA PLUVIAL, DN 100 X 75 MM, JUNTA ELÁSTICA, FORNECIDO E INSTALADO EM CONDUTORES VERTICAIS DE ÁGUAS PLUVIAIS. AF_12/2014</v>
          </cell>
          <cell r="C7326" t="str">
            <v>UN</v>
          </cell>
          <cell r="D7326">
            <v>41.63</v>
          </cell>
        </row>
        <row r="7327">
          <cell r="A7327">
            <v>89693</v>
          </cell>
          <cell r="B7327" t="str">
            <v>TÊ, PVC, SERIE R, ÁGUA PLUVIAL, DN 100 X 100 MM, JUNTA ELÁSTICA, FORNECIDO E INSTALADO EM CONDUTORES VERTICAIS DE ÁGUAS PLUVIAIS. AF_12/2014</v>
          </cell>
          <cell r="C7327" t="str">
            <v>UN</v>
          </cell>
          <cell r="D7327">
            <v>38.32</v>
          </cell>
        </row>
        <row r="7328">
          <cell r="A7328">
            <v>89694</v>
          </cell>
          <cell r="B7328" t="str">
            <v>TE DE TRANSIÇÃO, CPVC, SOLDÁVEL, DN 15MM X 1/2, INSTALADO EM RAMAL OU SUB-RAMAL DE ÁGUA  FORNECIMENTO E INSTALAÇÃO. AF_12/2014</v>
          </cell>
          <cell r="C7328" t="str">
            <v>UN</v>
          </cell>
          <cell r="D7328">
            <v>14.64</v>
          </cell>
        </row>
        <row r="7329">
          <cell r="A7329">
            <v>89695</v>
          </cell>
          <cell r="B7329" t="str">
            <v>TÊ MISTURADOR, CPVC, SOLDÁVEL, DN15MM, INSTALADO EM RAMAL OU SUB-RAMAL DE ÁGUA  FORNECIMENTO E INSTALAÇÃO. AF_12/2014</v>
          </cell>
          <cell r="C7329" t="str">
            <v>UN</v>
          </cell>
          <cell r="D7329">
            <v>13.49</v>
          </cell>
        </row>
        <row r="7330">
          <cell r="A7330">
            <v>89696</v>
          </cell>
          <cell r="B7330" t="str">
            <v>TÊ, PVC, SERIE R, ÁGUA PLUVIAL, DN 100 X 75 MM, JUNTA ELÁSTICA, FORNECIDO E INSTALADO EM CONDUTORES VERTICAIS DE ÁGUAS PLUVIAIS. AF_12/2014</v>
          </cell>
          <cell r="C7330" t="str">
            <v>UN</v>
          </cell>
          <cell r="D7330">
            <v>30.3</v>
          </cell>
        </row>
        <row r="7331">
          <cell r="A7331">
            <v>89697</v>
          </cell>
          <cell r="B7331" t="str">
            <v>TE, CPVC, SOLDÁVEL, DN 22MM, INSTALADO EM RAMAL OU SUB-RAMAL DE ÁGUA - FORNECIMENTO E INSTALAÇÃO. AF_12/2014</v>
          </cell>
          <cell r="C7331" t="str">
            <v>UN</v>
          </cell>
          <cell r="D7331">
            <v>10.69</v>
          </cell>
        </row>
        <row r="7332">
          <cell r="A7332">
            <v>89698</v>
          </cell>
          <cell r="B7332" t="str">
            <v>JUNÇÃO SIMPLES, PVC, SERIE R, ÁGUA PLUVIAL, DN 150 X 150 MM, JUNTA ELÁSTICA, FORNECIDO E INSTALADO EM CONDUTORES VERTICAIS DE ÁGUAS PLUVIAIS. AF_12/2014</v>
          </cell>
          <cell r="C7332" t="str">
            <v>UN</v>
          </cell>
          <cell r="D7332">
            <v>120.09</v>
          </cell>
        </row>
        <row r="7333">
          <cell r="A7333">
            <v>89699</v>
          </cell>
          <cell r="B7333" t="str">
            <v>JUNÇÃO SIMPLES, PVC, SERIE R, ÁGUA PLUVIAL, DN 150 X 100 MM, JUNTA ELÁSTICA, FORNECIDO E INSTALADO EM CONDUTORES VERTICAIS DE ÁGUAS PLUVIAIS. AF_12/2014</v>
          </cell>
          <cell r="C7333" t="str">
            <v>UN</v>
          </cell>
          <cell r="D7333">
            <v>97.07</v>
          </cell>
        </row>
        <row r="7334">
          <cell r="A7334">
            <v>89700</v>
          </cell>
          <cell r="B7334" t="str">
            <v>TE DE TRANSIÇÃO, CPVC, SOLDÁVEL, DN 22MM X 1/2, INSTALADO EM RAMAL OU SUB-RAMAL DE ÁGUA  FORNECIMENTO E INSTALAÇÃO. AF_12/2014</v>
          </cell>
          <cell r="C7334" t="str">
            <v>UN</v>
          </cell>
          <cell r="D7334">
            <v>15.94</v>
          </cell>
        </row>
        <row r="7335">
          <cell r="A7335">
            <v>89701</v>
          </cell>
          <cell r="B7335" t="str">
            <v>TÊ, PVC, SERIE R, ÁGUA PLUVIAL, DN 150 X 150 MM, JUNTA ELÁSTICA, FORNECIDO E INSTALADO EM CONDUTORES VERTICAIS DE ÁGUAS PLUVIAIS. AF_12/2014</v>
          </cell>
          <cell r="C7335" t="str">
            <v>UN</v>
          </cell>
          <cell r="D7335">
            <v>85.78</v>
          </cell>
        </row>
        <row r="7336">
          <cell r="A7336">
            <v>89702</v>
          </cell>
          <cell r="B7336" t="str">
            <v>TÊ MISTURADOR, CPVC, SOLDÁVEL, DN22MM, INSTALADO EM RAMAL OU SUB-RAMAL DE ÁGUA  FORNECIMENTO E INSTALAÇÃO. AF_12/2014</v>
          </cell>
          <cell r="C7336" t="str">
            <v>UN</v>
          </cell>
          <cell r="D7336">
            <v>15.94</v>
          </cell>
        </row>
        <row r="7337">
          <cell r="A7337">
            <v>89703</v>
          </cell>
          <cell r="B7337" t="str">
            <v>TE MISTURADOR DE TRANSIÇÃO, CPVC, SOLDÁVEL, DN 22MM X 3/4", INSTALADO EM RAMAL OU SUB-RAMAL DE ÁGUA - FORNECIMENTO E INSTALAÇÃO. AF_12/2014</v>
          </cell>
          <cell r="C7337" t="str">
            <v>UN</v>
          </cell>
          <cell r="D7337">
            <v>37.24</v>
          </cell>
        </row>
        <row r="7338">
          <cell r="A7338">
            <v>89704</v>
          </cell>
          <cell r="B7338" t="str">
            <v>TÊ, PVC, SERIE R, ÁGUA PLUVIAL, DN 150 X 100 MM, JUNTA ELÁSTICA, FORNECIDO E INSTALADO EM CONDUTORES VERTICAIS DE ÁGUAS PLUVIAIS. AF_12/2014</v>
          </cell>
          <cell r="C7338" t="str">
            <v>UN</v>
          </cell>
          <cell r="D7338">
            <v>68.98</v>
          </cell>
        </row>
        <row r="7339">
          <cell r="A7339">
            <v>89705</v>
          </cell>
          <cell r="B7339" t="str">
            <v>TÊ, CPVC, SOLDÁVEL, DN28MM, INSTALADO EM RAMAL OU SUB-RAMAL DE ÁGUA   FORNECIMENTO E INSTALAÇÃO. AF_12/2014</v>
          </cell>
          <cell r="C7339" t="str">
            <v>UN</v>
          </cell>
          <cell r="D7339">
            <v>17.55</v>
          </cell>
        </row>
        <row r="7340">
          <cell r="A7340">
            <v>89706</v>
          </cell>
          <cell r="B7340" t="str">
            <v>TÊ, CPVC, SOLDÁVEL, DN35MM, INSTALADO EM RAMAL OU SUB-RAMAL DE ÁGUA  FORNECIMENTO E INSTALAÇÃO. AF_12/2014</v>
          </cell>
          <cell r="C7340" t="str">
            <v>UN</v>
          </cell>
          <cell r="D7340">
            <v>40.08</v>
          </cell>
        </row>
        <row r="7341">
          <cell r="A7341">
            <v>89707</v>
          </cell>
          <cell r="B7341" t="str">
            <v>CAIXA SIFONADA, PVC, DN 100 X 100 X 50 MM, JUNTA ELÁSTICA, FORNECIDA E INSTALADA EM RAMAL DE DESCARGA OU EM RAMAL DE ESGOTO SANITÁRIO. AF_12/2014</v>
          </cell>
          <cell r="C7341" t="str">
            <v>UN</v>
          </cell>
          <cell r="D7341">
            <v>20.92</v>
          </cell>
        </row>
        <row r="7342">
          <cell r="A7342">
            <v>89708</v>
          </cell>
          <cell r="B7342" t="str">
            <v>CAIXA SIFONADA, PVC, DN 150 X 185 X 75 MM, JUNTA ELÁSTICA, FORNECIDA E INSTALADA EM RAMAL DE DESCARGA OU EM RAMAL DE ESGOTO SANITÁRIO. AF_12/2014</v>
          </cell>
          <cell r="C7342" t="str">
            <v>UN</v>
          </cell>
          <cell r="D7342">
            <v>46.73</v>
          </cell>
        </row>
        <row r="7343">
          <cell r="A7343">
            <v>89709</v>
          </cell>
          <cell r="B7343" t="str">
            <v>RALO SIFONADO, PVC, DN 100 X 40 MM, JUNTA SOLDÁVEL, FORNECIDO E INSTALADO EM RAMAL DE DESCARGA OU EM RAMAL DE ESGOTO SANITÁRIO. AF_12/2014</v>
          </cell>
          <cell r="C7343" t="str">
            <v>UN</v>
          </cell>
          <cell r="D7343">
            <v>7.82</v>
          </cell>
        </row>
        <row r="7344">
          <cell r="A7344">
            <v>89710</v>
          </cell>
          <cell r="B7344" t="str">
            <v>RALO SECO, PVC, DN 100 X 40 MM, JUNTA SOLDÁVEL, FORNECIDO E INSTALADO EM RAMAL DE DESCARGA OU EM RAMAL DE ESGOTO SANITÁRIO. AF_12/2014</v>
          </cell>
          <cell r="C7344" t="str">
            <v>UN</v>
          </cell>
          <cell r="D7344">
            <v>7.67</v>
          </cell>
        </row>
        <row r="7345">
          <cell r="A7345">
            <v>89711</v>
          </cell>
          <cell r="B7345" t="str">
            <v>TUBO PVC, SERIE NORMAL, ESGOTO PREDIAL, DN 40 MM, FORNECIDO E INSTALADO EM RAMAL DE DESCARGA OU RAMAL DE ESGOTO SANITÁRIO. AF_12/2014</v>
          </cell>
          <cell r="C7345" t="str">
            <v>M</v>
          </cell>
          <cell r="D7345">
            <v>12.68</v>
          </cell>
        </row>
        <row r="7346">
          <cell r="A7346">
            <v>89712</v>
          </cell>
          <cell r="B7346" t="str">
            <v>TUBO PVC, SERIE NORMAL, ESGOTO PREDIAL, DN 50 MM, FORNECIDO E INSTALADO EM RAMAL DE DESCARGA OU RAMAL DE ESGOTO SANITÁRIO. AF_12/2014</v>
          </cell>
          <cell r="C7346" t="str">
            <v>M</v>
          </cell>
          <cell r="D7346">
            <v>18.48</v>
          </cell>
        </row>
        <row r="7347">
          <cell r="A7347">
            <v>89713</v>
          </cell>
          <cell r="B7347" t="str">
            <v>TUBO PVC, SERIE NORMAL, ESGOTO PREDIAL, DN 75 MM, FORNECIDO E INSTALADO EM RAMAL DE DESCARGA OU RAMAL DE ESGOTO SANITÁRIO. AF_12/2014</v>
          </cell>
          <cell r="C7347" t="str">
            <v>M</v>
          </cell>
          <cell r="D7347">
            <v>27.63</v>
          </cell>
        </row>
        <row r="7348">
          <cell r="A7348">
            <v>89714</v>
          </cell>
          <cell r="B7348" t="str">
            <v>TUBO PVC, SERIE NORMAL, ESGOTO PREDIAL, DN 100 MM, FORNECIDO E INSTALADO EM RAMAL DE DESCARGA OU RAMAL DE ESGOTO SANITÁRIO. AF_12/2014</v>
          </cell>
          <cell r="C7348" t="str">
            <v>M</v>
          </cell>
          <cell r="D7348">
            <v>35.770000000000003</v>
          </cell>
        </row>
        <row r="7349">
          <cell r="A7349">
            <v>89716</v>
          </cell>
          <cell r="B7349" t="str">
            <v>TUBO, CPVC, SOLDÁVEL, DN 22MM, INSTALADO EM RAMAL DE DISTRIBUIÇÃO DE ÁGUA - FORNECIMENTO E INSTALAÇÃO. AF_12/2014</v>
          </cell>
          <cell r="C7349" t="str">
            <v>M</v>
          </cell>
          <cell r="D7349">
            <v>15.8</v>
          </cell>
        </row>
        <row r="7350">
          <cell r="A7350">
            <v>89717</v>
          </cell>
          <cell r="B7350" t="str">
            <v>TUBO, CPVC, SOLDÁVEL, DN 28MM, INSTALADO EM RAMAL DE DISTRIBUIÇÃO DE ÁGUA - FORNECIMENTO E INSTALAÇÃO. AF_12/2014</v>
          </cell>
          <cell r="C7350" t="str">
            <v>M</v>
          </cell>
          <cell r="D7350">
            <v>23.99</v>
          </cell>
        </row>
        <row r="7351">
          <cell r="A7351">
            <v>89718</v>
          </cell>
          <cell r="B7351" t="str">
            <v>TUBO, CPVC, SOLDÁVEL, DN 35MM, INSTALADO EM RAMAL DE DISTRIBUIÇÃO DE ÁGUA   FORNECIMENTO E INSTALAÇÃO. AF_12/2014</v>
          </cell>
          <cell r="C7351" t="str">
            <v>M</v>
          </cell>
          <cell r="D7351">
            <v>29.47</v>
          </cell>
        </row>
        <row r="7352">
          <cell r="A7352">
            <v>89719</v>
          </cell>
          <cell r="B7352" t="str">
            <v>JOELHO 90 GRAUS, CPVC, SOLDÁVEL, DN 22MM, INSTALADO EM RAMAL DE DISTRIBUIÇÃO DE ÁGUA   FORNECIMENTO E INSTALAÇÃO. AF_12/2014</v>
          </cell>
          <cell r="C7352" t="str">
            <v>UN</v>
          </cell>
          <cell r="D7352">
            <v>7.61</v>
          </cell>
        </row>
        <row r="7353">
          <cell r="A7353">
            <v>89720</v>
          </cell>
          <cell r="B7353" t="str">
            <v>JOELHO 45 GRAUS, CPVC, SOLDÁVEL, DN 22MM, INSTALADO EM RAMAL DE DISTRIBUIÇÃO DE ÁGUA   FORNECIMENTO E INSTALAÇÃO. AF_12/2014</v>
          </cell>
          <cell r="C7353" t="str">
            <v>UN</v>
          </cell>
          <cell r="D7353">
            <v>9.18</v>
          </cell>
        </row>
        <row r="7354">
          <cell r="A7354">
            <v>89721</v>
          </cell>
          <cell r="B7354" t="str">
            <v>CURVA 90 GRAUS, CPVC, SOLDÁVEL, DN 22MM, INSTALADO EM RAMAL DE DISTRIBUIÇÃO DE ÁGUA - FORNECIMENTO E INSTALAÇÃO. AF_12/2014</v>
          </cell>
          <cell r="C7354" t="str">
            <v>UN</v>
          </cell>
          <cell r="D7354">
            <v>9.6999999999999993</v>
          </cell>
        </row>
        <row r="7355">
          <cell r="A7355">
            <v>89723</v>
          </cell>
          <cell r="B7355" t="str">
            <v>JOELHO 90 GRAUS, CPVC, SOLDÁVEL, DN 28MM, INSTALADO EM RAMAL DE DISTRIBUIÇÃO DE ÁGUA   FORNECIMENTO E INSTALAÇÃO. AF_12/2014</v>
          </cell>
          <cell r="C7355" t="str">
            <v>UN</v>
          </cell>
          <cell r="D7355">
            <v>12.85</v>
          </cell>
        </row>
        <row r="7356">
          <cell r="A7356">
            <v>89724</v>
          </cell>
          <cell r="B7356" t="str">
            <v>JOELHO 90 GRAUS, PVC, SERIE NORMAL, ESGOTO PREDIAL, DN 40 MM, JUNTA SOLDÁVEL, FORNECIDO E INSTALADO EM RAMAL DE DESCARGA OU RAMAL DE ESGOTO SANITÁRIO. AF_12/2014</v>
          </cell>
          <cell r="C7356" t="str">
            <v>UN</v>
          </cell>
          <cell r="D7356">
            <v>5.38</v>
          </cell>
        </row>
        <row r="7357">
          <cell r="A7357">
            <v>89725</v>
          </cell>
          <cell r="B7357" t="str">
            <v>JOELHO 45 GRAUS, CPVC, SOLDÁVEL, DN 28MM, INSTALADO EM RAMAL DE DISTRIBUIÇÃO DE ÁGUA   FORNECIMENTO E INSTALAÇÃO. AF_12/2014</v>
          </cell>
          <cell r="C7357" t="str">
            <v>UN</v>
          </cell>
          <cell r="D7357">
            <v>12.49</v>
          </cell>
        </row>
        <row r="7358">
          <cell r="A7358">
            <v>89726</v>
          </cell>
          <cell r="B7358" t="str">
            <v>JOELHO 45 GRAUS, PVC, SERIE NORMAL, ESGOTO PREDIAL, DN 40 MM, JUNTA SOLDÁVEL, FORNECIDO E INSTALADO EM RAMAL DE DESCARGA OU RAMAL DE ESGOTO SANITÁRIO. AF_12/2014</v>
          </cell>
          <cell r="C7358" t="str">
            <v>UN</v>
          </cell>
          <cell r="D7358">
            <v>6.1</v>
          </cell>
        </row>
        <row r="7359">
          <cell r="A7359">
            <v>89727</v>
          </cell>
          <cell r="B7359" t="str">
            <v>CURVA 90 GRAUS, CPVC, SOLDÁVEL, DN 28MM, INSTALADO EM RAMAL DE DISTRIBUIÇÃO DE ÁGUA   FORNECIMENTO E INSTALAÇÃO. AF_12/2014</v>
          </cell>
          <cell r="C7359" t="str">
            <v>UN</v>
          </cell>
          <cell r="D7359">
            <v>14.17</v>
          </cell>
        </row>
        <row r="7360">
          <cell r="A7360">
            <v>89728</v>
          </cell>
          <cell r="B7360" t="str">
            <v>CURVA CURTA 90 GRAUS, PVC, SERIE NORMAL, ESGOTO PREDIAL, DN 40 MM, JUNTA SOLDÁVEL, FORNECIDO E INSTALADO EM RAMAL DE DESCARGA OU RAMAL DE ESGOTO SANITÁRIO. AF_12/2014</v>
          </cell>
          <cell r="C7360" t="str">
            <v>UN</v>
          </cell>
          <cell r="D7360">
            <v>7.18</v>
          </cell>
        </row>
        <row r="7361">
          <cell r="A7361">
            <v>89729</v>
          </cell>
          <cell r="B7361" t="str">
            <v>JOELHO 90 GRAUS, CPVC, SOLDÁVEL, DN 35MM, INSTALADO EM RAMAL DE DISTRIBUIÇÃO DE ÁGUA   FORNECIMENTO E INSTALAÇÃO. AF_12/2014</v>
          </cell>
          <cell r="C7361" t="str">
            <v>UN</v>
          </cell>
          <cell r="D7361">
            <v>19.87</v>
          </cell>
        </row>
        <row r="7362">
          <cell r="A7362">
            <v>89730</v>
          </cell>
          <cell r="B7362" t="str">
            <v>CURVA LONGA 90 GRAUS, PVC, SERIE NORMAL, ESGOTO PREDIAL, DN 40 MM, JUNTA SOLDÁVEL, FORNECIDO E INSTALADO EM RAMAL DE DESCARGA OU RAMAL DE ESGOTO SANITÁRIO. AF_12/2014</v>
          </cell>
          <cell r="C7362" t="str">
            <v>UN</v>
          </cell>
          <cell r="D7362">
            <v>7.28</v>
          </cell>
        </row>
        <row r="7363">
          <cell r="A7363">
            <v>89731</v>
          </cell>
          <cell r="B7363" t="str">
            <v>JOELHO 90 GRAUS, PVC, SERIE NORMAL, ESGOTO PREDIAL, DN 50 MM, JUNTA ELÁSTICA, FORNECIDO E INSTALADO EM RAMAL DE DESCARGA OU RAMAL DE ESGOTO SANITÁRIO. AF_12/2014</v>
          </cell>
          <cell r="C7363" t="str">
            <v>UN</v>
          </cell>
          <cell r="D7363">
            <v>7.34</v>
          </cell>
        </row>
        <row r="7364">
          <cell r="A7364">
            <v>89732</v>
          </cell>
          <cell r="B7364" t="str">
            <v>JOELHO 45 GRAUS, PVC, SERIE NORMAL, ESGOTO PREDIAL, DN 50 MM, JUNTA ELÁSTICA, FORNECIDO E INSTALADO EM RAMAL DE DESCARGA OU RAMAL DE ESGOTO SANITÁRIO. AF_12/2014</v>
          </cell>
          <cell r="C7364" t="str">
            <v>UN</v>
          </cell>
          <cell r="D7364">
            <v>7.86</v>
          </cell>
        </row>
        <row r="7365">
          <cell r="A7365">
            <v>89733</v>
          </cell>
          <cell r="B7365" t="str">
            <v>CURVA CURTA 90 GRAUS, PVC, SERIE NORMAL, ESGOTO PREDIAL, DN 50 MM, JUNTA ELÁSTICA, FORNECIDO E INSTALADO EM RAMAL DE DESCARGA OU RAMAL DE ESGOTO SANITÁRIO. AF_12/2014</v>
          </cell>
          <cell r="C7365" t="str">
            <v>UN</v>
          </cell>
          <cell r="D7365">
            <v>12.26</v>
          </cell>
        </row>
        <row r="7366">
          <cell r="A7366">
            <v>89734</v>
          </cell>
          <cell r="B7366" t="str">
            <v>JOELHO 45 GRAUS, CPVC, SOLDÁVEL, DN 35MM, INSTALADO EM RAMAL DE DISTRIBUIÇÃO DE ÁGUA   FORNECIMENTO E INSTALAÇÃO. AF_12/2014</v>
          </cell>
          <cell r="C7366" t="str">
            <v>UN</v>
          </cell>
          <cell r="D7366">
            <v>19.87</v>
          </cell>
        </row>
        <row r="7367">
          <cell r="A7367">
            <v>89735</v>
          </cell>
          <cell r="B7367" t="str">
            <v>CURVA LONGA 90 GRAUS, PVC, SERIE NORMAL, ESGOTO PREDIAL, DN 50 MM, JUNTA ELÁSTICA, FORNECIDO E INSTALADO EM RAMAL DE DESCARGA OU RAMAL DE ESGOTO SANITÁRIO. AF_12/2014</v>
          </cell>
          <cell r="C7367" t="str">
            <v>UN</v>
          </cell>
          <cell r="D7367">
            <v>12.16</v>
          </cell>
        </row>
        <row r="7368">
          <cell r="A7368">
            <v>89736</v>
          </cell>
          <cell r="B7368" t="str">
            <v>LUVA, CPVC, SOLDÁVEL, DN 22MM, INSTALADO EM RAMAL DE DISTRIBUIÇÃO DE ÁGUA   FORNECIMENTO E INSTALAÇÃO. AF_12/2014</v>
          </cell>
          <cell r="C7368" t="str">
            <v>UN</v>
          </cell>
          <cell r="D7368">
            <v>4.9800000000000004</v>
          </cell>
        </row>
        <row r="7369">
          <cell r="A7369">
            <v>89737</v>
          </cell>
          <cell r="B7369" t="str">
            <v>JOELHO 90 GRAUS, PVC, SERIE NORMAL, ESGOTO PREDIAL, DN 75 MM, JUNTA ELÁSTICA, FORNECIDO E INSTALADO EM RAMAL DE DESCARGA OU RAMAL DE ESGOTO SANITÁRIO. AF_12/2014</v>
          </cell>
          <cell r="C7369" t="str">
            <v>UN</v>
          </cell>
          <cell r="D7369">
            <v>12.56</v>
          </cell>
        </row>
        <row r="7370">
          <cell r="A7370">
            <v>89738</v>
          </cell>
          <cell r="B7370" t="str">
            <v>LUVA DE CORRER, CPVC, SOLDÁVEL, DN 22MM, INSTALADO EM RAMAL DE DISTRIBUIÇÃO DE ÁGUA   FORNECIMENTO E INSTALAÇÃO. AF_12/2014</v>
          </cell>
          <cell r="C7370" t="str">
            <v>UN</v>
          </cell>
          <cell r="D7370">
            <v>10.45</v>
          </cell>
        </row>
        <row r="7371">
          <cell r="A7371">
            <v>89739</v>
          </cell>
          <cell r="B7371" t="str">
            <v>JOELHO 45 GRAUS, PVC, SERIE NORMAL, ESGOTO PREDIAL, DN 75 MM, JUNTA ELÁSTICA, FORNECIDO E INSTALADO EM RAMAL DE DESCARGA OU RAMAL DE ESGOTO SANITÁRIO. AF_12/2014</v>
          </cell>
          <cell r="C7371" t="str">
            <v>UN</v>
          </cell>
          <cell r="D7371">
            <v>13.32</v>
          </cell>
        </row>
        <row r="7372">
          <cell r="A7372">
            <v>89740</v>
          </cell>
          <cell r="B7372" t="str">
            <v>LUVA DE TRANSIÇÃO, CPVC, SOLDÁVEL, DN 22MM X 25MM, INSTALADO EM RAMAL DE DISTRIBUIÇÃO DE ÁGUA   FORNECIMENTO E INSTALAÇÃO. AF_12/2014</v>
          </cell>
          <cell r="C7372" t="str">
            <v>UN</v>
          </cell>
          <cell r="D7372">
            <v>4.51</v>
          </cell>
        </row>
        <row r="7373">
          <cell r="A7373">
            <v>89741</v>
          </cell>
          <cell r="B7373" t="str">
            <v>UNIÃO, CPVC, SOLDÁVEL, DN 22MM, INSTALADO EM RAMAL DE DISTRIBUIÇÃO DE ÁGUA   FORNECIMENTO E INSTALAÇÃO. AF_12/2014</v>
          </cell>
          <cell r="C7373" t="str">
            <v>UN</v>
          </cell>
          <cell r="D7373">
            <v>14.61</v>
          </cell>
        </row>
        <row r="7374">
          <cell r="A7374">
            <v>89742</v>
          </cell>
          <cell r="B7374" t="str">
            <v>CURVA CURTA 90 GRAUS, PVC, SERIE NORMAL, ESGOTO PREDIAL, DN 75 MM, JUNTA ELÁSTICA, FORNECIDO E INSTALADO EM RAMAL DE DESCARGA OU RAMAL DE ESGOTO SANITÁRIO. AF_12/2014</v>
          </cell>
          <cell r="C7374" t="str">
            <v>UN</v>
          </cell>
          <cell r="D7374">
            <v>21.58</v>
          </cell>
        </row>
        <row r="7375">
          <cell r="A7375">
            <v>89743</v>
          </cell>
          <cell r="B7375" t="str">
            <v>CURVA LONGA 90 GRAUS, PVC, SERIE NORMAL, ESGOTO PREDIAL, DN 75 MM, JUNTA ELÁSTICA, FORNECIDO E INSTALADO EM RAMAL DE DESCARGA OU RAMAL DE ESGOTO SANITÁRIO. AF_12/2014</v>
          </cell>
          <cell r="C7375" t="str">
            <v>UN</v>
          </cell>
          <cell r="D7375">
            <v>28.61</v>
          </cell>
        </row>
        <row r="7376">
          <cell r="A7376">
            <v>89744</v>
          </cell>
          <cell r="B7376" t="str">
            <v>JOELHO 90 GRAUS, PVC, SERIE NORMAL, ESGOTO PREDIAL, DN 100 MM, JUNTA ELÁSTICA, FORNECIDO E INSTALADO EM RAMAL DE DESCARGA OU RAMAL DE ESGOTO SANITÁRIO. AF_12/2014</v>
          </cell>
          <cell r="C7376" t="str">
            <v>UN</v>
          </cell>
          <cell r="D7376">
            <v>16.559999999999999</v>
          </cell>
        </row>
        <row r="7377">
          <cell r="A7377">
            <v>89745</v>
          </cell>
          <cell r="B7377" t="str">
            <v>CONECTOR, CPVC, SOLDÁVEL, DN 22MM X 1/2 , INSTALADO EM RAMAL DE DISTRIBUIÇÃO DE ÁGUA   FORNECIMENTO E INSTALAÇÃO. AF_12/2014</v>
          </cell>
          <cell r="C7377" t="str">
            <v>UN</v>
          </cell>
          <cell r="D7377">
            <v>23.52</v>
          </cell>
        </row>
        <row r="7378">
          <cell r="A7378">
            <v>89746</v>
          </cell>
          <cell r="B7378" t="str">
            <v>JOELHO 45 GRAUS, PVC, SERIE NORMAL, ESGOTO PREDIAL, DN 100 MM, JUNTA ELÁSTICA, FORNECIDO E INSTALADO EM RAMAL DE DESCARGA OU RAMAL DE ESGOTO SANITÁRIO. AF_12/2014</v>
          </cell>
          <cell r="C7378" t="str">
            <v>UN</v>
          </cell>
          <cell r="D7378">
            <v>16.62</v>
          </cell>
        </row>
        <row r="7379">
          <cell r="A7379">
            <v>89747</v>
          </cell>
          <cell r="B7379" t="str">
            <v>ADAPTADOR, CPVC, SOLDÁVEL, DN 22MM, INSTALADO EM RAMAL DE DISTRIBUIÇÃO DE ÁGUA   FORNECIMENTO E INSTALAÇÃO. AF_12/2014</v>
          </cell>
          <cell r="C7379" t="str">
            <v>UN</v>
          </cell>
          <cell r="D7379">
            <v>8.6</v>
          </cell>
        </row>
        <row r="7380">
          <cell r="A7380">
            <v>89748</v>
          </cell>
          <cell r="B7380" t="str">
            <v>CURVA CURTA 90 GRAUS, PVC, SERIE NORMAL, ESGOTO PREDIAL, DN 100 MM, JUNTA ELÁSTICA, FORNECIDO E INSTALADO EM RAMAL DE DESCARGA OU RAMAL DE ESGOTO SANITÁRIO. AF_12/2014</v>
          </cell>
          <cell r="C7380" t="str">
            <v>UN</v>
          </cell>
          <cell r="D7380">
            <v>25.01</v>
          </cell>
        </row>
        <row r="7381">
          <cell r="A7381">
            <v>89749</v>
          </cell>
          <cell r="B7381" t="str">
            <v>CURVA DE TRANSPOSIÇÃO, CPVC, SOLDÁVEL, DN 22MM, INSTALADO EM RAMAL DE DISTRIBUIÇÃO DE ÁGUA   FORNECIMENTO E INSTALAÇÃO. AF_12/2014</v>
          </cell>
          <cell r="C7381" t="str">
            <v>UN</v>
          </cell>
          <cell r="D7381">
            <v>10.45</v>
          </cell>
        </row>
        <row r="7382">
          <cell r="A7382">
            <v>89750</v>
          </cell>
          <cell r="B7382" t="str">
            <v>CURVA LONGA 90 GRAUS, PVC, SERIE NORMAL, ESGOTO PREDIAL, DN 100 MM, JUNTA ELÁSTICA, FORNECIDO E INSTALADO EM RAMAL DE DESCARGA OU RAMAL DE ESGOTO SANITÁRIO. AF_12/2014</v>
          </cell>
          <cell r="C7382" t="str">
            <v>UN</v>
          </cell>
          <cell r="D7382">
            <v>43.47</v>
          </cell>
        </row>
        <row r="7383">
          <cell r="A7383">
            <v>89751</v>
          </cell>
          <cell r="B7383" t="str">
            <v>BUCHA DE REDUÇÃO, CPVC, SOLDÁVEL, DN 22MM X 15MM, INSTALADO EM RAMAL DE DISTRIBUIÇÃO DE ÁGUA   FORNECIMENTO E INSTALAÇÃO. AF_12/2014</v>
          </cell>
          <cell r="C7383" t="str">
            <v>UN</v>
          </cell>
          <cell r="D7383">
            <v>3.69</v>
          </cell>
        </row>
        <row r="7384">
          <cell r="A7384">
            <v>89752</v>
          </cell>
          <cell r="B7384" t="str">
            <v>LUVA SIMPLES, PVC, SERIE NORMAL, ESGOTO PREDIAL, DN 40 MM, JUNTA SOLDÁVEL, FORNECIDO E INSTALADO EM RAMAL DE DESCARGA OU RAMAL DE ESGOTO SANITÁRIO. AF_12/2014</v>
          </cell>
          <cell r="C7384" t="str">
            <v>UN</v>
          </cell>
          <cell r="D7384">
            <v>4.26</v>
          </cell>
        </row>
        <row r="7385">
          <cell r="A7385">
            <v>89753</v>
          </cell>
          <cell r="B7385" t="str">
            <v>LUVA SIMPLES, PVC, SERIE NORMAL, ESGOTO PREDIAL, DN 50 MM, JUNTA ELÁSTICA, FORNECIDO E INSTALADO EM RAMAL DE DESCARGA OU RAMAL DE ESGOTO SANITÁRIO. AF_12/2014</v>
          </cell>
          <cell r="C7385" t="str">
            <v>UN</v>
          </cell>
          <cell r="D7385">
            <v>6.26</v>
          </cell>
        </row>
        <row r="7386">
          <cell r="A7386">
            <v>89754</v>
          </cell>
          <cell r="B7386" t="str">
            <v>LUVA DE CORRER, PVC, SERIE NORMAL, ESGOTO PREDIAL, DN 50 MM, JUNTA ELÁSTICA, FORNECIDO E INSTALADO EM RAMAL DE DESCARGA OU RAMAL DE ESGOTO SANITÁRIO. AF_12/2014</v>
          </cell>
          <cell r="C7386" t="str">
            <v>UN</v>
          </cell>
          <cell r="D7386">
            <v>11.05</v>
          </cell>
        </row>
        <row r="7387">
          <cell r="A7387">
            <v>89755</v>
          </cell>
          <cell r="B7387" t="str">
            <v>LUVA, CPVC, SOLDÁVEL, DN 28MM, INSTALADO EM RAMAL DE DISTRIBUIÇÃO DE ÁGUA   FORNECIMENTO E INSTALAÇÃO. AF_12/2014</v>
          </cell>
          <cell r="C7387" t="str">
            <v>UN</v>
          </cell>
          <cell r="D7387">
            <v>7.92</v>
          </cell>
        </row>
        <row r="7388">
          <cell r="A7388">
            <v>89756</v>
          </cell>
          <cell r="B7388" t="str">
            <v>LUVA DE CORRER, CPVC, SOLDÁVEL, DN 28MM, INSTALADO EM RAMAL DE DISTRIBUIÇÃO DE ÁGUA   FORNECIMENTO E INSTALAÇÃO. AF_12/2014</v>
          </cell>
          <cell r="C7388" t="str">
            <v>UN</v>
          </cell>
          <cell r="D7388">
            <v>14.19</v>
          </cell>
        </row>
        <row r="7389">
          <cell r="A7389">
            <v>89757</v>
          </cell>
          <cell r="B7389" t="str">
            <v>UNIÃO, CPVC, SOLDÁVEL, DN 28MM, INSTALADO EM RAMAL DE DISTRIBUIÇÃO DE ÁGUA   FORNECIMENTO E INSTALAÇÃO. AF_12/2014</v>
          </cell>
          <cell r="C7389" t="str">
            <v>UN</v>
          </cell>
          <cell r="D7389">
            <v>22.17</v>
          </cell>
        </row>
        <row r="7390">
          <cell r="A7390">
            <v>89758</v>
          </cell>
          <cell r="B7390" t="str">
            <v>CONECTOR, CPVC, SOLDÁVEL, DN 28MM X 1 , INSTALADO EM RAMAL DE DISTRIBUIÇÃO DE ÁGUA   FORNECIMENTO E INSTALAÇÃO. AF_12/2014</v>
          </cell>
          <cell r="C7390" t="str">
            <v>UN</v>
          </cell>
          <cell r="D7390">
            <v>35.200000000000003</v>
          </cell>
        </row>
        <row r="7391">
          <cell r="A7391">
            <v>89759</v>
          </cell>
          <cell r="B7391" t="str">
            <v>BUCHA DE REDUÇÃO, CPVC, SOLDÁVEL, DN 28MM X 22MM, INSTALADO EM RAMAL DE DISTRIBUIÇÃO DE ÁGUA - FORNECIMENTO E INSTALAÇÃO. AF_12/2014</v>
          </cell>
          <cell r="C7391" t="str">
            <v>UN</v>
          </cell>
          <cell r="D7391">
            <v>5.14</v>
          </cell>
        </row>
        <row r="7392">
          <cell r="A7392">
            <v>89760</v>
          </cell>
          <cell r="B7392" t="str">
            <v>LUVA, CPVC, SOLDÁVEL, DN 35MM, INSTALADO EM RAMAL DE DISTRIBUIÇÃO DE ÁGUA - FORNECIMENTO E INSTALAÇÃO. AF_12/2014</v>
          </cell>
          <cell r="C7392" t="str">
            <v>UN</v>
          </cell>
          <cell r="D7392">
            <v>13.33</v>
          </cell>
        </row>
        <row r="7393">
          <cell r="A7393">
            <v>89761</v>
          </cell>
          <cell r="B7393" t="str">
            <v>LUVA DE CORRER, CPVC, SOLDÁVEL, DN 35MM, INSTALADO EM RAMAL DE DISTRIBUIÇÃO DE ÁGUA - FORNECIMENTO E INSTALAÇÃO. AF_12/2014</v>
          </cell>
          <cell r="C7393" t="str">
            <v>UN</v>
          </cell>
          <cell r="D7393">
            <v>22.69</v>
          </cell>
        </row>
        <row r="7394">
          <cell r="A7394">
            <v>89762</v>
          </cell>
          <cell r="B7394" t="str">
            <v>UNIÃO, CPVC, SOLDÁVEL, DN35MM, INSTALADO EM RAMAL DE DISTRIBUIÇÃO DE ÁGUA - FORNECIMENTO E INSTALAÇÃO. AF_12/2014</v>
          </cell>
          <cell r="C7394" t="str">
            <v>UN</v>
          </cell>
          <cell r="D7394">
            <v>32.729999999999997</v>
          </cell>
        </row>
        <row r="7395">
          <cell r="A7395">
            <v>89763</v>
          </cell>
          <cell r="B7395" t="str">
            <v>CONECTOR, CPVC, SOLDÁVEL, DN 35MM X 1 1/4 , INSTALADO EM RAMAL DE DISTRIBUIÇÃO DE ÁGUA - FORNECIMENTO E INSTALAÇÃO. AF_12/2014</v>
          </cell>
          <cell r="C7395" t="str">
            <v>UN</v>
          </cell>
          <cell r="D7395">
            <v>132.05000000000001</v>
          </cell>
        </row>
        <row r="7396">
          <cell r="A7396">
            <v>89764</v>
          </cell>
          <cell r="B7396" t="str">
            <v>BUCHA DE REDUÇÃO, CPVC, SOLDÁVEL, DN35MM X 28MM, INSTALADO EM RAMAL DE DISTRIBUIÇÃO DE ÁGUA - FORNECIMENTO E INSTALAÇÃO. AF_12/2014</v>
          </cell>
          <cell r="C7396" t="str">
            <v>UN</v>
          </cell>
          <cell r="D7396">
            <v>24.71</v>
          </cell>
        </row>
        <row r="7397">
          <cell r="A7397">
            <v>89765</v>
          </cell>
          <cell r="B7397" t="str">
            <v>TE, CPVC, SOLDÁVEL, DN 22MM, INSTALADO EM RAMAL DE DISTRIBUIÇÃO DE ÁGUA - FORNECIMENTO E INSTALAÇÃO. AF_12/2014</v>
          </cell>
          <cell r="C7397" t="str">
            <v>UN</v>
          </cell>
          <cell r="D7397">
            <v>9.6999999999999993</v>
          </cell>
        </row>
        <row r="7398">
          <cell r="A7398">
            <v>89766</v>
          </cell>
          <cell r="B7398" t="str">
            <v>TE DE TRANSIÇÃO, CPVC, SOLDÁVEL, DN 22MM X 1/2 , INSTALADO EM RAMAL DE DISTRIBUIÇÃO DE ÁGUA   FORNECIMENTO E INSTALAÇÃO. AF_12/2014</v>
          </cell>
          <cell r="C7398" t="str">
            <v>UN</v>
          </cell>
          <cell r="D7398">
            <v>14.95</v>
          </cell>
        </row>
        <row r="7399">
          <cell r="A7399">
            <v>89767</v>
          </cell>
          <cell r="B7399" t="str">
            <v>TÊ MISTURADOR, CPVC, SOLDÁVEL, DN 22MM, INSTALADO EM RAMAL DE DISTRIBUIÇÃO DE ÁGUA - FORNECIMENTO E INSTALAÇÃO. AF_12/2014</v>
          </cell>
          <cell r="C7399" t="str">
            <v>UN</v>
          </cell>
          <cell r="D7399">
            <v>14.95</v>
          </cell>
        </row>
        <row r="7400">
          <cell r="A7400">
            <v>89768</v>
          </cell>
          <cell r="B7400" t="str">
            <v>TÊ, CPVC, SOLDÁVEL, DN 28MM, INSTALADO EM RAMAL DE DISTRIBUIÇÃO DE ÁGUA - FORNECIMENTO E INSTALAÇÃO. AF_12/2014</v>
          </cell>
          <cell r="C7400" t="str">
            <v>UN</v>
          </cell>
          <cell r="D7400">
            <v>14.76</v>
          </cell>
        </row>
        <row r="7401">
          <cell r="A7401">
            <v>89769</v>
          </cell>
          <cell r="B7401" t="str">
            <v>TÊ, CPVC, SOLDÁVEL, DN35MM, INSTALADO EM RAMAL DE DISTRIBUIÇÃO DE ÁGUA - FORNECIMENTO E INSTALAÇÃO. AF_12/2014</v>
          </cell>
          <cell r="C7401" t="str">
            <v>UN</v>
          </cell>
          <cell r="D7401">
            <v>36.76</v>
          </cell>
        </row>
        <row r="7402">
          <cell r="A7402">
            <v>89770</v>
          </cell>
          <cell r="B7402" t="str">
            <v>TUBO, CPVC, SOLDÁVEL, DN 35MM, INSTALADO EM PRUMADA DE ÁGUA  FORNECIMENTO E INSTALAÇÃO. AF_12/2014</v>
          </cell>
          <cell r="C7402" t="str">
            <v>M</v>
          </cell>
          <cell r="D7402">
            <v>25.52</v>
          </cell>
        </row>
        <row r="7403">
          <cell r="A7403">
            <v>89771</v>
          </cell>
          <cell r="B7403" t="str">
            <v>TUBO, CPVC, SOLDÁVEL, DN 42MM, INSTALADO EM PRUMADA DE ÁGUA  FORNECIMENTO E INSTALAÇÃO. AF_12/2014</v>
          </cell>
          <cell r="C7403" t="str">
            <v>M</v>
          </cell>
          <cell r="D7403">
            <v>34.86</v>
          </cell>
        </row>
        <row r="7404">
          <cell r="A7404">
            <v>89772</v>
          </cell>
          <cell r="B7404" t="str">
            <v>TUBO, CPVC, SOLDÁVEL, DN 54MM, INSTALADO EM PRUMADA DE ÁGUA  FORNECIMENTO E INSTALAÇÃO. AF_12/2014</v>
          </cell>
          <cell r="C7404" t="str">
            <v>M</v>
          </cell>
          <cell r="D7404">
            <v>52.92</v>
          </cell>
        </row>
        <row r="7405">
          <cell r="A7405">
            <v>89773</v>
          </cell>
          <cell r="B7405" t="str">
            <v>TUBO, CPVC, SOLDÁVEL, DN 73MM, INSTALADO EM PRUMADA DE ÁGUA  FORNECIMENTO E INSTALAÇÃO. AF_12/2014</v>
          </cell>
          <cell r="C7405" t="str">
            <v>M</v>
          </cell>
          <cell r="D7405">
            <v>81.08</v>
          </cell>
        </row>
        <row r="7406">
          <cell r="A7406">
            <v>89774</v>
          </cell>
          <cell r="B7406" t="str">
            <v>LUVA SIMPLES, PVC, SERIE NORMAL, ESGOTO PREDIAL, DN 75 MM, JUNTA ELÁSTICA, FORNECIDO E INSTALADO EM RAMAL DE DESCARGA OU RAMAL DE ESGOTO SANITÁRIO. AF_12/2014</v>
          </cell>
          <cell r="C7406" t="str">
            <v>UN</v>
          </cell>
          <cell r="D7406">
            <v>10.4</v>
          </cell>
        </row>
        <row r="7407">
          <cell r="A7407">
            <v>89775</v>
          </cell>
          <cell r="B7407" t="str">
            <v>TUBO, CPVC, SOLDÁVEL, DN 89MM, INSTALADO EM PRUMADA DE ÁGUA  FORNECIMENTO E INSTALAÇÃO. AF_12/2014</v>
          </cell>
          <cell r="C7407" t="str">
            <v>M</v>
          </cell>
          <cell r="D7407">
            <v>127.98</v>
          </cell>
        </row>
        <row r="7408">
          <cell r="A7408">
            <v>89776</v>
          </cell>
          <cell r="B7408" t="str">
            <v>LUVA DE CORRER, PVC, SERIE NORMAL, ESGOTO PREDIAL, DN 75 MM, JUNTA ELÁSTICA, FORNECIDO E INSTALADO EM RAMAL DE DESCARGA OU RAMAL DE ESGOTO SANITÁRIO. AF_12/2014</v>
          </cell>
          <cell r="C7408" t="str">
            <v>UN</v>
          </cell>
          <cell r="D7408">
            <v>13.77</v>
          </cell>
        </row>
        <row r="7409">
          <cell r="A7409">
            <v>89777</v>
          </cell>
          <cell r="B7409" t="str">
            <v>JOELHO 90 GRAUS, CPVC, SOLDÁVEL, DN 35MM, INSTALADO EM PRUMADA DE ÁGUA  FORNECIMENTO E INSTALAÇÃO. AF_12/2014</v>
          </cell>
          <cell r="C7409" t="str">
            <v>UN</v>
          </cell>
          <cell r="D7409">
            <v>18.75</v>
          </cell>
        </row>
        <row r="7410">
          <cell r="A7410">
            <v>89778</v>
          </cell>
          <cell r="B7410" t="str">
            <v>LUVA SIMPLES, PVC, SERIE NORMAL, ESGOTO PREDIAL, DN 100 MM, JUNTA ELÁSTICA, FORNECIDO E INSTALADO EM RAMAL DE DESCARGA OU RAMAL DE ESGOTO SANITÁRIO. AF_12/2014</v>
          </cell>
          <cell r="C7410" t="str">
            <v>UN</v>
          </cell>
          <cell r="D7410">
            <v>13.05</v>
          </cell>
        </row>
        <row r="7411">
          <cell r="A7411">
            <v>89779</v>
          </cell>
          <cell r="B7411" t="str">
            <v>LUVA DE CORRER, PVC, SERIE NORMAL, ESGOTO PREDIAL, DN 100 MM, JUNTA ELÁSTICA, FORNECIDO E INSTALADO EM RAMAL DE DESCARGA OU RAMAL DE ESGOTO SANITÁRIO. AF_12/2014</v>
          </cell>
          <cell r="C7411" t="str">
            <v>UN</v>
          </cell>
          <cell r="D7411">
            <v>19.79</v>
          </cell>
        </row>
        <row r="7412">
          <cell r="A7412">
            <v>89780</v>
          </cell>
          <cell r="B7412" t="str">
            <v>JOELHO 45 GRAUS, CPVC, SOLDÁVEL, DN 35MM, INSTALADO EM PRUMADA DE ÁGUA - FORNECIMENTO E INSTALAÇÃO. AF_12/2014</v>
          </cell>
          <cell r="C7412" t="str">
            <v>UN</v>
          </cell>
          <cell r="D7412">
            <v>18.75</v>
          </cell>
        </row>
        <row r="7413">
          <cell r="A7413">
            <v>89781</v>
          </cell>
          <cell r="B7413" t="str">
            <v>JOELHO 90 GRAUS, CPVC, SOLDÁVEL, DN 42MM, INSTALADO EM PRUMADA DE ÁGUA  FORNECIMENTO E INSTALAÇÃO. AF_12/2014</v>
          </cell>
          <cell r="C7413" t="str">
            <v>UN</v>
          </cell>
          <cell r="D7413">
            <v>28.32</v>
          </cell>
        </row>
        <row r="7414">
          <cell r="A7414">
            <v>89782</v>
          </cell>
          <cell r="B7414" t="str">
            <v>TE, PVC, SERIE NORMAL, ESGOTO PREDIAL, DN 40 X 40 MM, JUNTA SOLDÁVEL, FORNECIDO E INSTALADO EM RAMAL DE DESCARGA OU RAMAL DE ESGOTO SANITÁRIO. AF_12/2014</v>
          </cell>
          <cell r="C7414" t="str">
            <v>UN</v>
          </cell>
          <cell r="D7414">
            <v>7.82</v>
          </cell>
        </row>
        <row r="7415">
          <cell r="A7415">
            <v>89783</v>
          </cell>
          <cell r="B7415" t="str">
            <v>JUNÇÃO SIMPLES, PVC, SERIE NORMAL, ESGOTO PREDIAL, DN 40 MM, JUNTA SOLDÁVEL, FORNECIDO E INSTALADO EM RAMAL DE DESCARGA OU RAMAL DE ESGOTO SANITÁRIO. AF_12/2014</v>
          </cell>
          <cell r="C7415" t="str">
            <v>UN</v>
          </cell>
          <cell r="D7415">
            <v>8.18</v>
          </cell>
        </row>
        <row r="7416">
          <cell r="A7416">
            <v>89784</v>
          </cell>
          <cell r="B7416" t="str">
            <v>TE, PVC, SERIE NORMAL, ESGOTO PREDIAL, DN 50 X 50 MM, JUNTA ELÁSTICA, FORNECIDO E INSTALADO EM RAMAL DE DESCARGA OU RAMAL DE ESGOTO SANITÁRIO. AF_12/2014</v>
          </cell>
          <cell r="C7416" t="str">
            <v>UN</v>
          </cell>
          <cell r="D7416">
            <v>13.21</v>
          </cell>
        </row>
        <row r="7417">
          <cell r="A7417">
            <v>89785</v>
          </cell>
          <cell r="B7417" t="str">
            <v>JUNÇÃO SIMPLES, PVC, SERIE NORMAL, ESGOTO PREDIAL, DN 50 X 50 MM, JUNTA ELÁSTICA, FORNECIDO E INSTALADO EM RAMAL DE DESCARGA OU RAMAL DE ESGOTO SANITÁRIO. AF_12/2014</v>
          </cell>
          <cell r="C7417" t="str">
            <v>UN</v>
          </cell>
          <cell r="D7417">
            <v>14.02</v>
          </cell>
        </row>
        <row r="7418">
          <cell r="A7418">
            <v>89786</v>
          </cell>
          <cell r="B7418" t="str">
            <v>TE, PVC, SERIE NORMAL, ESGOTO PREDIAL, DN 75 X 75 MM, JUNTA ELÁSTICA, FORNECIDO E INSTALADO EM RAMAL DE DESCARGA OU RAMAL DE ESGOTO SANITÁRIO. AF_12/2014</v>
          </cell>
          <cell r="C7418" t="str">
            <v>UN</v>
          </cell>
          <cell r="D7418">
            <v>21.79</v>
          </cell>
        </row>
        <row r="7419">
          <cell r="A7419">
            <v>89787</v>
          </cell>
          <cell r="B7419" t="str">
            <v>JOELHO 45 GRAUS, CPVC, SOLDÁVEL, DN 42MM, INSTALADO EM PRUMADA DE ÁGUA  FORNECIMENTO E INSTALAÇÃO. AF_12/2014</v>
          </cell>
          <cell r="C7419" t="str">
            <v>UN</v>
          </cell>
          <cell r="D7419">
            <v>28.32</v>
          </cell>
        </row>
        <row r="7420">
          <cell r="A7420">
            <v>89788</v>
          </cell>
          <cell r="B7420" t="str">
            <v>JOELHO 90 GRAUS, CPVC, SOLDÁVEL, DN 54MM, INSTALADO EM PRUMADA DE ÁGUA  FORNECIMENTO E INSTALAÇÃO. AF_12/2014</v>
          </cell>
          <cell r="C7420" t="str">
            <v>UN</v>
          </cell>
          <cell r="D7420">
            <v>56.46</v>
          </cell>
        </row>
        <row r="7421">
          <cell r="A7421">
            <v>89789</v>
          </cell>
          <cell r="B7421" t="str">
            <v>JOELHO 45 GRAUS, CPVC, SOLDÁVEL, DN 54MM, INSTALADO EM PRUMADA DE ÁGUA  FORNECIMENTO E INSTALAÇÃO. AF_12/2014</v>
          </cell>
          <cell r="C7421" t="str">
            <v>UN</v>
          </cell>
          <cell r="D7421">
            <v>57.38</v>
          </cell>
        </row>
        <row r="7422">
          <cell r="A7422">
            <v>89790</v>
          </cell>
          <cell r="B7422" t="str">
            <v>JOELHO 90 GRAUS, CPVC, SOLDÁVEL, DN 73MM, INSTALADO EM PRUMADA DE ÁGUA  FORNECIMENTO E INSTALAÇÃO. AF_12/2014</v>
          </cell>
          <cell r="C7422" t="str">
            <v>UN</v>
          </cell>
          <cell r="D7422">
            <v>141.80000000000001</v>
          </cell>
        </row>
        <row r="7423">
          <cell r="A7423">
            <v>89791</v>
          </cell>
          <cell r="B7423" t="str">
            <v>JOELHO 45 GRAUS, CPVC, SOLDÁVEL, DN 73MM, INSTALADO EM PRUMADA DE ÁGUA  FORNECIMENTO E INSTALAÇÃO. AF_12/2014</v>
          </cell>
          <cell r="C7423" t="str">
            <v>UN</v>
          </cell>
          <cell r="D7423">
            <v>145.19999999999999</v>
          </cell>
        </row>
        <row r="7424">
          <cell r="A7424">
            <v>89792</v>
          </cell>
          <cell r="B7424" t="str">
            <v>JOELHO 90 GRAUS, CPVC, SOLDÁVEL, DN 89MM, INSTALADO EM PRUMADA DE ÁGUA  FORNECIMENTO E INSTALAÇÃO. AF_12/2014</v>
          </cell>
          <cell r="C7424" t="str">
            <v>UN</v>
          </cell>
          <cell r="D7424">
            <v>166.08</v>
          </cell>
        </row>
        <row r="7425">
          <cell r="A7425">
            <v>89793</v>
          </cell>
          <cell r="B7425" t="str">
            <v>JOELHO 45 GRAUS, CPVC, SOLDÁVEL, DN 89MM, INSTALADO EM PRUMADA DE ÁGUA  FORNECIMENTO E INSTALAÇÃO. AF_12/2014</v>
          </cell>
          <cell r="C7425" t="str">
            <v>UN</v>
          </cell>
          <cell r="D7425">
            <v>170.64</v>
          </cell>
        </row>
        <row r="7426">
          <cell r="A7426">
            <v>89794</v>
          </cell>
          <cell r="B7426" t="str">
            <v>LUVA, CPVC, SOLDÁVEL, DN 35MM, INSTALADO EM PRUMADA DE ÁGUA  FORNECIMENTO E INSTALAÇÃO. AF_12/2014</v>
          </cell>
          <cell r="C7426" t="str">
            <v>UN</v>
          </cell>
          <cell r="D7426">
            <v>12.6</v>
          </cell>
        </row>
        <row r="7427">
          <cell r="A7427">
            <v>89795</v>
          </cell>
          <cell r="B7427" t="str">
            <v>JUNÇÃO SIMPLES, PVC, SERIE NORMAL, ESGOTO PREDIAL, DN 75 X 75 MM, JUNTA ELÁSTICA, FORNECIDO E INSTALADO EM RAMAL DE DESCARGA OU RAMAL DE ESGOTO SANITÁRIO. AF_12/2014</v>
          </cell>
          <cell r="C7427" t="str">
            <v>UN</v>
          </cell>
          <cell r="D7427">
            <v>22.91</v>
          </cell>
        </row>
        <row r="7428">
          <cell r="A7428">
            <v>89796</v>
          </cell>
          <cell r="B7428" t="str">
            <v>TE, PVC, SERIE NORMAL, ESGOTO PREDIAL, DN 100 X 100 MM, JUNTA ELÁSTICA, FORNECIDO E INSTALADO EM RAMAL DE DESCARGA OU RAMAL DE ESGOTO SANITÁRIO. AF_12/2014</v>
          </cell>
          <cell r="C7428" t="str">
            <v>UN</v>
          </cell>
          <cell r="D7428">
            <v>27.04</v>
          </cell>
        </row>
        <row r="7429">
          <cell r="A7429">
            <v>89797</v>
          </cell>
          <cell r="B7429" t="str">
            <v>JUNÇÃO SIMPLES, PVC, SERIE NORMAL, ESGOTO PREDIAL, DN 100 X 100 MM, JUNTA ELÁSTICA, FORNECIDO E INSTALADO EM RAMAL DE DESCARGA OU RAMAL DE ESGOTO SANITÁRIO. AF_12/2014</v>
          </cell>
          <cell r="C7429" t="str">
            <v>UN</v>
          </cell>
          <cell r="D7429">
            <v>31.27</v>
          </cell>
        </row>
        <row r="7430">
          <cell r="A7430">
            <v>89798</v>
          </cell>
          <cell r="B7430" t="str">
            <v>TUBO PVC, SERIE NORMAL, ESGOTO PREDIAL, DN 50 MM, FORNECIDO E INSTALADO EM PRUMADA DE ESGOTO SANITÁRIO OU VENTILAÇÃO. AF_12/2014</v>
          </cell>
          <cell r="C7430" t="str">
            <v>M</v>
          </cell>
          <cell r="D7430">
            <v>6.91</v>
          </cell>
        </row>
        <row r="7431">
          <cell r="A7431">
            <v>89799</v>
          </cell>
          <cell r="B7431" t="str">
            <v>TUBO PVC, SERIE NORMAL, ESGOTO PREDIAL, DN 75 MM, FORNECIDO E INSTALADO EM PRUMADA DE ESGOTO SANITÁRIO OU VENTILAÇÃO. AF_12/2014</v>
          </cell>
          <cell r="C7431" t="str">
            <v>M</v>
          </cell>
          <cell r="D7431">
            <v>11.14</v>
          </cell>
        </row>
        <row r="7432">
          <cell r="A7432">
            <v>89800</v>
          </cell>
          <cell r="B7432" t="str">
            <v>TUBO PVC, SERIE NORMAL, ESGOTO PREDIAL, DN 100 MM, FORNECIDO E INSTALADO EM PRUMADA DE ESGOTO SANITÁRIO OU VENTILAÇÃO. AF_12/2014</v>
          </cell>
          <cell r="C7432" t="str">
            <v>M</v>
          </cell>
          <cell r="D7432">
            <v>14.11</v>
          </cell>
        </row>
        <row r="7433">
          <cell r="A7433">
            <v>89801</v>
          </cell>
          <cell r="B7433" t="str">
            <v>JOELHO 90 GRAUS, PVC, SERIE NORMAL, ESGOTO PREDIAL, DN 50 MM, JUNTA ELÁSTICA, FORNECIDO E INSTALADO EM PRUMADA DE ESGOTO SANITÁRIO OU VENTILAÇÃO. AF_12/2014</v>
          </cell>
          <cell r="C7433" t="str">
            <v>UN</v>
          </cell>
          <cell r="D7433">
            <v>4.45</v>
          </cell>
        </row>
        <row r="7434">
          <cell r="A7434">
            <v>89802</v>
          </cell>
          <cell r="B7434" t="str">
            <v>JOELHO 45 GRAUS, PVC, SERIE NORMAL, ESGOTO PREDIAL, DN 50 MM, JUNTA ELÁSTICA, FORNECIDO E INSTALADO EM PRUMADA DE ESGOTO SANITÁRIO OU VENTILAÇÃO. AF_12/2014</v>
          </cell>
          <cell r="C7434" t="str">
            <v>UN</v>
          </cell>
          <cell r="D7434">
            <v>4.97</v>
          </cell>
        </row>
        <row r="7435">
          <cell r="A7435">
            <v>89803</v>
          </cell>
          <cell r="B7435" t="str">
            <v>CURVA CURTA 90 GRAUS, PVC, SERIE NORMAL, ESGOTO PREDIAL, DN 50 MM, JUNTA ELÁSTICA, FORNECIDO E INSTALADO EM PRUMADA DE ESGOTO SANITÁRIO OU VENTILAÇÃO. AF_12/2014</v>
          </cell>
          <cell r="C7435" t="str">
            <v>UN</v>
          </cell>
          <cell r="D7435">
            <v>9.3699999999999992</v>
          </cell>
        </row>
        <row r="7436">
          <cell r="A7436">
            <v>89804</v>
          </cell>
          <cell r="B7436" t="str">
            <v>CURVA LONGA 90 GRAUS, PVC, SERIE NORMAL, ESGOTO PREDIAL, DN 50 MM, JUNTA ELÁSTICA, FORNECIDO E INSTALADO EM PRUMADA DE ESGOTO SANITÁRIO OU VENTILAÇÃO. AF_12/2014</v>
          </cell>
          <cell r="C7436" t="str">
            <v>UN</v>
          </cell>
          <cell r="D7436">
            <v>9.27</v>
          </cell>
        </row>
        <row r="7437">
          <cell r="A7437">
            <v>89805</v>
          </cell>
          <cell r="B7437" t="str">
            <v>JOELHO 90 GRAUS, PVC, SERIE NORMAL, ESGOTO PREDIAL, DN 75 MM, JUNTA ELÁSTICA, FORNECIDO E INSTALADO EM PRUMADA DE ESGOTO SANITÁRIO OU VENTILAÇÃO. AF_12/2014</v>
          </cell>
          <cell r="C7437" t="str">
            <v>UN</v>
          </cell>
          <cell r="D7437">
            <v>9.02</v>
          </cell>
        </row>
        <row r="7438">
          <cell r="A7438">
            <v>89806</v>
          </cell>
          <cell r="B7438" t="str">
            <v>JOELHO 45 GRAUS, PVC, SERIE NORMAL, ESGOTO PREDIAL, DN 75 MM, JUNTA ELÁSTICA, FORNECIDO E INSTALADO EM PRUMADA DE ESGOTO SANITÁRIO OU VENTILAÇÃO. AF_12/2014</v>
          </cell>
          <cell r="C7438" t="str">
            <v>UN</v>
          </cell>
          <cell r="D7438">
            <v>9.7799999999999994</v>
          </cell>
        </row>
        <row r="7439">
          <cell r="A7439">
            <v>89807</v>
          </cell>
          <cell r="B7439" t="str">
            <v>CURVA CURTA 90 GRAUS, PVC, SERIE NORMAL, ESGOTO PREDIAL, DN 75 MM, JUNTA ELÁSTICA, FORNECIDO E INSTALADO EM PRUMADA DE ESGOTO SANITÁRIO OU VENTILAÇÃO. AF_12/2014</v>
          </cell>
          <cell r="C7439" t="str">
            <v>UN</v>
          </cell>
          <cell r="D7439">
            <v>18.04</v>
          </cell>
        </row>
        <row r="7440">
          <cell r="A7440">
            <v>89808</v>
          </cell>
          <cell r="B7440" t="str">
            <v>CURVA LONGA 90 GRAUS, PVC, SERIE NORMAL, ESGOTO PREDIAL, DN 75 MM, JUNTA ELÁSTICA, FORNECIDO E INSTALADO EM PRUMADA DE ESGOTO SANITÁRIO OU VENTILAÇÃO. AF_12/2014</v>
          </cell>
          <cell r="C7440" t="str">
            <v>UN</v>
          </cell>
          <cell r="D7440">
            <v>25.07</v>
          </cell>
        </row>
        <row r="7441">
          <cell r="A7441">
            <v>89809</v>
          </cell>
          <cell r="B7441" t="str">
            <v>JOELHO 90 GRAUS, PVC, SERIE NORMAL, ESGOTO PREDIAL, DN 100 MM, JUNTA ELÁSTICA, FORNECIDO E INSTALADO EM PRUMADA DE ESGOTO SANITÁRIO OU VENTILAÇÃO. AF_12/2014</v>
          </cell>
          <cell r="C7441" t="str">
            <v>UN</v>
          </cell>
          <cell r="D7441">
            <v>12.37</v>
          </cell>
        </row>
        <row r="7442">
          <cell r="A7442">
            <v>89810</v>
          </cell>
          <cell r="B7442" t="str">
            <v>JOELHO 45 GRAUS, PVC, SERIE NORMAL, ESGOTO PREDIAL, DN 100 MM, JUNTA ELÁSTICA, FORNECIDO E INSTALADO EM PRUMADA DE ESGOTO SANITÁRIO OU VENTILAÇÃO. AF_12/2014</v>
          </cell>
          <cell r="C7442" t="str">
            <v>UN</v>
          </cell>
          <cell r="D7442">
            <v>12.43</v>
          </cell>
        </row>
        <row r="7443">
          <cell r="A7443">
            <v>89811</v>
          </cell>
          <cell r="B7443" t="str">
            <v>CURVA CURTA 90 GRAUS, PVC, SERIE NORMAL, ESGOTO PREDIAL, DN 100 MM, JUNTA ELÁSTICA, FORNECIDO E INSTALADO EM PRUMADA DE ESGOTO SANITÁRIO OU VENTILAÇÃO. AF_12/2014</v>
          </cell>
          <cell r="C7443" t="str">
            <v>UN</v>
          </cell>
          <cell r="D7443">
            <v>20.82</v>
          </cell>
        </row>
        <row r="7444">
          <cell r="A7444">
            <v>89812</v>
          </cell>
          <cell r="B7444" t="str">
            <v>CURVA LONGA 90 GRAUS, PVC, SERIE NORMAL, ESGOTO PREDIAL, DN 100 MM, JUNTA ELÁSTICA, FORNECIDO E INSTALADO EM PRUMADA DE ESGOTO SANITÁRIO OU VENTILAÇÃO. AF_12/2014</v>
          </cell>
          <cell r="C7444" t="str">
            <v>UN</v>
          </cell>
          <cell r="D7444">
            <v>39.28</v>
          </cell>
        </row>
        <row r="7445">
          <cell r="A7445">
            <v>89813</v>
          </cell>
          <cell r="B7445" t="str">
            <v>LUVA SIMPLES, PVC, SERIE NORMAL, ESGOTO PREDIAL, DN 50 MM, JUNTA ELÁSTICA, FORNECIDO E INSTALADO EM PRUMADA DE ESGOTO SANITÁRIO OU VENTILAÇÃO. AF_12/2014</v>
          </cell>
          <cell r="C7445" t="str">
            <v>UN</v>
          </cell>
          <cell r="D7445">
            <v>4.6500000000000004</v>
          </cell>
        </row>
        <row r="7446">
          <cell r="A7446">
            <v>89814</v>
          </cell>
          <cell r="B7446" t="str">
            <v>LUVA DE CORRER, PVC, SERIE NORMAL, ESGOTO PREDIAL, DN 50 MM, JUNTA ELÁSTICA, FORNECIDO E INSTALADO EM PRUMADA DE ESGOTO SANITÁRIO OU VENTILAÇÃO. AF_12/2014</v>
          </cell>
          <cell r="C7446" t="str">
            <v>UN</v>
          </cell>
          <cell r="D7446">
            <v>9.44</v>
          </cell>
        </row>
        <row r="7447">
          <cell r="A7447">
            <v>89815</v>
          </cell>
          <cell r="B7447" t="str">
            <v>LUVA DE CORRER, CPVC, SOLDÁVEL, DN 35MM, INSTALADO EM PRUMADA DE ÁGUA  FORNECIMENTO E INSTALAÇÃO. AF_12/2014</v>
          </cell>
          <cell r="C7447" t="str">
            <v>UN</v>
          </cell>
          <cell r="D7447">
            <v>21.96</v>
          </cell>
        </row>
        <row r="7448">
          <cell r="A7448">
            <v>89816</v>
          </cell>
          <cell r="B7448" t="str">
            <v>UNIÃO, CPVC, SOLDÁVEL, DN35MM, INSTALADO EM PRUMADA DE ÁGUA  FORNECIMENTO E INSTALAÇÃO. AF_12/2014</v>
          </cell>
          <cell r="C7448" t="str">
            <v>UN</v>
          </cell>
          <cell r="D7448">
            <v>32</v>
          </cell>
        </row>
        <row r="7449">
          <cell r="A7449">
            <v>89817</v>
          </cell>
          <cell r="B7449" t="str">
            <v>LUVA SIMPLES, PVC, SERIE NORMAL, ESGOTO PREDIAL, DN 75 MM, JUNTA ELÁSTICA, FORNECIDO E INSTALADO EM PRUMADA DE ESGOTO SANITÁRIO OU VENTILAÇÃO. AF_12/2014</v>
          </cell>
          <cell r="C7449" t="str">
            <v>UN</v>
          </cell>
          <cell r="D7449">
            <v>8.15</v>
          </cell>
        </row>
        <row r="7450">
          <cell r="A7450">
            <v>89818</v>
          </cell>
          <cell r="B7450" t="str">
            <v>CONECTOR, CPVC, SOLDÁVEL, DN 35MM X 1 1/4, INSTALADO EM PRUMADA DE ÁGUA  FORNECIMENTO E INSTALAÇÃO. AF_12/2014</v>
          </cell>
          <cell r="C7450" t="str">
            <v>UN</v>
          </cell>
          <cell r="D7450">
            <v>131.32</v>
          </cell>
        </row>
        <row r="7451">
          <cell r="A7451">
            <v>89819</v>
          </cell>
          <cell r="B7451" t="str">
            <v>LUVA DE CORRER, PVC, SERIE NORMAL, ESGOTO PREDIAL, DN 75 MM, JUNTA ELÁSTICA, FORNECIDO E INSTALADO EM PRUMADA DE ESGOTO SANITÁRIO OU VENTILAÇÃO. AF_12/2014</v>
          </cell>
          <cell r="C7451" t="str">
            <v>UN</v>
          </cell>
          <cell r="D7451">
            <v>11.52</v>
          </cell>
        </row>
        <row r="7452">
          <cell r="A7452">
            <v>89820</v>
          </cell>
          <cell r="B7452" t="str">
            <v>BUCHA DE REDUÇÃO, CPVC, SOLDÁVEL, DN35MM X 28MM, INSTALADO EM PRUMADA DE ÁGUA  FORNECIMENTO E INSTALAÇÃO. AF_12/2014</v>
          </cell>
          <cell r="C7452" t="str">
            <v>UN</v>
          </cell>
          <cell r="D7452">
            <v>23.98</v>
          </cell>
        </row>
        <row r="7453">
          <cell r="A7453">
            <v>89821</v>
          </cell>
          <cell r="B7453" t="str">
            <v>LUVA SIMPLES, PVC, SERIE NORMAL, ESGOTO PREDIAL, DN 100 MM, JUNTA ELÁSTICA, FORNECIDO E INSTALADO EM PRUMADA DE ESGOTO SANITÁRIO OU VENTILAÇÃO. AF_12/2014</v>
          </cell>
          <cell r="C7453" t="str">
            <v>UN</v>
          </cell>
          <cell r="D7453">
            <v>10.16</v>
          </cell>
        </row>
        <row r="7454">
          <cell r="A7454">
            <v>89822</v>
          </cell>
          <cell r="B7454" t="str">
            <v>LUVA, CPVC, SOLDÁVEL, DN 42MM, INSTALADO EM PRUMADA DE ÁGUA  FORNECIMENTO E INSTALAÇÃO. AF_12/2014</v>
          </cell>
          <cell r="C7454" t="str">
            <v>UN</v>
          </cell>
          <cell r="D7454">
            <v>16.690000000000001</v>
          </cell>
        </row>
        <row r="7455">
          <cell r="A7455">
            <v>89823</v>
          </cell>
          <cell r="B7455" t="str">
            <v>LUVA DE CORRER, PVC, SERIE NORMAL, ESGOTO PREDIAL, DN 100 MM, JUNTA ELÁSTICA, FORNECIDO E INSTALADO EM PRUMADA DE ESGOTO SANITÁRIO OU VENTILAÇÃO. AF_12/2014</v>
          </cell>
          <cell r="C7455" t="str">
            <v>UN</v>
          </cell>
          <cell r="D7455">
            <v>16.899999999999999</v>
          </cell>
        </row>
        <row r="7456">
          <cell r="A7456">
            <v>89824</v>
          </cell>
          <cell r="B7456" t="str">
            <v>LUVA DE CORRER, CPVC, SOLDÁVEL, DN 42MM, INSTALADO EM PRUMADA DE ÁGUA  FORNECIMENTO E INSTALAÇÃO. AF_12/2014</v>
          </cell>
          <cell r="C7456" t="str">
            <v>UN</v>
          </cell>
          <cell r="D7456">
            <v>30.03</v>
          </cell>
        </row>
        <row r="7457">
          <cell r="A7457">
            <v>89825</v>
          </cell>
          <cell r="B7457" t="str">
            <v>TE, PVC, SERIE NORMAL, ESGOTO PREDIAL, DN 50 X 50 MM, JUNTA ELÁSTICA, FORNECIDO E INSTALADO EM PRUMADA DE ESGOTO SANITÁRIO OU VENTILAÇÃO. AF_12/2014</v>
          </cell>
          <cell r="C7457" t="str">
            <v>UN</v>
          </cell>
          <cell r="D7457">
            <v>9.67</v>
          </cell>
        </row>
        <row r="7458">
          <cell r="A7458">
            <v>89826</v>
          </cell>
          <cell r="B7458" t="str">
            <v>LUVA DE TRANSIÇÃO, CPVC, SOLDÁVEL, DN42MM X 1.1/2, INSTALADO EM PRUMADA DE ÁGUA  FORNECIMENTO E INSTALAÇÃO. AF_12/2014</v>
          </cell>
          <cell r="C7458" t="str">
            <v>UN</v>
          </cell>
          <cell r="D7458">
            <v>133.88999999999999</v>
          </cell>
        </row>
        <row r="7459">
          <cell r="A7459">
            <v>89827</v>
          </cell>
          <cell r="B7459" t="str">
            <v>JUNÇÃO SIMPLES, PVC, SERIE NORMAL, ESGOTO PREDIAL, DN 50 X 50 MM, JUNTA ELÁSTICA, FORNECIDO E INSTALADO EM PRUMADA DE ESGOTO SANITÁRIO OU VENTILAÇÃO. AF_12/2014</v>
          </cell>
          <cell r="C7459" t="str">
            <v>UN</v>
          </cell>
          <cell r="D7459">
            <v>10.48</v>
          </cell>
        </row>
        <row r="7460">
          <cell r="A7460">
            <v>89828</v>
          </cell>
          <cell r="B7460" t="str">
            <v>UNIÃO, CPVC, SOLDÁVEL, DN42MM, INSTALADO EM PRUMADA DE ÁGUA  FORNECIMENTO E INSTALAÇÃO. AF_12/2014</v>
          </cell>
          <cell r="C7460" t="str">
            <v>UN</v>
          </cell>
          <cell r="D7460">
            <v>46.49</v>
          </cell>
        </row>
        <row r="7461">
          <cell r="A7461">
            <v>89829</v>
          </cell>
          <cell r="B7461" t="str">
            <v>TE, PVC, SERIE NORMAL, ESGOTO PREDIAL, DN 75 X 75 MM, JUNTA ELÁSTICA, FORNECIDO E INSTALADO EM PRUMADA DE ESGOTO SANITÁRIO OU VENTILAÇÃO. AF_12/2014</v>
          </cell>
          <cell r="C7461" t="str">
            <v>UN</v>
          </cell>
          <cell r="D7461">
            <v>17.27</v>
          </cell>
        </row>
        <row r="7462">
          <cell r="A7462">
            <v>89830</v>
          </cell>
          <cell r="B7462" t="str">
            <v>JUNÇÃO SIMPLES, PVC, SERIE NORMAL, ESGOTO PREDIAL, DN 75 X 75 MM, JUNTA ELÁSTICA, FORNECIDO E INSTALADO EM PRUMADA DE ESGOTO SANITÁRIO OU VENTILAÇÃO. AF_12/2014</v>
          </cell>
          <cell r="C7462" t="str">
            <v>UN</v>
          </cell>
          <cell r="D7462">
            <v>18.39</v>
          </cell>
        </row>
        <row r="7463">
          <cell r="A7463">
            <v>89831</v>
          </cell>
          <cell r="B7463" t="str">
            <v>CONECTOR, CPVC, SOLDÁVEL, DN 42MM X 1.1/2, INSTALADO EM PRUMADA DE ÁGUA  FORNECIMENTO E INSTALAÇÃO. AF_12/2014</v>
          </cell>
          <cell r="C7463" t="str">
            <v>UN</v>
          </cell>
          <cell r="D7463">
            <v>160.37</v>
          </cell>
        </row>
        <row r="7464">
          <cell r="A7464">
            <v>89832</v>
          </cell>
          <cell r="B7464" t="str">
            <v>BUCHA DE REDUÇÃO, CPVC, SOLDÁVEL, DN 42MM X 22MM, INSTALADO EM RAMAL DE DISTRIBUIÇÃO DE ÁGUA - FORNECIMENTO E INSTALAÇÃO. AF_12/2014</v>
          </cell>
          <cell r="C7464" t="str">
            <v>UN</v>
          </cell>
          <cell r="D7464">
            <v>31.55</v>
          </cell>
        </row>
        <row r="7465">
          <cell r="A7465">
            <v>89833</v>
          </cell>
          <cell r="B7465" t="str">
            <v>TE, PVC, SERIE NORMAL, ESGOTO PREDIAL, DN 100 X 100 MM, JUNTA ELÁSTICA, FORNECIDO E INSTALADO EM PRUMADA DE ESGOTO SANITÁRIO OU VENTILAÇÃO. AF_12/2014</v>
          </cell>
          <cell r="C7465" t="str">
            <v>UN</v>
          </cell>
          <cell r="D7465">
            <v>21.57</v>
          </cell>
        </row>
        <row r="7466">
          <cell r="A7466">
            <v>89834</v>
          </cell>
          <cell r="B7466" t="str">
            <v>JUNÇÃO SIMPLES, PVC, SERIE NORMAL, ESGOTO PREDIAL, DN 100 X 100 MM, JUNTA ELÁSTICA, FORNECIDO E INSTALADO EM PRUMADA DE ESGOTO SANITÁRIO OU VENTILAÇÃO. AF_12/2014</v>
          </cell>
          <cell r="C7466" t="str">
            <v>UN</v>
          </cell>
          <cell r="D7466">
            <v>25.8</v>
          </cell>
        </row>
        <row r="7467">
          <cell r="A7467">
            <v>89835</v>
          </cell>
          <cell r="B7467" t="str">
            <v>LUVA, CPVC, SOLDÁVEL, DN 54MM, INSTALADO EM PRUMADA DE ÁGUA  FORNECIMENTO E INSTALAÇÃO. AF_12/2014</v>
          </cell>
          <cell r="C7467" t="str">
            <v>UN</v>
          </cell>
          <cell r="D7467">
            <v>30.71</v>
          </cell>
        </row>
        <row r="7468">
          <cell r="A7468">
            <v>89836</v>
          </cell>
          <cell r="B7468" t="str">
            <v>LUVA DE TRANSIÇÃO, CPVC, SOLDÁVEL, DN 54MM X 2, INSTALADO EM PRUMADA DE ÁGUA  FORNECIMENTO E INSTALAÇÃO. AF_12/2014</v>
          </cell>
          <cell r="C7468" t="str">
            <v>UN</v>
          </cell>
          <cell r="D7468">
            <v>216.85</v>
          </cell>
        </row>
        <row r="7469">
          <cell r="A7469">
            <v>89837</v>
          </cell>
          <cell r="B7469" t="str">
            <v>UNIÃO, CPVC, SOLDÁVEL, DN 54MM, INSTALADO EM PRUMADA DE ÁGUA  FORNECIMENTO E INSTALAÇÃO. AF_12/2014</v>
          </cell>
          <cell r="C7469" t="str">
            <v>UN</v>
          </cell>
          <cell r="D7469">
            <v>107.09</v>
          </cell>
        </row>
        <row r="7470">
          <cell r="A7470">
            <v>89838</v>
          </cell>
          <cell r="B7470" t="str">
            <v>LUVA, CPVC, SOLDÁVEL, DN 73MM, INSTALADO EM PRUMADA DE ÁGUA  FORNECIMENTO E INSTALAÇÃO. AF_12/2014</v>
          </cell>
          <cell r="C7470" t="str">
            <v>UN</v>
          </cell>
          <cell r="D7470">
            <v>116.76</v>
          </cell>
        </row>
        <row r="7471">
          <cell r="A7471">
            <v>89839</v>
          </cell>
          <cell r="B7471" t="str">
            <v>UNIÃO, CPVC, SOLDÁVEL, DN 73MM, INSTALADO EM PRUMADA DE ÁGUA  FORNECIMENTO E INSTALAÇÃO. AF_12/2014</v>
          </cell>
          <cell r="C7471" t="str">
            <v>UN</v>
          </cell>
          <cell r="D7471">
            <v>155.16999999999999</v>
          </cell>
        </row>
        <row r="7472">
          <cell r="A7472">
            <v>89840</v>
          </cell>
          <cell r="B7472" t="str">
            <v>LUVA, CPVC, SOLDÁVEL, DN 89MM, INSTALADO EM PRUMADA DE ÁGUA  FORNECIMENTO E INSTALAÇÃO. AF_12/2014</v>
          </cell>
          <cell r="C7472" t="str">
            <v>UN</v>
          </cell>
          <cell r="D7472">
            <v>133.47999999999999</v>
          </cell>
        </row>
        <row r="7473">
          <cell r="A7473">
            <v>89841</v>
          </cell>
          <cell r="B7473" t="str">
            <v>UNIÃO, CPVC, SOLDÁVEL, DN 89MM, INSTALADO EM PRUMADA DE ÁGUA  FORNECIMENTO E INSTALAÇÃO. AF_12/2014</v>
          </cell>
          <cell r="C7473" t="str">
            <v>UN</v>
          </cell>
          <cell r="D7473">
            <v>227.84</v>
          </cell>
        </row>
        <row r="7474">
          <cell r="A7474">
            <v>89842</v>
          </cell>
          <cell r="B7474" t="str">
            <v>TÊ, CPVC, SOLDÁVEL, DN 35MM, INSTALADO EM PRUMADA DE ÁGUA  FORNECIMENTO E INSTALAÇÃO. AF_12/2014</v>
          </cell>
          <cell r="C7474" t="str">
            <v>UN</v>
          </cell>
          <cell r="D7474">
            <v>35.29</v>
          </cell>
        </row>
        <row r="7475">
          <cell r="A7475">
            <v>89843</v>
          </cell>
          <cell r="B7475" t="str">
            <v>BATE-ESTACAS POR GRAVIDADE, POTÊNCIA DE 160 HP, PESO DO MARTELO ATÉ 3 TONELADAS - CHP DIURNO. AF_11/2014</v>
          </cell>
          <cell r="C7475" t="str">
            <v>CHP</v>
          </cell>
          <cell r="D7475">
            <v>130.34</v>
          </cell>
        </row>
        <row r="7476">
          <cell r="A7476">
            <v>89844</v>
          </cell>
          <cell r="B7476" t="str">
            <v>TE, CPVC, SOLDÁVEL, DN  42MM, INSTALADO EM PRUMADA DE ÁGUA  FORNECIMENTO E INSTALAÇÃO. AF_12/2014</v>
          </cell>
          <cell r="C7476" t="str">
            <v>UN</v>
          </cell>
          <cell r="D7476">
            <v>45.13</v>
          </cell>
        </row>
        <row r="7477">
          <cell r="A7477">
            <v>89845</v>
          </cell>
          <cell r="B7477" t="str">
            <v>TÊ, CPVC, SOLDÁVEL, DN 54 MM, INSTALADO EM PRUMADA DE ÁGUA  FORNECIMENTO E INSTALAÇÃO. AF_12/2014</v>
          </cell>
          <cell r="C7477" t="str">
            <v>UN</v>
          </cell>
          <cell r="D7477">
            <v>70.78</v>
          </cell>
        </row>
        <row r="7478">
          <cell r="A7478">
            <v>89846</v>
          </cell>
          <cell r="B7478" t="str">
            <v>TÊ, CPVC, SOLDÁVEL, DN 73MM, INSTALADO EM PRUMADA DE ÁGUA  FORNECIMENTO E INSTALAÇÃO. AF_12/2014</v>
          </cell>
          <cell r="C7478" t="str">
            <v>UN</v>
          </cell>
          <cell r="D7478">
            <v>161.84</v>
          </cell>
        </row>
        <row r="7479">
          <cell r="A7479">
            <v>89847</v>
          </cell>
          <cell r="B7479" t="str">
            <v>TÊ, CPVC, SOLDÁVEL, DN 89MM, INSTALADO EM PRUMADA DE ÁGUA  FORNECIMENTO E INSTALAÇÃO. AF_12/2014</v>
          </cell>
          <cell r="C7479" t="str">
            <v>UN</v>
          </cell>
          <cell r="D7479">
            <v>198.14</v>
          </cell>
        </row>
        <row r="7480">
          <cell r="A7480">
            <v>89848</v>
          </cell>
          <cell r="B7480" t="str">
            <v>TUBO PVC, SERIE NORMAL, ESGOTO PREDIAL, DN 100 MM, FORNECIDO E INSTALADO EM SUBCOLETOR AÉREO DE ESGOTO SANITÁRIO. AF_12/2014</v>
          </cell>
          <cell r="C7480" t="str">
            <v>M</v>
          </cell>
          <cell r="D7480">
            <v>17.940000000000001</v>
          </cell>
        </row>
        <row r="7481">
          <cell r="A7481">
            <v>89849</v>
          </cell>
          <cell r="B7481" t="str">
            <v>TUBO PVC, SERIE NORMAL, ESGOTO PREDIAL, DN 150 MM, FORNECIDO E INSTALADO EM SUBCOLETOR AÉREO DE ESGOTO SANITÁRIO. AF_12/2014</v>
          </cell>
          <cell r="C7481" t="str">
            <v>M</v>
          </cell>
          <cell r="D7481">
            <v>32.06</v>
          </cell>
        </row>
        <row r="7482">
          <cell r="A7482">
            <v>89850</v>
          </cell>
          <cell r="B7482" t="str">
            <v>JOELHO 90 GRAUS, PVC, SERIE NORMAL, ESGOTO PREDIAL, DN 100 MM, JUNTA ELÁSTICA, FORNECIDO E INSTALADO EM SUBCOLETOR AÉREO DE ESGOTO SANITÁRIO. AF_12/2014</v>
          </cell>
          <cell r="C7482" t="str">
            <v>UN</v>
          </cell>
          <cell r="D7482">
            <v>16.23</v>
          </cell>
        </row>
        <row r="7483">
          <cell r="A7483">
            <v>89851</v>
          </cell>
          <cell r="B7483" t="str">
            <v>JOELHO 45 GRAUS, PVC, SERIE NORMAL, ESGOTO PREDIAL, DN 100 MM, JUNTA ELÁSTICA, FORNECIDO E INSTALADO EM SUBCOLETOR AÉREO DE ESGOTO SANITÁRIO. AF_12/2014</v>
          </cell>
          <cell r="C7483" t="str">
            <v>UN</v>
          </cell>
          <cell r="D7483">
            <v>16.29</v>
          </cell>
        </row>
        <row r="7484">
          <cell r="A7484">
            <v>89852</v>
          </cell>
          <cell r="B7484" t="str">
            <v>CURVA CURTA 90 GRAUS, PVC, SERIE NORMAL, ESGOTO PREDIAL, DN 100 MM, JUNTA ELÁSTICA, FORNECIDO E INSTALADO EM SUBCOLETOR AÉREO DE ESGOTO SANITÁRIO. AF_12/2014</v>
          </cell>
          <cell r="C7484" t="str">
            <v>UN</v>
          </cell>
          <cell r="D7484">
            <v>24.68</v>
          </cell>
        </row>
        <row r="7485">
          <cell r="A7485">
            <v>89853</v>
          </cell>
          <cell r="B7485" t="str">
            <v>CURVA LONGA 90 GRAUS, PVC, SERIE NORMAL, ESGOTO PREDIAL, DN 100 MM, JUNTA ELÁSTICA, FORNECIDO E INSTALADO EM SUBCOLETOR AÉREO DE ESGOTO SANITÁRIO. AF_12/2014</v>
          </cell>
          <cell r="C7485" t="str">
            <v>UN</v>
          </cell>
          <cell r="D7485">
            <v>43.14</v>
          </cell>
        </row>
        <row r="7486">
          <cell r="A7486">
            <v>89854</v>
          </cell>
          <cell r="B7486" t="str">
            <v>JOELHO 90 GRAUS, PVC, SERIE NORMAL, ESGOTO PREDIAL, DN 150 MM, JUNTA ELÁSTICA, FORNECIDO E INSTALADO EM SUBCOLETOR AÉREO DE ESGOTO SANITÁRIO. AF_12/2014</v>
          </cell>
          <cell r="C7486" t="str">
            <v>UN</v>
          </cell>
          <cell r="D7486">
            <v>47.71</v>
          </cell>
        </row>
        <row r="7487">
          <cell r="A7487">
            <v>89855</v>
          </cell>
          <cell r="B7487" t="str">
            <v>JOELHO 45 GRAUS, PVC, SERIE NORMAL, ESGOTO PREDIAL, DN 150 MM, JUNTA ELÁSTICA, FORNECIDO E INSTALADO EM SUBCOLETOR AÉREO DE ESGOTO SANITÁRIO. AF_12/2014</v>
          </cell>
          <cell r="C7487" t="str">
            <v>UN</v>
          </cell>
          <cell r="D7487">
            <v>50.89</v>
          </cell>
        </row>
        <row r="7488">
          <cell r="A7488">
            <v>89856</v>
          </cell>
          <cell r="B7488" t="str">
            <v>LUVA SIMPLES, PVC, SERIE NORMAL, ESGOTO PREDIAL, DN 100 MM, JUNTA ELÁSTICA, FORNECIDO E INSTALADO EM SUBCOLETOR AÉREO DE ESGOTO SANITÁRIO. AF_12/2014</v>
          </cell>
          <cell r="C7488" t="str">
            <v>UN</v>
          </cell>
          <cell r="D7488">
            <v>12.74</v>
          </cell>
        </row>
        <row r="7489">
          <cell r="A7489">
            <v>89857</v>
          </cell>
          <cell r="B7489" t="str">
            <v>LUVA DE CORRER, PVC, SERIE NORMAL, ESGOTO PREDIAL, DN 100 MM, JUNTA ELÁSTICA, FORNECIDO E INSTALADO EM SUBCOLETOR AÉREO DE ESGOTO SANITÁRIO. AF_12/2014</v>
          </cell>
          <cell r="C7489" t="str">
            <v>UN</v>
          </cell>
          <cell r="D7489">
            <v>19.48</v>
          </cell>
        </row>
        <row r="7490">
          <cell r="A7490">
            <v>89859</v>
          </cell>
          <cell r="B7490" t="str">
            <v>LUVA DE CORRER, PVC, SERIE NORMAL, ESGOTO PREDIAL, DN 150 MM, JUNTA ELÁSTICA, FORNECIDO E INSTALADO EM SUBCOLETOR AÉREO DE ESGOTO SANITÁRIO. AF_12/2014</v>
          </cell>
          <cell r="C7490" t="str">
            <v>UN</v>
          </cell>
          <cell r="D7490">
            <v>43.01</v>
          </cell>
        </row>
        <row r="7491">
          <cell r="A7491">
            <v>89860</v>
          </cell>
          <cell r="B7491" t="str">
            <v>TE, PVC, SERIE NORMAL, ESGOTO PREDIAL, DN 100 X 100 MM, JUNTA ELÁSTICA, FORNECIDO E INSTALADO EM SUBCOLETOR AÉREO DE ESGOTO SANITÁRIO. AF_12/2014</v>
          </cell>
          <cell r="C7491" t="str">
            <v>UN</v>
          </cell>
          <cell r="D7491">
            <v>26.72</v>
          </cell>
        </row>
        <row r="7492">
          <cell r="A7492">
            <v>89861</v>
          </cell>
          <cell r="B7492" t="str">
            <v>JUNÇÃO SIMPLES, PVC, SERIE NORMAL, ESGOTO PREDIAL, DN 100 X 100 MM, JUNTA ELÁSTICA, FORNECIDO E INSTALADO EM SUBCOLETOR AÉREO DE ESGOTO SANITÁRIO. AF_12/2014</v>
          </cell>
          <cell r="C7492" t="str">
            <v>UN</v>
          </cell>
          <cell r="D7492">
            <v>30.95</v>
          </cell>
        </row>
        <row r="7493">
          <cell r="A7493">
            <v>89862</v>
          </cell>
          <cell r="B7493" t="str">
            <v>TE, PVC, SERIE NORMAL, ESGOTO PREDIAL, DN 150 X 150 MM, JUNTA ELÁSTICA, FORNECIDO E INSTALADO EM SUBCOLETOR AÉREO DE ESGOTO SANITÁRIO. AF_12/2014</v>
          </cell>
          <cell r="C7493" t="str">
            <v>UN</v>
          </cell>
          <cell r="D7493">
            <v>77.72</v>
          </cell>
        </row>
        <row r="7494">
          <cell r="A7494">
            <v>89863</v>
          </cell>
          <cell r="B7494" t="str">
            <v>JUNÇÃO SIMPLES, PVC, SERIE NORMAL, ESGOTO PREDIAL, DN 150 X 150 MM, JUNTA ELÁSTICA, FORNECIDO E INSTALADO EM SUBCOLETOR AÉREO DE ESGOTO SANITÁRIO. AF_12/2014</v>
          </cell>
          <cell r="C7494" t="str">
            <v>UN</v>
          </cell>
          <cell r="D7494">
            <v>126.4</v>
          </cell>
        </row>
        <row r="7495">
          <cell r="A7495">
            <v>89865</v>
          </cell>
          <cell r="B7495" t="str">
            <v>TUBO, PVC, SOLDÁVEL, DN 25MM, INSTALADO EM DRENO DE AR-CONDICIONADO - FORNECIMENTO E INSTALAÇÃO. AF_12/2014</v>
          </cell>
          <cell r="C7495" t="str">
            <v>M</v>
          </cell>
          <cell r="D7495">
            <v>9.39</v>
          </cell>
        </row>
        <row r="7496">
          <cell r="A7496">
            <v>89866</v>
          </cell>
          <cell r="B7496" t="str">
            <v>JOELHO 90 GRAUS, PVC, SOLDÁVEL, DN 25MM, INSTALADO EM DRENO DE AR-CONDICIONADO - FORNECIMENTO E INSTALAÇÃO. AF_12/2014</v>
          </cell>
          <cell r="C7496" t="str">
            <v>UN</v>
          </cell>
          <cell r="D7496">
            <v>3.47</v>
          </cell>
        </row>
        <row r="7497">
          <cell r="A7497">
            <v>89867</v>
          </cell>
          <cell r="B7497" t="str">
            <v>JOELHO 45 GRAUS, PVC, SOLDÁVEL, DN 25MM, INSTALADO EM DRENO DE AR-CONDICIONADO - FORNECIMENTO E INSTALAÇÃO. AF_12/2014</v>
          </cell>
          <cell r="C7497" t="str">
            <v>UN</v>
          </cell>
          <cell r="D7497">
            <v>3.9</v>
          </cell>
        </row>
        <row r="7498">
          <cell r="A7498">
            <v>89868</v>
          </cell>
          <cell r="B7498" t="str">
            <v>LUVA, PVC, SOLDÁVEL, DN 25MM, INSTALADO EM DRENO DE AR-CONDICIONADO - FORNECIMENTO E INSTALAÇÃO. AF_12/2014</v>
          </cell>
          <cell r="C7498" t="str">
            <v>UN</v>
          </cell>
          <cell r="D7498">
            <v>2.5499999999999998</v>
          </cell>
        </row>
        <row r="7499">
          <cell r="A7499">
            <v>89869</v>
          </cell>
          <cell r="B7499" t="str">
            <v>TE, PVC, SOLDÁVEL, DN 25MM, INSTALADO EM DRENO DE AR-CONDICIONADO - FORNECIMENTO E INSTALAÇÃO. AF_12/2014</v>
          </cell>
          <cell r="C7499" t="str">
            <v>UN</v>
          </cell>
          <cell r="D7499">
            <v>5.39</v>
          </cell>
        </row>
        <row r="7500">
          <cell r="A7500">
            <v>89870</v>
          </cell>
          <cell r="B7500" t="str">
            <v>CAMINHÃO BASCULANTE 14 M3, COM CAVALO MECÂNICO DE CAPACIDADE MÁXIMA DE TRAÇÃO COMBINADO DE 36000 KG, POTÊNCIA 286 CV, INCLUSIVE SEMIREBOQUE COM CAÇAMBA METÁLICA - DEPRECIAÇÃO. AF_12/2014</v>
          </cell>
          <cell r="C7500" t="str">
            <v>H</v>
          </cell>
          <cell r="D7500">
            <v>15.91</v>
          </cell>
        </row>
        <row r="7501">
          <cell r="A7501">
            <v>89871</v>
          </cell>
          <cell r="B7501" t="str">
            <v>CAMINHÃO BASCULANTE 14 M3, COM CAVALO MECÂNICO DE CAPACIDADE MÁXIMA DE TRAÇÃO COMBINADO DE 36000 KG, POTÊNCIA 286 CV, INCLUSIVE SEMIREBOQUE COM CAÇAMBA METÁLICA - JUROS. AF_12/2014</v>
          </cell>
          <cell r="C7501" t="str">
            <v>H</v>
          </cell>
          <cell r="D7501">
            <v>5.56</v>
          </cell>
        </row>
        <row r="7502">
          <cell r="A7502">
            <v>89872</v>
          </cell>
          <cell r="B7502" t="str">
            <v>CAMINHÃO BASCULANTE 14 M3, COM CAVALO MECÂNICO DE CAPACIDADE MÁXIMA DE TRAÇÃO COMBINADO DE 36000 KG, POTÊNCIA 286 CV, INCLUSIVE SEMIREBOQUE COM CAÇAMBA METÁLICA - IMPOSTOS E SEGUROS. AF_12/2014</v>
          </cell>
          <cell r="C7502" t="str">
            <v>H</v>
          </cell>
          <cell r="D7502">
            <v>1.1399999999999999</v>
          </cell>
        </row>
        <row r="7503">
          <cell r="A7503">
            <v>89873</v>
          </cell>
          <cell r="B7503" t="str">
            <v>CAMINHÃO BASCULANTE 14 M3, COM CAVALO MECÂNICO DE CAPACIDADE MÁXIMA DE TRAÇÃO COMBINADO DE 36000 KG, POTÊNCIA 286 CV, INCLUSIVE SEMIREBOQUE COM CAÇAMBA METÁLICA - MANUTENÇÃO. AF_12/2014</v>
          </cell>
          <cell r="C7503" t="str">
            <v>H</v>
          </cell>
          <cell r="D7503">
            <v>29.84</v>
          </cell>
        </row>
        <row r="7504">
          <cell r="A7504">
            <v>89874</v>
          </cell>
          <cell r="B7504" t="str">
            <v>CAMINHÃO BASCULANTE 14 M3, COM CAVALO MECÂNICO DE CAPACIDADE MÁXIMA DE TRAÇÃO COMBINADO DE 36000 KG, POTÊNCIA 286 CV, INCLUSIVE SEMIREBOQUE COM CAÇAMBA METÁLICA - MATERIAIS NA OPERAÇÃO. AF_12/2014</v>
          </cell>
          <cell r="C7504" t="str">
            <v>H</v>
          </cell>
          <cell r="D7504">
            <v>137.91</v>
          </cell>
        </row>
        <row r="7505">
          <cell r="A7505">
            <v>89876</v>
          </cell>
          <cell r="B7505" t="str">
            <v>CAMINHÃO BASCULANTE 14 M3, COM CAVALO MECÂNICO DE CAPACIDADE MÁXIMA DE TRAÇÃO COMBINADO DE 36000 KG, POTÊNCIA 286 CV, INCLUSIVE SEMIREBOQUE COM CAÇAMBA METÁLICA - CHP DIURNO. AF_12/2014</v>
          </cell>
          <cell r="C7505" t="str">
            <v>CHP</v>
          </cell>
          <cell r="D7505">
            <v>204.28</v>
          </cell>
        </row>
        <row r="7506">
          <cell r="A7506">
            <v>89877</v>
          </cell>
          <cell r="B7506" t="str">
            <v>CAMINHÃO BASCULANTE 14 M3, COM CAVALO MECÂNICO DE CAPACIDADE MÁXIMA DE TRAÇÃO COMBINADO DE 36000 KG, POTÊNCIA 286 CV, INCLUSIVE SEMIREBOQUE COM CAÇAMBA METÁLICA - CHI DIURNO. AF_12/2014</v>
          </cell>
          <cell r="C7506" t="str">
            <v>CHI</v>
          </cell>
          <cell r="D7506">
            <v>36.53</v>
          </cell>
        </row>
        <row r="7507">
          <cell r="A7507">
            <v>89878</v>
          </cell>
          <cell r="B7507" t="str">
            <v>CAMINHÃO BASCULANTE 18 M3, COM CAVALO MECÂNICO DE CAPACIDADE MÁXIMA DE TRAÇÃO COMBINADO DE 45000 KG, POTÊNCIA 330 CV, INCLUSIVE SEMIREBOQUE COM CAÇAMBA METÁLICA - DEPRECIAÇÃO. AF_12/2014</v>
          </cell>
          <cell r="C7507" t="str">
            <v>H</v>
          </cell>
          <cell r="D7507">
            <v>16.75</v>
          </cell>
        </row>
        <row r="7508">
          <cell r="A7508">
            <v>89879</v>
          </cell>
          <cell r="B7508" t="str">
            <v>CAMINHÃO BASCULANTE 18 M3, COM CAVALO MECÂNICO DE CAPACIDADE MÁXIMA DE TRAÇÃO COMBINADO DE 45000 KG, POTÊNCIA 330 CV, INCLUSIVE SEMIREBOQUE COM CAÇAMBA METÁLICA - JUROS. AF_12/2014</v>
          </cell>
          <cell r="C7508" t="str">
            <v>H</v>
          </cell>
          <cell r="D7508">
            <v>5.86</v>
          </cell>
        </row>
        <row r="7509">
          <cell r="A7509">
            <v>89880</v>
          </cell>
          <cell r="B7509" t="str">
            <v>CAMINHÃO BASCULANTE 18 M3, COM CAVALO MECÂNICO DE CAPACIDADE MÁXIMA DE TRAÇÃO COMBINADO DE 45000 KG, POTÊNCIA 330 CV, INCLUSIVE SEMIREBOQUE COM CAÇAMBA METÁLICA - IMPOSTOS E SEGUROS. AF_12/2014</v>
          </cell>
          <cell r="C7509" t="str">
            <v>H</v>
          </cell>
          <cell r="D7509">
            <v>1.21</v>
          </cell>
        </row>
        <row r="7510">
          <cell r="A7510">
            <v>89881</v>
          </cell>
          <cell r="B7510" t="str">
            <v>CAMINHÃO BASCULANTE 18 M3, COM CAVALO MECÂNICO DE CAPACIDADE MÁXIMA DE TRAÇÃO COMBINADO DE 45000 KG, POTÊNCIA 330 CV, INCLUSIVE SEMIREBOQUE COM CAÇAMBA METÁLICA - MANUTENÇÃO. AF_12/2014</v>
          </cell>
          <cell r="C7510" t="str">
            <v>H</v>
          </cell>
          <cell r="D7510">
            <v>31.43</v>
          </cell>
        </row>
        <row r="7511">
          <cell r="A7511">
            <v>89882</v>
          </cell>
          <cell r="B7511" t="str">
            <v>CAMINHÃO BASCULANTE 18 M3, COM CAVALO MECÂNICO DE CAPACIDADE MÁXIMA DE TRAÇÃO COMBINADO DE 45000 KG, POTÊNCIA 330 CV, INCLUSIVE SEMIREBOQUE COM CAÇAMBA METÁLICA - MATERIAIS NA OPERAÇÃO. AF_12/2014</v>
          </cell>
          <cell r="C7511" t="str">
            <v>H</v>
          </cell>
          <cell r="D7511">
            <v>159.13999999999999</v>
          </cell>
        </row>
        <row r="7512">
          <cell r="A7512">
            <v>89883</v>
          </cell>
          <cell r="B7512" t="str">
            <v>CAMINHÃO BASCULANTE 18 M3, COM CAVALO MECÂNICO DE CAPACIDADE MÁXIMA DE TRAÇÃO COMBINADO DE 45000 KG, POTÊNCIA 330 CV, INCLUSIVE SEMIREBOQUE COM CAÇAMBA METÁLICA - CHP DIURNO. AF_12/2014</v>
          </cell>
          <cell r="C7512" t="str">
            <v>CHP</v>
          </cell>
          <cell r="D7512">
            <v>228.31</v>
          </cell>
        </row>
        <row r="7513">
          <cell r="A7513">
            <v>89884</v>
          </cell>
          <cell r="B7513" t="str">
            <v>CAMINHÃO BASCULANTE 18 M3, COM CAVALO MECÂNICO DE CAPACIDADE MÁXIMA DE TRAÇÃO COMBINADO DE 45000 KG, POTÊNCIA 330 CV, INCLUSIVE SEMIREBOQUE COM CAÇAMBA METÁLICA - CHI DIURNO. AF_12/2014</v>
          </cell>
          <cell r="C7513" t="str">
            <v>CHI</v>
          </cell>
          <cell r="D7513">
            <v>37.74</v>
          </cell>
        </row>
        <row r="7514">
          <cell r="A7514">
            <v>89885</v>
          </cell>
          <cell r="B7514" t="str">
            <v>ESCAVAÇÃO VERTICAL A CÉU ABERTO, INCLUINDO CARGA, DESCARGA E TRANSPORTE, EM SOLO DE 1ª CATEGORIA COM ESCAVADEIRA HIDRÁULICA (CAÇAMBA: 0,8 M³ / 111 HP), FROTA DE 3 CAMINHÕES BASCULANTES DE 14 M³, DMT DE 0,2 KM E VELOCIDADE MÉDIA 4 KM/H. AF_12/2013</v>
          </cell>
          <cell r="C7514" t="str">
            <v>M3</v>
          </cell>
          <cell r="D7514">
            <v>7.27</v>
          </cell>
        </row>
        <row r="7515">
          <cell r="A7515">
            <v>89886</v>
          </cell>
          <cell r="B7515" t="str">
            <v>ESCAVAÇÃO VERTICAL A CÉU ABERTO, INCLUINDO CARGA, DESCARGA E TRANSPORTE, EM SOLO DE 1ª CATEGORIA COM ESCAVADEIRA HIDRÁULICA (CAÇAMBA: 0,8 M³ / 111 HP), FROTA DE 3 CAMINHÕES BASCULANTES DE 14 M³, DMT DE 0,3 KM E VELOCIDADE MÉDIA 5,9 KM/H. AF_12/2013</v>
          </cell>
          <cell r="C7515" t="str">
            <v>M3</v>
          </cell>
          <cell r="D7515">
            <v>7.31</v>
          </cell>
        </row>
        <row r="7516">
          <cell r="A7516">
            <v>89887</v>
          </cell>
          <cell r="B7516" t="str">
            <v>ESCAVAÇÃO VERTICAL A CÉU ABERTO, INCLUINDO CARGA, DESCARGA E TRANSPORTE, EM SOLO DE 1ª CATEGORIA COM ESCAVADEIRA HIDRÁULICA (CAÇAMBA: 0,8 M³ / 111 HP), FROTA DE 3 CAMINHÕES BASCULANTES DE 14 M³, DMT DE 0,6 KM E VELOCIDADE MÉDIA 10 KM/H. AF_12/2013</v>
          </cell>
          <cell r="C7516" t="str">
            <v>M3</v>
          </cell>
          <cell r="D7516">
            <v>7.57</v>
          </cell>
        </row>
        <row r="7517">
          <cell r="A7517">
            <v>89888</v>
          </cell>
          <cell r="B7517" t="str">
            <v>ESCAVAÇÃO VERTICAL A CÉU ABERTO, INCLUINDO CARGA, DESCARGA E TRANSPORTE, EM SOLO DE 1ª CATEGORIA COM ESCAVADEIRA HIDRÁULICA (CAÇAMBA: 0,8 M³ / 111 HP), FROTA DE 3 CAMINHÕES BASCULANTES DE 14 M³, DMT DE 0,8 KM E VELOCIDADE MÉDIA 14 KM/H. AF_12/2013</v>
          </cell>
          <cell r="C7517" t="str">
            <v>M3</v>
          </cell>
          <cell r="D7517">
            <v>7.49</v>
          </cell>
        </row>
        <row r="7518">
          <cell r="A7518">
            <v>89889</v>
          </cell>
          <cell r="B7518" t="str">
            <v>ESCAVAÇÃO VERTICAL A CÉU ABERTO, INCLUINDO CARGA, DESCARGA E TRANSPORTE, EM SOLO DE 1ª CATEGORIA COM ESCAVADEIRA HIDRÁULICA (CAÇAMBA: 0,8 M³ / 111 HP), FROTA DE 3 CAMINHÕES BASCULANTES DE 14 M³, DMT DE 1 KM E VELOCIDADE MÉDIA 15 KM/H. AF_12/2013</v>
          </cell>
          <cell r="C7518" t="str">
            <v>M3</v>
          </cell>
          <cell r="D7518">
            <v>7.78</v>
          </cell>
        </row>
        <row r="7519">
          <cell r="A7519">
            <v>89890</v>
          </cell>
          <cell r="B7519" t="str">
            <v>ESCAVAÇÃO VERTICAL A CÉU ABERTO, INCLUINDO CARGA, DESCARGA E TRANSPORTE, EM SOLO DE 1ª CATEGORIA COM ESCAVADEIRA HIDRÁULICA (CAÇAMBA: 0,8 M³ / 111 HP), FROTA DE 4 CAMINHÕES BASCULANTES DE 14 M³, DMT DE 1,5 KM E VELOCIDADE MÉDIA 18 KM/H. AF_12/2013</v>
          </cell>
          <cell r="C7519" t="str">
            <v>M3</v>
          </cell>
          <cell r="D7519">
            <v>10.86</v>
          </cell>
        </row>
        <row r="7520">
          <cell r="A7520">
            <v>89891</v>
          </cell>
          <cell r="B7520" t="str">
            <v>ESCAVAÇÃO VERTICAL A CÉU ABERTO, INCLUINDO CARGA, DESCARGA E TRANSPORTE, EM SOLO DE 1ª CATEGORIA COM ESCAVADEIRA HIDRÁULICA (CAÇAMBA: 0,8 M³ / 111 HP), FROTA DE 4 CAMINHÕES BASCULANTES DE 14 M³, DMT DE 2 KM E VELOCIDADE MÉDIA 22 KM/H. AF_12/2013</v>
          </cell>
          <cell r="C7520" t="str">
            <v>M3</v>
          </cell>
          <cell r="D7520">
            <v>11.1</v>
          </cell>
        </row>
        <row r="7521">
          <cell r="A7521">
            <v>89892</v>
          </cell>
          <cell r="B7521" t="str">
            <v>ESCAVAÇÃO VERTICAL A CÉU ABERTO, INCLUINDO CARGA, DESCARGA E TRANSPORTE, EM SOLO DE 1ª CATEGORIA COM ESCAVADEIRA HIDRÁULICA (CAÇAMBA: 0,8 M³ / 111 HP), FROTA DE 4 CAMINHÕES BASCULANTES DE 14 M³, DMT DE 2 KM E VELOCIDADE MÉDIA 35 KM/H. AF_12/2013</v>
          </cell>
          <cell r="C7521" t="str">
            <v>M3</v>
          </cell>
          <cell r="D7521">
            <v>10.07</v>
          </cell>
        </row>
        <row r="7522">
          <cell r="A7522">
            <v>89893</v>
          </cell>
          <cell r="B7522" t="str">
            <v>ESCAVAÇÃO VERTICAL A CÉU ABERTO, INCLUINDO CARGA, DESCARGA E TRANSPORTE, EM SOLO DE 1ª CATEGORIA COM ESCAVADEIRA HIDRÁULICA (CAÇAMBA: 0,8 M³ / 111 HP), FROTA DE 5 CAMINHÕES BASCULANTES DE 14 M³, DMT DE 3 KM E VELOCIDADE MÉDIA 20 KM/H. AF_12/2013</v>
          </cell>
          <cell r="C7522" t="str">
            <v>M3</v>
          </cell>
          <cell r="D7522">
            <v>13.38</v>
          </cell>
        </row>
        <row r="7523">
          <cell r="A7523">
            <v>89894</v>
          </cell>
          <cell r="B7523" t="str">
            <v>ESCAVAÇÃO VERTICAL A CÉU ABERTO, INCLUINDO CARGA, DESCARGA E TRANSPORTE, EM SOLO DE 1ª CATEGORIA COM ESCAVADEIRA HIDRÁULICA (CAÇAMBA: 0,8 M³ / 111 HP), FROTA DE 6 CAMINHÕES BASCULANTES DE 14 M³, DMT DE 4 KM E VELOCIDADE MÉDIA 22 KM/H. AF_12/2013</v>
          </cell>
          <cell r="C7523" t="str">
            <v>M3</v>
          </cell>
          <cell r="D7523">
            <v>14.86</v>
          </cell>
        </row>
        <row r="7524">
          <cell r="A7524">
            <v>89895</v>
          </cell>
          <cell r="B7524" t="str">
            <v>ESCAVAÇÃO VERTICAL A CÉU ABERTO, INCLUINDO CARGA, DESCARGA E TRANSPORTE, EM SOLO DE 1ª CATEGORIA COM ESCAVADEIRA HIDRÁULICA (CAÇAMBA: 0,8 M³ / 111 HP), FROTA DE 7 CAMINHÕES BASCULANTES DE 14 M³, DMT DE 6 KM E VELOCIDADE MÉDIA 22 KM/H. AF_12/2013</v>
          </cell>
          <cell r="C7524" t="str">
            <v>M3</v>
          </cell>
          <cell r="D7524">
            <v>18.100000000000001</v>
          </cell>
        </row>
        <row r="7525">
          <cell r="A7525">
            <v>89903</v>
          </cell>
          <cell r="B7525" t="str">
            <v>ESCAVAÇÃO VERTICAL A CÉU ABERTO, INCLUINDO CARGA, DESCARGA E TRANSPORTE, EM SOLO DE 1ª CATEGORIA COM ESCAVADEIRA HIDRÁULICA (CAÇAMBA: 0,8 M³ / 111 HP), FROTA DE 2 CAMINHÕES BASCULANTES DE 18 M³, DMT DE 0,2 KM E VELOCIDADE MÉDIA 4 KM/H. AF_12/2013</v>
          </cell>
          <cell r="C7525" t="str">
            <v>M3</v>
          </cell>
          <cell r="D7525">
            <v>6.48</v>
          </cell>
        </row>
        <row r="7526">
          <cell r="A7526">
            <v>89904</v>
          </cell>
          <cell r="B7526" t="str">
            <v>ESCAVAÇÃO VERTICAL A CÉU ABERTO, INCLUINDO CARGA, DESCARGA E TRANSPORTE, EM SOLO DE 1ª CATEGORIA COM ESCAVADEIRA HIDRÁULICA (CAÇAMBA: 0,8 M³ / 111 HP), FROTA DE 2 CAMINHÕES BASCULANTES DE 18 M³, DMT DE 0,3 KM E VELOCIDADE MÉDIA 5,9KM/H. AF_12/2013</v>
          </cell>
          <cell r="C7526" t="str">
            <v>M3</v>
          </cell>
          <cell r="D7526">
            <v>6.51</v>
          </cell>
        </row>
        <row r="7527">
          <cell r="A7527">
            <v>89905</v>
          </cell>
          <cell r="B7527" t="str">
            <v>ESCAVAÇÃO VERTICAL A CÉU ABERTO, INCLUINDO CARGA, DESCARGA E TRANSPORTE, EM SOLO DE 1ª CATEGORIA COM ESCAVADEIRA HIDRÁULICA (CAÇAMBA: 0,8 M³ / 111 HP), FROTA DE 2 CAMINHÕES BASCULANTES DE 18 M³, DMT DE 0,6 KM E VELOCIDADE MÉDIA 10 KM/H. AF_12/2013</v>
          </cell>
          <cell r="C7527" t="str">
            <v>M3</v>
          </cell>
          <cell r="D7527">
            <v>6.75</v>
          </cell>
        </row>
        <row r="7528">
          <cell r="A7528">
            <v>89906</v>
          </cell>
          <cell r="B7528" t="str">
            <v>ESCAVAÇÃO VERTICAL A CÉU ABERTO, INCLUINDO CARGA, DESCARGA E TRANSPORTE, EM SOLO DE 1ª CATEGORIA COM ESCAVADEIRA HIDRÁULICA (CAÇAMBA: 0,8 M³ / 111 HP), FROTA DE 2 CAMINHÕES BASCULANTES DE 18 M³, DMT DE 0,8 KM E VELOCIDADE MÉDIA 14 KM/H. AF_12/2013</v>
          </cell>
          <cell r="C7528" t="str">
            <v>M3</v>
          </cell>
          <cell r="D7528">
            <v>6.67</v>
          </cell>
        </row>
        <row r="7529">
          <cell r="A7529">
            <v>89907</v>
          </cell>
          <cell r="B7529" t="str">
            <v>ESCAVAÇÃO VERTICAL A CÉU ABERTO, INCLUINDO CARGA, DESCARGA E TRANSPORTE, EM SOLO DE 1ª CATEGORIA COM ESCAVADEIRA HIDRÁULICA (CAÇAMBA: 0,8 M³ / 111 HP), FROTA DE 3 CAMINHÕES BASCULANTES DE 18 M³, DMT DE 1 KM E VELOCIDADE MÉDIA 15 KM/H. AF_12/2013</v>
          </cell>
          <cell r="C7529" t="str">
            <v>M3</v>
          </cell>
          <cell r="D7529">
            <v>7.45</v>
          </cell>
        </row>
        <row r="7530">
          <cell r="A7530">
            <v>89908</v>
          </cell>
          <cell r="B7530" t="str">
            <v>ESCAVAÇÃO VERTICAL A CÉU ABERTO, INCLUINDO CARGA, DESCARGA E TRANSPORTE, EM SOLO DE 1ª CATEGORIA COM ESCAVADEIRA HIDRÁULICA (CAÇAMBA: 0,8 M³ / 111 HP), FROTA DE 4 CAMINHÕES BASCULANTES DE 18 M³, DMT DE 1,5 KM E VELOCIDADE MÉDIA 18 KM/H. AF_12/2013</v>
          </cell>
          <cell r="C7530" t="str">
            <v>M3</v>
          </cell>
          <cell r="D7530">
            <v>10.210000000000001</v>
          </cell>
        </row>
        <row r="7531">
          <cell r="A7531">
            <v>89909</v>
          </cell>
          <cell r="B7531" t="str">
            <v>ESCAVAÇÃO VERTICAL A CÉU ABERTO, INCLUINDO CARGA, DESCARGA E TRANSPORTE, EM SOLO DE 1ª CATEGORIA COM ESCAVADEIRA HIDRÁULICA (CAÇAMBA: 0,8 M³ / 111 HP), FROTA DE 4 CAMINHÕES BASCULANTES DE 18 M³, DMT DE 2 KM E VELOCIDADE MÉDIA 22 KM/H. AF_12/2013</v>
          </cell>
          <cell r="C7531" t="str">
            <v>M3</v>
          </cell>
          <cell r="D7531">
            <v>10.41</v>
          </cell>
        </row>
        <row r="7532">
          <cell r="A7532">
            <v>89910</v>
          </cell>
          <cell r="B7532" t="str">
            <v>ESCAVAÇÃO VERTICAL A CÉU ABERTO, INCLUINDO CARGA, DESCARGA E TRANSPORTE, EM SOLO DE 1ª CATEGORIA COM ESCAVADEIRA HIDRÁULICA (CAÇAMBA: 0,8 M³ / 111 HP), FROTA DE 3 CAMINHÕES BASCULANTES DE 18 M³, DMT DE 2 KM E VELOCIDADE MÉDIA 35 KM/H. AF_12/2013</v>
          </cell>
          <cell r="C7532" t="str">
            <v>M3</v>
          </cell>
          <cell r="D7532">
            <v>9.0299999999999994</v>
          </cell>
        </row>
        <row r="7533">
          <cell r="A7533">
            <v>89911</v>
          </cell>
          <cell r="B7533" t="str">
            <v>ESCAVAÇÃO VERTICAL A CÉU ABERTO, INCLUINDO CARGA, DESCARGA E TRANSPORTE, EM SOLO DE 1ª CATEGORIA COM ESCAVADEIRA HIDRÁULICA (CAÇAMBA: 0,8 M³ / 111 HP), FROTA DE 5 CAMINHÕES BASCULANTES DE 18 M³, DMT DE 3 KM E VELOCIDADE MÉDIA 20 KM/H. AF_12/2013</v>
          </cell>
          <cell r="C7533" t="str">
            <v>M3</v>
          </cell>
          <cell r="D7533">
            <v>12.46</v>
          </cell>
        </row>
        <row r="7534">
          <cell r="A7534">
            <v>89912</v>
          </cell>
          <cell r="B7534" t="str">
            <v>ESCAVAÇÃO VERTICAL A CÉU ABERTO, INCLUINDO CARGA, DESCARGA E TRANSPORTE, EM SOLO DE 1ª CATEGORIA COM ESCAVADEIRA HIDRÁULICA (CAÇAMBA: 0,8 M³ / 111 HP), FROTA DE 5 CAMINHÕES BASCULANTES DE 18 M³, DMT DE 4 KM E VELOCIDADE MÉDIA 22 KM/H. AF_12/2013</v>
          </cell>
          <cell r="C7534" t="str">
            <v>M3</v>
          </cell>
          <cell r="D7534">
            <v>13.33</v>
          </cell>
        </row>
        <row r="7535">
          <cell r="A7535">
            <v>89913</v>
          </cell>
          <cell r="B7535" t="str">
            <v>ESCAVAÇÃO VERTICAL A CÉU ABERTO, INCLUINDO CARGA, DESCARGA E TRANSPORTE, EM SOLO DE 1ª CATEGORIA COM ESCAVADEIRA HIDRÁULICA (CAÇAMBA: 0,8 M³ / 111 HP), FROTA DE 6 CAMINHÕES BASCULANTES DE 18 M³, DMT DE 6 KM E VELOCIDADE MÉDIA 22 KM/H. AF_12/2013</v>
          </cell>
          <cell r="C7535" t="str">
            <v>M3</v>
          </cell>
          <cell r="D7535">
            <v>16.239999999999998</v>
          </cell>
        </row>
        <row r="7536">
          <cell r="A7536">
            <v>89921</v>
          </cell>
          <cell r="B7536" t="str">
            <v>ESCAVAÇÃO VERTICAL A CÉU ABERTO, INCLUINDO CARGA, DESCARGA E TRANSPORTE, EM SOLO DE 1ª CATEGORIA COM ESCAVADEIRA HIDRÁULICA (CAÇAMBA: 1,2 M³ / 155 HP), FROTA DE 3 CAMINHÕES BASCULANTES DE 14 M³, DMT DE 0,2 KM E VELOCIDADE MÉDIA 4 KM/H. AF_12/2013</v>
          </cell>
          <cell r="C7536" t="str">
            <v>M3</v>
          </cell>
          <cell r="D7536">
            <v>5.97</v>
          </cell>
        </row>
        <row r="7537">
          <cell r="A7537">
            <v>89922</v>
          </cell>
          <cell r="B7537" t="str">
            <v>ESCAVAÇÃO VERTICAL A CÉU ABERTO, INCLUINDO CARGA, DESCARGA E TRANSPORTE, EM SOLO DE 1ª CATEGORIA COM ESCAVADEIRA HIDRÁULICA (CAÇAMBA: 1,2 M³ / 155 HP), FROTA DE 3 CAMINHÕES BASCULANTES DE 14 M³, DMT DE 0,3 KM E VELOCIDADE MÉDIA 5,9 KM/H. AF_12/2013</v>
          </cell>
          <cell r="C7537" t="str">
            <v>M3</v>
          </cell>
          <cell r="D7537">
            <v>6</v>
          </cell>
        </row>
        <row r="7538">
          <cell r="A7538">
            <v>89923</v>
          </cell>
          <cell r="B7538" t="str">
            <v>ESCAVAÇÃO VERTICAL A CÉU ABERTO, INCLUINDO CARGA, DESCARGA E TRANSPORTE, EM SOLO DE 1ª CATEGORIA COM ESCAVADEIRA HIDRÁULICA (CAÇAMBA: 1,2 M³ / 155 HP), FROTA DE 3 CAMINHÕES BASCULANTES DE 14 M³, DMT DE 0,6 KM E VELOCIDADE MÉDIA 10 KM/H. AF_12/2013</v>
          </cell>
          <cell r="C7538" t="str">
            <v>M3</v>
          </cell>
          <cell r="D7538">
            <v>6.27</v>
          </cell>
        </row>
        <row r="7539">
          <cell r="A7539">
            <v>89924</v>
          </cell>
          <cell r="B7539" t="str">
            <v>ESCAVAÇÃO VERTICAL A CÉU ABERTO, INCLUINDO CARGA, DESCARGA E TRANSPORTE, EM SOLO DE 1ª CATEGORIA COM ESCAVADEIRA HIDRÁULICA (CAÇAMBA: 1,2 M³ / 155 HP), FROTA DE 3 CAMINHÕES BASCULANTES DE 14 M³, DMT DE 0,8 KM E VELOCIDADE MÉDIA 14 KM/H. AF_12/2013</v>
          </cell>
          <cell r="C7539" t="str">
            <v>M3</v>
          </cell>
          <cell r="D7539">
            <v>6.19</v>
          </cell>
        </row>
        <row r="7540">
          <cell r="A7540">
            <v>89925</v>
          </cell>
          <cell r="B7540" t="str">
            <v>ESCAVAÇÃO VERTICAL A CÉU ABERTO, INCLUINDO CARGA, DESCARGA E TRANSPORTE, EM SOLO DE 1ª CATEGORIA COM ESCAVADEIRA HIDRÁULICA (CAÇAMBA: 1,2 M³ / 155 HP), FROTA DE 3 CAMINHÕES BASCULANTES DE 14 M³, DMT DE 1 KM E VELOCIDADE MÉDIA 15 KM/H. AF_12/2013</v>
          </cell>
          <cell r="C7540" t="str">
            <v>M3</v>
          </cell>
          <cell r="D7540">
            <v>6.47</v>
          </cell>
        </row>
        <row r="7541">
          <cell r="A7541">
            <v>89926</v>
          </cell>
          <cell r="B7541" t="str">
            <v>ESCAVAÇÃO VERTICAL A CÉU ABERTO, INCLUINDO CARGA, DESCARGA E TRANSPORTE, EM SOLO DE 1ª CATEGORIA COM ESCAVADEIRA HIDRÁULICA (CAÇAMBA: 1,2 M³ / 155 HP), FROTA DE 5 CAMINHÕES BASCULANTES DE 14 M³, DMT DE 1,5 KM E VELOCIDADE MÉDIA 18 KM/H. AF_12/2013</v>
          </cell>
          <cell r="C7541" t="str">
            <v>M3</v>
          </cell>
          <cell r="D7541">
            <v>9.7799999999999994</v>
          </cell>
        </row>
        <row r="7542">
          <cell r="A7542">
            <v>89927</v>
          </cell>
          <cell r="B7542" t="str">
            <v>ESCAVAÇÃO VERTICAL A CÉU ABERTO, INCLUINDO CARGA, DESCARGA E TRANSPORTE, EM SOLO DE 1ª CATEGORIA COM ESCAVADEIRA HIDRÁULICA (CAÇAMBA: 1,2 M³ / 155 HP), FROTA DE 5 CAMINHÕES BASCULANTES DE 14 M³, DMT DE 2 KM E VELOCIDADE MÉDIA 22 KM/H. AF_12/2013</v>
          </cell>
          <cell r="C7542" t="str">
            <v>M3</v>
          </cell>
          <cell r="D7542">
            <v>10.01</v>
          </cell>
        </row>
        <row r="7543">
          <cell r="A7543">
            <v>89928</v>
          </cell>
          <cell r="B7543" t="str">
            <v>ESCAVAÇÃO VERTICAL A CÉU ABERTO, INCLUINDO CARGA, DESCARGA E TRANSPORTE, EM SOLO DE 1ª CATEGORIA COM ESCAVADEIRA HIDRÁULICA (CAÇAMBA: 1,2 M³ / 155 HP), FROTA DE 5 CAMINHÕES BASCULANTES DE 14 M³, DMT DE 2 KM E VELOCIDADE MÉDIA 35 KM/H. AF_12/2013</v>
          </cell>
          <cell r="C7543" t="str">
            <v>M3</v>
          </cell>
          <cell r="D7543">
            <v>9.01</v>
          </cell>
        </row>
        <row r="7544">
          <cell r="A7544">
            <v>89929</v>
          </cell>
          <cell r="B7544" t="str">
            <v>ESCAVAÇÃO VERTICAL A CÉU ABERTO, INCLUINDO CARGA, DESCARGA E TRANSPORTE, EM SOLO DE 1ª CATEGORIA COM ESCAVADEIRA HIDRÁULICA (CAÇAMBA: 1,2 M³ / 155 HP), FROTA DE 7 CAMINHÕES BASCULANTES DE 14 M³, DMT DE 3 KM E VELOCIDADE MÉDIA 20 KM/H. AF_12/2013</v>
          </cell>
          <cell r="C7544" t="str">
            <v>M3</v>
          </cell>
          <cell r="D7544">
            <v>12.54</v>
          </cell>
        </row>
        <row r="7545">
          <cell r="A7545">
            <v>89930</v>
          </cell>
          <cell r="B7545" t="str">
            <v>ESCAVAÇÃO VERTICAL A CÉU ABERTO, INCLUINDO CARGA, DESCARGA E TRANSPORTE, EM SOLO DE 1ª CATEGORIA COM ESCAVADEIRA HIDRÁULICA (CAÇAMBA: 1,2 M³ / 155 HP), FROTA DE 7 CAMINHÕES BASCULANTES DE 14 M³, DMT DE 4 KM E VELOCIDADE MÉDIA 22 KM/H. AF_12/2013</v>
          </cell>
          <cell r="C7545" t="str">
            <v>M3</v>
          </cell>
          <cell r="D7545">
            <v>13.47</v>
          </cell>
        </row>
        <row r="7546">
          <cell r="A7546">
            <v>89931</v>
          </cell>
          <cell r="B7546" t="str">
            <v>ESCAVAÇÃO VERTICAL A CÉU ABERTO, INCLUINDO CARGA, DESCARGA E TRANSPORTE, EM SOLO DE 1ª CATEGORIA COM ESCAVADEIRA HIDRÁULICA (CAÇAMBA: 1,2 M³ / 155 HP), FROTA DE 9 CAMINHÕES BASCULANTES DE 14 M³, DMT DE 6 KM E VELOCIDADE MÉDIA 22 KM/H. AF_12/2013</v>
          </cell>
          <cell r="C7546" t="str">
            <v>M3</v>
          </cell>
          <cell r="D7546">
            <v>16.95</v>
          </cell>
        </row>
        <row r="7547">
          <cell r="A7547">
            <v>89939</v>
          </cell>
          <cell r="B7547" t="str">
            <v>ESCAVAÇÃO VERTICAL A CÉU ABERTO, INCLUINDO CARGA, DESCARGA E TRANSPORTE, EM SOLO DE 1ª CATEGORIA COM ESCAVADEIRA HIDRÁULICA (CAÇAMBA: 1,2 M³ / 155 HP), FROTA DE 3 CAMINHÕES BASCULANTES DE 18 M³, DMT DE 0,2 KM E VELOCIDADE MÉDIA 4 KM/H. AF_12/2013</v>
          </cell>
          <cell r="C7547" t="str">
            <v>M3</v>
          </cell>
          <cell r="D7547">
            <v>5.61</v>
          </cell>
        </row>
        <row r="7548">
          <cell r="A7548">
            <v>89940</v>
          </cell>
          <cell r="B7548" t="str">
            <v>ESCAVAÇÃO VERTICAL A CÉU ABERTO, INCLUINDO CARGA, DESCARGA E TRANSPORTE, EM SOLO DE 1ª CATEGORIA COM ESCAVADEIRA HIDRÁULICA (CAÇAMBA: 1,2 M³ / 155 HP), FROTA DE 3 CAMINHÕES BASCULANTES DE 18 M³, DMT DE 0,3 KM E VELOCIDADE MÉDIA 5,9 KM/H. AF_12/2013</v>
          </cell>
          <cell r="C7548" t="str">
            <v>M3</v>
          </cell>
          <cell r="D7548">
            <v>5.63</v>
          </cell>
        </row>
        <row r="7549">
          <cell r="A7549">
            <v>89941</v>
          </cell>
          <cell r="B7549" t="str">
            <v>ESCAVAÇÃO VERTICAL A CÉU ABERTO, INCLUINDO CARGA, DESCARGA E TRANSPORTE, EM SOLO DE 1ª CATEGORIA COM ESCAVADEIRA HIDRÁULICA (CAÇAMBA: 1,2 M³ / 155 HP), FROTA DE 3 CAMINHÕES BASCULANTES DE 18 M³, DMT DE 0,6 KM E VELOCIDADE MÉDIA 10 KM/H. AF_12/2013</v>
          </cell>
          <cell r="C7549" t="str">
            <v>M3</v>
          </cell>
          <cell r="D7549">
            <v>5.88</v>
          </cell>
        </row>
        <row r="7550">
          <cell r="A7550">
            <v>89942</v>
          </cell>
          <cell r="B7550" t="str">
            <v>ESCAVAÇÃO VERTICAL A CÉU ABERTO, INCLUINDO CARGA, DESCARGA E TRANSPORTE, EM SOLO DE 1ª CATEGORIA COM ESCAVADEIRA HIDRÁULICA (CAÇAMBA: 1,2 M³ / 155 HP), FROTA DE 3 CAMINHÕES BASCULANTES DE 18 M³, DMT DE 0,8 KM E VELOCIDADE MÉDIA 14 KM/H. AF_12/2013</v>
          </cell>
          <cell r="C7550" t="str">
            <v>M3</v>
          </cell>
          <cell r="D7550">
            <v>5.81</v>
          </cell>
        </row>
        <row r="7551">
          <cell r="A7551">
            <v>89943</v>
          </cell>
          <cell r="B7551" t="str">
            <v>ESCAVAÇÃO VERTICAL A CÉU ABERTO, INCLUINDO CARGA, DESCARGA E TRANSPORTE, EM SOLO DE 1ª CATEGORIA COM ESCAVADEIRA HIDRÁULICA (CAÇAMBA: 1,2 M³ / 155 HP), FROTA DE 3 CAMINHÕES BASCULANTES DE 18 M³, DMT DE 1 KM E VELOCIDADE MÉDIA 15 KM/H. AF_12/2013</v>
          </cell>
          <cell r="C7551" t="str">
            <v>M3</v>
          </cell>
          <cell r="D7551">
            <v>6.05</v>
          </cell>
        </row>
        <row r="7552">
          <cell r="A7552">
            <v>89944</v>
          </cell>
          <cell r="B7552" t="str">
            <v>ESCAVAÇÃO VERTICAL A CÉU ABERTO, INCLUINDO CARGA, DESCARGA E TRANSPORTE, EM SOLO DE 1ª CATEGORIA COM ESCAVADEIRA HIDRÁULICA (CAÇAMBA: 1,2 M³ / 155 HP), FROTA DE 5 CAMINHÕES BASCULANTES DE 18 M³, DMT DE 1,5 KM E VELOCIDADE MÉDIA 18 KM/H. AF_12/2013</v>
          </cell>
          <cell r="C7552" t="str">
            <v>M3</v>
          </cell>
          <cell r="D7552">
            <v>9.02</v>
          </cell>
        </row>
        <row r="7553">
          <cell r="A7553">
            <v>89945</v>
          </cell>
          <cell r="B7553" t="str">
            <v>ESCAVAÇÃO VERTICAL A CÉU ABERTO, INCLUINDO CARGA, DESCARGA E TRANSPORTE, EM SOLO DE 1ª CATEGORIA COM ESCAVADEIRA HIDRÁULICA (CAÇAMBA: 1,2 M³ / 155 HP), FROTA DE 5 CAMINHÕES BASCULANTES DE 18 M³, DMT DE 2 KM E VELOCIDADE MÉDIA 22 KM/H. AF_12/2013</v>
          </cell>
          <cell r="C7553" t="str">
            <v>M3</v>
          </cell>
          <cell r="D7553">
            <v>9.23</v>
          </cell>
        </row>
        <row r="7554">
          <cell r="A7554">
            <v>89946</v>
          </cell>
          <cell r="B7554" t="str">
            <v>ESCAVAÇÃO VERTICAL A CÉU ABERTO, INCLUINDO CARGA, DESCARGA E TRANSPORTE, EM SOLO DE 1ª CATEGORIA COM ESCAVADEIRA HIDRÁULICA (CAÇAMBA: 1,2 M³ / 155 HP), FROTA DE 4 CAMINHÕES BASCULANTES DE 18 M³, DMT DE 2 KM E VELOCIDADE MÉDIA 35 KM/H. AF_12/2013</v>
          </cell>
          <cell r="C7554" t="str">
            <v>M3</v>
          </cell>
          <cell r="D7554">
            <v>7.98</v>
          </cell>
        </row>
        <row r="7555">
          <cell r="A7555">
            <v>89947</v>
          </cell>
          <cell r="B7555" t="str">
            <v>ESCAVAÇÃO VERTICAL A CÉU ABERTO, INCLUINDO CARGA, DESCARGA E TRANSPORTE, EM SOLO DE 1ª CATEGORIA COM ESCAVADEIRA HIDRÁULICA (CAÇAMBA: 1,2 M³ / 155 HP), FROTA DE 6 CAMINHÕES BASCULANTES DE 18 M³, DMT DE 3 KM E VELOCIDADE MÉDIA 20 KM/H. AF_12/2013</v>
          </cell>
          <cell r="C7555" t="str">
            <v>M3</v>
          </cell>
          <cell r="D7555">
            <v>11.14</v>
          </cell>
        </row>
        <row r="7556">
          <cell r="A7556">
            <v>89948</v>
          </cell>
          <cell r="B7556" t="str">
            <v>ESCAVAÇÃO VERTICAL A CÉU ABERTO, INCLUINDO CARGA, DESCARGA E TRANSPORTE, EM SOLO DE 1ª CATEGORIA COM ESCAVADEIRA HIDRÁULICA (CAÇAMBA: 1,2 M³ / 155 HP), FROTA DE 7 CAMINHÕES BASCULANTES DE 18 M³, DMT DE 4 KM E VELOCIDADE MÉDIA 22 KM/H. AF_12/2013</v>
          </cell>
          <cell r="C7556" t="str">
            <v>M3</v>
          </cell>
          <cell r="D7556">
            <v>12.33</v>
          </cell>
        </row>
        <row r="7557">
          <cell r="A7557">
            <v>89949</v>
          </cell>
          <cell r="B7557" t="str">
            <v>ESCAVAÇÃO VERTICAL A CÉU ABERTO, INCLUINDO CARGA, DESCARGA E TRANSPORTE, EM SOLO DE 1ª CATEGORIA COM ESCAVADEIRA HIDRÁULICA (CAÇAMBA: 1,2 M³ / 155 HP), FROTA DE 8 CAMINHÕES BASCULANTES DE 18 M³, DMT DE 6 KM E VELOCIDADE MÉDIA 22 KM/H. AF_12/2013</v>
          </cell>
          <cell r="C7557" t="str">
            <v>M3</v>
          </cell>
          <cell r="D7557">
            <v>15.08</v>
          </cell>
        </row>
        <row r="7558">
          <cell r="A7558">
            <v>89957</v>
          </cell>
          <cell r="B7558" t="str">
            <v>PONTO DE CONSUMO TERMINAL DE ÁGUA FRIA (SUBRAMAL) COM TUBULAÇÃO DE PVC, DN 25 MM, INSTALADO EM RAMAL DE ÁGUA, INCLUSOS RASGO E CHUMBAMENTO EM ALVENARIA. AF_12/2014</v>
          </cell>
          <cell r="C7558" t="str">
            <v>UN</v>
          </cell>
          <cell r="D7558">
            <v>96.26</v>
          </cell>
        </row>
        <row r="7559">
          <cell r="A7559">
            <v>89959</v>
          </cell>
          <cell r="B7559" t="str">
            <v>PONTO DE CONSUMO TERMINAL DE ÁGUA QUENTE (SUBRAMAL) COM TUBULAÇÃO DE CPVC, DN 22 MM, INSTALADO EM RAMAL DE ÁGUA, INCLUSOS RASGO E CHUMBAMENTO EM ALVENARIA. AF_12/2014</v>
          </cell>
          <cell r="C7559" t="str">
            <v>UN</v>
          </cell>
          <cell r="D7559">
            <v>158.41</v>
          </cell>
        </row>
        <row r="7560">
          <cell r="A7560">
            <v>89969</v>
          </cell>
          <cell r="B7560" t="str">
            <v>KIT DE REGISTRO DE PRESSÃO BRUTO DE LATÃO ½", INCLUSIVE CONEXÕES,  ROSCÁVEL, INSTALADO EM RAMAL DE ÁGUA FRIA - FORNECIMENTO E INSTALAÇÃO. AF_12/2014</v>
          </cell>
          <cell r="C7560" t="str">
            <v>UN</v>
          </cell>
          <cell r="D7560">
            <v>27.47</v>
          </cell>
        </row>
        <row r="7561">
          <cell r="A7561">
            <v>89970</v>
          </cell>
          <cell r="B7561" t="str">
            <v>KIT DE REGISTRO DE PRESSÃO BRUTO DE LATÃO ¾", INCLUSIVE CONEXÕES, ROSCÁVEL, INSTALADO EM RAMAL DE ÁGUA FRIA - FORNECIMENTO E INSTALAÇÃO. AF_12/2014</v>
          </cell>
          <cell r="C7561" t="str">
            <v>UN</v>
          </cell>
          <cell r="D7561">
            <v>29.1</v>
          </cell>
        </row>
        <row r="7562">
          <cell r="A7562">
            <v>89971</v>
          </cell>
          <cell r="B7562" t="str">
            <v>KIT DE REGISTRO DE GAVETA BRUTO DE LATÃO ½", INCLUSIVE CONEXÕES, ROSCÁVEL, INSTALADO EM RAMAL DE ÁGUA FRIA - FORNECIMENTO E INSTALAÇÃO. AF_12/2014</v>
          </cell>
          <cell r="C7562" t="str">
            <v>UN</v>
          </cell>
          <cell r="D7562">
            <v>29.81</v>
          </cell>
        </row>
        <row r="7563">
          <cell r="A7563">
            <v>89972</v>
          </cell>
          <cell r="B7563" t="str">
            <v>KIT DE REGISTRO DE GAVETA BRUTO DE LATÃO ¾", INCLUSIVE CONEXÕES, ROSCÁVEL, INSTALADO EM RAMAL DE ÁGUA FRIA - FORNECIMENTO E INSTALAÇÃO. AF_12/2014</v>
          </cell>
          <cell r="C7563" t="str">
            <v>UN</v>
          </cell>
          <cell r="D7563">
            <v>32</v>
          </cell>
        </row>
        <row r="7564">
          <cell r="A7564">
            <v>89973</v>
          </cell>
          <cell r="B7564" t="str">
            <v>KIT DE MISTURADOR BASE BRUTA DE LATÃO ¾" MONOCOMANDO PARA CHUVEIRO, INCLUSIVE CONEXÕES, INSTALADO EM RAMAL DE ÁGUA - FORNECIMENTO E INSTALAÇÃO. AF_12/2014</v>
          </cell>
          <cell r="C7564" t="str">
            <v>UN</v>
          </cell>
          <cell r="D7564">
            <v>412</v>
          </cell>
        </row>
        <row r="7565">
          <cell r="A7565">
            <v>89974</v>
          </cell>
          <cell r="B7565" t="str">
            <v>KIT DE TÊ MISTURADOR EM CPVC ¾" COM DUPLO COMANDO PARA CHUVEIRO, INCLUSIVE CONEXÕES, INSTALADO EM RAMAL DE ÁGUA - FORNECIMENTO E INSTALAÇÃO. AF_12/2014</v>
          </cell>
          <cell r="C7565" t="str">
            <v>UN</v>
          </cell>
          <cell r="D7565">
            <v>206.01</v>
          </cell>
        </row>
        <row r="7566">
          <cell r="A7566">
            <v>89977</v>
          </cell>
          <cell r="B7566" t="str">
            <v>(COMPOSIÇÃO REPRESENTATIVA) DO SERVIÇO DE ALVENARIA DE VEDAÇÃO DE BLOCOS VAZADOS DE CERÂMICA DE 14X9X19CM (ESPESSURA 14CM, BLOCO DEITADO), PARA EDIFICAÇÃO HABITACIONAL UNIFAMILIAR (CASA) E EDIFICAÇÃO PÚBLICA PADRÃO. AF_12/2014</v>
          </cell>
          <cell r="C7566" t="str">
            <v>M2</v>
          </cell>
          <cell r="D7566">
            <v>101.54</v>
          </cell>
        </row>
        <row r="7567">
          <cell r="A7567">
            <v>89978</v>
          </cell>
          <cell r="B7567" t="str">
            <v>(COMPOSIÇÃO REPRESENTATIVA) DO SERVIÇO DE ALVENARIA DE VEDAÇÃO DE BLOCOS VAZADOS DE CONCRETO DE 14X19X39CM (ESPESSURA 14CM), PARA EDIFICAÇÃO HABITACIONAL UNIFAMILIAR (CASA) E EDIFICAÇÃO PÚBLICA PADRÃO. AF_12/2014</v>
          </cell>
          <cell r="C7567" t="str">
            <v>M2</v>
          </cell>
          <cell r="D7567">
            <v>59.1</v>
          </cell>
        </row>
        <row r="7568">
          <cell r="A7568">
            <v>89979</v>
          </cell>
          <cell r="B7568" t="str">
            <v>LUVA COM BUCHA DE LATÃO, PVC, SOLDÁVEL, DN 32MM X 1 , INSTALADO EM RAMAL OU SUB-RAMAL DE ÁGUA   FORNECIMENTO E INSTALAÇÃO. AF_12/2014</v>
          </cell>
          <cell r="C7568" t="str">
            <v>UN</v>
          </cell>
          <cell r="D7568">
            <v>16.84</v>
          </cell>
        </row>
        <row r="7569">
          <cell r="A7569">
            <v>89980</v>
          </cell>
          <cell r="B7569" t="str">
            <v>LUVA COM BUCHA DE LATÃO, PVC, SOLDÁVEL, DN 25MM X 3/4, INSTALADO EM PRUMADA DE ÁGUA - FORNECIMENTO E INSTALAÇÃO. AF_12/2014</v>
          </cell>
          <cell r="C7569" t="str">
            <v>UN</v>
          </cell>
          <cell r="D7569">
            <v>7.16</v>
          </cell>
        </row>
        <row r="7570">
          <cell r="A7570">
            <v>89981</v>
          </cell>
          <cell r="B7570" t="str">
            <v>LUVA SOLDÁVEL E COM BUCHA DE LATÃO, PVC, SOLDÁVEL, DN 32MM X 1 , INSTALADO EM PRUMADA DE ÁGUA   FORNECIMENTO E INSTALAÇÃO. AF_12/2014</v>
          </cell>
          <cell r="C7570" t="str">
            <v>UN</v>
          </cell>
          <cell r="D7570">
            <v>14.52</v>
          </cell>
        </row>
        <row r="7571">
          <cell r="A7571">
            <v>89984</v>
          </cell>
          <cell r="B7571" t="str">
            <v>REGISTRO DE PRESSÃO BRUTO, LATÃO, ROSCÁVEL, 1/2", COM ACABAMENTO E CANOPLA CROMADOS. FORNECIDO E INSTALADO EM RAMAL DE ÁGUA. AF_12/2014</v>
          </cell>
          <cell r="C7571" t="str">
            <v>UN</v>
          </cell>
          <cell r="D7571">
            <v>44.26</v>
          </cell>
        </row>
        <row r="7572">
          <cell r="A7572">
            <v>89985</v>
          </cell>
          <cell r="B7572" t="str">
            <v>REGISTRO DE PRESSÃO BRUTO, LATÃO, ROSCÁVEL, 3/4", COM ACABAMENTO E CANOPLA CROMADOS. FORNECIDO E INSTALADO EM RAMAL DE ÁGUA. AF_12/2014</v>
          </cell>
          <cell r="C7572" t="str">
            <v>UN</v>
          </cell>
          <cell r="D7572">
            <v>45.46</v>
          </cell>
        </row>
        <row r="7573">
          <cell r="A7573">
            <v>89986</v>
          </cell>
          <cell r="B7573" t="str">
            <v>REGISTRO DE GAVETA BRUTO, LATÃO, ROSCÁVEL, 1/2", COM ACABAMENTO E CANOPLA CROMADOS. FORNECIDO E INSTALADO EM RAMAL DE ÁGUA. AF_12/2014</v>
          </cell>
          <cell r="C7573" t="str">
            <v>UN</v>
          </cell>
          <cell r="D7573">
            <v>43.25</v>
          </cell>
        </row>
        <row r="7574">
          <cell r="A7574">
            <v>89987</v>
          </cell>
          <cell r="B7574" t="str">
            <v>REGISTRO DE GAVETA BRUTO, LATÃO, ROSCÁVEL, 3/4", COM ACABAMENTO E CANOPLA CROMADOS. FORNECIDO E INSTALADO EM RAMAL DE ÁGUA. AF_12/2014</v>
          </cell>
          <cell r="C7574" t="str">
            <v>UN</v>
          </cell>
          <cell r="D7574">
            <v>47.67</v>
          </cell>
        </row>
        <row r="7575">
          <cell r="A7575">
            <v>89993</v>
          </cell>
          <cell r="B7575" t="str">
            <v>GRAUTEAMENTO VERTICAL EM ALVENARIA ESTRUTURAL. AF_01/2015</v>
          </cell>
          <cell r="C7575" t="str">
            <v>M3</v>
          </cell>
          <cell r="D7575">
            <v>572.13</v>
          </cell>
        </row>
        <row r="7576">
          <cell r="A7576">
            <v>89994</v>
          </cell>
          <cell r="B7576" t="str">
            <v>GRAUTEAMENTO DE CINTA INTERMEDIÁRIA OU DE CONTRAVERGA EM ALVENARIA ESTRUTURAL. AF_01/2015</v>
          </cell>
          <cell r="C7576" t="str">
            <v>M3</v>
          </cell>
          <cell r="D7576">
            <v>480.24</v>
          </cell>
        </row>
        <row r="7577">
          <cell r="A7577">
            <v>89995</v>
          </cell>
          <cell r="B7577" t="str">
            <v>GRAUTEAMENTO DE CINTA SUPERIOR OU DE VERGA EM ALVENARIA ESTRUTURAL. AF_01/2015</v>
          </cell>
          <cell r="C7577" t="str">
            <v>M3</v>
          </cell>
          <cell r="D7577">
            <v>548.63</v>
          </cell>
        </row>
        <row r="7578">
          <cell r="A7578">
            <v>89996</v>
          </cell>
          <cell r="B7578" t="str">
            <v>ARMAÇÃO VERTICAL DE ALVENARIA ESTRUTURAL; DIÂMETRO DE 10,0 MM. AF_01/2015</v>
          </cell>
          <cell r="C7578" t="str">
            <v>KG</v>
          </cell>
          <cell r="D7578">
            <v>5.97</v>
          </cell>
        </row>
        <row r="7579">
          <cell r="A7579">
            <v>89997</v>
          </cell>
          <cell r="B7579" t="str">
            <v>ARMAÇÃO VERTICAL DE ALVENARIA ESTRUTURAL; DIÂMETRO DE 12,5 MM. AF_01/2015</v>
          </cell>
          <cell r="C7579" t="str">
            <v>KG</v>
          </cell>
          <cell r="D7579">
            <v>5.16</v>
          </cell>
        </row>
        <row r="7580">
          <cell r="A7580">
            <v>89998</v>
          </cell>
          <cell r="B7580" t="str">
            <v>ARMAÇÃO DE CINTA DE ALVENARIA ESTRUTURAL; DIÂMETRO DE 10,0 MM. AF_01/2015</v>
          </cell>
          <cell r="C7580" t="str">
            <v>KG</v>
          </cell>
          <cell r="D7580">
            <v>5.6</v>
          </cell>
        </row>
        <row r="7581">
          <cell r="A7581">
            <v>89999</v>
          </cell>
          <cell r="B7581" t="str">
            <v>ARMAÇÃO DE VERGA E CONTRAVERGA DE ALVENARIA ESTRUTURAL; DIÂMETRO DE 8,0 MM. AF_01/2015</v>
          </cell>
          <cell r="C7581" t="str">
            <v>KG</v>
          </cell>
          <cell r="D7581">
            <v>9.15</v>
          </cell>
        </row>
        <row r="7582">
          <cell r="A7582">
            <v>90000</v>
          </cell>
          <cell r="B7582" t="str">
            <v>ARMAÇÃO DE VERGA E CONTRAVERGA DE ALVENARIA ESTRUTURAL; DIÂMETRO DE 10,0 MM. AF_01/2015</v>
          </cell>
          <cell r="C7582" t="str">
            <v>KG</v>
          </cell>
          <cell r="D7582">
            <v>6.91</v>
          </cell>
        </row>
        <row r="7583">
          <cell r="A7583">
            <v>90082</v>
          </cell>
          <cell r="B7583" t="str">
            <v>ESCAVAÇÃO MECANIZADA DE VALA COM PROF. ATÉ 1,5 M (MÉDIA ENTRE MONTANTE E JUSANTE/UMA COMPOSIÇÃO POR TRECHO), COM ESCAVADEIRA HIDRÁULICA (0,8 M3/111 HP), LARG. DE 1,5 M A 2,5 M, EM SOLO DE 1A CATEGORIA, EM LOCAIS COM ALTO NÍVEL DE INTERFERÊNCIA. AF_01/2015</v>
          </cell>
          <cell r="C7583" t="str">
            <v>M3</v>
          </cell>
          <cell r="D7583">
            <v>11.63</v>
          </cell>
        </row>
        <row r="7584">
          <cell r="A7584">
            <v>90084</v>
          </cell>
          <cell r="B758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84" t="str">
            <v>M3</v>
          </cell>
          <cell r="D7584">
            <v>10.23</v>
          </cell>
        </row>
        <row r="7585">
          <cell r="A7585">
            <v>90085</v>
          </cell>
          <cell r="B758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85" t="str">
            <v>M3</v>
          </cell>
          <cell r="D7585">
            <v>7.35</v>
          </cell>
        </row>
        <row r="7586">
          <cell r="A7586">
            <v>90086</v>
          </cell>
          <cell r="B758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86" t="str">
            <v>M3</v>
          </cell>
          <cell r="D7586">
            <v>7.91</v>
          </cell>
        </row>
        <row r="7587">
          <cell r="A7587">
            <v>90087</v>
          </cell>
          <cell r="B7587" t="str">
            <v>ESCAVAÇÃO MECANIZADA DE VALA COM PROF. DE 3,0 M ATÉ 4,5 M(MÉDIA ENTRE MONTANTE E JUSANTE/UMA COMPOSIÇÃO POR TRECHO), COM ESCAVADEIRA HIDRÁULICA (1,2 M3/155 HP), LARG. DE 1,5 M A 2,5 M, EM SOLO DE 1A CATEGORIA, EM LOCAIS COM ALTO NÍVEL DE INTERFERÊNCIA. AF_01/2015</v>
          </cell>
          <cell r="C7587" t="str">
            <v>M3</v>
          </cell>
          <cell r="D7587">
            <v>4.66</v>
          </cell>
        </row>
        <row r="7588">
          <cell r="A7588">
            <v>90088</v>
          </cell>
          <cell r="B758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88" t="str">
            <v>M3</v>
          </cell>
          <cell r="D7588">
            <v>5.39</v>
          </cell>
        </row>
        <row r="7589">
          <cell r="A7589">
            <v>90090</v>
          </cell>
          <cell r="B758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89" t="str">
            <v>M3</v>
          </cell>
          <cell r="D7589">
            <v>3.81</v>
          </cell>
        </row>
        <row r="7590">
          <cell r="A7590">
            <v>90091</v>
          </cell>
          <cell r="B7590" t="str">
            <v>ESCAVAÇÃO MECANIZADA DE VALA COM PROF. ATÉ 1,5 M(MÉDIA ENTRE MONTANTE E JUSANTE/UMA COMPOSIÇÃO POR TRECHO), COM ESCAVADEIRA HIDRÁULICA (0,8 M3/111 HP), LARG. DE 1,5M A 2,5 M, EM SOLO DE 1A CATEGORIA, LOCAIS COM BAIXO NÍVEL DE INTERFERÊNCIA. AF_01/2015</v>
          </cell>
          <cell r="C7590" t="str">
            <v>M3</v>
          </cell>
          <cell r="D7590">
            <v>5</v>
          </cell>
        </row>
        <row r="7591">
          <cell r="A7591">
            <v>90092</v>
          </cell>
          <cell r="B759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91" t="str">
            <v>M3</v>
          </cell>
          <cell r="D7591">
            <v>4.43</v>
          </cell>
        </row>
        <row r="7592">
          <cell r="A7592">
            <v>90093</v>
          </cell>
          <cell r="B759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92" t="str">
            <v>M3</v>
          </cell>
          <cell r="D7592">
            <v>3.1</v>
          </cell>
        </row>
        <row r="7593">
          <cell r="A7593">
            <v>90094</v>
          </cell>
          <cell r="B759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93" t="str">
            <v>M3</v>
          </cell>
          <cell r="D7593">
            <v>3.31</v>
          </cell>
        </row>
        <row r="7594">
          <cell r="A7594">
            <v>90095</v>
          </cell>
          <cell r="B759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94" t="str">
            <v>M3</v>
          </cell>
          <cell r="D7594">
            <v>2.0099999999999998</v>
          </cell>
        </row>
        <row r="7595">
          <cell r="A7595">
            <v>90096</v>
          </cell>
          <cell r="B759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95" t="str">
            <v>M3</v>
          </cell>
          <cell r="D7595">
            <v>2.27</v>
          </cell>
        </row>
        <row r="7596">
          <cell r="A7596">
            <v>90098</v>
          </cell>
          <cell r="B759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96" t="str">
            <v>M3</v>
          </cell>
          <cell r="D7596">
            <v>1.55</v>
          </cell>
        </row>
        <row r="7597">
          <cell r="A7597">
            <v>90099</v>
          </cell>
          <cell r="B7597" t="str">
            <v>ESCAVAÇÃO MECANIZADA DE VALA COM PROF. ATÉ 1,5 M (MÉDIA ENTRE MONTANTE E JUSANTE/UMA COMPOSIÇÃO POR TRECHO), COM RETROESCAVADEIRA (0,26 M3/88 HP), LARG. MENOR QUE 0,8 M, EM SOLO DE 1A CATEGORIA, EM LOCAIS COM ALTO NÍVEL DE INTERFERÊNCIA. AF_01/2015</v>
          </cell>
          <cell r="C7597" t="str">
            <v>M3</v>
          </cell>
          <cell r="D7597">
            <v>15.16</v>
          </cell>
        </row>
        <row r="7598">
          <cell r="A7598">
            <v>90100</v>
          </cell>
          <cell r="B7598" t="str">
            <v>ESCAVAÇÃO MECANIZADA DE VALA COM PROF. ATÉ 1,5 M (MÉDIA ENTRE MONTANTE E JUSANTE/UMA COMPOSIÇÃO POR TRECHO), COM RETROESCAVADEIRA (0,26 M3/88 HP), LARG. DE 0,8 M A 1,5 M, EM SOLO DE 1A CATEGORIA, EM LOCAIS COM ALTO NÍVEL DE INTERFERÊNCIA. AF_01/2015</v>
          </cell>
          <cell r="C7598" t="str">
            <v>M3</v>
          </cell>
          <cell r="D7598">
            <v>12.93</v>
          </cell>
        </row>
        <row r="7599">
          <cell r="A7599">
            <v>90101</v>
          </cell>
          <cell r="B7599" t="str">
            <v>ESCAVAÇÃO MECANIZADA DE VALA COM PROF. MAIOR QUE 1,5 M ATÉ 3,0 M (MÉDIA ENTRE MONTANTE E JUSANTE/UMA COMPOSIÇÃO POR TRECHO), COM RETROESCAVADEIRA (0,26 M3/88 HP), LARG. MENOR QUE 0,8 M, EM SOLO DE 1A CATEGORIA, EM LOCAIS COM ALTO NÍVEL DE INTERFERÊNCIA.AF_01/2015</v>
          </cell>
          <cell r="C7599" t="str">
            <v>M3</v>
          </cell>
          <cell r="D7599">
            <v>12.76</v>
          </cell>
        </row>
        <row r="7600">
          <cell r="A7600">
            <v>90102</v>
          </cell>
          <cell r="B760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600" t="str">
            <v>M3</v>
          </cell>
          <cell r="D7600">
            <v>11.71</v>
          </cell>
        </row>
        <row r="7601">
          <cell r="A7601">
            <v>90105</v>
          </cell>
          <cell r="B760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601" t="str">
            <v>M3</v>
          </cell>
          <cell r="D7601">
            <v>11.55</v>
          </cell>
        </row>
        <row r="7602">
          <cell r="A7602">
            <v>90106</v>
          </cell>
          <cell r="B760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602" t="str">
            <v>M3</v>
          </cell>
          <cell r="D7602">
            <v>9.9</v>
          </cell>
        </row>
        <row r="7603">
          <cell r="A7603">
            <v>90107</v>
          </cell>
          <cell r="B760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603" t="str">
            <v>M3</v>
          </cell>
          <cell r="D7603">
            <v>9.75</v>
          </cell>
        </row>
        <row r="7604">
          <cell r="A7604">
            <v>90108</v>
          </cell>
          <cell r="B760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604" t="str">
            <v>M3</v>
          </cell>
          <cell r="D7604">
            <v>8.8699999999999992</v>
          </cell>
        </row>
        <row r="7605">
          <cell r="A7605">
            <v>90112</v>
          </cell>
          <cell r="B7605" t="str">
            <v>ALVENARIA DE VEDAÇÃO DE BLOCOS CERÂMICOS FURADOS NA VERTICAL DE 14X19X39CM (ESPESSURA 14CM) DE PAREDES COM ÁREA LÍQUIDA MENOR QUE 6M2 COM VÃOS E ARGAMASSA DE ASSENTAMENTO COM PREPARO MANUAL. AF_06/2014</v>
          </cell>
          <cell r="C7605" t="str">
            <v>M2</v>
          </cell>
          <cell r="D7605">
            <v>57.9</v>
          </cell>
        </row>
        <row r="7606">
          <cell r="A7606">
            <v>90278</v>
          </cell>
          <cell r="B7606" t="str">
            <v>GRAUTE FGK=15 MPA; TRAÇO 1:0,04:2,0:2,4 (CIMENTO/ CAL/ AREIA GROSSA/ BRITA 0) - PREPARO MECÂNICO COM BETONEIRA 400 L. AF_02/2015</v>
          </cell>
          <cell r="C7606" t="str">
            <v>M3</v>
          </cell>
          <cell r="D7606">
            <v>274.26</v>
          </cell>
        </row>
        <row r="7607">
          <cell r="A7607">
            <v>90279</v>
          </cell>
          <cell r="B7607" t="str">
            <v>GRAUTE FGK=20 MPA; TRAÇO 1:0,04:1,6:1,9 (CIMENTO/ CAL/ AREIA GROSSA/ BRITA 0) - PREPARO MECÂNICO COM BETONEIRA 400 L. AF_02/2015</v>
          </cell>
          <cell r="C7607" t="str">
            <v>M3</v>
          </cell>
          <cell r="D7607">
            <v>291.93</v>
          </cell>
        </row>
        <row r="7608">
          <cell r="A7608">
            <v>90280</v>
          </cell>
          <cell r="B7608" t="str">
            <v>GRAUTE FGK=25 MPA; TRAÇO 1:0,02:1,2:1,5 (CIMENTO/ CAL/ AREIA GROSSA/ BRITA 0) - PREPARO MECÂNICO COM BETONEIRA 400 L. AF_02/2015</v>
          </cell>
          <cell r="C7608" t="str">
            <v>M3</v>
          </cell>
          <cell r="D7608">
            <v>326.81</v>
          </cell>
        </row>
        <row r="7609">
          <cell r="A7609">
            <v>90281</v>
          </cell>
          <cell r="B7609" t="str">
            <v>GRAUTE FGK=30 MPA; TRAÇO 1:0,02:0,8:1,1 (CIMENTO/ CAL/ AREIA GROSSA/ BRITA 0) - PREPARO MECÂNICO COM BETONEIRA 400 L. AF_02/2015</v>
          </cell>
          <cell r="C7609" t="str">
            <v>M3</v>
          </cell>
          <cell r="D7609">
            <v>374.5</v>
          </cell>
        </row>
        <row r="7610">
          <cell r="A7610">
            <v>90282</v>
          </cell>
          <cell r="B7610" t="str">
            <v>GRAUTE FGK=15 MPA; TRAÇO 1:2,0:2,4 (CIMENTO/ AREIA GROSSA/ BRITA 0/ ADITIVO) - PREPARO MECÂNICO COM BETONEIRA 400 L. AF_02/2015</v>
          </cell>
          <cell r="C7610" t="str">
            <v>M3</v>
          </cell>
          <cell r="D7610">
            <v>279.39</v>
          </cell>
        </row>
        <row r="7611">
          <cell r="A7611">
            <v>90283</v>
          </cell>
          <cell r="B7611" t="str">
            <v>GRAUTE FGK=20 MPA; TRAÇO 1:1,6:1,9 (CIMENTO/ AREIA GROSSA/ BRITA 0/ ADITIVO) - PREPARO MECÂNICO COM BETONEIRA 400 L. AF_02/2015</v>
          </cell>
          <cell r="C7611" t="str">
            <v>M3</v>
          </cell>
          <cell r="D7611">
            <v>298.32</v>
          </cell>
        </row>
        <row r="7612">
          <cell r="A7612">
            <v>90284</v>
          </cell>
          <cell r="B7612" t="str">
            <v>GRAUTE FGK=25 MPA; TRAÇO 1:1,2:1,5 (CIMENTO/ AREIA GROSSA/ BRITA 0/ ADITIVO) - PREPARO MECÂNICO COM BETONEIRA 400 L. AF_02/2015</v>
          </cell>
          <cell r="C7612" t="str">
            <v>M3</v>
          </cell>
          <cell r="D7612">
            <v>334.38</v>
          </cell>
        </row>
        <row r="7613">
          <cell r="A7613">
            <v>90285</v>
          </cell>
          <cell r="B7613" t="str">
            <v>GRAUTE FGK=30 MPA; TRAÇO 1:0,8:1,1 (CIMENTO/ AREIA GROSSA/ BRITA 0/ ADITIVO) - PREPARO MECÂNICO COM BETONEIRA 400 L. AF_02/2015</v>
          </cell>
          <cell r="C7613" t="str">
            <v>M3</v>
          </cell>
          <cell r="D7613">
            <v>385</v>
          </cell>
        </row>
        <row r="7614">
          <cell r="A7614">
            <v>90371</v>
          </cell>
          <cell r="B7614" t="str">
            <v>REGISTRO DE ESFERA, PVC, ROSCÁVEL, 3/4", FORNECIDO E INSTALADO EM RAMAL DE ÁGUA. AF_03/2015</v>
          </cell>
          <cell r="C7614" t="str">
            <v>UN</v>
          </cell>
          <cell r="D7614">
            <v>21.46</v>
          </cell>
        </row>
        <row r="7615">
          <cell r="A7615">
            <v>90373</v>
          </cell>
          <cell r="B7615" t="str">
            <v>JOELHO 90 GRAUS COM BUCHA DE LATÃO, PVC, SOLDÁVEL, DN 25MM, X 1/2 INSTALADO EM RAMAL OU SUB-RAMAL DE ÁGUA - FORNECIMENTO E INSTALAÇÃO. AF_12/2014</v>
          </cell>
          <cell r="C7615" t="str">
            <v>UN</v>
          </cell>
          <cell r="D7615">
            <v>9.7899999999999991</v>
          </cell>
        </row>
        <row r="7616">
          <cell r="A7616">
            <v>90374</v>
          </cell>
          <cell r="B7616" t="str">
            <v>TÊ COM BUCHA DE LATÃO NA BOLSA CENTRAL, PVC, SOLDÁVEL, DN 25MM X 3/4, INSTALADO EM RAMAL OU SUB-RAMAL DE ÁGUA - FORNECIMENTO E INSTALAÇÃO. AF_03/2015</v>
          </cell>
          <cell r="C7616" t="str">
            <v>UN</v>
          </cell>
          <cell r="D7616">
            <v>14.76</v>
          </cell>
        </row>
        <row r="7617">
          <cell r="A7617">
            <v>90375</v>
          </cell>
          <cell r="B7617" t="str">
            <v>BUCHA DE REDUÇÃO, PVC, SOLDÁVEL, DN 40MM X 32MM, INSTALADO EM RAMAL OU SUB-RAMAL DE ÁGUA - FORNECIMENTO E INSTALAÇÃO. AF_03/2015</v>
          </cell>
          <cell r="C7617" t="str">
            <v>UN</v>
          </cell>
          <cell r="D7617">
            <v>6.42</v>
          </cell>
        </row>
        <row r="7618">
          <cell r="A7618">
            <v>90406</v>
          </cell>
          <cell r="B7618" t="str">
            <v>MASSA ÚNICA, PARA RECEBIMENTO DE PINTURA, EM ARGAMASSA TRAÇO 1:2:8, PREPARO MECÂNICO COM BETONEIRA 400L, APLICADA MANUALMENTE EM TETO, ESPESSURA DE 20MM, COM EXECUÇÃO DE TALISCAS. AF_03/2015</v>
          </cell>
          <cell r="C7618" t="str">
            <v>M2</v>
          </cell>
          <cell r="D7618">
            <v>30.96</v>
          </cell>
        </row>
        <row r="7619">
          <cell r="A7619">
            <v>90407</v>
          </cell>
          <cell r="B7619" t="str">
            <v>MASSA ÚNICA, PARA RECEBIMENTO DE PINTURA, EM ARGAMASSA TRAÇO 1:2:8, PREPARO MANUAL, APLICADA MANUALMENTE EM TETO, ESPESSURA DE 20MM, COM EXECUÇÃO DE TALISCAS. AF_03/2015</v>
          </cell>
          <cell r="C7619" t="str">
            <v>M2</v>
          </cell>
          <cell r="D7619">
            <v>33.840000000000003</v>
          </cell>
        </row>
        <row r="7620">
          <cell r="A7620">
            <v>90408</v>
          </cell>
          <cell r="B7620" t="str">
            <v>MASSA ÚNICA, PARA RECEBIMENTO DE PINTURA, EM ARGAMASSA TRAÇO 1:2:8, PREPARO MECÂNICO COM BETONEIRA 400L, APLICADA MANUALMENTE EM TETO, ESPESSURA DE 10MM, COM EXECUÇÃO DE TALISCAS. AF_03/2015</v>
          </cell>
          <cell r="C7620" t="str">
            <v>M2</v>
          </cell>
          <cell r="D7620">
            <v>22.33</v>
          </cell>
        </row>
        <row r="7621">
          <cell r="A7621">
            <v>90409</v>
          </cell>
          <cell r="B7621" t="str">
            <v>MASSA ÚNICA, PARA RECEBIMENTO DE PINTURA, EM ARGAMASSA TRAÇO 1:2:8, PREPARO MANUAL, APLICADA MANUALMENTE EM TETO, ESPESSURA DE 10MM, COM EXECUÇÃO DE TALISCAS. AF_03/2015</v>
          </cell>
          <cell r="C7621" t="str">
            <v>M2</v>
          </cell>
          <cell r="D7621">
            <v>23.96</v>
          </cell>
        </row>
        <row r="7622">
          <cell r="A7622">
            <v>90436</v>
          </cell>
          <cell r="B7622" t="str">
            <v>FURO EM ALVENARIA PARA DIÂMETROS MENORES OU IGUAIS A 40 MM. AF_05/2015</v>
          </cell>
          <cell r="C7622" t="str">
            <v>UN</v>
          </cell>
          <cell r="D7622">
            <v>9.8800000000000008</v>
          </cell>
        </row>
        <row r="7623">
          <cell r="A7623">
            <v>90437</v>
          </cell>
          <cell r="B7623" t="str">
            <v>FURO EM ALVENARIA PARA DIÂMETROS MAIORES QUE 40 MM E MENORES OU IGUAIS A 75 MM. AF_05/2015</v>
          </cell>
          <cell r="C7623" t="str">
            <v>UN</v>
          </cell>
          <cell r="D7623">
            <v>24.01</v>
          </cell>
        </row>
        <row r="7624">
          <cell r="A7624">
            <v>90438</v>
          </cell>
          <cell r="B7624" t="str">
            <v>FURO EM ALVENARIA PARA DIÂMETROS MAIORES QUE 75 MM. AF_05/2015</v>
          </cell>
          <cell r="C7624" t="str">
            <v>UN</v>
          </cell>
          <cell r="D7624">
            <v>34.4</v>
          </cell>
        </row>
        <row r="7625">
          <cell r="A7625">
            <v>90439</v>
          </cell>
          <cell r="B7625" t="str">
            <v>FURO EM CONCRETO PARA DIÂMETROS MENORES OU IGUAIS A 40 MM. AF_05/2015</v>
          </cell>
          <cell r="C7625" t="str">
            <v>UN</v>
          </cell>
          <cell r="D7625">
            <v>37.96</v>
          </cell>
        </row>
        <row r="7626">
          <cell r="A7626">
            <v>90440</v>
          </cell>
          <cell r="B7626" t="str">
            <v>FURO EM CONCRETO PARA DIÂMETROS MAIORES QUE 40 MM E MENORES OU IGUAIS A 75 MM. AF_05/2015</v>
          </cell>
          <cell r="C7626" t="str">
            <v>UN</v>
          </cell>
          <cell r="D7626">
            <v>60.8</v>
          </cell>
        </row>
        <row r="7627">
          <cell r="A7627">
            <v>90441</v>
          </cell>
          <cell r="B7627" t="str">
            <v>FURO EM CONCRETO PARA DIÂMETROS MAIORES QUE 75 MM. AF_05/2015</v>
          </cell>
          <cell r="C7627" t="str">
            <v>UN</v>
          </cell>
          <cell r="D7627">
            <v>77.66</v>
          </cell>
        </row>
        <row r="7628">
          <cell r="A7628">
            <v>90443</v>
          </cell>
          <cell r="B7628" t="str">
            <v>RASGO EM ALVENARIA PARA RAMAIS/ DISTRIBUIÇÃO COM DIAMETROS MENORES OU IGUAIS A 40 MM. AF_05/2015</v>
          </cell>
          <cell r="C7628" t="str">
            <v>M</v>
          </cell>
          <cell r="D7628">
            <v>8.98</v>
          </cell>
        </row>
        <row r="7629">
          <cell r="A7629">
            <v>90444</v>
          </cell>
          <cell r="B7629" t="str">
            <v>RASGO EM CONTRAPISO PARA RAMAIS/ DISTRIBUIÇÃO COM DIÂMETROS MENORES OU IGUAIS A 40 MM. AF_05/2015</v>
          </cell>
          <cell r="C7629" t="str">
            <v>M</v>
          </cell>
          <cell r="D7629">
            <v>16.29</v>
          </cell>
        </row>
        <row r="7630">
          <cell r="A7630">
            <v>90445</v>
          </cell>
          <cell r="B7630" t="str">
            <v>RASGO EM CONTRAPISO PARA RAMAIS/ DISTRIBUIÇÃO COM DIÂMETROS MAIORES QUE 40 MM E MENORES OU IGUAIS A 75 MM. AF_05/2015</v>
          </cell>
          <cell r="C7630" t="str">
            <v>M</v>
          </cell>
          <cell r="D7630">
            <v>17.38</v>
          </cell>
        </row>
        <row r="7631">
          <cell r="A7631">
            <v>90446</v>
          </cell>
          <cell r="B7631" t="str">
            <v>RASGO EM CONTRAPISO PARA RAMAIS/ DISTRIBUIÇÃO COM DIÂMETROS MAIORES QUE 75 MM. AF_05/2015</v>
          </cell>
          <cell r="C7631" t="str">
            <v>M</v>
          </cell>
          <cell r="D7631">
            <v>18.88</v>
          </cell>
        </row>
        <row r="7632">
          <cell r="A7632">
            <v>90447</v>
          </cell>
          <cell r="B7632" t="str">
            <v>RASGO EM ALVENARIA PARA ELETRODUTOS COM DIAMETROS MENORES OU IGUAIS A 40 MM. AF_05/2015</v>
          </cell>
          <cell r="C7632" t="str">
            <v>M</v>
          </cell>
          <cell r="D7632">
            <v>4.3600000000000003</v>
          </cell>
        </row>
        <row r="7633">
          <cell r="A7633">
            <v>90451</v>
          </cell>
          <cell r="B7633" t="str">
            <v>PASSANTE TIPO PEÇA EM POLIESTIRENO PARA ABERTURA PARA PASSAGEM DE 1 TUBO, FIXADO EM LAJE. AF_05/2015</v>
          </cell>
          <cell r="C7633" t="str">
            <v>UN</v>
          </cell>
          <cell r="D7633">
            <v>3.1</v>
          </cell>
        </row>
        <row r="7634">
          <cell r="A7634">
            <v>90452</v>
          </cell>
          <cell r="B7634" t="str">
            <v>PASSANTE TIPO PEÇA EM POLIESTIRENO PARA ABERTURA PARA PASSAGEM DE MAIS DE 1 TUBO, FIXADO EM LAJE. AF_05/2015</v>
          </cell>
          <cell r="C7634" t="str">
            <v>UN</v>
          </cell>
          <cell r="D7634">
            <v>14.78</v>
          </cell>
        </row>
        <row r="7635">
          <cell r="A7635">
            <v>90453</v>
          </cell>
          <cell r="B7635" t="str">
            <v>PASSANTE TIPO TUBO DE DIÂMETRO MENOR OU IGUAL A 40 MM, FIXADO EM LAJE. AF_05/2015</v>
          </cell>
          <cell r="C7635" t="str">
            <v>UN</v>
          </cell>
          <cell r="D7635">
            <v>1.75</v>
          </cell>
        </row>
        <row r="7636">
          <cell r="A7636">
            <v>90454</v>
          </cell>
          <cell r="B7636" t="str">
            <v>PASSANTE TIPO TUBO DE DIÂMETRO MAIORES QUE 40 MM E MENORES OU IGUAIS A 75 MM, FIXADO EM LAJE. AF_05/2015</v>
          </cell>
          <cell r="C7636" t="str">
            <v>UN</v>
          </cell>
          <cell r="D7636">
            <v>3.01</v>
          </cell>
        </row>
        <row r="7637">
          <cell r="A7637">
            <v>90455</v>
          </cell>
          <cell r="B7637" t="str">
            <v>PASSANTE TIPO TUBO DE DIÂMETRO MAIOR QUE 75 MM, FIXADO EM LAJE. AF_05/2015</v>
          </cell>
          <cell r="C7637" t="str">
            <v>UN</v>
          </cell>
          <cell r="D7637">
            <v>4.07</v>
          </cell>
        </row>
        <row r="7638">
          <cell r="A7638">
            <v>90456</v>
          </cell>
          <cell r="B7638" t="str">
            <v>QUEBRA EM ALVENARIA PARA INSTALAÇÃO DE CAIXA DE TOMADA (4X4 OU 4X2). AF_05/2015</v>
          </cell>
          <cell r="C7638" t="str">
            <v>UN</v>
          </cell>
          <cell r="D7638">
            <v>2.88</v>
          </cell>
        </row>
        <row r="7639">
          <cell r="A7639">
            <v>90457</v>
          </cell>
          <cell r="B7639" t="str">
            <v>QUEBRA EM ALVENARIA PARA INSTALAÇÃO DE QUADRO DISTRIBUIÇÃO PEQUENO (19X25 CM). AF_05/2015</v>
          </cell>
          <cell r="C7639" t="str">
            <v>UN</v>
          </cell>
          <cell r="D7639">
            <v>6.57</v>
          </cell>
        </row>
        <row r="7640">
          <cell r="A7640">
            <v>90458</v>
          </cell>
          <cell r="B7640" t="str">
            <v>QUEBRA EM ALVENARIA PARA INSTALAÇÃO DE QUADRO DISTRIBUIÇÃO GRANDE (76X40 CM). AF_05/2015</v>
          </cell>
          <cell r="C7640" t="str">
            <v>UN</v>
          </cell>
          <cell r="D7640">
            <v>18.649999999999999</v>
          </cell>
        </row>
        <row r="7641">
          <cell r="A7641">
            <v>90459</v>
          </cell>
          <cell r="B7641" t="str">
            <v>QUEBRA EM ALVENARIA PARA INSTALAÇÃO DE ABRIGO PARA MANGUEIRAS (90X60 CM). AF_05/2015</v>
          </cell>
          <cell r="C7641" t="str">
            <v>UN</v>
          </cell>
          <cell r="D7641">
            <v>26.31</v>
          </cell>
        </row>
        <row r="7642">
          <cell r="A7642">
            <v>90460</v>
          </cell>
          <cell r="B7642" t="str">
            <v>PERFILADO DE SEÇÃO 38X76 MM PARA SUPORTE DE ATÉ 3 TUBOS HORIZONTAIS. AF_05/2015</v>
          </cell>
          <cell r="C7642" t="str">
            <v>M</v>
          </cell>
          <cell r="D7642">
            <v>19.829999999999998</v>
          </cell>
        </row>
        <row r="7643">
          <cell r="A7643">
            <v>90461</v>
          </cell>
          <cell r="B7643" t="str">
            <v>PERFILADO DE SEÇÃO 38X76 MM PARA SUPORTE DE MAIS DE 3 TUBOS HORIZONTAIS. AF_05/2015</v>
          </cell>
          <cell r="C7643" t="str">
            <v>M</v>
          </cell>
          <cell r="D7643">
            <v>10.91</v>
          </cell>
        </row>
        <row r="7644">
          <cell r="A7644">
            <v>90462</v>
          </cell>
          <cell r="B7644" t="str">
            <v>PERFILADO DE SEÇÃO 38X38 MM PARA SUPORTE DE ATÉ 3 TUBOS VERTICAIS. AF_05/2015</v>
          </cell>
          <cell r="C7644" t="str">
            <v>M</v>
          </cell>
          <cell r="D7644">
            <v>2.4900000000000002</v>
          </cell>
        </row>
        <row r="7645">
          <cell r="A7645">
            <v>90463</v>
          </cell>
          <cell r="B7645" t="str">
            <v>PERFILADO DE SEÇÃO 38X38 MM PARA SUPORTE DE MAIS DE 3 TUBOS VERTICAIS. AF_05/2015</v>
          </cell>
          <cell r="C7645" t="str">
            <v>M</v>
          </cell>
          <cell r="D7645">
            <v>2</v>
          </cell>
        </row>
        <row r="7646">
          <cell r="A7646">
            <v>90466</v>
          </cell>
          <cell r="B7646" t="str">
            <v>CHUMBAMENTO LINEAR EM ALVENARIA PARA RAMAIS/DISTRIBUIÇÃO COM DIÂMETROS MENORES OU IGUAIS A 40 MM. AF_05/2015</v>
          </cell>
          <cell r="C7646" t="str">
            <v>M</v>
          </cell>
          <cell r="D7646">
            <v>8.93</v>
          </cell>
        </row>
        <row r="7647">
          <cell r="A7647">
            <v>90467</v>
          </cell>
          <cell r="B7647" t="str">
            <v>CHUMBAMENTO LINEAR EM ALVENARIA PARA RAMAIS/DISTRIBUIÇÃO COM DIÂMETROS MAIORES QUE 40 MM E MENORES OU IGUAIS A 75 MM. AF_05/2015</v>
          </cell>
          <cell r="C7647" t="str">
            <v>M</v>
          </cell>
          <cell r="D7647">
            <v>14.12</v>
          </cell>
        </row>
        <row r="7648">
          <cell r="A7648">
            <v>90468</v>
          </cell>
          <cell r="B7648" t="str">
            <v>CHUMBAMENTO LINEAR EM CONTRAPISO PARA RAMAIS/DISTRIBUIÇÃO COM DIÂMETROS MENORES OU IGUAIS A 40 MM. AF_05/2015</v>
          </cell>
          <cell r="C7648" t="str">
            <v>M</v>
          </cell>
          <cell r="D7648">
            <v>3.9</v>
          </cell>
        </row>
        <row r="7649">
          <cell r="A7649">
            <v>90469</v>
          </cell>
          <cell r="B7649" t="str">
            <v>CHUMBAMENTO LINEAR EM CONTRAPISO PARA RAMAIS/DISTRIBUIÇÃO COM DIÂMETROS MAIORES QUE 40 MM E MENORES OU IGUAIS A 75 MM. AF_05/2015</v>
          </cell>
          <cell r="C7649" t="str">
            <v>M</v>
          </cell>
          <cell r="D7649">
            <v>6.24</v>
          </cell>
        </row>
        <row r="7650">
          <cell r="A7650">
            <v>90470</v>
          </cell>
          <cell r="B7650" t="str">
            <v>CHUMBAMENTO LINEAR EM CONTRAPISO PARA RAMAIS/DISTRIBUIÇÃO COM DIÂMETROS MAIORES QUE 75 MM. AF_05/2015</v>
          </cell>
          <cell r="C7650" t="str">
            <v>M</v>
          </cell>
          <cell r="D7650">
            <v>8.57</v>
          </cell>
        </row>
        <row r="7651">
          <cell r="A7651">
            <v>90582</v>
          </cell>
          <cell r="B7651" t="str">
            <v>VIBRADOR DE IMERSÃO, DIÂMETRO DE PONTEIRA 45MM, MOTOR ELÉTRICO TRIFÁSICO POTÊNCIA DE 2 CV - DEPRECIAÇÃO. AF_06/2015</v>
          </cell>
          <cell r="C7651" t="str">
            <v>H</v>
          </cell>
          <cell r="D7651">
            <v>0.28000000000000003</v>
          </cell>
        </row>
        <row r="7652">
          <cell r="A7652">
            <v>90583</v>
          </cell>
          <cell r="B7652" t="str">
            <v>VIBRADOR DE IMERSÃO, DIÂMETRO DE PONTEIRA 45MM, MOTOR ELÉTRICO TRIFÁSICO POTÊNCIA DE 2 CV - JUROS. AF_06/2015</v>
          </cell>
          <cell r="C7652" t="str">
            <v>H</v>
          </cell>
          <cell r="D7652">
            <v>0.06</v>
          </cell>
        </row>
        <row r="7653">
          <cell r="A7653">
            <v>90584</v>
          </cell>
          <cell r="B7653" t="str">
            <v>VIBRADOR DE IMERSÃO, DIÂMETRO DE PONTEIRA 45MM, MOTOR ELÉTRICO TRIFÁSICO POTÊNCIA DE 2 CV - MANUTENÇÃO. AF_06/2015</v>
          </cell>
          <cell r="C7653" t="str">
            <v>H</v>
          </cell>
          <cell r="D7653">
            <v>0.21</v>
          </cell>
        </row>
        <row r="7654">
          <cell r="A7654">
            <v>90585</v>
          </cell>
          <cell r="B7654" t="str">
            <v>VIBRADOR DE IMERSÃO, DIÂMETRO DE PONTEIRA 45MM, MOTOR ELÉTRICO TRIFÁSICO POTÊNCIA DE 2 CV - MATERIAIS NA OPERAÇÃO. AF_06/2015</v>
          </cell>
          <cell r="C7654" t="str">
            <v>H</v>
          </cell>
          <cell r="D7654">
            <v>0.77</v>
          </cell>
        </row>
        <row r="7655">
          <cell r="A7655">
            <v>90586</v>
          </cell>
          <cell r="B7655" t="str">
            <v>VIBRADOR DE IMERSÃO, DIÂMETRO DE PONTEIRA 45MM, MOTOR ELÉTRICO TRIFÁSICO POTÊNCIA DE 2 CV - CHP DIURNO. AF_06/2015</v>
          </cell>
          <cell r="C7655" t="str">
            <v>CHP</v>
          </cell>
          <cell r="D7655">
            <v>1.32</v>
          </cell>
        </row>
        <row r="7656">
          <cell r="A7656">
            <v>90587</v>
          </cell>
          <cell r="B7656" t="str">
            <v>VIBRADOR DE IMERSÃO, DIÂMETRO DE PONTEIRA 45MM, MOTOR ELÉTRICO TRIFÁSICO POTÊNCIA DE 2 CV - CHI DIURNO. AF_06/2015</v>
          </cell>
          <cell r="C7656" t="str">
            <v>CHI</v>
          </cell>
          <cell r="D7656">
            <v>0.34</v>
          </cell>
        </row>
        <row r="7657">
          <cell r="A7657">
            <v>90621</v>
          </cell>
          <cell r="B7657" t="str">
            <v>PERFURATRIZ MANUAL, TORQUE MÁXIMO 83 N.M, POTÊNCIA 5 CV, COM DIÂMETRO MÁXIMO 4" - DEPRECIAÇÃO. AF_06/2015</v>
          </cell>
          <cell r="C7657" t="str">
            <v>H</v>
          </cell>
          <cell r="D7657">
            <v>1.59</v>
          </cell>
        </row>
        <row r="7658">
          <cell r="A7658">
            <v>90622</v>
          </cell>
          <cell r="B7658" t="str">
            <v>PERFURATRIZ MANUAL, TORQUE MÁXIMO 83 N.M, POTÊNCIA 5 CV, COM DIÂMETRO MÁXIMO 4" - JUROS. AF_06/2015</v>
          </cell>
          <cell r="C7658" t="str">
            <v>H</v>
          </cell>
          <cell r="D7658">
            <v>0.35</v>
          </cell>
        </row>
        <row r="7659">
          <cell r="A7659">
            <v>90623</v>
          </cell>
          <cell r="B7659" t="str">
            <v>PERFURATRIZ MANUAL, TORQUE MÁXIMO 83 N.M, POTÊNCIA 5 CV, COM DIÂMETRO MÁXIMO 4" - MANUTENÇÃO. AF_06/2015</v>
          </cell>
          <cell r="C7659" t="str">
            <v>H</v>
          </cell>
          <cell r="D7659">
            <v>1.99</v>
          </cell>
        </row>
        <row r="7660">
          <cell r="A7660">
            <v>90624</v>
          </cell>
          <cell r="B7660" t="str">
            <v>PERFURATRIZ MANUAL, TORQUE MÁXIMO 83 N.M, POTÊNCIA 5 CV, COM DIÂMETRO MÁXIMO 4" - MATERIAIS NA OPERAÇÃO. AF_06/2015</v>
          </cell>
          <cell r="C7660" t="str">
            <v>H</v>
          </cell>
          <cell r="D7660">
            <v>1.94</v>
          </cell>
        </row>
        <row r="7661">
          <cell r="A7661">
            <v>90625</v>
          </cell>
          <cell r="B7661" t="str">
            <v>PERFURATRIZ MANUAL, TORQUE MÁXIMO 83 N.M, POTÊNCIA 5 CV, COM DIÂMETRO MÁXIMO 4" - CHP DIURNO. AF_06/2015</v>
          </cell>
          <cell r="C7661" t="str">
            <v>CHP</v>
          </cell>
          <cell r="D7661">
            <v>5.87</v>
          </cell>
        </row>
        <row r="7662">
          <cell r="A7662">
            <v>90626</v>
          </cell>
          <cell r="B7662" t="str">
            <v>PERFURATRIZ MANUAL, TORQUE MÁXIMO 83 N.M, POTÊNCIA 5 CV, COM DIÂMETRO MÁXIMO 4" - CHI DIURNO. AF_06/2015</v>
          </cell>
          <cell r="C7662" t="str">
            <v>CHI</v>
          </cell>
          <cell r="D7662">
            <v>1.94</v>
          </cell>
        </row>
        <row r="7663">
          <cell r="A7663">
            <v>90627</v>
          </cell>
          <cell r="B7663" t="str">
            <v>PERFURATRIZ SOBRE ESTEIRA, TORQUE MÁXIMO 600 KGF, PESO MÉDIO 1000 KG, POTÊNCIA 20 HP, DIÂMETRO MÁXIMO 10" - DEPRECIAÇÃO. AF_06/2015</v>
          </cell>
          <cell r="C7663" t="str">
            <v>H</v>
          </cell>
          <cell r="D7663">
            <v>23.94</v>
          </cell>
        </row>
        <row r="7664">
          <cell r="A7664">
            <v>90628</v>
          </cell>
          <cell r="B7664" t="str">
            <v>PERFURATRIZ SOBRE ESTEIRA, TORQUE MÁXIMO 600 KGF, PESO MÉDIO 1000 KG, POTÊNCIA 20 HP, DIÂMETRO MÁXIMO 10" - JUROS. AF_06/2015</v>
          </cell>
          <cell r="C7664" t="str">
            <v>H</v>
          </cell>
          <cell r="D7664">
            <v>6.28</v>
          </cell>
        </row>
        <row r="7665">
          <cell r="A7665">
            <v>90629</v>
          </cell>
          <cell r="B7665" t="str">
            <v>PERFURATRIZ SOBRE ESTEIRA, TORQUE MÁXIMO 600 KGF, PESO MÉDIO 1000 KG, POTÊNCIA 20 HP, DIÂMETRO MÁXIMO 10" - MANUTENÇÃO. AF_06/2015</v>
          </cell>
          <cell r="C7665" t="str">
            <v>H</v>
          </cell>
          <cell r="D7665">
            <v>29.95</v>
          </cell>
        </row>
        <row r="7666">
          <cell r="A7666">
            <v>90630</v>
          </cell>
          <cell r="B7666" t="str">
            <v>PERFURATRIZ SOBRE ESTEIRA, TORQUE MÁXIMO 600 KGF, PESO MÉDIO 1000 KG, POTÊNCIA 20 HP, DIÂMETRO MÁXIMO 10" - MATERIAIS NA OPERAÇÃO. AF_06/2015</v>
          </cell>
          <cell r="C7666" t="str">
            <v>H</v>
          </cell>
          <cell r="D7666">
            <v>7.86</v>
          </cell>
        </row>
        <row r="7667">
          <cell r="A7667">
            <v>90631</v>
          </cell>
          <cell r="B7667" t="str">
            <v>PERFURATRIZ SOBRE ESTEIRA, TORQUE MÁXIMO 600 KGF, PESO MÉDIO 1000 KG, POTÊNCIA 20 HP, DIÂMETRO MÁXIMO 10" - CHP DIURNO. AF_06/2015</v>
          </cell>
          <cell r="C7667" t="str">
            <v>CHP</v>
          </cell>
          <cell r="D7667">
            <v>82.77</v>
          </cell>
        </row>
        <row r="7668">
          <cell r="A7668">
            <v>90632</v>
          </cell>
          <cell r="B7668" t="str">
            <v>PERFURATRIZ SOBRE ESTEIRA, TORQUE MÁXIMO 600 KGF, PESO MÉDIO 1000 KG, POTÊNCIA 20 HP, DIÂMETRO MÁXIMO 10" - CHI DIURNO. AF_06/2015</v>
          </cell>
          <cell r="C7668" t="str">
            <v>CHI</v>
          </cell>
          <cell r="D7668">
            <v>44.96</v>
          </cell>
        </row>
        <row r="7669">
          <cell r="A7669">
            <v>90633</v>
          </cell>
          <cell r="B7669" t="str">
            <v>MISTURADOR DUPLO HORIZONTAL DE ALTA TURBULÊNCIA, CAPACIDADE / VOLUME 2 X 500 LITROS, MOTORES ELÉTRICOS MÍNIMO 5 CV CADA, PARA NATA CIMENTO, ARGAMASSA E OUTROS - DEPRECIAÇÃO. AF_06/2015</v>
          </cell>
          <cell r="C7669" t="str">
            <v>H</v>
          </cell>
          <cell r="D7669">
            <v>2.84</v>
          </cell>
        </row>
        <row r="7670">
          <cell r="A7670">
            <v>90634</v>
          </cell>
          <cell r="B7670" t="str">
            <v>MISTURADOR DUPLO HORIZONTAL DE ALTA TURBULÊNCIA, CAPACIDADE / VOLUME 2 X 500 LITROS, MOTORES ELÉTRICOS MÍNIMO 5 CV CADA, PARA NATA CIMENTO, ARGAMASSA E OUTROS - JUROS. AF_06/2015</v>
          </cell>
          <cell r="C7670" t="str">
            <v>H</v>
          </cell>
          <cell r="D7670">
            <v>0.63</v>
          </cell>
        </row>
        <row r="7671">
          <cell r="A7671">
            <v>90635</v>
          </cell>
          <cell r="B7671" t="str">
            <v>MISTURADOR DUPLO HORIZONTAL DE ALTA TURBULÊNCIA, CAPACIDADE / VOLUME 2 X 500 LITROS, MOTORES ELÉTRICOS MÍNIMO 5 CV CADA, PARA NATA CIMENTO, ARGAMASSA E OUTROS - MANUTENÇÃO. AF_06/2015</v>
          </cell>
          <cell r="C7671" t="str">
            <v>H</v>
          </cell>
          <cell r="D7671">
            <v>3.1</v>
          </cell>
        </row>
        <row r="7672">
          <cell r="A7672">
            <v>90636</v>
          </cell>
          <cell r="B7672" t="str">
            <v>MISTURADOR DUPLO HORIZONTAL DE ALTA TURBULÊNCIA, CAPACIDADE / VOLUME 2 X 500 LITROS, MOTORES ELÉTRICOS MÍNIMO 5 CV CADA, PARA NATA CIMENTO, ARGAMASSA E OUTROS - MATERIAIS NA OPERAÇÃO. AF_06/2015</v>
          </cell>
          <cell r="C7672" t="str">
            <v>H</v>
          </cell>
          <cell r="D7672">
            <v>3.88</v>
          </cell>
        </row>
        <row r="7673">
          <cell r="A7673">
            <v>90637</v>
          </cell>
          <cell r="B7673" t="str">
            <v>MISTURADOR DUPLO HORIZONTAL DE ALTA TURBULÊNCIA, CAPACIDADE / VOLUME 2 X 500 LITROS, MOTORES ELÉTRICOS MÍNIMO 5 CV CADA, PARA NATA CIMENTO, ARGAMASSA E OUTROS - CHP DIURNO. AF_06/2015</v>
          </cell>
          <cell r="C7673" t="str">
            <v>CHP</v>
          </cell>
          <cell r="D7673">
            <v>10.45</v>
          </cell>
        </row>
        <row r="7674">
          <cell r="A7674">
            <v>90638</v>
          </cell>
          <cell r="B7674" t="str">
            <v>MISTURADOR DUPLO HORIZONTAL DE ALTA TURBULÊNCIA, CAPACIDADE / VOLUME 2 X 500 LITROS, MOTORES ELÉTRICOS MÍNIMO 5 CV CADA, PARA NATA CIMENTO, ARGAMASSA E OUTROS - CHI DIURNO. AF_06/2015</v>
          </cell>
          <cell r="C7674" t="str">
            <v>CHI</v>
          </cell>
          <cell r="D7674">
            <v>3.47</v>
          </cell>
        </row>
        <row r="7675">
          <cell r="A7675">
            <v>90639</v>
          </cell>
          <cell r="B7675" t="str">
            <v>BOMBA TRIPLEX, PARA INJEÇÃO DE NATA DE CIMENTO, VAZÃO MÁXIMA DE 100 LITROS/MINUTO, PRESSÃO MÁXIMA DE 70 BAR - DEPRECIAÇÃO. AF_06/2015</v>
          </cell>
          <cell r="C7675" t="str">
            <v>H</v>
          </cell>
          <cell r="D7675">
            <v>4.24</v>
          </cell>
        </row>
        <row r="7676">
          <cell r="A7676">
            <v>90640</v>
          </cell>
          <cell r="B7676" t="str">
            <v>BOMBA TRIPLEX, PARA INJEÇÃO DE NATA DE CIMENTO, VAZÃO MÁXIMA DE 100 LITROS/MINUTO, PRESSÃO MÁXIMA DE 70 BAR - JUROS. AF_06/2015</v>
          </cell>
          <cell r="C7676" t="str">
            <v>H</v>
          </cell>
          <cell r="D7676">
            <v>0.95</v>
          </cell>
        </row>
        <row r="7677">
          <cell r="A7677">
            <v>90641</v>
          </cell>
          <cell r="B7677" t="str">
            <v>BOMBA TRIPLEX, PARA INJEÇÃO DE NATA DE CIMENTO, VAZÃO MÁXIMA DE 100 LITROS/MINUTO, PRESSÃO MÁXIMA DE 70 BAR - MANUTENÇÃO. AF_06/2015</v>
          </cell>
          <cell r="C7677" t="str">
            <v>H</v>
          </cell>
          <cell r="D7677">
            <v>4.6399999999999997</v>
          </cell>
        </row>
        <row r="7678">
          <cell r="A7678">
            <v>90642</v>
          </cell>
          <cell r="B7678" t="str">
            <v>BOMBA TRIPLEX, PARA INJEÇÃO DE NATA DE CIMENTO, VAZÃO MÁXIMA DE 100 LITROS/MINUTO, PRESSÃO MÁXIMA DE 70 BAR - MATERIAIS NA OPERAÇÃO. AF_06/2015</v>
          </cell>
          <cell r="C7678" t="str">
            <v>H</v>
          </cell>
          <cell r="D7678">
            <v>5.31</v>
          </cell>
        </row>
        <row r="7679">
          <cell r="A7679">
            <v>90643</v>
          </cell>
          <cell r="B7679" t="str">
            <v>BOMBA TRIPLEX, PARA INJEÇÃO DE NATA DE CIMENTO, VAZÃO MÁXIMA DE 100 LITROS/MINUTO, PRESSÃO MÁXIMA DE 70 BAR - CHP DIURNO. AF_06/2015</v>
          </cell>
          <cell r="C7679" t="str">
            <v>CHP</v>
          </cell>
          <cell r="D7679">
            <v>15.14</v>
          </cell>
        </row>
        <row r="7680">
          <cell r="A7680">
            <v>90644</v>
          </cell>
          <cell r="B7680" t="str">
            <v>BOMBA TRIPLEX, PARA INJEÇÃO DE NATA DE CIMENTO, VAZÃO MÁXIMA DE 100 LITROS/MINUTO, PRESSÃO MÁXIMA DE 70 BAR - CHI DIURNO. AF_06/2015</v>
          </cell>
          <cell r="C7680" t="str">
            <v>CHI</v>
          </cell>
          <cell r="D7680">
            <v>5.19</v>
          </cell>
        </row>
        <row r="7681">
          <cell r="A7681">
            <v>90646</v>
          </cell>
          <cell r="B7681" t="str">
            <v>BOMBA CENTRÍFUGA MONOESTÁGIO COM MOTOR ELÉTRICO MONOFÁSICO, POTÊNCIA 15 HP, DIÂMETRO DO ROTOR 173 MM, HM/Q = 30 MCA / 90 M3/H A 45 MCA / 55 M3/H - DEPRECIAÇÃO. AF_06/2015</v>
          </cell>
          <cell r="C7681" t="str">
            <v>H</v>
          </cell>
          <cell r="D7681">
            <v>0.46</v>
          </cell>
        </row>
        <row r="7682">
          <cell r="A7682">
            <v>90647</v>
          </cell>
          <cell r="B7682" t="str">
            <v>BOMBA CENTRÍFUGA MONOESTÁGIO COM MOTOR ELÉTRICO MONOFÁSICO, POTÊNCIA 15 HP, DIÂMETRO DO ROTOR 173 MM, HM/Q = 30 MCA / 90 M3/H A 45 MCA / 55 M3/H - JUROS. AF_06/2015</v>
          </cell>
          <cell r="C7682" t="str">
            <v>H</v>
          </cell>
          <cell r="D7682">
            <v>0.1</v>
          </cell>
        </row>
        <row r="7683">
          <cell r="A7683">
            <v>90648</v>
          </cell>
          <cell r="B7683" t="str">
            <v>BOMBA CENTRÍFUGA MONOESTÁGIO COM MOTOR ELÉTRICO MONOFÁSICO, POTÊNCIA 15 HP, DIÂMETRO DO ROTOR 173 MM, HM/Q = 30 MCA / 90 M3/H A 45 MCA / 55 M3/H - MANUTENÇÃO. AF_06/2015</v>
          </cell>
          <cell r="C7683" t="str">
            <v>H</v>
          </cell>
          <cell r="D7683">
            <v>0.5</v>
          </cell>
        </row>
        <row r="7684">
          <cell r="A7684">
            <v>90649</v>
          </cell>
          <cell r="B7684" t="str">
            <v>BOMBA CENTRÍFUGA MONOESTÁGIO COM MOTOR ELÉTRICO MONOFÁSICO, POTÊNCIA 15 HP, DIÂMETRO DO ROTOR 173 MM, HM/Q = 30 MCA / 90 M3/H A 45 MCA / 55 M3/H - MATERIAIS NA OPERAÇÃO. AF_06/2015</v>
          </cell>
          <cell r="C7684" t="str">
            <v>H</v>
          </cell>
          <cell r="D7684">
            <v>5.99</v>
          </cell>
        </row>
        <row r="7685">
          <cell r="A7685">
            <v>90650</v>
          </cell>
          <cell r="B7685" t="str">
            <v>BOMBA CENTRÍFUGA MONOESTÁGIO COM MOTOR ELÉTRICO MONOFÁSICO, POTÊNCIA 15 HP, DIÂMETRO DO ROTOR 173 MM, HM/Q = 30 MCA / 90 M3/H A 45 MCA / 55 M3/H - CHP DIURNO. AF_06/2015</v>
          </cell>
          <cell r="C7685" t="str">
            <v>CHP</v>
          </cell>
          <cell r="D7685">
            <v>7.05</v>
          </cell>
        </row>
        <row r="7686">
          <cell r="A7686">
            <v>90651</v>
          </cell>
          <cell r="B7686" t="str">
            <v>BOMBA CENTRÍFUGA MONOESTÁGIO COM MOTOR ELÉTRICO MONOFÁSICO, POTÊNCIA 15 HP, DIÂMETRO DO ROTOR 173 MM, HM/Q = 30 MCA / 90 M3/H A 45 MCA / 55 M3/H - CHI DIURNO. AF_06/2015</v>
          </cell>
          <cell r="C7686" t="str">
            <v>CHI</v>
          </cell>
          <cell r="D7686">
            <v>0.56000000000000005</v>
          </cell>
        </row>
        <row r="7687">
          <cell r="A7687">
            <v>90652</v>
          </cell>
          <cell r="B7687" t="str">
            <v>BOMBA DE PROJEÇÃO DE CONCRETO SECO, POTÊNCIA 10 CV, VAZÃO 3 M3/H - DEPRECIAÇÃO. AF_06/2015</v>
          </cell>
          <cell r="C7687" t="str">
            <v>H</v>
          </cell>
          <cell r="D7687">
            <v>2.76</v>
          </cell>
        </row>
        <row r="7688">
          <cell r="A7688">
            <v>90653</v>
          </cell>
          <cell r="B7688" t="str">
            <v>BOMBA DE PROJEÇÃO DE CONCRETO SECO, POTÊNCIA 10 CV, VAZÃO 3 M3/H - JUROS. AF_06/2015</v>
          </cell>
          <cell r="C7688" t="str">
            <v>H</v>
          </cell>
          <cell r="D7688">
            <v>0.62</v>
          </cell>
        </row>
        <row r="7689">
          <cell r="A7689">
            <v>90654</v>
          </cell>
          <cell r="B7689" t="str">
            <v>BOMBA DE PROJEÇÃO DE CONCRETO SECO, POTÊNCIA 10 CV, VAZÃO 3 M3/H - MANUTENÇÃO. AF_06/2015</v>
          </cell>
          <cell r="C7689" t="str">
            <v>H</v>
          </cell>
          <cell r="D7689">
            <v>3.02</v>
          </cell>
        </row>
        <row r="7690">
          <cell r="A7690">
            <v>90655</v>
          </cell>
          <cell r="B7690" t="str">
            <v>BOMBA DE PROJEÇÃO DE CONCRETO SECO, POTÊNCIA 10 CV, VAZÃO 3 M3/H - MATERIAIS NA OPERAÇÃO. AF_06/2015</v>
          </cell>
          <cell r="C7690" t="str">
            <v>H</v>
          </cell>
          <cell r="D7690">
            <v>3.94</v>
          </cell>
        </row>
        <row r="7691">
          <cell r="A7691">
            <v>90656</v>
          </cell>
          <cell r="B7691" t="str">
            <v>BOMBA DE PROJEÇÃO DE CONCRETO SECO, POTÊNCIA 10 CV, VAZÃO 3 M3/H - CHP DIURNO. AF_06/2015</v>
          </cell>
          <cell r="C7691" t="str">
            <v>CHP</v>
          </cell>
          <cell r="D7691">
            <v>10.34</v>
          </cell>
        </row>
        <row r="7692">
          <cell r="A7692">
            <v>90657</v>
          </cell>
          <cell r="B7692" t="str">
            <v>BOMBA DE PROJEÇÃO DE CONCRETO SECO, POTÊNCIA 10 CV, VAZÃO 3 M3/H - CHI DIURNO. AF_06/2015</v>
          </cell>
          <cell r="C7692" t="str">
            <v>CHI</v>
          </cell>
          <cell r="D7692">
            <v>3.38</v>
          </cell>
        </row>
        <row r="7693">
          <cell r="A7693">
            <v>90658</v>
          </cell>
          <cell r="B7693" t="str">
            <v>BOMBA DE PROJEÇÃO DE CONCRETO SECO, POTÊNCIA 10 CV, VAZÃO 6 M3/H - DEPRECIAÇÃO. AF_06/2015</v>
          </cell>
          <cell r="C7693" t="str">
            <v>H</v>
          </cell>
          <cell r="D7693">
            <v>2.96</v>
          </cell>
        </row>
        <row r="7694">
          <cell r="A7694">
            <v>90659</v>
          </cell>
          <cell r="B7694" t="str">
            <v>BOMBA DE PROJEÇÃO DE CONCRETO SECO, POTÊNCIA 10 CV, VAZÃO 6 M3/H - JUROS. AF_06/2015</v>
          </cell>
          <cell r="C7694" t="str">
            <v>H</v>
          </cell>
          <cell r="D7694">
            <v>0.66</v>
          </cell>
        </row>
        <row r="7695">
          <cell r="A7695">
            <v>90660</v>
          </cell>
          <cell r="B7695" t="str">
            <v>BOMBA DE PROJEÇÃO DE CONCRETO SECO, POTÊNCIA 10 CV, VAZÃO 6 M3/H - MANUTENÇÃO. AF_06/2015</v>
          </cell>
          <cell r="C7695" t="str">
            <v>H</v>
          </cell>
          <cell r="D7695">
            <v>3.23</v>
          </cell>
        </row>
        <row r="7696">
          <cell r="A7696">
            <v>90661</v>
          </cell>
          <cell r="B7696" t="str">
            <v>BOMBA DE PROJEÇÃO DE CONCRETO SECO, POTÊNCIA 10 CV, VAZÃO 6 M3/H - MATERIAIS NA OPERAÇÃO. AF_06/2015</v>
          </cell>
          <cell r="C7696" t="str">
            <v>H</v>
          </cell>
          <cell r="D7696">
            <v>3.94</v>
          </cell>
        </row>
        <row r="7697">
          <cell r="A7697">
            <v>90662</v>
          </cell>
          <cell r="B7697" t="str">
            <v>BOMBA DE PROJEÇÃO DE CONCRETO SECO, POTÊNCIA 10 CV, VAZÃO 6 M3/H - CHP DIURNO. AF_06/2015</v>
          </cell>
          <cell r="C7697" t="str">
            <v>CHP</v>
          </cell>
          <cell r="D7697">
            <v>10.79</v>
          </cell>
        </row>
        <row r="7698">
          <cell r="A7698">
            <v>90663</v>
          </cell>
          <cell r="B7698" t="str">
            <v>BOMBA DE PROJEÇÃO DE CONCRETO SECO, POTÊNCIA 10 CV, VAZÃO 6 M3/H - CHI DIURNO. AF_06/2015</v>
          </cell>
          <cell r="C7698" t="str">
            <v>CHI</v>
          </cell>
          <cell r="D7698">
            <v>3.62</v>
          </cell>
        </row>
        <row r="7699">
          <cell r="A7699">
            <v>90664</v>
          </cell>
          <cell r="B7699" t="str">
            <v>PROJETOR PNEUMÁTICO DE ARGAMASSA PARA CHAPISCO E REBOCO COM RECIPIENTE ACOPLADO, TIPO CANEQUINHA, COM COMPRESSOR DE AR REBOCÁVEL VAZÃO 89 PCM E MOTOR DIESEL DE 20 CV - DEPRECIAÇÃO. AF_06/2015</v>
          </cell>
          <cell r="C7699" t="str">
            <v>H</v>
          </cell>
          <cell r="D7699">
            <v>3.1</v>
          </cell>
        </row>
        <row r="7700">
          <cell r="A7700">
            <v>90665</v>
          </cell>
          <cell r="B7700" t="str">
            <v>PROJETOR PNEUMÁTICO DE ARGAMASSA PARA CHAPISCO E REBOCO COM RECIPIENTE ACOPLADO, TIPO CANEQUINHA, COM COMPRESSOR DE AR REBOCÁVEL VAZÃO 89 PCM E MOTOR DIESEL DE 20 CV - JUROS. AF_06/2015</v>
          </cell>
          <cell r="C7700" t="str">
            <v>H</v>
          </cell>
          <cell r="D7700">
            <v>0.69</v>
          </cell>
        </row>
        <row r="7701">
          <cell r="A7701">
            <v>90666</v>
          </cell>
          <cell r="B7701" t="str">
            <v>PROJETOR PNEUMÁTICO DE ARGAMASSA PARA CHAPISCO E REBOCO COM RECIPIENTE ACOPLADO, TIPO CANEQUINHA, COM COMPRESSOR DE AR REBOCÁVEL VAZÃO 89 PCM E MOTOR DIESEL DE 20 CV - MANUTENÇÃO. AF_06/2015</v>
          </cell>
          <cell r="C7701" t="str">
            <v>H</v>
          </cell>
          <cell r="D7701">
            <v>3.4</v>
          </cell>
        </row>
        <row r="7702">
          <cell r="A7702">
            <v>90667</v>
          </cell>
          <cell r="B7702" t="str">
            <v>PROJETOR PNEUMÁTICO DE ARGAMASSA PARA CHAPISCO E REBOCO COM RECIPIENTE ACOPLADO, TIPO CANEQUINHA, COM COMPRESSOR DE AR REBOCÁVEL VAZÃO 89 PCM E MOTOR DIESEL DE 20 CV - MATERIAIS NA OPERAÇÃO. AF_06/2015</v>
          </cell>
          <cell r="C7702" t="str">
            <v>H</v>
          </cell>
          <cell r="D7702">
            <v>9.64</v>
          </cell>
        </row>
        <row r="7703">
          <cell r="A7703">
            <v>90668</v>
          </cell>
          <cell r="B7703" t="str">
            <v>PROJETOR PNEUMÁTICO DE ARGAMASSA PARA CHAPISCO E REBOCO COM RECIPIENTE ACOPLADO, TIPO CANEQUINHA, COM COMPRESSOR DE AR REBOCÁVEL VAZÃO 89 PCM E MOTOR DIESEL DE 20 CV - CHP DIURNO. AF_06/2015</v>
          </cell>
          <cell r="C7703" t="str">
            <v>CHP</v>
          </cell>
          <cell r="D7703">
            <v>16.829999999999998</v>
          </cell>
        </row>
        <row r="7704">
          <cell r="A7704">
            <v>90669</v>
          </cell>
          <cell r="B7704" t="str">
            <v>PROJETOR PNEUMÁTICO DE ARGAMASSA PARA CHAPISCO E REBOCO COM RECIPIENTE ACOPLADO, TIPO CANEQUINHA, COM COMPRESSOR DE AR REBOCÁVEL VAZÃO 89 PCM E MOTOR DIESEL DE 20 CV - CHI DIURNO. AF_06/2015</v>
          </cell>
          <cell r="C7704" t="str">
            <v>CHI</v>
          </cell>
          <cell r="D7704">
            <v>3.79</v>
          </cell>
        </row>
        <row r="7705">
          <cell r="A7705">
            <v>90670</v>
          </cell>
          <cell r="B7705" t="str">
            <v>PERFURATRIZ COM TORRE METÁLICA PARA EXECUÇÃO DE ESTACA HÉLICE CONTÍNUA, PROFUNDIDADE MÁXIMA DE 30 M, DIÂMETRO MÁXIMO DE 800 MM, POTÊNCIA INSTALADA DE 268 HP, MESA ROTATIVA COM TORQUE MÁXIMO DE 170 KNM - DEPRECIAÇÃO. AF_06/2015</v>
          </cell>
          <cell r="C7705" t="str">
            <v>H</v>
          </cell>
          <cell r="D7705">
            <v>109.86</v>
          </cell>
        </row>
        <row r="7706">
          <cell r="A7706">
            <v>90671</v>
          </cell>
          <cell r="B7706" t="str">
            <v>PERFURATRIZ COM TORRE METÁLICA PARA EXECUÇÃO DE ESTACA HÉLICE CONTÍNUA, PROFUNDIDADE MÁXIMA DE 30 M, DIÂMETRO MÁXIMO DE 800 MM, POTÊNCIA INSTALADA DE 268 HP, MESA ROTATIVA COM TORQUE MÁXIMO DE 170 KNM - JUROS. AF_06/2015</v>
          </cell>
          <cell r="C7706" t="str">
            <v>H</v>
          </cell>
          <cell r="D7706">
            <v>28.85</v>
          </cell>
        </row>
        <row r="7707">
          <cell r="A7707">
            <v>90672</v>
          </cell>
          <cell r="B7707" t="str">
            <v>PERFURATRIZ COM TORRE METÁLICA PARA EXECUÇÃO DE ESTACA HÉLICE CONTÍNUA, PROFUNDIDADE MÁXIMA DE 30 M, DIÂMETRO MÁXIMO DE 800 MM, POTÊNCIA INSTALADA DE 268 HP, MESA ROTATIVA COM TORQUE MÁXIMO DE 170 KNM - MANUTENÇÃO. AF_06/2015</v>
          </cell>
          <cell r="C7707" t="str">
            <v>H</v>
          </cell>
          <cell r="D7707">
            <v>137.47999999999999</v>
          </cell>
        </row>
        <row r="7708">
          <cell r="A7708">
            <v>90673</v>
          </cell>
          <cell r="B7708" t="str">
            <v>PERFURATRIZ COM TORRE METÁLICA PARA EXECUÇÃO DE ESTACA HÉLICE CONTÍNUA, PROFUNDIDADE MÁXIMA DE 30 M, DIÂMETRO MÁXIMO DE 800 MM, POTÊNCIA INSTALADA DE 268 HP, MESA ROTATIVA COM TORQUE MÁXIMO DE 170 KNM - MATERIAIS NA OPERAÇÃO. AF_06/2015</v>
          </cell>
          <cell r="C7708" t="str">
            <v>H</v>
          </cell>
          <cell r="D7708">
            <v>131</v>
          </cell>
        </row>
        <row r="7709">
          <cell r="A7709">
            <v>90674</v>
          </cell>
          <cell r="B7709" t="str">
            <v>PERFURATRIZ COM TORRE METÁLICA PARA EXECUÇÃO DE ESTACA HÉLICE CONTÍNUA, PROFUNDIDADE MÁXIMA DE 30 M, DIÂMETRO MÁXIMO DE 800 MM, POTÊNCIA INSTALADA DE 268 HP, MESA ROTATIVA COM TORQUE MÁXIMO DE 170 KNM - CHP DIURNO. AF_06/2015</v>
          </cell>
          <cell r="C7709" t="str">
            <v>CHP</v>
          </cell>
          <cell r="D7709">
            <v>421.93</v>
          </cell>
        </row>
        <row r="7710">
          <cell r="A7710">
            <v>90675</v>
          </cell>
          <cell r="B7710" t="str">
            <v>PERFURATRIZ COM TORRE METÁLICA PARA EXECUÇÃO DE ESTACA HÉLICE CONTÍNUA, PROFUNDIDADE MÁXIMA DE 30 M, DIÂMETRO MÁXIMO DE 800 MM, POTÊNCIA INSTALADA DE 268 HP, MESA ROTATIVA COM TORQUE MÁXIMO DE 170 KNM - CHI DIURNO. AF_06/2015</v>
          </cell>
          <cell r="C7710" t="str">
            <v>CHI</v>
          </cell>
          <cell r="D7710">
            <v>153.44999999999999</v>
          </cell>
        </row>
        <row r="7711">
          <cell r="A7711">
            <v>90676</v>
          </cell>
          <cell r="B7711" t="str">
            <v>PERFURATRIZ HIDRÁULICA SOBRE CAMINHÃO COM TRADO CURTO ACOPLADO, PROFUNDIDADE MÁXIMA DE 20 M, DIÂMETRO MÁXIMO DE 1500 MM, POTÊNCIA INSTALADA DE 137 HP, MESA ROTATIVA COM TORQUE MÁXIMO DE 30 KNM - DEPRECIAÇÃO. AF_06/2015</v>
          </cell>
          <cell r="C7711" t="str">
            <v>H</v>
          </cell>
          <cell r="D7711">
            <v>54.15</v>
          </cell>
        </row>
        <row r="7712">
          <cell r="A7712">
            <v>90677</v>
          </cell>
          <cell r="B7712" t="str">
            <v>PERFURATRIZ HIDRÁULICA SOBRE CAMINHÃO COM TRADO CURTO ACOPLADO, PROFUNDIDADE MÁXIMA DE 20 M, DIÂMETRO MÁXIMO DE 1500 MM, POTÊNCIA INSTALADA DE 137 HP, MESA ROTATIVA COM TORQUE MÁXIMO DE 30 KNM - JUROS. AF_06/2015</v>
          </cell>
          <cell r="C7712" t="str">
            <v>H</v>
          </cell>
          <cell r="D7712">
            <v>14.21</v>
          </cell>
        </row>
        <row r="7713">
          <cell r="A7713">
            <v>90678</v>
          </cell>
          <cell r="B7713" t="str">
            <v>PERFURATRIZ HIDRÁULICA SOBRE CAMINHÃO COM TRADO CURTO ACOPLADO, PROFUNDIDADE MÁXIMA DE 20 M, DIÂMETRO MÁXIMO DE 1500 MM, POTÊNCIA INSTALADA DE 137 HP, MESA ROTATIVA COM TORQUE MÁXIMO DE 30 KNM - MANUTENÇÃO. AF_06/2015</v>
          </cell>
          <cell r="C7713" t="str">
            <v>H</v>
          </cell>
          <cell r="D7713">
            <v>67.77</v>
          </cell>
        </row>
        <row r="7714">
          <cell r="A7714">
            <v>90679</v>
          </cell>
          <cell r="B7714" t="str">
            <v>PERFURATRIZ HIDRÁULICA SOBRE CAMINHÃO COM TRADO CURTO ACOPLADO, PROFUNDIDADE MÁXIMA DE 20 M, DIÂMETRO MÁXIMO DE 1500 MM, POTÊNCIA INSTALADA DE 137 HP, MESA ROTATIVA COM TORQUE MÁXIMO DE 30 KNM - MATERIAIS NA OPERAÇÃO. AF_06/2015</v>
          </cell>
          <cell r="C7714" t="str">
            <v>H</v>
          </cell>
          <cell r="D7714">
            <v>66.97</v>
          </cell>
        </row>
        <row r="7715">
          <cell r="A7715">
            <v>90680</v>
          </cell>
          <cell r="B7715" t="str">
            <v>PERFURATRIZ HIDRÁULICA SOBRE CAMINHÃO COM TRADO CURTO ACOPLADO, PROFUNDIDADE MÁXIMA DE 20 M, DIÂMETRO MÁXIMO DE 1500 MM, POTÊNCIA INSTALADA DE 137 HP, MESA ROTATIVA COM TORQUE MÁXIMO DE 30 KNM - CHP DIURNO. AF_06/2015</v>
          </cell>
          <cell r="C7715" t="str">
            <v>CHP</v>
          </cell>
          <cell r="D7715">
            <v>220.78</v>
          </cell>
        </row>
        <row r="7716">
          <cell r="A7716">
            <v>90681</v>
          </cell>
          <cell r="B7716" t="str">
            <v>PERFURATRIZ HIDRÁULICA SOBRE CAMINHÃO COM TRADO CURTO ACOPLADO, PROFUNDIDADE MÁXIMA DE 20 M, DIÂMETRO MÁXIMO DE 1500 MM, POTÊNCIA INSTALADA DE 137 HP, MESA ROTATIVA COM TORQUE MÁXIMO DE 30 KNM - CHI DIURNO. AF_06/2015</v>
          </cell>
          <cell r="C7716" t="str">
            <v>CHI</v>
          </cell>
          <cell r="D7716">
            <v>86.04</v>
          </cell>
        </row>
        <row r="7717">
          <cell r="A7717">
            <v>90682</v>
          </cell>
          <cell r="B7717" t="str">
            <v>MANIPULADOR TELESCÓPICO, POTÊNCIA DE 85 HP, CAPACIDADE DE CARGA DE 3.500 KG, ALTURA MÁXIMA DE ELEVAÇÃO DE 12,3 M - DEPRECIAÇÃO. AF_06/2015</v>
          </cell>
          <cell r="C7717" t="str">
            <v>H</v>
          </cell>
          <cell r="D7717">
            <v>24.32</v>
          </cell>
        </row>
        <row r="7718">
          <cell r="A7718">
            <v>90683</v>
          </cell>
          <cell r="B7718" t="str">
            <v>MANIPULADOR TELESCÓPICO, POTÊNCIA DE 85 HP, CAPACIDADE DE CARGA DE 3.500 KG, ALTURA MÁXIMA DE ELEVAÇÃO DE 12,3 M - JUROS. AF_06/2015</v>
          </cell>
          <cell r="C7718" t="str">
            <v>H</v>
          </cell>
          <cell r="D7718">
            <v>5.47</v>
          </cell>
        </row>
        <row r="7719">
          <cell r="A7719">
            <v>90684</v>
          </cell>
          <cell r="B7719" t="str">
            <v>MANIPULADOR TELESCÓPICO, POTÊNCIA DE 85 HP, CAPACIDADE DE CARGA DE 3.500 KG, ALTURA MÁXIMA DE ELEVAÇÃO DE 12,3 M - MANUTENÇÃO. AF_06/2015</v>
          </cell>
          <cell r="C7719" t="str">
            <v>H</v>
          </cell>
          <cell r="D7719">
            <v>26.6</v>
          </cell>
        </row>
        <row r="7720">
          <cell r="A7720">
            <v>90685</v>
          </cell>
          <cell r="B7720" t="str">
            <v>MANIPULADOR TELESCÓPICO, POTÊNCIA DE 85 HP, CAPACIDADE DE CARGA DE 3.500 KG, ALTURA MÁXIMA DE ELEVAÇÃO DE 12,3 M - MATERIAIS NA OPERAÇÃO. AF_06/2015</v>
          </cell>
          <cell r="C7720" t="str">
            <v>H</v>
          </cell>
          <cell r="D7720">
            <v>41.53</v>
          </cell>
        </row>
        <row r="7721">
          <cell r="A7721">
            <v>90686</v>
          </cell>
          <cell r="B7721" t="str">
            <v>MANIPULADOR TELESCÓPICO, POTÊNCIA DE 85 HP, CAPACIDADE DE CARGA DE 3.500 KG, ALTURA MÁXIMA DE ELEVAÇÃO DE 12,3 M - CHP DIURNO. AF_06/2015</v>
          </cell>
          <cell r="C7721" t="str">
            <v>CHP</v>
          </cell>
          <cell r="D7721">
            <v>113.93</v>
          </cell>
        </row>
        <row r="7722">
          <cell r="A7722">
            <v>90687</v>
          </cell>
          <cell r="B7722" t="str">
            <v>MANIPULADOR TELESCÓPICO, POTÊNCIA DE 85 HP, CAPACIDADE DE CARGA DE 3.500 KG, ALTURA MÁXIMA DE ELEVAÇÃO DE 12,3 M - CHI DIURNO. AF_06/2015</v>
          </cell>
          <cell r="C7722" t="str">
            <v>CHI</v>
          </cell>
          <cell r="D7722">
            <v>45.8</v>
          </cell>
        </row>
        <row r="7723">
          <cell r="A7723">
            <v>90688</v>
          </cell>
          <cell r="B7723" t="str">
            <v>MINICARREGADEIRA SOBRE RODAS, POTÊNCIA LÍQUIDA DE 47 HP, CAPACIDADE NOMINAL DE OPERAÇÃO DE 646 KG - DEPRECIAÇÃO. AF_06/2015</v>
          </cell>
          <cell r="C7723" t="str">
            <v>H</v>
          </cell>
          <cell r="D7723">
            <v>10.8</v>
          </cell>
        </row>
        <row r="7724">
          <cell r="A7724">
            <v>90689</v>
          </cell>
          <cell r="B7724" t="str">
            <v>MINICARREGADEIRA SOBRE RODAS, POTÊNCIA LÍQUIDA DE 47 HP, CAPACIDADE NOMINAL DE OPERAÇÃO DE 646 KG - JUROS. AF_06/2015</v>
          </cell>
          <cell r="C7724" t="str">
            <v>H</v>
          </cell>
          <cell r="D7724">
            <v>2.0699999999999998</v>
          </cell>
        </row>
        <row r="7725">
          <cell r="A7725">
            <v>90690</v>
          </cell>
          <cell r="B7725" t="str">
            <v>MINICARREGADEIRA SOBRE RODAS, POTÊNCIA LÍQUIDA DE 47 HP, CAPACIDADE NOMINAL DE OPERAÇÃO DE 646 KG - MANUTENÇÃO. AF_06/2015</v>
          </cell>
          <cell r="C7725" t="str">
            <v>H</v>
          </cell>
          <cell r="D7725">
            <v>13.5</v>
          </cell>
        </row>
        <row r="7726">
          <cell r="A7726">
            <v>90691</v>
          </cell>
          <cell r="B7726" t="str">
            <v>MINICARREGADEIRA SOBRE RODAS, POTÊNCIA LÍQUIDA DE 47 HP, CAPACIDADE NOMINAL DE OPERAÇÃO DE 646 KG - MATERIAIS NA OPERAÇÃO. AF_06/2015</v>
          </cell>
          <cell r="C7726" t="str">
            <v>H</v>
          </cell>
          <cell r="D7726">
            <v>22.96</v>
          </cell>
        </row>
        <row r="7727">
          <cell r="A7727">
            <v>90692</v>
          </cell>
          <cell r="B7727" t="str">
            <v>MINICARREGADEIRA SOBRE RODAS, POTÊNCIA LÍQUIDA DE 47 HP, CAPACIDADE NOMINAL DE OPERAÇÃO DE 646 KG - CHP DIURNO. AF_06/2015</v>
          </cell>
          <cell r="C7727" t="str">
            <v>CHP</v>
          </cell>
          <cell r="D7727">
            <v>65.34</v>
          </cell>
        </row>
        <row r="7728">
          <cell r="A7728">
            <v>90693</v>
          </cell>
          <cell r="B7728" t="str">
            <v>MINICARREGADEIRA SOBRE RODAS, POTÊNCIA LÍQUIDA DE 47 HP, CAPACIDADE NOMINAL DE OPERAÇÃO DE 646 KG - CHI DIURNO. AF_06/2015</v>
          </cell>
          <cell r="C7728" t="str">
            <v>CHI</v>
          </cell>
          <cell r="D7728">
            <v>28.88</v>
          </cell>
        </row>
        <row r="7729">
          <cell r="A7729">
            <v>90694</v>
          </cell>
          <cell r="B7729" t="str">
            <v>TUBO DE PVC PARA REDE COLETORA DE ESGOTO DE PAREDE MACIÇA, DN 100 MM, JUNTA ELÁSTICA, INSTALADO EM LOCAL COM NÍVEL BAIXO DE INTERFERÊNCIAS - FORNECIMENTO E ASSENTAMENTO. AF_06/2015</v>
          </cell>
          <cell r="C7729" t="str">
            <v>M</v>
          </cell>
          <cell r="D7729">
            <v>19.5</v>
          </cell>
        </row>
        <row r="7730">
          <cell r="A7730">
            <v>90695</v>
          </cell>
          <cell r="B7730" t="str">
            <v>TUBO DE PVC PARA REDE COLETORA DE ESGOTO DE PAREDE MACIÇA, DN 150 MM, JUNTA ELÁSTICA, INSTALADO EM LOCAL COM NÍVEL BAIXO DE INTERFERÊNCIAS - FORNECIMENTO E ASSENTAMENTO. AF_06/2015</v>
          </cell>
          <cell r="C7730" t="str">
            <v>M</v>
          </cell>
          <cell r="D7730">
            <v>39.85</v>
          </cell>
        </row>
        <row r="7731">
          <cell r="A7731">
            <v>90696</v>
          </cell>
          <cell r="B7731" t="str">
            <v>TUBO DE PVC PARA REDE COLETORA DE ESGOTO DE PAREDE MACIÇA, DN 200 MM, JUNTA ELÁSTICA, INSTALADO EM LOCAL COM NÍVEL BAIXO DE INTERFERÊNCIAS - FORNECIMENTO E ASSENTAMENTO. AF_06/2015</v>
          </cell>
          <cell r="C7731" t="str">
            <v>M</v>
          </cell>
          <cell r="D7731">
            <v>61.16</v>
          </cell>
        </row>
        <row r="7732">
          <cell r="A7732">
            <v>90697</v>
          </cell>
          <cell r="B7732" t="str">
            <v>TUBO DE PVC PARA REDE COLETORA DE ESGOTO DE PAREDE MACIÇA, DN 250 MM, JUNTA ELÁSTICA, INSTALADO EM LOCAL COM NÍVEL BAIXO DE INTERFERÊNCIAS - FORNECIMENTO E ASSENTAMENTO. AF_06/2015</v>
          </cell>
          <cell r="C7732" t="str">
            <v>M</v>
          </cell>
          <cell r="D7732">
            <v>101.94</v>
          </cell>
        </row>
        <row r="7733">
          <cell r="A7733">
            <v>90698</v>
          </cell>
          <cell r="B7733" t="str">
            <v>TUBO DE PVC PARA REDE COLETORA DE ESGOTO DE PAREDE MACIÇA, DN 300 MM, JUNTA ELÁSTICA, INSTALADO EM LOCAL COM NÍVEL BAIXO DE INTERFERÊNCIAS - FORNECIMENTO E ASSENTAMENTO. AF_06/2015</v>
          </cell>
          <cell r="C7733" t="str">
            <v>M</v>
          </cell>
          <cell r="D7733">
            <v>163.36000000000001</v>
          </cell>
        </row>
        <row r="7734">
          <cell r="A7734">
            <v>90699</v>
          </cell>
          <cell r="B7734" t="str">
            <v>TUBO DE PVC PARA REDE COLETORA DE ESGOTO DE PAREDE MACIÇA, DN 350 MM, JUNTA ELÁSTICA, INSTALADO EM LOCAL COM NÍVEL BAIXO DE INTERFERÊNCIAS - FORNECIMENTO E ASSENTAMENTO. AF_06/2015</v>
          </cell>
          <cell r="C7734" t="str">
            <v>M</v>
          </cell>
          <cell r="D7734">
            <v>202.04</v>
          </cell>
        </row>
        <row r="7735">
          <cell r="A7735">
            <v>90700</v>
          </cell>
          <cell r="B7735" t="str">
            <v>TUBO DE PVC PARA REDE COLETORA DE ESGOTO DE PAREDE MACIÇA, DN 400 MM, JUNTA ELÁSTICA, INSTALADO EM LOCAL COM NÍVEL BAIXO DE INTERFERÊNCIAS - FORNECIMENTO E ASSENTAMENTO. AF_06/2015</v>
          </cell>
          <cell r="C7735" t="str">
            <v>M</v>
          </cell>
          <cell r="D7735">
            <v>267.29000000000002</v>
          </cell>
        </row>
        <row r="7736">
          <cell r="A7736">
            <v>90701</v>
          </cell>
          <cell r="B7736" t="str">
            <v>TUBO DE PVC CORRUGADO DE DUPLA PAREDE PARA REDE COLETORA DE ESGOTO, DN 150 MM, JUNTA ELÁSTICA, INSTALADO EM LOCAL COM NÍVEL BAIXO DE INTERFERÊNCIAS - FORNECIMENTO E ASSENTAMENTO. AF_06/2015</v>
          </cell>
          <cell r="C7736" t="str">
            <v>M</v>
          </cell>
          <cell r="D7736">
            <v>36.700000000000003</v>
          </cell>
        </row>
        <row r="7737">
          <cell r="A7737">
            <v>90702</v>
          </cell>
          <cell r="B7737" t="str">
            <v>TUBO DE PVC CORRUGADO DE DUPLA PAREDE PARA REDE COLETORA DE ESGOTO, DN 200 MM, JUNTA ELÁSTICA, INSTALADO EM LOCAL COM NÍVEL BAIXO DE INTERFERÊNCIAS - FORNECIMENTO E ASSENTAMENTO. AF_06/2015</v>
          </cell>
          <cell r="C7737" t="str">
            <v>M</v>
          </cell>
          <cell r="D7737">
            <v>55.03</v>
          </cell>
        </row>
        <row r="7738">
          <cell r="A7738">
            <v>90703</v>
          </cell>
          <cell r="B7738" t="str">
            <v>TUBO DE PVC CORRUGADO DE DUPLA PAREDE PARA REDE COLETORA DE ESGOTO, DN 250 MM, JUNTA ELÁSTICA, INSTALADO EM LOCAL COM NÍVEL BAIXO DE INTERFERÊNCIAS - FORNECIMENTO E ASSENTAMENTO. AF_06/2015</v>
          </cell>
          <cell r="C7738" t="str">
            <v>M</v>
          </cell>
          <cell r="D7738">
            <v>90.16</v>
          </cell>
        </row>
        <row r="7739">
          <cell r="A7739">
            <v>90704</v>
          </cell>
          <cell r="B7739" t="str">
            <v>TUBO DE PVC CORRUGADO DE DUPLA PAREDE PARA REDE COLETORA DE ESGOTO, DN 300 MM, JUNTA ELÁSTICA, INSTALADO EM LOCAL COM NÍVEL BAIXO DE INTERFERÊNCIAS - FORNECIMENTO E ASSENTAMENTO. AF_06/2015</v>
          </cell>
          <cell r="C7739" t="str">
            <v>M</v>
          </cell>
          <cell r="D7739">
            <v>140.46</v>
          </cell>
        </row>
        <row r="7740">
          <cell r="A7740">
            <v>90705</v>
          </cell>
          <cell r="B7740" t="str">
            <v>TUBO DE PVC CORRUGADO DE DUPLA PAREDE PARA REDE COLETORA DE ESGOTO, DN 350 MM, JUNTA ELÁSTICA, INSTALADO EM LOCAL COM NÍVEL BAIXO DE INTERFERÊNCIAS - FORNECIMENTO E ASSENTAMENTO. AF_06/2015</v>
          </cell>
          <cell r="C7740" t="str">
            <v>M</v>
          </cell>
          <cell r="D7740">
            <v>205.43</v>
          </cell>
        </row>
        <row r="7741">
          <cell r="A7741">
            <v>90706</v>
          </cell>
          <cell r="B7741" t="str">
            <v>TUBO DE PVC CORRUGADO DE DUPLA PAREDE PARA REDE COLETORA DE ESGOTO, DN 400 MM, JUNTA ELÁSTICA, INSTALADO EM LOCAL COM NÍVEL BAIXO DE INTERFERÊNCIAS - FORNECIMENTO E ASSENTAMENTO. AF_06/2015</v>
          </cell>
          <cell r="C7741" t="str">
            <v>M</v>
          </cell>
          <cell r="D7741">
            <v>250.19</v>
          </cell>
        </row>
        <row r="7742">
          <cell r="A7742">
            <v>90708</v>
          </cell>
          <cell r="B7742" t="str">
            <v>TUBO DE PEAD CORRUGADO DE DUPLA PAREDE PARA REDE COLETORA DE ESGOTO, DN 600 MM, JUNTA ELÁSTICA INTEGRADA, INSTALADO EM LOCAL COM NÍVEL BAIXO DE INTERFERÊNCIAS - FORNECIMENTO E ASSENTAMENTO. AF_06/2015</v>
          </cell>
          <cell r="C7742" t="str">
            <v>M</v>
          </cell>
          <cell r="D7742">
            <v>399.04</v>
          </cell>
        </row>
        <row r="7743">
          <cell r="A7743">
            <v>90709</v>
          </cell>
          <cell r="B7743" t="str">
            <v>TUBO DE PVC PARA REDE COLETORA DE ESGOTO DE PAREDE MACIÇA, DN 100 MM, JUNTA ELÁSTICA, INSTALADO EM LOCAL COM NÍVEL ALTO DE INTERFERÊNCIAS - FORNECIMENTO E ASSENTAMENTO. AF_06/2015</v>
          </cell>
          <cell r="C7743" t="str">
            <v>M</v>
          </cell>
          <cell r="D7743">
            <v>21.16</v>
          </cell>
        </row>
        <row r="7744">
          <cell r="A7744">
            <v>90710</v>
          </cell>
          <cell r="B7744" t="str">
            <v>TUBO DE PVC PARA REDE COLETORA DE ESGOTO DE PAREDE MACIÇA, DN 150 MM, JUNTA ELÁSTICA, INSTALADO EM LOCAL COM NÍVEL ALTO DE INTERFERÊNCIAS - FORNECIMENTO E ASSENTAMENTO. AF_06/2015</v>
          </cell>
          <cell r="C7744" t="str">
            <v>M</v>
          </cell>
          <cell r="D7744">
            <v>41.53</v>
          </cell>
        </row>
        <row r="7745">
          <cell r="A7745">
            <v>90711</v>
          </cell>
          <cell r="B7745" t="str">
            <v>TUBO DE PVC PARA REDE COLETORA DE ESGOTO DE PAREDE MACIÇA, DN 200 MM, JUNTA ELÁSTICA, INSTALADO EM LOCAL COM NÍVEL ALTO DE INTERFERÊNCIAS - FORNECIMENTO E ASSENTAMENTO. AF_06/2015</v>
          </cell>
          <cell r="C7745" t="str">
            <v>M</v>
          </cell>
          <cell r="D7745">
            <v>62.83</v>
          </cell>
        </row>
        <row r="7746">
          <cell r="A7746">
            <v>90712</v>
          </cell>
          <cell r="B7746" t="str">
            <v>TUBO DE PVC PARA REDE COLETORA DE ESGOTO DE PAREDE MACIÇA, DN 250 MM, JUNTA ELÁSTICA, INSTALADO EM LOCAL COM NÍVEL ALTO DE INTERFERÊNCIAS - FORNECIMENTO E ASSENTAMENTO. AF_06/2015</v>
          </cell>
          <cell r="C7746" t="str">
            <v>M</v>
          </cell>
          <cell r="D7746">
            <v>103.61</v>
          </cell>
        </row>
        <row r="7747">
          <cell r="A7747">
            <v>90713</v>
          </cell>
          <cell r="B7747" t="str">
            <v>TUBO DE PVC PARA REDE COLETORA DE ESGOTO DE PAREDE MACIÇA, DN 300 MM, JUNTA ELÁSTICA, INSTALADO EM LOCAL COM NÍVEL ALTO DE INTERFERÊNCIAS - FORNECIMENTO E ASSENTAMENTO. AF_06/2015</v>
          </cell>
          <cell r="C7747" t="str">
            <v>M</v>
          </cell>
          <cell r="D7747">
            <v>165.01</v>
          </cell>
        </row>
        <row r="7748">
          <cell r="A7748">
            <v>90714</v>
          </cell>
          <cell r="B7748" t="str">
            <v>TUBO DE PVC PARA REDE COLETORA DE ESGOTO DE PAREDE MACIÇA, DN 350 MM, JUNTA ELÁSTICA, INSTALADO EM LOCAL COM NÍVEL ALTO DE INTERFERÊNCIAS - FORNECIMENTO E ASSENTAMENTO. AF_06/2015</v>
          </cell>
          <cell r="C7748" t="str">
            <v>M</v>
          </cell>
          <cell r="D7748">
            <v>203.7</v>
          </cell>
        </row>
        <row r="7749">
          <cell r="A7749">
            <v>90715</v>
          </cell>
          <cell r="B7749" t="str">
            <v>TUBO DE PVC PARA REDE COLETORA DE ESGOTO DE PAREDE MACIÇA, DN 400 MM, JUNTA ELÁSTICA, INSTALADO EM LOCAL COM NÍVEL ALTO DE INTERFERÊNCIAS - FORNECIMENTO E ASSENTAMENTO. AF_06/2015</v>
          </cell>
          <cell r="C7749" t="str">
            <v>M</v>
          </cell>
          <cell r="D7749">
            <v>270.77</v>
          </cell>
        </row>
        <row r="7750">
          <cell r="A7750">
            <v>90716</v>
          </cell>
          <cell r="B7750" t="str">
            <v>TUBO DE PVC CORRUGADO DE DUPLA PAREDE PARA REDE COLETORA DE ESGOTO, DN 150 MM, JUNTA ELÁSTICA, INSTALADO EM LOCAL COM NÍVEL ALTO DE INTERFERÊNCIAS - FORNECIMENTO E ASSENTAMENTO. AF_06/2015</v>
          </cell>
          <cell r="C7750" t="str">
            <v>M</v>
          </cell>
          <cell r="D7750">
            <v>38.369999999999997</v>
          </cell>
        </row>
        <row r="7751">
          <cell r="A7751">
            <v>90717</v>
          </cell>
          <cell r="B7751" t="str">
            <v>TUBO DE PVC CORRUGADO DE DUPLA PAREDE PARA REDE COLETORA DE ESGOTO, DN 200 MM, JUNTA ELÁSTICA, INSTALADO EM LOCAL COM NÍVEL ALTO DE INTERFERÊNCIAS - FORNECIMENTO E ASSENTAMENTO. AF_06/2015</v>
          </cell>
          <cell r="C7751" t="str">
            <v>M</v>
          </cell>
          <cell r="D7751">
            <v>56.69</v>
          </cell>
        </row>
        <row r="7752">
          <cell r="A7752">
            <v>90718</v>
          </cell>
          <cell r="B7752" t="str">
            <v>TUBO DE PVC CORRUGADO DE DUPLA PAREDE PARA REDE COLETORA DE ESGOTO, DN 250 MM, JUNTA ELÁSTICA, INSTALADO EM LOCAL COM NÍVEL ALTO DE INTERFERÊNCIAS - FORNECIMENTO E ASSENTAMENTO. AF_06/2015</v>
          </cell>
          <cell r="C7752" t="str">
            <v>M</v>
          </cell>
          <cell r="D7752">
            <v>91.82</v>
          </cell>
        </row>
        <row r="7753">
          <cell r="A7753">
            <v>90719</v>
          </cell>
          <cell r="B7753" t="str">
            <v>TUBO DE PVC CORRUGADO DE DUPLA PAREDE PARA REDE COLETORA DE ESGOTO, DN 300 MM, JUNTA ELÁSTICA, INSTALADO EM LOCAL COM NÍVEL ALTO DE INTERFERÊNCIAS - FORNECIMENTO E ASSENTAMENTO. AF_06/2015</v>
          </cell>
          <cell r="C7753" t="str">
            <v>M</v>
          </cell>
          <cell r="D7753">
            <v>142.13</v>
          </cell>
        </row>
        <row r="7754">
          <cell r="A7754">
            <v>90720</v>
          </cell>
          <cell r="B7754" t="str">
            <v>TUBO DE PVC CORRUGADO DE DUPLA PAREDE PARA REDE COLETORA DE ESGOTO, DN 350 MM, JUNTA ELÁSTICA, INSTALADO EM LOCAL COM NÍVEL ALTO DE INTERFERÊNCIAS - FORNECIMENTO E ASSENTAMENTO. AF_06/2015</v>
          </cell>
          <cell r="C7754" t="str">
            <v>M</v>
          </cell>
          <cell r="D7754">
            <v>207.1</v>
          </cell>
        </row>
        <row r="7755">
          <cell r="A7755">
            <v>90721</v>
          </cell>
          <cell r="B7755" t="str">
            <v>TUBO DE PVC CORRUGADO DE DUPLA PAREDE PARA REDE COLETORA DE ESGOTO, DN 400 MM, EM JUNTA ELÁSTICA, INSTALADO EM LOCAL COM NÍVEL ALTO DE INTERFERÊNCIAS - FORNECIMENTO E ASSENTAMENTO. AF_06/2015</v>
          </cell>
          <cell r="C7755" t="str">
            <v>M</v>
          </cell>
          <cell r="D7755">
            <v>253.65</v>
          </cell>
        </row>
        <row r="7756">
          <cell r="A7756">
            <v>90723</v>
          </cell>
          <cell r="B7756" t="str">
            <v>TUBO DE PEAD CORRUGADO DE DUPLA PAREDE PARA REDE COLETORA DE ESGOTO, DN 600 MM, JUNTA ELÁSTICA INTEGRADA, INSTALADO EM LOCAL COM NÍVEL ALTO DE INTERFERÊNCIAS - FORNECIMENTO E ASSENTAMENTO. AF_06/2015</v>
          </cell>
          <cell r="C7756" t="str">
            <v>M</v>
          </cell>
          <cell r="D7756">
            <v>401.18</v>
          </cell>
        </row>
        <row r="7757">
          <cell r="A7757">
            <v>90724</v>
          </cell>
          <cell r="B7757" t="str">
            <v>JUNTA ARGAMASSADA ENTRE TUBO DN 100 MM E O POÇO DE VISITA/ CAIXA DE CONCRETO OU ALVENARIA EM REDES DE ESGOTO. AF_06/2015</v>
          </cell>
          <cell r="C7757" t="str">
            <v>UN</v>
          </cell>
          <cell r="D7757">
            <v>19.34</v>
          </cell>
        </row>
        <row r="7758">
          <cell r="A7758">
            <v>90725</v>
          </cell>
          <cell r="B7758" t="str">
            <v>JUNTA ARGAMASSADA ENTRE TUBO DN 150 MM E O POÇO DE VISITA/ CAIXA DE CONCRETO OU ALVENARIA EM REDES DE ESGOTO. AF_06/2015</v>
          </cell>
          <cell r="C7758" t="str">
            <v>UN</v>
          </cell>
          <cell r="D7758">
            <v>23.87</v>
          </cell>
        </row>
        <row r="7759">
          <cell r="A7759">
            <v>90726</v>
          </cell>
          <cell r="B7759" t="str">
            <v>JUNTA ARGAMASSADA ENTRE TUBO DN 200 MM E O POÇO/ CAIXA DE CONCRETO OU ALVENARIA EM REDES DE ESGOTO. AF_06/2015</v>
          </cell>
          <cell r="C7759" t="str">
            <v>UN</v>
          </cell>
          <cell r="D7759">
            <v>28.4</v>
          </cell>
        </row>
        <row r="7760">
          <cell r="A7760">
            <v>90727</v>
          </cell>
          <cell r="B7760" t="str">
            <v>JUNTA ARGAMASSADA ENTRE TUBO DN 250 MM E O POÇO DE VISITA/ CAIXA DE CONCRETO OU ALVENARIA EM REDES DE ESGOTO. AF_06/2015</v>
          </cell>
          <cell r="C7760" t="str">
            <v>UN</v>
          </cell>
          <cell r="D7760">
            <v>32.94</v>
          </cell>
        </row>
        <row r="7761">
          <cell r="A7761">
            <v>90728</v>
          </cell>
          <cell r="B7761" t="str">
            <v>JUNTA ARGAMASSADA ENTRE TUBO DN 300 MM E O POÇO DE VISITA/ CAIXA DE CONCRETO OU ALVENARIA EM REDES DE ESGOTO. AF_06/2015</v>
          </cell>
          <cell r="C7761" t="str">
            <v>UN</v>
          </cell>
          <cell r="D7761">
            <v>37.47</v>
          </cell>
        </row>
        <row r="7762">
          <cell r="A7762">
            <v>90729</v>
          </cell>
          <cell r="B7762" t="str">
            <v>JUNTA ARGAMASSADA ENTRE TUBO DN 350 MM E O POÇO DE VISITA/ CAIXA DE CONCRETO OU ALVENARIA EM REDES DE ESGOTO. AF_06/2015</v>
          </cell>
          <cell r="C7762" t="str">
            <v>UN</v>
          </cell>
          <cell r="D7762">
            <v>42.01</v>
          </cell>
        </row>
        <row r="7763">
          <cell r="A7763">
            <v>90730</v>
          </cell>
          <cell r="B7763" t="str">
            <v>JUNTA ARGAMASSADA ENTRE TUBO DN 400 MM E O POÇO DE VISITA/ CAIXA DE CONCRETO OU ALVENARIA EM REDES DE ESGOTO. AF_06/2015</v>
          </cell>
          <cell r="C7763" t="str">
            <v>UN</v>
          </cell>
          <cell r="D7763">
            <v>46.58</v>
          </cell>
        </row>
        <row r="7764">
          <cell r="A7764">
            <v>90731</v>
          </cell>
          <cell r="B7764" t="str">
            <v>JUNTA ARGAMASSADA ENTRE TUBO DN 450 MM E O POÇO DE VISITA/ CAIXA DE CONCRETO OU ALVENARIA EM REDES DE ESGOTO. AF_06/2015</v>
          </cell>
          <cell r="C7764" t="str">
            <v>UN</v>
          </cell>
          <cell r="D7764">
            <v>51.11</v>
          </cell>
        </row>
        <row r="7765">
          <cell r="A7765">
            <v>90732</v>
          </cell>
          <cell r="B7765" t="str">
            <v>JUNTA ARGAMASSADA ENTRE TUBO DN 600 MM E O POÇO DE VISITA/ CAIXA DE CONCRETO OU ALVENARIA EM REDES DE ESGOTO. AF_06/2015</v>
          </cell>
          <cell r="C7765" t="str">
            <v>UN</v>
          </cell>
          <cell r="D7765">
            <v>64.709999999999994</v>
          </cell>
        </row>
        <row r="7766">
          <cell r="A7766">
            <v>90733</v>
          </cell>
          <cell r="B7766" t="str">
            <v>ASSENTAMENTO DE TUBO DE PVC PARA REDE COLETORA DE ESGOTO DE PAREDE MACIÇA, DN 100 MM, JUNTA ELÁSTICA, INSTALADO EM LOCAL COM NÍVEL BAIXO DE INTERFERÊNCIAS (NÃO INCLUI FORNECIMENTO). AF_06/2015</v>
          </cell>
          <cell r="C7766" t="str">
            <v>M</v>
          </cell>
          <cell r="D7766">
            <v>2.1</v>
          </cell>
        </row>
        <row r="7767">
          <cell r="A7767">
            <v>90734</v>
          </cell>
          <cell r="B7767" t="str">
            <v>ASSENTAMENTO DE TUBO DE PVC PARA REDE COLETORA DE ESGOTO DE PAREDE MACIÇA, DN 150 MM, JUNTA ELÁSTICA, INSTALADO EM LOCAL COM NÍVEL BAIXO DE INTERFERÊNCIAS (NÃO INCLUI FORNECIMENTO). AF_06/2015</v>
          </cell>
          <cell r="C7767" t="str">
            <v>M</v>
          </cell>
          <cell r="D7767">
            <v>2.5499999999999998</v>
          </cell>
        </row>
        <row r="7768">
          <cell r="A7768">
            <v>90735</v>
          </cell>
          <cell r="B7768" t="str">
            <v>ASSENTAMENTO DE TUBO DE PVC PARA REDE COLETORA DE ESGOTO DE PAREDE MACIÇA, DN 200 MM, JUNTA ELÁSTICA, INSTALADO EM LOCAL COM NÍVEL BAIXO DE INTERFERÊNCIAS (NÃO INCLUI FORNECIMENTO). AF_06/2015</v>
          </cell>
          <cell r="C7768" t="str">
            <v>M</v>
          </cell>
          <cell r="D7768">
            <v>3.03</v>
          </cell>
        </row>
        <row r="7769">
          <cell r="A7769">
            <v>90736</v>
          </cell>
          <cell r="B7769" t="str">
            <v>ASSENTAMENTO DE TUBO DE PVC PARA REDE COLETORA DE ESGOTO DE PAREDE MACIÇA, DN 250 MM, JUNTA ELÁSTICA, INSTALADO EM LOCAL COM NÍVEL BAIXO DE INTERFERÊNCIAS (NÃO INCLUI FORNECIMENTO). AF_06/2015</v>
          </cell>
          <cell r="C7769" t="str">
            <v>M</v>
          </cell>
          <cell r="D7769">
            <v>3.5</v>
          </cell>
        </row>
        <row r="7770">
          <cell r="A7770">
            <v>90737</v>
          </cell>
          <cell r="B7770" t="str">
            <v>ASSENTAMENTO DE TUBO DE PVC PARA REDE COLETORA DE ESGOTO DE PAREDE MACIÇA, DN 300 MM, JUNTA ELÁSTICA, INSTALADO EM LOCAL COM NÍVEL BAIXO DE INTERFERÊNCIAS (NÃO INCLUI FORNECIMENTO). AF_06/2015</v>
          </cell>
          <cell r="C7770" t="str">
            <v>M</v>
          </cell>
          <cell r="D7770">
            <v>3.98</v>
          </cell>
        </row>
        <row r="7771">
          <cell r="A7771">
            <v>90738</v>
          </cell>
          <cell r="B7771" t="str">
            <v>ASSENTAMENTO DE TUBO DE PVC PARA REDE COLETORA DE ESGOTO DE PAREDE MACIÇA, DN 350 MM, JUNTA ELÁSTICA, INSTALADO EM LOCAL COM NÍVEL BAIXO DE INTERFERÊNCIAS (NÃO INCLUI FORNECIMENTO). AF_06/2015</v>
          </cell>
          <cell r="C7771" t="str">
            <v>M</v>
          </cell>
          <cell r="D7771">
            <v>4.45</v>
          </cell>
        </row>
        <row r="7772">
          <cell r="A7772">
            <v>90739</v>
          </cell>
          <cell r="B7772" t="str">
            <v>ASSENTAMENTO DE TUBO DE PVC PARA REDE COLETORA DE ESGOTO DE PAREDE MACIÇA, DN 400 MM, JUNTA ELÁSTICA, INSTALADO EM LOCAL COM NÍVEL BAIXO DE INTERFERÊNCIAS (NÃO INCLUI FORNECIMENTO). AF_06/2015</v>
          </cell>
          <cell r="C7772" t="str">
            <v>M</v>
          </cell>
          <cell r="D7772">
            <v>10.210000000000001</v>
          </cell>
        </row>
        <row r="7773">
          <cell r="A7773">
            <v>90740</v>
          </cell>
          <cell r="B7773" t="str">
            <v>ASSENTAMENTO DE TUBO DE PVC CORRUGADO DE DUPLA PAREDE PARA REDE COLETORA DE ESGOTO, DN 150 MM, JUNTA ELÁSTICA, INSTALADO EM LOCAL COM NÍVEL BAIXO DE INTERFERÊNCIAS (NÃO INCLUI FORNECIMENTO). AF_06/2015</v>
          </cell>
          <cell r="C7773" t="str">
            <v>M</v>
          </cell>
          <cell r="D7773">
            <v>4.68</v>
          </cell>
        </row>
        <row r="7774">
          <cell r="A7774">
            <v>90741</v>
          </cell>
          <cell r="B7774" t="str">
            <v>ASSENTAMENTO DE TUBO DE PVC CORRUGADO DE DUPLA PAREDE PARA REDE COLETORA DE ESGOTO, DN 200 MM, JUNTA ELÁSTICA, INSTALADO EM LOCAL COM NÍVEL BAIXO DE INTERFERÊNCIAS (NÃO INCLUI FORNECIMENTO). AF_06/2015</v>
          </cell>
          <cell r="C7774" t="str">
            <v>M</v>
          </cell>
          <cell r="D7774">
            <v>5.15</v>
          </cell>
        </row>
        <row r="7775">
          <cell r="A7775">
            <v>90742</v>
          </cell>
          <cell r="B7775" t="str">
            <v>ASSENTAMENTO DE TUBO DE PVC CORRUGADO DE DUPLA PAREDE PARA REDE COLETORA DE ESGOTO, DN 250 MM, JUNTA ELÁSTICA, INSTALADO EM LOCAL COM NÍVEL BAIXO DE INTERFERÊNCIAS (NÃO INCLUI FORNECIMENTO). AF_06/2015</v>
          </cell>
          <cell r="C7775" t="str">
            <v>M</v>
          </cell>
          <cell r="D7775">
            <v>5.62</v>
          </cell>
        </row>
        <row r="7776">
          <cell r="A7776">
            <v>90743</v>
          </cell>
          <cell r="B7776" t="str">
            <v>ASSENTAMENTO DE TUBO DE PVC CORRUGADO DE DUPLA PAREDE PARA REDE COLETORA DE ESGOTO, DN 300 MM, JUNTA ELÁSTICA, INSTALADO EM LOCAL COM NÍVEL BAIXO DE INTERFERÊNCIAS (NÃO INCLUI FORNECIMENTO). AF_06/2015</v>
          </cell>
          <cell r="C7776" t="str">
            <v>M</v>
          </cell>
          <cell r="D7776">
            <v>6.08</v>
          </cell>
        </row>
        <row r="7777">
          <cell r="A7777">
            <v>90744</v>
          </cell>
          <cell r="B7777" t="str">
            <v>ASSENTAMENTO DE TUBO DE PVC CORRUGADO DE DUPLA PAREDE PARA REDE COLETORA DE ESGOTO, DN 350 MM, JUNTA ELÁSTICA, INSTALADO EM LOCAL COM NÍVEL BAIXO DE INTERFERÊNCIAS (NÃO INCLUI FORNECIMENTO). AF_06/2015</v>
          </cell>
          <cell r="C7777" t="str">
            <v>M</v>
          </cell>
          <cell r="D7777">
            <v>6.55</v>
          </cell>
        </row>
        <row r="7778">
          <cell r="A7778">
            <v>90745</v>
          </cell>
          <cell r="B7778" t="str">
            <v>ASSENTAMENTO DE TUBO DE PVC CORRUGADO DE DUPLA PAREDE PARA REDE COLETORA DE ESGOTO, DN 400 MM, JUNTA ELÁSTICA, INSTALADO EM LOCAL COM NÍVEL BAIXO DE INTERFERÊNCIAS (NÃO INCLUI FORNECIMENTO). AF_06/2015</v>
          </cell>
          <cell r="C7778" t="str">
            <v>M</v>
          </cell>
          <cell r="D7778">
            <v>14.61</v>
          </cell>
        </row>
        <row r="7779">
          <cell r="A7779">
            <v>90746</v>
          </cell>
          <cell r="B7779" t="str">
            <v>ASSENTAMENTO DE TUBO DE PEAD CORRUGADO DE DUPLA PAREDE PARA REDE COLETORA DE ESGOTO, DN 450 MM, JUNTA ELÁSTICA INTEGRADA, INSTALADO EM LOCAL COM NÍVEL BAIXO DE INTERFERÊNCIAS (NÃO INCLUI FORNECIMENTO). AF_06/2015</v>
          </cell>
          <cell r="C7779" t="str">
            <v>M</v>
          </cell>
          <cell r="D7779">
            <v>2.85</v>
          </cell>
        </row>
        <row r="7780">
          <cell r="A7780">
            <v>90747</v>
          </cell>
          <cell r="B7780" t="str">
            <v>ASSENTAMENTO DE TUBO DE PEAD CORRUGADO DE DUPLA PAREDE PARA REDE COLETORA DE ESGOTO, DN 600 MM, JUNTA ELÁSTICA INTEGRADA, INSTALADO EM LOCAL COM NÍVEL BAIXO DE INTERFERÊNCIAS (NÃO INCLUI FORNECIMENTO). AF_06/2015</v>
          </cell>
          <cell r="C7780" t="str">
            <v>M</v>
          </cell>
          <cell r="D7780">
            <v>11.25</v>
          </cell>
        </row>
        <row r="7781">
          <cell r="A7781">
            <v>90748</v>
          </cell>
          <cell r="B7781" t="str">
            <v>ASSENTAMENTO DE TUBO DE PVC PARA REDE COLETORA DE ESGOTO DE PAREDE MACIÇA, DN 100 MM, JUNTA ELÁSTICA, INSTALADO EM LOCAL COM NÍVEL ALTO DE INTERFERÊNCIAS (NÃO INCLUI FORNECIMENTO). AF_06/2015</v>
          </cell>
          <cell r="C7781" t="str">
            <v>M</v>
          </cell>
          <cell r="D7781">
            <v>3.76</v>
          </cell>
        </row>
        <row r="7782">
          <cell r="A7782">
            <v>90749</v>
          </cell>
          <cell r="B7782" t="str">
            <v>ASSENTAMENTO DE TUBO DE PVC PARA REDE COLETORA DE ESGOTO DE PAREDE MACIÇA, DN 150 MM, JUNTA ELÁSTICA, INSTALADO EM LOCAL COM NÍVEL ALTO DE INTERFERÊNCIAS (NÃO INCLUI FORNECIMENTO). AF_06/2015</v>
          </cell>
          <cell r="C7782" t="str">
            <v>M</v>
          </cell>
          <cell r="D7782">
            <v>4.2300000000000004</v>
          </cell>
        </row>
        <row r="7783">
          <cell r="A7783">
            <v>90750</v>
          </cell>
          <cell r="B7783" t="str">
            <v>ASSENTAMENTO DE TUBO DE PVC PARA REDE COLETORA DE ESGOTO DE PAREDE MACIÇA, DN 200 MM, JUNTA ELÁSTICA, INSTALADO EM LOCAL COM NÍVEL ALTO DE INTERFERÊNCIAS (NÃO INCLUI FORNECIMENTO). AF_06/2015</v>
          </cell>
          <cell r="C7783" t="str">
            <v>M</v>
          </cell>
          <cell r="D7783">
            <v>4.7</v>
          </cell>
        </row>
        <row r="7784">
          <cell r="A7784">
            <v>90751</v>
          </cell>
          <cell r="B7784" t="str">
            <v>ASSENTAMENTO DE TUBO DE PVC PARA REDE COLETORA DE ESGOTO DE PAREDE MACIÇA, DN 250 MM, JUNTA ELÁSTICA, INSTALADO EM LOCAL COM NÍVEL ALTO DE INTERFERÊNCIAS (NÃO INCLUI FORNECIMENTO). AF_06/2015</v>
          </cell>
          <cell r="C7784" t="str">
            <v>M</v>
          </cell>
          <cell r="D7784">
            <v>5.17</v>
          </cell>
        </row>
        <row r="7785">
          <cell r="A7785">
            <v>90752</v>
          </cell>
          <cell r="B7785" t="str">
            <v>ASSENTAMENTO DE TUBO DE PVC PARA REDE COLETORA DE ESGOTO DE PAREDE MACIÇA, DN 300 MM, JUNTA ELÁSTICA, INSTALADO EM LOCAL COM NÍVEL ALTO DE INTERFERÊNCIAS (NÃO INCLUI FORNECIMENTO). AF_06/2015</v>
          </cell>
          <cell r="C7785" t="str">
            <v>M</v>
          </cell>
          <cell r="D7785">
            <v>5.63</v>
          </cell>
        </row>
        <row r="7786">
          <cell r="A7786">
            <v>90753</v>
          </cell>
          <cell r="B7786" t="str">
            <v>ASSENTAMENTO DE TUBO DE PVC PARA REDE COLETORA DE ESGOTO DE PAREDE MACIÇA, DN 350 MM, JUNTA ELÁSTICA, INSTALADO EM LOCAL COM NÍVEL ALTO DE INTERFERÊNCIAS (NÃO INCLUI FORNECIMENTO). AF_06/2015</v>
          </cell>
          <cell r="C7786" t="str">
            <v>M</v>
          </cell>
          <cell r="D7786">
            <v>6.11</v>
          </cell>
        </row>
        <row r="7787">
          <cell r="A7787">
            <v>90754</v>
          </cell>
          <cell r="B7787" t="str">
            <v>ASSENTAMENTO DE TUBO DE PVC PARA REDE COLETORA DE ESGOTO DE PAREDE MACIÇA, DN 400 MM, JUNTA ELÁSTICA, INSTALADO EM LOCAL COM NÍVEL ALTO DE INTERFERÊNCIAS (NÃO INCLUI FORNECIMENTO). AF_06/2015</v>
          </cell>
          <cell r="C7787" t="str">
            <v>M</v>
          </cell>
          <cell r="D7787">
            <v>13.69</v>
          </cell>
        </row>
        <row r="7788">
          <cell r="A7788">
            <v>90755</v>
          </cell>
          <cell r="B7788" t="str">
            <v>ASSENTAMENTO DE TUBO DE PVC CORRUGADO DE DUPLA PAREDE PARA REDE COLETORA DE ESGOTO, DN 150 MM, JUNTA ELÁSTICA, INSTALADO EM LOCAL COM NÍVEL ALTO DE INTERFERÊNCIAS (NÃO INCLUI FORNECIMENTO). AF_06/2015</v>
          </cell>
          <cell r="C7788" t="str">
            <v>M</v>
          </cell>
          <cell r="D7788">
            <v>6.35</v>
          </cell>
        </row>
        <row r="7789">
          <cell r="A7789">
            <v>90756</v>
          </cell>
          <cell r="B7789" t="str">
            <v>ASSENTAMENTO DE TUBO DE PVC CORRUGADO DE DUPLA PAREDE PARA REDE COLETORA DE ESGOTO, DN 200 MM, JUNTA ELÁSTICA, INSTALADO EM LOCAL COM NÍVEL ALTO DE INTERFERÊNCIAS (NÃO INCLUI FORNECIMENTO). AF_06/2015</v>
          </cell>
          <cell r="C7789" t="str">
            <v>M</v>
          </cell>
          <cell r="D7789">
            <v>6.81</v>
          </cell>
        </row>
        <row r="7790">
          <cell r="A7790">
            <v>90757</v>
          </cell>
          <cell r="B7790" t="str">
            <v>ASSENTAMENTO DE TUBO DE PVC CORRUGADO DE DUPLA PAREDE PARA REDE COLETORA DE ESGOTO, DN 250 MM, JUNTA ELÁSTICA, INSTALADO EM LOCAL COM NÍVEL ALTO DE INTERFERÊNCIAS (NÃO INCLUI FORNECIMENTO). AF_06/2015</v>
          </cell>
          <cell r="C7790" t="str">
            <v>M</v>
          </cell>
          <cell r="D7790">
            <v>7.28</v>
          </cell>
        </row>
        <row r="7791">
          <cell r="A7791">
            <v>90758</v>
          </cell>
          <cell r="B7791" t="str">
            <v>ASSENTAMENTO DE TUBO DE PVC CORRUGADO DE DUPLA PAREDE PARA REDE COLETORA DE ESGOTO, DN 300 MM, JUNTA ELÁSTICA, INSTALADO EM LOCAL COM NÍVEL ALTO DE INTERFERÊNCIAS (NÃO INCLUI FORNECIMENTO). AF_06/2015</v>
          </cell>
          <cell r="C7791" t="str">
            <v>M</v>
          </cell>
          <cell r="D7791">
            <v>7.75</v>
          </cell>
        </row>
        <row r="7792">
          <cell r="A7792">
            <v>90759</v>
          </cell>
          <cell r="B7792" t="str">
            <v>ASSENTAMENTO DE TUBO DE PVC CORRUGADO DE DUPLA PAREDE PARA REDE COLETORA DE ESGOTO, DN 350 MM, JUNTA ELÁSTICA, INSTALADO EM LOCAL COM NÍVEL ALTO DE INTERFERÊNCIAS (NÃO INCLUI FORNECIMENTO). AF_06/2015</v>
          </cell>
          <cell r="C7792" t="str">
            <v>M</v>
          </cell>
          <cell r="D7792">
            <v>8.2200000000000006</v>
          </cell>
        </row>
        <row r="7793">
          <cell r="A7793">
            <v>90760</v>
          </cell>
          <cell r="B7793" t="str">
            <v>ASSENTAMENTO DE TUBO DE PVC CORRUGADO DE DUPLA PAREDE PARA REDE COLETORA DE ESGOTO, DN 400 MM, EM JUNTA ELÁSTICA, INSTALADO EM LOCAL COM NÍVEL ALTO DE INTERFERÊNCIAS (NÃO INCLUI FORNECIMENTO). AF_06/2015</v>
          </cell>
          <cell r="C7793" t="str">
            <v>M</v>
          </cell>
          <cell r="D7793">
            <v>18.07</v>
          </cell>
        </row>
        <row r="7794">
          <cell r="A7794">
            <v>90761</v>
          </cell>
          <cell r="B7794" t="str">
            <v>ASSENTAMENTO DE TUBO DE PEAD CORRUGADO DE DUPLA PAREDE PARA REDE COLETORA DE ESGOTO, DN 450 MM, JUNTA ELÁSTICA INTEGRADA, INSTALADO EM LOCAL COM NÍVEL ALTO DE INTERFERÊNCIAS (NÃO INCLUI FORNECIMENTO). AF_06/2015</v>
          </cell>
          <cell r="C7794" t="str">
            <v>M</v>
          </cell>
          <cell r="D7794">
            <v>3.48</v>
          </cell>
        </row>
        <row r="7795">
          <cell r="A7795">
            <v>90762</v>
          </cell>
          <cell r="B7795" t="str">
            <v>ASSENTAMENTO DE TUBO DE PEAD CORRUGADO DE DUPLA PAREDE PARA REDE COLETORA DE ESGOTO, DN 600 MM, JUNTA ELÁSTICA INTEGRADA, INSTALADO EM LOCAL COM NÍVEL ALTO DE INTERFERÊNCIAS (NÃO INCLUI FORNECIMENTO). AF_06/2015</v>
          </cell>
          <cell r="C7795" t="str">
            <v>M</v>
          </cell>
          <cell r="D7795">
            <v>13.39</v>
          </cell>
        </row>
        <row r="7796">
          <cell r="A7796">
            <v>90766</v>
          </cell>
          <cell r="B7796" t="str">
            <v>ALMOXARIFE COM ENCARGOS COMPLEMENTARES</v>
          </cell>
          <cell r="C7796" t="str">
            <v>H</v>
          </cell>
          <cell r="D7796">
            <v>15.91</v>
          </cell>
        </row>
        <row r="7797">
          <cell r="A7797">
            <v>90767</v>
          </cell>
          <cell r="B7797" t="str">
            <v>APONTADOR OU APROPRIADOR COM ENCARGOS COMPLEMENTARES</v>
          </cell>
          <cell r="C7797" t="str">
            <v>H</v>
          </cell>
          <cell r="D7797">
            <v>15.34</v>
          </cell>
        </row>
        <row r="7798">
          <cell r="A7798">
            <v>90768</v>
          </cell>
          <cell r="B7798" t="str">
            <v>ARQUITETO DE OBRA JUNIOR COM ENCARGOS COMPLEMENTARES</v>
          </cell>
          <cell r="C7798" t="str">
            <v>H</v>
          </cell>
          <cell r="D7798">
            <v>75.95</v>
          </cell>
        </row>
        <row r="7799">
          <cell r="A7799">
            <v>90769</v>
          </cell>
          <cell r="B7799" t="str">
            <v>ARQUITETO DE OBRA PLENO COM ENCARGOS COMPLEMENTARES</v>
          </cell>
          <cell r="C7799" t="str">
            <v>H</v>
          </cell>
          <cell r="D7799">
            <v>87.09</v>
          </cell>
        </row>
        <row r="7800">
          <cell r="A7800">
            <v>90770</v>
          </cell>
          <cell r="B7800" t="str">
            <v>ARQUITETO DE OBRA SENIOR COM ENCARGOS COMPLEMENTARES</v>
          </cell>
          <cell r="C7800" t="str">
            <v>H</v>
          </cell>
          <cell r="D7800">
            <v>103.11</v>
          </cell>
        </row>
        <row r="7801">
          <cell r="A7801">
            <v>90771</v>
          </cell>
          <cell r="B7801" t="str">
            <v>AUXILIAR DE DESENHISTA COM ENCARGOS COMPLEMENTARES</v>
          </cell>
          <cell r="C7801" t="str">
            <v>H</v>
          </cell>
          <cell r="D7801">
            <v>18.68</v>
          </cell>
        </row>
        <row r="7802">
          <cell r="A7802">
            <v>90772</v>
          </cell>
          <cell r="B7802" t="str">
            <v>AUXILIAR DE ESCRITORIO COM ENCARGOS COMPLEMENTARES</v>
          </cell>
          <cell r="C7802" t="str">
            <v>H</v>
          </cell>
          <cell r="D7802">
            <v>17.27</v>
          </cell>
        </row>
        <row r="7803">
          <cell r="A7803">
            <v>90773</v>
          </cell>
          <cell r="B7803" t="str">
            <v>DESENHISTA COPISTA COM ENCARGOS COMPLEMENTARES</v>
          </cell>
          <cell r="C7803" t="str">
            <v>H</v>
          </cell>
          <cell r="D7803">
            <v>18.87</v>
          </cell>
        </row>
        <row r="7804">
          <cell r="A7804">
            <v>90775</v>
          </cell>
          <cell r="B7804" t="str">
            <v>DESENHISTA PROJETISTA COM ENCARGOS COMPLEMENTARES</v>
          </cell>
          <cell r="C7804" t="str">
            <v>H</v>
          </cell>
          <cell r="D7804">
            <v>28.98</v>
          </cell>
        </row>
        <row r="7805">
          <cell r="A7805">
            <v>90776</v>
          </cell>
          <cell r="B7805" t="str">
            <v>ENCARREGADO GERAL COM ENCARGOS COMPLEMENTARES</v>
          </cell>
          <cell r="C7805" t="str">
            <v>H</v>
          </cell>
          <cell r="D7805">
            <v>20.46</v>
          </cell>
        </row>
        <row r="7806">
          <cell r="A7806">
            <v>90777</v>
          </cell>
          <cell r="B7806" t="str">
            <v>ENGENHEIRO CIVIL DE OBRA JUNIOR COM ENCARGOS COMPLEMENTARES</v>
          </cell>
          <cell r="C7806" t="str">
            <v>H</v>
          </cell>
          <cell r="D7806">
            <v>80.760000000000005</v>
          </cell>
        </row>
        <row r="7807">
          <cell r="A7807">
            <v>90778</v>
          </cell>
          <cell r="B7807" t="str">
            <v>ENGENHEIRO CIVIL DE OBRA PLENO COM ENCARGOS COMPLEMENTARES</v>
          </cell>
          <cell r="C7807" t="str">
            <v>H</v>
          </cell>
          <cell r="D7807">
            <v>101.59</v>
          </cell>
        </row>
        <row r="7808">
          <cell r="A7808">
            <v>90779</v>
          </cell>
          <cell r="B7808" t="str">
            <v>ENGENHEIRO CIVIL DE OBRA SENIOR COM ENCARGOS COMPLEMENTARES</v>
          </cell>
          <cell r="C7808" t="str">
            <v>H</v>
          </cell>
          <cell r="D7808">
            <v>133.31</v>
          </cell>
        </row>
        <row r="7809">
          <cell r="A7809">
            <v>90780</v>
          </cell>
          <cell r="B7809" t="str">
            <v>MESTRE DE OBRAS COM ENCARGOS COMPLEMENTARES</v>
          </cell>
          <cell r="C7809" t="str">
            <v>H</v>
          </cell>
          <cell r="D7809">
            <v>29.21</v>
          </cell>
        </row>
        <row r="7810">
          <cell r="A7810">
            <v>90781</v>
          </cell>
          <cell r="B7810" t="str">
            <v>TOPOGRAFO COM ENCARGOS COMPLEMENTARES</v>
          </cell>
          <cell r="C7810" t="str">
            <v>H</v>
          </cell>
          <cell r="D7810">
            <v>15.94</v>
          </cell>
        </row>
        <row r="7811">
          <cell r="A7811">
            <v>90800</v>
          </cell>
          <cell r="B7811" t="str">
            <v>ADUELA / MARCO / BATENTE PARA PORTA DE 60X210CM, PADRÃO MÉDIO - FORNECIMENTO E MONTAGEM. AF_08/2015</v>
          </cell>
          <cell r="C7811" t="str">
            <v>UN</v>
          </cell>
          <cell r="D7811">
            <v>148.63</v>
          </cell>
        </row>
        <row r="7812">
          <cell r="A7812">
            <v>90801</v>
          </cell>
          <cell r="B7812" t="str">
            <v>ADUELA / MARCO / BATENTE PARA PORTA DE 70X210CM, PADRÃO MÉDIO - FORNECIMENTO E MONTAGEM. AF_08/2015</v>
          </cell>
          <cell r="C7812" t="str">
            <v>UN</v>
          </cell>
          <cell r="D7812">
            <v>154.72999999999999</v>
          </cell>
        </row>
        <row r="7813">
          <cell r="A7813">
            <v>90802</v>
          </cell>
          <cell r="B7813" t="str">
            <v>ADUELA / MARCO / BATENTE PARA PORTA DE 80X210CM, PADRÃO MÉDIO - FORNECIMENTO E MONTAGEM. AF_08/2015</v>
          </cell>
          <cell r="C7813" t="str">
            <v>UN</v>
          </cell>
          <cell r="D7813">
            <v>160.86000000000001</v>
          </cell>
        </row>
        <row r="7814">
          <cell r="A7814">
            <v>90803</v>
          </cell>
          <cell r="B7814" t="str">
            <v>ADUELA / MARCO / BATENTE PARA PORTA DE 90X210CM, PADRÃO MÉDIO - FORNECIMENTO E MONTAGEM. AF_08/2015</v>
          </cell>
          <cell r="C7814" t="str">
            <v>UN</v>
          </cell>
          <cell r="D7814">
            <v>166.96</v>
          </cell>
        </row>
        <row r="7815">
          <cell r="A7815">
            <v>90804</v>
          </cell>
          <cell r="B7815" t="str">
            <v>ADUELA / MARCO / BATENTE PARA PORTA DE 60X210CM, FIXAÇÃO COM ARGAMASSA, PADRÃO MÉDIO - FORNECIMENTO E INSTALAÇÃO. AF_08/2015_P</v>
          </cell>
          <cell r="C7815" t="str">
            <v>UN</v>
          </cell>
          <cell r="D7815">
            <v>202.4</v>
          </cell>
        </row>
        <row r="7816">
          <cell r="A7816">
            <v>90805</v>
          </cell>
          <cell r="B7816" t="str">
            <v>ADUELA / MARCO / BATENTE PARA PORTA DE 60X210CM, FIXAÇÃO COM ARGAMASSA - SOMENTE INSTALAÇÃO. AF_08/2015_P</v>
          </cell>
          <cell r="C7816" t="str">
            <v>UN</v>
          </cell>
          <cell r="D7816">
            <v>53.77</v>
          </cell>
        </row>
        <row r="7817">
          <cell r="A7817">
            <v>90806</v>
          </cell>
          <cell r="B7817" t="str">
            <v>ADUELA / MARCO / BATENTE PARA PORTA DE 70X210CM, FIXAÇÃO COM ARGAMASSA, PADRÃO MÉDIO - FORNECIMENTO E INSTALAÇÃO. AF_08/2015_P</v>
          </cell>
          <cell r="C7817" t="str">
            <v>UN</v>
          </cell>
          <cell r="D7817">
            <v>212.97</v>
          </cell>
        </row>
        <row r="7818">
          <cell r="A7818">
            <v>90807</v>
          </cell>
          <cell r="B7818" t="str">
            <v>ADUELA / MARCO / BATENTE PARA PORTA DE 70X210CM, FIXAÇÃO COM ARGAMASSA - SOMENTE INSTALAÇÃO. AF_08/2015_P</v>
          </cell>
          <cell r="C7818" t="str">
            <v>UN</v>
          </cell>
          <cell r="D7818">
            <v>58.24</v>
          </cell>
        </row>
        <row r="7819">
          <cell r="A7819">
            <v>90808</v>
          </cell>
          <cell r="B7819" t="str">
            <v>ESTACA HÉLICE CONTÍNUA, DIÂMETRO DE 30 CM, COMPRIMENTO TOTAL ATÉ 15 M, PERFURATRIZ COM TORQUE DE 170 KN.M (EXCLUSIVE MOBILIZAÇÃO E DESMOBILIZAÇÃO). AF_02/2015</v>
          </cell>
          <cell r="C7819" t="str">
            <v>M</v>
          </cell>
          <cell r="D7819">
            <v>65.680000000000007</v>
          </cell>
        </row>
        <row r="7820">
          <cell r="A7820">
            <v>90809</v>
          </cell>
          <cell r="B7820" t="str">
            <v>ESTACA HÉLICE CONTÍNUA, DIÂMETRO DE 30 CM, COMPRIMENTO TOTAL ACIMA DE 15 M ATÉ 20 M, PERFURATRIZ COM TORQUE DE 170 KN.M (EXCLUSIVE MOBILIZAÇÃO E DESMOBILIZAÇÃO). AF_02/2015</v>
          </cell>
          <cell r="C7820" t="str">
            <v>M</v>
          </cell>
          <cell r="D7820">
            <v>63.49</v>
          </cell>
        </row>
        <row r="7821">
          <cell r="A7821">
            <v>90810</v>
          </cell>
          <cell r="B7821" t="str">
            <v>ESTACA HÉLICE CONTÍNUA, DIÂMETRO DE 50 CM, COMPRIMENTO TOTAL ATÉ 15 M, PERFURATRIZ COM TORQUE DE 170 KN.M (EXCLUSIVE MOBILIZAÇÃO E DESMOBILIZAÇÃO). AF_02/2015</v>
          </cell>
          <cell r="C7821" t="str">
            <v>M</v>
          </cell>
          <cell r="D7821">
            <v>141.41999999999999</v>
          </cell>
        </row>
        <row r="7822">
          <cell r="A7822">
            <v>90811</v>
          </cell>
          <cell r="B7822" t="str">
            <v>ESTACA HÉLICE CONTÍNUA, DIÂMETRO DE 50 CM, COMPRIMENTO TOTAL ACIMA DE 15 M ATÉ 30 M, PERFURATRIZ COM TORQUE DE 170 KN.M (EXCLUSIVE MOBILIZAÇÃO E DESMOBILIZAÇÃO). AF_02/2015</v>
          </cell>
          <cell r="C7822" t="str">
            <v>M</v>
          </cell>
          <cell r="D7822">
            <v>134.79</v>
          </cell>
        </row>
        <row r="7823">
          <cell r="A7823">
            <v>90812</v>
          </cell>
          <cell r="B7823" t="str">
            <v>ESTACA HÉLICE CONTÍNUA, DIÂMETRO DE 70 CM, COMPRIMENTO TOTAL ATÉ 15 M, PERFURATRIZ COM TORQUE DE 170 KN.M (EXCLUSIVE MOBILIZAÇÃO E DESMOBILIZAÇÃO). AF_02/2015</v>
          </cell>
          <cell r="C7823" t="str">
            <v>M</v>
          </cell>
          <cell r="D7823">
            <v>243.72</v>
          </cell>
        </row>
        <row r="7824">
          <cell r="A7824">
            <v>90813</v>
          </cell>
          <cell r="B7824" t="str">
            <v>ESTACA HÉLICE CONTÍNUA, DIÂMETRO DE 70 CM, COMPRIMENTO TOTAL ACIMA DE 15 M ATÉ 30 M, PERFURATRIZ COM TORQUE DE 170 KN.M (EXCLUSIVE MOBILIZAÇÃO E DESMOBILIZAÇÃO). AF_02/2015</v>
          </cell>
          <cell r="C7824" t="str">
            <v>M</v>
          </cell>
          <cell r="D7824">
            <v>234.58</v>
          </cell>
        </row>
        <row r="7825">
          <cell r="A7825">
            <v>90814</v>
          </cell>
          <cell r="B7825" t="str">
            <v>ESTACA HÉLICE CONTÍNUA, DIÂMETRO DE 80 CM, COMPRIMENTO TOTAL ATÉ 30 M, PERFURATRIZ COM TORQUE DE 170 KN.M (EXCLUSIVE MOBILIZAÇÃO E DESMOBILIZAÇÃO). AF_02/2015</v>
          </cell>
          <cell r="C7825" t="str">
            <v>M</v>
          </cell>
          <cell r="D7825">
            <v>295.83</v>
          </cell>
        </row>
        <row r="7826">
          <cell r="A7826">
            <v>90815</v>
          </cell>
          <cell r="B7826" t="str">
            <v>ESTACA HÉLICE CONTÍNUA, DIÂMETRO DE 90 CM, COMPRIMENTO TOTAL ATÉ 30 M, PERFURATRIZ COM TORQUE DE 263 KN.M (EXCLUSIVE MOBILIZAÇÃO E DESMOBILIZAÇÃO). AF_02/2015</v>
          </cell>
          <cell r="C7826" t="str">
            <v>M</v>
          </cell>
          <cell r="D7826">
            <v>359.25</v>
          </cell>
        </row>
        <row r="7827">
          <cell r="A7827">
            <v>90816</v>
          </cell>
          <cell r="B7827" t="str">
            <v>ADUELA / MARCO / BATENTE PARA PORTA DE 80X210CM, FIXAÇÃO COM ARGAMASSA, PADRÃO MÉDIO - FORNECIMENTO E INSTALAÇÃO. AF_08/2015_P</v>
          </cell>
          <cell r="C7827" t="str">
            <v>UN</v>
          </cell>
          <cell r="D7827">
            <v>223.56</v>
          </cell>
        </row>
        <row r="7828">
          <cell r="A7828">
            <v>90817</v>
          </cell>
          <cell r="B7828" t="str">
            <v>ADUELA / MARCO / BATENTE PARA PORTA DE 80X210CM, FIXAÇÃO COM ARGAMASSA - SOMENTE INSTALAÇÃO. AF_08/2015_P</v>
          </cell>
          <cell r="C7828" t="str">
            <v>UN</v>
          </cell>
          <cell r="D7828">
            <v>62.7</v>
          </cell>
        </row>
        <row r="7829">
          <cell r="A7829">
            <v>90818</v>
          </cell>
          <cell r="B7829" t="str">
            <v>ADUELA / MARCO / BATENTE PARA PORTA DE 90X210CM, FIXAÇÃO COM ARGAMASSA, PADRÃO MÉDIO - FORNECIMENTO E INSTALAÇÃO. AF_08/2015_P</v>
          </cell>
          <cell r="C7829" t="str">
            <v>UN</v>
          </cell>
          <cell r="D7829">
            <v>234.19</v>
          </cell>
        </row>
        <row r="7830">
          <cell r="A7830">
            <v>90819</v>
          </cell>
          <cell r="B7830" t="str">
            <v>ADUELA / MARCO / BATENTE PARA PORTA DE 90X210CM, FIXAÇÃO COM ARGAMASSA - SOMENTE INSTALAÇÃO. AF_08/2015_P</v>
          </cell>
          <cell r="C7830" t="str">
            <v>UN</v>
          </cell>
          <cell r="D7830">
            <v>67.23</v>
          </cell>
        </row>
        <row r="7831">
          <cell r="A7831">
            <v>90820</v>
          </cell>
          <cell r="B7831" t="str">
            <v>PORTA DE MADEIRA PARA PINTURA, SEMI-OCA (LEVE OU MÉDIA), 60X210CM, ESPESSURA DE 3,5CM, INCLUSO DOBRADIÇAS - FORNECIMENTO E INSTALAÇÃO. AF_08/2015</v>
          </cell>
          <cell r="C7831" t="str">
            <v>UN</v>
          </cell>
          <cell r="D7831">
            <v>278.77999999999997</v>
          </cell>
        </row>
        <row r="7832">
          <cell r="A7832">
            <v>90821</v>
          </cell>
          <cell r="B7832" t="str">
            <v>PORTA DE MADEIRA PARA PINTURA, SEMI-OCA (LEVE OU MÉDIA), 70X210CM, ESPESSURA DE 3,5CM, INCLUSO DOBRADIÇAS - FORNECIMENTO E INSTALAÇÃO. AF_08/2015</v>
          </cell>
          <cell r="C7832" t="str">
            <v>UN</v>
          </cell>
          <cell r="D7832">
            <v>306.33</v>
          </cell>
        </row>
        <row r="7833">
          <cell r="A7833">
            <v>90822</v>
          </cell>
          <cell r="B7833" t="str">
            <v>PORTA DE MADEIRA PARA PINTURA, SEMI-OCA (LEVE OU MÉDIA), 80X210CM, ESPESSURA DE 3,5CM, INCLUSO DOBRADIÇAS - FORNECIMENTO E INSTALAÇÃO. AF_08/2015</v>
          </cell>
          <cell r="C7833" t="str">
            <v>UN</v>
          </cell>
          <cell r="D7833">
            <v>301.44</v>
          </cell>
        </row>
        <row r="7834">
          <cell r="A7834">
            <v>90823</v>
          </cell>
          <cell r="B7834" t="str">
            <v>PORTA DE MADEIRA PARA PINTURA, SEMI-OCA (LEVE OU MÉDIA), 90X210CM, ESPESSURA DE 3,5CM, INCLUSO DOBRADIÇAS - FORNECIMENTO E INSTALAÇÃO. AF_08/2015</v>
          </cell>
          <cell r="C7834" t="str">
            <v>UN</v>
          </cell>
          <cell r="D7834">
            <v>318.56</v>
          </cell>
        </row>
        <row r="7835">
          <cell r="A7835">
            <v>90826</v>
          </cell>
          <cell r="B7835" t="str">
            <v>ALIZAR / GUARNIÇÃO DE 5X1,5CM PARA PORTA DE 60X210CM FIXADO COM PREGOS, PADRÃO MÉDIO - FORNECIMENTO E INSTALAÇÃO. AF_08/2015</v>
          </cell>
          <cell r="C7835" t="str">
            <v>UN</v>
          </cell>
          <cell r="D7835">
            <v>22.42</v>
          </cell>
        </row>
        <row r="7836">
          <cell r="A7836">
            <v>90827</v>
          </cell>
          <cell r="B7836" t="str">
            <v>ALIZAR / GUARNIÇÃO DE 5X1,5CM PARA PORTA DE 70X210CM FIXADO COM PREGOS, PADRÃO MÉDIO - FORNECIMENTO E INSTALAÇÃO. AF_08/2015</v>
          </cell>
          <cell r="C7836" t="str">
            <v>UN</v>
          </cell>
          <cell r="D7836">
            <v>23.61</v>
          </cell>
        </row>
        <row r="7837">
          <cell r="A7837">
            <v>90828</v>
          </cell>
          <cell r="B7837" t="str">
            <v>ALIZAR / GUARNIÇÃO DE 5X1,5CM PARA PORTA DE 80X210CM FIXADO COM PREGOS, PADRÃO MÉDIO - FORNECIMENTO E INSTALAÇÃO. AF_08/2015</v>
          </cell>
          <cell r="C7837" t="str">
            <v>UN</v>
          </cell>
          <cell r="D7837">
            <v>24.78</v>
          </cell>
        </row>
        <row r="7838">
          <cell r="A7838">
            <v>90829</v>
          </cell>
          <cell r="B7838" t="str">
            <v>ALIZAR / GUARNIÇÃO DE 5X1,5CM PARA PORTA DE 90X210CM FIXADO COM PREGOS, PADRÃO MÉDIO - FORNECIMENTO E INSTALAÇÃO. AF_08/2015</v>
          </cell>
          <cell r="C7838" t="str">
            <v>UN</v>
          </cell>
          <cell r="D7838">
            <v>26</v>
          </cell>
        </row>
        <row r="7839">
          <cell r="A7839">
            <v>90830</v>
          </cell>
          <cell r="B7839" t="str">
            <v>FECHADURA DE EMBUTIR COM CILINDRO, EXTERNA, COMPLETA, ACABAMENTO PADRÃO MÉDIO, INCLUSO EXECUÇÃO DE FURO - FORNECIMENTO E INSTALAÇÃO. AF_08/2015</v>
          </cell>
          <cell r="C7839" t="str">
            <v>UN</v>
          </cell>
          <cell r="D7839">
            <v>86.96</v>
          </cell>
        </row>
        <row r="7840">
          <cell r="A7840">
            <v>90831</v>
          </cell>
          <cell r="B7840" t="str">
            <v>FECHADURA DE EMBUTIR PARA PORTA DE BANHEIRO, COMPLETA, ACABAMENTO PADRÃO MÉDIO, INCLUSO EXECUÇÃO DE FURO - FORNECIMENTO E INSTALAÇÃO. AF_08/2015</v>
          </cell>
          <cell r="C7840" t="str">
            <v>UN</v>
          </cell>
          <cell r="D7840">
            <v>68.17</v>
          </cell>
        </row>
        <row r="7841">
          <cell r="A7841">
            <v>90838</v>
          </cell>
          <cell r="B7841" t="str">
            <v>PORTA CORTA-FOGO 90X210X4CM - FORNECIMENTO E INSTALAÇÃO. AF_08/2015</v>
          </cell>
          <cell r="C7841" t="str">
            <v>UN</v>
          </cell>
          <cell r="D7841">
            <v>854.51</v>
          </cell>
        </row>
        <row r="7842">
          <cell r="A7842">
            <v>90841</v>
          </cell>
          <cell r="B7842" t="str">
            <v>KIT DE PORTA DE MADEIRA PARA PINTURA, SEMI-OCA (LEVE OU MÉDIA), PADRÃO MÉDIO, 60X210CM, ESPESSURA DE 3,5CM, ITENS INCLUSOS: DOBRADIÇAS, MONTAGEM E INSTALAÇÃO DO BATENTE, FECHADURA COM EXECUÇÃO DO FURO - FORNECIMENTO E INSTALAÇÃO. AF_08/2015</v>
          </cell>
          <cell r="C7842" t="str">
            <v>UN</v>
          </cell>
          <cell r="D7842">
            <v>594.19000000000005</v>
          </cell>
        </row>
        <row r="7843">
          <cell r="A7843">
            <v>90842</v>
          </cell>
          <cell r="B7843" t="str">
            <v>KIT DE PORTA DE MADEIRA PARA PINTURA, SEMI-OCA (LEVE OU MÉDIA), PADRÃO MÉDIO, 70X210CM, ESPESSURA DE 3,5CM, ITENS INCLUSOS: DOBRADIÇAS, MONTAGEM E INSTALAÇÃO DO BATENTE, FECHADURA COM EXECUÇÃO DO FURO - FORNECIMENTO E INSTALAÇÃO. AF_08/2015</v>
          </cell>
          <cell r="C7843" t="str">
            <v>UN</v>
          </cell>
          <cell r="D7843">
            <v>640.79</v>
          </cell>
        </row>
        <row r="7844">
          <cell r="A7844">
            <v>90843</v>
          </cell>
          <cell r="B7844" t="str">
            <v>KIT DE PORTA DE MADEIRA PARA PINTURA, SEMI-OCA (LEVE OU MÉDIA), PADRÃO MÉDIO, 80X210CM, ESPESSURA DE 3,5CM, ITENS INCLUSOS: DOBRADIÇAS, MONTAGEM E INSTALAÇÃO DO BATENTE, FECHADURA COM EXECUÇÃO DO FURO - FORNECIMENTO E INSTALAÇÃO. AF_08/2015</v>
          </cell>
          <cell r="C7844" t="str">
            <v>UN</v>
          </cell>
          <cell r="D7844">
            <v>661.52</v>
          </cell>
        </row>
        <row r="7845">
          <cell r="A7845">
            <v>90844</v>
          </cell>
          <cell r="B7845" t="str">
            <v>KIT DE PORTA DE MADEIRA PARA PINTURA, SEMI-OCA (LEVE OU MÉDIA), PADRÃO MÉDIO, 90X210CM, ESPESSURA DE 3,5CM, ITENS INCLUSOS: DOBRADIÇAS, MONTAGEM E INSTALAÇÃO DO BATENTE, FECHADURA COM EXECUÇÃO DO FURO - FORNECIMENTO E INSTALAÇÃO. AF_08/2015</v>
          </cell>
          <cell r="C7845" t="str">
            <v>UN</v>
          </cell>
          <cell r="D7845">
            <v>691.71</v>
          </cell>
        </row>
        <row r="7846">
          <cell r="A7846">
            <v>90847</v>
          </cell>
          <cell r="B7846" t="str">
            <v>KIT DE PORTA DE MADEIRA PARA PINTURA, SEMI-OCA (LEVE OU MÉDIA), PADRÃO MÉDIO, 60X210CM, ESPESSURA DE 3,5CM, ITENS INCLUSOS: DOBRADIÇAS, MONTAGEM E INSTALAÇÃO DO BATENTE, SEM FECHADURA - FORNECIMENTO E INSTALAÇÃO. AF_08/2015</v>
          </cell>
          <cell r="C7846" t="str">
            <v>UN</v>
          </cell>
          <cell r="D7846">
            <v>526.02</v>
          </cell>
        </row>
        <row r="7847">
          <cell r="A7847">
            <v>90848</v>
          </cell>
          <cell r="B7847" t="str">
            <v>KIT DE PORTA DE MADEIRA PARA PINTURA, SEMI-OCA (LEVE OU MÉDIA), PADRÃO MÉDIO, 70X210CM, ESPESSURA DE 3,5CM, ITENS INCLUSOS: DOBRADIÇAS, MONTAGEM E INSTALAÇÃO DO BATENTE, SEM FECHADURA - FORNECIMENTO E INSTALAÇÃO. AF_08/2015</v>
          </cell>
          <cell r="C7847" t="str">
            <v>UN</v>
          </cell>
          <cell r="D7847">
            <v>566.52</v>
          </cell>
        </row>
        <row r="7848">
          <cell r="A7848">
            <v>90849</v>
          </cell>
          <cell r="B7848" t="str">
            <v>KIT DE PORTA DE MADEIRA PARA PINTURA, SEMI-OCA (LEVE OU MÉDIA), PADRÃO MÉDIO, 80X210CM, ESPESSURA DE 3,5CM, ITENS INCLUSOS: DOBRADIÇAS, MONTAGEM E INSTALAÇÃO DO BATENTE, SEM FECHADURA - FORNECIMENTO E INSTALAÇÃO. AF_08/2015</v>
          </cell>
          <cell r="C7848" t="str">
            <v>UN</v>
          </cell>
          <cell r="D7848">
            <v>574.55999999999995</v>
          </cell>
        </row>
        <row r="7849">
          <cell r="A7849">
            <v>90850</v>
          </cell>
          <cell r="B7849" t="str">
            <v>KIT DE PORTA DE MADEIRA PARA PINTURA, SEMI-OCA (LEVE OU MÉDIA), PADRÃO MÉDIO, 90X210CM, ESPESSURA DE 3,5CM, ITENS INCLUSOS: DOBRADIÇAS, MONTAGEM E INSTALAÇÃO DO BATENTE, SEM FECHADURA - FORNECIMENTO E INSTALAÇÃO. AF_08/2015</v>
          </cell>
          <cell r="C7849" t="str">
            <v>UN</v>
          </cell>
          <cell r="D7849">
            <v>604.75</v>
          </cell>
        </row>
        <row r="7850">
          <cell r="A7850">
            <v>90853</v>
          </cell>
          <cell r="B7850" t="str">
            <v>CONCRETAGEM DE LAJES EM EDIFICAÇÕES UNIFAMILIARES FEITAS COM SISTEMA DE FÔRMAS MANUSEÁVEIS COM CONCRETO USINADO BOMBEÁVEL, FCK 20 MPA, LANÇADO COM BOMBA LANÇA - LANÇAMENTO, ADENSAMENTO E ACABAMENTO. AF_06/2015</v>
          </cell>
          <cell r="C7850" t="str">
            <v>M3</v>
          </cell>
          <cell r="D7850">
            <v>409.88</v>
          </cell>
        </row>
        <row r="7851">
          <cell r="A7851">
            <v>90854</v>
          </cell>
          <cell r="B7851" t="str">
            <v>CONCRETAGEM DE PAREDES EM EDIFICAÇÕES UNIFAMILIARES FEITAS COM SISTEMA DE FÔRMAS MANUSEÁVEIS COM CONCRETO USINADO BOMBEÁVEL, FCK 20 MPA, LANÇADO COM BOMBA LANÇA - LANÇAMENTO, ADENSAMENTO E ACABAMENTO. AF_06/2015</v>
          </cell>
          <cell r="C7851" t="str">
            <v>M3</v>
          </cell>
          <cell r="D7851">
            <v>397.47</v>
          </cell>
        </row>
        <row r="7852">
          <cell r="A7852">
            <v>90855</v>
          </cell>
          <cell r="B7852" t="str">
            <v>CONCRETAGEM DE PLATIBANDA EM EDIFICAÇÕES UNIFAMILIARES FEITAS COM SISTEMA DE FÔRMAS MANUSEÁVEIS COM CONCRETO USINADO BOMBEÁVEL, FCK 20 MPA, LANÇADO COM BOMBA LANÇA - LANÇAMENTO, ADENSAMENTO E ACABAMENTO. AF_06/2015</v>
          </cell>
          <cell r="C7852" t="str">
            <v>M3</v>
          </cell>
          <cell r="D7852">
            <v>434.12</v>
          </cell>
        </row>
        <row r="7853">
          <cell r="A7853">
            <v>90856</v>
          </cell>
          <cell r="B7853" t="str">
            <v>CONCRETAGEM DE LAJES EM EDIFICAÇÕES MULTIFAMILIARES FEITAS COM SISTEMA DE FÔRMAS MANUSEÁVEIS COM CONCRETO USINADO BOMBEÁVEL, FCK 20 MPA, LANÇADO COM BOMBA LANÇA - LANÇAMENTO, ADENSAMENTO E ACABAMENTO. AF_06/2015</v>
          </cell>
          <cell r="C7853" t="str">
            <v>M3</v>
          </cell>
          <cell r="D7853">
            <v>413.04</v>
          </cell>
        </row>
        <row r="7854">
          <cell r="A7854">
            <v>90857</v>
          </cell>
          <cell r="B7854" t="str">
            <v>CONCRETAGEM DE PAREDES EM EDIFICAÇÕES MULTIFAMILIARES FEITAS COM SISTEMA DE FÔRMAS MANUSEÁVEIS COM CONCRETO USINADO BOMBEÁVEL, FCK 20 MPA, LANÇADO COM BOMBA LANÇA - LANÇAMENTO, ADENSAMENTO E ACABAMENTO. AF_06/2015</v>
          </cell>
          <cell r="C7854" t="str">
            <v>M3</v>
          </cell>
          <cell r="D7854">
            <v>399.55</v>
          </cell>
        </row>
        <row r="7855">
          <cell r="A7855">
            <v>90858</v>
          </cell>
          <cell r="B7855" t="str">
            <v>CONCRETAGEM DE PLATIBANDA EM EDIFICAÇÕES MULTIFAMILIARES FEITAS COM SISTEMA DE FÔRMAS MANUSEÁVEIS COM CONCRETO USINADO BOMBEÁVEL, FCK 20 MPA, LANÇADO COM BOMBA LANÇA - LANÇAMENTO, ADENSAMENTO E ACABAMENTO. AF_06/2015</v>
          </cell>
          <cell r="C7855" t="str">
            <v>M3</v>
          </cell>
          <cell r="D7855">
            <v>448.58</v>
          </cell>
        </row>
        <row r="7856">
          <cell r="A7856">
            <v>90859</v>
          </cell>
          <cell r="B7856" t="str">
            <v>CONCRETAGEM DE PLATIBANDA EM EDIFICAÇÕES UNIFAMILIARES FEITAS COM SISTEMA DE FÔRMAS MANUSEÁVEIS COM CONCRETO USINADO AUTOADENSÁVEL, FCK 20 MPA, LANÇADO COM BOMBA LANÇA - LANÇAMENTO E ACABAMENTO. AF_06/2015</v>
          </cell>
          <cell r="C7856" t="str">
            <v>M3</v>
          </cell>
          <cell r="D7856">
            <v>390.9</v>
          </cell>
        </row>
        <row r="7857">
          <cell r="A7857">
            <v>90860</v>
          </cell>
          <cell r="B7857" t="str">
            <v>CONCRETAGEM DE PLATIBANDA EM EDIFICAÇÕES MULTIFAMILIARES FEITAS COM SISTEMA DE FÔRMAS MANUSEÁVEIS COM CONCRETO USINADO AUTOADENSÁVEL, FCK 20 MPA, LANÇADO COM BOMBA LANÇA - LANÇAMENTO E ACABAMENTO. AF_06/2015</v>
          </cell>
          <cell r="C7857" t="str">
            <v>M3</v>
          </cell>
          <cell r="D7857">
            <v>395.28</v>
          </cell>
        </row>
        <row r="7858">
          <cell r="A7858">
            <v>90861</v>
          </cell>
          <cell r="B7858" t="str">
            <v>CONCRETAGEM DE EDIFICAÇÕES (PAREDES E LAJES) FEITAS COM SISTEMA DE FÔRMAS MANUSEÁVEIS COM CONCRETO USINADO BOMBEÁVEL, FCK 20 MPA, LANÇADO COM BOMBA LANÇA - LANÇAMENTO, ADENSAMENTO E ACABAMENTO. AF_06/2015</v>
          </cell>
          <cell r="C7858" t="str">
            <v>M3</v>
          </cell>
          <cell r="D7858">
            <v>403.36</v>
          </cell>
        </row>
        <row r="7859">
          <cell r="A7859">
            <v>90862</v>
          </cell>
          <cell r="B7859" t="str">
            <v>CONCRETAGEM DE EDIFICAÇÕES (PAREDES E LAJES) FEITAS COM SISTEMA DE FÔRMAS MANUSEÁVEIS COM CONCRETO USINADO AUTOADENSÁVEL, FCK 20 MPA, LANÇADO COM BOMBA LANÇA - LANÇAMENTO E ACABAMENTO. AF_06/2015</v>
          </cell>
          <cell r="C7859" t="str">
            <v>M3</v>
          </cell>
          <cell r="D7859">
            <v>367.54</v>
          </cell>
        </row>
        <row r="7860">
          <cell r="A7860">
            <v>90877</v>
          </cell>
          <cell r="B7860" t="str">
            <v>ESTACA ESCAVADA MECANICAMENTE, SEM FLUIDO ESTABILIZANTE, COM 25 CM DE DIÂMETRO, ATÉ 9 M DE COMPRIMENTO, CONCRETO LANÇADO POR CAMINHÃO BETONEIRA (EXCLUSIVE MOBILIZAÇÃO E DESMOBILIZAÇÃO). AF_02/2015</v>
          </cell>
          <cell r="C7860" t="str">
            <v>M</v>
          </cell>
          <cell r="D7860">
            <v>40.46</v>
          </cell>
        </row>
        <row r="7861">
          <cell r="A7861">
            <v>90878</v>
          </cell>
          <cell r="B7861" t="str">
            <v>ESTACA ESCAVADA MECANICAMENTE, SEM FLUIDO ESTABILIZANTE, COM 25 CM DE DIÂMETRO, ACIMA DE 9 M DE COMPRIMENTO, CONCRETO LANÇADO POR CAMINHÃO BETONEIRA (EXCLUSIVE MOBILIZAÇÃO E DESMOBILIZAÇÃO). AF_02/2015</v>
          </cell>
          <cell r="C7861" t="str">
            <v>M</v>
          </cell>
          <cell r="D7861">
            <v>38.85</v>
          </cell>
        </row>
        <row r="7862">
          <cell r="A7862">
            <v>90880</v>
          </cell>
          <cell r="B7862" t="str">
            <v>ESTACA ESCAVADA MECANICAMENTE, SEM FLUIDO ESTABILIZANTE, COM 25 CM DE DIÂMETRO, ATÉ 9 M DE COMPRIMENTO, CONCRETO LANÇADO MANUALMENTE (EXCLUSIVE MOBILIZAÇÃO E DESMOBILIZAÇÃO). AF_02/2015</v>
          </cell>
          <cell r="C7862" t="str">
            <v>M</v>
          </cell>
          <cell r="D7862">
            <v>52.12</v>
          </cell>
        </row>
        <row r="7863">
          <cell r="A7863">
            <v>90881</v>
          </cell>
          <cell r="B7863" t="str">
            <v>ESTACA ESCAVADA MECANICAMENTE, SEM FLUIDO ESTABILIZANTE, COM 25 CM DE DIÂMETRO, ACIMA DE 9 M DE COMPRIMENTO, CONCRETO LANÇADO MANUALMENTE (EXCLUSIVE MOBILIZAÇÃO E DESMOBILIZAÇÃO). AF_02/2015</v>
          </cell>
          <cell r="C7863" t="str">
            <v>M</v>
          </cell>
          <cell r="D7863">
            <v>48.21</v>
          </cell>
        </row>
        <row r="7864">
          <cell r="A7864">
            <v>90883</v>
          </cell>
          <cell r="B7864" t="str">
            <v>ESTACA ESCAVADA MECANICAMENTE, SEM FLUIDO ESTABILIZANTE, COM 40 CM DE DIÂMETRO, ATÉ 9 M DE COMPRIMENTO, CONCRETO LANÇADO POR CAMINHÃO BETONEIRA (EXCLUSIVE MOBILIZAÇÃO E DESMOBILIZAÇÃO). AF_02/2015</v>
          </cell>
          <cell r="C7864" t="str">
            <v>M</v>
          </cell>
          <cell r="D7864">
            <v>70.2</v>
          </cell>
        </row>
        <row r="7865">
          <cell r="A7865">
            <v>90884</v>
          </cell>
          <cell r="B7865" t="str">
            <v>ESTACA ESCAVADA MECANICAMENTE, SEM FLUIDO ESTABILIZANTE, COM 40 CM DE DIÂMETRO, ACIMA DE 9 M ATÉ 15 M DE COMPRIMENTO, CONCRETO LANÇADO POR CAMINHÃO BETONEIRA (EXCLUSIVE MOBILIZAÇÃO E DESMOBILIZAÇÃO). AF_02/2015</v>
          </cell>
          <cell r="C7865" t="str">
            <v>M</v>
          </cell>
          <cell r="D7865">
            <v>68.349999999999994</v>
          </cell>
        </row>
        <row r="7866">
          <cell r="A7866">
            <v>90885</v>
          </cell>
          <cell r="B7866" t="str">
            <v>ESTACA ESCAVADA MECANICAMENTE, SEM FLUIDO ESTABILIZANTE, COM 40 CM DE DIÂMETRO, ACIMA DE 15 M DE COMPRIMENTO, CONCRETO LANÇADO POR CAMINHÃO BETONEIRA (EXCLUSIVE MOBILIZAÇÃO E DESMOBILIZAÇÃO). AF_02/2015</v>
          </cell>
          <cell r="C7866" t="str">
            <v>M</v>
          </cell>
          <cell r="D7866">
            <v>67.53</v>
          </cell>
        </row>
        <row r="7867">
          <cell r="A7867">
            <v>90886</v>
          </cell>
          <cell r="B7867" t="str">
            <v>ESTACA ESCAVADA MECANICAMENTE, SEM FLUIDO ESTABILIZANTE, COM 60 CM DE DIÂMETRO, ATÉ 9 M DE COMPRIMENTO, CONCRETO LANÇADO POR CAMINHÃO BETONEIRA (EXCLUSIVE MOBILIZAÇÃO E DESMOBILIZAÇÃO). AF_02/2015</v>
          </cell>
          <cell r="C7867" t="str">
            <v>M</v>
          </cell>
          <cell r="D7867">
            <v>137.38</v>
          </cell>
        </row>
        <row r="7868">
          <cell r="A7868">
            <v>90887</v>
          </cell>
          <cell r="B7868" t="str">
            <v>ESTACA ESCAVADA MECANICAMENTE, SEM FLUIDO ESTABILIZANTE, COM 60 CM DE DIÂMETRO, ACIMA DE 9 M ATÉ 15 M DE COMPRIMENTO, CONCRETO LANÇADO POR CAMINHÃO BETONEIRA (EXCLUSIVE MOBILIZAÇÃO E DESMOBILIZAÇÃO). AF_02/2015</v>
          </cell>
          <cell r="C7868" t="str">
            <v>M</v>
          </cell>
          <cell r="D7868">
            <v>135.34</v>
          </cell>
        </row>
        <row r="7869">
          <cell r="A7869">
            <v>90888</v>
          </cell>
          <cell r="B7869" t="str">
            <v>ESTACA ESCAVADA MECANICAMENTE, SEM FLUIDO ESTABILIZANTE, COM 60 CM DE DIÂMETRO, ACIMA DE 15 M DE COMPRIMENTO, CONCRETO LANÇADO POR CAMINHÃO BETONEIRA (EXCLUSIVE MOBILIZAÇÃO E DESMOBILIZAÇÃO). AF_02/2015</v>
          </cell>
          <cell r="C7869" t="str">
            <v>M</v>
          </cell>
          <cell r="D7869">
            <v>134.47</v>
          </cell>
        </row>
        <row r="7870">
          <cell r="A7870">
            <v>90889</v>
          </cell>
          <cell r="B7870" t="str">
            <v>ESTACA ESCAVADA MECANICAMENTE, SEM FLUIDO ESTABILIZANTE, COM 60 CM DE DIÂMETRO, ATÉ 9 M DE COMPRIMENTO, CONCRETO LANÇADO POR BOMBA LANÇA (EXCLUSIVE MOBILIZAÇÃO E DESMOBILIZAÇÃO). AF_02/2015</v>
          </cell>
          <cell r="C7870" t="str">
            <v>M</v>
          </cell>
          <cell r="D7870">
            <v>161.65</v>
          </cell>
        </row>
        <row r="7871">
          <cell r="A7871">
            <v>90890</v>
          </cell>
          <cell r="B7871" t="str">
            <v>ESTACA ESCAVADA MECANICAMENTE, SEM FLUIDO ESTABILIZANTE, COM 60 CM DE DIÂMETRO, ACIMA DE 9 M ATÉ 15 M DE COMPRIMENTO, CONCRETO LANÇADO POR BOMBA LANÇA (EXCLUSIVE MOBILIZAÇÃO E DESMOBILIZAÇÃO). AF_02/2015</v>
          </cell>
          <cell r="C7871" t="str">
            <v>M</v>
          </cell>
          <cell r="D7871">
            <v>158.63</v>
          </cell>
        </row>
        <row r="7872">
          <cell r="A7872">
            <v>90891</v>
          </cell>
          <cell r="B7872" t="str">
            <v>ESTACA ESCAVADA MECANICAMENTE, SEM FLUIDO ESTABILIZANTE, COM 60 CM DE DIÂMETRO, ACIMA DE 15 M DE COMPRIMENTO, CONCRETO LANÇADO POR BOMBA LANÇA (EXCLUSIVE MOBILIZAÇÃO E DESMOBILIZAÇÃO). AF_02/2015</v>
          </cell>
          <cell r="C7872" t="str">
            <v>M</v>
          </cell>
          <cell r="D7872">
            <v>157.29</v>
          </cell>
        </row>
        <row r="7873">
          <cell r="A7873">
            <v>90900</v>
          </cell>
          <cell r="B7873" t="str">
            <v>CONTRAPISO ACÚSTICO EM ARGAMASSA TRAÇO 1:4 (CIMENTO E AREIA), PREPARO MECÂNICO COM BETONEIRA 400L, APLICADO EM ÁREAS SECAS MENORES QUE 15M2, ESPESSURA 5CM. AF_10/2014</v>
          </cell>
          <cell r="C7873" t="str">
            <v>M2</v>
          </cell>
          <cell r="D7873">
            <v>56.8</v>
          </cell>
        </row>
        <row r="7874">
          <cell r="A7874">
            <v>90902</v>
          </cell>
          <cell r="B7874" t="str">
            <v>CONTRAPISO ACÚSTICO EM ARGAMASSA TRAÇO 1:4 (CIMENTO E AREIA), PREPARO MANUAL, APLICADO EM ÁREAS SECAS MENORES QUE 15M2, ESPESSURA 5CM. AF_10/2014</v>
          </cell>
          <cell r="C7874" t="str">
            <v>M2</v>
          </cell>
          <cell r="D7874">
            <v>61.38</v>
          </cell>
        </row>
        <row r="7875">
          <cell r="A7875">
            <v>90903</v>
          </cell>
          <cell r="B7875" t="str">
            <v>CONTRAPISO ACÚSTICO EM ARGAMASSA PRONTA, PREPARO MECÂNICO COM MISTURADOR 300 KG, APLICADO EM ÁREAS SECAS MENORES QUE 15M2, ESPESSURA 5CM. AF_10/2014</v>
          </cell>
          <cell r="C7875" t="str">
            <v>M2</v>
          </cell>
          <cell r="D7875">
            <v>114.03</v>
          </cell>
        </row>
        <row r="7876">
          <cell r="A7876">
            <v>90904</v>
          </cell>
          <cell r="B7876" t="str">
            <v>CONTRAPISO ACÚSTICO EM ARGAMASSA PRONTA, PREPARO MANUAL, APLICADO EM ÁREAS SECAS MENORES QUE 15M2, ESPESSURA 5CM. AF_10/2014</v>
          </cell>
          <cell r="C7876" t="str">
            <v>M2</v>
          </cell>
          <cell r="D7876">
            <v>123.15</v>
          </cell>
        </row>
        <row r="7877">
          <cell r="A7877">
            <v>90910</v>
          </cell>
          <cell r="B7877" t="str">
            <v>CONTRAPISO ACÚSTICO EM ARGAMASSA TRAÇO 1:4 (CIMENTO E AREIA), PREPARO MECÂNICO COM BETONEIRA 400L, APLICADO EM ÁREAS SECAS MENORES QUE 15M2, ESPESSURA 6CM. AF_10/2014</v>
          </cell>
          <cell r="C7877" t="str">
            <v>M2</v>
          </cell>
          <cell r="D7877">
            <v>60.02</v>
          </cell>
        </row>
        <row r="7878">
          <cell r="A7878">
            <v>90912</v>
          </cell>
          <cell r="B7878" t="str">
            <v>CONTRAPISO ACÚSTICO EM ARGAMASSA TRAÇO 1:4 (CIMENTO E AREIA), PREPARO MANUAL, APLICADO EM ÁREAS SECAS MENORES QUE 15M2, ESPESSURA 6CM. AF_10/2014</v>
          </cell>
          <cell r="C7878" t="str">
            <v>M2</v>
          </cell>
          <cell r="D7878">
            <v>65.010000000000005</v>
          </cell>
        </row>
        <row r="7879">
          <cell r="A7879">
            <v>90913</v>
          </cell>
          <cell r="B7879" t="str">
            <v>CONTRAPISO ACÚSTICO EM ARGAMASSA PRONTA, PREPARO MECÂNICO COM MISTURADOR 300 KG, APLICADO EM ÁREAS SECAS MENORES QUE 15M2, ESPESSURA 6CM. AF_10/2014</v>
          </cell>
          <cell r="C7879" t="str">
            <v>M2</v>
          </cell>
          <cell r="D7879">
            <v>122.35</v>
          </cell>
        </row>
        <row r="7880">
          <cell r="A7880">
            <v>90914</v>
          </cell>
          <cell r="B7880" t="str">
            <v>CONTRAPISO ACÚSTICO EM ARGAMASSA PRONTA, PREPARO MANUAL, APLICADO EM ÁREAS SECAS MENORES QUE 15M2, ESPESSURA 6CM. AF_10/2014</v>
          </cell>
          <cell r="C7880" t="str">
            <v>M2</v>
          </cell>
          <cell r="D7880">
            <v>132.28</v>
          </cell>
        </row>
        <row r="7881">
          <cell r="A7881">
            <v>90920</v>
          </cell>
          <cell r="B7881" t="str">
            <v>CONTRAPISO ACÚSTICO EM ARGAMASSA TRAÇO 1:4 (CIMENTO E AREIA), PREPARO MECÂNICO COM BETONEIRA 400L, APLICADO EM ÁREAS SECAS MENORES QUE 15M2, ESPESSURA 7CM. AF_10/2014</v>
          </cell>
          <cell r="C7881" t="str">
            <v>M2</v>
          </cell>
          <cell r="D7881">
            <v>65.989999999999995</v>
          </cell>
        </row>
        <row r="7882">
          <cell r="A7882">
            <v>90922</v>
          </cell>
          <cell r="B7882" t="str">
            <v>CONTRAPISO ACÚSTICO EM ARGAMASSA TRAÇO 1:4 (CIMENTO E AREIA), PREPARO MANUAL, APLICADO EM ÁREAS SECAS MENORES QUE 15M2, ESPESSURA 7CM. AF_10/2014</v>
          </cell>
          <cell r="C7882" t="str">
            <v>M2</v>
          </cell>
          <cell r="D7882">
            <v>71.72</v>
          </cell>
        </row>
        <row r="7883">
          <cell r="A7883">
            <v>90923</v>
          </cell>
          <cell r="B7883" t="str">
            <v>CONTRAPISO ACÚSTICO EM ARGAMASSA PRONTA, PREPARO MECÂNICO COM MISTURADOR 300 KG, APLICADO EM ÁREAS SECAS MENORES QUE 15M2, ESPESSURA 7CM. AF_10/2014</v>
          </cell>
          <cell r="C7883" t="str">
            <v>M2</v>
          </cell>
          <cell r="D7883">
            <v>137.65</v>
          </cell>
        </row>
        <row r="7884">
          <cell r="A7884">
            <v>90924</v>
          </cell>
          <cell r="B7884" t="str">
            <v>CONTRAPISO ACÚSTICO EM ARGAMASSA PRONTA, PREPARO MANUAL, APLICADO EM ÁREAS SECAS MENORES QUE 15M2, ESPESSURA 7CM. AF_10/2014</v>
          </cell>
          <cell r="C7884" t="str">
            <v>M2</v>
          </cell>
          <cell r="D7884">
            <v>149.07</v>
          </cell>
        </row>
        <row r="7885">
          <cell r="A7885">
            <v>90930</v>
          </cell>
          <cell r="B7885" t="str">
            <v>CONTRAPISO ACÚSTICO EM ARGAMASSA TRAÇO 1:4 (CIMENTO E AREIA), PREPARO MECÂNICO COM BETONEIRA 400L, APLICADO EM ÁREAS SECAS MAIORES QUE 15M2, ESPESSURA 5CM. AF_10/2014</v>
          </cell>
          <cell r="C7885" t="str">
            <v>M2</v>
          </cell>
          <cell r="D7885">
            <v>52.08</v>
          </cell>
        </row>
        <row r="7886">
          <cell r="A7886">
            <v>90932</v>
          </cell>
          <cell r="B7886" t="str">
            <v>CONTRAPISO ACÚSTICO EM ARGAMASSA TRAÇO 1:4 (CIMENTO E AREIA), PREPARO MANUAL, APLICADO EM ÁREAS SECAS MAIORES QUE 15M2, ESPESSURA 5CM. AF_10/2014</v>
          </cell>
          <cell r="C7886" t="str">
            <v>M2</v>
          </cell>
          <cell r="D7886">
            <v>56.66</v>
          </cell>
        </row>
        <row r="7887">
          <cell r="A7887">
            <v>90933</v>
          </cell>
          <cell r="B7887" t="str">
            <v>CONTRAPISO ACÚSTICO EM ARGAMASSA PRONTA, PREPARO MECÂNICO COM MISTURADOR 300 KG, APLICADO EM ÁREAS SECAS MAIORES QUE 15M2, ESPESSURA 5CM. AF_10/2014</v>
          </cell>
          <cell r="C7887" t="str">
            <v>M2</v>
          </cell>
          <cell r="D7887">
            <v>109.31</v>
          </cell>
        </row>
        <row r="7888">
          <cell r="A7888">
            <v>90934</v>
          </cell>
          <cell r="B7888" t="str">
            <v>CONTRAPISO ACÚSTICO EM ARGAMASSA PRONTA, PREPARO MANUAL, APLICADO EM ÁREAS SECAS MAIORES QUE 15M2, ESPESSURA 5CM. AF_10/2014</v>
          </cell>
          <cell r="C7888" t="str">
            <v>M2</v>
          </cell>
          <cell r="D7888">
            <v>118.43</v>
          </cell>
        </row>
        <row r="7889">
          <cell r="A7889">
            <v>90940</v>
          </cell>
          <cell r="B7889" t="str">
            <v>CONTRAPISO ACÚSTICO EM ARGAMASSA TRAÇO 1:4 (CIMENTO E AREIA), PREPARO MECÂNICO COM BETONEIRA 400L, APLICADO EM ÁREAS SECAS MAIORES QUE 15M2, ESPESSURA 6CM. AF_10/2014</v>
          </cell>
          <cell r="C7889" t="str">
            <v>M2</v>
          </cell>
          <cell r="D7889">
            <v>55.33</v>
          </cell>
        </row>
        <row r="7890">
          <cell r="A7890">
            <v>90942</v>
          </cell>
          <cell r="B7890" t="str">
            <v>CONTRAPISO ACÚSTICO EM ARGAMASSA TRAÇO 1:4 (CIMENTO E AREIA), PREPARO MANUAL, APLICADO EM ÁREAS SECAS MAIORES QUE 15M2, ESPESSURA 6CM. AF_10/2014</v>
          </cell>
          <cell r="C7890" t="str">
            <v>M2</v>
          </cell>
          <cell r="D7890">
            <v>60.32</v>
          </cell>
        </row>
        <row r="7891">
          <cell r="A7891">
            <v>90943</v>
          </cell>
          <cell r="B7891" t="str">
            <v>CONTRAPISO ACÚSTICO EM ARGAMASSA PRONTA, PREPARO MECÂNICO COM MISTURADOR 300 KG, APLICADO EM ÁREAS SECAS MAIORES QUE 15M2, ESPESSURA 6CM. AF_10/2014</v>
          </cell>
          <cell r="C7891" t="str">
            <v>M2</v>
          </cell>
          <cell r="D7891">
            <v>117.66</v>
          </cell>
        </row>
        <row r="7892">
          <cell r="A7892">
            <v>90944</v>
          </cell>
          <cell r="B7892" t="str">
            <v>CONTRAPISO ACÚSTICO EM ARGAMASSA PRONTA, PREPARO MANUAL, APLICADO EM ÁREAS SECAS MAIORES QUE 15M2, ESPESSURA 6CM. AF_10/2014</v>
          </cell>
          <cell r="C7892" t="str">
            <v>M2</v>
          </cell>
          <cell r="D7892">
            <v>127.59</v>
          </cell>
        </row>
        <row r="7893">
          <cell r="A7893">
            <v>90950</v>
          </cell>
          <cell r="B7893" t="str">
            <v>CONTRAPISO ACÚSTICO EM ARGAMASSA TRAÇO 1:4 (CIMENTO E AREIA), PREPARO MECÂNICO COM BETONEIRA 400L, APLICADO EM ÁREAS SECAS MAIORES QUE 15M2, ESPESSURA 7CM. AF_10/2014</v>
          </cell>
          <cell r="C7893" t="str">
            <v>M2</v>
          </cell>
          <cell r="D7893">
            <v>61.27</v>
          </cell>
        </row>
        <row r="7894">
          <cell r="A7894">
            <v>90952</v>
          </cell>
          <cell r="B7894" t="str">
            <v>CONTRAPISO ACÚSTICO EM ARGAMASSA TRAÇO 1:4 (CIMENTO E AREIA), PREPARO MANUAL, APLICADO EM ÁREAS SECAS MAIORES QUE 15M2, ESPESSURA 7CM. AF_10/2014</v>
          </cell>
          <cell r="C7894" t="str">
            <v>M2</v>
          </cell>
          <cell r="D7894">
            <v>67</v>
          </cell>
        </row>
        <row r="7895">
          <cell r="A7895">
            <v>90953</v>
          </cell>
          <cell r="B7895" t="str">
            <v>CONTRAPISO ACÚSTICO EM ARGAMASSA PRONTA, PREPARO MECÂNICO COM MISTURADOR 300 KG, APLICADO EM ÁREAS SECAS MAIORES QUE 15M2, ESPESSURA 7CM. AF_10/2014</v>
          </cell>
          <cell r="C7895" t="str">
            <v>M2</v>
          </cell>
          <cell r="D7895">
            <v>132.93</v>
          </cell>
        </row>
        <row r="7896">
          <cell r="A7896">
            <v>90954</v>
          </cell>
          <cell r="B7896" t="str">
            <v>CONTRAPISO ACÚSTICO EM ARGAMASSA PRONTA, PREPARO MANUAL, APLICADO EM ÁREAS SECAS MAIORES QUE 15M2, ESPESSURA 7CM. AF_10/2014</v>
          </cell>
          <cell r="C7896" t="str">
            <v>M2</v>
          </cell>
          <cell r="D7896">
            <v>144.35</v>
          </cell>
        </row>
        <row r="7897">
          <cell r="A7897">
            <v>90957</v>
          </cell>
          <cell r="B7897" t="str">
            <v>COMPRESSOR DE AR REBOCÁVEL, VAZÃO 189 PCM, PRESSÃO EFETIVA DE TRABALHO 102 PSI, MOTOR DIESEL, POTÊNCIA 63 CV - DEPRECIAÇÃO. AF_06/2015</v>
          </cell>
          <cell r="C7897" t="str">
            <v>H</v>
          </cell>
          <cell r="D7897">
            <v>1.92</v>
          </cell>
        </row>
        <row r="7898">
          <cell r="A7898">
            <v>90958</v>
          </cell>
          <cell r="B7898" t="str">
            <v>COMPRESSOR DE AR REBOCÁVEL, VAZÃO 189 PCM, PRESSÃO EFETIVA DE TRABALHO 102 PSI, MOTOR DIESEL, POTÊNCIA 63 CV - JUROS. AF_06/2015</v>
          </cell>
          <cell r="C7898" t="str">
            <v>H</v>
          </cell>
          <cell r="D7898">
            <v>0.5</v>
          </cell>
        </row>
        <row r="7899">
          <cell r="A7899">
            <v>90960</v>
          </cell>
          <cell r="B7899" t="str">
            <v>COMPRESSOR DE AR REBOCÁVEL, VAZÃO 89 PCM, PRESSÃO EFETIVA DE TRABALHO 102 PSI, MOTOR DIESEL, POTÊNCIA 20 CV - DEPRECIAÇÃO. AF_06/2015</v>
          </cell>
          <cell r="C7899" t="str">
            <v>H</v>
          </cell>
          <cell r="D7899">
            <v>2.56</v>
          </cell>
        </row>
        <row r="7900">
          <cell r="A7900">
            <v>90961</v>
          </cell>
          <cell r="B7900" t="str">
            <v>COMPRESSOR DE AR REBOCÁVEL, VAZÃO 89 PCM, PRESSÃO EFETIVA DE TRABALHO 102 PSI, MOTOR DIESEL, POTÊNCIA 20 CV - JUROS. AF_06/2015</v>
          </cell>
          <cell r="C7900" t="str">
            <v>H</v>
          </cell>
          <cell r="D7900">
            <v>0.67</v>
          </cell>
        </row>
        <row r="7901">
          <cell r="A7901">
            <v>90962</v>
          </cell>
          <cell r="B7901" t="str">
            <v>COMPRESSOR DE AR REBOCÁVEL, VAZÃO 89 PCM, PRESSÃO EFETIVA DE TRABALHO 102 PSI, MOTOR DIESEL, POTÊNCIA 20 CV - MANUTENÇÃO. AF_06/2015</v>
          </cell>
          <cell r="C7901" t="str">
            <v>H</v>
          </cell>
          <cell r="D7901">
            <v>3.21</v>
          </cell>
        </row>
        <row r="7902">
          <cell r="A7902">
            <v>90963</v>
          </cell>
          <cell r="B7902" t="str">
            <v>COMPRESSOR DE AR REBOCÁVEL, VAZÃO 89 PCM, PRESSÃO EFETIVA DE TRABALHO 102 PSI, MOTOR DIESEL, POTÊNCIA 20 CV - MATERIAIS NA OPERAÇÃO. AF_06/2015</v>
          </cell>
          <cell r="C7902" t="str">
            <v>H</v>
          </cell>
          <cell r="D7902">
            <v>9.64</v>
          </cell>
        </row>
        <row r="7903">
          <cell r="A7903">
            <v>90964</v>
          </cell>
          <cell r="B7903" t="str">
            <v>COMPRESSOR DE AR REBOCÁVEL, VAZÃO 89 PCM, PRESSÃO EFETIVA DE TRABALHO 102 PSI, MOTOR DIESEL, POTÊNCIA 20 CV - CHP DIURNO. AF_06/2015</v>
          </cell>
          <cell r="C7903" t="str">
            <v>CHP</v>
          </cell>
          <cell r="D7903">
            <v>16.079999999999998</v>
          </cell>
        </row>
        <row r="7904">
          <cell r="A7904">
            <v>90965</v>
          </cell>
          <cell r="B7904" t="str">
            <v>COMPRESSOR DE AR REBOCÁVEL, VAZÃO 89 PCM, PRESSÃO EFETIVA DE TRABALHO 102 PSI, MOTOR DIESEL, POTÊNCIA 20 CV - CHI DIURNO. AF_06/2015</v>
          </cell>
          <cell r="C7904" t="str">
            <v>CHI</v>
          </cell>
          <cell r="D7904">
            <v>3.23</v>
          </cell>
        </row>
        <row r="7905">
          <cell r="A7905">
            <v>90968</v>
          </cell>
          <cell r="B7905" t="str">
            <v>COMPRESSOR DE AR REBOCAVEL, VAZÃO 250 PCM, PRESSAO DE TRABALHO 102 PSI, MOTOR A DIESEL POTÊNCIA 81 CV - DEPRECIAÇÃO. AF_06/2015</v>
          </cell>
          <cell r="C7905" t="str">
            <v>H</v>
          </cell>
          <cell r="D7905">
            <v>2.57</v>
          </cell>
        </row>
        <row r="7906">
          <cell r="A7906">
            <v>90969</v>
          </cell>
          <cell r="B7906" t="str">
            <v>COMPRESSOR DE AR REBOCAVEL, VAZÃO 250 PCM, PRESSAO DE TRABALHO 102 PSI, MOTOR A DIESEL POTÊNCIA 81 CV - JUROS. AF_06/2015</v>
          </cell>
          <cell r="C7906" t="str">
            <v>H</v>
          </cell>
          <cell r="D7906">
            <v>0.67</v>
          </cell>
        </row>
        <row r="7907">
          <cell r="A7907">
            <v>90970</v>
          </cell>
          <cell r="B7907" t="str">
            <v>COMPRESSOR DE AR REBOCAVEL, VAZÃO 250 PCM, PRESSAO DE TRABALHO 102 PSI, MOTOR A DIESEL POTÊNCIA 81 CV - MANUTENÇÃO. AF_06/2015</v>
          </cell>
          <cell r="C7907" t="str">
            <v>H</v>
          </cell>
          <cell r="D7907">
            <v>3.22</v>
          </cell>
        </row>
        <row r="7908">
          <cell r="A7908">
            <v>90971</v>
          </cell>
          <cell r="B7908" t="str">
            <v>COMPRESSOR DE AR REBOCAVEL, VAZÃO 250 PCM, PRESSAO DE TRABALHO 102 PSI, MOTOR A DIESEL POTÊNCIA 81 CV - MATERIAIS NA OPERAÇÃO. AF_06/2015</v>
          </cell>
          <cell r="C7908" t="str">
            <v>H</v>
          </cell>
          <cell r="D7908">
            <v>39.049999999999997</v>
          </cell>
        </row>
        <row r="7909">
          <cell r="A7909">
            <v>90972</v>
          </cell>
          <cell r="B7909" t="str">
            <v>COMPRESSOR DE AR REBOCAVEL, VAZÃO 250 PCM, PRESSAO DE TRABALHO 102 PSI, MOTOR A DIESEL POTÊNCIA 81 CV - CHP DIURNO. AF_06/2015</v>
          </cell>
          <cell r="C7909" t="str">
            <v>CHP</v>
          </cell>
          <cell r="D7909">
            <v>45.51</v>
          </cell>
        </row>
        <row r="7910">
          <cell r="A7910">
            <v>90973</v>
          </cell>
          <cell r="B7910" t="str">
            <v>COMPRESSOR DE AR REBOCAVEL, VAZÃO 250 PCM, PRESSAO DE TRABALHO 102 PSI, MOTOR A DIESEL POTÊNCIA 81 CV - CHI DIURNO. AF_06/2015</v>
          </cell>
          <cell r="C7910" t="str">
            <v>CHI</v>
          </cell>
          <cell r="D7910">
            <v>3.24</v>
          </cell>
        </row>
        <row r="7911">
          <cell r="A7911">
            <v>90975</v>
          </cell>
          <cell r="B7911" t="str">
            <v>COMPRESSOR DE AR REBOCÁVEL, VAZÃO 748 PCM, PRESSÃO EFETIVA DE TRABALHO 102 PSI, MOTOR DIESEL, POTÊNCIA 210 CV - DEPRECIAÇÃO. AF_06/2015</v>
          </cell>
          <cell r="C7911" t="str">
            <v>H</v>
          </cell>
          <cell r="D7911">
            <v>6.54</v>
          </cell>
        </row>
        <row r="7912">
          <cell r="A7912">
            <v>90976</v>
          </cell>
          <cell r="B7912" t="str">
            <v>COMPRESSOR DE AR REBOCÁVEL, VAZÃO 748 PCM, PRESSÃO EFETIVA DE TRABALHO 102 PSI, MOTOR DIESEL, POTÊNCIA 210 CV - JUROS. AF_06/2015</v>
          </cell>
          <cell r="C7912" t="str">
            <v>H</v>
          </cell>
          <cell r="D7912">
            <v>1.71</v>
          </cell>
        </row>
        <row r="7913">
          <cell r="A7913">
            <v>90977</v>
          </cell>
          <cell r="B7913" t="str">
            <v>COMPRESSOR DE AR REBOCÁVEL, VAZÃO 748 PCM, PRESSÃO EFETIVA DE TRABALHO 102 PSI, MOTOR DIESEL, POTÊNCIA 210 CV - MANUTENÇÃO. AF_06/2015</v>
          </cell>
          <cell r="C7913" t="str">
            <v>H</v>
          </cell>
          <cell r="D7913">
            <v>8.18</v>
          </cell>
        </row>
        <row r="7914">
          <cell r="A7914">
            <v>90978</v>
          </cell>
          <cell r="B7914" t="str">
            <v>COMPRESSOR DE AR REBOCÁVEL, VAZÃO 748 PCM, PRESSÃO EFETIVA DE TRABALHO 102 PSI, MOTOR DIESEL, POTÊNCIA 210 CV - MATERIAIS NA OPERAÇÃO. AF_06/2015</v>
          </cell>
          <cell r="C7914" t="str">
            <v>H</v>
          </cell>
          <cell r="D7914">
            <v>101.26</v>
          </cell>
        </row>
        <row r="7915">
          <cell r="A7915">
            <v>90979</v>
          </cell>
          <cell r="B7915" t="str">
            <v>COMPRESSOR DE AR REBOCÁVEL, VAZÃO 748 PCM, PRESSÃO EFETIVA DE TRABALHO 102 PSI, MOTOR DIESEL, POTÊNCIA 210 CV - CHP DIURNO. AF_06/2015</v>
          </cell>
          <cell r="C7915" t="str">
            <v>CHP</v>
          </cell>
          <cell r="D7915">
            <v>117.69</v>
          </cell>
        </row>
        <row r="7916">
          <cell r="A7916">
            <v>90982</v>
          </cell>
          <cell r="B7916" t="str">
            <v>COMPRESSOR DE AR REBOCÁVEL, VAZÃO 748 PCM, PRESSÃO EFETIVA DE TRABALHO 102 PSI, MOTOR DIESEL, POTÊNCIA 210 CV - CHI DIURNO. AF_06/2015</v>
          </cell>
          <cell r="C7916" t="str">
            <v>CHI</v>
          </cell>
          <cell r="D7916">
            <v>8.25</v>
          </cell>
        </row>
        <row r="7917">
          <cell r="A7917">
            <v>90991</v>
          </cell>
          <cell r="B7917" t="str">
            <v>ESCAVADEIRA HIDRÁULICA SOBRE ESTEIRAS, CAÇAMBA 0,80 M3, PESO OPERACIONAL 17,8 T, POTÊNCIA LÍQUIDA 110 HP - CHP DIURNO. AF_10/2014</v>
          </cell>
          <cell r="C7917" t="str">
            <v>CHP</v>
          </cell>
          <cell r="D7917">
            <v>126.84</v>
          </cell>
        </row>
        <row r="7918">
          <cell r="A7918">
            <v>90992</v>
          </cell>
          <cell r="B7918" t="str">
            <v>COMPRESSOR DE AR REBOCAVEL, VAZÃO 400 PCM, PRESSAO DE TRABALHO 102 PSI, MOTOR A DIESEL POTÊNCIA 110 CV - DEPRECIAÇÃO. AF_06/2015</v>
          </cell>
          <cell r="C7918" t="str">
            <v>H</v>
          </cell>
          <cell r="D7918">
            <v>3.05</v>
          </cell>
        </row>
        <row r="7919">
          <cell r="A7919">
            <v>90993</v>
          </cell>
          <cell r="B7919" t="str">
            <v>COMPRESSOR DE AR REBOCAVEL, VAZÃO 400 PCM, PRESSAO DE TRABALHO 102 PSI, MOTOR A DIESEL POTÊNCIA 110 CV - JUROS. AF_06/2015</v>
          </cell>
          <cell r="C7919" t="str">
            <v>H</v>
          </cell>
          <cell r="D7919">
            <v>0.8</v>
          </cell>
        </row>
        <row r="7920">
          <cell r="A7920">
            <v>90994</v>
          </cell>
          <cell r="B7920" t="str">
            <v>COMPRESSOR DE AR REBOCAVEL, VAZÃO 400 PCM, PRESSAO DE TRABALHO 102 PSI, MOTOR A DIESEL POTÊNCIA 110 CV - MANUTENÇÃO. AF_06/2015</v>
          </cell>
          <cell r="C7920" t="str">
            <v>H</v>
          </cell>
          <cell r="D7920">
            <v>3.82</v>
          </cell>
        </row>
        <row r="7921">
          <cell r="A7921">
            <v>90995</v>
          </cell>
          <cell r="B7921" t="str">
            <v>COMPRESSOR DE AR REBOCAVEL, VAZÃO 400 PCM, PRESSAO DE TRABALHO 102 PSI, MOTOR A DIESEL POTÊNCIA 110 CV - MATERIAIS NA OPERAÇÃO. AF_06/2015</v>
          </cell>
          <cell r="C7921" t="str">
            <v>H</v>
          </cell>
          <cell r="D7921">
            <v>53.03</v>
          </cell>
        </row>
        <row r="7922">
          <cell r="A7922">
            <v>90996</v>
          </cell>
          <cell r="B7922" t="str">
            <v>FORMAS MANUSEÁVEIS PARA PAREDES DE CONCRETO MOLDADAS IN LOCO, DE EDIFICAÇÕES DE MULTIPLOS PAVIMENTO, EM PLATIBANDA. AF_06/2015</v>
          </cell>
          <cell r="C7922" t="str">
            <v>M2</v>
          </cell>
          <cell r="D7922">
            <v>10.72</v>
          </cell>
        </row>
        <row r="7923">
          <cell r="A7923">
            <v>90997</v>
          </cell>
          <cell r="B7923" t="str">
            <v>FORMAS MANUSEÁVEIS PARA PAREDES DE CONCRETO MOLDADAS IN LOCO, DE EDIFICAÇÕES DE MULTIPLOS PAVIMENTOS, EM FACES INTERNAS DE PAREDES. AF_06/2015</v>
          </cell>
          <cell r="C7923" t="str">
            <v>M2</v>
          </cell>
          <cell r="D7923">
            <v>14.6</v>
          </cell>
        </row>
        <row r="7924">
          <cell r="A7924">
            <v>90998</v>
          </cell>
          <cell r="B7924" t="str">
            <v>FORMAS MANUSEÁVEIS PARA PAREDES DE CONCRETO MOLDADAS IN LOCO, DE EDIFICAÇÕES DE MULTIPLOS PAVIMENTOS, EM LAJES. AF_06/2015</v>
          </cell>
          <cell r="C7924" t="str">
            <v>M2</v>
          </cell>
          <cell r="D7924">
            <v>17.64</v>
          </cell>
        </row>
        <row r="7925">
          <cell r="A7925">
            <v>90999</v>
          </cell>
          <cell r="B7925" t="str">
            <v>COMPRESSOR DE AR REBOCAVEL, VAZÃO 400 PCM, PRESSAO DE TRABALHO 102 PSI, MOTOR A DIESEL POTÊNCIA 110 CV - CHP DIURNO. AF_06/2015</v>
          </cell>
          <cell r="C7925" t="str">
            <v>CHP</v>
          </cell>
          <cell r="D7925">
            <v>60.7</v>
          </cell>
        </row>
        <row r="7926">
          <cell r="A7926">
            <v>91000</v>
          </cell>
          <cell r="B7926" t="str">
            <v>FORMAS MANUSEÁVEIS PARA PAREDES DE CONCRETO MOLDADAS IN LOCO, DE EDIFICAÇÕES DE MULTIPLOS PAVIMENTOS, EM PANOS DE FACHADA COM VÃOS. AF_06/2015</v>
          </cell>
          <cell r="C7926" t="str">
            <v>M2</v>
          </cell>
          <cell r="D7926">
            <v>13.45</v>
          </cell>
        </row>
        <row r="7927">
          <cell r="A7927">
            <v>91001</v>
          </cell>
          <cell r="B7927" t="str">
            <v>COMPRESSOR DE AR REBOCAVEL, VAZÃO 400 PCM, PRESSAO DE TRABALHO 102 PSI, MOTOR A DIESEL POTÊNCIA 110 CV - CHI DIURNO. AF_06/2015</v>
          </cell>
          <cell r="C7927" t="str">
            <v>CHI</v>
          </cell>
          <cell r="D7927">
            <v>3.85</v>
          </cell>
        </row>
        <row r="7928">
          <cell r="A7928">
            <v>91002</v>
          </cell>
          <cell r="B7928" t="str">
            <v>FORMAS MANUSEÁVEIS PARA PAREDES DE CONCRETO MOLDADAS IN LOCO, DE EDIFICAÇÕES DE MULTIPLOS PAVIMENTOS, EM PANOS DE FACHADA SEM VÃOS. AF_06/2015</v>
          </cell>
          <cell r="C7928" t="str">
            <v>M2</v>
          </cell>
          <cell r="D7928">
            <v>12.36</v>
          </cell>
        </row>
        <row r="7929">
          <cell r="A7929">
            <v>91003</v>
          </cell>
          <cell r="B7929" t="str">
            <v>FORMAS MANUSEÁVEIS PARA PAREDES DE CONCRETO MOLDADAS IN LOCO, DE EDIFICAÇÕES DE MULTIPLOS PAVIMENTOS, EM PANOS DE FACHADA COM VARANDAS. AF_06/2015</v>
          </cell>
          <cell r="C7929" t="str">
            <v>M2</v>
          </cell>
          <cell r="D7929">
            <v>14.33</v>
          </cell>
        </row>
        <row r="7930">
          <cell r="A7930">
            <v>91004</v>
          </cell>
          <cell r="B7930" t="str">
            <v>FORMAS MANUSEÁVEIS PARA PAREDES DE CONCRETO MOLDADAS IN LOCO, DE EDIFICAÇÕES DE PAVIMENTO ÚNICO, EM FACES INTERNAS DE PAREDES. AF_06/2015</v>
          </cell>
          <cell r="C7930" t="str">
            <v>M2</v>
          </cell>
          <cell r="D7930">
            <v>11.25</v>
          </cell>
        </row>
        <row r="7931">
          <cell r="A7931">
            <v>91005</v>
          </cell>
          <cell r="B7931" t="str">
            <v>FORMAS MANUSEÁVEIS PARA PAREDES DE CONCRETO MOLDADAS IN LOCO, DE EDIFICAÇÕES DE PAVIMENTO ÚNICO, EM LAJES. AF_06/2015</v>
          </cell>
          <cell r="C7931" t="str">
            <v>M2</v>
          </cell>
          <cell r="D7931">
            <v>13.52</v>
          </cell>
        </row>
        <row r="7932">
          <cell r="A7932">
            <v>91006</v>
          </cell>
          <cell r="B7932" t="str">
            <v>FORMAS MANUSEÁVEIS PARA PAREDES DE CONCRETO MOLDADAS IN LOCO, DE EDIFICAÇÕES DE PAVIMENTO ÚNICO, EM PANOS DE FACHADA COM VÃOS. AF_06/2015</v>
          </cell>
          <cell r="C7932" t="str">
            <v>M2</v>
          </cell>
          <cell r="D7932">
            <v>10.39</v>
          </cell>
        </row>
        <row r="7933">
          <cell r="A7933">
            <v>91007</v>
          </cell>
          <cell r="B7933" t="str">
            <v>FORMAS MANUSEÁVEIS PARA PAREDES DE CONCRETO MOLDADAS IN LOCO, DE EDIFICAÇÕES DE PAVIMENTO ÚNICO, EM PANOS DE FACHADA SEM VÃOS. AF_06/2015</v>
          </cell>
          <cell r="C7933" t="str">
            <v>M2</v>
          </cell>
          <cell r="D7933">
            <v>9.31</v>
          </cell>
        </row>
        <row r="7934">
          <cell r="A7934">
            <v>91008</v>
          </cell>
          <cell r="B7934" t="str">
            <v>FORMAS MANUSEÁVEIS PARA PAREDES DE CONCRETO MOLDADAS IN LOCO, DE EDIFICAÇÕES DE PAVIMENTO ÚNICO, EM PANOS DE FACHADA COM VARANDA. AF_06/2015</v>
          </cell>
          <cell r="C7934" t="str">
            <v>M2</v>
          </cell>
          <cell r="D7934">
            <v>11.27</v>
          </cell>
        </row>
        <row r="7935">
          <cell r="A7935">
            <v>91009</v>
          </cell>
          <cell r="B7935" t="str">
            <v>PORTA DE MADEIRA PARA VERNIZ, SEMI-OCA (LEVE OU MÉDIA), 60X210CM, ESPESSURA DE 3,5CM, INCLUSO DOBRADIÇAS - FORNECIMENTO E INSTALAÇÃO. AF_08/2015</v>
          </cell>
          <cell r="C7935" t="str">
            <v>UN</v>
          </cell>
          <cell r="D7935">
            <v>286.39999999999998</v>
          </cell>
        </row>
        <row r="7936">
          <cell r="A7936">
            <v>91010</v>
          </cell>
          <cell r="B7936" t="str">
            <v>PORTA DE MADEIRA PARA VERNIZ, SEMI-OCA (LEVE OU MÉDIA), 70X210CM, ESPESSURA DE 3,5CM, INCLUSO DOBRADIÇAS - FORNECIMENTO E INSTALAÇÃO. AF_08/2015</v>
          </cell>
          <cell r="C7936" t="str">
            <v>UN</v>
          </cell>
          <cell r="D7936">
            <v>222.77</v>
          </cell>
        </row>
        <row r="7937">
          <cell r="A7937">
            <v>91011</v>
          </cell>
          <cell r="B7937" t="str">
            <v>PORTA DE MADEIRA PARA VERNIZ, SEMI-OCA (LEVE OU MÉDIA), 80X210CM, ESPESSURA DE 3,5CM, INCLUSO DOBRADIÇAS - FORNECIMENTO E INSTALAÇÃO. AF_08/2015</v>
          </cell>
          <cell r="C7937" t="str">
            <v>UN</v>
          </cell>
          <cell r="D7937">
            <v>329.99</v>
          </cell>
        </row>
        <row r="7938">
          <cell r="A7938">
            <v>91012</v>
          </cell>
          <cell r="B7938" t="str">
            <v>PORTA DE MADEIRA PARA VERNIZ, SEMI-OCA (LEVE OU MÉDIA), 90X210CM, ESPESSURA DE 3,5CM, INCLUSO DOBRADIÇAS - FORNECIMENTO E INSTALAÇÃO. AF_08/2015</v>
          </cell>
          <cell r="C7938" t="str">
            <v>UN</v>
          </cell>
          <cell r="D7938">
            <v>312.69</v>
          </cell>
        </row>
        <row r="7939">
          <cell r="A7939">
            <v>91013</v>
          </cell>
          <cell r="B7939" t="str">
            <v>KIT DE PORTA DE MADEIRA PARA VERNIZ, SEMI-OCA (LEVE OU MÉDIA), PADRÃO MÉDIO, 60X210CM, ESPESSURA DE 3,5CM, ITENS INCLUSOS: DOBRADIÇAS, MONTAGEM E INSTALAÇÃO DO BATENTE, SEM FECHADURA - FORNECIMENTO E INSTALAÇÃO. AF_08/2015</v>
          </cell>
          <cell r="C7939" t="str">
            <v>UN</v>
          </cell>
          <cell r="D7939">
            <v>533.64</v>
          </cell>
        </row>
        <row r="7940">
          <cell r="A7940">
            <v>91014</v>
          </cell>
          <cell r="B7940" t="str">
            <v>KIT DE PORTA DE MADEIRA PARA VERNIZ, SEMI-OCA (LEVE OU MÉDIA), PADRÃO MÉDIO, 70X210CM, ESPESSURA DE 3,5CM, ITENS INCLUSOS: DOBRADIÇAS, MONTAGEM E INSTALAÇÃO DO BATENTE, SEM FECHADURA - FORNECIMENTO E INSTALAÇÃO. AF_08/2015</v>
          </cell>
          <cell r="C7940" t="str">
            <v>UN</v>
          </cell>
          <cell r="D7940">
            <v>482.96</v>
          </cell>
        </row>
        <row r="7941">
          <cell r="A7941">
            <v>91015</v>
          </cell>
          <cell r="B7941" t="str">
            <v>KIT DE PORTA DE MADEIRA PARA VERNIZ, SEMI-OCA (LEVE OU MÉDIA), PADRÃO MÉDIO, 80X210CM, ESPESSURA DE 3,5CM, ITENS INCLUSOS: DOBRADIÇAS, MONTAGEM E INSTALAÇÃO DO BATENTE, SEM FECHADURA - FORNECIMENTO E INSTALAÇÃO. AF_08/2015</v>
          </cell>
          <cell r="C7941" t="str">
            <v>UN</v>
          </cell>
          <cell r="D7941">
            <v>603.11</v>
          </cell>
        </row>
        <row r="7942">
          <cell r="A7942">
            <v>91016</v>
          </cell>
          <cell r="B7942" t="str">
            <v>KIT DE PORTA DE MADEIRA PARA VERNIZ, SEMI-OCA (LEVE OU MÉDIA), PADRÃO MÉDIO, 90X210CM, ESPESSURA DE 3,5CM, ITENS INCLUSOS: DOBRADIÇAS, MONTAGEM E INSTALAÇÃO DO BATENTE, SEM FECHADURA - FORNECIMENTO E INSTALAÇÃO. AF_08/2015</v>
          </cell>
          <cell r="C7942" t="str">
            <v>UN</v>
          </cell>
          <cell r="D7942">
            <v>598.88</v>
          </cell>
        </row>
        <row r="7943">
          <cell r="A7943">
            <v>91021</v>
          </cell>
          <cell r="B7943" t="str">
            <v>PERFURATRIZ HIDRÁULICA SOBRE CAMINHÃO COM TRADO CURTO ACOPLADO, PROFUNDIDADE MÁXIMA DE 20 M, DIÂMETRO MÁXIMO DE 1500 MM, POTÊNCIA INSTALADA DE 137 HP, MESA ROTATIVA COM TORQUE MÁXIMO DE 30 KNM - IMPOSTOS E SEGUROS. AF_06/2015</v>
          </cell>
          <cell r="C7943" t="str">
            <v>H</v>
          </cell>
          <cell r="D7943">
            <v>2.94</v>
          </cell>
        </row>
        <row r="7944">
          <cell r="A7944">
            <v>91026</v>
          </cell>
          <cell r="B7944" t="str">
            <v>CAMINHÃO TRUCADO (C/ TERCEIRO EIXO) ELETRÔNICO - POTÊNCIA 231CV - PBT = 22000KG - DIST. ENTRE EIXOS 5170 MM - INCLUI CARROCERIA FIXA ABERTA DE MADEIRA - DEPRECIAÇÃO. AF_06/2015</v>
          </cell>
          <cell r="C7944" t="str">
            <v>H</v>
          </cell>
          <cell r="D7944">
            <v>8.36</v>
          </cell>
        </row>
        <row r="7945">
          <cell r="A7945">
            <v>91027</v>
          </cell>
          <cell r="B7945" t="str">
            <v>CAMINHÃO TRUCADO (C/ TERCEIRO EIXO) ELETRÔNICO - POTÊNCIA 231CV - PBT = 22000KG - DIST. ENTRE EIXOS 5170 MM - INCLUI CARROCERIA FIXA ABERTA DE MADEIRA - JUROS. AF_06/2015</v>
          </cell>
          <cell r="C7945" t="str">
            <v>H</v>
          </cell>
          <cell r="D7945">
            <v>3.34</v>
          </cell>
        </row>
        <row r="7946">
          <cell r="A7946">
            <v>91028</v>
          </cell>
          <cell r="B7946" t="str">
            <v>CAMINHÃO TRUCADO (C/ TERCEIRO EIXO) ELETRÔNICO - POTÊNCIA 231CV - PBT = 22000KG - DIST. ENTRE EIXOS 5170 MM - INCLUI CARROCERIA FIXA ABERTA DE MADEIRA - IMPOSTOS E SEGUROS. AF_06/2015</v>
          </cell>
          <cell r="C7946" t="str">
            <v>H</v>
          </cell>
          <cell r="D7946">
            <v>0.67</v>
          </cell>
        </row>
        <row r="7947">
          <cell r="A7947">
            <v>91029</v>
          </cell>
          <cell r="B7947" t="str">
            <v>CAMINHÃO TRUCADO (C/ TERCEIRO EIXO) ELETRÔNICO - POTÊNCIA 231CV - PBT = 22000KG - DIST. ENTRE EIXOS 5170 MM - INCLUI CARROCERIA FIXA ABERTA DE MADEIRA - MANUTENÇÃO. AF_06/2015</v>
          </cell>
          <cell r="C7947" t="str">
            <v>H</v>
          </cell>
          <cell r="D7947">
            <v>15.68</v>
          </cell>
        </row>
        <row r="7948">
          <cell r="A7948">
            <v>91030</v>
          </cell>
          <cell r="B7948" t="str">
            <v>CAMINHÃO TRUCADO (C/ TERCEIRO EIXO) ELETRÔNICO - POTÊNCIA 231CV - PBT = 22000KG - DIST. ENTRE EIXOS 5170 MM - INCLUI CARROCERIA FIXA ABERTA DE MADEIRA - MATERIAIS NA OPERAÇÃO. AF_06/2015</v>
          </cell>
          <cell r="C7948" t="str">
            <v>H</v>
          </cell>
          <cell r="D7948">
            <v>111.38</v>
          </cell>
        </row>
        <row r="7949">
          <cell r="A7949">
            <v>91031</v>
          </cell>
          <cell r="B7949" t="str">
            <v>CAMINHÃO TRUCADO (C/ TERCEIRO EIXO) ELETRÔNICO - POTÊNCIA 231CV - PBT = 22000KG - DIST. ENTRE EIXOS 5170 MM - INCLUI CARROCERIA FIXA ABERTA DE MADEIRA - CHP DIURNO. AF_06/2015</v>
          </cell>
          <cell r="C7949" t="str">
            <v>CHP</v>
          </cell>
          <cell r="D7949">
            <v>153.35</v>
          </cell>
        </row>
        <row r="7950">
          <cell r="A7950">
            <v>91032</v>
          </cell>
          <cell r="B7950" t="str">
            <v>CAMINHÃO TRUCADO (C/ TERCEIRO EIXO) ELETRÔNICO - POTÊNCIA 231CV - PBT = 22000KG - DIST. ENTRE EIXOS 5170 MM - INCLUI CARROCERIA FIXA ABERTA DE MADEIRA - CHI DIURNO. AF_06/2015</v>
          </cell>
          <cell r="C7950" t="str">
            <v>CHI</v>
          </cell>
          <cell r="D7950">
            <v>26.29</v>
          </cell>
        </row>
        <row r="7951">
          <cell r="A7951">
            <v>91069</v>
          </cell>
          <cell r="B7951" t="str">
            <v>EXECUÇÃO DE REVESTIMENTO DE CONCRETO PROJETADO COM ESPESSURA DE 7 CM, ARMADO COM TELA, INCLINAÇÃO MENOR QUE 90°, APLICAÇÃO CONTÍNUA, UTILIZANDO EQUIPAMENTO DE PROJEÇÃO COM 6 M³/H DE CAPACIDADE. AF_01/2016</v>
          </cell>
          <cell r="C7951" t="str">
            <v>M2</v>
          </cell>
          <cell r="D7951">
            <v>77.5</v>
          </cell>
        </row>
        <row r="7952">
          <cell r="A7952">
            <v>91070</v>
          </cell>
          <cell r="B7952" t="str">
            <v>EXECUÇÃO DE REVESTIMENTO DE CONCRETO PROJETADO COM ESPESSURA DE 10 CM, ARMADO COM TELA, INCLINAÇÃO MENOR QUE 90°, APLICAÇÃO CONTÍNUA, UTILIZANDO EQUIPAMENTO DE PROJEÇÃO COM 6 M³/H DE CAPACIDADE. AF_01/2016</v>
          </cell>
          <cell r="C7952" t="str">
            <v>M2</v>
          </cell>
          <cell r="D7952">
            <v>85.69</v>
          </cell>
        </row>
        <row r="7953">
          <cell r="A7953">
            <v>91071</v>
          </cell>
          <cell r="B7953" t="str">
            <v>EXECUÇÃO DE REVESTIMENTO DE CONCRETO PROJETADO COM ESPESSURA DE 7 CM, ARMADO COM TELA, INCLINAÇÃO DE 90°, APLICAÇÃO CONTÍNUA, UTILIZANDO EQUIPAMENTO DE PROJEÇÃO COM 6 M³/H DE CAPACIDADE. AF_01/2016</v>
          </cell>
          <cell r="C7953" t="str">
            <v>M2</v>
          </cell>
          <cell r="D7953">
            <v>105.53</v>
          </cell>
        </row>
        <row r="7954">
          <cell r="A7954">
            <v>91072</v>
          </cell>
          <cell r="B7954" t="str">
            <v>EXECUÇÃO DE REVESTIMENTO DE CONCRETO PROJETADO COM ESPESSURA DE 10 CM, ARMADO COM TELA, INCLINAÇÃO DE 90°, APLICAÇÃO CONTÍNUA, UTILIZANDO EQUIPAMENTO DE PROJEÇÃO COM 6 M³/H DE CAPACIDADE. AF_01/2016</v>
          </cell>
          <cell r="C7954" t="str">
            <v>M2</v>
          </cell>
          <cell r="D7954">
            <v>113.68</v>
          </cell>
        </row>
        <row r="7955">
          <cell r="A7955">
            <v>91073</v>
          </cell>
          <cell r="B7955" t="str">
            <v>EXECUÇÃO DE REVESTIMENTO DE CONCRETO PROJETADO COM ESPESSURA DE 7 CM, ARMADO COM TELA, INCLINAÇÃO MENOR QUE 90°, APLICAÇÃO CONTÍNUA, UTILIZANDO EQUIPAMENTO DE PROJEÇÃO COM 3 M³/H DE CAPACIDADE. AF_01/2016</v>
          </cell>
          <cell r="C7955" t="str">
            <v>M2</v>
          </cell>
          <cell r="D7955">
            <v>87.47</v>
          </cell>
        </row>
        <row r="7956">
          <cell r="A7956">
            <v>91074</v>
          </cell>
          <cell r="B7956" t="str">
            <v>EXECUÇÃO DE REVESTIMENTO DE CONCRETO PROJETADO COM ESPESSURA DE 10 CM, ARMADO COM TELA, INCLINAÇÃO MENOR QUE 90°, APLICAÇÃO CONTÍNUA, UTILIZANDO EQUIPAMENTO DE PROJEÇÃO COM 3 M³/H DE CAPACIDADE. AF_01/2016</v>
          </cell>
          <cell r="C7956" t="str">
            <v>M2</v>
          </cell>
          <cell r="D7956">
            <v>96.68</v>
          </cell>
        </row>
        <row r="7957">
          <cell r="A7957">
            <v>91075</v>
          </cell>
          <cell r="B7957" t="str">
            <v>EXECUÇÃO DE REVESTIMENTO DE CONCRETO PROJETADO COM ESPESSURA DE 7 CM, ARMADO COM TELA, INCLINAÇÃO DE 90°, APLICAÇÃO CONTÍNUA, UTILIZANDO EQUIPAMENTO DE PROJEÇÃO COM 3 M³/H DE CAPACIDADE. AF_01/2016</v>
          </cell>
          <cell r="C7957" t="str">
            <v>M2</v>
          </cell>
          <cell r="D7957">
            <v>117.4</v>
          </cell>
        </row>
        <row r="7958">
          <cell r="A7958">
            <v>91076</v>
          </cell>
          <cell r="B7958" t="str">
            <v>EXECUÇÃO DE REVESTIMENTO DE CONCRETO PROJETADO COM ESPESSURA DE 10 CM, ARMADO COM TELA, INCLINAÇÃO DE 90°, APLICAÇÃO CONTÍNUA, UTILIZANDO EQUIPAMENTO DE PROJEÇÃO COM 3 M³/H DE CAPACIDADE. AF_01/2016</v>
          </cell>
          <cell r="C7958" t="str">
            <v>M2</v>
          </cell>
          <cell r="D7958">
            <v>126.63</v>
          </cell>
        </row>
        <row r="7959">
          <cell r="A7959">
            <v>91077</v>
          </cell>
          <cell r="B7959" t="str">
            <v>EXECUÇÃO DE REVESTIMENTO DE CONCRETO PROJETADO COM ESPESSURA DE 7 CM, ARMADO COM FIBRAS DE AÇO, INCLINAÇÃO MENOR QUE 90°, APLICAÇÃO CONTÍNUA, UTILIZANDO EQUIPAMENTO DE PROJEÇÃO COM 6 M³/H DE CAPACIDADE. AF_01/2016</v>
          </cell>
          <cell r="C7959" t="str">
            <v>M2</v>
          </cell>
          <cell r="D7959">
            <v>115.63</v>
          </cell>
        </row>
        <row r="7960">
          <cell r="A7960">
            <v>91078</v>
          </cell>
          <cell r="B7960" t="str">
            <v>EXECUÇÃO DE REVESTIMENTO DE CONCRETO PROJETADO COM ESPESSURA DE 10 CM, ARMADO COM FIBRAS DE AÇO, INCLINAÇÃO MENOR QUE 90°, APLICAÇÃO CONTÍNUA, UTILIZANDO EQUIPAMENTO DE PROJEÇÃO COM 6 M³/H DE CAPACIDADE. AF_01/2016</v>
          </cell>
          <cell r="C7960" t="str">
            <v>M2</v>
          </cell>
          <cell r="D7960">
            <v>136.84</v>
          </cell>
        </row>
        <row r="7961">
          <cell r="A7961">
            <v>91079</v>
          </cell>
          <cell r="B7961" t="str">
            <v>EXECUÇÃO DE REVESTIMENTO DE CONCRETO PROJETADO COM ESPESSURA DE 7 CM, ARMADO COM FIBRAS DE AÇO, INCLINAÇÃO DE 90°, APLICAÇÃO CONTÍNUA, UTILIZANDO EQUIPAMENTO DE PROJEÇÃO COM 6 M³/H DE CAPACIDADE. AF_01/2016</v>
          </cell>
          <cell r="C7961" t="str">
            <v>M2</v>
          </cell>
          <cell r="D7961">
            <v>119.7</v>
          </cell>
        </row>
        <row r="7962">
          <cell r="A7962">
            <v>91080</v>
          </cell>
          <cell r="B7962" t="str">
            <v>EXECUÇÃO DE REVESTIMENTO DE CONCRETO PROJETADO COM ESPESSURA DE 10 CM, ARMADO COM FIBRAS DE AÇO, INCLINAÇÃO DE 90°, APLICAÇÃO CONTÍNUA, UTILIZANDO EQUIPAMENTO DE PROJEÇÃO COM 6 M³/H DE CAPACIDADE. AF_01/2016</v>
          </cell>
          <cell r="C7962" t="str">
            <v>M2</v>
          </cell>
          <cell r="D7962">
            <v>140.75</v>
          </cell>
        </row>
        <row r="7963">
          <cell r="A7963">
            <v>91081</v>
          </cell>
          <cell r="B7963" t="str">
            <v>EXECUÇÃO DE REVESTIMENTO DE CONCRETO PROJETADO COM ESPESSURA DE 7 CM, ARMADO COM FIBRAS DE AÇO, INCLINAÇÃO MENOR QUE 90°, APLICAÇÃO CONTÍNUA, UTILIZANDO EQUIPAMENTO DE PROJEÇÃO COM 3 M³/H DE CAPACIDADE. AF_01/2016</v>
          </cell>
          <cell r="C7963" t="str">
            <v>M2</v>
          </cell>
          <cell r="D7963">
            <v>126.71</v>
          </cell>
        </row>
        <row r="7964">
          <cell r="A7964">
            <v>91082</v>
          </cell>
          <cell r="B7964" t="str">
            <v>EXECUÇÃO DE REVESTIMENTO DE CONCRETO PROJETADO COM ESPESSURA DE 10 CM, ARMADO COM FIBRAS DE AÇO, INCLINAÇÃO MENOR QUE 90°, APLICAÇÃO CONTÍNUA, UTILIZANDO EQUIPAMENTO DE PROJEÇÃO COM 3 M³/H DE CAPACIDADE. AF_01/2016</v>
          </cell>
          <cell r="C7964" t="str">
            <v>M2</v>
          </cell>
          <cell r="D7964">
            <v>148.82</v>
          </cell>
        </row>
        <row r="7965">
          <cell r="A7965">
            <v>91083</v>
          </cell>
          <cell r="B7965" t="str">
            <v>EXECUÇÃO DE REVESTIMENTO DE CONCRETO PROJETADO COM ESPESSURA DE 7 CM, ARMADO COM FIBRAS DE AÇO, INCLINAÇÃO DE 90°, APLICAÇÃO CONTÍNUA, UTILIZANDO EQUIPAMENTO DE PROJEÇÃO COM 3 M³/H DE CAPACIDADE. AF_01/2016</v>
          </cell>
          <cell r="C7965" t="str">
            <v>M2</v>
          </cell>
          <cell r="D7965">
            <v>133.83000000000001</v>
          </cell>
        </row>
        <row r="7966">
          <cell r="A7966">
            <v>91084</v>
          </cell>
          <cell r="B7966" t="str">
            <v>EXECUÇÃO DE REVESTIMENTO DE CONCRETO PROJETADO COM ESPESSURA DE 10 CM, ARMADO COM FIBRAS DE AÇO, INCLINAÇÃO DE 90°, APLICAÇÃO CONTÍNUA, UTILIZANDO EQUIPAMENTO DE PROJEÇÃO COM 3 M³/H DE CAPACIDADE. AF_01/2016</v>
          </cell>
          <cell r="C7966" t="str">
            <v>M2</v>
          </cell>
          <cell r="D7966">
            <v>155.78</v>
          </cell>
        </row>
        <row r="7967">
          <cell r="A7967">
            <v>91086</v>
          </cell>
          <cell r="B7967" t="str">
            <v>EXECUÇÃO DE REVESTIMENTO DE CONCRETO PROJETADO COM ESPESSURA DE 7 CM, ARMADO COM TELA, INCLINAÇÃO MENOR QUE 90°, APLICAÇÃO DESCONTÍNUA, UTILIZANDO EQUIPAMENTO DE PROJEÇÃO COM 6 M³/H DE CAPACIDADE. AF_01/2016</v>
          </cell>
          <cell r="C7967" t="str">
            <v>M2</v>
          </cell>
          <cell r="D7967">
            <v>84.82</v>
          </cell>
        </row>
        <row r="7968">
          <cell r="A7968">
            <v>91087</v>
          </cell>
          <cell r="B7968" t="str">
            <v>EXECUÇÃO DE REVESTIMENTO DE CONCRETO PROJETADO COM ESPESSURA DE 10 CM, ARMADO COM TELA, INCLINAÇÃO MENOR QUE 90°, APLICAÇÃO DESCONTÍNUA, UTILIZANDO EQUIPAMENTO DE PROJEÇÃO COM 6 M³/H DE CAPACIDADE. AF_01/2016</v>
          </cell>
          <cell r="C7968" t="str">
            <v>M2</v>
          </cell>
          <cell r="D7968">
            <v>93.22</v>
          </cell>
        </row>
        <row r="7969">
          <cell r="A7969">
            <v>91088</v>
          </cell>
          <cell r="B7969" t="str">
            <v>EXECUÇÃO DE REVESTIMENTO DE CONCRETO PROJETADO COM ESPESSURA DE 7 CM, ARMADO COM TELA, INCLINAÇÃO DE 90°, APLICAÇÃO DESCONTÍNUA, UTILIZANDO EQUIPAMENTO DE PROJEÇÃO COM 6 M³/H DE CAPACIDADE. AF_01/2016</v>
          </cell>
          <cell r="C7969" t="str">
            <v>M2</v>
          </cell>
          <cell r="D7969">
            <v>113.87</v>
          </cell>
        </row>
        <row r="7970">
          <cell r="A7970">
            <v>91089</v>
          </cell>
          <cell r="B7970" t="str">
            <v>EXECUÇÃO DE REVESTIMENTO DE CONCRETO PROJETADO COM ESPESSURA DE 10 CM, ARMADO COM TELA, INCLINAÇÃO DE 90°, APLICAÇÃO DESCONTÍNUA, UTILIZANDO EQUIPAMENTO DE PROJEÇÃO COM 6 M³/H DE CAPACIDADE. AF_01/2016</v>
          </cell>
          <cell r="C7970" t="str">
            <v>M2</v>
          </cell>
          <cell r="D7970">
            <v>122.37</v>
          </cell>
        </row>
        <row r="7971">
          <cell r="A7971">
            <v>91090</v>
          </cell>
          <cell r="B7971" t="str">
            <v>EXECUÇÃO DE REVESTIMENTO DE CONCRETO PROJETADO COM ESPESSURA DE 7 CM, ARMADO COM TELA, INCLINAÇÃO MENOR QUE 90°, APLICAÇÃO DESCONTÍNUA, UTILIZANDO EQUIPAMENTO DE PROJEÇÃO COM 3 M³/H DE CAPACIDADE. AF_01/2016</v>
          </cell>
          <cell r="C7971" t="str">
            <v>M2</v>
          </cell>
          <cell r="D7971">
            <v>93.46</v>
          </cell>
        </row>
        <row r="7972">
          <cell r="A7972">
            <v>91091</v>
          </cell>
          <cell r="B7972" t="str">
            <v>EXECUÇÃO DE REVESTIMENTO DE CONCRETO PROJETADO COM ESPESSURA DE 10 CM, ARMADO COM TELA, INCLINAÇÃO MENOR QUE 90°, APLICAÇÃO DESCONTÍNUA, UTILIZANDO EQUIPAMENTO DE PROJEÇÃO COM 3 M³/H DE CAPACIDADE. AF_01/2016</v>
          </cell>
          <cell r="C7972" t="str">
            <v>M2</v>
          </cell>
          <cell r="D7972">
            <v>103.03</v>
          </cell>
        </row>
        <row r="7973">
          <cell r="A7973">
            <v>91092</v>
          </cell>
          <cell r="B7973" t="str">
            <v>EXECUÇÃO DE REVESTIMENTO DE CONCRETO PROJETADO COM ESPESSURA DE 7 CM, ARMADO COM TELA, INCLINAÇÃO DE 90°, APLICAÇÃO DESCONTÍNUA, UTILIZANDO EQUIPAMENTO DE PROJEÇÃO COM 3 M³/H DE CAPACIDADE. AF_01/2016</v>
          </cell>
          <cell r="C7973" t="str">
            <v>M2</v>
          </cell>
          <cell r="D7973">
            <v>124.06</v>
          </cell>
        </row>
        <row r="7974">
          <cell r="A7974">
            <v>91093</v>
          </cell>
          <cell r="B7974" t="str">
            <v>EXECUÇÃO DE REVESTIMENTO DE CONCRETO PROJETADO COM ESPESSURA DE 10 CM, ARMADO COM TELA, INCLINAÇÃO DE 90°, APLICAÇÃO DESCONTÍNUA, UTILIZANDO EQUIPAMENTO DE PROJEÇÃO COM 3 M³/H DE CAPACIDADE. AF_01/2016</v>
          </cell>
          <cell r="C7974" t="str">
            <v>M2</v>
          </cell>
          <cell r="D7974">
            <v>133.83000000000001</v>
          </cell>
        </row>
        <row r="7975">
          <cell r="A7975">
            <v>91094</v>
          </cell>
          <cell r="B7975" t="str">
            <v>EXECUÇÃO DE REVESTIMENTO DE CONCRETO PROJETADO COM ESPESSURA DE 7 CM, ARMADO COM FIBRAS DE AÇO, INCLINAÇÃO MENOR QUE 90°, APLICAÇÃO DESCONTÍNUA, UTILIZANDO EQUIPAMENTO DE PROJEÇÃO COM 6 M³/H DE CAPACIDADE. AF_01/2016</v>
          </cell>
          <cell r="C7975" t="str">
            <v>M2</v>
          </cell>
          <cell r="D7975">
            <v>119.96</v>
          </cell>
        </row>
        <row r="7976">
          <cell r="A7976">
            <v>91095</v>
          </cell>
          <cell r="B7976" t="str">
            <v>EXECUÇÃO DE REVESTIMENTO DE CONCRETO PROJETADO COM ESPESSURA DE 10 CM, ARMADO COM FIBRAS DE AÇO, INCLINAÇÃO MENOR QUE 90°, APLICAÇÃO DESCONTÍNUA, UTILIZANDO EQUIPAMENTO DE PROJEÇÃO COM 6 M³/H DE CAPACIDADE. AF_01/2016</v>
          </cell>
          <cell r="C7976" t="str">
            <v>M2</v>
          </cell>
          <cell r="D7976">
            <v>141.46</v>
          </cell>
        </row>
        <row r="7977">
          <cell r="A7977">
            <v>91096</v>
          </cell>
          <cell r="B7977" t="str">
            <v>EXECUÇÃO DE REVESTIMENTO DE CONCRETO PROJETADO COM ESPESSURA DE 7 CM, ARMADO COM FIBRAS DE AÇO, INCLINAÇÃO DE 90°, APLICAÇÃO DESCONTÍNUA, UTILIZANDO EQUIPAMENTO DE PROJEÇÃO COM 6 M³/H DE CAPACIDADE. AF_01/2016</v>
          </cell>
          <cell r="C7977" t="str">
            <v>M2</v>
          </cell>
          <cell r="D7977">
            <v>122.02</v>
          </cell>
        </row>
        <row r="7978">
          <cell r="A7978">
            <v>91097</v>
          </cell>
          <cell r="B7978" t="str">
            <v>EXECUÇÃO DE REVESTIMENTO DE CONCRETO PROJETADO COM ESPESSURA DE 10 CM, ARMADO COM FIBRAS DE AÇO, INCLINAÇÃO DE 90°, APLICAÇÃO DESCONTÍNUA, UTILIZANDO EQUIPAMENTO DE PROJEÇÃO COM 6 M³/H DE CAPACIDADE. AF_01/2016</v>
          </cell>
          <cell r="C7978" t="str">
            <v>M2</v>
          </cell>
          <cell r="D7978">
            <v>143.38999999999999</v>
          </cell>
        </row>
        <row r="7979">
          <cell r="A7979">
            <v>91098</v>
          </cell>
          <cell r="B7979" t="str">
            <v>EXECUÇÃO DE REVESTIMENTO DE CONCRETO PROJETADO COM ESPESSURA DE 7 CM, ARMADO COM FIBRAS DE AÇO, INCLINAÇÃO MENOR QUE 90°, APLICAÇÃO DESCONTÍNUA, UTILIZANDO EQUIPAMENTO DE PROJEÇÃO COM 3 M³/H DE CAPACIDADE. AF_01/2016</v>
          </cell>
          <cell r="C7979" t="str">
            <v>M2</v>
          </cell>
          <cell r="D7979">
            <v>130.96</v>
          </cell>
        </row>
        <row r="7980">
          <cell r="A7980">
            <v>91099</v>
          </cell>
          <cell r="B7980" t="str">
            <v>EXECUÇÃO DE REVESTIMENTO DE CONCRETO PROJETADO COM ESPESSURA DE 10 CM, ARMADO COM FIBRAS DE AÇO, INCLINAÇÃO MENOR QUE 90°, APLICAÇÃO DESCONTÍNUA, UTILIZANDO EQUIPAMENTO DE PROJEÇÃO COM 3 M³/H DE CAPACIDADE. AF_01/2016</v>
          </cell>
          <cell r="C7980" t="str">
            <v>M2</v>
          </cell>
          <cell r="D7980">
            <v>153.43</v>
          </cell>
        </row>
        <row r="7981">
          <cell r="A7981">
            <v>91100</v>
          </cell>
          <cell r="B7981" t="str">
            <v>EXECUÇÃO DE REVESTIMENTO DE CONCRETO PROJETADO COM ESPESSURA DE 7 CM, ARMADO COM FIBRAS DE AÇO, INCLINAÇÃO DE 90°, APLICAÇÃO DESCONTÍNUA, UTILIZANDO EQUIPAMENTO DE PROJEÇÃO COM 3 M³/H DE CAPACIDADE. AF_01/2016</v>
          </cell>
          <cell r="C7981" t="str">
            <v>M2</v>
          </cell>
          <cell r="D7981">
            <v>136.63</v>
          </cell>
        </row>
        <row r="7982">
          <cell r="A7982">
            <v>91101</v>
          </cell>
          <cell r="B7982" t="str">
            <v>EXECUÇÃO DE REVESTIMENTO DE CONCRETO PROJETADO COM ESPESSURA DE 10 CM, ARMADO COM FIBRAS DE AÇO, INCLINAÇÃO DE 90°, APLICAÇÃO DESCONTÍNUA, UTILIZANDO EQUIPAMENTO DE PROJEÇÃO COM 3 M³/H DE CAPACIDADE. AF_01/2016</v>
          </cell>
          <cell r="C7982" t="str">
            <v>M2</v>
          </cell>
          <cell r="D7982">
            <v>159.01</v>
          </cell>
        </row>
        <row r="7983">
          <cell r="A7983">
            <v>91104</v>
          </cell>
          <cell r="B7983" t="str">
            <v>TRANSPORTE HORIZONTAL, TUBOS DE PVC SOLDÁVEL COM DIÂMETRO MENOR OU IGUAL A 60 MM, MANUAL, 30M. AF_06/2015</v>
          </cell>
          <cell r="C7983" t="str">
            <v>M</v>
          </cell>
          <cell r="D7983">
            <v>0.05</v>
          </cell>
        </row>
        <row r="7984">
          <cell r="A7984">
            <v>91105</v>
          </cell>
          <cell r="B7984" t="str">
            <v>TRANSPORTE HORIZONTAL, TUBOS DE PVC SOLDÁVEL COM DIÂMETRO MAIOR QUE 60 MM E MENOR OU IGUAL A 85 MM, MANUAL, 30M. AF_06/2015</v>
          </cell>
          <cell r="C7984" t="str">
            <v>M</v>
          </cell>
          <cell r="D7984">
            <v>0.13</v>
          </cell>
        </row>
        <row r="7985">
          <cell r="A7985">
            <v>91106</v>
          </cell>
          <cell r="B7985" t="str">
            <v>TRANSPORTE HORIZONTAL, TUBOS DE PVC SÉRIE NORMAL - ESGOTO PREDIAL, OU REFORÇADO PARA ESGOTO OU ÁGUAS PLUVIAIS PREDIAL, COM DIÂMETRO MENOR OU IGUAL A 75 MM, MANUAL, 30M. AF_06/2015</v>
          </cell>
          <cell r="C7985" t="str">
            <v>M</v>
          </cell>
          <cell r="D7985">
            <v>0.05</v>
          </cell>
        </row>
        <row r="7986">
          <cell r="A7986">
            <v>91107</v>
          </cell>
          <cell r="B7986" t="str">
            <v>TRANSPORTE HORIZONTAL, TUBOS DE PVC SÉRIE NORMAL - ESGOTO PREDIAL, OU REFORÇADO PARA ESGOTO OU ÁGUAS PLUVIAIS PREDIAL, COM DIÂMETRO MAIOR QUE 75 MM E MENOR OU IGUAL A 100 MM, MANUAL, 30M. AF_06/2015</v>
          </cell>
          <cell r="C7986" t="str">
            <v>M</v>
          </cell>
          <cell r="D7986">
            <v>0.06</v>
          </cell>
        </row>
        <row r="7987">
          <cell r="A7987">
            <v>91108</v>
          </cell>
          <cell r="B7987" t="str">
            <v>TRANSPORTE HORIZONTAL, TUBOS DE PVC SÉRIE NORMAL - ESGOTO PREDIAL, OU REFORÇADO PARA ESGOTO OU ÁGUAS PLUVIAIS PREDIAL, COM DIÂMETRO MAIOR QUE 100 MM E MENOR OU IGUAL A 150 MM, MANUAL, 30M. AF_06/2015</v>
          </cell>
          <cell r="C7987" t="str">
            <v>M</v>
          </cell>
          <cell r="D7987">
            <v>0.13</v>
          </cell>
        </row>
        <row r="7988">
          <cell r="A7988">
            <v>91109</v>
          </cell>
          <cell r="B7988" t="str">
            <v>TRANSPORTE HORIZONTAL, TUBOS DE CPVC COM DIÂMETRO MENOR OU IGUAL A 54 MM, MANUAL, 30M. AF_06/2015</v>
          </cell>
          <cell r="C7988" t="str">
            <v>M</v>
          </cell>
          <cell r="D7988">
            <v>0.1</v>
          </cell>
        </row>
        <row r="7989">
          <cell r="A7989">
            <v>91110</v>
          </cell>
          <cell r="B7989" t="str">
            <v>TRANSPORTE HORIZONTAL, TUBOS DE CPVC COM DIÂMETRO MAIOR QUE 54 MM E MENOR OU IGUAL A 73 MM, MANUAL, 30M. AF_06/2015</v>
          </cell>
          <cell r="C7989" t="str">
            <v>M</v>
          </cell>
          <cell r="D7989">
            <v>0.13</v>
          </cell>
        </row>
        <row r="7990">
          <cell r="A7990">
            <v>91111</v>
          </cell>
          <cell r="B7990" t="str">
            <v>TRANSPORTE HORIZONTAL, TUBOS DE CPVC COM DIÂMETRO MAIOR QUE 73 MM E MENOR OU IGUAL A 89 MM, MANUAL, 30M. AF_06/2015</v>
          </cell>
          <cell r="C7990" t="str">
            <v>M</v>
          </cell>
          <cell r="D7990">
            <v>0.18</v>
          </cell>
        </row>
        <row r="7991">
          <cell r="A7991">
            <v>91112</v>
          </cell>
          <cell r="B7991" t="str">
            <v>TRANSPORTE HORIZONTAL, TUBOS DE PPR - PN 12 OU PN 25 COM DIÂMETRO MENOR OU IGUAL A 50 MM, MANUAL, 30M. AF_06/2015</v>
          </cell>
          <cell r="C7991" t="str">
            <v>M</v>
          </cell>
          <cell r="D7991">
            <v>0.1</v>
          </cell>
        </row>
        <row r="7992">
          <cell r="A7992">
            <v>91113</v>
          </cell>
          <cell r="B7992" t="str">
            <v>TRANSPORTE HORIZONTAL, TUBOS DE PPR - PN 12 OU PN 25 COM DIÂMETRO MAIOR QUE 50 MM E MENOR OU IGUAL A 75 MM, MANUAL, 30M. AF_06/2015</v>
          </cell>
          <cell r="C7992" t="str">
            <v>M</v>
          </cell>
          <cell r="D7992">
            <v>0.2</v>
          </cell>
        </row>
        <row r="7993">
          <cell r="A7993">
            <v>91114</v>
          </cell>
          <cell r="B7993" t="str">
            <v>TRANSPORTE HORIZONTAL, TUBOS DE PPR - PN 12 OU PN 25 COM DIÂMETRO MAIOR QUE 75 MM E MENOR OU IGUAL A 110 MM, MANUAL, 30M. AF_06/2015</v>
          </cell>
          <cell r="C7993" t="str">
            <v>M</v>
          </cell>
          <cell r="D7993">
            <v>0.38</v>
          </cell>
        </row>
        <row r="7994">
          <cell r="A7994">
            <v>91115</v>
          </cell>
          <cell r="B7994" t="str">
            <v>TRANSPORTE HORIZONTAL, TUBOS DE COBRE - CLASSE E, COM DIÂMETRO MENOR OU IGUAL A 42 MM, MANUAL, 30M. AF_06/2015</v>
          </cell>
          <cell r="C7994" t="str">
            <v>M</v>
          </cell>
          <cell r="D7994">
            <v>0.06</v>
          </cell>
        </row>
        <row r="7995">
          <cell r="A7995">
            <v>91116</v>
          </cell>
          <cell r="B7995" t="str">
            <v>TRANSPORTE HORIZONTAL, TUBOS DE COBRE - CLASSE E, COM DIÂMETRO MAIOR QUE 42 MM E MENOR OU IGUAL A 66 MM, MANUAL, 30M. AF_06/2015</v>
          </cell>
          <cell r="C7995" t="str">
            <v>M</v>
          </cell>
          <cell r="D7995">
            <v>0.1</v>
          </cell>
        </row>
        <row r="7996">
          <cell r="A7996">
            <v>91117</v>
          </cell>
          <cell r="B7996" t="str">
            <v>TRANSPORTE HORIZONTAL, TUBOS DE COBRE - CLASSE E, COM DIÂMETRO MAIOR QUE 66 MM E MENOR OU IGUAL A 104 MM, MANUAL, 30M. AF_06/2015</v>
          </cell>
          <cell r="C7996" t="str">
            <v>M</v>
          </cell>
          <cell r="D7996">
            <v>0.16</v>
          </cell>
        </row>
        <row r="7997">
          <cell r="A7997">
            <v>91118</v>
          </cell>
          <cell r="B7997" t="str">
            <v>TRANSPORTE HORIZONTAL, TUBOS DE AÇO CARBONO LEVE OU MÉDIO, PRETO OU GALVANIZADO, COM DIÂMETRO MENOR OU IGUAL A 25 MM, MANUAL, 30M. AF_06/2015</v>
          </cell>
          <cell r="C7997" t="str">
            <v>M</v>
          </cell>
          <cell r="D7997">
            <v>0.13</v>
          </cell>
        </row>
        <row r="7998">
          <cell r="A7998">
            <v>91119</v>
          </cell>
          <cell r="B7998" t="str">
            <v>TRANSPORTE HORIZONTAL, TUBOS DE AÇO CARBONO LEVE OU MÉDIO, PRETO OU GALVANIZADO, COM DIÂMETRO MAIOR QUE 25 MM E MENOR OU IGUAL A 40 MM, MANUAL, 30M. AF_06/2015</v>
          </cell>
          <cell r="C7998" t="str">
            <v>M</v>
          </cell>
          <cell r="D7998">
            <v>0.25</v>
          </cell>
        </row>
        <row r="7999">
          <cell r="A7999">
            <v>91120</v>
          </cell>
          <cell r="B7999" t="str">
            <v>TRANSPORTE HORIZONTAL, TUBOS DE AÇO CARBONO LEVE OU MÉDIO, PRETO OU GALVANIZADO, COM DIÂMETRO MAIOR QUE 40 MM E MENOR OU IGUAL A 65 MM, MANUAL, 30M. AF_06/2015</v>
          </cell>
          <cell r="C7999" t="str">
            <v>M</v>
          </cell>
          <cell r="D7999">
            <v>0.38</v>
          </cell>
        </row>
        <row r="8000">
          <cell r="A8000">
            <v>91121</v>
          </cell>
          <cell r="B8000" t="str">
            <v>TRANSPORTE HORIZONTAL, TUBOS DE AÇO CARBONO LEVE OU MÉDIO, PRETO OU GALVANIZADO, COM DIÂMETRO MAIOR QUE 65 MM E MENOR OU IGUAL A 90 MM, MANUAL, 30M. AF_06/2015</v>
          </cell>
          <cell r="C8000" t="str">
            <v>M</v>
          </cell>
          <cell r="D8000">
            <v>0.64</v>
          </cell>
        </row>
        <row r="8001">
          <cell r="A8001">
            <v>91122</v>
          </cell>
          <cell r="B8001" t="str">
            <v>TRANSPORTE HORIZONTAL, TUBOS DE AÇO CARBONO LEVE OU MÉDIO, PRETO OU GALVANIZADO, COM DIÂMETRO MAIOR QUE 90 MM E MENOR OU IGUAL A 125 MM, MANUAL, 30M. AF_06/2015</v>
          </cell>
          <cell r="C8001" t="str">
            <v>M</v>
          </cell>
          <cell r="D8001">
            <v>0.9</v>
          </cell>
        </row>
        <row r="8002">
          <cell r="A8002">
            <v>91123</v>
          </cell>
          <cell r="B8002" t="str">
            <v>TRANSPORTE HORIZONTAL, TUBOS DE AÇO CARBONO LEVE OU MÉDIO, PRETO OU GALVANIZADO, COM DIÂMETRO MAIOR QUE 125 MM E MENOR OU IGUAL A 150 MM, MANUAL, 30M. AF_06/2015</v>
          </cell>
          <cell r="C8002" t="str">
            <v>M</v>
          </cell>
          <cell r="D8002">
            <v>1.1599999999999999</v>
          </cell>
        </row>
        <row r="8003">
          <cell r="A8003">
            <v>91124</v>
          </cell>
          <cell r="B8003" t="str">
            <v>TRANSPORTE HORIZONTAL, MADEIRA, MANUAL, 30M. AF_06/2015</v>
          </cell>
          <cell r="C8003" t="str">
            <v>M3</v>
          </cell>
          <cell r="D8003">
            <v>59.71</v>
          </cell>
        </row>
        <row r="8004">
          <cell r="A8004">
            <v>91125</v>
          </cell>
          <cell r="B8004" t="str">
            <v>TRANSPORTE HORIZONTAL, VERGALHÕES DE AÇO, MANUAL, 30M. AF_06/2015</v>
          </cell>
          <cell r="C8004" t="str">
            <v>KG</v>
          </cell>
          <cell r="D8004">
            <v>7.0000000000000007E-2</v>
          </cell>
        </row>
        <row r="8005">
          <cell r="A8005">
            <v>91128</v>
          </cell>
          <cell r="B8005" t="str">
            <v>TRANSPORTE HORIZONTAL, LATA DE 18 L, MANIPULADOR TELESCÓPICO, 30M. AF_06/2014</v>
          </cell>
          <cell r="C8005" t="str">
            <v>18L</v>
          </cell>
          <cell r="D8005">
            <v>0.13</v>
          </cell>
        </row>
        <row r="8006">
          <cell r="A8006">
            <v>91129</v>
          </cell>
          <cell r="B8006" t="str">
            <v>TRANSPORTE HORIZONTAL, LATA DE 18 L, MANIPULADOR TELESCÓPICO, 50M. AF_06/2014</v>
          </cell>
          <cell r="C8006" t="str">
            <v>18L</v>
          </cell>
          <cell r="D8006">
            <v>0.19</v>
          </cell>
        </row>
        <row r="8007">
          <cell r="A8007">
            <v>91130</v>
          </cell>
          <cell r="B8007" t="str">
            <v>TRANSPORTE HORIZONTAL, LATA DE 18 L, MANIPULADOR TELESCÓPICO, 75M. AF_06/2014</v>
          </cell>
          <cell r="C8007" t="str">
            <v>18L</v>
          </cell>
          <cell r="D8007">
            <v>0.27</v>
          </cell>
        </row>
        <row r="8008">
          <cell r="A8008">
            <v>91132</v>
          </cell>
          <cell r="B8008" t="str">
            <v>TRANSPORTE HORIZONTAL, LATA DE 18 L, MANIPULADOR TELESCÓPICO, 100M. AF_06/2014</v>
          </cell>
          <cell r="C8008" t="str">
            <v>18L</v>
          </cell>
          <cell r="D8008">
            <v>0.36</v>
          </cell>
        </row>
        <row r="8009">
          <cell r="A8009">
            <v>91134</v>
          </cell>
          <cell r="B8009" t="str">
            <v>TRANSPORTE HORIZONTAL, PÁLETE DE SACOS, MANIPULADOR TELESCÓPICO, 30M. AF_06/2014</v>
          </cell>
          <cell r="C8009" t="str">
            <v>T</v>
          </cell>
          <cell r="D8009">
            <v>2.1800000000000002</v>
          </cell>
        </row>
        <row r="8010">
          <cell r="A8010">
            <v>91135</v>
          </cell>
          <cell r="B8010" t="str">
            <v>TRANSPORTE HORIZONTAL, PÁLETE DE SACOS, MANIPULADOR TELESCÓPICO, 50M. AF_06/2014</v>
          </cell>
          <cell r="C8010" t="str">
            <v>T</v>
          </cell>
          <cell r="D8010">
            <v>3.92</v>
          </cell>
        </row>
        <row r="8011">
          <cell r="A8011">
            <v>91136</v>
          </cell>
          <cell r="B8011" t="str">
            <v>TRANSPORTE HORIZONTAL, PÁLETE DE SACOS, MANIPULADOR TELESCÓPICO, 75M. AF_06/2014</v>
          </cell>
          <cell r="C8011" t="str">
            <v>T</v>
          </cell>
          <cell r="D8011">
            <v>5.66</v>
          </cell>
        </row>
        <row r="8012">
          <cell r="A8012">
            <v>91137</v>
          </cell>
          <cell r="B8012" t="str">
            <v>TRANSPORTE HORIZONTAL, PÁLETE DE SACOS, MANIPULADOR TELESCÓPICO, 100M. AF_06/2014</v>
          </cell>
          <cell r="C8012" t="str">
            <v>T</v>
          </cell>
          <cell r="D8012">
            <v>7.4</v>
          </cell>
        </row>
        <row r="8013">
          <cell r="A8013">
            <v>91138</v>
          </cell>
          <cell r="B8013" t="str">
            <v>TRANSPORTE HORIZONTAL, BLOCOS VAZADOS DE CONCRETO 19X19X39 CM, MANIPULADOR TELESCÓPICO, 30M. AF_06/2014</v>
          </cell>
          <cell r="C8013" t="str">
            <v>MIL</v>
          </cell>
          <cell r="D8013">
            <v>74.09</v>
          </cell>
        </row>
        <row r="8014">
          <cell r="A8014">
            <v>91139</v>
          </cell>
          <cell r="B8014" t="str">
            <v>TRANSPORTE HORIZONTAL, BLOCOS CERÂMICOS FURADOS NA VERTICAL 19X19X39 CM, MANIPULADOR TELESCÓPICO, 30M. AF_06/2014</v>
          </cell>
          <cell r="C8014" t="str">
            <v>MIL</v>
          </cell>
          <cell r="D8014">
            <v>39.33</v>
          </cell>
        </row>
        <row r="8015">
          <cell r="A8015">
            <v>91140</v>
          </cell>
          <cell r="B8015" t="str">
            <v>TRANSPORTE HORIZONTAL, BLOCOS CERÂMICOS FURADOS NA HORIZONTAL 9X19X19 CM, MANIPULADOR TELESCÓPICO, 30M. AF_06/2014</v>
          </cell>
          <cell r="C8015" t="str">
            <v>MIL</v>
          </cell>
          <cell r="D8015">
            <v>17.37</v>
          </cell>
        </row>
        <row r="8016">
          <cell r="A8016">
            <v>91141</v>
          </cell>
          <cell r="B8016" t="str">
            <v>TRANSPORTE HORIZONTAL, BLOCOS VAZADOS DE CONCRETO 19X19X39 CM, MANIPULADOR TELESCÓPICO, 50M. AF_06/2014</v>
          </cell>
          <cell r="C8016" t="str">
            <v>MIL</v>
          </cell>
          <cell r="D8016">
            <v>113.42</v>
          </cell>
        </row>
        <row r="8017">
          <cell r="A8017">
            <v>91142</v>
          </cell>
          <cell r="B8017" t="str">
            <v>TRANSPORTE HORIZONTAL, BLOCOS CERÂMICOS FURADOS NA VERTICAL 19X19X39 CM, MANIPULADOR TELESCÓPICO, 50M. AF_06/2014</v>
          </cell>
          <cell r="C8017" t="str">
            <v>MIL</v>
          </cell>
          <cell r="D8017">
            <v>74.09</v>
          </cell>
        </row>
        <row r="8018">
          <cell r="A8018">
            <v>91143</v>
          </cell>
          <cell r="B8018" t="str">
            <v>TRANSPORTE HORIZONTAL, BLOCOS CERÂMICOS FURADOS NA HORIZONTAL 9X19X19 CM, MANIPULADOR TELESCÓPICO, 50M. AF_06/2014</v>
          </cell>
          <cell r="C8018" t="str">
            <v>MIL</v>
          </cell>
          <cell r="D8018">
            <v>17.37</v>
          </cell>
        </row>
        <row r="8019">
          <cell r="A8019">
            <v>91144</v>
          </cell>
          <cell r="B8019" t="str">
            <v>TRANSPORTE HORIZONTAL, BLOCOS VAZADOS DE CONCRETO 19X19X39 CM, MANIPULADOR TELESCÓPICO, 75M. AF_06/2014</v>
          </cell>
          <cell r="C8019" t="str">
            <v>MIL</v>
          </cell>
          <cell r="D8019">
            <v>152.76</v>
          </cell>
        </row>
        <row r="8020">
          <cell r="A8020">
            <v>91145</v>
          </cell>
          <cell r="B8020" t="str">
            <v>TRANSPORTE HORIZONTAL, BLOCOS CERÂMICOS FURADOS NA VERTICAL 19X19X39 CM, MANIPULADOR TELESCÓPICO, 75M. AF_06/2014</v>
          </cell>
          <cell r="C8020" t="str">
            <v>MIL</v>
          </cell>
          <cell r="D8020">
            <v>113.42</v>
          </cell>
        </row>
        <row r="8021">
          <cell r="A8021">
            <v>91146</v>
          </cell>
          <cell r="B8021" t="str">
            <v>TRANSPORTE HORIZONTAL, BLOCOS CERÂMICOS FURADOS NA HORIZONTAL 9X19X19 CM, MANIPULADOR TELESCÓPICO, 75M. AF_06/2014</v>
          </cell>
          <cell r="C8021" t="str">
            <v>MIL</v>
          </cell>
          <cell r="D8021">
            <v>21.95</v>
          </cell>
        </row>
        <row r="8022">
          <cell r="A8022">
            <v>91147</v>
          </cell>
          <cell r="B8022" t="str">
            <v>TRANSPORTE HORIZONTAL, BLOCOS VAZADOS DE CONCRETO 19X19X39 CM, MANIPULADOR TELESCÓPICO, 100M. AF_06/2014</v>
          </cell>
          <cell r="C8022" t="str">
            <v>MIL</v>
          </cell>
          <cell r="D8022">
            <v>209.47</v>
          </cell>
        </row>
        <row r="8023">
          <cell r="A8023">
            <v>91148</v>
          </cell>
          <cell r="B8023" t="str">
            <v>TRANSPORTE HORIZONTAL, BLOCOS CERÂMICOS FURADOS NA VERTICAL 19X19X39 CM, MANIPULADOR TELESCÓPICO, 100M. AF_06/2014</v>
          </cell>
          <cell r="C8023" t="str">
            <v>MIL</v>
          </cell>
          <cell r="D8023">
            <v>135.38</v>
          </cell>
        </row>
        <row r="8024">
          <cell r="A8024">
            <v>91149</v>
          </cell>
          <cell r="B8024" t="str">
            <v>TRANSPORTE HORIZONTAL, BLOCOS CERÂMICOS FURADOS NA HORIZONTAL 9X19X19 CM, MANIPULADOR TELESCÓPICO, 100M. AF_06/2014</v>
          </cell>
          <cell r="C8024" t="str">
            <v>MIL</v>
          </cell>
          <cell r="D8024">
            <v>34.75</v>
          </cell>
        </row>
        <row r="8025">
          <cell r="A8025">
            <v>91166</v>
          </cell>
          <cell r="B8025" t="str">
            <v>FIXAÇÃO DE TUBOS HORIZONTAIS DE PEX DIAMETROS IGUAIS OU INFERIORES A 40 MM COM ABRAÇADEIRA PLÁSTICA 390 MM, FIXADA EM LAJE. AF_05/2015</v>
          </cell>
          <cell r="C8025" t="str">
            <v>M</v>
          </cell>
          <cell r="D8025">
            <v>3</v>
          </cell>
        </row>
        <row r="8026">
          <cell r="A8026">
            <v>91167</v>
          </cell>
          <cell r="B8026" t="str">
            <v>FIXAÇÃO DE TUBOS HORIZONTAIS DE PPR DIÂMETROS MENORES OU IGUAIS A 40 MM COM ABRAÇADEIRA METÁLICA RÍGIDA TIPO D 1/2", FIXADA EM PERFILADO EM LAJE. AF_05/2015</v>
          </cell>
          <cell r="C8026" t="str">
            <v>M</v>
          </cell>
          <cell r="D8026">
            <v>7.45</v>
          </cell>
        </row>
        <row r="8027">
          <cell r="A8027">
            <v>91168</v>
          </cell>
          <cell r="B8027" t="str">
            <v>FIXAÇÃO DE TUBOS HORIZONTAIS DE PPR DIÂMETROS MAIORES QUE 40 MM E MENORES OU IGUAIS A 75 MM COM ABRAÇADEIRA METÁLICA RÍGIDA TIPO D 1 1/2", FIXADA EM PERFILADO EM LAJE. AF_05/2015</v>
          </cell>
          <cell r="C8027" t="str">
            <v>M</v>
          </cell>
          <cell r="D8027">
            <v>5.62</v>
          </cell>
        </row>
        <row r="8028">
          <cell r="A8028">
            <v>91169</v>
          </cell>
          <cell r="B8028" t="str">
            <v>FIXAÇÃO DE TUBOS HORIZONTAIS DE PPR DIÂMETROS MAIORES QUE 75 MM COM ABRAÇADEIRA METÁLICA RÍGIDA TIPO D 3", FIXADA EM PERFILADO EM LAJE. AF_05/2015</v>
          </cell>
          <cell r="C8028" t="str">
            <v>M</v>
          </cell>
          <cell r="D8028">
            <v>6.67</v>
          </cell>
        </row>
        <row r="8029">
          <cell r="A8029">
            <v>91170</v>
          </cell>
          <cell r="B8029" t="str">
            <v>FIXAÇÃO DE TUBOS HORIZONTAIS DE PVC, CPVC OU COBRE DIÂMETROS MENORES OU IGUAIS A 40 MM OU ELETROCALHAS ATÉ 150MM DE LARGURA, COM ABRAÇADEIRA METÁLICA RÍGIDA TIPO D 1/2, FIXADA EM PERFILADO EM LAJE. AF_05/2015</v>
          </cell>
          <cell r="C8029" t="str">
            <v>M</v>
          </cell>
          <cell r="D8029">
            <v>1.91</v>
          </cell>
        </row>
        <row r="8030">
          <cell r="A8030">
            <v>91171</v>
          </cell>
          <cell r="B8030" t="str">
            <v>FIXAÇÃO DE TUBOS HORIZONTAIS DE PVC, CPVC OU COBRE DIÂMETROS MAIORES QUE 40 MM E MENORES OU IGUAIS A 75 MM COM ABRAÇADEIRA METÁLICA RÍGIDA TIPO D 1 1/2", FIXADA EM PERFILADO EM LAJE. AF_05/2015</v>
          </cell>
          <cell r="C8030" t="str">
            <v>M</v>
          </cell>
          <cell r="D8030">
            <v>2.39</v>
          </cell>
        </row>
        <row r="8031">
          <cell r="A8031">
            <v>91172</v>
          </cell>
          <cell r="B8031" t="str">
            <v>FIXAÇÃO DE TUBOS HORIZONTAIS DE PVC, CPVC OU COBRE DIÂMETROS MAIORES QUE 75 MM COM ABRAÇADEIRA METÁLICA RÍGIDA TIPO D 3", FIXADA EM PERFILADO EM LAJE. AF_05/2015</v>
          </cell>
          <cell r="C8031" t="str">
            <v>M</v>
          </cell>
          <cell r="D8031">
            <v>3.52</v>
          </cell>
        </row>
        <row r="8032">
          <cell r="A8032">
            <v>91173</v>
          </cell>
          <cell r="B8032" t="str">
            <v>FIXAÇÃO DE TUBOS VERTICAIS DE PPR DIÂMETROS MENORES OU IGUAIS A 40 MM COM ABRAÇADEIRA METÁLICA RÍGIDA TIPO D 1/2", FIXADA EM PERFILADO EM ALVENARIA. AF_05/2015</v>
          </cell>
          <cell r="C8032" t="str">
            <v>M</v>
          </cell>
          <cell r="D8032">
            <v>0.97</v>
          </cell>
        </row>
        <row r="8033">
          <cell r="A8033">
            <v>91174</v>
          </cell>
          <cell r="B8033" t="str">
            <v>FIXAÇÃO DE TUBOS VERTICAIS DE PPR DIÂMETROS MAIORES QUE 40 MM E MENORES OU IGUAIS A 75 MM COM ABRAÇADEIRA METÁLICA RÍGIDA TIPO D 1 1/2", FIXADA EM PERFILADO EM ALVENARIA. AF_05/2015</v>
          </cell>
          <cell r="C8033" t="str">
            <v>M</v>
          </cell>
          <cell r="D8033">
            <v>1.88</v>
          </cell>
        </row>
        <row r="8034">
          <cell r="A8034">
            <v>91175</v>
          </cell>
          <cell r="B8034" t="str">
            <v>FIXAÇÃO DE TUBOS VERTICAIS DE PPR DIÂMETROS MAIORES QUE 75 MM COM ABRAÇADEIRA METÁLICA RÍGIDA TIPO D 3", FIXADA EM PERFILADO EM ALVENARIA. AF_05/2015</v>
          </cell>
          <cell r="C8034" t="str">
            <v>M</v>
          </cell>
          <cell r="D8034">
            <v>3.09</v>
          </cell>
        </row>
        <row r="8035">
          <cell r="A8035">
            <v>91176</v>
          </cell>
          <cell r="B8035" t="str">
            <v>FIXAÇÃO DE TUBOS HORIZONTAIS DE PPR DIÂMETROS MENORES OU IGUAIS A 40 MM COM ABRAÇADEIRA METÁLICA RÍGIDA TIPO  D  1/2" , FIXADA DIRETAMENTE NA LAJE. AF_05/2015</v>
          </cell>
          <cell r="C8035" t="str">
            <v>M</v>
          </cell>
          <cell r="D8035">
            <v>28.45</v>
          </cell>
        </row>
        <row r="8036">
          <cell r="A8036">
            <v>91177</v>
          </cell>
          <cell r="B8036" t="str">
            <v>FIXAÇÃO DE TUBOS HORIZONTAIS DE PPR DIÂMETROS MAIORES QUE 40 MM E MENORES OU IGUAIS A 75 MM COM ABRAÇADEIRA METÁLICA RÍGIDA TIPO  D  1 1/2" , FIXADA DIRETAMENTE NA LAJE. AF_05/2015</v>
          </cell>
          <cell r="C8036" t="str">
            <v>M</v>
          </cell>
          <cell r="D8036">
            <v>12.85</v>
          </cell>
        </row>
        <row r="8037">
          <cell r="A8037">
            <v>91178</v>
          </cell>
          <cell r="B8037" t="str">
            <v>FIXAÇÃO DE TUBOS HORIZONTAIS DE PPR DIÂMETROS MAIORES QUE 75 MM COM ABRAÇADEIRA METÁLICA RÍGIDA TIPO  D  3" , FIXADA DIRETAMENTE NA LAJE. AF_05/2015</v>
          </cell>
          <cell r="C8037" t="str">
            <v>M</v>
          </cell>
          <cell r="D8037">
            <v>12.6</v>
          </cell>
        </row>
        <row r="8038">
          <cell r="A8038">
            <v>91179</v>
          </cell>
          <cell r="B8038" t="str">
            <v>FIXAÇÃO DE TUBOS HORIZONTAIS DE PVC, CPVC OU COBRE DIÂMETROS MENORES OU IGUAIS A 40 MM COM ABRAÇADEIRA METÁLICA RÍGIDA TIPO  D  1/2" , FIXADA DIRETAMENTE NA LAJE. AF_05/2015</v>
          </cell>
          <cell r="C8038" t="str">
            <v>M</v>
          </cell>
          <cell r="D8038">
            <v>7.28</v>
          </cell>
        </row>
        <row r="8039">
          <cell r="A8039">
            <v>91180</v>
          </cell>
          <cell r="B8039" t="str">
            <v>FIXAÇÃO DE TUBOS HORIZONTAIS DE PVC, CPVC OU COBRE DIÂMETROS MAIORES QUE 40 MM E MENORES OU IGUAIS A 75 MM COM ABRAÇADEIRA METÁLICA RÍGIDA TIPO D 1 1/2, FIXADA DIRETAMENTE NA LAJE. AF_05/2015</v>
          </cell>
          <cell r="C8039" t="str">
            <v>M</v>
          </cell>
          <cell r="D8039">
            <v>5.81</v>
          </cell>
        </row>
        <row r="8040">
          <cell r="A8040">
            <v>91181</v>
          </cell>
          <cell r="B8040" t="str">
            <v>FIXAÇÃO DE TUBOS HORIZONTAIS DE PVC, CPVC OU COBRE DIÂMETROS MAIORES QUE 75 MM COM ABRAÇADEIRA METÁLICA RÍGIDA TIPO  D  3" , FIXADA DIRETAMENTE NA LAJE. AF_05/2015</v>
          </cell>
          <cell r="C8040" t="str">
            <v>M</v>
          </cell>
          <cell r="D8040">
            <v>6.26</v>
          </cell>
        </row>
        <row r="8041">
          <cell r="A8041">
            <v>91182</v>
          </cell>
          <cell r="B8041" t="str">
            <v>FIXAÇÃO DE TUBOS HORIZONTAIS DE PPR DIÂMETROS MENORES OU IGUAIS A 40 MM COM ABRAÇADEIRA METÁLICA FLEXÍVEL 18 MM, FIXADA DIRETAMENTE NA LAJE. AF_05/2015</v>
          </cell>
          <cell r="C8041" t="str">
            <v>M</v>
          </cell>
          <cell r="D8041">
            <v>18.760000000000002</v>
          </cell>
        </row>
        <row r="8042">
          <cell r="A8042">
            <v>91183</v>
          </cell>
          <cell r="B8042" t="str">
            <v>FIXAÇÃO DE TUBOS HORIZONTAIS DE PPR DIÂMETROS MAIORES QUE 40 MM E MENORES OU IGUAIS A 75 MM COM ABRAÇADEIRA METÁLICA FLEXÍVEL 18 MM, FIXADA DIRETAMENTE NA LAJE. AF_05/2015</v>
          </cell>
          <cell r="C8042" t="str">
            <v>M</v>
          </cell>
          <cell r="D8042">
            <v>9.31</v>
          </cell>
        </row>
        <row r="8043">
          <cell r="A8043">
            <v>91184</v>
          </cell>
          <cell r="B8043" t="str">
            <v>FIXAÇÃO DE TUBOS HORIZONTAIS DE PPR DIÂMETROS MAIORES QUE 75 MM COM ABRAÇADEIRA METÁLICA FLEXÍVEL 18 MM, FIXADA DIRETAMENTE NA LAJE. AF_05/2015</v>
          </cell>
          <cell r="C8043" t="str">
            <v>M</v>
          </cell>
          <cell r="D8043">
            <v>8.74</v>
          </cell>
        </row>
        <row r="8044">
          <cell r="A8044">
            <v>91185</v>
          </cell>
          <cell r="B8044" t="str">
            <v>FIXAÇÃO DE TUBOS HORIZONTAIS DE PVC, CPVC OU COBRE DIÂMETROS MENORES OU IGUAIS A 40 MM COM ABRAÇADEIRA METÁLICA FLEXÍVEL 18 MM, FIXADA DIRETAMENTE NA LAJE. AF_05/2015</v>
          </cell>
          <cell r="C8044" t="str">
            <v>M</v>
          </cell>
          <cell r="D8044">
            <v>4.8</v>
          </cell>
        </row>
        <row r="8045">
          <cell r="A8045">
            <v>91186</v>
          </cell>
          <cell r="B8045" t="str">
            <v>FIXAÇÃO DE TUBOS HORIZONTAIS DE PVC, CPVC OU COBRE DIÂMETROS MAIORES QUE 40 MM E MENORES OU IGUAIS A 75 MM COM ABRAÇADEIRA METÁLICA FLEXÍVEL 18 MM, FIXADA DIRETAMENTE NA LAJE. AF_05/2015</v>
          </cell>
          <cell r="C8045" t="str">
            <v>M</v>
          </cell>
          <cell r="D8045">
            <v>3.98</v>
          </cell>
        </row>
        <row r="8046">
          <cell r="A8046">
            <v>91187</v>
          </cell>
          <cell r="B8046" t="str">
            <v>FIXAÇÃO DE TUBOS HORIZONTAIS DE PVC, CPVC OU COBRE DIÂMETROS MAIORES QUE 75 MM COM ABRAÇADEIRA METÁLICA FLEXÍVEL 18 MM, FIXADA DIRETAMENTE NA LAJE. AF_05/2015</v>
          </cell>
          <cell r="C8046" t="str">
            <v>M</v>
          </cell>
          <cell r="D8046">
            <v>4.5999999999999996</v>
          </cell>
        </row>
        <row r="8047">
          <cell r="A8047">
            <v>91188</v>
          </cell>
          <cell r="B8047" t="str">
            <v>CHUMBAMENTO PONTUAL DE ABERTURA EM LAJE COM PASSAGEM DE 1 TUBO DE DIAMETRO EQUIVALENTE IGUAL À  50 MM. AF_05/2015</v>
          </cell>
          <cell r="C8047" t="str">
            <v>UN</v>
          </cell>
          <cell r="D8047">
            <v>4.78</v>
          </cell>
        </row>
        <row r="8048">
          <cell r="A8048">
            <v>91189</v>
          </cell>
          <cell r="B8048" t="str">
            <v>CHUMBAMENTO PONTUAL DE ABERTURA EM LAJE COM PASSAGEM DE MAIS DE 1 TUBO DE  DIAMETRO EQUIVALENTE IGUAL À  50 MM. AF_05/2015</v>
          </cell>
          <cell r="C8048" t="str">
            <v>UN</v>
          </cell>
          <cell r="D8048">
            <v>31.84</v>
          </cell>
        </row>
        <row r="8049">
          <cell r="A8049">
            <v>91190</v>
          </cell>
          <cell r="B8049" t="str">
            <v>CHUMBAMENTO PONTUAL EM PASSAGEM DE TUBO COM DIÂMETRO MENOR OU IGUAL A 40 MM. AF_05/2015</v>
          </cell>
          <cell r="C8049" t="str">
            <v>UN</v>
          </cell>
          <cell r="D8049">
            <v>3.46</v>
          </cell>
        </row>
        <row r="8050">
          <cell r="A8050">
            <v>91191</v>
          </cell>
          <cell r="B8050" t="str">
            <v>CHUMBAMENTO PONTUAL EM PASSAGEM DE TUBO COM DIÂMETROS ENTRE 40 MM E 75 MM. AF_05/2015</v>
          </cell>
          <cell r="C8050" t="str">
            <v>UN</v>
          </cell>
          <cell r="D8050">
            <v>3.67</v>
          </cell>
        </row>
        <row r="8051">
          <cell r="A8051">
            <v>91192</v>
          </cell>
          <cell r="B8051" t="str">
            <v>CHUMBAMENTO PONTUAL EM PASSAGEM DE TUBO COM DIÂMETRO MAIOR QUE 75 MM. AF_05/2015</v>
          </cell>
          <cell r="C8051" t="str">
            <v>UN</v>
          </cell>
          <cell r="D8051">
            <v>4.07</v>
          </cell>
        </row>
        <row r="8052">
          <cell r="A8052">
            <v>91222</v>
          </cell>
          <cell r="B8052" t="str">
            <v>RASGO EM ALVENARIA PARA RAMAIS/ DISTRIBUIÇÃO COM DIÂMETROS MAIORES QUE 40 MM E MENORES OU IGUAIS A 75 MM. AF_05/2015</v>
          </cell>
          <cell r="C8052" t="str">
            <v>M</v>
          </cell>
          <cell r="D8052">
            <v>9.66</v>
          </cell>
        </row>
        <row r="8053">
          <cell r="A8053">
            <v>91273</v>
          </cell>
          <cell r="B8053" t="str">
            <v>PLACA VIBRATÓRIA REVERSÍVEL COM MOTOR 4 TEMPOS A GASOLINA, FORÇA CENTRÍFUGA DE 25 KN (2500 KGF), POTÊNCIA 5,5 CV - DEPRECIAÇÃO. AF_08/2015</v>
          </cell>
          <cell r="C8053" t="str">
            <v>H</v>
          </cell>
          <cell r="D8053">
            <v>0.55000000000000004</v>
          </cell>
        </row>
        <row r="8054">
          <cell r="A8054">
            <v>91274</v>
          </cell>
          <cell r="B8054" t="str">
            <v>PLACA VIBRATÓRIA REVERSÍVEL COM MOTOR 4 TEMPOS A GASOLINA, FORÇA CENTRÍFUGA DE 25 KN (2500 KGF), POTÊNCIA 5,5 CV - JUROS. AF_08/2015</v>
          </cell>
          <cell r="C8054" t="str">
            <v>H</v>
          </cell>
          <cell r="D8054">
            <v>0.14000000000000001</v>
          </cell>
        </row>
        <row r="8055">
          <cell r="A8055">
            <v>91275</v>
          </cell>
          <cell r="B8055" t="str">
            <v>PLACA VIBRATÓRIA REVERSÍVEL COM MOTOR 4 TEMPOS A GASOLINA, FORÇA CENTRÍFUGA DE 25 KN (2500 KGF), POTÊNCIA 5,5 CV - MANUTENÇÃO. AF_08/2015</v>
          </cell>
          <cell r="C8055" t="str">
            <v>H</v>
          </cell>
          <cell r="D8055">
            <v>0.69</v>
          </cell>
        </row>
        <row r="8056">
          <cell r="A8056">
            <v>91276</v>
          </cell>
          <cell r="B8056" t="str">
            <v>PLACA VIBRATÓRIA REVERSÍVEL COM MOTOR 4 TEMPOS A GASOLINA, FORÇA CENTRÍFUGA DE 25 KN (2500 KGF), POTÊNCIA 5,5 CV - MATERIAIS NA OPERAÇÃO. AF_08/2015</v>
          </cell>
          <cell r="C8056" t="str">
            <v>H</v>
          </cell>
          <cell r="D8056">
            <v>3.28</v>
          </cell>
        </row>
        <row r="8057">
          <cell r="A8057">
            <v>91277</v>
          </cell>
          <cell r="B8057" t="str">
            <v>PLACA VIBRATÓRIA REVERSÍVEL COM MOTOR 4 TEMPOS A GASOLINA, FORÇA CENTRÍFUGA DE 25 KN (2500 KGF), POTÊNCIA 5,5 CV - CHP DIURNO. AF_08/2015</v>
          </cell>
          <cell r="C8057" t="str">
            <v>CHP</v>
          </cell>
          <cell r="D8057">
            <v>4.66</v>
          </cell>
        </row>
        <row r="8058">
          <cell r="A8058">
            <v>91278</v>
          </cell>
          <cell r="B8058" t="str">
            <v>PLACA VIBRATÓRIA REVERSÍVEL COM MOTOR 4 TEMPOS A GASOLINA, FORÇA CENTRÍFUGA DE 25 KN (2500 KGF), POTÊNCIA 5,5 CV - CHI DIURNO. AF_08/2015</v>
          </cell>
          <cell r="C8058" t="str">
            <v>CHI</v>
          </cell>
          <cell r="D8058">
            <v>0.69</v>
          </cell>
        </row>
        <row r="8059">
          <cell r="A8059">
            <v>91279</v>
          </cell>
          <cell r="B8059" t="str">
            <v>CORTADORA DE PISO COM MOTOR 4 TEMPOS A GASOLINA, POTÊNCIA DE 13 HP, COM DISCO DE CORTE DIAMANTADO SEGMENTADO PARA CONCRETO, DIÂMETRO DE 350 MM, FURO DE 1" (14 X 1") - DEPRECIAÇÃO. AF_08/2015</v>
          </cell>
          <cell r="C8059" t="str">
            <v>H</v>
          </cell>
          <cell r="D8059">
            <v>0.75</v>
          </cell>
        </row>
        <row r="8060">
          <cell r="A8060">
            <v>91280</v>
          </cell>
          <cell r="B8060" t="str">
            <v>CORTADORA DE PISO COM MOTOR 4 TEMPOS A GASOLINA, POTÊNCIA DE 13 HP, COM DISCO DE CORTE DIAMANTADO SEGMENTADO PARA CONCRETO, DIÂMETRO DE 350 MM, FURO DE 1" (14 X 1") - JUROS. AF_08/2015</v>
          </cell>
          <cell r="C8060" t="str">
            <v>H</v>
          </cell>
          <cell r="D8060">
            <v>0.16</v>
          </cell>
        </row>
        <row r="8061">
          <cell r="A8061">
            <v>91281</v>
          </cell>
          <cell r="B8061" t="str">
            <v>CORTADORA DE PISO COM MOTOR 4 TEMPOS A GASOLINA, POTÊNCIA DE 13 HP, COM DISCO DE CORTE DIAMANTADO SEGMENTADO PARA CONCRETO, DIÂMETRO DE 350 MM, FURO DE 1" (14 X 1") - MANUTENÇÃO. AF_08/2015</v>
          </cell>
          <cell r="C8061" t="str">
            <v>H</v>
          </cell>
          <cell r="D8061">
            <v>0.95</v>
          </cell>
        </row>
        <row r="8062">
          <cell r="A8062">
            <v>91282</v>
          </cell>
          <cell r="B8062" t="str">
            <v>CORTADORA DE PISO COM MOTOR 4 TEMPOS A GASOLINA, POTÊNCIA DE 13 HP, COM DISCO DE CORTE DIAMANTADO SEGMENTADO PARA CONCRETO, DIÂMETRO DE 350 MM, FURO DE 1" (14 X 1") - MATERIAIS NA OPERAÇÃO. AF_08/2015</v>
          </cell>
          <cell r="C8062" t="str">
            <v>H</v>
          </cell>
          <cell r="D8062">
            <v>7.87</v>
          </cell>
        </row>
        <row r="8063">
          <cell r="A8063">
            <v>91283</v>
          </cell>
          <cell r="B8063" t="str">
            <v>CORTADORA DE PISO COM MOTOR 4 TEMPOS A GASOLINA, POTÊNCIA DE 13 HP, COM DISCO DE CORTE DIAMANTADO SEGMENTADO PARA CONCRETO, DIÂMETRO DE 350 MM, FURO DE 1" (14 X 1") - CHP DIURNO. AF_08/2015</v>
          </cell>
          <cell r="C8063" t="str">
            <v>CHP</v>
          </cell>
          <cell r="D8063">
            <v>9.73</v>
          </cell>
        </row>
        <row r="8064">
          <cell r="A8064">
            <v>91285</v>
          </cell>
          <cell r="B8064" t="str">
            <v>CORTADORA DE PISO COM MOTOR 4 TEMPOS A GASOLINA, POTÊNCIA DE 13 HP, COM DISCO DE CORTE DIAMANTADO SEGMENTADO PARA CONCRETO, DIÂMETRO DE 350 MM, FURO DE 1" (14 X 1") - CHI DIURNO. AF_08/2015</v>
          </cell>
          <cell r="C8064" t="str">
            <v>CHI</v>
          </cell>
          <cell r="D8064">
            <v>0.91</v>
          </cell>
        </row>
        <row r="8065">
          <cell r="A8065">
            <v>91286</v>
          </cell>
          <cell r="B8065" t="str">
            <v>ADUELA / MARCO / BATENTE PARA PORTA DE 60X210CM, PADRÃO POPULAR - FORNECIMENTO E MONTAGEM. AF_08/2015</v>
          </cell>
          <cell r="C8065" t="str">
            <v>UN</v>
          </cell>
          <cell r="D8065">
            <v>118.45</v>
          </cell>
        </row>
        <row r="8066">
          <cell r="A8066">
            <v>91287</v>
          </cell>
          <cell r="B8066" t="str">
            <v>ADUELA / MARCO / BATENTE PARA PORTA DE 70X210CM, PADRÃO POPULAR - FORNECIMENTO E MONTAGEM. AF_08/2015</v>
          </cell>
          <cell r="C8066" t="str">
            <v>UN</v>
          </cell>
          <cell r="D8066">
            <v>124.55</v>
          </cell>
        </row>
        <row r="8067">
          <cell r="A8067">
            <v>91288</v>
          </cell>
          <cell r="B8067" t="str">
            <v>ADUELA / MARCO / BATENTE PARA PORTA DE 80X210CM, PADRÃO POPULAR - FORNECIMENTO E MONTAGEM. AF_08/2015</v>
          </cell>
          <cell r="C8067" t="str">
            <v>UN</v>
          </cell>
          <cell r="D8067">
            <v>130.68</v>
          </cell>
        </row>
        <row r="8068">
          <cell r="A8068">
            <v>91290</v>
          </cell>
          <cell r="B8068" t="str">
            <v>ADUELA / MARCO / BATENTE PARA PORTA DE 90X210CM, PADRÃO POPULAR - FORNECIMENTO E MONTAGEM. AF_08/2015</v>
          </cell>
          <cell r="C8068" t="str">
            <v>UN</v>
          </cell>
          <cell r="D8068">
            <v>136.78</v>
          </cell>
        </row>
        <row r="8069">
          <cell r="A8069">
            <v>91291</v>
          </cell>
          <cell r="B8069" t="str">
            <v>ADUELA / MARCO / BATENTE PARA PORTA DE 60X210CM, FIXAÇÃO COM ARGAMASSA, PADRÃO POPULAR - FORNECIMENTO E INSTALAÇÃO. AF_08/2015_P</v>
          </cell>
          <cell r="C8069" t="str">
            <v>UN</v>
          </cell>
          <cell r="D8069">
            <v>172.22</v>
          </cell>
        </row>
        <row r="8070">
          <cell r="A8070">
            <v>91292</v>
          </cell>
          <cell r="B8070" t="str">
            <v>ADUELA / MARCO / BATENTE PARA PORTA DE 70X210CM, FIXAÇÃO COM ARGAMASSA, PADRÃO POPULAR - FORNECIMENTO E INSTALAÇÃO. AF_08/2015_P</v>
          </cell>
          <cell r="C8070" t="str">
            <v>UN</v>
          </cell>
          <cell r="D8070">
            <v>182.79</v>
          </cell>
        </row>
        <row r="8071">
          <cell r="A8071">
            <v>91293</v>
          </cell>
          <cell r="B8071" t="str">
            <v>ADUELA / MARCO / BATENTE PARA PORTA DE 80X210CM, FIXAÇÃO COM ARGAMASSA, PADRÃO POPULAR - FORNECIMENTO E INSTALAÇÃO. AF_08/2015_P</v>
          </cell>
          <cell r="C8071" t="str">
            <v>UN</v>
          </cell>
          <cell r="D8071">
            <v>193.38</v>
          </cell>
        </row>
        <row r="8072">
          <cell r="A8072">
            <v>91294</v>
          </cell>
          <cell r="B8072" t="str">
            <v>ADUELA / MARCO / BATENTE PARA PORTA DE 90X210CM, FIXAÇÃO COM ARGAMASSA, PADRÃO POPULAR - FORNECIMENTO E INSTALAÇÃO. AF_08/2015_P</v>
          </cell>
          <cell r="C8072" t="str">
            <v>UN</v>
          </cell>
          <cell r="D8072">
            <v>204.01</v>
          </cell>
        </row>
        <row r="8073">
          <cell r="A8073">
            <v>91295</v>
          </cell>
          <cell r="B8073" t="str">
            <v>PORTA DE MADEIRA FRISADA, SEMI-OCA (LEVE OU MÉDIA), 60X210CM, ESPESSURA DE 3CM, INCLUSO DOBRADIÇAS - FORNECIMENTO E INSTALAÇÃO. AF_08/2015</v>
          </cell>
          <cell r="C8073" t="str">
            <v>UN</v>
          </cell>
          <cell r="D8073">
            <v>265.92</v>
          </cell>
        </row>
        <row r="8074">
          <cell r="A8074">
            <v>91296</v>
          </cell>
          <cell r="B8074" t="str">
            <v>PORTA DE MADEIRA FRISADA, SEMI-OCA (LEVE OU MÉDIA), 70X210CM, ESPESSURA DE 3CM, INCLUSO DOBRADIÇAS - FORNECIMENTO E INSTALAÇÃO. AF_08/2015</v>
          </cell>
          <cell r="C8074" t="str">
            <v>UN</v>
          </cell>
          <cell r="D8074">
            <v>284.06</v>
          </cell>
        </row>
        <row r="8075">
          <cell r="A8075">
            <v>91297</v>
          </cell>
          <cell r="B8075" t="str">
            <v>PORTA DE MADEIRA FRISADA, SEMI-OCA (LEVE OU MÉDIA), 80X210CM, ESPESSURA DE 3,5CM, INCLUSO DOBRADIÇAS - FORNECIMENTO E INSTALAÇÃO. AF_08/2015</v>
          </cell>
          <cell r="C8075" t="str">
            <v>UN</v>
          </cell>
          <cell r="D8075">
            <v>332.09</v>
          </cell>
        </row>
        <row r="8076">
          <cell r="A8076">
            <v>91298</v>
          </cell>
          <cell r="B8076" t="str">
            <v>PORTA DE MADEIRA TIPO VENEZIANA, 80X210CM, ESPESSURA DE 3CM, INCLUSO DOBRADIÇAS - FORNECIMENTO E INSTALAÇÃO. AF_08/2015</v>
          </cell>
          <cell r="C8076" t="str">
            <v>UN</v>
          </cell>
          <cell r="D8076">
            <v>295.31</v>
          </cell>
        </row>
        <row r="8077">
          <cell r="A8077">
            <v>91299</v>
          </cell>
          <cell r="B8077" t="str">
            <v>PORTA DE MADEIRA, TIPO MEXICANA, MACIÇA (PESADA OU SUPERPESADA), 80X210CM, ESPESSURA DE 3,5CM, INCLUSO DOBRADIÇAS - FORNECIMENTO E INSTALAÇÃO. AF_08/2015</v>
          </cell>
          <cell r="C8077" t="str">
            <v>UN</v>
          </cell>
          <cell r="D8077">
            <v>617.07000000000005</v>
          </cell>
        </row>
        <row r="8078">
          <cell r="A8078">
            <v>91300</v>
          </cell>
          <cell r="B8078" t="str">
            <v>ALIZAR / GUARNIÇÃO DE 5X1,5CM PARA PORTA DE 60X210CM FIXADO COM PREGOS, PADRÃO POPULAR - FORNECIMENTO E INSTALAÇÃO. AF_08/2015</v>
          </cell>
          <cell r="C8078" t="str">
            <v>UN</v>
          </cell>
          <cell r="D8078">
            <v>18.89</v>
          </cell>
        </row>
        <row r="8079">
          <cell r="A8079">
            <v>91301</v>
          </cell>
          <cell r="B8079" t="str">
            <v>ALIZAR / GUARNIÇÃO DE 5X1,5CM PARA PORTA DE 70X210CM FIXADO COM PREGOS, PADRÃO POPULAR - FORNECIMENTO E INSTALAÇÃO. AF_08/2015</v>
          </cell>
          <cell r="C8079" t="str">
            <v>UN</v>
          </cell>
          <cell r="D8079">
            <v>20.02</v>
          </cell>
        </row>
        <row r="8080">
          <cell r="A8080">
            <v>91302</v>
          </cell>
          <cell r="B8080" t="str">
            <v>ALIZAR / GUARNIÇÃO DE 5X1,5CM PARA PORTA DE 80X210CM FIXADO COM PREGOS, PADRÃO POPULAR - FORNECIMENTO E INSTALAÇÃO. AF_08/2015</v>
          </cell>
          <cell r="C8080" t="str">
            <v>UN</v>
          </cell>
          <cell r="D8080">
            <v>21.12</v>
          </cell>
        </row>
        <row r="8081">
          <cell r="A8081">
            <v>91303</v>
          </cell>
          <cell r="B8081" t="str">
            <v>ALIZAR / GUARNIÇÃO DE 5X1,5CM PARA PORTA DE 90X210CM FIXADO COM PREGOS, PADRÃO POPULAR - FORNECIMENTO E INSTALAÇÃO. AF_08/2015</v>
          </cell>
          <cell r="C8081" t="str">
            <v>UN</v>
          </cell>
          <cell r="D8081">
            <v>22.28</v>
          </cell>
        </row>
        <row r="8082">
          <cell r="A8082">
            <v>91304</v>
          </cell>
          <cell r="B8082" t="str">
            <v>FECHADURA DE EMBUTIR COM CILINDRO, EXTERNA, COMPLETA, ACABAMENTO PADRÃO POPULAR, INCLUSO EXECUÇÃO DE FURO - FORNECIMENTO E INSTALAÇÃO. AF_08/2015</v>
          </cell>
          <cell r="C8082" t="str">
            <v>UN</v>
          </cell>
          <cell r="D8082">
            <v>65.650000000000006</v>
          </cell>
        </row>
        <row r="8083">
          <cell r="A8083">
            <v>91305</v>
          </cell>
          <cell r="B8083" t="str">
            <v>FECHADURA DE EMBUTIR PARA PORTA DE BANHEIRO, COMPLETA, ACABAMENTO PADRÃO POPULAR, INCLUSO EXECUÇÃO DE FURO - FORNECIMENTO E INSTALAÇÃO. AF_08/2015</v>
          </cell>
          <cell r="C8083" t="str">
            <v>UN</v>
          </cell>
          <cell r="D8083">
            <v>49.55</v>
          </cell>
        </row>
        <row r="8084">
          <cell r="A8084">
            <v>91306</v>
          </cell>
          <cell r="B8084" t="str">
            <v>FECHADURA DE EMBUTIR PARA PORTAS INTERNAS, COMPLETA, ACABAMENTO PADRÃO MÉDIO, COM EXECUÇÃO DE FURO - FORNECIMENTO E INSTALAÇÃO. AF_08/2015</v>
          </cell>
          <cell r="C8084" t="str">
            <v>UN</v>
          </cell>
          <cell r="D8084">
            <v>74.27</v>
          </cell>
        </row>
        <row r="8085">
          <cell r="A8085">
            <v>91307</v>
          </cell>
          <cell r="B8085" t="str">
            <v>FECHADURA DE EMBUTIR PARA PORTAS INTERNAS, COMPLETA, ACABAMENTO PADRÃO POPULAR, COM EXECUÇÃO DE FURO - FORNECIMENTO E INSTALAÇÃO. AF_08/2015</v>
          </cell>
          <cell r="C8085" t="str">
            <v>UN</v>
          </cell>
          <cell r="D8085">
            <v>52.05</v>
          </cell>
        </row>
        <row r="8086">
          <cell r="A8086">
            <v>91312</v>
          </cell>
          <cell r="B8086" t="str">
            <v>KIT DE PORTA DE MADEIRA PARA PINTURA, SEMI-OCA (LEVE OU MÉDIA), PADRÃO POPULAR, 60X210CM, ESPESSURA DE 3,5CM, ITENS INCLUSOS: DOBRADIÇAS, MONTAGEM E INSTALAÇÃO DO BATENTE, FECHADURA COM EXECUÇÃO DO FURO - FORNECIMENTO E INSTALAÇÃO. AF_08/2015</v>
          </cell>
          <cell r="C8086" t="str">
            <v>UN</v>
          </cell>
          <cell r="D8086">
            <v>538.33000000000004</v>
          </cell>
        </row>
        <row r="8087">
          <cell r="A8087">
            <v>91313</v>
          </cell>
          <cell r="B8087" t="str">
            <v>KIT DE PORTA DE MADEIRA PARA PINTURA, SEMI-OCA (LEVE OU MÉDIA), PADRÃO POPULAR, 70X210CM, ESPESSURA DE 3,5CM, ITENS INCLUSOS: DOBRADIÇAS, MONTAGEM E INSTALAÇÃO DO BATENTE, FECHADURA COM EXECUÇÃO DO FURO - FORNECIMENTO E INSTALAÇÃO. AF_08/2015</v>
          </cell>
          <cell r="C8087" t="str">
            <v>UN</v>
          </cell>
          <cell r="D8087">
            <v>581.21</v>
          </cell>
        </row>
        <row r="8088">
          <cell r="A8088">
            <v>91314</v>
          </cell>
          <cell r="B8088" t="str">
            <v>KIT DE PORTA DE MADEIRA PARA PINTURA, SEMI-OCA (LEVE OU MÉDIA), PADRÃO POPULAR, 80X210CM, ESPESSURA DE 3,5CM, ITENS INCLUSOS: DOBRADIÇAS, MONTAGEM E INSTALAÇÃO DO BATENTE, FECHADURA COM EXECUÇÃO DO FURO - FORNECIMENTO E INSTALAÇÃO. AF_08/2015</v>
          </cell>
          <cell r="C8088" t="str">
            <v>UN</v>
          </cell>
          <cell r="D8088">
            <v>602.71</v>
          </cell>
        </row>
        <row r="8089">
          <cell r="A8089">
            <v>91315</v>
          </cell>
          <cell r="B8089" t="str">
            <v>KIT DE PORTA DE MADEIRA PARA PINTURA, SEMI-OCA (LEVE OU MÉDIA), PADRÃO POPULAR, 90X210CM, ESPESSURA DE 3,5CM, ITENS INCLUSOS: DOBRADIÇAS, MONTAGEM E INSTALAÇÃO DO BATENTE, FECHADURA COM EXECUÇÃO DO FURO - FORNECIMENTO E INSTALAÇÃO. AF_08/2015</v>
          </cell>
          <cell r="C8089" t="str">
            <v>UN</v>
          </cell>
          <cell r="D8089">
            <v>632.78</v>
          </cell>
        </row>
        <row r="8090">
          <cell r="A8090">
            <v>91318</v>
          </cell>
          <cell r="B8090" t="str">
            <v>KIT DE PORTA DE MADEIRA PARA PINTURA, SEMI-OCA (LEVE OU MÉDIA), PADRÃO POPULAR, 60X210CM, ESPESSURA DE 3,5CM, ITENS INCLUSOS: DOBRADIÇAS, MONTAGEM E INSTALAÇÃO DO BATENTE, SEM FECHADURA - FORNECIMENTO E INSTALAÇÃO. AF_08/2015</v>
          </cell>
          <cell r="C8090" t="str">
            <v>UN</v>
          </cell>
          <cell r="D8090">
            <v>488.78</v>
          </cell>
        </row>
        <row r="8091">
          <cell r="A8091">
            <v>91319</v>
          </cell>
          <cell r="B8091" t="str">
            <v>KIT DE PORTA DE MADEIRA PARA PINTURA, SEMI-OCA (LEVE OU MÉDIA), PADRÃO POPULAR, 70X210CM, ESPESSURA DE 3,5CM, ITENS INCLUSOS: DOBRADIÇAS, MONTAGEM E INSTALAÇÃO DO BATENTE, SEM FECHADURA - FORNECIMENTO E INSTALAÇÃO. AF_08/2015</v>
          </cell>
          <cell r="C8091" t="str">
            <v>UN</v>
          </cell>
          <cell r="D8091">
            <v>529.16</v>
          </cell>
        </row>
        <row r="8092">
          <cell r="A8092">
            <v>91320</v>
          </cell>
          <cell r="B8092" t="str">
            <v>KIT DE PORTA DE MADEIRA PARA PINTURA, SEMI-OCA (LEVE OU MÉDIA), PADRÃO POPULAR, 80X210CM, ESPESSURA DE 3,5CM, ITENS INCLUSOS: DOBRADIÇAS, MONTAGEM E INSTALAÇÃO DO BATENTE, SEM FECHADURA - FORNECIMENTO E INSTALAÇÃO. AF_08/2015</v>
          </cell>
          <cell r="C8092" t="str">
            <v>UN</v>
          </cell>
          <cell r="D8092">
            <v>537.05999999999995</v>
          </cell>
        </row>
        <row r="8093">
          <cell r="A8093">
            <v>91321</v>
          </cell>
          <cell r="B8093" t="str">
            <v>KIT DE PORTA DE MADEIRA PARA PINTURA, SEMI-OCA (LEVE OU MÉDIA), PADRÃO POPULAR, 90X210CM, ESPESSURA DE 3,5CM, ITENS INCLUSOS: DOBRADIÇAS, MONTAGEM E INSTALAÇÃO DO BATENTE, SEM FECHADURA - FORNECIMENTO E INSTALAÇÃO. AF_08/2015</v>
          </cell>
          <cell r="C8093" t="str">
            <v>UN</v>
          </cell>
          <cell r="D8093">
            <v>567.13</v>
          </cell>
        </row>
        <row r="8094">
          <cell r="A8094">
            <v>91324</v>
          </cell>
          <cell r="B8094" t="str">
            <v>KIT DE PORTA DE MADEIRA PARA VERNIZ, SEMI-OCA (LEVE OU MÉDIA), PADRÃO POPULAR, 60X210CM, ESPESSURA DE 3,5CM, ITENS INCLUSOS: DOBRADIÇAS, MONTAGEM E INSTALAÇÃO DO BATENTE, SEM FECHADURA - FORNECIMENTO E INSTALAÇÃO. AF_08/2015</v>
          </cell>
          <cell r="C8094" t="str">
            <v>UN</v>
          </cell>
          <cell r="D8094">
            <v>496.4</v>
          </cell>
        </row>
        <row r="8095">
          <cell r="A8095">
            <v>91325</v>
          </cell>
          <cell r="B8095" t="str">
            <v>KIT DE PORTA DE MADEIRA PARA VERNIZ, SEMI-OCA (LEVE OU MÉDIA), PADRÃO POPULAR, 70X210CM, ESPESSURA DE 3,5CM, ITENS INCLUSOS: DOBRADIÇAS, MONTAGEM E INSTALAÇÃO DO BATENTE, SEM FECHADURA - FORNECIMENTO E INSTALAÇÃO. AF_08/2015</v>
          </cell>
          <cell r="C8095" t="str">
            <v>UN</v>
          </cell>
          <cell r="D8095">
            <v>445.6</v>
          </cell>
        </row>
        <row r="8096">
          <cell r="A8096">
            <v>91326</v>
          </cell>
          <cell r="B8096" t="str">
            <v>KIT DE PORTA DE MADEIRA PARA VERNIZ, SEMI-OCA (LEVE OU MÉDIA), PADRÃO POPULAR, 80X210CM, ESPESSURA DE 3,5CM, ITENS INCLUSOS: DOBRADIÇAS, MONTAGEM E INSTALAÇÃO DO BATENTE, SEM FECHADURA - FORNECIMENTO E INSTALAÇÃO. AF_08/2015</v>
          </cell>
          <cell r="C8096" t="str">
            <v>UN</v>
          </cell>
          <cell r="D8096">
            <v>565.61</v>
          </cell>
        </row>
        <row r="8097">
          <cell r="A8097">
            <v>91327</v>
          </cell>
          <cell r="B8097" t="str">
            <v>KIT DE PORTA DE MADEIRA PARA VERNIZ, SEMI-OCA (LEVE OU MÉDIA), PADRÃO POPULAR, 90X210CM, ESPESSURA DE 3,5CM, ITENS INCLUSOS: DOBRADIÇAS, MONTAGEM E INSTALAÇÃO DO BATENTE, SEM FECHADURA - FORNECIMENTO E INSTALAÇÃO. AF_08/2015</v>
          </cell>
          <cell r="C8097" t="str">
            <v>UN</v>
          </cell>
          <cell r="D8097">
            <v>561.26</v>
          </cell>
        </row>
        <row r="8098">
          <cell r="A8098">
            <v>91328</v>
          </cell>
          <cell r="B8098" t="str">
            <v>KIT DE PORTA DE MADEIRA FRISADA, SEMI-OCA (LEVE OU MÉDIA), PADRÃO MÉDIO 60X210CM, ESPESSURA DE 3CM, ITENS INCLUSOS: DOBRADIÇAS, MONTAGEM E INSTALAÇÃO DO BATENTE, SEM FECHADURA - FORNECIMENTO E INSTALAÇÃO. AF_08/2015</v>
          </cell>
          <cell r="C8098" t="str">
            <v>UN</v>
          </cell>
          <cell r="D8098">
            <v>513.16</v>
          </cell>
        </row>
        <row r="8099">
          <cell r="A8099">
            <v>91329</v>
          </cell>
          <cell r="B8099" t="str">
            <v>KIT DE PORTA DE MADEIRA FRISADA, SEMI-OCA (LEVE OU MÉDIA), PADRÃO POPULAR, 60X210CM, ESPESSURA DE 3CM, ITENS INCLUSOS: DOBRADIÇAS, MONTAGEM E INSTALAÇÃO DO BATENTE, SEM FECHADURA - FORNECIMENTO E INSTALAÇÃO. AF_08/2015</v>
          </cell>
          <cell r="C8099" t="str">
            <v>UN</v>
          </cell>
          <cell r="D8099">
            <v>475.92</v>
          </cell>
        </row>
        <row r="8100">
          <cell r="A8100">
            <v>91330</v>
          </cell>
          <cell r="B8100" t="str">
            <v>KIT DE PORTA DE MADEIRA FRISADA, SEMI-OCA (LEVE OU MÉDIA), PADRÃO MÉDIO, 70X210CM, ESPESSURA DE 3CM, ITENS INCLUSOS: DOBRADIÇAS, MONTAGEM E INSTALAÇÃO DO BATENTE, SEM FECHADURA - FORNECIMENTO E INSTALAÇÃO. AF_08/2015</v>
          </cell>
          <cell r="C8100" t="str">
            <v>UN</v>
          </cell>
          <cell r="D8100">
            <v>544.25</v>
          </cell>
        </row>
        <row r="8101">
          <cell r="A8101">
            <v>91331</v>
          </cell>
          <cell r="B8101" t="str">
            <v>KIT DE PORTA DE MADEIRA FRISADA, SEMI-OCA (LEVE OU MÉDIA), PADRÃO POPULAR, 70X210CM, ESPESSURA DE 3CM, ITENS INCLUSOS: DOBRADIÇAS, MONTAGEM E INSTALAÇÃO DO BATENTE, SEM FECHADURA - FORNECIMENTO E INSTALAÇÃO. AF_08/2015</v>
          </cell>
          <cell r="C8101" t="str">
            <v>UN</v>
          </cell>
          <cell r="D8101">
            <v>506.89</v>
          </cell>
        </row>
        <row r="8102">
          <cell r="A8102">
            <v>91332</v>
          </cell>
          <cell r="B8102" t="str">
            <v>KIT DE PORTA DE MADEIRA FRISADA, SEMI-OCA (LEVE OU MÉDIA), PADRÃO MÉDIO, 80X210CM, ESPESSURA DE 3,5CM, ITENS INCLUSOS: DOBRADIÇAS, MONTAGEM E INSTALAÇÃO DO BATENTE, SEM FECHADURA - FORNECIMENTO E INSTALAÇÃO. AF_08/2015</v>
          </cell>
          <cell r="C8102" t="str">
            <v>UN</v>
          </cell>
          <cell r="D8102">
            <v>605.21</v>
          </cell>
        </row>
        <row r="8103">
          <cell r="A8103">
            <v>91333</v>
          </cell>
          <cell r="B8103" t="str">
            <v>KIT DE PORTA DE MADEIRA FRISADA, SEMI-OCA (LEVE OU MÉDIA), PADRÃO POPULAR, 80X210CM, ESPESSURA DE 3,5CM, ITENS INCLUSOS: DOBRADIÇAS, MONTAGEM E INSTALAÇÃO DO BATENTE, SEM FECHADURA - FORNECIMENTO E INSTALAÇÃO. AF_08/2015</v>
          </cell>
          <cell r="C8103" t="str">
            <v>UN</v>
          </cell>
          <cell r="D8103">
            <v>567.71</v>
          </cell>
        </row>
        <row r="8104">
          <cell r="A8104">
            <v>91334</v>
          </cell>
          <cell r="B8104" t="str">
            <v>KIT DE PORTA DE MADEIRA TIPO VENEZIANA, PADRÃO MÉDIO, 80X210CM, ESPESSURA DE 3CM, ITENS INCLUSOS: DOBRADIÇAS, MONTAGEM E INSTALAÇÃO DO BATENTE, SEM FECHADURA - FORNECIMENTO E INSTALAÇÃO. AF_08/2015</v>
          </cell>
          <cell r="C8104" t="str">
            <v>UN</v>
          </cell>
          <cell r="D8104">
            <v>568.42999999999995</v>
          </cell>
        </row>
        <row r="8105">
          <cell r="A8105">
            <v>91335</v>
          </cell>
          <cell r="B8105" t="str">
            <v>KIT DE PORTA DE MADEIRA TIPO VENEZIANA, PADRÃO POPULAR, 80X210CM, ESPESSURA DE 3CM, ITENS INCLUSOS: DOBRADIÇAS, MONTAGEM E INSTALAÇÃO DO BATENTE, SEM FECHADURA - FORNECIMENTO E INSTALAÇÃO. AF_08/2015</v>
          </cell>
          <cell r="C8105" t="str">
            <v>UN</v>
          </cell>
          <cell r="D8105">
            <v>530.92999999999995</v>
          </cell>
        </row>
        <row r="8106">
          <cell r="A8106">
            <v>91336</v>
          </cell>
          <cell r="B8106" t="str">
            <v>KIT DE PORTA DE MADEIRA TIPO MEXICANA, MACIÇA (PESADA OU SUPERPESADA), PADRÃO MÉDIO, 80X210CM, ESPESSURA DE 3CM, ITENS INCLUSOS: DOBRADIÇAS, MONTAGEM E INSTALAÇÃO DO BATENTE, SEM FECHADURA - FORNECIMENTO E INSTALAÇÃO. AF_08/2015</v>
          </cell>
          <cell r="C8106" t="str">
            <v>UN</v>
          </cell>
          <cell r="D8106">
            <v>890.19</v>
          </cell>
        </row>
        <row r="8107">
          <cell r="A8107">
            <v>91337</v>
          </cell>
          <cell r="B8107" t="str">
            <v>KIT DE PORTA DE MADEIRA TIPO MEXICANA, MACIÇA (PESADA OU SUPERPESADA), PADRÃO POPULAR, 80X210CM, ESPESSURA DE 3CM, ITENS INCLUSOS: DOBRADIÇAS, MONTAGEM E INSTALAÇÃO DO BATENTE, SEM FECHADURA - FORNECIMENTO E INSTALAÇÃO. AF_08/2015</v>
          </cell>
          <cell r="C8107" t="str">
            <v>UN</v>
          </cell>
          <cell r="D8107">
            <v>852.69</v>
          </cell>
        </row>
        <row r="8108">
          <cell r="A8108">
            <v>91338</v>
          </cell>
          <cell r="B8108" t="str">
            <v>PORTA DE ALUMÍNIO DE ABRIR COM LAMBRI, COMM GUARNIÇÃO, FIXAÇÃO COM PARAFUSOS - FORNECIMENTO E INSTALAÇÃO. AF_08/2015</v>
          </cell>
          <cell r="C8108" t="str">
            <v>M2</v>
          </cell>
          <cell r="D8108">
            <v>1484.65</v>
          </cell>
        </row>
        <row r="8109">
          <cell r="A8109">
            <v>91341</v>
          </cell>
          <cell r="B8109" t="str">
            <v>PORTA EM ALUMÍNIO DE ABRIR TIPO VENEZIANA COM GUARNIÇÃO, FIXAÇÃO COM PARAFUSOS - FORNECIMENTO E INSTALAÇÃO. AF_08/2015</v>
          </cell>
          <cell r="C8109" t="str">
            <v>M2</v>
          </cell>
          <cell r="D8109">
            <v>1124.77</v>
          </cell>
        </row>
        <row r="8110">
          <cell r="A8110">
            <v>91354</v>
          </cell>
          <cell r="B8110" t="str">
            <v>CAMINHÃO TOCO, PESO BRUTO TOTAL 14.300 KG, CARGA ÚTIL MÁXIMA 9590 KG, DISTÂNCIA ENTRE EIXOS 4,76 M, POTÊNCIA 185 CV (NÃO INCLUI CARROCERIA) - DEPRECIAÇÃO. AF_06/2014</v>
          </cell>
          <cell r="C8110" t="str">
            <v>H</v>
          </cell>
          <cell r="D8110">
            <v>6.48</v>
          </cell>
        </row>
        <row r="8111">
          <cell r="A8111">
            <v>91355</v>
          </cell>
          <cell r="B8111" t="str">
            <v>CAMINHÃO TOCO, PESO BRUTO TOTAL 14.300 KG, CARGA ÚTIL MÁXIMA 9590 KG, DISTÂNCIA ENTRE EIXOS 4,76 M, POTÊNCIA 185 CV (NÃO INCLUI CARROCERIA) - JUROS. AF_06/2014</v>
          </cell>
          <cell r="C8111" t="str">
            <v>H</v>
          </cell>
          <cell r="D8111">
            <v>2.58</v>
          </cell>
        </row>
        <row r="8112">
          <cell r="A8112">
            <v>91356</v>
          </cell>
          <cell r="B8112" t="str">
            <v>CAMINHÃO TOCO, PESO BRUTO TOTAL 14.300 KG, CARGA ÚTIL MÁXIMA 9590 KG, DISTÂNCIA ENTRE EIXOS 4,76 M, POTÊNCIA 185 CV (NÃO INCLUI CARROCERIA) - IMPOSTOS E SEGUROS. AF_06/2014</v>
          </cell>
          <cell r="C8112" t="str">
            <v>H</v>
          </cell>
          <cell r="D8112">
            <v>0.52</v>
          </cell>
        </row>
        <row r="8113">
          <cell r="A8113">
            <v>91359</v>
          </cell>
          <cell r="B8113" t="str">
            <v>CAMINHÃO PIPA 6.000 L, PESO BRUTO TOTAL 13.000 KG, DISTÂNCIA ENTRE EIXOS 4,80 M, POTÊNCIA 189 CV INCLUSIVE TANQUE DE AÇO PARA TRANSPORTE DE ÁGUA, CAPACIDADE 6 M3 - DEPRECIAÇÃO. AF_06/2014</v>
          </cell>
          <cell r="C8113" t="str">
            <v>H</v>
          </cell>
          <cell r="D8113">
            <v>7.29</v>
          </cell>
        </row>
        <row r="8114">
          <cell r="A8114">
            <v>91360</v>
          </cell>
          <cell r="B8114" t="str">
            <v>CAMINHÃO PIPA 6.000 L, PESO BRUTO TOTAL 13.000 KG, DISTÂNCIA ENTRE EIXOS 4,80 M, POTÊNCIA 189 CV INCLUSIVE TANQUE DE AÇO PARA TRANSPORTE DE ÁGUA, CAPACIDADE 6 M3 - JUROS. AF_06/2014</v>
          </cell>
          <cell r="C8114" t="str">
            <v>H</v>
          </cell>
          <cell r="D8114">
            <v>2.9</v>
          </cell>
        </row>
        <row r="8115">
          <cell r="A8115">
            <v>91361</v>
          </cell>
          <cell r="B8115" t="str">
            <v>CAMINHÃO PIPA 6.000 L, PESO BRUTO TOTAL 13.000 KG, DISTÂNCIA ENTRE EIXOS 4,80 M, POTÊNCIA 189 CV INCLUSIVE TANQUE DE AÇO PARA TRANSPORTE DE ÁGUA, CAPACIDADE 6 M3 - IMPOSTOS E SEGUROS. AF_06/2014</v>
          </cell>
          <cell r="C8115" t="str">
            <v>H</v>
          </cell>
          <cell r="D8115">
            <v>0.57999999999999996</v>
          </cell>
        </row>
        <row r="8116">
          <cell r="A8116">
            <v>91367</v>
          </cell>
          <cell r="B8116" t="str">
            <v>CAMINHÃO BASCULANTE 6 M3, PESO BRUTO TOTAL 16.000 KG, CARGA ÚTIL MÁXIMA 13.071 KG, DISTÂNCIA ENTRE EIXOS 4,80 M, POTÊNCIA 230 CV INCLUSIVE CAÇAMBA METÁLICA - DEPRECIAÇÃO. AF_06/2014</v>
          </cell>
          <cell r="C8116" t="str">
            <v>H</v>
          </cell>
          <cell r="D8116">
            <v>9.52</v>
          </cell>
        </row>
        <row r="8117">
          <cell r="A8117">
            <v>91368</v>
          </cell>
          <cell r="B8117" t="str">
            <v>CAMINHÃO BASCULANTE 6 M3, PESO BRUTO TOTAL 16.000 KG, CARGA ÚTIL MÁXIMA 13.071 KG, DISTÂNCIA ENTRE EIXOS 4,80 M, POTÊNCIA 230 CV INCLUSIVE CAÇAMBA METÁLICA - JUROS. AF_06/2014</v>
          </cell>
          <cell r="C8117" t="str">
            <v>H</v>
          </cell>
          <cell r="D8117">
            <v>3.33</v>
          </cell>
        </row>
        <row r="8118">
          <cell r="A8118">
            <v>91369</v>
          </cell>
          <cell r="B8118" t="str">
            <v>CAMINHÃO BASCULANTE 6 M3, PESO BRUTO TOTAL 16.000 KG, CARGA ÚTIL MÁXIMA 13.071 KG, DISTÂNCIA ENTRE EIXOS 4,80 M, POTÊNCIA 230 CV INCLUSIVE CAÇAMBA METÁLICA - IMPOSTOS E SEGUROS. AF_06/2014</v>
          </cell>
          <cell r="C8118" t="str">
            <v>H</v>
          </cell>
          <cell r="D8118">
            <v>0.68</v>
          </cell>
        </row>
        <row r="8119">
          <cell r="A8119">
            <v>91375</v>
          </cell>
          <cell r="B8119" t="str">
            <v>CAMINHÃO TOCO, PESO BRUTO TOTAL 16.000 KG, CARGA ÚTIL MÁXIMA DE 10.685 KG, DISTÂNCIA ENTRE EIXOS 4,80 M, POTÊNCIA 189 CV EXCLUSIVE CARROCERIA - DEPRECIAÇÃO. AF_06/2014</v>
          </cell>
          <cell r="C8119" t="str">
            <v>H</v>
          </cell>
          <cell r="D8119">
            <v>5.46</v>
          </cell>
        </row>
        <row r="8120">
          <cell r="A8120">
            <v>91376</v>
          </cell>
          <cell r="B8120" t="str">
            <v>CAMINHÃO TOCO, PESO BRUTO TOTAL 16.000 KG, CARGA ÚTIL MÁXIMA DE 10.685 KG, DISTÂNCIA ENTRE EIXOS 4,80 M, POTÊNCIA 189 CV EXCLUSIVE CARROCERIA - JUROS. AF_06/2014</v>
          </cell>
          <cell r="C8120" t="str">
            <v>H</v>
          </cell>
          <cell r="D8120">
            <v>2.1800000000000002</v>
          </cell>
        </row>
        <row r="8121">
          <cell r="A8121">
            <v>91377</v>
          </cell>
          <cell r="B8121" t="str">
            <v>CAMINHÃO TOCO, PESO BRUTO TOTAL 16.000 KG, CARGA ÚTIL MÁXIMA DE 10.685 KG, DISTÂNCIA ENTRE EIXOS 4,80 M, POTÊNCIA 189 CV EXCLUSIVE CARROCERIA - IMPOSTOS E SEGUROS. AF_06/2014</v>
          </cell>
          <cell r="C8121" t="str">
            <v>H</v>
          </cell>
          <cell r="D8121">
            <v>0.44</v>
          </cell>
        </row>
        <row r="8122">
          <cell r="A8122">
            <v>91380</v>
          </cell>
          <cell r="B8122" t="str">
            <v>CAMINHÃO BASCULANTE 10 M3, TRUCADO CABINE SIMPLES, PESO BRUTO TOTAL 23.000 KG, CARGA ÚTIL MÁXIMA 15.935 KG, DISTÂNCIA ENTRE EIXOS 4,80 M, POTÊNCIA 230 CV INCLUSIVE CAÇAMBA METÁLICA - DEPRECIAÇÃO. AF_06/2014</v>
          </cell>
          <cell r="C8122" t="str">
            <v>H</v>
          </cell>
          <cell r="D8122">
            <v>10.77</v>
          </cell>
        </row>
        <row r="8123">
          <cell r="A8123">
            <v>91381</v>
          </cell>
          <cell r="B8123" t="str">
            <v>CAMINHÃO BASCULANTE 10 M3, TRUCADO CABINE SIMPLES, PESO BRUTO TOTAL 23.000 KG, CARGA ÚTIL MÁXIMA 15.935 KG, DISTÂNCIA ENTRE EIXOS 4,80 M, POTÊNCIA 230 CV INCLUSIVE CAÇAMBA METÁLICA - JUROS. AF_06/2014</v>
          </cell>
          <cell r="C8123" t="str">
            <v>H</v>
          </cell>
          <cell r="D8123">
            <v>3.77</v>
          </cell>
        </row>
        <row r="8124">
          <cell r="A8124">
            <v>91382</v>
          </cell>
          <cell r="B8124" t="str">
            <v>CAMINHÃO BASCULANTE 10 M3, TRUCADO CABINE SIMPLES, PESO BRUTO TOTAL 23.000 KG, CARGA ÚTIL MÁXIMA 15.935 KG, DISTÂNCIA ENTRE EIXOS 4,80 M, POTÊNCIA 230 CV INCLUSIVE CAÇAMBA METÁLICA - IMPOSTOS E SEGUROS. AF_06/2014</v>
          </cell>
          <cell r="C8124" t="str">
            <v>H</v>
          </cell>
          <cell r="D8124">
            <v>0.77</v>
          </cell>
        </row>
        <row r="8125">
          <cell r="A8125">
            <v>91383</v>
          </cell>
          <cell r="B8125" t="str">
            <v>CAMINHÃO BASCULANTE 10 M3, TRUCADO CABINE SIMPLES, PESO BRUTO TOTAL 23.000 KG, CARGA ÚTIL MÁXIMA 15.935 KG, DISTÂNCIA ENTRE EIXOS 4,80 M, POTÊNCIA 230 CV INCLUSIVE CAÇAMBA METÁLICA - MANUTENÇÃO. AF_06/2014</v>
          </cell>
          <cell r="C8125" t="str">
            <v>H</v>
          </cell>
          <cell r="D8125">
            <v>20.190000000000001</v>
          </cell>
        </row>
        <row r="8126">
          <cell r="A8126">
            <v>91384</v>
          </cell>
          <cell r="B8126" t="str">
            <v>CAMINHÃO BASCULANTE 10 M3, TRUCADO CABINE SIMPLES, PESO BRUTO TOTAL 23.000 KG, CARGA ÚTIL MÁXIMA 15.935 KG, DISTÂNCIA ENTRE EIXOS 4,80 M, POTÊNCIA 230 CV INCLUSIVE CAÇAMBA METÁLICA - MATERIAIS NA OPERAÇÃO. AF_06/2014</v>
          </cell>
          <cell r="C8126" t="str">
            <v>H</v>
          </cell>
          <cell r="D8126">
            <v>110.91</v>
          </cell>
        </row>
        <row r="8127">
          <cell r="A8127">
            <v>91386</v>
          </cell>
          <cell r="B8127" t="str">
            <v>CAMINHÃO BASCULANTE 10 M3, TRUCADO CABINE SIMPLES, PESO BRUTO TOTAL 23.000 KG, CARGA ÚTIL MÁXIMA 15.935 KG, DISTÂNCIA ENTRE EIXOS 4,80 M, POTÊNCIA 230 CV INCLUSIVE CAÇAMBA METÁLICA - CHP DIURNO. AF_06/2014</v>
          </cell>
          <cell r="C8127" t="str">
            <v>CHP</v>
          </cell>
          <cell r="D8127">
            <v>160.33000000000001</v>
          </cell>
        </row>
        <row r="8128">
          <cell r="A8128">
            <v>91387</v>
          </cell>
          <cell r="B8128" t="str">
            <v>CAMINHÃO BASCULANTE 10 M3, TRUCADO CABINE SIMPLES, PESO BRUTO TOTAL 23.000 KG, CARGA ÚTIL MÁXIMA 15.935 KG, DISTÂNCIA ENTRE EIXOS 4,80 M, POTÊNCIA 230 CV INCLUSIVE CAÇAMBA METÁLICA - CHI DIURNO. AF_06/2014</v>
          </cell>
          <cell r="C8128" t="str">
            <v>CHI</v>
          </cell>
          <cell r="D8128">
            <v>29.23</v>
          </cell>
        </row>
        <row r="8129">
          <cell r="A8129">
            <v>91390</v>
          </cell>
          <cell r="B8129" t="str">
            <v>CAMINHÃO TOCO, PBT 14.300 KG, CARGA ÚTIL MÁX. 9.710 KG, DIST. ENTRE EIXOS 3,56 M, POTÊNCIA 185 CV, INCLUSIVE CARROCERIA FIXA ABERTA DE MADEIRA P/ TRANSPORTE GERAL DE CARGA SECA, DIMEN. APROX. 2,50 X 6,50 X 0,50 M - DEPRECIAÇÃO. AF_06/2014</v>
          </cell>
          <cell r="C8129" t="str">
            <v>H</v>
          </cell>
          <cell r="D8129">
            <v>7.03</v>
          </cell>
        </row>
        <row r="8130">
          <cell r="A8130">
            <v>91391</v>
          </cell>
          <cell r="B8130" t="str">
            <v>CAMINHÃO TOCO, PBT 14.300 KG, CARGA ÚTIL MÁX. 9.710 KG, DIST. ENTRE EIXOS 3,56 M, POTÊNCIA 185 CV, INCLUSIVE CARROCERIA FIXA ABERTA DE MADEIRA P/ TRANSPORTE GERAL DE CARGA SECA, DIMEN. APROX. 2,50 X 6,50 X 0,50 M - JUROS. AF_06/2014</v>
          </cell>
          <cell r="C8130" t="str">
            <v>H</v>
          </cell>
          <cell r="D8130">
            <v>2.8</v>
          </cell>
        </row>
        <row r="8131">
          <cell r="A8131">
            <v>91392</v>
          </cell>
          <cell r="B8131" t="str">
            <v>CAMINHÃO TOCO, PBT 14.300 KG, CARGA ÚTIL MÁX. 9.710 KG, DIST. ENTRE EIXOS 3,56 M, POTÊNCIA 185 CV, INCLUSIVE CARROCERIA FIXA ABERTA DE MADEIRA P/ TRANSPORTE GERAL DE CARGA SECA, DIMEN. APROX. 2,50 X 6,50 X 0,50 M - IMPOSTOS E SEGUROS. AF_06/2014</v>
          </cell>
          <cell r="C8131" t="str">
            <v>H</v>
          </cell>
          <cell r="D8131">
            <v>0.56000000000000005</v>
          </cell>
        </row>
        <row r="8132">
          <cell r="A8132">
            <v>91395</v>
          </cell>
          <cell r="B8132" t="str">
            <v>CAMINHÃO TOCO, PBT 14.300 KG, CARGA ÚTIL MÁX. 9.710 KG, DIST. ENTRE EIXOS 3,56 M, POTÊNCIA 185 CV, INCLUSIVE CARROCERIA FIXA ABERTA DE MADEIRA P/ TRANSPORTE GERAL DE CARGA SECA, DIMEN. APROX. 2,50 X 6,50 X 0,50 M - CHI DIURNO. AF_06/2014</v>
          </cell>
          <cell r="C8132" t="str">
            <v>CHI</v>
          </cell>
          <cell r="D8132">
            <v>24.31</v>
          </cell>
        </row>
        <row r="8133">
          <cell r="A8133">
            <v>91396</v>
          </cell>
          <cell r="B8133" t="str">
            <v>CAMINHÃO PIPA 10.000 L TRUCADO, PESO BRUTO TOTAL 23.000 KG, CARGA ÚTIL MÁXIMA 15.935 KG, DISTÂNCIA ENTRE EIXOS 4,8 M, POTÊNCIA 230 CV, INCLUSIVE TANQUE DE AÇO PARA TRANSPORTE DE ÁGUA - DEPRECIAÇÃO. AF_06/2014</v>
          </cell>
          <cell r="C8133" t="str">
            <v>H</v>
          </cell>
          <cell r="D8133">
            <v>9.3699999999999992</v>
          </cell>
        </row>
        <row r="8134">
          <cell r="A8134">
            <v>91397</v>
          </cell>
          <cell r="B8134" t="str">
            <v>CAMINHÃO PIPA 10.000 L TRUCADO, PESO BRUTO TOTAL 23.000 KG, CARGA ÚTIL MÁXIMA 15.935 KG, DISTÂNCIA ENTRE EIXOS 4,8 M, POTÊNCIA 230 CV, INCLUSIVE TANQUE DE AÇO PARA TRANSPORTE DE ÁGUA - JUROS. AF_06/2014</v>
          </cell>
          <cell r="C8134" t="str">
            <v>H</v>
          </cell>
          <cell r="D8134">
            <v>3.73</v>
          </cell>
        </row>
        <row r="8135">
          <cell r="A8135">
            <v>91398</v>
          </cell>
          <cell r="B8135" t="str">
            <v>CAMINHÃO PIPA 10.000 L TRUCADO, PESO BRUTO TOTAL 23.000 KG, CARGA ÚTIL MÁXIMA 15.935 KG, DISTÂNCIA ENTRE EIXOS 4,8 M, POTÊNCIA 230 CV, INCLUSIVE TANQUE DE AÇO PARA TRANSPORTE DE ÁGUA - IMPOSTOS E SEGUROS. AF_06/2014</v>
          </cell>
          <cell r="C8135" t="str">
            <v>H</v>
          </cell>
          <cell r="D8135">
            <v>0.75</v>
          </cell>
        </row>
        <row r="8136">
          <cell r="A8136">
            <v>91402</v>
          </cell>
          <cell r="B8136" t="str">
            <v>CAMINHÃO BASCULANTE 6 M3 TOCO, PESO BRUTO TOTAL 16.000 KG, CARGA ÚTIL MÁXIMA 11.130 KG, DISTÂNCIA ENTRE EIXOS 5,36 M, POTÊNCIA 185 CV, INCLUSIVE CAÇAMBA METÁLICA - IMPOSTOS E SEGUROS. AF_06/2014</v>
          </cell>
          <cell r="C8136" t="str">
            <v>H</v>
          </cell>
          <cell r="D8136">
            <v>0.65</v>
          </cell>
        </row>
        <row r="8137">
          <cell r="A8137">
            <v>91466</v>
          </cell>
          <cell r="B8137" t="str">
            <v>GUINDAUTO HIDRÁULICO, CAPACIDADE MÁXIMA DE CARGA 6200 KG, MOMENTO MÁXIMO DE CARGA 11,7 TM, ALCANCE MÁXIMO HORIZONTAL 9,70 M, INCLUSIVE CAMINHÃO TOCO PBT 16.000 KG, POTÊNCIA DE 189 CV - IMPOSTOS E SEGUROS. AF_08/2015</v>
          </cell>
          <cell r="C8137" t="str">
            <v>H</v>
          </cell>
          <cell r="D8137">
            <v>0.6</v>
          </cell>
        </row>
        <row r="8138">
          <cell r="A8138">
            <v>91467</v>
          </cell>
          <cell r="B8138" t="str">
            <v>GUINDAUTO HIDRÁULICO, CAPACIDADE MÁXIMA DE CARGA 6200 KG, MOMENTO MÁXIMO DE CARGA 11,7 TM, ALCANCE MÁXIMO HORIZONTAL 9,70 M, INCLUSIVE CAMINHÃO TOCO PBT 16.000 KG, POTÊNCIA DE 189 CV - MATERIAIS NA OPERAÇÃO. AF_08/2015</v>
          </cell>
          <cell r="C8138" t="str">
            <v>H</v>
          </cell>
          <cell r="D8138">
            <v>91.14</v>
          </cell>
        </row>
        <row r="8139">
          <cell r="A8139">
            <v>91468</v>
          </cell>
          <cell r="B8139" t="str">
            <v>ESPARGIDOR DE ASFALTO PRESSURIZADO, TANQUE 6 M3 COM ISOLAÇÃO TÉRMICA, AQUECIDO COM 2 MAÇARICOS, COM BARRA ESPARGIDORA 3,60 M, MONTADO SOBRE CAMINHÃO  TOCO, PBT 14.300 KG, POTÊNCIA 185 CV - DEPRECIAÇÃO. AF_08/2015</v>
          </cell>
          <cell r="C8139" t="str">
            <v>H</v>
          </cell>
          <cell r="D8139">
            <v>10.88</v>
          </cell>
        </row>
        <row r="8140">
          <cell r="A8140">
            <v>91469</v>
          </cell>
          <cell r="B8140" t="str">
            <v>ESPARGIDOR DE ASFALTO PRESSURIZADO, TANQUE 6 M3 COM ISOLAÇÃO TÉRMICA, AQUECIDO COM 2 MAÇARICOS, COM BARRA ESPARGIDORA 3,60 M, MONTADO SOBRE CAMINHÃO  TOCO, PBT 14.300 KG, POTÊNCIA 185 CV - JUROS. AF_08/2015</v>
          </cell>
          <cell r="C8140" t="str">
            <v>H</v>
          </cell>
          <cell r="D8140">
            <v>3.68</v>
          </cell>
        </row>
        <row r="8141">
          <cell r="A8141">
            <v>91484</v>
          </cell>
          <cell r="B8141" t="str">
            <v>ESPARGIDOR DE ASFALTO PRESSURIZADO, TANQUE 6 M3 COM ISOLAÇÃO TÉRMICA, AQUECIDO COM 2 MAÇARICOS, COM BARRA ESPARGIDORA 3,60 M, MONTADO SOBRE CAMINHÃO  TOCO, PBT 14.300 KG, POTÊNCIA 185 CV - IMPOSTOS E SEGUROS. AF_08/2015</v>
          </cell>
          <cell r="C8141" t="str">
            <v>H</v>
          </cell>
          <cell r="D8141">
            <v>0.74</v>
          </cell>
        </row>
        <row r="8142">
          <cell r="A8142">
            <v>91485</v>
          </cell>
          <cell r="B8142" t="str">
            <v>ESPARGIDOR DE ASFALTO PRESSURIZADO, TANQUE 6 M3 COM ISOLAÇÃO TÉRMICA, AQUECIDO COM 2 MAÇARICOS, COM BARRA ESPARGIDORA 3,60 M, MONTADO SOBRE CAMINHÃO  TOCO, PBT 14.300 KG, POTÊNCIA 185 CV - MATERIAIS NA OPERAÇÃO. AF_08/2015</v>
          </cell>
          <cell r="C8142" t="str">
            <v>H</v>
          </cell>
          <cell r="D8142">
            <v>125.61</v>
          </cell>
        </row>
        <row r="8143">
          <cell r="A8143">
            <v>91486</v>
          </cell>
          <cell r="B8143" t="str">
            <v>ESPARGIDOR DE ASFALTO PRESSURIZADO, TANQUE 6 M3 COM ISOLAÇÃO TÉRMICA, AQUECIDO COM 2 MAÇARICOS, COM BARRA ESPARGIDORA 3,60 M, MONTADO SOBRE CAMINHÃO  TOCO, PBT 14.300 KG, POTÊNCIA 185 CV - CHI DIURNO. AF_08/2015</v>
          </cell>
          <cell r="C8143" t="str">
            <v>CHI</v>
          </cell>
          <cell r="D8143">
            <v>29.22</v>
          </cell>
        </row>
        <row r="8144">
          <cell r="A8144">
            <v>91514</v>
          </cell>
          <cell r="B8144" t="str">
            <v>ESTUCAMENTO DE PANOS DE FACHADA SEM VÃOS DO SISTEMA DE PAREDES DE CONCRETO EM EDIFICAÇÕES DE MÚLTIPLOS PAVIMENTOS. AF_06/2015</v>
          </cell>
          <cell r="C8144" t="str">
            <v>M2</v>
          </cell>
          <cell r="D8144">
            <v>4.5599999999999996</v>
          </cell>
        </row>
        <row r="8145">
          <cell r="A8145">
            <v>91515</v>
          </cell>
          <cell r="B8145" t="str">
            <v>ESTUCAMENTO DE PANOS DE FACHADA COM VÃOS DO SISTEMA DE PAREDES DE CONCRETO EM EDIFICAÇÕES DE MÚLTIPLOS PAVIMENTOS. AF_06/2015</v>
          </cell>
          <cell r="C8145" t="str">
            <v>M2</v>
          </cell>
          <cell r="D8145">
            <v>6.04</v>
          </cell>
        </row>
        <row r="8146">
          <cell r="A8146">
            <v>91516</v>
          </cell>
          <cell r="B8146" t="str">
            <v>ESTUCAMENTO DE SUPERFÍCIE EXTERNA DA SACADA DO SISTEMA DE PAREDES DE CONCRETO EM EDIFICAÇÕES DE MÚLTIPLOS PAVIMENTOS. AF_06/2015</v>
          </cell>
          <cell r="C8146" t="str">
            <v>M2</v>
          </cell>
          <cell r="D8146">
            <v>8.82</v>
          </cell>
        </row>
        <row r="8147">
          <cell r="A8147">
            <v>91517</v>
          </cell>
          <cell r="B8147" t="str">
            <v>ESTUCAMENTO DE PANOS DE FACHADA SEM VÃOS DO SISTEMA DE PAREDES DE CONCRETO EM EDIFICAÇÕES DE PAVIMENTO ÚNICO. AF_06/2015</v>
          </cell>
          <cell r="C8147" t="str">
            <v>M2</v>
          </cell>
          <cell r="D8147">
            <v>9.82</v>
          </cell>
        </row>
        <row r="8148">
          <cell r="A8148">
            <v>91519</v>
          </cell>
          <cell r="B8148" t="str">
            <v>ESTUCAMENTO DE PANOS DE FACHADA COM VÃOS DO SISTEMA DE PAREDES DE CONCRETO EM EDIFICAÇÕES DE PAVIMENTO ÚNICO. AF_06/2015</v>
          </cell>
          <cell r="C8148" t="str">
            <v>M2</v>
          </cell>
          <cell r="D8148">
            <v>11.28</v>
          </cell>
        </row>
        <row r="8149">
          <cell r="A8149">
            <v>91520</v>
          </cell>
          <cell r="B8149" t="str">
            <v>ESTUCAMENTO DE DENSIDADE BAIXA NAS FACES INTERNAS DE PAREDES DO SISTEMA DE PAREDES DE CONCRETO. AF_06/2015</v>
          </cell>
          <cell r="C8149" t="str">
            <v>M2</v>
          </cell>
          <cell r="D8149">
            <v>1.65</v>
          </cell>
        </row>
        <row r="8150">
          <cell r="A8150">
            <v>91522</v>
          </cell>
          <cell r="B8150" t="str">
            <v>ESTUCAMENTO, PARA QUALQUER REVESTIMENTO, EM TETO DO SISTEMA DE PAREDES DE CONCRETO. AF_06/2015</v>
          </cell>
          <cell r="C8150" t="str">
            <v>M2</v>
          </cell>
          <cell r="D8150">
            <v>1.99</v>
          </cell>
        </row>
        <row r="8151">
          <cell r="A8151">
            <v>91525</v>
          </cell>
          <cell r="B8151" t="str">
            <v>ESTUCAMENTO DE DENSIDADE ALTA, NAS FACES INTERNAS DE PAREDES DO SISTEMA DE PAREDES DE CONCRETO. AF_06/2015</v>
          </cell>
          <cell r="C8151" t="str">
            <v>M2</v>
          </cell>
          <cell r="D8151">
            <v>3.68</v>
          </cell>
        </row>
        <row r="8152">
          <cell r="A8152">
            <v>91529</v>
          </cell>
          <cell r="B8152" t="str">
            <v>COMPACTADOR DE SOLOS DE PERCUSSÃO (SOQUETE) COM MOTOR A GASOLINA 4 TEMPOS, POTÊNCIA 4 CV - DEPRECIAÇÃO. AF_08/2015</v>
          </cell>
          <cell r="C8152" t="str">
            <v>H</v>
          </cell>
          <cell r="D8152">
            <v>0.81</v>
          </cell>
        </row>
        <row r="8153">
          <cell r="A8153">
            <v>91530</v>
          </cell>
          <cell r="B8153" t="str">
            <v>COMPACTADOR DE SOLOS DE PERCUSSÃO (SOQUETE) COM MOTOR A GASOLINA 4 TEMPOS, POTÊNCIA 4 CV - JUROS. AF_08/2015</v>
          </cell>
          <cell r="C8153" t="str">
            <v>H</v>
          </cell>
          <cell r="D8153">
            <v>0.21</v>
          </cell>
        </row>
        <row r="8154">
          <cell r="A8154">
            <v>91531</v>
          </cell>
          <cell r="B8154" t="str">
            <v>COMPACTADOR DE SOLOS DE PERCUSSÃO (SOQUETE) COM MOTOR A GASOLINA 4 TEMPOS, POTÊNCIA 4 CV - MANUTENÇÃO. AF_08/2015</v>
          </cell>
          <cell r="C8154" t="str">
            <v>H</v>
          </cell>
          <cell r="D8154">
            <v>1.02</v>
          </cell>
        </row>
        <row r="8155">
          <cell r="A8155">
            <v>91532</v>
          </cell>
          <cell r="B8155" t="str">
            <v>COMPACTADOR DE SOLOS DE PERCUSSÃO (SOQUETE) COM MOTOR A GASOLINA 4 TEMPOS, POTÊNCIA 4 CV - MATERIAIS NA OPERAÇÃO. AF_08/2015</v>
          </cell>
          <cell r="C8155" t="str">
            <v>H</v>
          </cell>
          <cell r="D8155">
            <v>2.39</v>
          </cell>
        </row>
        <row r="8156">
          <cell r="A8156">
            <v>91533</v>
          </cell>
          <cell r="B8156" t="str">
            <v>COMPACTADOR DE SOLOS DE PERCUSSÃO (SOQUETE) COM MOTOR A GASOLINA 4 TEMPOS, POTÊNCIA 4 CV - CHP DIURNO. AF_08/2015</v>
          </cell>
          <cell r="C8156" t="str">
            <v>CHP</v>
          </cell>
          <cell r="D8156">
            <v>19.170000000000002</v>
          </cell>
        </row>
        <row r="8157">
          <cell r="A8157">
            <v>91534</v>
          </cell>
          <cell r="B8157" t="str">
            <v>COMPACTADOR DE SOLOS DE PERCUSSÃO (SOQUETE) COM MOTOR A GASOLINA 4 TEMPOS, POTÊNCIA 4 CV - CHI DIURNO. AF_08/2015</v>
          </cell>
          <cell r="C8157" t="str">
            <v>CHI</v>
          </cell>
          <cell r="D8157">
            <v>15.76</v>
          </cell>
        </row>
        <row r="8158">
          <cell r="A8158">
            <v>91593</v>
          </cell>
          <cell r="B8158" t="str">
            <v>ARMAÇÃO DO SISTEMA DE PAREDES DE CONCRETO, EXECUTADA EM PAREDES DE EDIFICAÇÕES DE MÚLTIPLOS PAVIMENTOS, TELA Q-138. AF_06/2015</v>
          </cell>
          <cell r="C8158" t="str">
            <v>KG</v>
          </cell>
          <cell r="D8158">
            <v>8.7100000000000009</v>
          </cell>
        </row>
        <row r="8159">
          <cell r="A8159">
            <v>91594</v>
          </cell>
          <cell r="B8159" t="str">
            <v>ARMAÇÃO DO SISTEMA DE PAREDES DE CONCRETO, EXECUTADA EM PAREDES DE EDIFICAÇÕES TÉRREAS OU DE MÚLTIPLOS PAVIMENTOS, TELA Q-92. AF_06/2015</v>
          </cell>
          <cell r="C8159" t="str">
            <v>KG</v>
          </cell>
          <cell r="D8159">
            <v>9.09</v>
          </cell>
        </row>
        <row r="8160">
          <cell r="A8160">
            <v>91595</v>
          </cell>
          <cell r="B8160" t="str">
            <v>ARMAÇÃO DO SISTEMA DE PAREDES DE CONCRETO, EXECUTADA EM PAREDES DE EDIFICAÇÕES TÉRREAS, TELA Q-61. AF_06/2015</v>
          </cell>
          <cell r="C8160" t="str">
            <v>KG</v>
          </cell>
          <cell r="D8160">
            <v>9.9</v>
          </cell>
        </row>
        <row r="8161">
          <cell r="A8161">
            <v>91596</v>
          </cell>
          <cell r="B8161" t="str">
            <v>ARMAÇÃO DO SISTEMA DE PAREDES DE CONCRETO, EXECUTADA COMO ARMADURA POSITIVA DE LAJES, TELA Q-138. AF_06/2015</v>
          </cell>
          <cell r="C8161" t="str">
            <v>KG</v>
          </cell>
          <cell r="D8161">
            <v>8.84</v>
          </cell>
        </row>
        <row r="8162">
          <cell r="A8162">
            <v>91597</v>
          </cell>
          <cell r="B8162" t="str">
            <v>ARMAÇÃO DO SISTEMA DE PAREDES DE CONCRETO, EXECUTADA COMO ARMADURA NEGATIVA DE LAJES, TELA T-196. AF_06/2015</v>
          </cell>
          <cell r="C8162" t="str">
            <v>KG</v>
          </cell>
          <cell r="D8162">
            <v>6.09</v>
          </cell>
        </row>
        <row r="8163">
          <cell r="A8163">
            <v>91598</v>
          </cell>
          <cell r="B8163" t="str">
            <v>ARMAÇÃO DO SISTEMA DE PAREDES DE CONCRETO, EXECUTADA COMO ARMADURA POSITIVA DE LAJES, TELA Q-113. AF_06/2015</v>
          </cell>
          <cell r="C8163" t="str">
            <v>KG</v>
          </cell>
          <cell r="D8163">
            <v>8.6999999999999993</v>
          </cell>
        </row>
        <row r="8164">
          <cell r="A8164">
            <v>91599</v>
          </cell>
          <cell r="B8164" t="str">
            <v>ARMAÇÃO DO SISTEMA DE PAREDES DE CONCRETO, EXECUTADA COMO ARMADURA NEGATIVA DE LAJES, TELA L-159. AF_06/2015</v>
          </cell>
          <cell r="C8164" t="str">
            <v>KG</v>
          </cell>
          <cell r="D8164">
            <v>9.35</v>
          </cell>
        </row>
        <row r="8165">
          <cell r="A8165">
            <v>91600</v>
          </cell>
          <cell r="B8165" t="str">
            <v>ARMAÇÃO DO SISTEMA DE PAREDES DE CONCRETO, EXECUTADA EM PLATIBANDAS, TELA Q-92. AF_06/2015</v>
          </cell>
          <cell r="C8165" t="str">
            <v>KG</v>
          </cell>
          <cell r="D8165">
            <v>9.73</v>
          </cell>
        </row>
        <row r="8166">
          <cell r="A8166">
            <v>91601</v>
          </cell>
          <cell r="B8166" t="str">
            <v>ARMAÇÃO DO SISTEMA DE PAREDES DE CONCRETO, EXECUTADA COMO REFORÇO, VERGALHÃO DE 6,3 MM DE DIÂMETRO. AF_06/2015</v>
          </cell>
          <cell r="C8166" t="str">
            <v>KG</v>
          </cell>
          <cell r="D8166">
            <v>7.71</v>
          </cell>
        </row>
        <row r="8167">
          <cell r="A8167">
            <v>91602</v>
          </cell>
          <cell r="B8167" t="str">
            <v>ARMAÇÃO DO SISTEMA DE PAREDES DE CONCRETO, EXECUTADA COMO REFORÇO, VERGALHÃO DE 8,0 MM DE DIÂMETRO. AF_06/2015</v>
          </cell>
          <cell r="C8167" t="str">
            <v>KG</v>
          </cell>
          <cell r="D8167">
            <v>7.26</v>
          </cell>
        </row>
        <row r="8168">
          <cell r="A8168">
            <v>91603</v>
          </cell>
          <cell r="B8168" t="str">
            <v>ARMAÇÃO DO SISTEMA DE PAREDES DE CONCRETO, EXECUTADA COMO REFORÇO, VERGALHÃO DE 10,0 MM DE DIÂMETRO. AF_06/2015</v>
          </cell>
          <cell r="C8168" t="str">
            <v>KG</v>
          </cell>
          <cell r="D8168">
            <v>5.81</v>
          </cell>
        </row>
        <row r="8169">
          <cell r="A8169">
            <v>91629</v>
          </cell>
          <cell r="B8169" t="str">
            <v>GUINDAUTO HIDRÁULICO, CAPACIDADE MÁXIMA DE CARGA 6500 KG, MOMENTO MÁXIMO DE CARGA 5,8 TM, ALCANCE MÁXIMO HORIZONTAL 7,60 M, INCLUSIVE CAMINHÃO TOCO PBT 9.700 KG, POTÊNCIA DE 160 CV - DEPRECIAÇÃO. AF_08/2015</v>
          </cell>
          <cell r="C8169" t="str">
            <v>H</v>
          </cell>
          <cell r="D8169">
            <v>6.92</v>
          </cell>
        </row>
        <row r="8170">
          <cell r="A8170">
            <v>91630</v>
          </cell>
          <cell r="B8170" t="str">
            <v>GUINDAUTO HIDRÁULICO, CAPACIDADE MÁXIMA DE CARGA 6500 KG, MOMENTO MÁXIMO DE CARGA 5,8 TM, ALCANCE MÁXIMO HORIZONTAL 7,60 M, INCLUSIVE CAMINHÃO TOCO PBT 9.700 KG, POTÊNCIA DE 160 CV - JUROS. AF_08/2015</v>
          </cell>
          <cell r="C8170" t="str">
            <v>H</v>
          </cell>
          <cell r="D8170">
            <v>2.76</v>
          </cell>
        </row>
        <row r="8171">
          <cell r="A8171">
            <v>91631</v>
          </cell>
          <cell r="B8171" t="str">
            <v>GUINDAUTO HIDRÁULICO, CAPACIDADE MÁXIMA DE CARGA 6500 KG, MOMENTO MÁXIMO DE CARGA 5,8 TM, ALCANCE MÁXIMO HORIZONTAL 7,60 M, INCLUSIVE CAMINHÃO TOCO PBT 9.700 KG, POTÊNCIA DE 160 CV - IMPOSTOS E SEGUROS. AF_08/2015</v>
          </cell>
          <cell r="C8171" t="str">
            <v>H</v>
          </cell>
          <cell r="D8171">
            <v>0.55000000000000004</v>
          </cell>
        </row>
        <row r="8172">
          <cell r="A8172">
            <v>91632</v>
          </cell>
          <cell r="B8172" t="str">
            <v>GUINDAUTO HIDRÁULICO, CAPACIDADE MÁXIMA DE CARGA 6500 KG, MOMENTO MÁXIMO DE CARGA 5,8 TM, ALCANCE MÁXIMO HORIZONTAL 7,60 M, INCLUSIVE CAMINHÃO TOCO PBT 9.700 KG, POTÊNCIA DE 160 CV - MANUTENÇÃO. AF_08/2015</v>
          </cell>
          <cell r="C8172" t="str">
            <v>H</v>
          </cell>
          <cell r="D8172">
            <v>12.97</v>
          </cell>
        </row>
        <row r="8173">
          <cell r="A8173">
            <v>91633</v>
          </cell>
          <cell r="B8173" t="str">
            <v>GUINDAUTO HIDRÁULICO, CAPACIDADE MÁXIMA DE CARGA 6500 KG, MOMENTO MÁXIMO DE CARGA 5,8 TM, ALCANCE MÁXIMO HORIZONTAL 7,60 M, INCLUSIVE CAMINHÃO TOCO PBT 9.700 KG, POTÊNCIA DE 160 CV - MATERIAIS NA OPERAÇÃO. AF_08/2015</v>
          </cell>
          <cell r="C8173" t="str">
            <v>H</v>
          </cell>
          <cell r="D8173">
            <v>77.16</v>
          </cell>
        </row>
        <row r="8174">
          <cell r="A8174">
            <v>91634</v>
          </cell>
          <cell r="B8174" t="str">
            <v>GUINDAUTO HIDRÁULICO, CAPACIDADE MÁXIMA DE CARGA 6500 KG, MOMENTO MÁXIMO DE CARGA 5,8 TM, ALCANCE MÁXIMO HORIZONTAL 7,60 M, INCLUSIVE CAMINHÃO TOCO PBT 9.700 KG, POTÊNCIA DE 160 CV - CHP DIURNO. AF_08/2015</v>
          </cell>
          <cell r="C8174" t="str">
            <v>CHP</v>
          </cell>
          <cell r="D8174">
            <v>115.41</v>
          </cell>
        </row>
        <row r="8175">
          <cell r="A8175">
            <v>91635</v>
          </cell>
          <cell r="B8175" t="str">
            <v>GUINDAUTO HIDRÁULICO, CAPACIDADE MÁXIMA DE CARGA 6500 KG, MOMENTO MÁXIMO DE CARGA 5,8 TM, ALCANCE MÁXIMO HORIZONTAL 7,60 M, INCLUSIVE CAMINHÃO TOCO PBT 9.700 KG, POTÊNCIA DE 160 CV - CHI DIURNO. AF_08/2015</v>
          </cell>
          <cell r="C8175" t="str">
            <v>CHI</v>
          </cell>
          <cell r="D8175">
            <v>25.28</v>
          </cell>
        </row>
        <row r="8176">
          <cell r="A8176">
            <v>91640</v>
          </cell>
          <cell r="B8176" t="str">
            <v>CAMINHÃO DE TRANSPORTE DE MATERIAL ASFÁLTICO 30.000 L, COM CAVALO MECÂNICO DE CAPACIDADE MÁXIMA DE TRAÇÃO COMBINADO DE 66.000 KG, POTÊNCIA 360 CV, INCLUSIVE TANQUE DE ASFALTO COM SERPENTINA - DEPRECIAÇÃO. AF_08/2015</v>
          </cell>
          <cell r="C8176" t="str">
            <v>H</v>
          </cell>
          <cell r="D8176">
            <v>16.66</v>
          </cell>
        </row>
        <row r="8177">
          <cell r="A8177">
            <v>91641</v>
          </cell>
          <cell r="B8177" t="str">
            <v>CAMINHÃO DE TRANSPORTE DE MATERIAL ASFÁLTICO 30.000 L, COM CAVALO MECÂNICO DE CAPACIDADE MÁXIMA DE TRAÇÃO COMBINADO DE 66.000 KG, POTÊNCIA 360 CV, INCLUSIVE TANQUE DE ASFALTO COM SERPENTINA - JUROS. AF_08/2015</v>
          </cell>
          <cell r="C8177" t="str">
            <v>H</v>
          </cell>
          <cell r="D8177">
            <v>6.65</v>
          </cell>
        </row>
        <row r="8178">
          <cell r="A8178">
            <v>91642</v>
          </cell>
          <cell r="B8178" t="str">
            <v>CAMINHÃO DE TRANSPORTE DE MATERIAL ASFÁLTICO 30.000 L, COM CAVALO MECÂNICO DE CAPACIDADE MÁXIMA DE TRAÇÃO COMBINADO DE 66.000 KG, POTÊNCIA 360 CV, INCLUSIVE TANQUE DE ASFALTO COM SERPENTINA - IMPOSTOS E SEGUROS. AF_08/2015</v>
          </cell>
          <cell r="C8178" t="str">
            <v>H</v>
          </cell>
          <cell r="D8178">
            <v>1.35</v>
          </cell>
        </row>
        <row r="8179">
          <cell r="A8179">
            <v>91643</v>
          </cell>
          <cell r="B8179" t="str">
            <v>CAMINHÃO DE TRANSPORTE DE MATERIAL ASFÁLTICO 30.000 L, COM CAVALO MECÂNICO DE CAPACIDADE MÁXIMA DE TRAÇÃO COMBINADO DE 66.000 KG, POTÊNCIA 360 CV, INCLUSIVE TANQUE DE ASFALTO COM SERPENTINA - MANUTENÇÃO. AF_08/2015</v>
          </cell>
          <cell r="C8179" t="str">
            <v>H</v>
          </cell>
          <cell r="D8179">
            <v>31.24</v>
          </cell>
        </row>
        <row r="8180">
          <cell r="A8180">
            <v>91644</v>
          </cell>
          <cell r="B8180" t="str">
            <v>CAMINHÃO DE TRANSPORTE DE MATERIAL ASFÁLTICO 30.000 L, COM CAVALO MECÂNICO DE CAPACIDADE MÁXIMA DE TRAÇÃO COMBINADO DE 66.000 KG, POTÊNCIA 360 CV, INCLUSIVE TANQUE DE ASFALTO COM SERPENTINA - MATERIAIS NA OPERAÇÃO. AF_08/2015</v>
          </cell>
          <cell r="C8180" t="str">
            <v>H</v>
          </cell>
          <cell r="D8180">
            <v>173.59</v>
          </cell>
        </row>
        <row r="8181">
          <cell r="A8181">
            <v>91645</v>
          </cell>
          <cell r="B8181" t="str">
            <v>CAMINHÃO DE TRANSPORTE DE MATERIAL ASFÁLTICO 30.000 L, COM CAVALO MECÂNICO DE CAPACIDADE MÁXIMA DE TRAÇÃO COMBINADO DE 66.000 KG, POTÊNCIA 360 CV, INCLUSIVE TANQUE DE ASFALTO COM SERPENTINA - CHP DIURNO. AF_08/2015</v>
          </cell>
          <cell r="C8181" t="str">
            <v>CHP</v>
          </cell>
          <cell r="D8181">
            <v>243.41</v>
          </cell>
        </row>
        <row r="8182">
          <cell r="A8182">
            <v>91646</v>
          </cell>
          <cell r="B8182" t="str">
            <v>CAMINHÃO DE TRANSPORTE DE MATERIAL ASFÁLTICO 30.000 L, COM CAVALO MECÂNICO DE CAPACIDADE MÁXIMA DE TRAÇÃO COMBINADO DE 66.000 KG, POTÊNCIA 360 CV, INCLUSIVE TANQUE DE ASFALTO COM SERPENTINA - CHI DIURNO. AF_08/2015</v>
          </cell>
          <cell r="C8182" t="str">
            <v>CHI</v>
          </cell>
          <cell r="D8182">
            <v>38.58</v>
          </cell>
        </row>
        <row r="8183">
          <cell r="A8183">
            <v>91677</v>
          </cell>
          <cell r="B8183" t="str">
            <v>ENGENHEIRO ELETRICISTA COM ENCARGOS COMPLEMENTARES</v>
          </cell>
          <cell r="C8183" t="str">
            <v>H</v>
          </cell>
          <cell r="D8183">
            <v>94.61</v>
          </cell>
        </row>
        <row r="8184">
          <cell r="A8184">
            <v>91678</v>
          </cell>
          <cell r="B8184" t="str">
            <v>ENGENHEIRO SANITARISTA COM ENCARGOS COMPLEMENTARES</v>
          </cell>
          <cell r="C8184" t="str">
            <v>H</v>
          </cell>
          <cell r="D8184">
            <v>79.8</v>
          </cell>
        </row>
        <row r="8185">
          <cell r="A8185">
            <v>91688</v>
          </cell>
          <cell r="B8185" t="str">
            <v>SERRA CIRCULAR DE BANCADA COM MOTOR ELÉTRICO POTÊNCIA DE 5HP, COM COIFA PARA DISCO 10" - DEPRECIAÇÃO. AF_08/2015</v>
          </cell>
          <cell r="C8185" t="str">
            <v>H</v>
          </cell>
          <cell r="D8185">
            <v>0.09</v>
          </cell>
        </row>
        <row r="8186">
          <cell r="A8186">
            <v>91689</v>
          </cell>
          <cell r="B8186" t="str">
            <v>SERRA CIRCULAR DE BANCADA COM MOTOR ELÉTRICO POTÊNCIA DE 5HP, COM COIFA PARA DISCO 10" - JUROS. AF_08/2015</v>
          </cell>
          <cell r="C8186" t="str">
            <v>H</v>
          </cell>
          <cell r="D8186">
            <v>0.01</v>
          </cell>
        </row>
        <row r="8187">
          <cell r="A8187">
            <v>91690</v>
          </cell>
          <cell r="B8187" t="str">
            <v>SERRA CIRCULAR DE BANCADA COM MOTOR ELÉTRICO POTÊNCIA DE 5HP, COM COIFA PARA DISCO 10" - MANUTENÇÃO. AF_08/2015</v>
          </cell>
          <cell r="C8187" t="str">
            <v>H</v>
          </cell>
          <cell r="D8187">
            <v>0.06</v>
          </cell>
        </row>
        <row r="8188">
          <cell r="A8188">
            <v>91691</v>
          </cell>
          <cell r="B8188" t="str">
            <v>SERRA CIRCULAR DE BANCADA COM MOTOR ELÉTRICO POTÊNCIA DE 5HP, COM COIFA PARA DISCO 10" - MATERIAIS NA OPERAÇÃO. AF_08/2015</v>
          </cell>
          <cell r="C8188" t="str">
            <v>H</v>
          </cell>
          <cell r="D8188">
            <v>1.96</v>
          </cell>
        </row>
        <row r="8189">
          <cell r="A8189">
            <v>91692</v>
          </cell>
          <cell r="B8189" t="str">
            <v>SERRA CIRCULAR DE BANCADA COM MOTOR ELÉTRICO POTÊNCIA DE 5HP, COM COIFA PARA DISCO 10" - CHP DIURNO. AF_08/2015</v>
          </cell>
          <cell r="C8189" t="str">
            <v>CHP</v>
          </cell>
          <cell r="D8189">
            <v>16.86</v>
          </cell>
        </row>
        <row r="8190">
          <cell r="A8190">
            <v>91693</v>
          </cell>
          <cell r="B8190" t="str">
            <v>SERRA CIRCULAR DE BANCADA COM MOTOR ELÉTRICO POTÊNCIA DE 5HP, COM COIFA PARA DISCO 10" - CHI DIURNO. AF_08/2015</v>
          </cell>
          <cell r="C8190" t="str">
            <v>CHI</v>
          </cell>
          <cell r="D8190">
            <v>14.84</v>
          </cell>
        </row>
        <row r="8191">
          <cell r="A8191">
            <v>91784</v>
          </cell>
          <cell r="B8191" t="str">
            <v>(COMPOSIÇÃO REPRESENTATIVA) DO SERVIÇO DE INSTALAÇÃO DE TUBOS DE PVC, SOLDÁVEL, ÁGUA FRIA, DN 20 MM (INSTALADO EM RAMAL, SUB-RAMAL OU RAMAL DE DISTRIBUIÇÃO), INCLUSIVE CONEXÕES, CORTES E FIXAÇÕES, PARA PRÉDIOS. AF_10/2015</v>
          </cell>
          <cell r="C8191" t="str">
            <v>M</v>
          </cell>
          <cell r="D8191">
            <v>30.11</v>
          </cell>
        </row>
        <row r="8192">
          <cell r="A8192">
            <v>91785</v>
          </cell>
          <cell r="B8192" t="str">
            <v>(COMPOSIÇÃO REPRESENTATIVA) DO SERVIÇO DE INSTALAÇÃO DE TUBOS DE PVC, SOLDÁVEL, ÁGUA FRIA, DN 25 MM (INSTALADO EM RAMAL, SUB-RAMAL, RAMAL DE DISTRIBUIÇÃO OU PRUMADA), INCLUSIVE CONEXÕES, CORTES E FIXAÇÕES, PARA PRÉDIOS. AF_10/2015</v>
          </cell>
          <cell r="C8192" t="str">
            <v>M</v>
          </cell>
          <cell r="D8192">
            <v>29.89</v>
          </cell>
        </row>
        <row r="8193">
          <cell r="A8193">
            <v>91786</v>
          </cell>
          <cell r="B8193" t="str">
            <v>(COMPOSIÇÃO REPRESENTATIVA) DO SERVIÇO DE INSTALAÇÃO TUBOS DE PVC, SOLDÁVEL, ÁGUA FRIA, DN 32 MM (INSTALADO EM RAMAL, SUB-RAMAL, RAMAL DE DISTRIBUIÇÃO OU PRUMADA), INCLUSIVE CONEXÕES, CORTES E FIXAÇÕES, PARA PRÉDIOS. AF_10/2015</v>
          </cell>
          <cell r="C8193" t="str">
            <v>M</v>
          </cell>
          <cell r="D8193">
            <v>19.73</v>
          </cell>
        </row>
        <row r="8194">
          <cell r="A8194">
            <v>91787</v>
          </cell>
          <cell r="B8194" t="str">
            <v>(COMPOSIÇÃO REPRESENTATIVA) DO SERVIÇO DE INSTALAÇÃO DE TUBOS DE PVC, SOLDÁVEL, ÁGUA FRIA, DN 40 MM (INSTALADO EM PRUMADA), INCLUSIVE CONEXÕES, CORTES E FIXAÇÕES, PARA PRÉDIOS. AF_10/2015</v>
          </cell>
          <cell r="C8194" t="str">
            <v>M</v>
          </cell>
          <cell r="D8194">
            <v>22.25</v>
          </cell>
        </row>
        <row r="8195">
          <cell r="A8195">
            <v>91788</v>
          </cell>
          <cell r="B8195" t="str">
            <v>(COMPOSIÇÃO REPRESENTATIVA) DO SERVIÇO DE INSTALAÇÃO DE TUBOS DE PVC, SOLDÁVEL, ÁGUA FRIA, DN 50 MM (INSTALADO EM PRUMADA), INCLUSIVE CONEXÕES, CORTES E FIXAÇÕES, PARA PRÉDIOS. AF_10/2015</v>
          </cell>
          <cell r="C8195" t="str">
            <v>M</v>
          </cell>
          <cell r="D8195">
            <v>30.59</v>
          </cell>
        </row>
        <row r="8196">
          <cell r="A8196">
            <v>91789</v>
          </cell>
          <cell r="B8196" t="str">
            <v>(COMPOSIÇÃO REPRESENTATIVA) DO SERVIÇO DE INSTALAÇÃO DE TUBOS DE PVC, SÉRIE R, ÁGUA PLUVIAL, DN 75 MM (INSTALADO EM RAMAL DE ENCAMINHAMENTO, OU CONDUTORES VERTICAIS), INCLUSIVE CONEXÕES, CORTE E FIXAÇÕES, PARA PRÉDIOS. AF_10/2015</v>
          </cell>
          <cell r="C8196" t="str">
            <v>M</v>
          </cell>
          <cell r="D8196">
            <v>23.42</v>
          </cell>
        </row>
        <row r="8197">
          <cell r="A8197">
            <v>91790</v>
          </cell>
          <cell r="B8197" t="str">
            <v>(COMPOSIÇÃO REPRESENTATIVA) DO SERVIÇO DE INSTALAÇÃO DE TUBOS DE PVC, SÉRIE R, ÁGUA PLUVIAL, DN 100 MM (INSTALADO EM RAMAL DE ENCAMINHAMENTO, OU CONDUTORES VERTICAIS), INCLUSIVE CONEXÕES, CORTES E FIXAÇÕES, PARA PRÉDIOS. AF_10/2015</v>
          </cell>
          <cell r="C8197" t="str">
            <v>M</v>
          </cell>
          <cell r="D8197">
            <v>34.93</v>
          </cell>
        </row>
        <row r="8198">
          <cell r="A8198">
            <v>91791</v>
          </cell>
          <cell r="B8198" t="str">
            <v>(COMPOSIÇÃO REPRESENTATIVA) DO SERVIÇO DE INSTALAÇÃO DE TUBOS DE PVC, SÉRIE R, ÁGUA PLUVIAL, DN 150 MM (INSTALADO EM CONDUTORES VERTICAIS), INCLUSIVE CONEXÕES, CORTES E FIXAÇÕES, PARA PRÉDIOS. AF_10/2015</v>
          </cell>
          <cell r="C8198" t="str">
            <v>M</v>
          </cell>
          <cell r="D8198">
            <v>41.03</v>
          </cell>
        </row>
        <row r="8199">
          <cell r="A8199">
            <v>91792</v>
          </cell>
          <cell r="B8199" t="str">
            <v>(COMPOSIÇÃO REPRESENTATIVA) DO SERVIÇO DE INSTALAÇÃO DE TUBO DE PVC, SÉRIE NORMAL, ESGOTO PREDIAL, DN 40 MM (INSTALADO EM RAMAL DE DESCARGA OU RAMAL DE ESGOTO SANITÁRIO), INCLUSIVE CONEXÕES, CORTES E FIXAÇÕES, PARA PRÉDIOS. AF_10/2015</v>
          </cell>
          <cell r="C8199" t="str">
            <v>M</v>
          </cell>
          <cell r="D8199">
            <v>38.1</v>
          </cell>
        </row>
        <row r="8200">
          <cell r="A8200">
            <v>91793</v>
          </cell>
          <cell r="B8200" t="str">
            <v>(COMPOSIÇÃO REPRESENTATIVA) DO SERVIÇO DE INSTALAÇÃO DE TUBO DE PVC, SÉRIE NORMAL, ESGOTO PREDIAL, DN 50 MM (INSTALADO EM RAMAL DE DESCARGA OU RAMAL DE ESGOTO SANITÁRIO), INCLUSIVE CONEXÕES, CORTES E FIXAÇÕES PARA, PRÉDIOS. AF_10/2015</v>
          </cell>
          <cell r="C8200" t="str">
            <v>M</v>
          </cell>
          <cell r="D8200">
            <v>57.36</v>
          </cell>
        </row>
        <row r="8201">
          <cell r="A8201">
            <v>91794</v>
          </cell>
          <cell r="B8201" t="str">
            <v>(COMPOSIÇÃO REPRESENTATIVA) DO SERVIÇO DE INST. TUBO PVC, SÉRIE N, ESGOTO PREDIAL, DN 75 MM, (INST. EM RAMAL DE DESCARGA, RAMAL DE ESG. SANITÁRIO, PRUMADA DE ESG. SANITÁRIO OU VENTILAÇÃO), INCL. CONEXÕES, CORTES E FIXAÇÕES, P/ PRÉDIOS. AF_10/2015</v>
          </cell>
          <cell r="C8201" t="str">
            <v>M</v>
          </cell>
          <cell r="D8201">
            <v>24.77</v>
          </cell>
        </row>
        <row r="8202">
          <cell r="A8202">
            <v>91795</v>
          </cell>
          <cell r="B8202" t="str">
            <v>(COMPOSIÇÃO REPRESENTATIVA) DO SERVIÇO DE INST. TUBO PVC, SÉRIE N, ESGOTO PREDIAL, 100 MM (INST. RAMAL DESCARGA, RAMAL DE ESG. SANIT., PRUMADA ESG. SANIT., VENTILAÇÃO OU SUB-COLETOR AÉREO), INCL. CONEXÕES E CORTES, FIXAÇÕES, P/ PRÉDIOS. AF_10/2015</v>
          </cell>
          <cell r="C8202" t="str">
            <v>M</v>
          </cell>
          <cell r="D8202">
            <v>43.26</v>
          </cell>
        </row>
        <row r="8203">
          <cell r="A8203">
            <v>91796</v>
          </cell>
          <cell r="B8203" t="str">
            <v>(COMPOSIÇÃO REPRESENTATIVA) DO SERVIÇO DE INSTALAÇÃO DE TUBO DE PVC, SÉRIE NORMAL, ESGOTO PREDIAL, DN 150 MM (INSTALADO EM SUB-COLETOR AÉREO), INCLUSIVE CONEXÕES, CORTES E FIXAÇÕES, PARA PRÉDIOS. AF_10/2015</v>
          </cell>
          <cell r="C8203" t="str">
            <v>M</v>
          </cell>
          <cell r="D8203">
            <v>41.52</v>
          </cell>
        </row>
        <row r="8204">
          <cell r="A8204">
            <v>91815</v>
          </cell>
          <cell r="B8204" t="str">
            <v>(COMPOSIÇÃO REPRESENTATIVA) DE ALVENARIA DE BLOCOS DE CONCRETO ESTRUTURAL 14X19X39 CM, (ESPESSURA 14 CM), FBK = 4,5 MPA, UTILIZANDO PALHETA, PARA EDIFICAÇÃO HABITACIONAL. AF_10/2015</v>
          </cell>
          <cell r="C8204" t="str">
            <v>M2</v>
          </cell>
          <cell r="D8204">
            <v>53.9</v>
          </cell>
        </row>
        <row r="8205">
          <cell r="A8205">
            <v>91816</v>
          </cell>
          <cell r="B8205" t="str">
            <v>COMPOSIÇÃO REPRESENTATIVA DE SERVIÇOS DE ALVENARIA DE BLOCOS DE CONCRETO ESTRUTURAL 14X19X29 CM, (ESPESSURA 14 CM), FBK = 4,5 MPA, UTILIZANDO PALHETA, PARA EDIFICAÇÃO HABITACIONAL. AF_10/2015</v>
          </cell>
          <cell r="C8205" t="str">
            <v>M2</v>
          </cell>
          <cell r="D8205">
            <v>62.23</v>
          </cell>
        </row>
        <row r="8206">
          <cell r="A8206">
            <v>91831</v>
          </cell>
          <cell r="B8206" t="str">
            <v>ELETRODUTO FLEXÍVEL CORRUGADO, PVC, DN 20 MM (1/2"), PARA CIRCUITOS TERMINAIS, INSTALADO EM FORRO - FORNECIMENTO E INSTALAÇÃO. AF_12/2015</v>
          </cell>
          <cell r="C8206" t="str">
            <v>M</v>
          </cell>
          <cell r="D8206">
            <v>4.79</v>
          </cell>
        </row>
        <row r="8207">
          <cell r="A8207">
            <v>91834</v>
          </cell>
          <cell r="B8207" t="str">
            <v>ELETRODUTO FLEXÍVEL CORRUGADO, PVC, DN 25 MM (3/4"), PARA CIRCUITOS TERMINAIS, INSTALADO EM FORRO - FORNECIMENTO E INSTALAÇÃO. AF_12/2015</v>
          </cell>
          <cell r="C8207" t="str">
            <v>M</v>
          </cell>
          <cell r="D8207">
            <v>5.36</v>
          </cell>
        </row>
        <row r="8208">
          <cell r="A8208">
            <v>91836</v>
          </cell>
          <cell r="B8208" t="str">
            <v>ELETRODUTO FLEXÍVEL CORRUGADO, PVC, DN 32 MM (1"), PARA CIRCUITOS TERMINAIS, INSTALADO EM FORRO - FORNECIMENTO E INSTALAÇÃO. AF_12/2015</v>
          </cell>
          <cell r="C8208" t="str">
            <v>M</v>
          </cell>
          <cell r="D8208">
            <v>6.87</v>
          </cell>
        </row>
        <row r="8209">
          <cell r="A8209">
            <v>91842</v>
          </cell>
          <cell r="B8209" t="str">
            <v>ELETRODUTO FLEXÍVEL CORRUGADO, PVC, DN 20 MM (1/2"), PARA CIRCUITOS TERMINAIS, INSTALADO EM LAJE - FORNECIMENTO E INSTALAÇÃO. AF_12/2015</v>
          </cell>
          <cell r="C8209" t="str">
            <v>M</v>
          </cell>
          <cell r="D8209">
            <v>3.45</v>
          </cell>
        </row>
        <row r="8210">
          <cell r="A8210">
            <v>91844</v>
          </cell>
          <cell r="B8210" t="str">
            <v>ELETRODUTO FLEXÍVEL CORRUGADO, PVC, DN 25 MM (3/4"), PARA CIRCUITOS TERMINAIS, INSTALADO EM LAJE - FORNECIMENTO E INSTALAÇÃO. AF_12/2015</v>
          </cell>
          <cell r="C8210" t="str">
            <v>M</v>
          </cell>
          <cell r="D8210">
            <v>4.01</v>
          </cell>
        </row>
        <row r="8211">
          <cell r="A8211">
            <v>91846</v>
          </cell>
          <cell r="B8211" t="str">
            <v>ELETRODUTO FLEXÍVEL CORRUGADO, PVC, DN 32 MM (1"), PARA CIRCUITOS TERMINAIS, INSTALADO EM LAJE - FORNECIMENTO E INSTALAÇÃO. AF_12/2015</v>
          </cell>
          <cell r="C8211" t="str">
            <v>M</v>
          </cell>
          <cell r="D8211">
            <v>5.53</v>
          </cell>
        </row>
        <row r="8212">
          <cell r="A8212">
            <v>91852</v>
          </cell>
          <cell r="B8212" t="str">
            <v>ELETRODUTO FLEXÍVEL CORRUGADO, PVC, DN 20 MM (1/2"), PARA CIRCUITOS TERMINAIS, INSTALADO EM PAREDE - FORNECIMENTO E INSTALAÇÃO. AF_12/2015</v>
          </cell>
          <cell r="C8212" t="str">
            <v>M</v>
          </cell>
          <cell r="D8212">
            <v>5.2</v>
          </cell>
        </row>
        <row r="8213">
          <cell r="A8213">
            <v>91854</v>
          </cell>
          <cell r="B8213" t="str">
            <v>ELETRODUTO FLEXÍVEL CORRUGADO, PVC, DN 25 MM (3/4"), PARA CIRCUITOS TERMINAIS, INSTALADO EM PAREDE - FORNECIMENTO E INSTALAÇÃO. AF_12/2015</v>
          </cell>
          <cell r="C8213" t="str">
            <v>M</v>
          </cell>
          <cell r="D8213">
            <v>5.77</v>
          </cell>
        </row>
        <row r="8214">
          <cell r="A8214">
            <v>91856</v>
          </cell>
          <cell r="B8214" t="str">
            <v>ELETRODUTO FLEXÍVEL CORRUGADO, PVC, DN 32 MM (1"), PARA CIRCUITOS TERMINAIS, INSTALADO EM PAREDE - FORNECIMENTO E INSTALAÇÃO. AF_12/2015</v>
          </cell>
          <cell r="C8214" t="str">
            <v>M</v>
          </cell>
          <cell r="D8214">
            <v>7.22</v>
          </cell>
        </row>
        <row r="8215">
          <cell r="A8215">
            <v>91862</v>
          </cell>
          <cell r="B8215" t="str">
            <v>ELETRODUTO RÍGIDO ROSCÁVEL, PVC, DN 20 MM (1/2"), PARA CIRCUITOS TERMINAIS, INSTALADO EM FORRO - FORNECIMENTO E INSTALAÇÃO. AF_12/2015</v>
          </cell>
          <cell r="C8215" t="str">
            <v>M</v>
          </cell>
          <cell r="D8215">
            <v>5.69</v>
          </cell>
        </row>
        <row r="8216">
          <cell r="A8216">
            <v>91863</v>
          </cell>
          <cell r="B8216" t="str">
            <v>ELETRODUTO RÍGIDO ROSCÁVEL, PVC, DN 25 MM (3/4"), PARA CIRCUITOS TERMINAIS, INSTALADO EM FORRO - FORNECIMENTO E INSTALAÇÃO. AF_12/2015</v>
          </cell>
          <cell r="C8216" t="str">
            <v>M</v>
          </cell>
          <cell r="D8216">
            <v>6.66</v>
          </cell>
        </row>
        <row r="8217">
          <cell r="A8217">
            <v>91864</v>
          </cell>
          <cell r="B8217" t="str">
            <v>ELETRODUTO RÍGIDO ROSCÁVEL, PVC, DN 32 MM (1"), PARA CIRCUITOS TERMINAIS, INSTALADO EM FORRO - FORNECIMENTO E INSTALAÇÃO. AF_12/2015</v>
          </cell>
          <cell r="C8217" t="str">
            <v>M</v>
          </cell>
          <cell r="D8217">
            <v>8.6300000000000008</v>
          </cell>
        </row>
        <row r="8218">
          <cell r="A8218">
            <v>91865</v>
          </cell>
          <cell r="B8218" t="str">
            <v>ELETRODUTO RÍGIDO ROSCÁVEL, PVC, DN 40 MM (1 1/4"), PARA CIRCUITOS TERMINAIS, INSTALADO EM FORRO - FORNECIMENTO E INSTALAÇÃO. AF_12/2015</v>
          </cell>
          <cell r="C8218" t="str">
            <v>M</v>
          </cell>
          <cell r="D8218">
            <v>10.63</v>
          </cell>
        </row>
        <row r="8219">
          <cell r="A8219">
            <v>91866</v>
          </cell>
          <cell r="B8219" t="str">
            <v>ELETRODUTO RÍGIDO ROSCÁVEL, PVC, DN 20 MM (1/2"), PARA CIRCUITOS TERMINAIS, INSTALADO EM LAJE - FORNECIMENTO E INSTALAÇÃO. AF_12/2015</v>
          </cell>
          <cell r="C8219" t="str">
            <v>M</v>
          </cell>
          <cell r="D8219">
            <v>4.45</v>
          </cell>
        </row>
        <row r="8220">
          <cell r="A8220">
            <v>91867</v>
          </cell>
          <cell r="B8220" t="str">
            <v>ELETRODUTO RÍGIDO ROSCÁVEL, PVC, DN 25 MM (3/4"), PARA CIRCUITOS TERMINAIS, INSTALADO EM LAJE - FORNECIMENTO E INSTALAÇÃO. AF_12/2015</v>
          </cell>
          <cell r="C8220" t="str">
            <v>M</v>
          </cell>
          <cell r="D8220">
            <v>5.41</v>
          </cell>
        </row>
        <row r="8221">
          <cell r="A8221">
            <v>91868</v>
          </cell>
          <cell r="B8221" t="str">
            <v>ELETRODUTO RÍGIDO ROSCÁVEL, PVC, DN 32 MM (1"), PARA CIRCUITOS TERMINAIS, INSTALADO EM LAJE - FORNECIMENTO E INSTALAÇÃO. AF_12/2015</v>
          </cell>
          <cell r="C8221" t="str">
            <v>M</v>
          </cell>
          <cell r="D8221">
            <v>7.38</v>
          </cell>
        </row>
        <row r="8222">
          <cell r="A8222">
            <v>91869</v>
          </cell>
          <cell r="B8222" t="str">
            <v>ELETRODUTO RÍGIDO ROSCÁVEL, PVC, DN 40 MM (1 1/4"), PARA CIRCUITOS TERMINAIS, INSTALADO EM LAJE - FORNECIMENTO E INSTALAÇÃO. AF_12/2015</v>
          </cell>
          <cell r="C8222" t="str">
            <v>M</v>
          </cell>
          <cell r="D8222">
            <v>9.3800000000000008</v>
          </cell>
        </row>
        <row r="8223">
          <cell r="A8223">
            <v>91870</v>
          </cell>
          <cell r="B8223" t="str">
            <v>ELETRODUTO RÍGIDO ROSCÁVEL, PVC, DN 20 MM (1/2"), PARA CIRCUITOS TERMINAIS, INSTALADO EM PAREDE - FORNECIMENTO E INSTALAÇÃO. AF_12/2015</v>
          </cell>
          <cell r="C8223" t="str">
            <v>M</v>
          </cell>
          <cell r="D8223">
            <v>6.61</v>
          </cell>
        </row>
        <row r="8224">
          <cell r="A8224">
            <v>91871</v>
          </cell>
          <cell r="B8224" t="str">
            <v>ELETRODUTO RÍGIDO ROSCÁVEL, PVC, DN 25 MM (3/4"), PARA CIRCUITOS TERMINAIS, INSTALADO EM PAREDE - FORNECIMENTO E INSTALAÇÃO. AF_12/2015</v>
          </cell>
          <cell r="C8224" t="str">
            <v>M</v>
          </cell>
          <cell r="D8224">
            <v>7.62</v>
          </cell>
        </row>
        <row r="8225">
          <cell r="A8225">
            <v>91872</v>
          </cell>
          <cell r="B8225" t="str">
            <v>ELETRODUTO RÍGIDO ROSCÁVEL, PVC, DN 32 MM (1"), PARA CIRCUITOS TERMINAIS, INSTALADO EM PAREDE - FORNECIMENTO E INSTALAÇÃO. AF_12/2015</v>
          </cell>
          <cell r="C8225" t="str">
            <v>M</v>
          </cell>
          <cell r="D8225">
            <v>9.59</v>
          </cell>
        </row>
        <row r="8226">
          <cell r="A8226">
            <v>91873</v>
          </cell>
          <cell r="B8226" t="str">
            <v>ELETRODUTO RÍGIDO ROSCÁVEL, PVC, DN 40 MM (1 1/4"), PARA CIRCUITOS TERMINAIS, INSTALADO EM PAREDE - FORNECIMENTO E INSTALAÇÃO. AF_12/2015</v>
          </cell>
          <cell r="C8226" t="str">
            <v>M</v>
          </cell>
          <cell r="D8226">
            <v>11.55</v>
          </cell>
        </row>
        <row r="8227">
          <cell r="A8227">
            <v>91874</v>
          </cell>
          <cell r="B8227" t="str">
            <v>LUVA PARA ELETRODUTO, PVC, ROSCÁVEL, DN 20 MM (1/2"), PARA CIRCUITOS TERMINAIS, INSTALADA EM FORRO - FORNECIMENTO E INSTALAÇÃO. AF_12/2015</v>
          </cell>
          <cell r="C8227" t="str">
            <v>UN</v>
          </cell>
          <cell r="D8227">
            <v>3.23</v>
          </cell>
        </row>
        <row r="8228">
          <cell r="A8228">
            <v>91875</v>
          </cell>
          <cell r="B8228" t="str">
            <v>LUVA PARA ELETRODUTO, PVC, ROSCÁVEL, DN 25 MM (3/4"), PARA CIRCUITOS TERMINAIS, INSTALADA EM FORRO - FORNECIMENTO E INSTALAÇÃO. AF_12/2015</v>
          </cell>
          <cell r="C8228" t="str">
            <v>UN</v>
          </cell>
          <cell r="D8228">
            <v>4.26</v>
          </cell>
        </row>
        <row r="8229">
          <cell r="A8229">
            <v>91876</v>
          </cell>
          <cell r="B8229" t="str">
            <v>LUVA PARA ELETRODUTO, PVC, ROSCÁVEL, DN 32 MM (1"), PARA CIRCUITOS TERMINAIS, INSTALADA EM FORRO - FORNECIMENTO E INSTALAÇÃO. AF_12/2015</v>
          </cell>
          <cell r="C8229" t="str">
            <v>UN</v>
          </cell>
          <cell r="D8229">
            <v>5.6</v>
          </cell>
        </row>
        <row r="8230">
          <cell r="A8230">
            <v>91877</v>
          </cell>
          <cell r="B8230" t="str">
            <v>LUVA PARA ELETRODUTO, PVC, ROSCÁVEL, DN 40 MM (1 1/4"), PARA CIRCUITOS TERMINAIS, INSTALADA EM FORRO - FORNECIMENTO E INSTALAÇÃO. AF_12/2015</v>
          </cell>
          <cell r="C8230" t="str">
            <v>UN</v>
          </cell>
          <cell r="D8230">
            <v>7.42</v>
          </cell>
        </row>
        <row r="8231">
          <cell r="A8231">
            <v>91878</v>
          </cell>
          <cell r="B8231" t="str">
            <v>LUVA PARA ELETRODUTO, PVC, ROSCÁVEL, DN 20 MM (1/2"), PARA CIRCUITOS TERMINAIS, INSTALADA EM LAJE - FORNECIMENTO E INSTALAÇÃO. AF_12/2015</v>
          </cell>
          <cell r="C8231" t="str">
            <v>UN</v>
          </cell>
          <cell r="D8231">
            <v>4.17</v>
          </cell>
        </row>
        <row r="8232">
          <cell r="A8232">
            <v>91879</v>
          </cell>
          <cell r="B8232" t="str">
            <v>LUVA PARA ELETRODUTO, PVC, ROSCÁVEL, DN 25 MM (3/4"), PARA CIRCUITOS TERMINAIS, INSTALADA EM LAJE - FORNECIMENTO E INSTALAÇÃO. AF_12/2015</v>
          </cell>
          <cell r="C8232" t="str">
            <v>UN</v>
          </cell>
          <cell r="D8232">
            <v>5.16</v>
          </cell>
        </row>
        <row r="8233">
          <cell r="A8233">
            <v>91880</v>
          </cell>
          <cell r="B8233" t="str">
            <v>LUVA PARA ELETRODUTO, PVC, ROSCÁVEL, DN 32 MM (1"), PARA CIRCUITOS TERMINAIS, INSTALADA EM LAJE - FORNECIMENTO E INSTALAÇÃO. AF_12/2015</v>
          </cell>
          <cell r="C8233" t="str">
            <v>UN</v>
          </cell>
          <cell r="D8233">
            <v>6.55</v>
          </cell>
        </row>
        <row r="8234">
          <cell r="A8234">
            <v>91881</v>
          </cell>
          <cell r="B8234" t="str">
            <v>LUVA PARA ELETRODUTO, PVC, ROSCÁVEL, DN 40 MM (1 1/4"), PARA CIRCUITOS TERMINAIS, INSTALADA EM LAJE - FORNECIMENTO E INSTALAÇÃO. AF_12/2015</v>
          </cell>
          <cell r="C8234" t="str">
            <v>UN</v>
          </cell>
          <cell r="D8234">
            <v>8.3699999999999992</v>
          </cell>
        </row>
        <row r="8235">
          <cell r="A8235">
            <v>91882</v>
          </cell>
          <cell r="B8235" t="str">
            <v>LUVA PARA ELETRODUTO, PVC, ROSCÁVEL, DN 20 MM (1/2"), PARA CIRCUITOS TERMINAIS, INSTALADA EM PAREDE - FORNECIMENTO E INSTALAÇÃO. AF_12/2015</v>
          </cell>
          <cell r="C8235" t="str">
            <v>UN</v>
          </cell>
          <cell r="D8235">
            <v>5.17</v>
          </cell>
        </row>
        <row r="8236">
          <cell r="A8236">
            <v>91884</v>
          </cell>
          <cell r="B8236" t="str">
            <v>LUVA PARA ELETRODUTO, PVC, ROSCÁVEL, DN 25 MM (3/4"), PARA CIRCUITOS TERMINAIS, INSTALADA EM PAREDE - FORNECIMENTO E INSTALAÇÃO. AF_12/2015</v>
          </cell>
          <cell r="C8236" t="str">
            <v>UN</v>
          </cell>
          <cell r="D8236">
            <v>5.94</v>
          </cell>
        </row>
        <row r="8237">
          <cell r="A8237">
            <v>91885</v>
          </cell>
          <cell r="B8237" t="str">
            <v>LUVA PARA ELETRODUTO, PVC, ROSCÁVEL, DN 32 MM (1"), PARA CIRCUITOS TERMINAIS, INSTALADA EM PAREDE - FORNECIMENTO E INSTALAÇÃO. AF_12/2015</v>
          </cell>
          <cell r="C8237" t="str">
            <v>UN</v>
          </cell>
          <cell r="D8237">
            <v>7</v>
          </cell>
        </row>
        <row r="8238">
          <cell r="A8238">
            <v>91886</v>
          </cell>
          <cell r="B8238" t="str">
            <v>LUVA PARA ELETRODUTO, PVC, ROSCÁVEL, DN 40 MM (1 1/4"), PARA CIRCUITOS TERMINAIS, INSTALADA EM PAREDE - FORNECIMENTO E INSTALAÇÃO. AF_12/2015</v>
          </cell>
          <cell r="C8238" t="str">
            <v>UN</v>
          </cell>
          <cell r="D8238">
            <v>8.4600000000000009</v>
          </cell>
        </row>
        <row r="8239">
          <cell r="A8239">
            <v>91887</v>
          </cell>
          <cell r="B8239" t="str">
            <v>CURVA 90 GRAUS PARA ELETRODUTO, PVC, ROSCÁVEL, DN 20 MM (1/2"), PARA CIRCUITOS TERMINAIS, INSTALADA EM FORRO - FORNECIMENTO E INSTALAÇÃO. AF_12/2015</v>
          </cell>
          <cell r="C8239" t="str">
            <v>UN</v>
          </cell>
          <cell r="D8239">
            <v>5.85</v>
          </cell>
        </row>
        <row r="8240">
          <cell r="A8240">
            <v>91889</v>
          </cell>
          <cell r="B8240" t="str">
            <v>CURVA 180 GRAUS PARA ELETRODUTO, PVC, ROSCÁVEL, DN 20 MM (1/2"), PARA CIRCUITOS TERMINAIS, INSTALADA EM FORRO - FORNECIMENTO E INSTALAÇÃO. AF_12/2015</v>
          </cell>
          <cell r="C8240" t="str">
            <v>UN</v>
          </cell>
          <cell r="D8240">
            <v>5.65</v>
          </cell>
        </row>
        <row r="8241">
          <cell r="A8241">
            <v>91890</v>
          </cell>
          <cell r="B8241" t="str">
            <v>CURVA 90 GRAUS PARA ELETRODUTO, PVC, ROSCÁVEL, DN 25 MM (3/4"), PARA CIRCUITOS TERMINAIS, INSTALADA EM FORRO - FORNECIMENTO E INSTALAÇÃO. AF_12/2015</v>
          </cell>
          <cell r="C8241" t="str">
            <v>UN</v>
          </cell>
          <cell r="D8241">
            <v>7.01</v>
          </cell>
        </row>
        <row r="8242">
          <cell r="A8242">
            <v>91892</v>
          </cell>
          <cell r="B8242" t="str">
            <v>CURVA 180 GRAUS PARA ELETRODUTO, PVC, ROSCÁVEL, DN 25 MM (3/4"), PARA CIRCUITOS TERMINAIS, INSTALADA EM FORRO - FORNECIMENTO E INSTALAÇÃO. AF_12/2015</v>
          </cell>
          <cell r="C8242" t="str">
            <v>UN</v>
          </cell>
          <cell r="D8242">
            <v>8.31</v>
          </cell>
        </row>
        <row r="8243">
          <cell r="A8243">
            <v>91893</v>
          </cell>
          <cell r="B8243" t="str">
            <v>CURVA 90 GRAUS PARA ELETRODUTO, PVC, ROSCÁVEL, DN 32 MM (1"), PARA CIRCUITOS TERMINAIS, INSTALADA EM FORRO - FORNECIMENTO E INSTALAÇÃO. AF_12/2015</v>
          </cell>
          <cell r="C8243" t="str">
            <v>UN</v>
          </cell>
          <cell r="D8243">
            <v>9.5299999999999994</v>
          </cell>
        </row>
        <row r="8244">
          <cell r="A8244">
            <v>91896</v>
          </cell>
          <cell r="B8244" t="str">
            <v>CURVA 90 GRAUS PARA ELETRODUTO, PVC, ROSCÁVEL, DN 40 MM (1 1/4"), PARA CIRCUITOS TERMINAIS, INSTALADA EM FORRO - FORNECIMENTO E INSTALAÇÃO. AF_12/2015</v>
          </cell>
          <cell r="C8244" t="str">
            <v>UN</v>
          </cell>
          <cell r="D8244">
            <v>11.69</v>
          </cell>
        </row>
        <row r="8245">
          <cell r="A8245">
            <v>91898</v>
          </cell>
          <cell r="B8245" t="str">
            <v>CURVA 180 GRAUS PARA ELETRODUTO, PVC, ROSCÁVEL, DN 40 MM (1 1/4"), PARA CIRCUITOS TERMINAIS, INSTALADA EM FORRO - FORNECIMENTO E INSTALAÇÃO. AF_12/2015</v>
          </cell>
          <cell r="C8245" t="str">
            <v>UN</v>
          </cell>
          <cell r="D8245">
            <v>13.1</v>
          </cell>
        </row>
        <row r="8246">
          <cell r="A8246">
            <v>91899</v>
          </cell>
          <cell r="B8246" t="str">
            <v>CURVA 90 GRAUS PARA ELETRODUTO, PVC, ROSCÁVEL, DN 20 MM (1/2"), PARA CIRCUITOS TERMINAIS, INSTALADA EM LAJE - FORNECIMENTO E INSTALAÇÃO. AF_12/2015</v>
          </cell>
          <cell r="C8246" t="str">
            <v>UN</v>
          </cell>
          <cell r="D8246">
            <v>7.21</v>
          </cell>
        </row>
        <row r="8247">
          <cell r="A8247">
            <v>91901</v>
          </cell>
          <cell r="B8247" t="str">
            <v>CURVA 180 GRAUS PARA ELETRODUTO, PVC, ROSCÁVEL, DN 20 MM (1/2"), PARA CIRCUITOS TERMINAIS, INSTALADA EM LAJE - FORNECIMENTO E INSTALAÇÃO. AF_12/2015</v>
          </cell>
          <cell r="C8247" t="str">
            <v>UN</v>
          </cell>
          <cell r="D8247">
            <v>7.01</v>
          </cell>
        </row>
        <row r="8248">
          <cell r="A8248">
            <v>91902</v>
          </cell>
          <cell r="B8248" t="str">
            <v>CURVA 90 GRAUS PARA ELETRODUTO, PVC, ROSCÁVEL, DN 25 MM (3/4"), PARA CIRCUITOS TERMINAIS, INSTALADA EM LAJE - FORNECIMENTO E INSTALAÇÃO. AF_12/2015</v>
          </cell>
          <cell r="C8248" t="str">
            <v>UN</v>
          </cell>
          <cell r="D8248">
            <v>8.3699999999999992</v>
          </cell>
        </row>
        <row r="8249">
          <cell r="A8249">
            <v>91904</v>
          </cell>
          <cell r="B8249" t="str">
            <v>CURVA 180 GRAUS PARA ELETRODUTO, PVC, ROSCÁVEL, DN 25 MM (3/4"), PARA CIRCUITOS TERMINAIS, INSTALADA EM LAJE - FORNECIMENTO E INSTALAÇÃO. AF_12/2015</v>
          </cell>
          <cell r="C8249" t="str">
            <v>UN</v>
          </cell>
          <cell r="D8249">
            <v>9.67</v>
          </cell>
        </row>
        <row r="8250">
          <cell r="A8250">
            <v>91905</v>
          </cell>
          <cell r="B8250" t="str">
            <v>CURVA 90 GRAUS PARA ELETRODUTO, PVC, ROSCÁVEL, DN 32 MM (1"), PARA CIRCUITOS TERMINAIS, INSTALADA EM LAJE - FORNECIMENTO E INSTALAÇÃO. AF_12/2015</v>
          </cell>
          <cell r="C8250" t="str">
            <v>UN</v>
          </cell>
          <cell r="D8250">
            <v>10.9</v>
          </cell>
        </row>
        <row r="8251">
          <cell r="A8251">
            <v>91908</v>
          </cell>
          <cell r="B8251" t="str">
            <v>CURVA 90 GRAUS PARA ELETRODUTO, PVC, ROSCÁVEL, DN 40 MM (1 1/4"), PARA CIRCUITOS TERMINAIS, INSTALADA EM LAJE - FORNECIMENTO E INSTALAÇÃO. AF_12/2015</v>
          </cell>
          <cell r="C8251" t="str">
            <v>UN</v>
          </cell>
          <cell r="D8251">
            <v>13.08</v>
          </cell>
        </row>
        <row r="8252">
          <cell r="A8252">
            <v>91910</v>
          </cell>
          <cell r="B8252" t="str">
            <v>CURVA 180 GRAUS PARA ELETRODUTO, PVC, ROSCÁVEL, DN 40 MM (1 1/4"), PARA CIRCUITOS TERMINAIS, INSTALADA EM LAJE - FORNECIMENTO E INSTALAÇÃO. AF_12/2015</v>
          </cell>
          <cell r="C8252" t="str">
            <v>UN</v>
          </cell>
          <cell r="D8252">
            <v>14.49</v>
          </cell>
        </row>
        <row r="8253">
          <cell r="A8253">
            <v>91911</v>
          </cell>
          <cell r="B8253" t="str">
            <v>CURVA 90 GRAUS PARA ELETRODUTO, PVC, ROSCÁVEL, DN 20 MM (1/2"), PARA CIRCUITOS TERMINAIS, INSTALADA EM PAREDE - FORNECIMENTO E INSTALAÇÃO. AF_12/2015</v>
          </cell>
          <cell r="C8253" t="str">
            <v>UN</v>
          </cell>
          <cell r="D8253">
            <v>8.7799999999999994</v>
          </cell>
        </row>
        <row r="8254">
          <cell r="A8254">
            <v>91913</v>
          </cell>
          <cell r="B8254" t="str">
            <v>CURVA 180 GRAUS PARA ELETRODUTO, PVC, ROSCÁVEL, DN 20 MM (1/2"), PARA CIRCUITOS TERMINAIS, INSTALADA EM PAREDE - FORNECIMENTO E INSTALAÇÃO. AF_12/2015</v>
          </cell>
          <cell r="C8254" t="str">
            <v>UN</v>
          </cell>
          <cell r="D8254">
            <v>8.58</v>
          </cell>
        </row>
        <row r="8255">
          <cell r="A8255">
            <v>91914</v>
          </cell>
          <cell r="B8255" t="str">
            <v>CURVA 90 GRAUS PARA ELETRODUTO, PVC, ROSCÁVEL, DN 25 MM (3/4"), PARA CIRCUITOS TERMINAIS, INSTALADA EM PAREDE - FORNECIMENTO E INSTALAÇÃO. AF_12/2015</v>
          </cell>
          <cell r="C8255" t="str">
            <v>UN</v>
          </cell>
          <cell r="D8255">
            <v>9.58</v>
          </cell>
        </row>
        <row r="8256">
          <cell r="A8256">
            <v>91916</v>
          </cell>
          <cell r="B8256" t="str">
            <v>CURVA 180 GRAUS PARA ELETRODUTO, PVC, ROSCÁVEL, DN 25 MM (3/4"), PARA CIRCUITOS TERMINAIS, INSTALADA EM PAREDE - FORNECIMENTO E INSTALAÇÃO. AF_12/2015</v>
          </cell>
          <cell r="C8256" t="str">
            <v>UN</v>
          </cell>
          <cell r="D8256">
            <v>10.88</v>
          </cell>
        </row>
        <row r="8257">
          <cell r="A8257">
            <v>91917</v>
          </cell>
          <cell r="B8257" t="str">
            <v>CURVA 90 GRAUS PARA ELETRODUTO, PVC, ROSCÁVEL, DN 32 MM (1"), PARA CIRCUITOS TERMINAIS, INSTALADA EM PAREDE - FORNECIMENTO E INSTALAÇÃO. AF_12/2015</v>
          </cell>
          <cell r="C8257" t="str">
            <v>UN</v>
          </cell>
          <cell r="D8257">
            <v>11.62</v>
          </cell>
        </row>
        <row r="8258">
          <cell r="A8258">
            <v>91920</v>
          </cell>
          <cell r="B8258" t="str">
            <v>CURVA 90 GRAUS PARA ELETRODUTO, PVC, ROSCÁVEL, DN 40 MM (1 1/4"), PARA CIRCUITOS TERMINAIS, INSTALADA EM PAREDE - FORNECIMENTO E INSTALAÇÃO. AF_12/2015</v>
          </cell>
          <cell r="C8258" t="str">
            <v>UN</v>
          </cell>
          <cell r="D8258">
            <v>13.25</v>
          </cell>
        </row>
        <row r="8259">
          <cell r="A8259">
            <v>91922</v>
          </cell>
          <cell r="B8259" t="str">
            <v>CURVA 180 GRAUS PARA ELETRODUTO, PVC, ROSCÁVEL, DN 40 MM (1 1/4"), PARA CIRCUITOS TERMINAIS, INSTALADA EM PAREDE - FORNECIMENTO E INSTALAÇÃO. AF_12/2015</v>
          </cell>
          <cell r="C8259" t="str">
            <v>UN</v>
          </cell>
          <cell r="D8259">
            <v>14.66</v>
          </cell>
        </row>
        <row r="8260">
          <cell r="A8260">
            <v>91924</v>
          </cell>
          <cell r="B8260" t="str">
            <v>CABO DE COBRE FLEXÍVEL ISOLADO, 1,5 MM², ANTI-CHAMA 450/750 V, PARA CIRCUITOS TERMINAIS - FORNECIMENTO E INSTALAÇÃO. AF_12/2015</v>
          </cell>
          <cell r="C8260" t="str">
            <v>M</v>
          </cell>
          <cell r="D8260">
            <v>1.55</v>
          </cell>
        </row>
        <row r="8261">
          <cell r="A8261">
            <v>91925</v>
          </cell>
          <cell r="B8261" t="str">
            <v>CABO DE COBRE FLEXÍVEL ISOLADO, 1,5 MM², ANTI-CHAMA 0,6/1,0 KV, PARA CIRCUITOS TERMINAIS - FORNECIMENTO E INSTALAÇÃO. AF_12/2015</v>
          </cell>
          <cell r="C8261" t="str">
            <v>M</v>
          </cell>
          <cell r="D8261">
            <v>2.14</v>
          </cell>
        </row>
        <row r="8262">
          <cell r="A8262">
            <v>91926</v>
          </cell>
          <cell r="B8262" t="str">
            <v>CABO DE COBRE FLEXÍVEL ISOLADO, 2,5 MM², ANTI-CHAMA 450/750 V, PARA CIRCUITOS TERMINAIS - FORNECIMENTO E INSTALAÇÃO. AF_12/2015</v>
          </cell>
          <cell r="C8262" t="str">
            <v>M</v>
          </cell>
          <cell r="D8262">
            <v>2.2200000000000002</v>
          </cell>
        </row>
        <row r="8263">
          <cell r="A8263">
            <v>91927</v>
          </cell>
          <cell r="B8263" t="str">
            <v>CABO DE COBRE FLEXÍVEL ISOLADO, 2,5 MM², ANTI-CHAMA 0,6/1,0 KV, PARA CIRCUITOS TERMINAIS - FORNECIMENTO E INSTALAÇÃO. AF_12/2015</v>
          </cell>
          <cell r="C8263" t="str">
            <v>M</v>
          </cell>
          <cell r="D8263">
            <v>2.83</v>
          </cell>
        </row>
        <row r="8264">
          <cell r="A8264">
            <v>91928</v>
          </cell>
          <cell r="B8264" t="str">
            <v>CABO DE COBRE FLEXÍVEL ISOLADO, 4 MM², ANTI-CHAMA 450/750 V, PARA CIRCUITOS TERMINAIS - FORNECIMENTO E INSTALAÇÃO. AF_12/2015</v>
          </cell>
          <cell r="C8264" t="str">
            <v>M</v>
          </cell>
          <cell r="D8264">
            <v>3.53</v>
          </cell>
        </row>
        <row r="8265">
          <cell r="A8265">
            <v>91929</v>
          </cell>
          <cell r="B8265" t="str">
            <v>CABO DE COBRE FLEXÍVEL ISOLADO, 4 MM², ANTI-CHAMA 0,6/1,0 KV, PARA CIRCUITOS TERMINAIS - FORNECIMENTO E INSTALAÇÃO. AF_12/2015</v>
          </cell>
          <cell r="C8265" t="str">
            <v>M</v>
          </cell>
          <cell r="D8265">
            <v>3.95</v>
          </cell>
        </row>
        <row r="8266">
          <cell r="A8266">
            <v>91930</v>
          </cell>
          <cell r="B8266" t="str">
            <v>CABO DE COBRE FLEXÍVEL ISOLADO, 6 MM², ANTI-CHAMA 450/750 V, PARA CIRCUITOS TERMINAIS - FORNECIMENTO E INSTALAÇÃO. AF_12/2015</v>
          </cell>
          <cell r="C8266" t="str">
            <v>M</v>
          </cell>
          <cell r="D8266">
            <v>4.8</v>
          </cell>
        </row>
        <row r="8267">
          <cell r="A8267">
            <v>91931</v>
          </cell>
          <cell r="B8267" t="str">
            <v>CABO DE COBRE FLEXÍVEL ISOLADO, 6 MM², ANTI-CHAMA 0,6/1,0 KV, PARA CIRCUITOS TERMINAIS - FORNECIMENTO E INSTALAÇÃO. AF_12/2015</v>
          </cell>
          <cell r="C8267" t="str">
            <v>M</v>
          </cell>
          <cell r="D8267">
            <v>5.31</v>
          </cell>
        </row>
        <row r="8268">
          <cell r="A8268">
            <v>91932</v>
          </cell>
          <cell r="B8268" t="str">
            <v>CABO DE COBRE FLEXÍVEL ISOLADO, 10 MM², ANTI-CHAMA 450/750 V, PARA CIRCUITOS TERMINAIS - FORNECIMENTO E INSTALAÇÃO. AF_12/2015</v>
          </cell>
          <cell r="C8268" t="str">
            <v>M</v>
          </cell>
          <cell r="D8268">
            <v>7.82</v>
          </cell>
        </row>
        <row r="8269">
          <cell r="A8269">
            <v>91933</v>
          </cell>
          <cell r="B8269" t="str">
            <v>CABO DE COBRE FLEXÍVEL ISOLADO, 10 MM², ANTI-CHAMA 0,6/1,0 KV, PARA CIRCUITOS TERMINAIS - FORNECIMENTO E INSTALAÇÃO. AF_12/2015</v>
          </cell>
          <cell r="C8269" t="str">
            <v>M</v>
          </cell>
          <cell r="D8269">
            <v>8.2899999999999991</v>
          </cell>
        </row>
        <row r="8270">
          <cell r="A8270">
            <v>91934</v>
          </cell>
          <cell r="B8270" t="str">
            <v>CABO DE COBRE FLEXÍVEL ISOLADO, 16 MM², ANTI-CHAMA 450/750 V, PARA CIRCUITOS TERMINAIS - FORNECIMENTO E INSTALAÇÃO. AF_12/2015</v>
          </cell>
          <cell r="C8270" t="str">
            <v>M</v>
          </cell>
          <cell r="D8270">
            <v>11.9</v>
          </cell>
        </row>
        <row r="8271">
          <cell r="A8271">
            <v>91935</v>
          </cell>
          <cell r="B8271" t="str">
            <v>CABO DE COBRE FLEXÍVEL ISOLADO, 16 MM², ANTI-CHAMA 0,6/1,0 KV, PARA CIRCUITOS TERMINAIS - FORNECIMENTO E INSTALAÇÃO. AF_12/2015</v>
          </cell>
          <cell r="C8271" t="str">
            <v>M</v>
          </cell>
          <cell r="D8271">
            <v>12.59</v>
          </cell>
        </row>
        <row r="8272">
          <cell r="A8272">
            <v>91936</v>
          </cell>
          <cell r="B8272" t="str">
            <v>CAIXA OCTOGONAL 4" X 4", PVC, INSTALADA EM LAJE - FORNECIMENTO E INSTALAÇÃO. AF_12/2015</v>
          </cell>
          <cell r="C8272" t="str">
            <v>UN</v>
          </cell>
          <cell r="D8272">
            <v>8.68</v>
          </cell>
        </row>
        <row r="8273">
          <cell r="A8273">
            <v>91937</v>
          </cell>
          <cell r="B8273" t="str">
            <v>CAIXA OCTOGONAL 3" X 3", PVC, INSTALADA EM LAJE - FORNECIMENTO E INSTALAÇÃO. AF_12/2015</v>
          </cell>
          <cell r="C8273" t="str">
            <v>UN</v>
          </cell>
          <cell r="D8273">
            <v>7.44</v>
          </cell>
        </row>
        <row r="8274">
          <cell r="A8274">
            <v>91939</v>
          </cell>
          <cell r="B8274" t="str">
            <v>CAIXA RETANGULAR 4" X 2" ALTA (2,00 M DO PISO), PVC, INSTALADA EM PAREDE - FORNECIMENTO E INSTALAÇÃO. AF_12/2015</v>
          </cell>
          <cell r="C8274" t="str">
            <v>UN</v>
          </cell>
          <cell r="D8274">
            <v>18.809999999999999</v>
          </cell>
        </row>
        <row r="8275">
          <cell r="A8275">
            <v>91940</v>
          </cell>
          <cell r="B8275" t="str">
            <v>CAIXA RETANGULAR 4" X 2" MÉDIA (1,30 M DO PISO), PVC, INSTALADA EM PAREDE - FORNECIMENTO E INSTALAÇÃO. AF_12/2015</v>
          </cell>
          <cell r="C8275" t="str">
            <v>UN</v>
          </cell>
          <cell r="D8275">
            <v>9.9499999999999993</v>
          </cell>
        </row>
        <row r="8276">
          <cell r="A8276">
            <v>91941</v>
          </cell>
          <cell r="B8276" t="str">
            <v>CAIXA RETANGULAR 4" X 2" BAIXA (0,30 M DO PISO), PVC, INSTALADA EM PAREDE - FORNECIMENTO E INSTALAÇÃO. AF_12/2015</v>
          </cell>
          <cell r="C8276" t="str">
            <v>UN</v>
          </cell>
          <cell r="D8276">
            <v>6.63</v>
          </cell>
        </row>
        <row r="8277">
          <cell r="A8277">
            <v>91942</v>
          </cell>
          <cell r="B8277" t="str">
            <v>CAIXA RETANGULAR 4" X 4" ALTA (2,00 M DO PISO), PVC, INSTALADA EM PAREDE - FORNECIMENTO E INSTALAÇÃO. AF_12/2015</v>
          </cell>
          <cell r="C8277" t="str">
            <v>UN</v>
          </cell>
          <cell r="D8277">
            <v>22.98</v>
          </cell>
        </row>
        <row r="8278">
          <cell r="A8278">
            <v>91943</v>
          </cell>
          <cell r="B8278" t="str">
            <v>CAIXA RETANGULAR 4" X 4" MÉDIA (1,30 M DO PISO), PVC, INSTALADA EM PAREDE - FORNECIMENTO E INSTALAÇÃO. AF_12/2015</v>
          </cell>
          <cell r="C8278" t="str">
            <v>UN</v>
          </cell>
          <cell r="D8278">
            <v>12.79</v>
          </cell>
        </row>
        <row r="8279">
          <cell r="A8279">
            <v>91944</v>
          </cell>
          <cell r="B8279" t="str">
            <v>CAIXA RETANGULAR 4" X 4" BAIXA (0,30 M DO PISO), PVC, INSTALADA EM PAREDE - FORNECIMENTO E INSTALAÇÃO. AF_12/2015</v>
          </cell>
          <cell r="C8279" t="str">
            <v>UN</v>
          </cell>
          <cell r="D8279">
            <v>8.99</v>
          </cell>
        </row>
        <row r="8280">
          <cell r="A8280">
            <v>91945</v>
          </cell>
          <cell r="B8280" t="str">
            <v>SUPORTE PARAFUSADO COM PLACA DE ENCAIXE 4" X 2" ALTO (2,00 M DO PISO) PARA PONTO ELÉTRICO - FORNECIMENTO E INSTALAÇÃO. AF_12/2015</v>
          </cell>
          <cell r="C8280" t="str">
            <v>UN</v>
          </cell>
          <cell r="D8280">
            <v>5.81</v>
          </cell>
        </row>
        <row r="8281">
          <cell r="A8281">
            <v>91946</v>
          </cell>
          <cell r="B8281" t="str">
            <v>SUPORTE PARAFUSADO COM PLACA DE ENCAIXE 4" X 2" MÉDIO (1,30 M DO PISO) PARA PONTO ELÉTRICO - FORNECIMENTO E INSTALAÇÃO. AF_12/2015</v>
          </cell>
          <cell r="C8281" t="str">
            <v>UN</v>
          </cell>
          <cell r="D8281">
            <v>4.7699999999999996</v>
          </cell>
        </row>
        <row r="8282">
          <cell r="A8282">
            <v>91947</v>
          </cell>
          <cell r="B8282" t="str">
            <v>SUPORTE PARAFUSADO COM PLACA DE ENCAIXE 4" X 2" BAIXO (0,30 M DO PISO) PARA PONTO ELÉTRICO - FORNECIMENTO E INSTALAÇÃO. AF_12/2015</v>
          </cell>
          <cell r="C8282" t="str">
            <v>UN</v>
          </cell>
          <cell r="D8282">
            <v>4.13</v>
          </cell>
        </row>
        <row r="8283">
          <cell r="A8283">
            <v>91949</v>
          </cell>
          <cell r="B8283" t="str">
            <v>SUPORTE PARAFUSADO COM PLACA DE ENCAIXE 4" X 4" ALTO (2,00 M DO PISO) PARA PONTO ELÉTRICO - FORNECIMENTO E INSTALAÇÃO. AF_12/2015</v>
          </cell>
          <cell r="C8283" t="str">
            <v>UN</v>
          </cell>
          <cell r="D8283">
            <v>8.6999999999999993</v>
          </cell>
        </row>
        <row r="8284">
          <cell r="A8284">
            <v>91950</v>
          </cell>
          <cell r="B8284" t="str">
            <v>SUPORTE PARAFUSADO COM PLACA DE ENCAIXE 4" X 4" MÉDIO (1,30 M DO PISO) PARA PONTO ELÉTRICO - FORNECIMENTO E INSTALAÇÃO. AF_12/2015</v>
          </cell>
          <cell r="C8284" t="str">
            <v>UN</v>
          </cell>
          <cell r="D8284">
            <v>7.45</v>
          </cell>
        </row>
        <row r="8285">
          <cell r="A8285">
            <v>91951</v>
          </cell>
          <cell r="B8285" t="str">
            <v>SUPORTE PARAFUSADO COM PLACA DE ENCAIXE 4" X 4" BAIXO (0,30 M DO PISO) PARA PONTO ELÉTRICO - FORNECIMENTO E INSTALAÇÃO. AF_12/2015</v>
          </cell>
          <cell r="C8285" t="str">
            <v>UN</v>
          </cell>
          <cell r="D8285">
            <v>6.69</v>
          </cell>
        </row>
        <row r="8286">
          <cell r="A8286">
            <v>91952</v>
          </cell>
          <cell r="B8286" t="str">
            <v>INTERRUPTOR SIMPLES (1 MÓDULO), 10A/250V, SEM SUPORTE E SEM PLACA - FORNECIMENTO E INSTALAÇÃO. AF_12/2015</v>
          </cell>
          <cell r="C8286" t="str">
            <v>UN</v>
          </cell>
          <cell r="D8286">
            <v>11.28</v>
          </cell>
        </row>
        <row r="8287">
          <cell r="A8287">
            <v>91953</v>
          </cell>
          <cell r="B8287" t="str">
            <v>INTERRUPTOR SIMPLES (1 MÓDULO), 10A/250V, INCLUINDO SUPORTE E PLACA - FORNECIMENTO E INSTALAÇÃO. AF_12/2015</v>
          </cell>
          <cell r="C8287" t="str">
            <v>UN</v>
          </cell>
          <cell r="D8287">
            <v>16.05</v>
          </cell>
        </row>
        <row r="8288">
          <cell r="A8288">
            <v>91954</v>
          </cell>
          <cell r="B8288" t="str">
            <v>INTERRUPTOR PARALELO (1 MÓDULO), 10A/250V, SEM SUPORTE E SEM PLACA - FORNECIMENTO E INSTALAÇÃO. AF_12/2015</v>
          </cell>
          <cell r="C8288" t="str">
            <v>UN</v>
          </cell>
          <cell r="D8288">
            <v>15.18</v>
          </cell>
        </row>
        <row r="8289">
          <cell r="A8289">
            <v>91955</v>
          </cell>
          <cell r="B8289" t="str">
            <v>INTERRUPTOR PARALELO (1 MÓDULO), 10A/250V, INCLUINDO SUPORTE E PLACA - FORNECIMENTO E INSTALAÇÃO. AF_12/2015</v>
          </cell>
          <cell r="C8289" t="str">
            <v>UN</v>
          </cell>
          <cell r="D8289">
            <v>19.95</v>
          </cell>
        </row>
        <row r="8290">
          <cell r="A8290">
            <v>91956</v>
          </cell>
          <cell r="B8290" t="str">
            <v>INTERRUPTOR SIMPLES (1 MÓDULO) COM INTERRUPTOR PARALELO (1 MÓDULO), 10A/250V, SEM SUPORTE E SEM PLACA - FORNECIMENTO E INSTALAÇÃO. AF_12/2015</v>
          </cell>
          <cell r="C8290" t="str">
            <v>UN</v>
          </cell>
          <cell r="D8290">
            <v>24.47</v>
          </cell>
        </row>
        <row r="8291">
          <cell r="A8291">
            <v>91957</v>
          </cell>
          <cell r="B8291" t="str">
            <v>INTERRUPTOR SIMPLES (1 MÓDULO) COM INTERRUPTOR PARALELO (1 MÓDULO), 10A/250V, INCLUINDO SUPORTE E PLACA - FORNECIMENTO E INSTALAÇÃO. AF_12/2015</v>
          </cell>
          <cell r="C8291" t="str">
            <v>UN</v>
          </cell>
          <cell r="D8291">
            <v>29.24</v>
          </cell>
        </row>
        <row r="8292">
          <cell r="A8292">
            <v>91958</v>
          </cell>
          <cell r="B8292" t="str">
            <v>INTERRUPTOR SIMPLES (2 MÓDULOS), 10A/250V, SEM SUPORTE E SEM PLACA - FORNECIMENTO E INSTALAÇÃO. AF_12/2015</v>
          </cell>
          <cell r="C8292" t="str">
            <v>UN</v>
          </cell>
          <cell r="D8292">
            <v>20.61</v>
          </cell>
        </row>
        <row r="8293">
          <cell r="A8293">
            <v>91959</v>
          </cell>
          <cell r="B8293" t="str">
            <v>INTERRUPTOR SIMPLES (2 MÓDULOS), 10A/250V, INCLUINDO SUPORTE E PLACA - FORNECIMENTO E INSTALAÇÃO. AF_12/2015</v>
          </cell>
          <cell r="C8293" t="str">
            <v>UN</v>
          </cell>
          <cell r="D8293">
            <v>25.38</v>
          </cell>
        </row>
        <row r="8294">
          <cell r="A8294">
            <v>91960</v>
          </cell>
          <cell r="B8294" t="str">
            <v>INTERRUPTOR PARALELO (2 MÓDULOS), 10A/250V, SEM SUPORTE E SEM PLACA - FORNECIMENTO E INSTALAÇÃO. AF_12/2015</v>
          </cell>
          <cell r="C8294" t="str">
            <v>UN</v>
          </cell>
          <cell r="D8294">
            <v>28.37</v>
          </cell>
        </row>
        <row r="8295">
          <cell r="A8295">
            <v>91961</v>
          </cell>
          <cell r="B8295" t="str">
            <v>INTERRUPTOR PARALELO (2 MÓDULOS), 10A/250V, INCLUINDO SUPORTE E PLACA - FORNECIMENTO E INSTALAÇÃO. AF_12/2015</v>
          </cell>
          <cell r="C8295" t="str">
            <v>UN</v>
          </cell>
          <cell r="D8295">
            <v>33.14</v>
          </cell>
        </row>
        <row r="8296">
          <cell r="A8296">
            <v>91962</v>
          </cell>
          <cell r="B8296" t="str">
            <v>INTERRUPTOR SIMPLES (1 MÓDULO) COM INTERRUPTOR PARALELO (2 MÓDULOS), 10A/250V, SEM SUPORTE E SEM PLACA - FORNECIMENTO E INSTALAÇÃO. AF_12/2015</v>
          </cell>
          <cell r="C8296" t="str">
            <v>UN</v>
          </cell>
          <cell r="D8296">
            <v>37.71</v>
          </cell>
        </row>
        <row r="8297">
          <cell r="A8297">
            <v>91963</v>
          </cell>
          <cell r="B8297" t="str">
            <v>INTERRUPTOR SIMPLES (1 MÓDULO) COM INTERRUPTOR PARALELO (2 MÓDULOS), 10A/250V, INCLUINDO SUPORTE E PLACA - FORNECIMENTO E INSTALAÇÃO. AF_12/2015</v>
          </cell>
          <cell r="C8297" t="str">
            <v>UN</v>
          </cell>
          <cell r="D8297">
            <v>42.48</v>
          </cell>
        </row>
        <row r="8298">
          <cell r="A8298">
            <v>91964</v>
          </cell>
          <cell r="B8298" t="str">
            <v>INTERRUPTOR SIMPLES (2 MÓDULOS) COM INTERRUPTOR PARALELO (1 MÓDULO), 10A/250V, SEM SUPORTE E SEM PLACA - FORNECIMENTO E INSTALAÇÃO. AF_12/2015</v>
          </cell>
          <cell r="C8298" t="str">
            <v>UN</v>
          </cell>
          <cell r="D8298">
            <v>33.81</v>
          </cell>
        </row>
        <row r="8299">
          <cell r="A8299">
            <v>91965</v>
          </cell>
          <cell r="B8299" t="str">
            <v>INTERRUPTOR SIMPLES (2 MÓDULOS) COM INTERRUPTOR PARALELO (1 MÓDULO), 10A/250V, INCLUINDO SUPORTE E PLACA - FORNECIMENTO E INSTALAÇÃO. AF_12/2015</v>
          </cell>
          <cell r="C8299" t="str">
            <v>UN</v>
          </cell>
          <cell r="D8299">
            <v>38.58</v>
          </cell>
        </row>
        <row r="8300">
          <cell r="A8300">
            <v>91966</v>
          </cell>
          <cell r="B8300" t="str">
            <v>INTERRUPTOR SIMPLES (3 MÓDULOS), 10A/250V, SEM SUPORTE E SEM PLACA - FORNECIMENTO E INSTALAÇÃO. AF_12/2015</v>
          </cell>
          <cell r="C8300" t="str">
            <v>UN</v>
          </cell>
          <cell r="D8300">
            <v>29.93</v>
          </cell>
        </row>
        <row r="8301">
          <cell r="A8301">
            <v>91967</v>
          </cell>
          <cell r="B8301" t="str">
            <v>INTERRUPTOR SIMPLES (3 MÓDULOS), 10A/250V, INCLUINDO SUPORTE E PLACA - FORNECIMENTO E INSTALAÇÃO. AF_12/2015</v>
          </cell>
          <cell r="C8301" t="str">
            <v>UN</v>
          </cell>
          <cell r="D8301">
            <v>34.700000000000003</v>
          </cell>
        </row>
        <row r="8302">
          <cell r="A8302">
            <v>91968</v>
          </cell>
          <cell r="B8302" t="str">
            <v>INTERRUPTOR PARALELO (3 MÓDULOS), 10A/250V, SEM SUPORTE E SEM PLACA - FORNECIMENTO E INSTALAÇÃO. AF_12/2015</v>
          </cell>
          <cell r="C8302" t="str">
            <v>UN</v>
          </cell>
          <cell r="D8302">
            <v>41.58</v>
          </cell>
        </row>
        <row r="8303">
          <cell r="A8303">
            <v>91969</v>
          </cell>
          <cell r="B8303" t="str">
            <v>INTERRUPTOR PARALELO (3 MÓDULOS), 10A/250V, INCLUINDO SUPORTE E PLACA - FORNECIMENTO E INSTALAÇÃO. AF_12/2015</v>
          </cell>
          <cell r="C8303" t="str">
            <v>UN</v>
          </cell>
          <cell r="D8303">
            <v>46.35</v>
          </cell>
        </row>
        <row r="8304">
          <cell r="A8304">
            <v>91970</v>
          </cell>
          <cell r="B8304" t="str">
            <v>INTERRUPTOR SIMPLES (3 MÓDULOS) COM INTERRUPTOR PARALELO (1 MÓDULO), 10A/250V, SEM SUPORTE E SEM PLACA - FORNECIMENTO E INSTALAÇÃO. AF_12/2015</v>
          </cell>
          <cell r="C8304" t="str">
            <v>UN</v>
          </cell>
          <cell r="D8304">
            <v>43.36</v>
          </cell>
        </row>
        <row r="8305">
          <cell r="A8305">
            <v>91971</v>
          </cell>
          <cell r="B8305" t="str">
            <v>INTERRUPTOR SIMPLES (3 MÓDULOS) COM INTERRUPTOR PARALELO (1 MÓDULO), 10A/250V, INCLUINDO SUPORTE E PLACA - FORNECIMENTO E INSTALAÇÃO. AF_12/2015</v>
          </cell>
          <cell r="C8305" t="str">
            <v>UN</v>
          </cell>
          <cell r="D8305">
            <v>50.81</v>
          </cell>
        </row>
        <row r="8306">
          <cell r="A8306">
            <v>91972</v>
          </cell>
          <cell r="B8306" t="str">
            <v>INTERRUPTOR SIMPLES (2 MÓDULOS) COM INTERRUPTOR PARALELO (2 MÓDULOS), 10A/250V, SEM SUPORTE E SEM PLACA - FORNECIMENTO E INSTALAÇÃO. AF_12/2015</v>
          </cell>
          <cell r="C8306" t="str">
            <v>UN</v>
          </cell>
          <cell r="D8306">
            <v>47.27</v>
          </cell>
        </row>
        <row r="8307">
          <cell r="A8307">
            <v>91973</v>
          </cell>
          <cell r="B8307" t="str">
            <v>INTERRUPTOR SIMPLES (2 MÓDULOS) COM INTERRUPTOR PARALELO (2 MÓDULOS), 10A/250V, INCLUINDO SUPORTE E PLACA - FORNECIMENTO E INSTALAÇÃO. AF_12/2015</v>
          </cell>
          <cell r="C8307" t="str">
            <v>UN</v>
          </cell>
          <cell r="D8307">
            <v>54.72</v>
          </cell>
        </row>
        <row r="8308">
          <cell r="A8308">
            <v>91974</v>
          </cell>
          <cell r="B8308" t="str">
            <v>INTERRUPTOR SIMPLES (4 MÓDULOS), 10A/250V, SEM SUPORTE E SEM PLACA - FORNECIMENTO E INSTALAÇÃO. AF_12/2015</v>
          </cell>
          <cell r="C8308" t="str">
            <v>UN</v>
          </cell>
          <cell r="D8308">
            <v>39.46</v>
          </cell>
        </row>
        <row r="8309">
          <cell r="A8309">
            <v>91975</v>
          </cell>
          <cell r="B8309" t="str">
            <v>INTERRUPTOR SIMPLES (4 MÓDULOS), 10A/250V, INCLUINDO SUPORTE E PLACA - FORNECIMENTO E INSTALAÇÃO. AF_12/2015</v>
          </cell>
          <cell r="C8309" t="str">
            <v>UN</v>
          </cell>
          <cell r="D8309">
            <v>46.91</v>
          </cell>
        </row>
        <row r="8310">
          <cell r="A8310">
            <v>91976</v>
          </cell>
          <cell r="B8310" t="str">
            <v>INTERRUPTOR SIMPLES (6 MÓDULOS), 10A/250V, SEM SUPORTE E SEM PLACA - FORNECIMENTO E INSTALAÇÃO. AF_12/2015</v>
          </cell>
          <cell r="C8310" t="str">
            <v>UN</v>
          </cell>
          <cell r="D8310">
            <v>58.19</v>
          </cell>
        </row>
        <row r="8311">
          <cell r="A8311">
            <v>91977</v>
          </cell>
          <cell r="B8311" t="str">
            <v>INTERRUPTOR SIMPLES (6 MÓDULOS), 10A/250V, INCLUINDO SUPORTE E PLACA - FORNECIMENTO E INSTALAÇÃO. AF_12/2015</v>
          </cell>
          <cell r="C8311" t="str">
            <v>UN</v>
          </cell>
          <cell r="D8311">
            <v>65.64</v>
          </cell>
        </row>
        <row r="8312">
          <cell r="A8312">
            <v>91978</v>
          </cell>
          <cell r="B8312" t="str">
            <v>INTERRUPTOR INTERMEDIÁRIO (1 MÓDULO), 10A/250V, SEM SUPORTE E SEM PLACA - FORNECIMENTO E INSTALAÇÃO. AF_09/2017</v>
          </cell>
          <cell r="C8312" t="str">
            <v>UN</v>
          </cell>
          <cell r="D8312">
            <v>23.65</v>
          </cell>
        </row>
        <row r="8313">
          <cell r="A8313">
            <v>91979</v>
          </cell>
          <cell r="B8313" t="str">
            <v>INTERRUPTOR INTERMEDIÁRIO (1 MÓDULO), 10A/250V, INCLUINDO SUPORTE E PLACA - FORNECIMENTO E INSTALAÇÃO. AF_09/2017</v>
          </cell>
          <cell r="C8313" t="str">
            <v>UN</v>
          </cell>
          <cell r="D8313">
            <v>28.42</v>
          </cell>
        </row>
        <row r="8314">
          <cell r="A8314">
            <v>91980</v>
          </cell>
          <cell r="B8314" t="str">
            <v>INTERRUPTOR BIPOLAR (1 MÓDULO), 10A/250V, SEM SUPORTE E SEM PLACA - FORNECIMENTO E INSTALAÇÃO. AF_09/2017</v>
          </cell>
          <cell r="C8314" t="str">
            <v>UN</v>
          </cell>
          <cell r="D8314">
            <v>22.96</v>
          </cell>
        </row>
        <row r="8315">
          <cell r="A8315">
            <v>91981</v>
          </cell>
          <cell r="B8315" t="str">
            <v>INTERRUPTOR BIPOLAR (1 MÓDULO), 10A/250V, INCLUINDO SUPORTE E PLACA - FORNECIMENTO E INSTALAÇÃO. AF_09/2017</v>
          </cell>
          <cell r="C8315" t="str">
            <v>UN</v>
          </cell>
          <cell r="D8315">
            <v>27.73</v>
          </cell>
        </row>
        <row r="8316">
          <cell r="A8316">
            <v>91982</v>
          </cell>
          <cell r="B8316" t="str">
            <v>DIMMER ROTATIVO (1 MÓDULO), 220V/600W, SEM SUPORTE E SEM PLACA - FORNECIMENTO E INSTALAÇÃO. AF_09/2017</v>
          </cell>
          <cell r="C8316" t="str">
            <v>UN</v>
          </cell>
          <cell r="D8316">
            <v>51.43</v>
          </cell>
        </row>
        <row r="8317">
          <cell r="A8317">
            <v>91983</v>
          </cell>
          <cell r="B8317" t="str">
            <v>DIMMER ROTATIVO (1 MÓDULO), 220V/600W, INCLUINDO SUPORTE E PLACA - FORNECIMENTO E INSTALAÇÃO. AF_09/2017</v>
          </cell>
          <cell r="C8317" t="str">
            <v>UN</v>
          </cell>
          <cell r="D8317">
            <v>56.2</v>
          </cell>
        </row>
        <row r="8318">
          <cell r="A8318">
            <v>91984</v>
          </cell>
          <cell r="B8318" t="str">
            <v>INTERRUPTOR PULSADOR CAMPAINHA (1 MÓDULO), 10A/250V, SEM SUPORTE E SEM PLACA - FORNECIMENTO E INSTALAÇÃO. AF_09/2017</v>
          </cell>
          <cell r="C8318" t="str">
            <v>UN</v>
          </cell>
          <cell r="D8318">
            <v>10.64</v>
          </cell>
        </row>
        <row r="8319">
          <cell r="A8319">
            <v>91985</v>
          </cell>
          <cell r="B8319" t="str">
            <v>INTERRUPTOR PULSADOR CAMPAINHA (1 MÓDULO), 10A/250V, INCLUINDO SUPORTE E PLACA - FORNECIMENTO E INSTALAÇÃO. AF_09/2017</v>
          </cell>
          <cell r="C8319" t="str">
            <v>UN</v>
          </cell>
          <cell r="D8319">
            <v>15.41</v>
          </cell>
        </row>
        <row r="8320">
          <cell r="A8320">
            <v>91986</v>
          </cell>
          <cell r="B8320" t="str">
            <v>CAMPAINHA CIGARRA (1 MÓDULO), 10A/250V, SEM SUPORTE E SEM PLACA - FORNECIMENTO E INSTALAÇÃO. AF_09/2017</v>
          </cell>
          <cell r="C8320" t="str">
            <v>UN</v>
          </cell>
          <cell r="D8320">
            <v>22.04</v>
          </cell>
        </row>
        <row r="8321">
          <cell r="A8321">
            <v>91987</v>
          </cell>
          <cell r="B8321" t="str">
            <v>CAMPAINHA CIGARRA (1 MÓDULO), 10A/250V, INCLUINDO SUPORTE E PLACA - FORNECIMENTO E INSTALAÇÃO. AF_09/2017</v>
          </cell>
          <cell r="C8321" t="str">
            <v>UN</v>
          </cell>
          <cell r="D8321">
            <v>26.81</v>
          </cell>
        </row>
        <row r="8322">
          <cell r="A8322">
            <v>91988</v>
          </cell>
          <cell r="B8322" t="str">
            <v>INTERRUPTOR PULSADOR MINUTERIA (1 MÓDULO), 10A/250V, SEM SUPORTE E SEM PLACA - FORNECIMENTO E INSTALAÇÃO. AF_09/2017</v>
          </cell>
          <cell r="C8322" t="str">
            <v>UN</v>
          </cell>
          <cell r="D8322">
            <v>12.97</v>
          </cell>
        </row>
        <row r="8323">
          <cell r="A8323">
            <v>91989</v>
          </cell>
          <cell r="B8323" t="str">
            <v>INTERRUPTOR PULSADOR MINUTERIA (1 MÓDULO), 10A/250V, INCLUINDO SUPORTE E PLACA - FORNECIMENTO E INSTALAÇÃO. AF_09/2017</v>
          </cell>
          <cell r="C8323" t="str">
            <v>UN</v>
          </cell>
          <cell r="D8323">
            <v>17.739999999999998</v>
          </cell>
        </row>
        <row r="8324">
          <cell r="A8324">
            <v>91990</v>
          </cell>
          <cell r="B8324" t="str">
            <v>TOMADA ALTA DE EMBUTIR (1 MÓDULO), 2P+T 10 A, SEM SUPORTE E SEM PLACA - FORNECIMENTO E INSTALAÇÃO. AF_12/2015</v>
          </cell>
          <cell r="C8324" t="str">
            <v>UN</v>
          </cell>
          <cell r="D8324">
            <v>20.64</v>
          </cell>
        </row>
        <row r="8325">
          <cell r="A8325">
            <v>91991</v>
          </cell>
          <cell r="B8325" t="str">
            <v>TOMADA ALTA DE EMBUTIR (1 MÓDULO), 2P+T 20 A, SEM SUPORTE E SEM PLACA - FORNECIMENTO E INSTALAÇÃO. AF_12/2015</v>
          </cell>
          <cell r="C8325" t="str">
            <v>UN</v>
          </cell>
          <cell r="D8325">
            <v>21.9</v>
          </cell>
        </row>
        <row r="8326">
          <cell r="A8326">
            <v>91992</v>
          </cell>
          <cell r="B8326" t="str">
            <v>TOMADA ALTA DE EMBUTIR (1 MÓDULO), 2P+T 10 A, INCLUINDO SUPORTE E PLACA - FORNECIMENTO E INSTALAÇÃO. AF_12/2015</v>
          </cell>
          <cell r="C8326" t="str">
            <v>UN</v>
          </cell>
          <cell r="D8326">
            <v>25.41</v>
          </cell>
        </row>
        <row r="8327">
          <cell r="A8327">
            <v>91993</v>
          </cell>
          <cell r="B8327" t="str">
            <v>TOMADA ALTA DE EMBUTIR (1 MÓDULO), 2P+T 20 A, INCLUINDO SUPORTE E PLACA - FORNECIMENTO E INSTALAÇÃO. AF_12/2015</v>
          </cell>
          <cell r="C8327" t="str">
            <v>UN</v>
          </cell>
          <cell r="D8327">
            <v>26.67</v>
          </cell>
        </row>
        <row r="8328">
          <cell r="A8328">
            <v>91994</v>
          </cell>
          <cell r="B8328" t="str">
            <v>TOMADA MÉDIA DE EMBUTIR (1 MÓDULO), 2P+T 10 A, SEM SUPORTE E SEM PLACA - FORNECIMENTO E INSTALAÇÃO. AF_12/2015</v>
          </cell>
          <cell r="C8328" t="str">
            <v>UN</v>
          </cell>
          <cell r="D8328">
            <v>14.53</v>
          </cell>
        </row>
        <row r="8329">
          <cell r="A8329">
            <v>91995</v>
          </cell>
          <cell r="B8329" t="str">
            <v>TOMADA MÉDIA DE EMBUTIR (1 MÓDULO), 2P+T 20 A, SEM SUPORTE E SEM PLACA - FORNECIMENTO E INSTALAÇÃO. AF_12/2015</v>
          </cell>
          <cell r="C8329" t="str">
            <v>UN</v>
          </cell>
          <cell r="D8329">
            <v>15.79</v>
          </cell>
        </row>
        <row r="8330">
          <cell r="A8330">
            <v>91996</v>
          </cell>
          <cell r="B8330" t="str">
            <v>TOMADA MÉDIA DE EMBUTIR (1 MÓDULO), 2P+T 10 A, INCLUINDO SUPORTE E PLACA - FORNECIMENTO E INSTALAÇÃO. AF_12/2015</v>
          </cell>
          <cell r="C8330" t="str">
            <v>UN</v>
          </cell>
          <cell r="D8330">
            <v>19.3</v>
          </cell>
        </row>
        <row r="8331">
          <cell r="A8331">
            <v>91997</v>
          </cell>
          <cell r="B8331" t="str">
            <v>TOMADA MÉDIA DE EMBUTIR (1 MÓDULO), 2P+T 20 A, INCLUINDO SUPORTE E PLACA - FORNECIMENTO E INSTALAÇÃO. AF_12/2015</v>
          </cell>
          <cell r="C8331" t="str">
            <v>UN</v>
          </cell>
          <cell r="D8331">
            <v>20.56</v>
          </cell>
        </row>
        <row r="8332">
          <cell r="A8332">
            <v>91998</v>
          </cell>
          <cell r="B8332" t="str">
            <v>TOMADA BAIXA DE EMBUTIR (1 MÓDULO), 2P+T 10 A, SEM SUPORTE E SEM PLACA - FORNECIMENTO E INSTALAÇÃO. AF_12/2015</v>
          </cell>
          <cell r="C8332" t="str">
            <v>UN</v>
          </cell>
          <cell r="D8332">
            <v>12.15</v>
          </cell>
        </row>
        <row r="8333">
          <cell r="A8333">
            <v>91999</v>
          </cell>
          <cell r="B8333" t="str">
            <v>TOMADA BAIXA DE EMBUTIR (1 MÓDULO), 2P+T 20 A, SEM SUPORTE E SEM PLACA - FORNECIMENTO E INSTALAÇÃO. AF_12/2015</v>
          </cell>
          <cell r="C8333" t="str">
            <v>UN</v>
          </cell>
          <cell r="D8333">
            <v>13.41</v>
          </cell>
        </row>
        <row r="8334">
          <cell r="A8334">
            <v>92000</v>
          </cell>
          <cell r="B8334" t="str">
            <v>TOMADA BAIXA DE EMBUTIR (1 MÓDULO), 2P+T 10 A, INCLUINDO SUPORTE E PLACA - FORNECIMENTO E INSTALAÇÃO. AF_12/2015</v>
          </cell>
          <cell r="C8334" t="str">
            <v>UN</v>
          </cell>
          <cell r="D8334">
            <v>16.920000000000002</v>
          </cell>
        </row>
        <row r="8335">
          <cell r="A8335">
            <v>92001</v>
          </cell>
          <cell r="B8335" t="str">
            <v>TOMADA BAIXA DE EMBUTIR (1 MÓDULO), 2P+T 20 A, INCLUINDO SUPORTE E PLACA - FORNECIMENTO E INSTALAÇÃO. AF_12/2015</v>
          </cell>
          <cell r="C8335" t="str">
            <v>UN</v>
          </cell>
          <cell r="D8335">
            <v>18.18</v>
          </cell>
        </row>
        <row r="8336">
          <cell r="A8336">
            <v>92002</v>
          </cell>
          <cell r="B8336" t="str">
            <v>TOMADA MÉDIA DE EMBUTIR (2 MÓDULOS), 2P+T 10 A, SEM SUPORTE E SEM PLACA - FORNECIMENTO E INSTALAÇÃO. AF_12/2015</v>
          </cell>
          <cell r="C8336" t="str">
            <v>UN</v>
          </cell>
          <cell r="D8336">
            <v>27.07</v>
          </cell>
        </row>
        <row r="8337">
          <cell r="A8337">
            <v>92003</v>
          </cell>
          <cell r="B8337" t="str">
            <v>TOMADA MÉDIA DE EMBUTIR (2 MÓDULOS), 2P+T 20 A, SEM SUPORTE E SEM PLACA - FORNECIMENTO E INSTALAÇÃO. AF_12/2015</v>
          </cell>
          <cell r="C8337" t="str">
            <v>UN</v>
          </cell>
          <cell r="D8337">
            <v>29.59</v>
          </cell>
        </row>
        <row r="8338">
          <cell r="A8338">
            <v>92004</v>
          </cell>
          <cell r="B8338" t="str">
            <v>TOMADA MÉDIA DE EMBUTIR (2 MÓDULOS), 2P+T 10 A, INCLUINDO SUPORTE E PLACA - FORNECIMENTO E INSTALAÇÃO. AF_12/2015</v>
          </cell>
          <cell r="C8338" t="str">
            <v>UN</v>
          </cell>
          <cell r="D8338">
            <v>31.84</v>
          </cell>
        </row>
        <row r="8339">
          <cell r="A8339">
            <v>92005</v>
          </cell>
          <cell r="B8339" t="str">
            <v>TOMADA MÉDIA DE EMBUTIR (2 MÓDULOS), 2P+T 20 A, INCLUINDO SUPORTE E PLACA - FORNECIMENTO E INSTALAÇÃO. AF_12/2015</v>
          </cell>
          <cell r="C8339" t="str">
            <v>UN</v>
          </cell>
          <cell r="D8339">
            <v>34.36</v>
          </cell>
        </row>
        <row r="8340">
          <cell r="A8340">
            <v>92006</v>
          </cell>
          <cell r="B8340" t="str">
            <v>TOMADA BAIXA DE EMBUTIR (2 MÓDULOS), 2P+T 10 A, SEM SUPORTE E SEM PLACA - FORNECIMENTO E INSTALAÇÃO. AF_12/2015</v>
          </cell>
          <cell r="C8340" t="str">
            <v>UN</v>
          </cell>
          <cell r="D8340">
            <v>22.32</v>
          </cell>
        </row>
        <row r="8341">
          <cell r="A8341">
            <v>92007</v>
          </cell>
          <cell r="B8341" t="str">
            <v>TOMADA BAIXA DE EMBUTIR (2 MÓDULOS), 2P+T 20 A, SEM SUPORTE E SEM PLACA - FORNECIMENTO E INSTALAÇÃO. AF_12/2015</v>
          </cell>
          <cell r="C8341" t="str">
            <v>UN</v>
          </cell>
          <cell r="D8341">
            <v>24.84</v>
          </cell>
        </row>
        <row r="8342">
          <cell r="A8342">
            <v>92008</v>
          </cell>
          <cell r="B8342" t="str">
            <v>TOMADA BAIXA DE EMBUTIR (2 MÓDULOS), 2P+T 10 A, INCLUINDO SUPORTE E PLACA - FORNECIMENTO E INSTALAÇÃO. AF_12/2015</v>
          </cell>
          <cell r="C8342" t="str">
            <v>UN</v>
          </cell>
          <cell r="D8342">
            <v>27.09</v>
          </cell>
        </row>
        <row r="8343">
          <cell r="A8343">
            <v>92009</v>
          </cell>
          <cell r="B8343" t="str">
            <v>TOMADA BAIXA DE EMBUTIR (2 MÓDULOS), 2P+T 20 A, INCLUINDO SUPORTE E PLACA - FORNECIMENTO E INSTALAÇÃO. AF_12/2015</v>
          </cell>
          <cell r="C8343" t="str">
            <v>UN</v>
          </cell>
          <cell r="D8343">
            <v>29.61</v>
          </cell>
        </row>
        <row r="8344">
          <cell r="A8344">
            <v>92010</v>
          </cell>
          <cell r="B8344" t="str">
            <v>TOMADA MÉDIA DE EMBUTIR (3 MÓDULOS), 2P+T 10 A, SEM SUPORTE E SEM PLACA - FORNECIMENTO E INSTALAÇÃO. AF_12/2015</v>
          </cell>
          <cell r="C8344" t="str">
            <v>UN</v>
          </cell>
          <cell r="D8344">
            <v>39.630000000000003</v>
          </cell>
        </row>
        <row r="8345">
          <cell r="A8345">
            <v>92011</v>
          </cell>
          <cell r="B8345" t="str">
            <v>TOMADA MÉDIA DE EMBUTIR (3 MÓDULOS), 2P+T 20 A, SEM SUPORTE E SEM PLACA - FORNECIMENTO E INSTALAÇÃO. AF_12/2015</v>
          </cell>
          <cell r="C8345" t="str">
            <v>UN</v>
          </cell>
          <cell r="D8345">
            <v>43.41</v>
          </cell>
        </row>
        <row r="8346">
          <cell r="A8346">
            <v>92012</v>
          </cell>
          <cell r="B8346" t="str">
            <v>TOMADA MÉDIA DE EMBUTIR (3 MÓDULOS), 2P+T 10 A, INCLUINDO SUPORTE E PLACA - FORNECIMENTO E INSTALAÇÃO. AF_12/2015</v>
          </cell>
          <cell r="C8346" t="str">
            <v>UN</v>
          </cell>
          <cell r="D8346">
            <v>44.4</v>
          </cell>
        </row>
        <row r="8347">
          <cell r="A8347">
            <v>92013</v>
          </cell>
          <cell r="B8347" t="str">
            <v>TOMADA MÉDIA DE EMBUTIR (3 MÓDULOS), 2P+T 20 A, INCLUINDO SUPORTE E PLACA - FORNECIMENTO E INSTALAÇÃO. AF_12/2015</v>
          </cell>
          <cell r="C8347" t="str">
            <v>UN</v>
          </cell>
          <cell r="D8347">
            <v>48.18</v>
          </cell>
        </row>
        <row r="8348">
          <cell r="A8348">
            <v>92014</v>
          </cell>
          <cell r="B8348" t="str">
            <v>TOMADA BAIXA DE EMBUTIR (3 MÓDULOS), 2P+T 10 A, SEM SUPORTE E SEM PLACA - FORNECIMENTO E INSTALAÇÃO. AF_12/2015</v>
          </cell>
          <cell r="C8348" t="str">
            <v>UN</v>
          </cell>
          <cell r="D8348">
            <v>32.5</v>
          </cell>
        </row>
        <row r="8349">
          <cell r="A8349">
            <v>92015</v>
          </cell>
          <cell r="B8349" t="str">
            <v>TOMADA BAIXA DE EMBUTIR (3 MÓDULOS), 2P+T 20 A, SEM SUPORTE E SEM PLACA - FORNECIMENTO E INSTALAÇÃO. AF_12/2015</v>
          </cell>
          <cell r="C8349" t="str">
            <v>UN</v>
          </cell>
          <cell r="D8349">
            <v>36.28</v>
          </cell>
        </row>
        <row r="8350">
          <cell r="A8350">
            <v>92016</v>
          </cell>
          <cell r="B8350" t="str">
            <v>TOMADA BAIXA DE EMBUTIR (3 MÓDULOS), 2P+T 10 A, INCLUINDO SUPORTE E PLACA - FORNECIMENTO E INSTALAÇÃO. AF_12/2015</v>
          </cell>
          <cell r="C8350" t="str">
            <v>UN</v>
          </cell>
          <cell r="D8350">
            <v>37.270000000000003</v>
          </cell>
        </row>
        <row r="8351">
          <cell r="A8351">
            <v>92017</v>
          </cell>
          <cell r="B8351" t="str">
            <v>TOMADA BAIXA DE EMBUTIR (3 MÓDULOS), 2P+T 20 A, INCLUINDO SUPORTE E PLACA - FORNECIMENTO E INSTALAÇÃO. AF_12/2015</v>
          </cell>
          <cell r="C8351" t="str">
            <v>UN</v>
          </cell>
          <cell r="D8351">
            <v>41.05</v>
          </cell>
        </row>
        <row r="8352">
          <cell r="A8352">
            <v>92018</v>
          </cell>
          <cell r="B8352" t="str">
            <v>TOMADA BAIXA DE EMBUTIR (4 MÓDULOS), 2P+T 10 A, SEM SUPORTE E SEM PLACA - FORNECIMENTO E INSTALAÇÃO. AF_12/2015</v>
          </cell>
          <cell r="C8352" t="str">
            <v>UN</v>
          </cell>
          <cell r="D8352">
            <v>43</v>
          </cell>
        </row>
        <row r="8353">
          <cell r="A8353">
            <v>92019</v>
          </cell>
          <cell r="B8353" t="str">
            <v>TOMADA BAIXA DE EMBUTIR (4 MÓDULOS), 2P+T 10 A, INCLUINDO SUPORTE E PLACA - FORNECIMENTO E INSTALAÇÃO. AF_12/2015</v>
          </cell>
          <cell r="C8353" t="str">
            <v>UN</v>
          </cell>
          <cell r="D8353">
            <v>50.45</v>
          </cell>
        </row>
        <row r="8354">
          <cell r="A8354">
            <v>92020</v>
          </cell>
          <cell r="B8354" t="str">
            <v>TOMADA BAIXA DE EMBUTIR (6 MÓDULOS), 2P+T 10 A, SEM SUPORTE E SEM PLACA - FORNECIMENTO E INSTALAÇÃO. AF_12/2015</v>
          </cell>
          <cell r="C8354" t="str">
            <v>UN</v>
          </cell>
          <cell r="D8354">
            <v>63.51</v>
          </cell>
        </row>
        <row r="8355">
          <cell r="A8355">
            <v>92021</v>
          </cell>
          <cell r="B8355" t="str">
            <v>TOMADA BAIXA DE EMBUTIR (6 MÓDULOS), 2P+T 10 A, INCLUINDO SUPORTE E PLACA - FORNECIMENTO E INSTALAÇÃO. AF_12/2015</v>
          </cell>
          <cell r="C8355" t="str">
            <v>UN</v>
          </cell>
          <cell r="D8355">
            <v>70.959999999999994</v>
          </cell>
        </row>
        <row r="8356">
          <cell r="A8356">
            <v>92022</v>
          </cell>
          <cell r="B8356" t="str">
            <v>INTERRUPTOR SIMPLES (1 MÓDULO) COM 1 TOMADA DE EMBUTIR 2P+T 10 A,  SEM SUPORTE E SEM PLACA - FORNECIMENTO E INSTALAÇÃO. AF_12/2015</v>
          </cell>
          <cell r="C8356" t="str">
            <v>UN</v>
          </cell>
          <cell r="D8356">
            <v>23.82</v>
          </cell>
        </row>
        <row r="8357">
          <cell r="A8357">
            <v>92023</v>
          </cell>
          <cell r="B8357" t="str">
            <v>INTERRUPTOR SIMPLES (1 MÓDULO) COM 1 TOMADA DE EMBUTIR 2P+T 10 A,  INCLUINDO SUPORTE E PLACA - FORNECIMENTO E INSTALAÇÃO. AF_12/2015</v>
          </cell>
          <cell r="C8357" t="str">
            <v>UN</v>
          </cell>
          <cell r="D8357">
            <v>28.59</v>
          </cell>
        </row>
        <row r="8358">
          <cell r="A8358">
            <v>92024</v>
          </cell>
          <cell r="B8358" t="str">
            <v>INTERRUPTOR SIMPLES (1 MÓDULO) COM 2 TOMADAS DE EMBUTIR 2P+T 10 A,  SEM SUPORTE E SEM PLACA - FORNECIMENTO E INSTALAÇÃO. AF_12/2015</v>
          </cell>
          <cell r="C8358" t="str">
            <v>UN</v>
          </cell>
          <cell r="D8358">
            <v>36.409999999999997</v>
          </cell>
        </row>
        <row r="8359">
          <cell r="A8359">
            <v>92025</v>
          </cell>
          <cell r="B8359" t="str">
            <v>INTERRUPTOR SIMPLES (1 MÓDULO) COM 2 TOMADAS DE EMBUTIR 2P+T 10 A,  INCLUINDO SUPORTE E PLACA - FORNECIMENTO E INSTALAÇÃO. AF_12/2015</v>
          </cell>
          <cell r="C8359" t="str">
            <v>UN</v>
          </cell>
          <cell r="D8359">
            <v>41.18</v>
          </cell>
        </row>
        <row r="8360">
          <cell r="A8360">
            <v>92026</v>
          </cell>
          <cell r="B8360" t="str">
            <v>INTERRUPTOR SIMPLES (2 MÓDULOS) COM 1 TOMADA DE EMBUTIR 2P+T 10 A,  SEM SUPORTE E SEM PLACA - FORNECIMENTO E INSTALAÇÃO. AF_12/2015</v>
          </cell>
          <cell r="C8360" t="str">
            <v>UN</v>
          </cell>
          <cell r="D8360">
            <v>33.159999999999997</v>
          </cell>
        </row>
        <row r="8361">
          <cell r="A8361">
            <v>92027</v>
          </cell>
          <cell r="B8361" t="str">
            <v>INTERRUPTOR SIMPLES (2 MÓDULOS) COM 1 TOMADA DE EMBUTIR 2P+T 10 A,  INCLUINDO SUPORTE E PLACA - FORNECIMENTO E INSTALAÇÃO. AF_12/2015</v>
          </cell>
          <cell r="C8361" t="str">
            <v>UN</v>
          </cell>
          <cell r="D8361">
            <v>37.93</v>
          </cell>
        </row>
        <row r="8362">
          <cell r="A8362">
            <v>92028</v>
          </cell>
          <cell r="B8362" t="str">
            <v>INTERRUPTOR PARALELO (1 MÓDULO) COM 1 TOMADA DE EMBUTIR 2P+T 10 A,  SEM SUPORTE E SEM PLACA - FORNECIMENTO E INSTALAÇÃO. AF_12/2015</v>
          </cell>
          <cell r="C8362" t="str">
            <v>UN</v>
          </cell>
          <cell r="D8362">
            <v>27.72</v>
          </cell>
        </row>
        <row r="8363">
          <cell r="A8363">
            <v>92029</v>
          </cell>
          <cell r="B8363" t="str">
            <v>INTERRUPTOR PARALELO (1 MÓDULO) COM 1 TOMADA DE EMBUTIR 2P+T 10 A,  INCLUINDO SUPORTE E PLACA - FORNECIMENTO E INSTALAÇÃO. AF_12/2015</v>
          </cell>
          <cell r="C8363" t="str">
            <v>UN</v>
          </cell>
          <cell r="D8363">
            <v>32.49</v>
          </cell>
        </row>
        <row r="8364">
          <cell r="A8364">
            <v>92030</v>
          </cell>
          <cell r="B8364" t="str">
            <v>INTERRUPTOR PARALELO (1 MÓDULO) COM 2 TOMADAS DE EMBUTIR 2P+T 10 A,  SEM SUPORTE E SEM PLACA - FORNECIMENTO E INSTALAÇÃO. AF_12/2015</v>
          </cell>
          <cell r="C8364" t="str">
            <v>UN</v>
          </cell>
          <cell r="D8364">
            <v>40.28</v>
          </cell>
        </row>
        <row r="8365">
          <cell r="A8365">
            <v>92031</v>
          </cell>
          <cell r="B8365" t="str">
            <v>INTERRUPTOR PARALELO (1 MÓDULO) COM 2 TOMADAS DE EMBUTIR 2P+T 10 A,  INCLUINDO SUPORTE E PLACA - FORNECIMENTO E INSTALAÇÃO. AF_12/2015</v>
          </cell>
          <cell r="C8365" t="str">
            <v>UN</v>
          </cell>
          <cell r="D8365">
            <v>45.05</v>
          </cell>
        </row>
        <row r="8366">
          <cell r="A8366">
            <v>92032</v>
          </cell>
          <cell r="B8366" t="str">
            <v>INTERRUPTOR PARALELO (2 MÓDULOS) COM 1 TOMADA DE EMBUTIR 2P+T 10 A,  SEM SUPORTE E SEM PLACA - FORNECIMENTO E INSTALAÇÃO. AF_12/2015</v>
          </cell>
          <cell r="C8366" t="str">
            <v>UN</v>
          </cell>
          <cell r="D8366">
            <v>40.93</v>
          </cell>
        </row>
        <row r="8367">
          <cell r="A8367">
            <v>92033</v>
          </cell>
          <cell r="B8367" t="str">
            <v>INTERRUPTOR PARALELO (2 MÓDULOS) COM 1 TOMADA DE EMBUTIR 2P+T 10 A,  INCLUINDO SUPORTE E PLACA - FORNECIMENTO E INSTALAÇÃO. AF_12/2015</v>
          </cell>
          <cell r="C8367" t="str">
            <v>UN</v>
          </cell>
          <cell r="D8367">
            <v>45.7</v>
          </cell>
        </row>
        <row r="8368">
          <cell r="A8368">
            <v>92034</v>
          </cell>
          <cell r="B8368" t="str">
            <v>INTERRUPTOR SIMPLES (1 MÓDULO), INTERRUPTOR PARALELO (1 MÓDULO) E 1 TOMADA DE EMBUTIR 2P+T 10 A,  SEM SUPORTE E SEM PLACA - FORNECIMENTO E INSTALAÇÃO. AF_12/2015</v>
          </cell>
          <cell r="C8368" t="str">
            <v>UN</v>
          </cell>
          <cell r="D8368">
            <v>37.06</v>
          </cell>
        </row>
        <row r="8369">
          <cell r="A8369">
            <v>92035</v>
          </cell>
          <cell r="B8369" t="str">
            <v>INTERRUPTOR SIMPLES (1 MÓDULO), INTERRUPTOR PARALELO (1 MÓDULO) E 1 TOMADA DE EMBUTIR 2P+T 10 A,  INCLUINDO SUPORTE E PLACA - FORNECIMENTO E INSTALAÇÃO. AF_12/2015</v>
          </cell>
          <cell r="C8369" t="str">
            <v>UN</v>
          </cell>
          <cell r="D8369">
            <v>41.83</v>
          </cell>
        </row>
        <row r="8370">
          <cell r="A8370">
            <v>92040</v>
          </cell>
          <cell r="B8370" t="str">
            <v>DISTRIBUIDOR DE AGREGADOS REBOCAVEL, CAPACIDADE 1,9 M³, LARGURA DE TRABALHO 3,66 M - DEPRECIAÇÃO. AF_11/2015</v>
          </cell>
          <cell r="C8370" t="str">
            <v>H</v>
          </cell>
          <cell r="D8370">
            <v>3.63</v>
          </cell>
        </row>
        <row r="8371">
          <cell r="A8371">
            <v>92041</v>
          </cell>
          <cell r="B8371" t="str">
            <v>DISTRIBUIDOR DE AGREGADOS REBOCAVEL, CAPACIDADE 1,9 M³, LARGURA DE TRABALHO 3,66 M - JUROS. AF_11/2015</v>
          </cell>
          <cell r="C8371" t="str">
            <v>H</v>
          </cell>
          <cell r="D8371">
            <v>0.72</v>
          </cell>
        </row>
        <row r="8372">
          <cell r="A8372">
            <v>92042</v>
          </cell>
          <cell r="B8372" t="str">
            <v>DISTRIBUIDOR DE AGREGADOS REBOCAVEL, CAPACIDADE 1,9 M³, LARGURA DE TRABALHO 3,66 M - MANUTENÇÃO. AF_11/2015</v>
          </cell>
          <cell r="C8372" t="str">
            <v>H</v>
          </cell>
          <cell r="D8372">
            <v>3.02</v>
          </cell>
        </row>
        <row r="8373">
          <cell r="A8373">
            <v>92043</v>
          </cell>
          <cell r="B8373" t="str">
            <v>DISTRIBUIDOR DE AGREGADOS REBOCAVEL, CAPACIDADE 1,9 M³, LARGURA DE TRABALHO 3,66 M - CHP DIURNO. AF_11/2015</v>
          </cell>
          <cell r="C8373" t="str">
            <v>CHP</v>
          </cell>
          <cell r="D8373">
            <v>7.37</v>
          </cell>
        </row>
        <row r="8374">
          <cell r="A8374">
            <v>92044</v>
          </cell>
          <cell r="B8374" t="str">
            <v>DISTRIBUIDOR DE AGREGADOS REBOCAVEL, CAPACIDADE 1,9 M³, LARGURA DE TRABALHO 3,66 M - CHI DIURNO. AF_11/2015</v>
          </cell>
          <cell r="C8374" t="str">
            <v>CHI</v>
          </cell>
          <cell r="D8374">
            <v>4.3499999999999996</v>
          </cell>
        </row>
        <row r="8375">
          <cell r="A8375">
            <v>92101</v>
          </cell>
          <cell r="B8375" t="str">
            <v>CAMINHÃO PARA EQUIPAMENTO DE LIMPEZA A SUCÇÃO COM CAMINHÃO TRUCADO DE PESO BRUTO TOTAL 23000 KG, CARGA ÚTIL MÁXIMA 15935 KG, DISTÂNCIA ENTRE EIXOS 4,80 M, POTÊNCIA 230 CV, INCLUSIVE LIMPADORA A SUCÇÃO, TANQUE 12000 L - DEPRECIAÇÃO. AF_11/2015</v>
          </cell>
          <cell r="C8375" t="str">
            <v>H</v>
          </cell>
          <cell r="D8375">
            <v>10.46</v>
          </cell>
        </row>
        <row r="8376">
          <cell r="A8376">
            <v>92102</v>
          </cell>
          <cell r="B8376" t="str">
            <v>CAMINHÃO PARA EQUIPAMENTO DE LIMPEZA A SUCÇÃO COM CAMINHÃO TRUCADO DE PESO BRUTO TOTAL 23000 KG, CARGA ÚTIL MÁXIMA 15935 KG, DISTÂNCIA ENTRE EIXOS 4,80 M, POTÊNCIA 230 CV, INCLUSIVE LIMPADORA A SUCÇÃO, TANQUE 12000 L - JUROS. AF_11/2015</v>
          </cell>
          <cell r="C8376" t="str">
            <v>H</v>
          </cell>
          <cell r="D8376">
            <v>4.16</v>
          </cell>
        </row>
        <row r="8377">
          <cell r="A8377">
            <v>92103</v>
          </cell>
          <cell r="B8377" t="str">
            <v>CAMINHÃO PARA EQUIPAMENTO DE LIMPEZA A SUCÇÃO COM CAMINHÃO TRUCADO DE PESO BRUTO TOTAL 23000 KG, CARGA ÚTIL MÁXIMA 15935 KG, DISTÂNCIA ENTRE EIXOS 4,80 M, POTÊNCIA 230 CV, INCLUSIVE LIMPADORA A SUCÇÃO, TANQUE 12000 L - IMPOSTOS E SEGUROS. AF_11/2015</v>
          </cell>
          <cell r="C8377" t="str">
            <v>H</v>
          </cell>
          <cell r="D8377">
            <v>0.84</v>
          </cell>
        </row>
        <row r="8378">
          <cell r="A8378">
            <v>92104</v>
          </cell>
          <cell r="B8378" t="str">
            <v>CAMINHÃO PARA EQUIPAMENTO DE LIMPEZA A SUCÇÃO COM CAMINHÃO TRUCADO DE PESO BRUTO TOTAL 23000 KG, CARGA ÚTIL MÁXIMA 15935 KG, DISTÂNCIA ENTRE EIXOS 4,80 M, POTÊNCIA 230 CV, INCLUSIVE LIMPADORA A SUCÇÃO, TANQUE 12000 L - MANUTENÇÃO. AF_11/2015</v>
          </cell>
          <cell r="C8378" t="str">
            <v>H</v>
          </cell>
          <cell r="D8378">
            <v>19.61</v>
          </cell>
        </row>
        <row r="8379">
          <cell r="A8379">
            <v>92105</v>
          </cell>
          <cell r="B8379" t="str">
            <v>CAMINHÃO PARA EQUIPAMENTO DE LIMPEZA A SUCÇÃO COM CAMINHÃO TRUCADO DE PESO BRUTO TOTAL 23000 KG, CARGA ÚTIL MÁXIMA 15935 KG, DISTÂNCIA ENTRE EIXOS 4,80 M, POTÊNCIA 230 CV, INCLUSIVE LIMPADORA A SUCÇÃO, TANQUE 12000 L - MATERIAIS NA OPERAÇÃO. AF_11/2015</v>
          </cell>
          <cell r="C8379" t="str">
            <v>H</v>
          </cell>
          <cell r="D8379">
            <v>110.91</v>
          </cell>
        </row>
        <row r="8380">
          <cell r="A8380">
            <v>92106</v>
          </cell>
          <cell r="B8380" t="str">
            <v>CAMINHÃO PARA EQUIPAMENTO DE LIMPEZA A SUCÇÃO, COM CAMINHÃO TRUCADO DE PESO BRUTO TOTAL 23000 KG, CARGA ÚTIL MÁXIMA 15935 KG, DISTÂNCIA ENTRE EIXOS 4,80 M, POTÊNCIA 230 CV, INCLUSIVE LIMPADORA A SUCÇÃO, TANQUE 12000 L - CHP DIURNO. AF_11/2015</v>
          </cell>
          <cell r="C8380" t="str">
            <v>CHP</v>
          </cell>
          <cell r="D8380">
            <v>159.9</v>
          </cell>
        </row>
        <row r="8381">
          <cell r="A8381">
            <v>92107</v>
          </cell>
          <cell r="B8381" t="str">
            <v>CAMINHÃO PARA EQUIPAMENTO DE LIMPEZA A SUCÇÃO COM CAMINHÃO TRUCADO DE PESO BRUTO TOTAL 23000 KG, CARGA ÚTIL MÁXIMA 15935 KG, DISTÂNCIA ENTRE EIXOS 4,80 M, POTÊNCIA 230 CV, INCLUSIVE LIMPADORA A SUCÇÃO, TANQUE 12000 L - CHI DIURNO. AF_11/2015</v>
          </cell>
          <cell r="C8381" t="str">
            <v>CHI</v>
          </cell>
          <cell r="D8381">
            <v>29.38</v>
          </cell>
        </row>
        <row r="8382">
          <cell r="A8382">
            <v>92108</v>
          </cell>
          <cell r="B8382" t="str">
            <v>PENEIRA ROTATIVA COM MOTOR ELÉTRICO TRIFÁSICO DE 2 CV, CILINDRO DE 1 M X 0,60 M, COM FUROS DE 3,17 MM - DEPRECIAÇÃO. AF_11/2015</v>
          </cell>
          <cell r="C8382" t="str">
            <v>H</v>
          </cell>
          <cell r="D8382">
            <v>0.66</v>
          </cell>
        </row>
        <row r="8383">
          <cell r="A8383">
            <v>92109</v>
          </cell>
          <cell r="B8383" t="str">
            <v>PENEIRA ROTATIVA COM MOTOR ELÉTRICO TRIFÁSICO DE 2 CV, CILINDRO DE 1 M X 0,60 M, COM FUROS DE 3,17 MM - JUROS. AF_11/2015</v>
          </cell>
          <cell r="C8383" t="str">
            <v>H</v>
          </cell>
          <cell r="D8383">
            <v>0.14000000000000001</v>
          </cell>
        </row>
        <row r="8384">
          <cell r="A8384">
            <v>92110</v>
          </cell>
          <cell r="B8384" t="str">
            <v>PENEIRA ROTATIVA COM MOTOR ELÉTRICO TRIFÁSICO DE 2 CV, CILINDRO DE 1 M X 0,60 M, COM FUROS DE 3,17 MM - MANUTENÇÃO. AF_11/2015</v>
          </cell>
          <cell r="C8384" t="str">
            <v>H</v>
          </cell>
          <cell r="D8384">
            <v>0.51</v>
          </cell>
        </row>
        <row r="8385">
          <cell r="A8385">
            <v>92111</v>
          </cell>
          <cell r="B8385" t="str">
            <v>PENEIRA ROTATIVA COM MOTOR ELÉTRICO TRIFÁSICO DE 2 CV, CILINDRO DE 1 M X 0,60 M, COM FUROS DE 3,17 MM - MATERIAIS NA OPERAÇÃO. AF_11/2015</v>
          </cell>
          <cell r="C8385" t="str">
            <v>H</v>
          </cell>
          <cell r="D8385">
            <v>0.77</v>
          </cell>
        </row>
        <row r="8386">
          <cell r="A8386">
            <v>92112</v>
          </cell>
          <cell r="B8386" t="str">
            <v>PENEIRA ROTATIVA COM MOTOR ELÉTRICO TRIFÁSICO DE 2 CV, CILINDRO DE 1 M X 0,60 M, COM FUROS DE 3,17 MM - CHP DIURNO. AF_11/2015</v>
          </cell>
          <cell r="C8386" t="str">
            <v>CHP</v>
          </cell>
          <cell r="D8386">
            <v>2.08</v>
          </cell>
        </row>
        <row r="8387">
          <cell r="A8387">
            <v>92113</v>
          </cell>
          <cell r="B8387" t="str">
            <v>PENEIRA ROTATIVA COM MOTOR ELÉTRICO TRIFÁSICO DE 2 CV, CILINDRO DE 1 M X 0,60 M, COM FUROS DE 3,17 MM - CHI DIURNO. AF_11/2015</v>
          </cell>
          <cell r="C8387" t="str">
            <v>CHI</v>
          </cell>
          <cell r="D8387">
            <v>0.8</v>
          </cell>
        </row>
        <row r="8388">
          <cell r="A8388">
            <v>92114</v>
          </cell>
          <cell r="B8388" t="str">
            <v>DOSADOR DE AREIA, CAPACIDADE DE 26 LITROS - DEPRECIAÇÃO. AF_11/2015</v>
          </cell>
          <cell r="C8388" t="str">
            <v>H</v>
          </cell>
          <cell r="D8388">
            <v>7.0000000000000007E-2</v>
          </cell>
        </row>
        <row r="8389">
          <cell r="A8389">
            <v>92115</v>
          </cell>
          <cell r="B8389" t="str">
            <v>DOSADOR DE AREIA, CAPACIDADE DE 26 LITROS - JUROS. AF_11/2015</v>
          </cell>
          <cell r="C8389" t="str">
            <v>H</v>
          </cell>
          <cell r="D8389">
            <v>0.01</v>
          </cell>
        </row>
        <row r="8390">
          <cell r="A8390">
            <v>92116</v>
          </cell>
          <cell r="B8390" t="str">
            <v>DOSADOR DE AREIA, CAPACIDADE DE 26 LITROS - MANUTENÇÃO. AF_11/2015</v>
          </cell>
          <cell r="C8390" t="str">
            <v>H</v>
          </cell>
          <cell r="D8390">
            <v>0.09</v>
          </cell>
        </row>
        <row r="8391">
          <cell r="A8391">
            <v>92118</v>
          </cell>
          <cell r="B8391" t="str">
            <v>DOSADOR DE AREIA, CAPACIDADE DE 26 LITROS - CHP DIURNO. AF_11/2015</v>
          </cell>
          <cell r="C8391" t="str">
            <v>CHP</v>
          </cell>
          <cell r="D8391">
            <v>0.17</v>
          </cell>
        </row>
        <row r="8392">
          <cell r="A8392">
            <v>92119</v>
          </cell>
          <cell r="B8392" t="str">
            <v>DOSADOR DE AREIA, CAPACIDADE DE 26 LITROS - CHI DIURNO. AF_11/2015</v>
          </cell>
          <cell r="C8392" t="str">
            <v>CHI</v>
          </cell>
          <cell r="D8392">
            <v>0.08</v>
          </cell>
        </row>
        <row r="8393">
          <cell r="A8393">
            <v>92121</v>
          </cell>
          <cell r="B8393" t="str">
            <v>PENEIRAMENTO DE AREIA COM PENEIRA ELÉTRICA. AF_11/2015</v>
          </cell>
          <cell r="C8393" t="str">
            <v>M3</v>
          </cell>
          <cell r="D8393">
            <v>20.13</v>
          </cell>
        </row>
        <row r="8394">
          <cell r="A8394">
            <v>92122</v>
          </cell>
          <cell r="B8394" t="str">
            <v>PENEIRAMENTO DE AREIA COM PENEIRA MANUAL. AF_11/2015</v>
          </cell>
          <cell r="C8394" t="str">
            <v>M3</v>
          </cell>
          <cell r="D8394">
            <v>33.69</v>
          </cell>
        </row>
        <row r="8395">
          <cell r="A8395">
            <v>92123</v>
          </cell>
          <cell r="B8395" t="str">
            <v>ENSACAMENTO DE AREIA. AF_11/2015</v>
          </cell>
          <cell r="C8395" t="str">
            <v>M3</v>
          </cell>
          <cell r="D8395">
            <v>30.66</v>
          </cell>
        </row>
        <row r="8396">
          <cell r="A8396">
            <v>92133</v>
          </cell>
          <cell r="B8396" t="str">
            <v>CAMINHONETE COM MOTOR A DIESEL, POTÊNCIA 180 CV, CABINE DUPLA, 4X4 - DEPRECIAÇÃO. AF_11/2015</v>
          </cell>
          <cell r="C8396" t="str">
            <v>H</v>
          </cell>
          <cell r="D8396">
            <v>7.8</v>
          </cell>
        </row>
        <row r="8397">
          <cell r="A8397">
            <v>92134</v>
          </cell>
          <cell r="B8397" t="str">
            <v>CAMINHONETE COM MOTOR A DIESEL, POTÊNCIA 180 CV, CABINE DUPLA, 4X4 - JUROS. AF_11/2015</v>
          </cell>
          <cell r="C8397" t="str">
            <v>H</v>
          </cell>
          <cell r="D8397">
            <v>2.34</v>
          </cell>
        </row>
        <row r="8398">
          <cell r="A8398">
            <v>92135</v>
          </cell>
          <cell r="B8398" t="str">
            <v>CAMINHONETE COM MOTOR A DIESEL, POTÊNCIA 180 CV, CABINE DUPLA, 4X4 - IMPOSTOS E SEGUROS. AF_11/2015</v>
          </cell>
          <cell r="C8398" t="str">
            <v>H</v>
          </cell>
          <cell r="D8398">
            <v>0.48</v>
          </cell>
        </row>
        <row r="8399">
          <cell r="A8399">
            <v>92136</v>
          </cell>
          <cell r="B8399" t="str">
            <v>CAMINHONETE COM MOTOR A DIESEL, POTÊNCIA 180 CV, CABINE DUPLA, 4X4 - MANUTENÇÃO. AF_11/2015</v>
          </cell>
          <cell r="C8399" t="str">
            <v>H</v>
          </cell>
          <cell r="D8399">
            <v>9.75</v>
          </cell>
        </row>
        <row r="8400">
          <cell r="A8400">
            <v>92137</v>
          </cell>
          <cell r="B8400" t="str">
            <v>CAMINHONETE COM MOTOR A DIESEL, POTÊNCIA 180 CV, CABINE DUPLA, 4X4 - MATERIAIS NA OPERAÇÃO. AF_11/2015</v>
          </cell>
          <cell r="C8400" t="str">
            <v>H</v>
          </cell>
          <cell r="D8400">
            <v>86.81</v>
          </cell>
        </row>
        <row r="8401">
          <cell r="A8401">
            <v>92138</v>
          </cell>
          <cell r="B8401" t="str">
            <v>CAMINHONETE COM MOTOR A DIESEL, POTÊNCIA 180 CV, CABINE DUPLA, 4X4 - CHP DIURNO. AF_11/2015</v>
          </cell>
          <cell r="C8401" t="str">
            <v>CHP</v>
          </cell>
          <cell r="D8401">
            <v>120.27</v>
          </cell>
        </row>
        <row r="8402">
          <cell r="A8402">
            <v>92139</v>
          </cell>
          <cell r="B8402" t="str">
            <v>CAMINHONETE COM MOTOR A DIESEL, POTÊNCIA 180 CV, CABINE DUPLA, 4X4 - CHI DIURNO. AF_11/2015</v>
          </cell>
          <cell r="C8402" t="str">
            <v>CHI</v>
          </cell>
          <cell r="D8402">
            <v>23.71</v>
          </cell>
        </row>
        <row r="8403">
          <cell r="A8403">
            <v>92140</v>
          </cell>
          <cell r="B8403" t="str">
            <v>CAMINHONETE CABINE SIMPLES COM MOTOR 1.6 FLEX, CÂMBIO MANUAL, POTÊNCIA 101/104 CV, 2 PORTAS - DEPRECIAÇÃO. AF_11/2015</v>
          </cell>
          <cell r="C8403" t="str">
            <v>H</v>
          </cell>
          <cell r="D8403">
            <v>2.38</v>
          </cell>
        </row>
        <row r="8404">
          <cell r="A8404">
            <v>92141</v>
          </cell>
          <cell r="B8404" t="str">
            <v>CAMINHONETE CABINE SIMPLES COM MOTOR 1.6 FLEX, CÂMBIO MANUAL, POTÊNCIA 101/104 CV, 2 PORTAS - JUROS. AF_11/2015</v>
          </cell>
          <cell r="C8404" t="str">
            <v>H</v>
          </cell>
          <cell r="D8404">
            <v>0.71</v>
          </cell>
        </row>
        <row r="8405">
          <cell r="A8405">
            <v>92142</v>
          </cell>
          <cell r="B8405" t="str">
            <v>CAMINHONETE CABINE SIMPLES COM MOTOR 1.6 FLEX, CÂMBIO MANUAL, POTÊNCIA 101/104 CV, 2 PORTAS - IMPOSTOS E SEGUROS. AF_11/2015</v>
          </cell>
          <cell r="C8405" t="str">
            <v>H</v>
          </cell>
          <cell r="D8405">
            <v>0.14000000000000001</v>
          </cell>
        </row>
        <row r="8406">
          <cell r="A8406">
            <v>92143</v>
          </cell>
          <cell r="B8406" t="str">
            <v>CAMINHONETE CABINE SIMPLES COM MOTOR 1.6 FLEX, CÂMBIO MANUAL, POTÊNCIA 101/104 CV, 2 PORTAS - MANUTENÇÃO. AF_11/2015</v>
          </cell>
          <cell r="C8406" t="str">
            <v>H</v>
          </cell>
          <cell r="D8406">
            <v>2.97</v>
          </cell>
        </row>
        <row r="8407">
          <cell r="A8407">
            <v>92144</v>
          </cell>
          <cell r="B8407" t="str">
            <v>CAMINHONETE CABINE SIMPLES COM MOTOR 1.6 FLEX, CÂMBIO MANUAL, POTÊNCIA 101/104 CV, 2 PORTAS - MATERIAIS NA OPERAÇÃO. AF_11/2015</v>
          </cell>
          <cell r="C8407" t="str">
            <v>H</v>
          </cell>
          <cell r="D8407">
            <v>60.37</v>
          </cell>
        </row>
        <row r="8408">
          <cell r="A8408">
            <v>92145</v>
          </cell>
          <cell r="B8408" t="str">
            <v>CAMINHONETE CABINE SIMPLES COM MOTOR 1.6 FLEX, CÂMBIO MANUAL, POTÊNCIA 101/104 CV, 2 PORTAS - CHP DIURNO. AF_11/2015</v>
          </cell>
          <cell r="C8408" t="str">
            <v>CHP</v>
          </cell>
          <cell r="D8408">
            <v>79.66</v>
          </cell>
        </row>
        <row r="8409">
          <cell r="A8409">
            <v>92146</v>
          </cell>
          <cell r="B8409" t="str">
            <v>CAMINHONETE CABINE SIMPLES COM MOTOR 1.6 FLEX, CÂMBIO MANUAL, POTÊNCIA 101/104 CV, 2 PORTAS - CHI DIURNO. AF_11/2015</v>
          </cell>
          <cell r="C8409" t="str">
            <v>CHI</v>
          </cell>
          <cell r="D8409">
            <v>16.32</v>
          </cell>
        </row>
        <row r="8410">
          <cell r="A8410">
            <v>92210</v>
          </cell>
          <cell r="B8410" t="str">
            <v>TUBO DE CONCRETO PARA REDES COLETORAS DE ÁGUAS PLUVIAIS, DIÂMETRO DE 400 MM, JUNTA RÍGIDA, INSTALADO EM LOCAL COM BAIXO NÍVEL DE INTERFERÊNCIAS - FORNECIMENTO E ASSENTAMENTO. AF_12/2015</v>
          </cell>
          <cell r="C8410" t="str">
            <v>M</v>
          </cell>
          <cell r="D8410">
            <v>105.36</v>
          </cell>
        </row>
        <row r="8411">
          <cell r="A8411">
            <v>92211</v>
          </cell>
          <cell r="B8411" t="str">
            <v>TUBO DE CONCRETO PARA REDES COLETORAS DE ÁGUAS PLUVIAIS, DIÂMETRO DE 500 MM, JUNTA RÍGIDA, INSTALADO EM LOCAL COM BAIXO NÍVEL DE INTERFERÊNCIAS - FORNECIMENTO E ASSENTAMENTO. AF_12/2015</v>
          </cell>
          <cell r="C8411" t="str">
            <v>M</v>
          </cell>
          <cell r="D8411">
            <v>135.54</v>
          </cell>
        </row>
        <row r="8412">
          <cell r="A8412">
            <v>92212</v>
          </cell>
          <cell r="B8412" t="str">
            <v>TUBO DE CONCRETO PARA REDES COLETORAS DE ÁGUAS PLUVIAIS, DIÂMETRO DE 600 MM, JUNTA RÍGIDA, INSTALADO EM LOCAL COM BAIXO NÍVEL DE INTERFERÊNCIAS - FORNECIMENTO E ASSENTAMENTO. AF_12/2015</v>
          </cell>
          <cell r="C8412" t="str">
            <v>M</v>
          </cell>
          <cell r="D8412">
            <v>173.73</v>
          </cell>
        </row>
        <row r="8413">
          <cell r="A8413">
            <v>92213</v>
          </cell>
          <cell r="B8413" t="str">
            <v>TUBO DE CONCRETO PARA REDES COLETORAS DE ÁGUAS PLUVIAIS, DIÂMETRO DE 700 MM, JUNTA RÍGIDA, INSTALADO EM LOCAL COM BAIXO NÍVEL DE INTERFERÊNCIAS - FORNECIMENTO E ASSENTAMENTO. AF_12/2015</v>
          </cell>
          <cell r="C8413" t="str">
            <v>M</v>
          </cell>
          <cell r="D8413">
            <v>231.53</v>
          </cell>
        </row>
        <row r="8414">
          <cell r="A8414">
            <v>92214</v>
          </cell>
          <cell r="B8414" t="str">
            <v>TUBO DE CONCRETO PARA REDES COLETORAS DE ÁGUAS PLUVIAIS, DIÂMETRO DE 800 MM, JUNTA RÍGIDA, INSTALADO EM LOCAL COM BAIXO NÍVEL DE INTERFERÊNCIAS - FORNECIMENTO E ASSENTAMENTO. AF_12/2015</v>
          </cell>
          <cell r="C8414" t="str">
            <v>M</v>
          </cell>
          <cell r="D8414">
            <v>263.99</v>
          </cell>
        </row>
        <row r="8415">
          <cell r="A8415">
            <v>92215</v>
          </cell>
          <cell r="B8415" t="str">
            <v>TUBO DE CONCRETO PARA REDES COLETORAS DE ÁGUAS PLUVIAIS, DIÂMETRO DE 900 MM, JUNTA RÍGIDA, INSTALADO EM LOCAL COM BAIXO NÍVEL DE INTERFERÊNCIAS - FORNECIMENTO E ASSENTAMENTO. AF_12/2015</v>
          </cell>
          <cell r="C8415" t="str">
            <v>M</v>
          </cell>
          <cell r="D8415">
            <v>319.77</v>
          </cell>
        </row>
        <row r="8416">
          <cell r="A8416">
            <v>92216</v>
          </cell>
          <cell r="B8416" t="str">
            <v>TUBO DE CONCRETO PARA REDES COLETORAS DE ÁGUAS PLUVIAIS, DIÂMETRO DE 1000 MM, JUNTA RÍGIDA, INSTALADO EM LOCAL COM BAIXO NÍVEL DE INTERFERÊNCIAS - FORNECIMENTO E ASSENTAMENTO. AF_12/2015</v>
          </cell>
          <cell r="C8416" t="str">
            <v>M</v>
          </cell>
          <cell r="D8416">
            <v>357.96</v>
          </cell>
        </row>
        <row r="8417">
          <cell r="A8417">
            <v>92219</v>
          </cell>
          <cell r="B8417" t="str">
            <v>TUBO DE CONCRETO PARA REDES COLETORAS DE ÁGUAS PLUVIAIS, DIÂMETRO DE 400 MM, JUNTA RÍGIDA, INSTALADO EM LOCAL COM ALTO NÍVEL DE INTERFERÊNCIAS - FORNECIMENTO E ASSENTAMENTO. AF_12/2015</v>
          </cell>
          <cell r="C8417" t="str">
            <v>M</v>
          </cell>
          <cell r="D8417">
            <v>112.02</v>
          </cell>
        </row>
        <row r="8418">
          <cell r="A8418">
            <v>92220</v>
          </cell>
          <cell r="B8418" t="str">
            <v>TUBO DE CONCRETO PARA REDES COLETORAS DE ÁGUAS PLUVIAIS, DIÂMETRO DE 500 MM, JUNTA RÍGIDA, INSTALADO EM LOCAL COM ALTO NÍVEL DE INTERFERÊNCIAS - FORNECIMENTO E ASSENTAMENTO. AF_12/2015</v>
          </cell>
          <cell r="C8418" t="str">
            <v>M</v>
          </cell>
          <cell r="D8418">
            <v>143.80000000000001</v>
          </cell>
        </row>
        <row r="8419">
          <cell r="A8419">
            <v>92221</v>
          </cell>
          <cell r="B8419" t="str">
            <v>TUBO DE CONCRETO PARA REDES COLETORAS DE ÁGUAS PLUVIAIS, DIÂMETRO DE 600 MM, JUNTA RÍGIDA, INSTALADO EM LOCAL COM ALTO NÍVEL DE INTERFERÊNCIAS - FORNECIMENTO E ASSENTAMENTO. AF_12/2015</v>
          </cell>
          <cell r="C8419" t="str">
            <v>M</v>
          </cell>
          <cell r="D8419">
            <v>183.41</v>
          </cell>
        </row>
        <row r="8420">
          <cell r="A8420">
            <v>92222</v>
          </cell>
          <cell r="B8420" t="str">
            <v>TUBO DE CONCRETO PARA REDES COLETORAS DE ÁGUAS PLUVIAIS, DIÂMETRO DE 700 MM, JUNTA RÍGIDA, INSTALADO EM LOCAL COM ALTO NÍVEL DE INTERFERÊNCIAS - FORNECIMENTO E ASSENTAMENTO. AF_12/2015</v>
          </cell>
          <cell r="C8420" t="str">
            <v>M</v>
          </cell>
          <cell r="D8420">
            <v>242.76</v>
          </cell>
        </row>
        <row r="8421">
          <cell r="A8421">
            <v>92223</v>
          </cell>
          <cell r="B8421" t="str">
            <v>TUBO DE CONCRETO PARA REDES COLETORAS DE ÁGUAS PLUVIAIS, DIÂMETRO DE 800 MM, JUNTA RÍGIDA, INSTALADO EM LOCAL COM ALTO NÍVEL DE INTERFERÊNCIAS - FORNECIMENTO E ASSENTAMENTO. AF_12/2015</v>
          </cell>
          <cell r="C8421" t="str">
            <v>M</v>
          </cell>
          <cell r="D8421">
            <v>276.57</v>
          </cell>
        </row>
        <row r="8422">
          <cell r="A8422">
            <v>92224</v>
          </cell>
          <cell r="B8422" t="str">
            <v>TUBO DE CONCRETO PARA REDES COLETORAS DE ÁGUAS PLUVIAIS, DIÂMETRO DE 900 MM, JUNTA RÍGIDA, INSTALADO EM LOCAL COM ALTO NÍVEL DE INTERFERÊNCIAS - FORNECIMENTO E ASSENTAMENTO. AF_12/2015</v>
          </cell>
          <cell r="C8422" t="str">
            <v>M</v>
          </cell>
          <cell r="D8422">
            <v>333.72</v>
          </cell>
        </row>
        <row r="8423">
          <cell r="A8423">
            <v>92226</v>
          </cell>
          <cell r="B8423" t="str">
            <v>TUBO DE CONCRETO PARA REDES COLETORAS DE ÁGUAS PLUVIAIS, DIÂMETRO DE 1000 MM, JUNTA RÍGIDA, INSTALADO EM LOCAL COM ALTO NÍVEL DE INTERFERÊNCIAS - FORNECIMENTO E ASSENTAMENTO. AF_12/2015</v>
          </cell>
          <cell r="C8423" t="str">
            <v>M</v>
          </cell>
          <cell r="D8423">
            <v>373.59</v>
          </cell>
        </row>
        <row r="8424">
          <cell r="A8424">
            <v>92235</v>
          </cell>
          <cell r="B8424" t="str">
            <v>FECHAMENTO DE CONSTRUÇÃO TEMPORÁRIA EM CHAPA DE MADEIRA COMPENSADA E=10MM, COM REAPROVEITAMENTO DE 2X.</v>
          </cell>
          <cell r="C8424" t="str">
            <v>M2</v>
          </cell>
          <cell r="D8424">
            <v>49.52</v>
          </cell>
        </row>
        <row r="8425">
          <cell r="A8425">
            <v>92237</v>
          </cell>
          <cell r="B8425" t="str">
            <v>CAMINHÃO DE TRANSPORTE DE MATERIAL ASFÁLTICO 20.000 L, COM CAVALO MECÂNICO DE CAPACIDADE MÁXIMA DE TRAÇÃO COMBINADO DE 45.000 KG, POTÊNCIA 330 CV, INCLUSIVE TANQUE DE ASFALTO COM MAÇARICO - DEPRECIAÇÃO. AF_12/2015</v>
          </cell>
          <cell r="C8425" t="str">
            <v>H</v>
          </cell>
          <cell r="D8425">
            <v>12.16</v>
          </cell>
        </row>
        <row r="8426">
          <cell r="A8426">
            <v>92238</v>
          </cell>
          <cell r="B8426" t="str">
            <v>CAMINHÃO DE TRANSPORTE DE MATERIAL ASFÁLTICO 20.000 L, COM CAVALO MECÂNICO DE CAPACIDADE MÁXIMA DE TRAÇÃO COMBINADO DE 45.000 KG, POTÊNCIA 330 CV, INCLUSIVE TANQUE DE ASFALTO COM MAÇARICO - JUROS. AF_12/2015</v>
          </cell>
          <cell r="C8426" t="str">
            <v>H</v>
          </cell>
          <cell r="D8426">
            <v>4.8499999999999996</v>
          </cell>
        </row>
        <row r="8427">
          <cell r="A8427">
            <v>92239</v>
          </cell>
          <cell r="B8427" t="str">
            <v>CAMINHÃO DE TRANSPORTE DE MATERIAL ASFÁLTICO 20.000 L, COM CAVALO MECÂNICO DE CAPACIDADE MÁXIMA DE TRAÇÃO COMBINADO DE 45.000 KG, POTÊNCIA 330 CV, INCLUSIVE TANQUE DE ASFALTO COM MAÇARICO - IMPOSTOS E SEGUROS. AF_12/2015</v>
          </cell>
          <cell r="C8427" t="str">
            <v>H</v>
          </cell>
          <cell r="D8427">
            <v>0.98</v>
          </cell>
        </row>
        <row r="8428">
          <cell r="A8428">
            <v>92240</v>
          </cell>
          <cell r="B8428" t="str">
            <v>CAMINHÃO DE TRANSPORTE DE MATERIAL ASFÁLTICO 20.000 L, COM CAVALO MECÂNICO DE CAPACIDADE MÁXIMA DE TRAÇÃO COMBINADO DE 45.000 KG, POTÊNCIA 330 CV, INCLUSIVE TANQUE DE ASFALTO COM MAÇARICO - MANUTENÇÃO. AF_12/2015</v>
          </cell>
          <cell r="C8428" t="str">
            <v>H</v>
          </cell>
          <cell r="D8428">
            <v>22.81</v>
          </cell>
        </row>
        <row r="8429">
          <cell r="A8429">
            <v>92241</v>
          </cell>
          <cell r="B8429" t="str">
            <v>CAMINHÃO DE TRANSPORTE DE MATERIAL ASFÁLTICO 20.000 L, COM CAVALO MECÂNICO DE CAPACIDADE MÁXIMA DE TRAÇÃO COMBINADO DE 45.000 KG, POTÊNCIA 330 CV, INCLUSIVE TANQUE DE ASFALTO COM MAÇARICO - MATERIAIS NA OPERAÇÃO. AF_12/2015</v>
          </cell>
          <cell r="C8429" t="str">
            <v>H</v>
          </cell>
          <cell r="D8429">
            <v>159.13999999999999</v>
          </cell>
        </row>
        <row r="8430">
          <cell r="A8430">
            <v>92242</v>
          </cell>
          <cell r="B8430" t="str">
            <v>CAMINHÃO DE TRANSPORTE DE MATERIAL ASFÁLTICO 20.000 L, COM CAVALO MECÂNICO DE CAPACIDADE MÁXIMA DE TRAÇÃO COMBINADO DE 45.000 KG, POTÊNCIA 330 CV, INCLUSIVE TANQUE DE ASFALTO COM MAÇARICO - CHP DIURNO. AF_12/2015</v>
          </cell>
          <cell r="C8430" t="str">
            <v>CHP</v>
          </cell>
          <cell r="D8430">
            <v>213.86</v>
          </cell>
        </row>
        <row r="8431">
          <cell r="A8431">
            <v>92243</v>
          </cell>
          <cell r="B8431" t="str">
            <v>CAMINHÃO DE TRANSPORTE DE MATERIAL ASFÁLTICO 20.000 L, COM CAVALO MECÂNICO DE CAPACIDADE MÁXIMA DE TRAÇÃO COMBINADO DE 45.000 KG, POTÊNCIA 330 CV, INCLUSIVE TANQUE DE ASFALTO COM MAÇARICO - CHI DIURNO. AF_12/2015</v>
          </cell>
          <cell r="C8431" t="str">
            <v>CHI</v>
          </cell>
          <cell r="D8431">
            <v>31.91</v>
          </cell>
        </row>
        <row r="8432">
          <cell r="A8432">
            <v>92255</v>
          </cell>
          <cell r="B8432" t="str">
            <v>INSTALAÇÃO DE TESOURA (INTEIRA OU MEIA), EM AÇO, PARA VÃOS MAIORES OU IGUAIS A 3,0 M E MENORES QUE 6,0 M, INCLUSO IÇAMENTO. AF_12/2015</v>
          </cell>
          <cell r="C8432" t="str">
            <v>UN</v>
          </cell>
          <cell r="D8432">
            <v>105.62</v>
          </cell>
        </row>
        <row r="8433">
          <cell r="A8433">
            <v>92256</v>
          </cell>
          <cell r="B8433" t="str">
            <v>INSTALAÇÃO DE TESOURA (INTEIRA OU MEIA), EM AÇO, PARA VÃOS MAIORES OU IGUAIS A 6,0 M E MENORES QUE 8,0 M, INCLUSO IÇAMENTO. AF_12/2015</v>
          </cell>
          <cell r="C8433" t="str">
            <v>UN</v>
          </cell>
          <cell r="D8433">
            <v>127.25</v>
          </cell>
        </row>
        <row r="8434">
          <cell r="A8434">
            <v>92257</v>
          </cell>
          <cell r="B8434" t="str">
            <v>INSTALAÇÃO DE TESOURA (INTEIRA OU MEIA), EM AÇO, PARA VÃOS MAIORES OU IGUAIS A 8,0 M E MENORES QUE 10,0 M, INCLUSO IÇAMENTO. AF_12/2015</v>
          </cell>
          <cell r="C8434" t="str">
            <v>UN</v>
          </cell>
          <cell r="D8434">
            <v>148.78</v>
          </cell>
        </row>
        <row r="8435">
          <cell r="A8435">
            <v>92258</v>
          </cell>
          <cell r="B8435" t="str">
            <v>INSTALAÇÃO DE TESOURA (INTEIRA OU MEIA), EM AÇO, PARA VÃOS MAIORES OU IGUAIS A 10,0 M E MENORES QUE 12,0 M, INCLUSO IÇAMENTO. AF_12/2015</v>
          </cell>
          <cell r="C8435" t="str">
            <v>UN</v>
          </cell>
          <cell r="D8435">
            <v>183.4</v>
          </cell>
        </row>
        <row r="8436">
          <cell r="A8436">
            <v>92259</v>
          </cell>
          <cell r="B8436" t="str">
            <v>INSTALAÇÃO DE TESOURA (INTEIRA OU MEIA), BIAPOIADA, EM MADEIRA NÃO APARELHADA, PARA VÃOS MAIORES OU IGUAIS A 3,0 M E MENORES QUE 6,0 M, INCLUSO IÇAMENTO. AF_12/2015</v>
          </cell>
          <cell r="C8436" t="str">
            <v>UN</v>
          </cell>
          <cell r="D8436">
            <v>223.9</v>
          </cell>
        </row>
        <row r="8437">
          <cell r="A8437">
            <v>92260</v>
          </cell>
          <cell r="B8437" t="str">
            <v>INSTALAÇÃO DE TESOURA (INTEIRA OU MEIA), BIAPOIADA, EM MADEIRA NÃO APARELHADA, PARA VÃOS MAIORES OU IGUAIS A 6,0 M E MENORES QUE 8,0 M, INCLUSO IÇAMENTO. AF_12/2015</v>
          </cell>
          <cell r="C8437" t="str">
            <v>UN</v>
          </cell>
          <cell r="D8437">
            <v>264.83999999999997</v>
          </cell>
        </row>
        <row r="8438">
          <cell r="A8438">
            <v>92261</v>
          </cell>
          <cell r="B8438" t="str">
            <v>INSTALAÇÃO DE TESOURA (INTEIRA OU MEIA), BIAPOIADA, EM MADEIRA NÃO APARELHADA, PARA VÃOS MAIORES OU IGUAIS A 8,0 M E MENORES QUE 10,0 M, INCLUSO IÇAMENTO. AF_12/2015</v>
          </cell>
          <cell r="C8438" t="str">
            <v>UN</v>
          </cell>
          <cell r="D8438">
            <v>304.54000000000002</v>
          </cell>
        </row>
        <row r="8439">
          <cell r="A8439">
            <v>92262</v>
          </cell>
          <cell r="B8439" t="str">
            <v>INSTALAÇÃO DE TESOURA (INTEIRA OU MEIA), BIAPOIADA, EM MADEIRA NÃO APARELHADA, PARA VÃOS MAIORES OU IGUAIS A 10,0 M E MENORES QUE 12,0 M, INCLUSO IÇAMENTO. AF_12/2015</v>
          </cell>
          <cell r="C8439" t="str">
            <v>UN</v>
          </cell>
          <cell r="D8439">
            <v>368.46</v>
          </cell>
        </row>
        <row r="8440">
          <cell r="A8440">
            <v>92263</v>
          </cell>
          <cell r="B8440" t="str">
            <v>FABRICAÇÃO DE FÔRMA PARA PILARES E ESTRUTURAS SIMILARES, EM CHAPA DE MADEIRA COMPENSADA RESINADA, E = 17 MM. AF_12/2015</v>
          </cell>
          <cell r="C8440" t="str">
            <v>M2</v>
          </cell>
          <cell r="D8440">
            <v>87.97</v>
          </cell>
        </row>
        <row r="8441">
          <cell r="A8441">
            <v>92264</v>
          </cell>
          <cell r="B8441" t="str">
            <v>FABRICAÇÃO DE FÔRMA PARA PILARES E ESTRUTURAS SIMILARES, EM CHAPA DE MADEIRA COMPENSADA PLASTIFICADA, E = 18 MM. AF_12/2015</v>
          </cell>
          <cell r="C8441" t="str">
            <v>M2</v>
          </cell>
          <cell r="D8441">
            <v>102.04</v>
          </cell>
        </row>
        <row r="8442">
          <cell r="A8442">
            <v>92265</v>
          </cell>
          <cell r="B8442" t="str">
            <v>FABRICAÇÃO DE FÔRMA PARA VIGAS, EM CHAPA DE MADEIRA COMPENSADA RESINADA, E = 17 MM. AF_12/2015</v>
          </cell>
          <cell r="C8442" t="str">
            <v>M2</v>
          </cell>
          <cell r="D8442">
            <v>67.599999999999994</v>
          </cell>
        </row>
        <row r="8443">
          <cell r="A8443">
            <v>92266</v>
          </cell>
          <cell r="B8443" t="str">
            <v>FABRICAÇÃO DE FÔRMA PARA VIGAS, EM CHAPA DE MADEIRA COMPENSADA PLASTIFICADA, E = 18 MM. AF_12/2015</v>
          </cell>
          <cell r="C8443" t="str">
            <v>M2</v>
          </cell>
          <cell r="D8443">
            <v>80.150000000000006</v>
          </cell>
        </row>
        <row r="8444">
          <cell r="A8444">
            <v>92267</v>
          </cell>
          <cell r="B8444" t="str">
            <v>FABRICAÇÃO DE FÔRMA PARA LAJES, EM CHAPA DE MADEIRA COMPENSADA RESINADA, E = 17 MM. AF_12/2015</v>
          </cell>
          <cell r="C8444" t="str">
            <v>M2</v>
          </cell>
          <cell r="D8444">
            <v>26.95</v>
          </cell>
        </row>
        <row r="8445">
          <cell r="A8445">
            <v>92268</v>
          </cell>
          <cell r="B8445" t="str">
            <v>FABRICAÇÃO DE FÔRMA PARA LAJES, EM CHAPA DE MADEIRA COMPENSADA PLASTIFICADA, E = 18 MM. AF_12/2015</v>
          </cell>
          <cell r="C8445" t="str">
            <v>M2</v>
          </cell>
          <cell r="D8445">
            <v>38.01</v>
          </cell>
        </row>
        <row r="8446">
          <cell r="A8446">
            <v>92269</v>
          </cell>
          <cell r="B8446" t="str">
            <v>FABRICAÇÃO DE FÔRMA PARA PILARES E ESTRUTURAS SIMILARES, EM MADEIRA SERRADA, E=25 MM. AF_12/2015</v>
          </cell>
          <cell r="C8446" t="str">
            <v>M2</v>
          </cell>
          <cell r="D8446">
            <v>50.84</v>
          </cell>
        </row>
        <row r="8447">
          <cell r="A8447">
            <v>92270</v>
          </cell>
          <cell r="B8447" t="str">
            <v>FABRICAÇÃO DE FÔRMA PARA VIGAS, COM MADEIRA SERRADA, E = 25 MM. AF_12/2015</v>
          </cell>
          <cell r="C8447" t="str">
            <v>M2</v>
          </cell>
          <cell r="D8447">
            <v>39.26</v>
          </cell>
        </row>
        <row r="8448">
          <cell r="A8448">
            <v>92271</v>
          </cell>
          <cell r="B8448" t="str">
            <v>FABRICAÇÃO DE FÔRMA PARA LAJES, EM MADEIRA SERRADA, E=25 MM. AF_12/2015</v>
          </cell>
          <cell r="C8448" t="str">
            <v>M2</v>
          </cell>
          <cell r="D8448">
            <v>23.52</v>
          </cell>
        </row>
        <row r="8449">
          <cell r="A8449">
            <v>92272</v>
          </cell>
          <cell r="B8449" t="str">
            <v>FABRICAÇÃO DE ESCORAS DE VIGA DO TIPO GARFO, EM MADEIRA. AF_12/2015</v>
          </cell>
          <cell r="C8449" t="str">
            <v>M</v>
          </cell>
          <cell r="D8449">
            <v>18.41</v>
          </cell>
        </row>
        <row r="8450">
          <cell r="A8450">
            <v>92273</v>
          </cell>
          <cell r="B8450" t="str">
            <v>FABRICAÇÃO DE ESCORAS DO TIPO PONTALETE, EM MADEIRA. AF_12/2015</v>
          </cell>
          <cell r="C8450" t="str">
            <v>M</v>
          </cell>
          <cell r="D8450">
            <v>8.01</v>
          </cell>
        </row>
        <row r="8451">
          <cell r="A8451">
            <v>92275</v>
          </cell>
          <cell r="B8451" t="str">
            <v>TUBO EM COBRE RÍGIDO, DN 22 CLASSE E, SEM ISOLAMENTO, INSTALADO EM PRUMADA - FORNECIMENTO E INSTALAÇÃO. AF_12/2015</v>
          </cell>
          <cell r="C8451" t="str">
            <v>M</v>
          </cell>
          <cell r="D8451">
            <v>24.55</v>
          </cell>
        </row>
        <row r="8452">
          <cell r="A8452">
            <v>92276</v>
          </cell>
          <cell r="B8452" t="str">
            <v>TUBO EM COBRE RÍGIDO, DN 28 CLASSE E, SEM ISOLAMENTO, INSTALADO EM PRUMADA - FORNECIMENTO E INSTALAÇÃO. AF_12/2015</v>
          </cell>
          <cell r="C8452" t="str">
            <v>M</v>
          </cell>
          <cell r="D8452">
            <v>31.05</v>
          </cell>
        </row>
        <row r="8453">
          <cell r="A8453">
            <v>92277</v>
          </cell>
          <cell r="B8453" t="str">
            <v>TUBO EM COBRE RÍGIDO, DN 35 CLASSE E, SEM ISOLAMENTO, INSTALADO EM PRUMADA - FORNECIMENTO E INSTALAÇÃO. AF_12/2015</v>
          </cell>
          <cell r="C8453" t="str">
            <v>M</v>
          </cell>
          <cell r="D8453">
            <v>44.62</v>
          </cell>
        </row>
        <row r="8454">
          <cell r="A8454">
            <v>92278</v>
          </cell>
          <cell r="B8454" t="str">
            <v>TUBO EM COBRE RÍGIDO, DN 42 CLASSE E, SEM ISOLAMENTO, INSTALADO EM PRUMADA - FORNECIMENTO E INSTALAÇÃO. AF_12/2015</v>
          </cell>
          <cell r="C8454" t="str">
            <v>M</v>
          </cell>
          <cell r="D8454">
            <v>59.82</v>
          </cell>
        </row>
        <row r="8455">
          <cell r="A8455">
            <v>92279</v>
          </cell>
          <cell r="B8455" t="str">
            <v>TUBO EM COBRE RÍGIDO, DN 54 CLASSE E, SEM ISOLAMENTO, INSTALADO EM PRUMADA - FORNECIMENTO E INSTALAÇÃO. AF_12/2015</v>
          </cell>
          <cell r="C8455" t="str">
            <v>M</v>
          </cell>
          <cell r="D8455">
            <v>86.25</v>
          </cell>
        </row>
        <row r="8456">
          <cell r="A8456">
            <v>92280</v>
          </cell>
          <cell r="B8456" t="str">
            <v>TUBO EM COBRE RÍGIDO, DN 66 CLASSE E, SEM ISOLAMENTO, INSTALADO EM PRUMADA - FORNECIMENTO E INSTALAÇÃO. AF_12/2015</v>
          </cell>
          <cell r="C8456" t="str">
            <v>M</v>
          </cell>
          <cell r="D8456">
            <v>120.84</v>
          </cell>
        </row>
        <row r="8457">
          <cell r="A8457">
            <v>92287</v>
          </cell>
          <cell r="B8457" t="str">
            <v>COTOVELO DE COBRE, 90 GRAUS, SEM ANEL DE SOLDA, DN 22 MM, INSTALADO EM PRUMADA - FORNECIMENTO E INSTALAÇÃO. AF_12/2015_P</v>
          </cell>
          <cell r="C8457" t="str">
            <v>UN</v>
          </cell>
          <cell r="D8457">
            <v>9.48</v>
          </cell>
        </row>
        <row r="8458">
          <cell r="A8458">
            <v>92288</v>
          </cell>
          <cell r="B8458" t="str">
            <v>COTOVELO DE COBRE, 90 GRAUS, SEM ANEL DE SOLDA, DN 28 MM, INSTALADO EM PRUMADA - FORNECIMENTO E INSTALAÇÃO. AF_12/2015_P</v>
          </cell>
          <cell r="C8458" t="str">
            <v>UN</v>
          </cell>
          <cell r="D8458">
            <v>14.02</v>
          </cell>
        </row>
        <row r="8459">
          <cell r="A8459">
            <v>92289</v>
          </cell>
          <cell r="B8459" t="str">
            <v>COTOVELO DE COBRE, 90 GRAUS, SEM ANEL DE SOLDA, DN 35 MM, INSTALADO EM PRUMADA - FORNECIMENTO E INSTALAÇÃO. AF_12/2015_P</v>
          </cell>
          <cell r="C8459" t="str">
            <v>UN</v>
          </cell>
          <cell r="D8459">
            <v>23.36</v>
          </cell>
        </row>
        <row r="8460">
          <cell r="A8460">
            <v>92290</v>
          </cell>
          <cell r="B8460" t="str">
            <v>COTOVELO DE COBRE, 90 GRAUS, SEM ANEL DE SOLDA, DN 42 MM, INSTALADO EM PRUMADA - FORNECIMENTO E INSTALAÇÃO. AF_12/2015_P</v>
          </cell>
          <cell r="C8460" t="str">
            <v>UN</v>
          </cell>
          <cell r="D8460">
            <v>34.53</v>
          </cell>
        </row>
        <row r="8461">
          <cell r="A8461">
            <v>92291</v>
          </cell>
          <cell r="B8461" t="str">
            <v>COTOVELO DE COBRE, 90 GRAUS, SEM ANEL DE SOLDA, DN 54 MM, INSTALADO EM PRUMADA - FORNECIMENTO E INSTALAÇÃO. AF_12/2015_P</v>
          </cell>
          <cell r="C8461" t="str">
            <v>UN</v>
          </cell>
          <cell r="D8461">
            <v>52.01</v>
          </cell>
        </row>
        <row r="8462">
          <cell r="A8462">
            <v>92292</v>
          </cell>
          <cell r="B8462" t="str">
            <v>COTOVELO DE COBRE, 90 GRAUS, SEM ANEL DE SOLDA, DN 66 MM, INSTALADO EM PRUMADA - FORNECIMENTO E INSTALAÇÃO. AF_12/2015_P</v>
          </cell>
          <cell r="C8462" t="str">
            <v>UN</v>
          </cell>
          <cell r="D8462">
            <v>155.84</v>
          </cell>
        </row>
        <row r="8463">
          <cell r="A8463">
            <v>92293</v>
          </cell>
          <cell r="B8463" t="str">
            <v>LUVA DE COBRE, SEM ANEL DE SOLDA, DN 22 MM, INSTALADO EM PRUMADA - FORNECIMENTO E INSTALAÇÃO. AF_12/2015_P</v>
          </cell>
          <cell r="C8463" t="str">
            <v>UN</v>
          </cell>
          <cell r="D8463">
            <v>5.6</v>
          </cell>
        </row>
        <row r="8464">
          <cell r="A8464">
            <v>92294</v>
          </cell>
          <cell r="B8464" t="str">
            <v>LUVA DE COBRE, SEM ANEL DE SOLDA, DN 28 MM, INSTALADO EM PRUMADA - FORNECIMENTO E INSTALAÇÃO. AF_12/2015_P</v>
          </cell>
          <cell r="C8464" t="str">
            <v>UN</v>
          </cell>
          <cell r="D8464">
            <v>8.68</v>
          </cell>
        </row>
        <row r="8465">
          <cell r="A8465">
            <v>92295</v>
          </cell>
          <cell r="B8465" t="str">
            <v>LUVA DE COBRE, SEM ANEL DE SOLDA, DN 35 MM, INSTALADO EM PRUMADA - FORNECIMENTO E INSTALAÇÃO. AF_12/2015_P</v>
          </cell>
          <cell r="C8465" t="str">
            <v>UN</v>
          </cell>
          <cell r="D8465">
            <v>15.23</v>
          </cell>
        </row>
        <row r="8466">
          <cell r="A8466">
            <v>92296</v>
          </cell>
          <cell r="B8466" t="str">
            <v>LUVA DE COBRE, SEM ANEL DE SOLDA, DN 42 MM, INSTALADO EM PRUMADA - FORNECIMENTO E INSTALAÇÃO. AF_12/2015_P</v>
          </cell>
          <cell r="C8466" t="str">
            <v>UN</v>
          </cell>
          <cell r="D8466">
            <v>19.93</v>
          </cell>
        </row>
        <row r="8467">
          <cell r="A8467">
            <v>92297</v>
          </cell>
          <cell r="B8467" t="str">
            <v>LUVA DE COBRE, SEM ANEL DE SOLDA, DN 54 MM, INSTALADO EM PRUMADA - FORNECIMENTO E INSTALAÇÃO. AF_12/2015_P</v>
          </cell>
          <cell r="C8467" t="str">
            <v>UN</v>
          </cell>
          <cell r="D8467">
            <v>30.21</v>
          </cell>
        </row>
        <row r="8468">
          <cell r="A8468">
            <v>92298</v>
          </cell>
          <cell r="B8468" t="str">
            <v>LUVA DE COBRE, SEM ANEL DE SOLDA, DN 66 MM, INSTALADO EM PRUMADA - FORNECIMENTO E INSTALAÇÃO. AF_12/2015_P</v>
          </cell>
          <cell r="C8468" t="str">
            <v>UN</v>
          </cell>
          <cell r="D8468">
            <v>81.209999999999994</v>
          </cell>
        </row>
        <row r="8469">
          <cell r="A8469">
            <v>92299</v>
          </cell>
          <cell r="B8469" t="str">
            <v>TE DE COBRE, SEM ANEL DE SOLDA, DN 22 MM, INSTALADO EM PRUMADA - FORNECIMENTO E INSTALAÇÃO. AF_12/2015_P</v>
          </cell>
          <cell r="C8469" t="str">
            <v>UN</v>
          </cell>
          <cell r="D8469">
            <v>12.56</v>
          </cell>
        </row>
        <row r="8470">
          <cell r="A8470">
            <v>92300</v>
          </cell>
          <cell r="B8470" t="str">
            <v>TE DE COBRE, SEM ANEL DE SOLDA, DN 28 MM, INSTALADO EM PRUMADA - FORNECIMENTO E INSTALAÇÃO. AF_12/2015_P</v>
          </cell>
          <cell r="C8470" t="str">
            <v>UN</v>
          </cell>
          <cell r="D8470">
            <v>17.98</v>
          </cell>
        </row>
        <row r="8471">
          <cell r="A8471">
            <v>92301</v>
          </cell>
          <cell r="B8471" t="str">
            <v>TE DE COBRE, SEM ANEL DE SOLDA, DN 35 MM, INSTALADO EM PRUMADA - FORNECIMENTO E INSTALAÇÃO. AF_12/2015_P</v>
          </cell>
          <cell r="C8471" t="str">
            <v>UN</v>
          </cell>
          <cell r="D8471">
            <v>33.020000000000003</v>
          </cell>
        </row>
        <row r="8472">
          <cell r="A8472">
            <v>92302</v>
          </cell>
          <cell r="B8472" t="str">
            <v>TE DE COBRE, SEM ANEL DE SOLDA, DN 42 MM, INSTALADO EM PRUMADA - FORNECIMENTO E INSTALAÇÃO. AF_12/2015_P</v>
          </cell>
          <cell r="C8472" t="str">
            <v>UN</v>
          </cell>
          <cell r="D8472">
            <v>43.05</v>
          </cell>
        </row>
        <row r="8473">
          <cell r="A8473">
            <v>92303</v>
          </cell>
          <cell r="B8473" t="str">
            <v>TE DE COBRE, SEM ANEL DE SOLDA, DN 54 MM, INSTALADO EM PRUMADA - FORNECIMENTO E INSTALAÇÃO. AF_12/2015_P</v>
          </cell>
          <cell r="C8473" t="str">
            <v>UN</v>
          </cell>
          <cell r="D8473">
            <v>76.59</v>
          </cell>
        </row>
        <row r="8474">
          <cell r="A8474">
            <v>92304</v>
          </cell>
          <cell r="B8474" t="str">
            <v>TE DE COBRE, SEM ANEL DE SOLDA, DN 66 MM, INSTALADO EM PRUMADA - FORNECIMENTO E INSTALAÇÃO. AF_12/2015_P</v>
          </cell>
          <cell r="C8474" t="str">
            <v>UN</v>
          </cell>
          <cell r="D8474">
            <v>192.72</v>
          </cell>
        </row>
        <row r="8475">
          <cell r="A8475">
            <v>92305</v>
          </cell>
          <cell r="B8475" t="str">
            <v>TUBO EM COBRE RÍGIDO, DN 15 CLASSE E, SEM ISOLAMENTO, INSTALADO EM RAMAL DE DISTRIBUIÇÃO - FORNECIMENTO E INSTALAÇÃO. AF_12/2015</v>
          </cell>
          <cell r="C8475" t="str">
            <v>M</v>
          </cell>
          <cell r="D8475">
            <v>17.420000000000002</v>
          </cell>
        </row>
        <row r="8476">
          <cell r="A8476">
            <v>92306</v>
          </cell>
          <cell r="B8476" t="str">
            <v>TUBO EM COBRE RÍGIDO, DN 22 CLASSE E, SEM ISOLAMENTO, INSTALADO EM RAMAL DE DISTRIBUIÇÃO - FORNECIMENTO E INSTALAÇÃO. AF_12/2015</v>
          </cell>
          <cell r="C8476" t="str">
            <v>M</v>
          </cell>
          <cell r="D8476">
            <v>27.67</v>
          </cell>
        </row>
        <row r="8477">
          <cell r="A8477">
            <v>92307</v>
          </cell>
          <cell r="B8477" t="str">
            <v>TUBO EM COBRE RÍGIDO, DN 28 CLASSE E, SEM ISOLAMENTO, INSTALADO EM RAMAL DE DISTRIBUIÇÃO - FORNECIMENTO E INSTALAÇÃO. AF_12/2015</v>
          </cell>
          <cell r="C8477" t="str">
            <v>M</v>
          </cell>
          <cell r="D8477">
            <v>34.409999999999997</v>
          </cell>
        </row>
        <row r="8478">
          <cell r="A8478">
            <v>92311</v>
          </cell>
          <cell r="B8478" t="str">
            <v>COTOVELO DE COBRE, 90 GRAUS, SEM ANEL DE SOLDA, DN 15 MM, INSTALADO EM RAMAL DE DISTRIBUIÇÃO - FORNECIMENTO E INSTALAÇÃO. AF_12/2015_P</v>
          </cell>
          <cell r="C8478" t="str">
            <v>UN</v>
          </cell>
          <cell r="D8478">
            <v>8.0500000000000007</v>
          </cell>
        </row>
        <row r="8479">
          <cell r="A8479">
            <v>92312</v>
          </cell>
          <cell r="B8479" t="str">
            <v>COTOVELO DE COBRE, 90 GRAUS, SEM ANEL DE SOLDA, DN 22 MM, INSTALADO EM RAMAL DE DISTRIBUIÇÃO - FORNECIMENTO E INSTALAÇÃO. AF_12/2015_P</v>
          </cell>
          <cell r="C8479" t="str">
            <v>UN</v>
          </cell>
          <cell r="D8479">
            <v>11.94</v>
          </cell>
        </row>
        <row r="8480">
          <cell r="A8480">
            <v>92313</v>
          </cell>
          <cell r="B8480" t="str">
            <v>COTOVELO DE COBRE, 90 GRAUS, SEM ANEL DE SOLDA, DN 28 MM, INSTALADO EM RAMAL DE DISTRIBUIÇÃO - FORNECIMENTO E INSTALAÇÃO. AF_12/2015_P</v>
          </cell>
          <cell r="C8480" t="str">
            <v>UN</v>
          </cell>
          <cell r="D8480">
            <v>16.47</v>
          </cell>
        </row>
        <row r="8481">
          <cell r="A8481">
            <v>92314</v>
          </cell>
          <cell r="B8481" t="str">
            <v>LUVA DE COBRE, SEM ANEL DE SOLDA, DN 15 MM, INSTALADO EM RAMAL DE DISTRIBUIÇÃO - FORNECIMENTO E INSTALAÇÃO. AF_12/2015_P</v>
          </cell>
          <cell r="C8481" t="str">
            <v>UN</v>
          </cell>
          <cell r="D8481">
            <v>5.26</v>
          </cell>
        </row>
        <row r="8482">
          <cell r="A8482">
            <v>92315</v>
          </cell>
          <cell r="B8482" t="str">
            <v>LUVA DE COBRE, SEM ANEL DE SOLDA, DN 22 MM, INSTALADO EM RAMAL DE DISTRIBUIÇÃO - FORNECIMENTO E INSTALAÇÃO. AF_12/2015_P</v>
          </cell>
          <cell r="C8482" t="str">
            <v>UN</v>
          </cell>
          <cell r="D8482">
            <v>7.28</v>
          </cell>
        </row>
        <row r="8483">
          <cell r="A8483">
            <v>92316</v>
          </cell>
          <cell r="B8483" t="str">
            <v>LUVA DE COBRE, SEM ANEL DE SOLDA, DN 28 MM, INSTALADO EM RAMAL DE DISTRIBUIÇÃO - FORNECIMENTO E INSTALAÇÃO. AF_12/2015_P</v>
          </cell>
          <cell r="C8483" t="str">
            <v>UN</v>
          </cell>
          <cell r="D8483">
            <v>10.36</v>
          </cell>
        </row>
        <row r="8484">
          <cell r="A8484">
            <v>92317</v>
          </cell>
          <cell r="B8484" t="str">
            <v>TE DE COBRE, SEM ANEL DE SOLDA, DN 15 MM, INSTALADO EM RAMAL DE DISTRIBUIÇÃO - FORNECIMENTO E INSTALAÇÃO. AF_12/2015_P</v>
          </cell>
          <cell r="C8484" t="str">
            <v>UN</v>
          </cell>
          <cell r="D8484">
            <v>10.92</v>
          </cell>
        </row>
        <row r="8485">
          <cell r="A8485">
            <v>92318</v>
          </cell>
          <cell r="B8485" t="str">
            <v>TE DE COBRE, SEM ANEL DE SOLDA, DN 22 MM, INSTALADO EM RAMAL DE DISTRIBUIÇÃO - FORNECIMENTO E INSTALAÇÃO. AF_12/2015_P</v>
          </cell>
          <cell r="C8485" t="str">
            <v>UN</v>
          </cell>
          <cell r="D8485">
            <v>15.83</v>
          </cell>
        </row>
        <row r="8486">
          <cell r="A8486">
            <v>92319</v>
          </cell>
          <cell r="B8486" t="str">
            <v>TE DE COBRE, SEM ANEL DE SOLDA, DN 28 MM, INSTALADO EM RAMAL DE DISTRIBUIÇÃO - FORNECIMENTO E INSTALAÇÃO. AF_12/2015_P</v>
          </cell>
          <cell r="C8486" t="str">
            <v>UN</v>
          </cell>
          <cell r="D8486">
            <v>21.28</v>
          </cell>
        </row>
        <row r="8487">
          <cell r="A8487">
            <v>92320</v>
          </cell>
          <cell r="B8487" t="str">
            <v>TUBO EM COBRE RÍGIDO, DN 15 CLASSE E, SEM ISOLAMENTO, INSTALADO EM RAMAL E SUB-RAMAL - FORNECIMENTO E INSTALAÇÃO. AF_12/2015</v>
          </cell>
          <cell r="C8487" t="str">
            <v>M</v>
          </cell>
          <cell r="D8487">
            <v>24.28</v>
          </cell>
        </row>
        <row r="8488">
          <cell r="A8488">
            <v>92321</v>
          </cell>
          <cell r="B8488" t="str">
            <v>TUBO EM COBRE RÍGIDO, DN 22 CLASSE E, SEM ISOLAMENTO, INSTALADO EM RAMAL E SUB-RAMAL - FORNECIMENTO E INSTALAÇÃO. AF_12/2015</v>
          </cell>
          <cell r="C8488" t="str">
            <v>M</v>
          </cell>
          <cell r="D8488">
            <v>39.46</v>
          </cell>
        </row>
        <row r="8489">
          <cell r="A8489">
            <v>92322</v>
          </cell>
          <cell r="B8489" t="str">
            <v>TUBO EM COBRE RÍGIDO, DN 28 CLASSE E, SEM ISOLAMENTO, INSTALADO EM RAMAL E SUB-RAMAL - FORNECIMENTO E INSTALAÇÃO. AF_12/2015</v>
          </cell>
          <cell r="C8489" t="str">
            <v>M</v>
          </cell>
          <cell r="D8489">
            <v>50.47</v>
          </cell>
        </row>
        <row r="8490">
          <cell r="A8490">
            <v>92326</v>
          </cell>
          <cell r="B8490" t="str">
            <v>COTOVELO DE COBRE, 90 GRAUS, SEM ANEL DE SOLDA, DN 15 MM, INSTALADO EM RAMAL E SUB-RAMAL - FORNECIMENTO E INSTALAÇÃO. AF_12/2015_P</v>
          </cell>
          <cell r="C8490" t="str">
            <v>UN</v>
          </cell>
          <cell r="D8490">
            <v>8.25</v>
          </cell>
        </row>
        <row r="8491">
          <cell r="A8491">
            <v>92327</v>
          </cell>
          <cell r="B8491" t="str">
            <v>COTOVELO DE COBRE, 90 GRAUS, SEM ANEL DE SOLDA, DN 22 MM, INSTALADO EM RAMAL E SUB-RAMAL - FORNECIMENTO E INSTALAÇÃO. AF_12/2015_P</v>
          </cell>
          <cell r="C8491" t="str">
            <v>UN</v>
          </cell>
          <cell r="D8491">
            <v>14.22</v>
          </cell>
        </row>
        <row r="8492">
          <cell r="A8492">
            <v>92328</v>
          </cell>
          <cell r="B8492" t="str">
            <v>COTOVELO DE COBRE, 90 GRAUS, SEM ANEL DE SOLDA, DN 28 MM, INSTALADO EM RAMAL E SUB-RAMAL - FORNECIMENTO E INSTALAÇÃO. AF_12/2015_P</v>
          </cell>
          <cell r="C8492" t="str">
            <v>UN</v>
          </cell>
          <cell r="D8492">
            <v>20.48</v>
          </cell>
        </row>
        <row r="8493">
          <cell r="A8493">
            <v>92329</v>
          </cell>
          <cell r="B8493" t="str">
            <v>LUVA DE COBRE, SEM ANEL DE SOLDA, DN 15 MM, INSTALADO EM RAMAL E SUB-RAMAL - FORNECIMENTO E INSTALAÇÃO. AF_12/2015_P</v>
          </cell>
          <cell r="C8493" t="str">
            <v>UN</v>
          </cell>
          <cell r="D8493">
            <v>5.42</v>
          </cell>
        </row>
        <row r="8494">
          <cell r="A8494">
            <v>92330</v>
          </cell>
          <cell r="B8494" t="str">
            <v>LUVA DE COBRE, SEM ANEL DE SOLDA, DN 22 MM, INSTALADO EM RAMAL E SUB-RAMAL - FORNECIMENTO E INSTALAÇÃO. AF_12/2015_P</v>
          </cell>
          <cell r="C8494" t="str">
            <v>UN</v>
          </cell>
          <cell r="D8494">
            <v>8.76</v>
          </cell>
        </row>
        <row r="8495">
          <cell r="A8495">
            <v>92331</v>
          </cell>
          <cell r="B8495" t="str">
            <v>LUVA DE COBRE, SEM ANEL DE SOLDA, DN 28 MM, INSTALADO EM RAMAL E SUB-RAMAL - FORNECIMENTO E INSTALAÇÃO. AF_12/2015_P</v>
          </cell>
          <cell r="C8495" t="str">
            <v>UN</v>
          </cell>
          <cell r="D8495">
            <v>13.05</v>
          </cell>
        </row>
        <row r="8496">
          <cell r="A8496">
            <v>92332</v>
          </cell>
          <cell r="B8496" t="str">
            <v>TE DE COBRE, SEM ANEL DE SOLDA, DN 15 MM, INSTALADO EM RAMAL E SUB-RAMAL - FORNECIMENTO E INSTALAÇÃO. AF_12/2015_P</v>
          </cell>
          <cell r="C8496" t="str">
            <v>UN</v>
          </cell>
          <cell r="D8496">
            <v>11.14</v>
          </cell>
        </row>
        <row r="8497">
          <cell r="A8497">
            <v>92333</v>
          </cell>
          <cell r="B8497" t="str">
            <v>TE DE COBRE, SEM ANEL DE SOLDA, DN 22 MM, INSTALADO EM RAMAL E SUB-RAMAL - FORNECIMENTO E INSTALAÇÃO. AF_12/2015_P</v>
          </cell>
          <cell r="C8497" t="str">
            <v>UN</v>
          </cell>
          <cell r="D8497">
            <v>18.82</v>
          </cell>
        </row>
        <row r="8498">
          <cell r="A8498">
            <v>92334</v>
          </cell>
          <cell r="B8498" t="str">
            <v>TE DE COBRE, SEM ANEL DE SOLDA, DN 28 MM, INSTALADO EM RAMAL E SUB-RAMAL - FORNECIMENTO E INSTALAÇÃO. AF_12/2015_P</v>
          </cell>
          <cell r="C8498" t="str">
            <v>UN</v>
          </cell>
          <cell r="D8498">
            <v>26.61</v>
          </cell>
        </row>
        <row r="8499">
          <cell r="A8499">
            <v>92335</v>
          </cell>
          <cell r="B8499" t="str">
            <v>TUBO DE AÇO GALVANIZADO COM COSTURA, CLASSE MÉDIA, CONEXÃO RANHURADA, DN 50 (2"), INSTALADO EM PRUMADAS - FORNECIMENTO E INSTALAÇÃO. AF_12/2015</v>
          </cell>
          <cell r="C8499" t="str">
            <v>M</v>
          </cell>
          <cell r="D8499">
            <v>47.43</v>
          </cell>
        </row>
        <row r="8500">
          <cell r="A8500">
            <v>92336</v>
          </cell>
          <cell r="B8500" t="str">
            <v>TUBO DE AÇO GALVANIZADO COM COSTURA, CLASSE MÉDIA, CONEXÃO RANHURADA, DN 65 (2 1/2"), INSTALADO EM PRUMADAS - FORNECIMENTO E INSTALAÇÃO. AF_12/2015</v>
          </cell>
          <cell r="C8500" t="str">
            <v>M</v>
          </cell>
          <cell r="D8500">
            <v>58.13</v>
          </cell>
        </row>
        <row r="8501">
          <cell r="A8501">
            <v>92337</v>
          </cell>
          <cell r="B8501" t="str">
            <v>TUBO DE AÇO GALVANIZADO COM COSTURA, CLASSE MÉDIA, CONEXÃO RANHURADA, DN 80 (3"), INSTALADO EM PRUMADAS - FORNECIMENTO E INSTALAÇÃO. AF_12/2015</v>
          </cell>
          <cell r="C8501" t="str">
            <v>M</v>
          </cell>
          <cell r="D8501">
            <v>76.099999999999994</v>
          </cell>
        </row>
        <row r="8502">
          <cell r="A8502">
            <v>92338</v>
          </cell>
          <cell r="B8502" t="str">
            <v>TUBO DE AÇO PRETO SEM COSTURA, CONEXÃO SOLDADA, DN 50 (2"), INSTALADO EM PRUMADAS - FORNECIMENTO E INSTALAÇÃO. AF_12/2015</v>
          </cell>
          <cell r="C8502" t="str">
            <v>M</v>
          </cell>
          <cell r="D8502">
            <v>63.68</v>
          </cell>
        </row>
        <row r="8503">
          <cell r="A8503">
            <v>92339</v>
          </cell>
          <cell r="B8503" t="str">
            <v>TUBO DE AÇO PRETO SEM COSTURA, CONEXÃO SOLDADA, DN 65 (2 1/2"), INSTALADO EM PRUMADAS - FORNECIMENTO E INSTALAÇÃO. AF_12/2015</v>
          </cell>
          <cell r="C8503" t="str">
            <v>M</v>
          </cell>
          <cell r="D8503">
            <v>93.64</v>
          </cell>
        </row>
        <row r="8504">
          <cell r="A8504">
            <v>92341</v>
          </cell>
          <cell r="B8504" t="str">
            <v>TUBO DE AÇO GALVANIZADO COM COSTURA, CLASSE MÉDIA, DN 50 (2"), CONEXÃO ROSQUEADA, INSTALADO EM PRUMADAS - FORNECIMENTO E INSTALAÇÃO. AF_12/2015</v>
          </cell>
          <cell r="C8504" t="str">
            <v>M</v>
          </cell>
          <cell r="D8504">
            <v>54.29</v>
          </cell>
        </row>
        <row r="8505">
          <cell r="A8505">
            <v>92342</v>
          </cell>
          <cell r="B8505" t="str">
            <v>TUBO DE AÇO GALVANIZADO COM COSTURA, CLASSE MÉDIA, DN 65 (2 1/2"), CONEXÃO ROSQUEADA, INSTALADO EM PRUMADAS - FORNECIMENTO E INSTALAÇÃO. AF_12/2015</v>
          </cell>
          <cell r="C8505" t="str">
            <v>M</v>
          </cell>
          <cell r="D8505">
            <v>65.02</v>
          </cell>
        </row>
        <row r="8506">
          <cell r="A8506">
            <v>92343</v>
          </cell>
          <cell r="B8506" t="str">
            <v>TUBO DE AÇO GALVANIZADO COM COSTURA, CLASSE MÉDIA, DN 80 (3"), CONEXÃO ROSQUEADA, INSTALADO EM PRUMADAS - FORNECIMENTO E INSTALAÇÃO. AF_12/2015</v>
          </cell>
          <cell r="C8506" t="str">
            <v>M</v>
          </cell>
          <cell r="D8506">
            <v>83.06</v>
          </cell>
        </row>
        <row r="8507">
          <cell r="A8507">
            <v>92344</v>
          </cell>
          <cell r="B8507" t="str">
            <v>NIPLE, EM FERRO GALVANIZADO, DN 50 (2"), CONEXÃO ROSQUEADA, INSTALADO EM PRUMADAS - FORNECIMENTO E INSTALAÇÃO. AF_12/2015</v>
          </cell>
          <cell r="C8507" t="str">
            <v>UN</v>
          </cell>
          <cell r="D8507">
            <v>38.880000000000003</v>
          </cell>
        </row>
        <row r="8508">
          <cell r="A8508">
            <v>92345</v>
          </cell>
          <cell r="B8508" t="str">
            <v>LUVA, EM FERRO GALVANIZADO, DN 50 (2"), CONEXÃO ROSQUEADA, INSTALADO EM PRUMADAS - FORNECIMENTO E INSTALAÇÃO. AF_12/2015</v>
          </cell>
          <cell r="C8508" t="str">
            <v>UN</v>
          </cell>
          <cell r="D8508">
            <v>38.869999999999997</v>
          </cell>
        </row>
        <row r="8509">
          <cell r="A8509">
            <v>92346</v>
          </cell>
          <cell r="B8509" t="str">
            <v>NIPLE, EM FERRO GALVANIZADO, DN 65 (2 1/2"), CONEXÃO ROSQUEADA, INSTALADO EM PRUMADAS - FORNECIMENTO E INSTALAÇÃO. AF_12/2015</v>
          </cell>
          <cell r="C8509" t="str">
            <v>UN</v>
          </cell>
          <cell r="D8509">
            <v>50.22</v>
          </cell>
        </row>
        <row r="8510">
          <cell r="A8510">
            <v>92347</v>
          </cell>
          <cell r="B8510" t="str">
            <v>LUVA, EM FERRO GALVANIZADO, DN 65 (2 1/2"), CONEXÃO ROSQUEADA, INSTALADO EM PRUMADAS - FORNECIMENTO E INSTALAÇÃO. AF_12/2015</v>
          </cell>
          <cell r="C8510" t="str">
            <v>UN</v>
          </cell>
          <cell r="D8510">
            <v>55.42</v>
          </cell>
        </row>
        <row r="8511">
          <cell r="A8511">
            <v>92348</v>
          </cell>
          <cell r="B8511" t="str">
            <v>NIPLE, EM FERRO GALVANIZADO, DN 80 (3"), CONEXÃO ROSQUEADA, INSTALADO EM PRUMADAS - FORNECIMENTO E INSTALAÇÃO. AF_12/2015</v>
          </cell>
          <cell r="C8511" t="str">
            <v>UN</v>
          </cell>
          <cell r="D8511">
            <v>69.17</v>
          </cell>
        </row>
        <row r="8512">
          <cell r="A8512">
            <v>92349</v>
          </cell>
          <cell r="B8512" t="str">
            <v>LUVA, EM FERRO GALVANIZADO, DN 80 (3"), CONEXÃO ROSQUEADA, INSTALADO EM PRUMADAS - FORNECIMENTO E INSTALAÇÃO. AF_12/2015</v>
          </cell>
          <cell r="C8512" t="str">
            <v>UN</v>
          </cell>
          <cell r="D8512">
            <v>73.790000000000006</v>
          </cell>
        </row>
        <row r="8513">
          <cell r="A8513">
            <v>92350</v>
          </cell>
          <cell r="B8513" t="str">
            <v>JOELHO 45 GRAUS, EM FERRO GALVANIZADO, DN 50 (2"), CONEXÃO ROSQUEADA, INSTALADO EM PRUMADAS - FORNECIMENTO E INSTALAÇÃO. AF_12/2015</v>
          </cell>
          <cell r="C8513" t="str">
            <v>UN</v>
          </cell>
          <cell r="D8513">
            <v>57.87</v>
          </cell>
        </row>
        <row r="8514">
          <cell r="A8514">
            <v>92351</v>
          </cell>
          <cell r="B8514" t="str">
            <v>JOELHO 90 GRAUS, EM FERRO GALVANIZADO, DN 50 (2"), CONEXÃO ROSQUEADA, INSTALADO EM PRUMADAS - FORNECIMENTO E INSTALAÇÃO. AF_12/2015</v>
          </cell>
          <cell r="C8514" t="str">
            <v>UN</v>
          </cell>
          <cell r="D8514">
            <v>56.71</v>
          </cell>
        </row>
        <row r="8515">
          <cell r="A8515">
            <v>92352</v>
          </cell>
          <cell r="B8515" t="str">
            <v>JOELHO 45 GRAUS, EM FERRO GALVANIZADO, DN 65 (2 1/2"), CONEXÃO ROSQUEADA, INSTALADO EM PRUMADAS - FORNECIMENTO E INSTALAÇÃO. AF_12/2015</v>
          </cell>
          <cell r="C8515" t="str">
            <v>UN</v>
          </cell>
          <cell r="D8515">
            <v>85.3</v>
          </cell>
        </row>
        <row r="8516">
          <cell r="A8516">
            <v>92353</v>
          </cell>
          <cell r="B8516" t="str">
            <v>JOELHO 90 GRAUS, EM FERRO GALVANIZADO, DN 65 (2 1/2"), CONEXÃO ROSQUEADA, INSTALADO EM PRUMADAS - FORNECIMENTO E INSTALAÇÃO. AF_12/2015</v>
          </cell>
          <cell r="C8516" t="str">
            <v>UN</v>
          </cell>
          <cell r="D8516">
            <v>80.22</v>
          </cell>
        </row>
        <row r="8517">
          <cell r="A8517">
            <v>92354</v>
          </cell>
          <cell r="B8517" t="str">
            <v>JOELHO 45 GRAUS, EM FERRO GALVANIZADO, DN 80 (3"), CONEXÃO ROSQUEADA, INSTALADO EM PRUMADAS - FORNECIMENTO E INSTALAÇÃO. AF_12/2015</v>
          </cell>
          <cell r="C8517" t="str">
            <v>UN</v>
          </cell>
          <cell r="D8517">
            <v>111.68</v>
          </cell>
        </row>
        <row r="8518">
          <cell r="A8518">
            <v>92355</v>
          </cell>
          <cell r="B8518" t="str">
            <v>JOELHO 90 GRAUS, EM FERRO GALVANIZADO, DN 80 (3"), CONEXÃO ROSQUEADA, INSTALADO EM PRUMADAS - FORNECIMENTO E INSTALAÇÃO. AF_12/2015</v>
          </cell>
          <cell r="C8518" t="str">
            <v>UN</v>
          </cell>
          <cell r="D8518">
            <v>101.88</v>
          </cell>
        </row>
        <row r="8519">
          <cell r="A8519">
            <v>92356</v>
          </cell>
          <cell r="B8519" t="str">
            <v>TÊ, EM FERRO GALVANIZADO, DN 50 (2"), CONEXÃO ROSQUEADA, INSTALADO EM PRUMADAS - FORNECIMENTO E INSTALAÇÃO. AF_12/2015</v>
          </cell>
          <cell r="C8519" t="str">
            <v>UN</v>
          </cell>
          <cell r="D8519">
            <v>75.61</v>
          </cell>
        </row>
        <row r="8520">
          <cell r="A8520">
            <v>92357</v>
          </cell>
          <cell r="B8520" t="str">
            <v>TÊ, EM FERRO GALVANIZADO, DN 65 (2 1/2"), CONEXÃO ROSQUEADA, INSTALADO EM PRUMADAS - FORNECIMENTO E INSTALAÇÃO. AF_12/2015</v>
          </cell>
          <cell r="C8520" t="str">
            <v>UN</v>
          </cell>
          <cell r="D8520">
            <v>109.53</v>
          </cell>
        </row>
        <row r="8521">
          <cell r="A8521">
            <v>92358</v>
          </cell>
          <cell r="B8521" t="str">
            <v>TÊ, EM FERRO GALVANIZADO, DN 80 (3"), CONEXÃO ROSQUEADA, INSTALADO EM PRUMADAS - FORNECIMENTO E INSTALAÇÃO. AF_12/2015</v>
          </cell>
          <cell r="C8521" t="str">
            <v>UN</v>
          </cell>
          <cell r="D8521">
            <v>134.9</v>
          </cell>
        </row>
        <row r="8522">
          <cell r="A8522">
            <v>92361</v>
          </cell>
          <cell r="B8522" t="str">
            <v>TUBO DE AÇO PRETO SEM COSTURA, CONEXÃO SOLDADA, DN 50 (2"), INSTALADO EM REDE DE ALIMENTAÇÃO PARA HIDRANTE - FORNECIMENTO E INSTALAÇÃO. AF_12/2015</v>
          </cell>
          <cell r="C8522" t="str">
            <v>M</v>
          </cell>
          <cell r="D8522">
            <v>49.94</v>
          </cell>
        </row>
        <row r="8523">
          <cell r="A8523">
            <v>92362</v>
          </cell>
          <cell r="B8523" t="str">
            <v>TUBO DE AÇO PRETO SEM COSTURA, CONEXÃO SOLDADA, DN 65 (2 1/2"), INSTALADO EM REDE DE ALIMENTAÇÃO PARA HIDRANTE - FORNECIMENTO E INSTALAÇÃO. AF_12/2015</v>
          </cell>
          <cell r="C8523" t="str">
            <v>M</v>
          </cell>
          <cell r="D8523">
            <v>79.34</v>
          </cell>
        </row>
        <row r="8524">
          <cell r="A8524">
            <v>92364</v>
          </cell>
          <cell r="B8524" t="str">
            <v>TUBO DE AÇO GALVANIZADO COM COSTURA, CLASSE MÉDIA, DN 32 (1 1/4"), CONEXÃO ROSQUEADA, INSTALADO EM REDE DE ALIMENTAÇÃO PARA HIDRANTE - FORNECIMENTO E INSTALAÇÃO. AF_12/2015</v>
          </cell>
          <cell r="C8524" t="str">
            <v>M</v>
          </cell>
          <cell r="D8524">
            <v>28.95</v>
          </cell>
        </row>
        <row r="8525">
          <cell r="A8525">
            <v>92365</v>
          </cell>
          <cell r="B8525" t="str">
            <v>TUBO DE AÇO GALVANIZADO COM COSTURA, CLASSE MÉDIA, DN 40 (1 1/2"), CONEXÃO ROSQUEADA, INSTALADO EM REDE DE ALIMENTAÇÃO PARA HIDRANTE - FORNECIMENTO E INSTALAÇÃO. AF_12/2015</v>
          </cell>
          <cell r="C8525" t="str">
            <v>M</v>
          </cell>
          <cell r="D8525">
            <v>33.22</v>
          </cell>
        </row>
        <row r="8526">
          <cell r="A8526">
            <v>92366</v>
          </cell>
          <cell r="B8526" t="str">
            <v>TUBO DE AÇO GALVANIZADO COM COSTURA, CLASSE MÉDIA, DN 50 (2"), CONEXÃO ROSQUEADA, INSTALADO EM REDE DE ALIMENTAÇÃO PARA HIDRANTE - FORNECIMENTO E INSTALAÇÃO. AF_12/2015</v>
          </cell>
          <cell r="C8526" t="str">
            <v>M</v>
          </cell>
          <cell r="D8526">
            <v>45.82</v>
          </cell>
        </row>
        <row r="8527">
          <cell r="A8527">
            <v>92367</v>
          </cell>
          <cell r="B8527" t="str">
            <v>TUBO DE AÇO GALVANIZADO COM COSTURA, CLASSE MÉDIA, DN 65 (2 1/2"), CONEXÃO ROSQUEADA, INSTALADO EM REDE DE ALIMENTAÇÃO PARA HIDRANTE - FORNECIMENTO E INSTALAÇÃO. AF_12/2015</v>
          </cell>
          <cell r="C8527" t="str">
            <v>M</v>
          </cell>
          <cell r="D8527">
            <v>56.17</v>
          </cell>
        </row>
        <row r="8528">
          <cell r="A8528">
            <v>92368</v>
          </cell>
          <cell r="B8528" t="str">
            <v>TUBO DE AÇO GALVANIZADO COM COSTURA, CLASSE MÉDIA, DN 80 (3"), CONEXÃO ROSQUEADA, INSTALADO EM REDE DE ALIMENTAÇÃO PARA HIDRANTE - FORNECIMENTO E INSTALAÇÃO. AF_12/2015</v>
          </cell>
          <cell r="C8528" t="str">
            <v>M</v>
          </cell>
          <cell r="D8528">
            <v>73.849999999999994</v>
          </cell>
        </row>
        <row r="8529">
          <cell r="A8529">
            <v>92369</v>
          </cell>
          <cell r="B8529" t="str">
            <v>NIPLE, EM FERRO GALVANIZADO, DN 25 (1"), CONEXÃO ROSQUEADA, INSTALADO EM REDE DE ALIMENTAÇÃO PARA HIDRANTE - FORNECIMENTO E INSTALAÇÃO. AF_12/2015</v>
          </cell>
          <cell r="C8529" t="str">
            <v>UN</v>
          </cell>
          <cell r="D8529">
            <v>21.79</v>
          </cell>
        </row>
        <row r="8530">
          <cell r="A8530">
            <v>92370</v>
          </cell>
          <cell r="B8530" t="str">
            <v>LUVA, EM FERRO GALVANIZADO, DN 25 (1"), CONEXÃO ROSQUEADA, INSTALADO EM REDE DE ALIMENTAÇÃO PARA HIDRANTE - FORNECIMENTO E INSTALAÇÃO. AF_12/2015</v>
          </cell>
          <cell r="C8530" t="str">
            <v>UN</v>
          </cell>
          <cell r="D8530">
            <v>22.73</v>
          </cell>
        </row>
        <row r="8531">
          <cell r="A8531">
            <v>92371</v>
          </cell>
          <cell r="B8531" t="str">
            <v>NIPLE, EM FERRO GALVANIZADO, DN 32 (1 1/4"), CONEXÃO ROSQUEADA, INSTALADO EM REDE DE ALIMENTAÇÃO PARA HIDRANTE - FORNECIMENTO E INSTALAÇÃO. AF_12/2015</v>
          </cell>
          <cell r="C8531" t="str">
            <v>UN</v>
          </cell>
          <cell r="D8531">
            <v>25.99</v>
          </cell>
        </row>
        <row r="8532">
          <cell r="A8532">
            <v>92372</v>
          </cell>
          <cell r="B8532" t="str">
            <v>LUVA, EM FERRO GALVANIZADO, DN 32 (1 1/4"), CONEXÃO ROSQUEADA, INSTALADO EM REDE DE ALIMENTAÇÃO PARA HIDRANTE - FORNECIMENTO E INSTALAÇÃO. AF_12/2015</v>
          </cell>
          <cell r="C8532" t="str">
            <v>UN</v>
          </cell>
          <cell r="D8532">
            <v>26.86</v>
          </cell>
        </row>
        <row r="8533">
          <cell r="A8533">
            <v>92373</v>
          </cell>
          <cell r="B8533" t="str">
            <v>NIPLE, EM FERRO GALVANIZADO, DN 40 (1 1/2"), CONEXÃO ROSQUEADA, INSTALADO EM REDE DE ALIMENTAÇÃO PARA HIDRANTE - FORNECIMENTO E INSTALAÇÃO. AF_12/2015</v>
          </cell>
          <cell r="C8533" t="str">
            <v>UN</v>
          </cell>
          <cell r="D8533">
            <v>30.44</v>
          </cell>
        </row>
        <row r="8534">
          <cell r="A8534">
            <v>92374</v>
          </cell>
          <cell r="B8534" t="str">
            <v>LUVA, EM FERRO GALVANIZADO, DN 40 (1 1/2"), CONEXÃO ROSQUEADA, INSTALADO EM REDE DE ALIMENTAÇÃO PARA HIDRANTE - FORNECIMENTO E INSTALAÇÃO. AF_12/2015</v>
          </cell>
          <cell r="C8534" t="str">
            <v>UN</v>
          </cell>
          <cell r="D8534">
            <v>30.61</v>
          </cell>
        </row>
        <row r="8535">
          <cell r="A8535">
            <v>92375</v>
          </cell>
          <cell r="B8535" t="str">
            <v>NIPLE, EM FERRO GALVANIZADO, DN 50 (2"), CONEXÃO ROSQUEADA, INSTALADO EM REDE DE ALIMENTAÇÃO PARA HIDRANTE - FORNECIMENTO E INSTALAÇÃO. AF_12/2015</v>
          </cell>
          <cell r="C8535" t="str">
            <v>UN</v>
          </cell>
          <cell r="D8535">
            <v>38.840000000000003</v>
          </cell>
        </row>
        <row r="8536">
          <cell r="A8536">
            <v>92376</v>
          </cell>
          <cell r="B8536" t="str">
            <v>LUVA, EM FERRO GALVANIZADO, DN 50 (2"), CONEXÃO ROSQUEADA, INSTALADO EM REDE DE ALIMENTAÇÃO PARA HIDRANTE - FORNECIMENTO E INSTALAÇÃO. AF_12/2015</v>
          </cell>
          <cell r="C8536" t="str">
            <v>UN</v>
          </cell>
          <cell r="D8536">
            <v>38.83</v>
          </cell>
        </row>
        <row r="8537">
          <cell r="A8537">
            <v>92377</v>
          </cell>
          <cell r="B8537" t="str">
            <v>NIPLE, EM FERRO GALVANIZADO, DN 65 (2 1/2"), CONEXÃO ROSQUEADA, INSTALADO EM REDE DE ALIMENTAÇÃO PARA HIDRANTE - FORNECIMENTO E INSTALAÇÃO. AF_12/2015</v>
          </cell>
          <cell r="C8537" t="str">
            <v>UN</v>
          </cell>
          <cell r="D8537">
            <v>51.32</v>
          </cell>
        </row>
        <row r="8538">
          <cell r="A8538">
            <v>92378</v>
          </cell>
          <cell r="B8538" t="str">
            <v>LUVA, EM FERRO GALVANIZADO, DN 65 (2 1/2"), CONEXÃO ROSQUEADA, INSTALADO EM REDE DE ALIMENTAÇÃO PARA HIDRANTE - FORNECIMENTO E INSTALAÇÃO. AF_12/2015</v>
          </cell>
          <cell r="C8538" t="str">
            <v>UN</v>
          </cell>
          <cell r="D8538">
            <v>56.52</v>
          </cell>
        </row>
        <row r="8539">
          <cell r="A8539">
            <v>92379</v>
          </cell>
          <cell r="B8539" t="str">
            <v>NIPLE, EM FERRO GALVANIZADO, DN 80 (3"), CONEXÃO ROSQUEADA, INSTALADO EM REDE DE ALIMENTAÇÃO PARA HIDRANTE - FORNECIMENTO E INSTALAÇÃO. AF_12/2015</v>
          </cell>
          <cell r="C8539" t="str">
            <v>UN</v>
          </cell>
          <cell r="D8539">
            <v>71.42</v>
          </cell>
        </row>
        <row r="8540">
          <cell r="A8540">
            <v>92380</v>
          </cell>
          <cell r="B8540" t="str">
            <v>LUVA, EM FERRO GALVANIZADO, DN 80 (3"), CONEXÃO ROSQUEADA, INSTALADO EM REDE DE ALIMENTAÇÃO PARA HIDRANTE - FORNECIMENTO E INSTALAÇÃO. AF_12/2015</v>
          </cell>
          <cell r="C8540" t="str">
            <v>UN</v>
          </cell>
          <cell r="D8540">
            <v>76.040000000000006</v>
          </cell>
        </row>
        <row r="8541">
          <cell r="A8541">
            <v>92381</v>
          </cell>
          <cell r="B8541" t="str">
            <v>JOELHO 45 GRAUS, EM FERRO GALVANIZADO, DN 25 (1"), CONEXÃO ROSQUEADA, INSTALADO EM REDE DE ALIMENTAÇÃO PARA HIDRANTE - FORNECIMENTO E INSTALAÇÃO. AF_12/2015</v>
          </cell>
          <cell r="C8541" t="str">
            <v>UN</v>
          </cell>
          <cell r="D8541">
            <v>32.950000000000003</v>
          </cell>
        </row>
        <row r="8542">
          <cell r="A8542">
            <v>92382</v>
          </cell>
          <cell r="B8542" t="str">
            <v>JOELHO 90 GRAUS, EM FERRO GALVANIZADO, DN 25 (1"), CONEXÃO ROSQUEADA, INSTALADO EM REDE DE ALIMENTAÇÃO PARA HIDRANTE - FORNECIMENTO E INSTALAÇÃO. AF_12/2015</v>
          </cell>
          <cell r="C8542" t="str">
            <v>UN</v>
          </cell>
          <cell r="D8542">
            <v>31.71</v>
          </cell>
        </row>
        <row r="8543">
          <cell r="A8543">
            <v>92383</v>
          </cell>
          <cell r="B8543" t="str">
            <v>JOELHO 45 GRAUS, EM FERRO GALVANIZADO, DN 32 (1 1/4"), CONEXÃO ROSQUEADA, INSTALADO EM REDE DE ALIMENTAÇÃO PARA HIDRANTE - FORNECIMENTO E INSTALAÇÃO. AF_12/2015</v>
          </cell>
          <cell r="C8543" t="str">
            <v>UN</v>
          </cell>
          <cell r="D8543">
            <v>40.770000000000003</v>
          </cell>
        </row>
        <row r="8544">
          <cell r="A8544">
            <v>92384</v>
          </cell>
          <cell r="B8544" t="str">
            <v>JOELHO 90 GRAUS, EM FERRO GALVANIZADO, DN 32 (1 1/4"), CONEXÃO ROSQUEADA, INSTALADO EM REDE DE ALIMENTAÇÃO PARA HIDRANTE - FORNECIMENTO E INSTALAÇÃO. AF_12/2015</v>
          </cell>
          <cell r="C8544" t="str">
            <v>UN</v>
          </cell>
          <cell r="D8544">
            <v>38.299999999999997</v>
          </cell>
        </row>
        <row r="8545">
          <cell r="A8545">
            <v>92385</v>
          </cell>
          <cell r="B8545" t="str">
            <v>JOELHO 45 GRAUS, EM FERRO GALVANIZADO, DN 40 (1 1/2"), CONEXÃO ROSQUEADA, INSTALADO EM REDE DE ALIMENTAÇÃO PARA HIDRANTE - FORNECIMENTO E INSTALAÇÃO. AF_12/2015</v>
          </cell>
          <cell r="C8545" t="str">
            <v>UN</v>
          </cell>
          <cell r="D8545">
            <v>46.48</v>
          </cell>
        </row>
        <row r="8546">
          <cell r="A8546">
            <v>92386</v>
          </cell>
          <cell r="B8546" t="str">
            <v>JOELHO 90 GRAUS, EM FERRO GALVANIZADO, DN 40 (1 1/2"), CONEXÃO ROSQUEADA, INSTALADO EM REDE DE ALIMENTAÇÃO PARA HIDRANTE - FORNECIMENTO E INSTALAÇÃO. AF_12/2015</v>
          </cell>
          <cell r="C8546" t="str">
            <v>UN</v>
          </cell>
          <cell r="D8546">
            <v>44.78</v>
          </cell>
        </row>
        <row r="8547">
          <cell r="A8547">
            <v>92387</v>
          </cell>
          <cell r="B8547" t="str">
            <v>JOELHO 45 GRAUS, EM FERRO GALVANIZADO, DN 50 (2"), CONEXÃO ROSQUEADA, INSTALADO EM REDE DE ALIMENTAÇÃO PARA HIDRANTE - FORNECIMENTO E INSTALAÇÃO. AF_12/2015</v>
          </cell>
          <cell r="C8547" t="str">
            <v>UN</v>
          </cell>
          <cell r="D8547">
            <v>57.8</v>
          </cell>
        </row>
        <row r="8548">
          <cell r="A8548">
            <v>92388</v>
          </cell>
          <cell r="B8548" t="str">
            <v>JOELHO 90 GRAUS, EM FERRO GALVANIZADO, DN 50 (2"), CONEXÃO ROSQUEADA, INSTALADO EM REDE DE ALIMENTAÇÃO PARA HIDRANTE - FORNECIMENTO E INSTALAÇÃO. AF_12/2015</v>
          </cell>
          <cell r="C8548" t="str">
            <v>UN</v>
          </cell>
          <cell r="D8548">
            <v>56.64</v>
          </cell>
        </row>
        <row r="8549">
          <cell r="A8549">
            <v>92389</v>
          </cell>
          <cell r="B8549" t="str">
            <v>JOELHO 45 GRAUS, EM FERRO GALVANIZADO, DN 65 (2 1/2"), CONEXÃO ROSQUEADA, INSTALADO EM REDE DE ALIMENTAÇÃO PARA HIDRANTE - FORNECIMENTO E INSTALAÇÃO. AF_12/2015</v>
          </cell>
          <cell r="C8549" t="str">
            <v>UN</v>
          </cell>
          <cell r="D8549">
            <v>86.97</v>
          </cell>
        </row>
        <row r="8550">
          <cell r="A8550">
            <v>92390</v>
          </cell>
          <cell r="B8550" t="str">
            <v>JOELHO 90 GRAUS, EM FERRO GALVANIZADO, DN 65 (2 1/2"), CONEXÃO ROSQUEADA, INSTALADO EM REDE DE ALIMENTAÇÃO PARA HIDRANTE - FORNECIMENTO E INSTALAÇÃO. AF_12/2015</v>
          </cell>
          <cell r="C8550" t="str">
            <v>UN</v>
          </cell>
          <cell r="D8550">
            <v>81.89</v>
          </cell>
        </row>
        <row r="8551">
          <cell r="A8551">
            <v>92391</v>
          </cell>
          <cell r="B8551" t="str">
            <v>EXECUÇÃO DE PAVIMENTO EM PISO INTERTRAVADO, COM BLOCO PISOGRAMA DE 35 X 25 CM, ESPESSURA 6 CM. AF_12/2015</v>
          </cell>
          <cell r="C8551" t="str">
            <v>M2</v>
          </cell>
          <cell r="D8551">
            <v>55.64</v>
          </cell>
        </row>
        <row r="8552">
          <cell r="A8552">
            <v>92392</v>
          </cell>
          <cell r="B8552" t="str">
            <v>EXECUÇÃO DE PAVIMENTO EM PISO INTERTRAVADO, COM BLOCO PISOGRAMA DE 35 X 25 CM, ESPESSURA 8 CM. AF_12/2015</v>
          </cell>
          <cell r="C8552" t="str">
            <v>M2</v>
          </cell>
          <cell r="D8552">
            <v>58.39</v>
          </cell>
        </row>
        <row r="8553">
          <cell r="A8553">
            <v>92393</v>
          </cell>
          <cell r="B8553" t="str">
            <v>EXECUÇÃO DE PAVIMENTO EM PISO INTERTRAVADO, COM BLOCO SEXTAVADO DE 25 X 25 CM, ESPESSURA 6 CM. AF_12/2015</v>
          </cell>
          <cell r="C8553" t="str">
            <v>M2</v>
          </cell>
          <cell r="D8553">
            <v>49.77</v>
          </cell>
        </row>
        <row r="8554">
          <cell r="A8554">
            <v>92394</v>
          </cell>
          <cell r="B8554" t="str">
            <v>EXECUÇÃO DE PAVIMENTO EM PISO INTERTRAVADO, COM BLOCO SEXTAVADO DE 25 X 25 CM, ESPESSURA 8 CM. AF_12/2015</v>
          </cell>
          <cell r="C8554" t="str">
            <v>M2</v>
          </cell>
          <cell r="D8554">
            <v>53.49</v>
          </cell>
        </row>
        <row r="8555">
          <cell r="A8555">
            <v>92395</v>
          </cell>
          <cell r="B8555" t="str">
            <v>EXECUÇÃO DE PAVIMENTO EM PISO INTERTRAVADO, COM BLOCO SEXTAVADO DE 25 X 25 CM, ESPESSURA 10 CM. AF_12/2015</v>
          </cell>
          <cell r="C8555" t="str">
            <v>M2</v>
          </cell>
          <cell r="D8555">
            <v>67.739999999999995</v>
          </cell>
        </row>
        <row r="8556">
          <cell r="A8556">
            <v>92396</v>
          </cell>
          <cell r="B8556" t="str">
            <v>EXECUÇÃO DE PASSEIO EM PISO INTERTRAVADO, COM BLOCO RETANGULAR COR NATURAL DE 20 X 10 CM, ESPESSURA 6 CM. AF_12/2015</v>
          </cell>
          <cell r="C8556" t="str">
            <v>M2</v>
          </cell>
          <cell r="D8556">
            <v>59.04</v>
          </cell>
        </row>
        <row r="8557">
          <cell r="A8557">
            <v>92397</v>
          </cell>
          <cell r="B8557" t="str">
            <v>EXECUÇÃO DE PÁTIO/ESTACIONAMENTO EM PISO INTERTRAVADO, COM BLOCO RETANGULAR COR NATURAL DE 20 X 10 CM, ESPESSURA 6 CM. AF_12/2015</v>
          </cell>
          <cell r="C8557" t="str">
            <v>M2</v>
          </cell>
          <cell r="D8557">
            <v>49.08</v>
          </cell>
        </row>
        <row r="8558">
          <cell r="A8558">
            <v>92398</v>
          </cell>
          <cell r="B8558" t="str">
            <v>EXECUÇÃO DE PÁTIO/ESTACIONAMENTO EM PISO INTERTRAVADO, COM BLOCO RETANGULAR COR NATURAL DE 20 X 10 CM, ESPESSURA 8 CM. AF_12/2015</v>
          </cell>
          <cell r="C8558" t="str">
            <v>M2</v>
          </cell>
          <cell r="D8558">
            <v>57.42</v>
          </cell>
        </row>
        <row r="8559">
          <cell r="A8559">
            <v>92399</v>
          </cell>
          <cell r="B8559" t="str">
            <v>EXECUÇÃO DE VIA EM PISO INTERTRAVADO, COM BLOCO RETANGULAR COR NATURAL DE 20 X 10 CM, ESPESSURA 8 CM. AF_12/2015</v>
          </cell>
          <cell r="C8559" t="str">
            <v>M2</v>
          </cell>
          <cell r="D8559">
            <v>58.52</v>
          </cell>
        </row>
        <row r="8560">
          <cell r="A8560">
            <v>92400</v>
          </cell>
          <cell r="B8560" t="str">
            <v>EXECUÇÃO DE PÁTIO/ESTACIONAMENTO EM PISO INTERTRAVADO, COM BLOCO RETANGULAR DE 20 X 10 CM, ESPESSURA 10 CM. AF_12/2015</v>
          </cell>
          <cell r="C8560" t="str">
            <v>M2</v>
          </cell>
          <cell r="D8560">
            <v>67.56</v>
          </cell>
        </row>
        <row r="8561">
          <cell r="A8561">
            <v>92401</v>
          </cell>
          <cell r="B8561" t="str">
            <v>EXECUÇÃO DE VIA EM PISO INTERTRAVADO, COM BLOCO RETANGULAR DE 20 X 10 CM, ESPESSURA 10 CM. AF_12/2015</v>
          </cell>
          <cell r="C8561" t="str">
            <v>M2</v>
          </cell>
          <cell r="D8561">
            <v>68.73</v>
          </cell>
        </row>
        <row r="8562">
          <cell r="A8562">
            <v>92402</v>
          </cell>
          <cell r="B8562" t="str">
            <v>EXECUÇÃO DE PASSEIO EM PISO INTERTRAVADO, COM BLOCO 16 FACES DE 22 X 11 CM, ESPESSURA 6 CM. AF_12/2015</v>
          </cell>
          <cell r="C8562" t="str">
            <v>M2</v>
          </cell>
          <cell r="D8562">
            <v>58.55</v>
          </cell>
        </row>
        <row r="8563">
          <cell r="A8563">
            <v>92403</v>
          </cell>
          <cell r="B8563" t="str">
            <v>EXECUÇÃO DE PÁTIO/ESTACIONAMENTO EM PISO INTERTRAVADO, COM BLOCO 16 FACES DE 22 X 11 CM, ESPESSURA 6 CM. AF_12/2015</v>
          </cell>
          <cell r="C8563" t="str">
            <v>M2</v>
          </cell>
          <cell r="D8563">
            <v>48.57</v>
          </cell>
        </row>
        <row r="8564">
          <cell r="A8564">
            <v>92404</v>
          </cell>
          <cell r="B8564" t="str">
            <v>EXECUÇÃO DE PÁTIO/ESTACIONAMENTO EM PISO INTERTRAVADO, COM BLOCO 16 FACES DE 22 X 11 CM, ESPESSURA 8 CM. AF_12/2015</v>
          </cell>
          <cell r="C8564" t="str">
            <v>M2</v>
          </cell>
          <cell r="D8564">
            <v>56.39</v>
          </cell>
        </row>
        <row r="8565">
          <cell r="A8565">
            <v>92405</v>
          </cell>
          <cell r="B8565" t="str">
            <v>EXECUÇÃO DE VIA EM PISO INTERTRAVADO, COM BLOCO 16 FACES DE 22 X 11 CM, ESPESSURA 8 CM. AF_12/2015</v>
          </cell>
          <cell r="C8565" t="str">
            <v>M2</v>
          </cell>
          <cell r="D8565">
            <v>57.44</v>
          </cell>
        </row>
        <row r="8566">
          <cell r="A8566">
            <v>92406</v>
          </cell>
          <cell r="B8566" t="str">
            <v>EXECUÇÃO DE PÁTIO/ESTACIONAMENTO EM PISO INTERTRAVADO, COM BLOCO 16 FACES DE 22 X 11 CM, ESPESSURA 10 CM. AF_12/2015</v>
          </cell>
          <cell r="C8566" t="str">
            <v>M2</v>
          </cell>
          <cell r="D8566">
            <v>68.87</v>
          </cell>
        </row>
        <row r="8567">
          <cell r="A8567">
            <v>92407</v>
          </cell>
          <cell r="B8567" t="str">
            <v>EXECUÇÃO DE VIA EM PISO INTERTRAVADO, COM BLOCO 16 FACES DE 22 X 11 CM, ESPESSURA 10 CM. AF_12/2015</v>
          </cell>
          <cell r="C8567" t="str">
            <v>M2</v>
          </cell>
          <cell r="D8567">
            <v>70.02</v>
          </cell>
        </row>
        <row r="8568">
          <cell r="A8568">
            <v>92408</v>
          </cell>
          <cell r="B8568" t="str">
            <v>MONTAGEM E DESMONTAGEM DE FÔRMA DE PILARES RETANGULARES E ESTRUTURAS SIMILARES COM ÁREA MÉDIA DAS SEÇÕES MENOR OU IGUAL A 0,25 M², PÉ-DIREITO SIMPLES, EM MADEIRA SERRADA, 1 UTILIZAÇÃO. AF_12/2015</v>
          </cell>
          <cell r="C8568" t="str">
            <v>M2</v>
          </cell>
          <cell r="D8568">
            <v>120.06</v>
          </cell>
        </row>
        <row r="8569">
          <cell r="A8569">
            <v>92409</v>
          </cell>
          <cell r="B8569" t="str">
            <v>MONTAGEM E DESMONTAGEM DE FÔRMA DE PILARES RETANGULARES E ESTRUTURAS SIMILARES COM ÁREA MÉDIA DAS SEÇÕES MAIOR QUE 0,25 M², PÉ-DIREITO SIMPLES, EM MADEIRA SERRADA, 1 UTILIZAÇÃO. AF_12/2015</v>
          </cell>
          <cell r="C8569" t="str">
            <v>M2</v>
          </cell>
          <cell r="D8569">
            <v>112.14</v>
          </cell>
        </row>
        <row r="8570">
          <cell r="A8570">
            <v>92410</v>
          </cell>
          <cell r="B8570" t="str">
            <v>MONTAGEM E DESMONTAGEM DE FÔRMA DE PILARES RETANGULARES E ESTRUTURAS SIMILARES COM ÁREA MÉDIA DAS SEÇÕES MENOR OU IGUAL A 0,25 M², PÉ-DIREITO SIMPLES, EM MADEIRA SERRADA, 2 UTILIZAÇÕES. AF_12/2015</v>
          </cell>
          <cell r="C8570" t="str">
            <v>M2</v>
          </cell>
          <cell r="D8570">
            <v>87.2</v>
          </cell>
        </row>
        <row r="8571">
          <cell r="A8571">
            <v>92411</v>
          </cell>
          <cell r="B8571" t="str">
            <v>MONTAGEM E DESMONTAGEM DE FÔRMA DE PILARES RETANGULARES E ESTRUTURAS SIMILARES COM ÁREA MÉDIA DAS SEÇÕES MAIOR QUE 0,25 M², PÉ-DIREITO SIMPLES, EM MADEIRA SERRADA, 2 UTILIZAÇÕES. AF_12/2015</v>
          </cell>
          <cell r="C8571" t="str">
            <v>M2</v>
          </cell>
          <cell r="D8571">
            <v>80.2</v>
          </cell>
        </row>
        <row r="8572">
          <cell r="A8572">
            <v>92412</v>
          </cell>
          <cell r="B8572" t="str">
            <v>MONTAGEM E DESMONTAGEM DE FÔRMA DE PILARES RETANGULARES E ESTRUTURAS SIMILARES COM ÁREA MÉDIA DAS SEÇÕES MENOR OU IGUAL A 0,25 M², PÉ-DIREITO SIMPLES, EM MADEIRA SERRADA, 4 UTILIZAÇÕES. AF_12/2015</v>
          </cell>
          <cell r="C8572" t="str">
            <v>M2</v>
          </cell>
          <cell r="D8572">
            <v>60.42</v>
          </cell>
        </row>
        <row r="8573">
          <cell r="A8573">
            <v>92413</v>
          </cell>
          <cell r="B8573" t="str">
            <v>MONTAGEM E DESMONTAGEM DE FÔRMA DE PILARES RETANGULARES E ESTRUTURAS SIMILARES COM ÁREA MÉDIA DAS SEÇÕES MAIOR QUE 0,25 M², PÉ-DIREITO SIMPLES, EM MADEIRA SERRADA, 4 UTILIZAÇÕES. AF_12/2015</v>
          </cell>
          <cell r="C8573" t="str">
            <v>M2</v>
          </cell>
          <cell r="D8573">
            <v>55.03</v>
          </cell>
        </row>
        <row r="8574">
          <cell r="A8574">
            <v>92414</v>
          </cell>
          <cell r="B8574" t="str">
            <v>MONTAGEM E DESMONTAGEM DE FÔRMA DE PILARES RETANGULARES E ESTRUTURAS SIMILARES COM ÁREA MÉDIA DAS SEÇÕES MENOR OU IGUAL A 0,25 M², PÉ-DIREITO SIMPLES, EM CHAPA DE MADEIRA COMPENSADA RESINADA, 2 UTILIZAÇÕES. AF_12/2015</v>
          </cell>
          <cell r="C8574" t="str">
            <v>M2</v>
          </cell>
          <cell r="D8574">
            <v>86.47</v>
          </cell>
        </row>
        <row r="8575">
          <cell r="A8575">
            <v>92415</v>
          </cell>
          <cell r="B8575" t="str">
            <v>MONTAGEM E DESMONTAGEM DE FÔRMA DE PILARES RETANGULARES E ESTRUTURAS SIMILARES COM ÁREA MÉDIA DAS SEÇÕES MAIOR QUE 0,25 M², PÉ-DIREITO SIMPLES, EM CHAPA DE MADEIRA COMPENSADA RESINADA, 2 UTILIZAÇÕES. AF_12/2015</v>
          </cell>
          <cell r="C8575" t="str">
            <v>M2</v>
          </cell>
          <cell r="D8575">
            <v>79.459999999999994</v>
          </cell>
        </row>
        <row r="8576">
          <cell r="A8576">
            <v>92416</v>
          </cell>
          <cell r="B8576" t="str">
            <v>MONTAGEM E DESMONTAGEM DE FÔRMA DE PILARES RETANGULARES E ESTRUTURAS SIMILARES COM ÁREA MÉDIA DAS SEÇÕES MENOR OU IGUAL A 0,25 M², PÉ-DIREITO DUPLO, EM CHAPA DE MADEIRA COMPENSADA RESINADA, 2 UTILIZAÇÕES. AF_12/2015</v>
          </cell>
          <cell r="C8576" t="str">
            <v>M2</v>
          </cell>
          <cell r="D8576">
            <v>100.85</v>
          </cell>
        </row>
        <row r="8577">
          <cell r="A8577">
            <v>92417</v>
          </cell>
          <cell r="B8577" t="str">
            <v>MONTAGEM E DESMONTAGEM DE FÔRMA DE PILARES RETANGULARES E ESTRUTURAS SIMILARES COM ÁREA MÉDIA DAS SEÇÕES MAIOR QUE 0,25 M², PÉ-DIREITO DUPLO, EM CHAPA DE MADEIRA COMPENSADA RESINADA, 2 UTILIZAÇÕES. AF_12/2015</v>
          </cell>
          <cell r="C8577" t="str">
            <v>M2</v>
          </cell>
          <cell r="D8577">
            <v>93.88</v>
          </cell>
        </row>
        <row r="8578">
          <cell r="A8578">
            <v>92418</v>
          </cell>
          <cell r="B8578" t="str">
            <v>MONTAGEM E DESMONTAGEM DE FÔRMA DE PILARES RETANGULARES E ESTRUTURAS SIMILARES COM ÁREA MÉDIA DAS SEÇÕES MENOR OU IGUAL A 0,25 M², PÉ-DIREITO SIMPLES, EM CHAPA DE MADEIRA COMPENSADA RESINADA, 4 UTILIZAÇÕES. AF_12/2015</v>
          </cell>
          <cell r="C8578" t="str">
            <v>M2</v>
          </cell>
          <cell r="D8578">
            <v>56.65</v>
          </cell>
        </row>
        <row r="8579">
          <cell r="A8579">
            <v>92419</v>
          </cell>
          <cell r="B8579" t="str">
            <v>MONTAGEM E DESMONTAGEM DE FÔRMA DE PILARES RETANGULARES E ESTRUTURAS SIMILARES COM ÁREA MÉDIA DAS SEÇÕES MAIOR QUE 0,25 M², PÉ-DIREITO SIMPLES, EM CHAPA DE MADEIRA COMPENSADA RESINADA, 4 UTILIZAÇÕES. AF_12/2015</v>
          </cell>
          <cell r="C8579" t="str">
            <v>M2</v>
          </cell>
          <cell r="D8579">
            <v>51.28</v>
          </cell>
        </row>
        <row r="8580">
          <cell r="A8580">
            <v>92420</v>
          </cell>
          <cell r="B8580" t="str">
            <v>MONTAGEM E DESMONTAGEM DE FÔRMA DE PILARES RETANGULARES E ESTRUTURAS SIMILARES COM ÁREA MÉDIA DAS SEÇÕES MENOR OU IGUAL A 0,25 M², PÉ-DIREITO DUPLO, EM CHAPA DE MADEIRA COMPENSADA RESINADA, 4 UTILIZAÇÕES. AF_12/2015</v>
          </cell>
          <cell r="C8580" t="str">
            <v>M2</v>
          </cell>
          <cell r="D8580">
            <v>67.72</v>
          </cell>
        </row>
        <row r="8581">
          <cell r="A8581">
            <v>92421</v>
          </cell>
          <cell r="B8581" t="str">
            <v>MONTAGEM E DESMONTAGEM DE FÔRMA DE PILARES RETANGULARES E ESTRUTURAS SIMILARES COM ÁREA MÉDIA DAS SEÇÕES MAIOR QUE 0,25 M², PÉ-DIREITO DUPLO, EM CHAPA DE MADEIRA COMPENSADA RESINADA, 4 UTILIZAÇÕES. AF_12/2015</v>
          </cell>
          <cell r="C8581" t="str">
            <v>M2</v>
          </cell>
          <cell r="D8581">
            <v>62.34</v>
          </cell>
        </row>
        <row r="8582">
          <cell r="A8582">
            <v>92422</v>
          </cell>
          <cell r="B8582" t="str">
            <v>MONTAGEM E DESMONTAGEM DE FÔRMA DE PILARES RETANGULARES E ESTRUTURAS SIMILARES COM ÁREA MÉDIA DAS SEÇÕES MENOR OU IGUAL A 0,25 M², PÉ-DIREITO SIMPLES, EM CHAPA DE MADEIRA COMPENSADA RESINADA, 6 UTILIZAÇÕES. AF_12/2015</v>
          </cell>
          <cell r="C8582" t="str">
            <v>M2</v>
          </cell>
          <cell r="D8582">
            <v>47.08</v>
          </cell>
        </row>
        <row r="8583">
          <cell r="A8583">
            <v>92423</v>
          </cell>
          <cell r="B8583" t="str">
            <v>MONTAGEM E DESMONTAGEM DE FÔRMA DE PILARES RETANGULARES E ESTRUTURAS SIMILARES COM ÁREA MÉDIA DAS SEÇÕES MAIOR QUE 0,25 M², PÉ-DIREITO SIMPLES, EM CHAPA DE MADEIRA COMPENSADA RESINADA, 6 UTILIZAÇÕES. AF_12/2015</v>
          </cell>
          <cell r="C8583" t="str">
            <v>M2</v>
          </cell>
          <cell r="D8583">
            <v>42.43</v>
          </cell>
        </row>
        <row r="8584">
          <cell r="A8584">
            <v>92424</v>
          </cell>
          <cell r="B8584" t="str">
            <v>MONTAGEM E DESMONTAGEM DE FÔRMA DE PILARES RETANGULARES E ESTRUTURAS SIMILARES COM ÁREA MÉDIA DAS SEÇÕES MENOR OU IGUAL A 0,25 M², PÉ-DIREITO DUPLO, EM CHAPA DE MADEIRA COMPENSADA RESINADA, 6 UTILIZAÇÕES. AF_12/2015</v>
          </cell>
          <cell r="C8584" t="str">
            <v>M2</v>
          </cell>
          <cell r="D8584">
            <v>56.71</v>
          </cell>
        </row>
        <row r="8585">
          <cell r="A8585">
            <v>92425</v>
          </cell>
          <cell r="B8585" t="str">
            <v>MONTAGEM E DESMONTAGEM DE FÔRMA DE PILARES RETANGULARES E ESTRUTURAS SIMILARES COM ÁREA MÉDIA DAS SEÇÕES MAIOR QUE 0,25 M², PÉ-DIREITO DUPLO, EM CHAPA DE MADEIRA COMPENSADA RESINADA, 6 UTILIZAÇÕES. AF_12/2015</v>
          </cell>
          <cell r="C8585" t="str">
            <v>M2</v>
          </cell>
          <cell r="D8585">
            <v>52.04</v>
          </cell>
        </row>
        <row r="8586">
          <cell r="A8586">
            <v>92426</v>
          </cell>
          <cell r="B8586" t="str">
            <v>MONTAGEM E DESMONTAGEM DE FÔRMA DE PILARES RETANGULARES E ESTRUTURAS SIMILARES COM ÁREA MÉDIA DAS SEÇÕES MENOR OU IGUAL A 0,25 M², PÉ-DIREITO SIMPLES, EM CHAPA DE MADEIRA COMPENSADA RESINADA, 8 UTILIZAÇÕES. AF_12/2015</v>
          </cell>
          <cell r="C8586" t="str">
            <v>M2</v>
          </cell>
          <cell r="D8586">
            <v>42.27</v>
          </cell>
        </row>
        <row r="8587">
          <cell r="A8587">
            <v>92427</v>
          </cell>
          <cell r="B8587" t="str">
            <v>MONTAGEM E DESMONTAGEM DE FÔRMA DE PILARES RETANGULARES E ESTRUTURAS SIMILARES COM ÁREA MÉDIA DAS SEÇÕES MAIOR QUE 0,25 M², PÉ-DIREITO SIMPLES, EM CHAPA DE MADEIRA COMPENSADA RESINADA, 8 UTILIZAÇÕES. AF_12/2015</v>
          </cell>
          <cell r="C8587" t="str">
            <v>M2</v>
          </cell>
          <cell r="D8587">
            <v>37.950000000000003</v>
          </cell>
        </row>
        <row r="8588">
          <cell r="A8588">
            <v>92428</v>
          </cell>
          <cell r="B8588" t="str">
            <v>MONTAGEM E DESMONTAGEM DE FÔRMA DE PILARES RETANGULARES E ESTRUTURAS SIMILARES COM ÁREA MÉDIA DAS SEÇÕES MENOR OU IGUAL A 0,25 M², PÉ-DIREITO DUPLO, EM CHAPA DE MADEIRA COMPENSADA RESINADA, 8 UTILIZAÇÕES. AF_12/2015</v>
          </cell>
          <cell r="C8588" t="str">
            <v>M2</v>
          </cell>
          <cell r="D8588">
            <v>51.18</v>
          </cell>
        </row>
        <row r="8589">
          <cell r="A8589">
            <v>92429</v>
          </cell>
          <cell r="B8589" t="str">
            <v>MONTAGEM E DESMONTAGEM DE FÔRMA DE PILARES RETANGULARES E ESTRUTURAS SIMILARES COM ÁREA MÉDIA DAS SEÇÕES MAIOR QUE 0,25 M², PÉ-DIREITO DUPLO, EM CHAPA DE MADEIRA COMPENSADA RESINADA, 8 UTILIZAÇÕES. AF_12/2015</v>
          </cell>
          <cell r="C8589" t="str">
            <v>M2</v>
          </cell>
          <cell r="D8589">
            <v>46.86</v>
          </cell>
        </row>
        <row r="8590">
          <cell r="A8590">
            <v>92430</v>
          </cell>
          <cell r="B8590" t="str">
            <v>MONTAGEM E DESMONTAGEM DE FÔRMA DE PILARES RETANGULARES E ESTRUTURAS SIMILARES COM ÁREA MÉDIA DAS SEÇÕES MENOR OU IGUAL A 0,25 M², PÉ-DIREITO SIMPLES, EM CHAPA DE MADEIRA COMPENSADA PLASTIFICADA, 10 UTILIZAÇÕES. AF_12/2015</v>
          </cell>
          <cell r="C8590" t="str">
            <v>M2</v>
          </cell>
          <cell r="D8590">
            <v>38.86</v>
          </cell>
        </row>
        <row r="8591">
          <cell r="A8591">
            <v>92431</v>
          </cell>
          <cell r="B8591" t="str">
            <v>MONTAGEM E DESMONTAGEM DE FÔRMA DE PILARES RETANGULARES E ESTRUTURAS SIMILARES COM ÁREA MÉDIA DAS SEÇÕES MAIOR QUE 0,25 M², PÉ-DIREITO SIMPLES, EM CHAPA DE MADEIRA COMPENSADA PLASTIFICADA, 10 UTILIZAÇÕES. AF_12/2015</v>
          </cell>
          <cell r="C8591" t="str">
            <v>M2</v>
          </cell>
          <cell r="D8591">
            <v>34.76</v>
          </cell>
        </row>
        <row r="8592">
          <cell r="A8592">
            <v>92432</v>
          </cell>
          <cell r="B8592" t="str">
            <v>MONTAGEM E DESMONTAGEM DE FÔRMA DE PILARES RETANGULARES E ESTRUTURAS SIMILARES COM ÁREA MÉDIA DAS SEÇÕES MENOR OU IGUAL A 0,25 M², PÉ-DIREITO DUPLO, EM CHAPA DE MADEIRA COMPENSADA PLASTIFICADA, 10 UTILIZAÇÕES. AF_12/2015</v>
          </cell>
          <cell r="C8592" t="str">
            <v>M2</v>
          </cell>
          <cell r="D8592">
            <v>47.32</v>
          </cell>
        </row>
        <row r="8593">
          <cell r="A8593">
            <v>92433</v>
          </cell>
          <cell r="B8593" t="str">
            <v>MONTAGEM E DESMONTAGEM DE FÔRMA DE PILARES RETANGULARES E ESTRUTURAS SIMILARES COM ÁREA MÉDIA DAS SEÇÕES MAIOR QUE 0,25 M², PÉ-DIREITO DUPLO, EM CHAPA DE MADEIRA COMPENSADA PLASTIFICADA, 10 UTILIZAÇÕES. AF_12/2015</v>
          </cell>
          <cell r="C8593" t="str">
            <v>M2</v>
          </cell>
          <cell r="D8593">
            <v>43.21</v>
          </cell>
        </row>
        <row r="8594">
          <cell r="A8594">
            <v>92434</v>
          </cell>
          <cell r="B8594" t="str">
            <v>MONTAGEM E DESMONTAGEM DE FÔRMA DE PILARES RETANGULARES E ESTRUTURAS SIMILARES COM ÁREA MÉDIA DAS SEÇÕES MENOR OU IGUAL A 0,25 M², PÉ-DIREITO SIMPLES, EM CHAPA DE MADEIRA COMPENSADA PLASTIFICADA, 12 UTILIZAÇÕES. AF_12/2015</v>
          </cell>
          <cell r="C8594" t="str">
            <v>M2</v>
          </cell>
          <cell r="D8594">
            <v>37.15</v>
          </cell>
        </row>
        <row r="8595">
          <cell r="A8595">
            <v>92435</v>
          </cell>
          <cell r="B8595" t="str">
            <v>MONTAGEM E DESMONTAGEM DE FÔRMA DE PILARES RETANGULARES E ESTRUTURAS SIMILARES COM ÁREA MÉDIA DAS SEÇÕES MAIOR QUE 0,25 M², PÉ-DIREITO SIMPLES, EM CHAPA DE MADEIRA COMPENSADA PLASTIFICADA, 12 UTILIZAÇÕES. AF_12/2015</v>
          </cell>
          <cell r="C8595" t="str">
            <v>M2</v>
          </cell>
          <cell r="D8595">
            <v>33.18</v>
          </cell>
        </row>
        <row r="8596">
          <cell r="A8596">
            <v>92436</v>
          </cell>
          <cell r="B8596" t="str">
            <v>MONTAGEM E DESMONTAGEM DE FÔRMA DE PILARES RETANGULARES E ESTRUTURAS SIMILARES COM ÁREA MÉDIA DAS SEÇÕES MENOR OU IGUAL A 0,25 M², PÉ-DIREITO DUPLO, EM CHAPA DE MADEIRA COMPENSADA PLASTIFICADA, 12 UTILIZAÇÕES. AF_12/2015</v>
          </cell>
          <cell r="C8596" t="str">
            <v>M2</v>
          </cell>
          <cell r="D8596">
            <v>45.32</v>
          </cell>
        </row>
        <row r="8597">
          <cell r="A8597">
            <v>92437</v>
          </cell>
          <cell r="B8597" t="str">
            <v>MONTAGEM E DESMONTAGEM DE FÔRMA DE PILARES RETANGULARES E ESTRUTURAS SIMILARES COM ÁREA MÉDIA DAS SEÇÕES MAIOR QUE 0,25 M², PÉ-DIREITO DUPLO, EM CHAPA DE MADEIRA COMPENSADA PLASTIFICADA, 12 UTILIZAÇÕES. AF_12/2015</v>
          </cell>
          <cell r="C8597" t="str">
            <v>M2</v>
          </cell>
          <cell r="D8597">
            <v>41.36</v>
          </cell>
        </row>
        <row r="8598">
          <cell r="A8598">
            <v>92438</v>
          </cell>
          <cell r="B8598" t="str">
            <v>MONTAGEM E DESMONTAGEM DE FÔRMA DE PILARES RETANGULARES E ESTRUTURAS SIMILARES COM ÁREA MÉDIA DAS SEÇÕES MENOR OU IGUAL A 0,25 M², PÉ-DIREITO SIMPLES, EM CHAPA DE MADEIRA COMPENSADA PLASTIFICADA, 14 UTILIZAÇÕES. AF_12/2015</v>
          </cell>
          <cell r="C8598" t="str">
            <v>M2</v>
          </cell>
          <cell r="D8598">
            <v>35.92</v>
          </cell>
        </row>
        <row r="8599">
          <cell r="A8599">
            <v>92439</v>
          </cell>
          <cell r="B8599" t="str">
            <v>MONTAGEM E DESMONTAGEM DE FÔRMA DE PILARES RETANGULARES E ESTRUTURAS SIMILARES COM ÁREA MÉDIA DAS SEÇÕES MAIOR QUE 0,25 M², PÉ-DIREITO SIMPLES, EM CHAPA DE MADEIRA COMPENSADA PLASTIFICADA, 14 UTILIZAÇÕES. AF_12/2015</v>
          </cell>
          <cell r="C8599" t="str">
            <v>M2</v>
          </cell>
          <cell r="D8599">
            <v>32.049999999999997</v>
          </cell>
        </row>
        <row r="8600">
          <cell r="A8600">
            <v>92440</v>
          </cell>
          <cell r="B8600" t="str">
            <v>MONTAGEM E DESMONTAGEM DE FÔRMA DE PILARES RETANGULARES E ESTRUTURAS SIMILARES COM ÁREA MÉDIA DAS SEÇÕES MENOR OU IGUAL A 0,25 M², PÉ-DIREITO DUPLO, EM CHAPA DE MADEIRA COMPENSADA PLASTIFICADA, 14 UTILIZAÇÕES. AF_12/2015</v>
          </cell>
          <cell r="C8600" t="str">
            <v>M2</v>
          </cell>
          <cell r="D8600">
            <v>43.85</v>
          </cell>
        </row>
        <row r="8601">
          <cell r="A8601">
            <v>92441</v>
          </cell>
          <cell r="B8601" t="str">
            <v>MONTAGEM E DESMONTAGEM DE FÔRMA DE PILARES RETANGULARES E ESTRUTURAS SIMILARES COM ÁREA MÉDIA DAS SEÇÕES MAIOR QUE 0,25 M², PÉ-DIREITO DUPLO, EM CHAPA DE MADEIRA COMPENSADA PLASTIFICADA, 14 UTILIZAÇÕES. AF_12/2015</v>
          </cell>
          <cell r="C8601" t="str">
            <v>M2</v>
          </cell>
          <cell r="D8601">
            <v>40.020000000000003</v>
          </cell>
        </row>
        <row r="8602">
          <cell r="A8602">
            <v>92442</v>
          </cell>
          <cell r="B8602" t="str">
            <v>MONTAGEM E DESMONTAGEM DE FÔRMA DE PILARES RETANGULARES E ESTRUTURAS SIMILARES COM ÁREA MÉDIA DAS SEÇÕES MENOR OU IGUAL A 0,25 M², PÉ-DIREITO SIMPLES, EM CHAPA DE MADEIRA COMPENSADA PLASTIFICADA, 18 UTILIZAÇÕES. AF_12/2015</v>
          </cell>
          <cell r="C8602" t="str">
            <v>M2</v>
          </cell>
          <cell r="D8602">
            <v>33.409999999999997</v>
          </cell>
        </row>
        <row r="8603">
          <cell r="A8603">
            <v>92443</v>
          </cell>
          <cell r="B8603" t="str">
            <v>MONTAGEM E DESMONTAGEM DE FÔRMA DE PILARES RETANGULARES E ESTRUTURAS SIMILARES COM ÁREA MÉDIA DAS SEÇÕES MAIOR QUE 0,25 M², PÉ-DIREITO SIMPLES, EM CHAPA DE MADEIRA COMPENSADA PLASTIFICADA, 18 UTILIZAÇÕES. AF_12/2015</v>
          </cell>
          <cell r="C8603" t="str">
            <v>M2</v>
          </cell>
          <cell r="D8603">
            <v>29.67</v>
          </cell>
        </row>
        <row r="8604">
          <cell r="A8604">
            <v>92444</v>
          </cell>
          <cell r="B8604" t="str">
            <v>MONTAGEM E DESMONTAGEM DE FÔRMA DE PILARES RETANGULARES E ESTRUTURAS SIMILARES COM ÁREA MÉDIA DAS SEÇÕES MENOR OU IGUAL A 0,25 M², PÉ-DIREITO DUPLO, EM CHAPA DE MADEIRA COMPENSADA PLASTIFICADA, 18 UTILIZAÇÕES. AF_12/2015</v>
          </cell>
          <cell r="C8604" t="str">
            <v>M2</v>
          </cell>
          <cell r="D8604">
            <v>41.09</v>
          </cell>
        </row>
        <row r="8605">
          <cell r="A8605">
            <v>92445</v>
          </cell>
          <cell r="B8605" t="str">
            <v>MONTAGEM E DESMONTAGEM DE FÔRMA DE PILARES RETANGULARES E ESTRUTURAS SIMILARES COM ÁREA MÉDIA DAS SEÇÕES MAIOR QUE 0,25 M², PÉ-DIREITO DUPLO, EM CHAPA DE MADEIRA COMPENSADA PLASTIFICADA, 18 UTILIZAÇÕES. AF_12/2015</v>
          </cell>
          <cell r="C8605" t="str">
            <v>M2</v>
          </cell>
          <cell r="D8605">
            <v>37.36</v>
          </cell>
        </row>
        <row r="8606">
          <cell r="A8606">
            <v>92446</v>
          </cell>
          <cell r="B8606" t="str">
            <v>MONTAGEM E DESMONTAGEM DE FÔRMA DE VIGA, ESCORAMENTO COM PONTALETE DE MADEIRA, PÉ-DIREITO SIMPLES, EM MADEIRA SERRADA, 1 UTILIZAÇÃO. AF_12/2015</v>
          </cell>
          <cell r="C8606" t="str">
            <v>M2</v>
          </cell>
          <cell r="D8606">
            <v>107.34</v>
          </cell>
        </row>
        <row r="8607">
          <cell r="A8607">
            <v>92447</v>
          </cell>
          <cell r="B8607" t="str">
            <v>MONTAGEM E DESMONTAGEM DE FÔRMA DE VIGA, ESCORAMENTO COM PONTALETE DE MADEIRA, PÉ-DIREITO SIMPLES, EM MADEIRA SERRADA, 2 UTILIZAÇÕES. AF_12/2015</v>
          </cell>
          <cell r="C8607" t="str">
            <v>M2</v>
          </cell>
          <cell r="D8607">
            <v>80.400000000000006</v>
          </cell>
        </row>
        <row r="8608">
          <cell r="A8608">
            <v>92448</v>
          </cell>
          <cell r="B8608" t="str">
            <v>MONTAGEM E DESMONTAGEM DE FÔRMA DE VIGA, ESCORAMENTO COM PONTALETE DE MADEIRA, PÉ-DIREITO SIMPLES, EM MADEIRA SERRADA, 4 UTILIZAÇÕES. AF_12/2015</v>
          </cell>
          <cell r="C8608" t="str">
            <v>M2</v>
          </cell>
          <cell r="D8608">
            <v>67.09</v>
          </cell>
        </row>
        <row r="8609">
          <cell r="A8609">
            <v>92449</v>
          </cell>
          <cell r="B8609" t="str">
            <v>MONTAGEM E DESMONTAGEM DE FÔRMA DE VIGA, ESCORAMENTO COM GARFO DE MADEIRA, PÉ-DIREITO DUPLO, EM CHAPA DE MADEIRA RESINADA, 2 UTILIZAÇÕES. AF_12/2015</v>
          </cell>
          <cell r="C8609" t="str">
            <v>M2</v>
          </cell>
          <cell r="D8609">
            <v>145.16</v>
          </cell>
        </row>
        <row r="8610">
          <cell r="A8610">
            <v>92450</v>
          </cell>
          <cell r="B8610" t="str">
            <v>MONTAGEM E DESMONTAGEM DE FÔRMA DE VIGA, ESCORAMENTO METÁLICO, PÉ-DIREITO DUPLO, EM CHAPA DE MADEIRA RESINADA, 2 UTILIZAÇÕES. AF_12/2015</v>
          </cell>
          <cell r="C8610" t="str">
            <v>M2</v>
          </cell>
          <cell r="D8610">
            <v>182.92</v>
          </cell>
        </row>
        <row r="8611">
          <cell r="A8611">
            <v>92451</v>
          </cell>
          <cell r="B8611" t="str">
            <v>MONTAGEM E DESMONTAGEM DE FÔRMA DE VIGA, ESCORAMENTO COM GARFO DE MADEIRA, PÉ-DIREITO SIMPLES, EM CHAPA DE MADEIRA RESINADA, 2 UTILIZAÇÕES. AF_12/2015</v>
          </cell>
          <cell r="C8611" t="str">
            <v>M2</v>
          </cell>
          <cell r="D8611">
            <v>100.17</v>
          </cell>
        </row>
        <row r="8612">
          <cell r="A8612">
            <v>92452</v>
          </cell>
          <cell r="B8612" t="str">
            <v>MONTAGEM E DESMONTAGEM DE FÔRMA DE VIGA, ESCORAMENTO METÁLICO, PÉ-DIREITO SIMPLES, EM CHAPA DE MADEIRA RESINADA, 2 UTILIZAÇÕES. AF_12/2015</v>
          </cell>
          <cell r="C8612" t="str">
            <v>M2</v>
          </cell>
          <cell r="D8612">
            <v>96.49</v>
          </cell>
        </row>
        <row r="8613">
          <cell r="A8613">
            <v>92453</v>
          </cell>
          <cell r="B8613" t="str">
            <v>MONTAGEM E DESMONTAGEM DE FÔRMA DE VIGA, ESCORAMENTO COM GARFO DE MADEIRA, PÉ-DIREITO DUPLO, EM CHAPA DE MADEIRA RESINADA, 4 UTILIZAÇÕES. AF_12/2015</v>
          </cell>
          <cell r="C8613" t="str">
            <v>M2</v>
          </cell>
          <cell r="D8613">
            <v>124.61</v>
          </cell>
        </row>
        <row r="8614">
          <cell r="A8614">
            <v>92454</v>
          </cell>
          <cell r="B8614" t="str">
            <v>MONTAGEM E DESMONTAGEM DE FÔRMA DE VIGA, ESCORAMENTO METÁLICO, PÉ-DIREITO DUPLO, EM CHAPA DE MADEIRA RESINADA, 4 UTILIZAÇÕES. AF_12/2015</v>
          </cell>
          <cell r="C8614" t="str">
            <v>M2</v>
          </cell>
          <cell r="D8614">
            <v>203.03</v>
          </cell>
        </row>
        <row r="8615">
          <cell r="A8615">
            <v>92455</v>
          </cell>
          <cell r="B8615" t="str">
            <v>MONTAGEM E DESMONTAGEM DE FÔRMA DE VIGA, ESCORAMENTO COM GARFO DE MADEIRA, PÉ-DIREITO SIMPLES, EM CHAPA DE MADEIRA RESINADA, 4 UTILIZAÇÕES. AF_12/2015</v>
          </cell>
          <cell r="C8615" t="str">
            <v>M2</v>
          </cell>
          <cell r="D8615">
            <v>82.29</v>
          </cell>
        </row>
        <row r="8616">
          <cell r="A8616">
            <v>92456</v>
          </cell>
          <cell r="B8616" t="str">
            <v>MONTAGEM E DESMONTAGEM DE FÔRMA DE VIGA, ESCORAMENTO METÁLICO, PÉ-DIREITO SIMPLES, EM CHAPA DE MADEIRA RESINADA, 4 UTILIZAÇÕES. AF_12/2015</v>
          </cell>
          <cell r="C8616" t="str">
            <v>M2</v>
          </cell>
          <cell r="D8616">
            <v>82.73</v>
          </cell>
        </row>
        <row r="8617">
          <cell r="A8617">
            <v>92457</v>
          </cell>
          <cell r="B8617" t="str">
            <v>MONTAGEM E DESMONTAGEM DE FÔRMA DE VIGA, ESCORAMENTO COM GARFO DE MADEIRA, PÉ-DIREITO DUPLO, EM CHAPA DE MADEIRA RESINADA, 6 UTILIZAÇÕES. AF_12/2015</v>
          </cell>
          <cell r="C8617" t="str">
            <v>M2</v>
          </cell>
          <cell r="D8617">
            <v>107.83</v>
          </cell>
        </row>
        <row r="8618">
          <cell r="A8618">
            <v>92458</v>
          </cell>
          <cell r="B8618" t="str">
            <v>MONTAGEM E DESMONTAGEM DE FÔRMA DE VIGA, ESCORAMENTO METÁLICO, PÉ-DIREITO DUPLO, EM CHAPA DE MADEIRA RESINADA, 6 UTILIZAÇÕES. AF_12/2015</v>
          </cell>
          <cell r="C8618" t="str">
            <v>M2</v>
          </cell>
          <cell r="D8618">
            <v>191.85</v>
          </cell>
        </row>
        <row r="8619">
          <cell r="A8619">
            <v>92459</v>
          </cell>
          <cell r="B8619" t="str">
            <v>MONTAGEM E DESMONTAGEM DE FÔRMA DE VIGA, ESCORAMENTO COM GARFO DE MADEIRA, PÉ-DIREITO SIMPLES, EM CHAPA DE MADEIRA RESINADA, 6 UTILIZAÇÕES. AF_12/2015</v>
          </cell>
          <cell r="C8619" t="str">
            <v>M2</v>
          </cell>
          <cell r="D8619">
            <v>69.540000000000006</v>
          </cell>
        </row>
        <row r="8620">
          <cell r="A8620">
            <v>92460</v>
          </cell>
          <cell r="B8620" t="str">
            <v>MONTAGEM E DESMONTAGEM DE FÔRMA DE VIGA, ESCORAMENTO METÁLICO, PÉ-DIREITO SIMPLES, EM CHAPA DE MADEIRA RESINADA, 6 UTILIZAÇÕES. AF_12/2015</v>
          </cell>
          <cell r="C8620" t="str">
            <v>M2</v>
          </cell>
          <cell r="D8620">
            <v>67.73</v>
          </cell>
        </row>
        <row r="8621">
          <cell r="A8621">
            <v>92461</v>
          </cell>
          <cell r="B8621" t="str">
            <v>MONTAGEM E DESMONTAGEM DE FÔRMA DE VIGA, ESCORAMENTO COM GARFO DE MADEIRA, PÉ-DIREITO DUPLO, EM CHAPA DE MADEIRA RESINADA, 8 UTILIZAÇÕES. AF_12/2015</v>
          </cell>
          <cell r="C8621" t="str">
            <v>M2</v>
          </cell>
          <cell r="D8621">
            <v>99.05</v>
          </cell>
        </row>
        <row r="8622">
          <cell r="A8622">
            <v>92462</v>
          </cell>
          <cell r="B8622" t="str">
            <v>MONTAGEM E DESMONTAGEM DE FÔRMA DE VIGA, ESCORAMENTO METÁLICO, PÉ-DIREITO DUPLO, EM CHAPA DE MADEIRA RESINADA, 8 UTILIZAÇÕES. AF_12/2015</v>
          </cell>
          <cell r="C8622" t="str">
            <v>M2</v>
          </cell>
          <cell r="D8622">
            <v>184.69</v>
          </cell>
        </row>
        <row r="8623">
          <cell r="A8623">
            <v>92463</v>
          </cell>
          <cell r="B8623" t="str">
            <v>MONTAGEM E DESMONTAGEM DE FÔRMA DE VIGA, ESCORAMENTO COM GARFO DE MADEIRA, PÉ-DIREITO SIMPLES, EM CHAPA DE MADEIRA RESINADA, 8 UTILIZAÇÕES. AF_12/2015</v>
          </cell>
          <cell r="C8623" t="str">
            <v>M2</v>
          </cell>
          <cell r="D8623">
            <v>62.71</v>
          </cell>
        </row>
        <row r="8624">
          <cell r="A8624">
            <v>92464</v>
          </cell>
          <cell r="B8624" t="str">
            <v>MONTAGEM E DESMONTAGEM DE FÔRMA DE VIGA, ESCORAMENTO METÁLICO, PÉ-DIREITO SIMPLES, EM CHAPA DE MADEIRA RESINADA, 8 UTILIZAÇÕES. AF_12/2015</v>
          </cell>
          <cell r="C8624" t="str">
            <v>M2</v>
          </cell>
          <cell r="D8624">
            <v>65.02</v>
          </cell>
        </row>
        <row r="8625">
          <cell r="A8625">
            <v>92465</v>
          </cell>
          <cell r="B8625" t="str">
            <v>MONTAGEM E DESMONTAGEM DE FÔRMA DE VIGA, ESCORAMENTO COM GARFO DE MADEIRA, PÉ-DIREITO DUPLO, EM CHAPA DE MADEIRA PLASTIFICADA, 10 UTILIZAÇÕES. AF_12/2015</v>
          </cell>
          <cell r="C8625" t="str">
            <v>M2</v>
          </cell>
          <cell r="D8625">
            <v>77.97</v>
          </cell>
        </row>
        <row r="8626">
          <cell r="A8626">
            <v>92466</v>
          </cell>
          <cell r="B8626" t="str">
            <v>MONTAGEM E DESMONTAGEM DE FÔRMA DE VIGA, ESCORAMENTO METÁLICO, PÉ-DIREITO DUPLO, EM CHAPA DE MADEIRA PLASTIFICADA, 10 UTILIZAÇÕES. AF_12/2015</v>
          </cell>
          <cell r="C8626" t="str">
            <v>M2</v>
          </cell>
          <cell r="D8626">
            <v>179.14</v>
          </cell>
        </row>
        <row r="8627">
          <cell r="A8627">
            <v>92467</v>
          </cell>
          <cell r="B8627" t="str">
            <v>MONTAGEM E DESMONTAGEM DE FÔRMA DE VIGA, ESCORAMENTO COM GARFO DE MADEIRA, PÉ-DIREITO SIMPLES, EM CHAPA DE MADEIRA PLASTIFICADA, 10 UTILIZAÇÕES. AF_12/2015</v>
          </cell>
          <cell r="C8627" t="str">
            <v>M2</v>
          </cell>
          <cell r="D8627">
            <v>50.44</v>
          </cell>
        </row>
        <row r="8628">
          <cell r="A8628">
            <v>92468</v>
          </cell>
          <cell r="B8628" t="str">
            <v>MONTAGEM E DESMONTAGEM DE FÔRMA DE VIGA, ESCORAMENTO METÁLICO, PÉ-DIREITO SIMPLES, EM CHAPA DE MADEIRA PLASTIFICADA, 10 UTILIZAÇÕES. AF_12/2015</v>
          </cell>
          <cell r="C8628" t="str">
            <v>M2</v>
          </cell>
          <cell r="D8628">
            <v>59.77</v>
          </cell>
        </row>
        <row r="8629">
          <cell r="A8629">
            <v>92469</v>
          </cell>
          <cell r="B8629" t="str">
            <v>MONTAGEM E DESMONTAGEM DE FÔRMA DE VIGA, ESCORAMENTO COM GARFO DE MADEIRA, PÉ-DIREITO DUPLO, EM CHAPA DE MADEIRA PLASTIFICADA, 12 UTILIZAÇÕES. AF_12/2015</v>
          </cell>
          <cell r="C8629" t="str">
            <v>M2</v>
          </cell>
          <cell r="D8629">
            <v>70.84</v>
          </cell>
        </row>
        <row r="8630">
          <cell r="A8630">
            <v>92470</v>
          </cell>
          <cell r="B8630" t="str">
            <v>MONTAGEM E DESMONTAGEM DE FÔRMA DE VIGA, ESCORAMENTO METÁLICO, PÉ-DIREITO DUPLO, EM CHAPA DE MADEIRA PLASTIFICADA, 12 UTILIZAÇÕES. AF_12/2015</v>
          </cell>
          <cell r="C8630" t="str">
            <v>M2</v>
          </cell>
          <cell r="D8630">
            <v>175.2</v>
          </cell>
        </row>
        <row r="8631">
          <cell r="A8631">
            <v>92471</v>
          </cell>
          <cell r="B8631" t="str">
            <v>MONTAGEM E DESMONTAGEM DE FÔRMA DE VIGA, ESCORAMENTO COM GARFO DE MADEIRA, PÉ-DIREITO SIMPLES, EM CHAPA DE MADEIRA PLASTIFICADA, 12 UTILIZAÇÕES. AF_12/2015</v>
          </cell>
          <cell r="C8631" t="str">
            <v>M2</v>
          </cell>
          <cell r="D8631">
            <v>45.88</v>
          </cell>
        </row>
        <row r="8632">
          <cell r="A8632">
            <v>92472</v>
          </cell>
          <cell r="B8632" t="str">
            <v>MONTAGEM E DESMONTAGEM DE FÔRMA DE VIGA, ESCORAMENTO METÁLICO, PÉ-DIREITO SIMPLES, EM CHAPA DE MADEIRA PLASTIFICADA, 12 UTILIZAÇÕES. AF_12/2015</v>
          </cell>
          <cell r="C8632" t="str">
            <v>M2</v>
          </cell>
          <cell r="D8632">
            <v>56.37</v>
          </cell>
        </row>
        <row r="8633">
          <cell r="A8633">
            <v>92473</v>
          </cell>
          <cell r="B8633" t="str">
            <v>MONTAGEM E DESMONTAGEM DE FÔRMA DE VIGA, ESCORAMENTO COM GARFO DE MADEIRA, PÉ-DIREITO DUPLO, EM CHAPA DE MADEIRA PLASTIFICADA, 14 UTILIZAÇÕES. AF_12/2015</v>
          </cell>
          <cell r="C8633" t="str">
            <v>M2</v>
          </cell>
          <cell r="D8633">
            <v>65.03</v>
          </cell>
        </row>
        <row r="8634">
          <cell r="A8634">
            <v>92474</v>
          </cell>
          <cell r="B8634" t="str">
            <v>MONTAGEM E DESMONTAGEM DE FÔRMA DE VIGA, ESCORAMENTO METÁLICO, PÉ-DIREITO DUPLO, EM CHAPA DE MADEIRA PLASTIFICADA, 14 UTILIZAÇÕES. AF_12/2015</v>
          </cell>
          <cell r="C8634" t="str">
            <v>M2</v>
          </cell>
          <cell r="D8634">
            <v>171.78</v>
          </cell>
        </row>
        <row r="8635">
          <cell r="A8635">
            <v>92475</v>
          </cell>
          <cell r="B8635" t="str">
            <v>MONTAGEM E DESMONTAGEM DE FÔRMA DE VIGA, ESCORAMENTO COM GARFO DE MADEIRA, PÉ-DIREITO SIMPLES, EM CHAPA DE MADEIRA PLASTIFICADA, 14 UTILIZAÇÕES. AF_12/2015</v>
          </cell>
          <cell r="C8635" t="str">
            <v>M2</v>
          </cell>
          <cell r="D8635">
            <v>42.17</v>
          </cell>
        </row>
        <row r="8636">
          <cell r="A8636">
            <v>92476</v>
          </cell>
          <cell r="B8636" t="str">
            <v>MONTAGEM E DESMONTAGEM DE FÔRMA DE VIGA, ESCORAMENTO METÁLICO, PÉ-DIREITO SIMPLES, EM CHAPA DE MADEIRA PLASTIFICADA, 14 UTILIZAÇÕES. AF_12/2015</v>
          </cell>
          <cell r="C8636" t="str">
            <v>M2</v>
          </cell>
          <cell r="D8636">
            <v>53.47</v>
          </cell>
        </row>
        <row r="8637">
          <cell r="A8637">
            <v>92477</v>
          </cell>
          <cell r="B8637" t="str">
            <v>MONTAGEM E DESMONTAGEM DE FÔRMA DE VIGA, ESCORAMENTO COM GARFO DE MADEIRA, PÉ-DIREITO DUPLO, EM CHAPA DE MADEIRA PLASTIFICADA, 18 UTILIZAÇÕES. AF_12/2015</v>
          </cell>
          <cell r="C8637" t="str">
            <v>M2</v>
          </cell>
          <cell r="D8637">
            <v>52.73</v>
          </cell>
        </row>
        <row r="8638">
          <cell r="A8638">
            <v>92478</v>
          </cell>
          <cell r="B8638" t="str">
            <v>MONTAGEM E DESMONTAGEM DE FÔRMA DE VIGA, ESCORAMENTO METÁLICO, PÉ-DIREITO DUPLO, EM CHAPA DE MADEIRA PLASTIFICADA, 18 UTILIZAÇÕES. AF_12/2015</v>
          </cell>
          <cell r="C8638" t="str">
            <v>M2</v>
          </cell>
          <cell r="D8638">
            <v>165.1</v>
          </cell>
        </row>
        <row r="8639">
          <cell r="A8639">
            <v>92479</v>
          </cell>
          <cell r="B8639" t="str">
            <v>MONTAGEM E DESMONTAGEM DE FÔRMA DE VIGA, ESCORAMENTO COM GARFO DE MADEIRA, PÉ-DIREITO SIMPLES, EM CHAPA DE MADEIRA PLASTIFICADA, 18 UTILIZAÇÕES. AF_12/2015</v>
          </cell>
          <cell r="C8639" t="str">
            <v>M2</v>
          </cell>
          <cell r="D8639">
            <v>34.270000000000003</v>
          </cell>
        </row>
        <row r="8640">
          <cell r="A8640">
            <v>92480</v>
          </cell>
          <cell r="B8640" t="str">
            <v>MONTAGEM E DESMONTAGEM DE FÔRMA DE VIGA, ESCORAMENTO METÁLICO, PÉ-DIREITO SIMPLES, EM CHAPA DE MADEIRA PLASTIFICADA, 18 UTILIZAÇÕES. AF_12/2015</v>
          </cell>
          <cell r="C8640" t="str">
            <v>M2</v>
          </cell>
          <cell r="D8640">
            <v>47.72</v>
          </cell>
        </row>
        <row r="8641">
          <cell r="A8641">
            <v>92481</v>
          </cell>
          <cell r="B8641" t="str">
            <v>MONTAGEM E DESMONTAGEM DE FÔRMA DE LAJE MACIÇA COM ÁREA MÉDIA MENOR OU IGUAL A 20 M², PÉ-DIREITO SIMPLES, EM MADEIRA SERRADA, 1 UTILIZAÇÃO. AF_12/2015</v>
          </cell>
          <cell r="C8641" t="str">
            <v>M2</v>
          </cell>
          <cell r="D8641">
            <v>136.81</v>
          </cell>
        </row>
        <row r="8642">
          <cell r="A8642">
            <v>92482</v>
          </cell>
          <cell r="B8642" t="str">
            <v>MONTAGEM E DESMONTAGEM DE FÔRMA DE LAJE MACIÇA COM ÁREA MÉDIA MAIOR QUE 20 M², PÉ-DIREITO SIMPLES, EM MADEIRA SERRADA, 1 UTILIZAÇÃO. AF_12/2015</v>
          </cell>
          <cell r="C8642" t="str">
            <v>M2</v>
          </cell>
          <cell r="D8642">
            <v>127.58</v>
          </cell>
        </row>
        <row r="8643">
          <cell r="A8643">
            <v>92483</v>
          </cell>
          <cell r="B8643" t="str">
            <v>MONTAGEM E DESMONTAGEM DE FÔRMA DE LAJE MACIÇA COM ÁREA MÉDIA MENOR OU IGUAL A 20 M², PÉ-DIREITO SIMPLES, EM MADEIRA SERRADA, 2 UTILIZAÇÕES. AF_12/2015</v>
          </cell>
          <cell r="C8643" t="str">
            <v>M2</v>
          </cell>
          <cell r="D8643">
            <v>109.75</v>
          </cell>
        </row>
        <row r="8644">
          <cell r="A8644">
            <v>92484</v>
          </cell>
          <cell r="B8644" t="str">
            <v>MONTAGEM E DESMONTAGEM DE FÔRMA DE LAJE MACIÇA COM ÁREA MÉDIA MAIOR QUE 20 M², PÉ-DIREITO SIMPLES, EM MADEIRA SERRADA, 2 UTILIZAÇÕES. AF_12/2015</v>
          </cell>
          <cell r="C8644" t="str">
            <v>M2</v>
          </cell>
          <cell r="D8644">
            <v>101.6</v>
          </cell>
        </row>
        <row r="8645">
          <cell r="A8645">
            <v>92485</v>
          </cell>
          <cell r="B8645" t="str">
            <v>MONTAGEM E DESMONTAGEM DE FÔRMA DE LAJE MACIÇA COM ÁREA MÉDIA MENOR OU IGUAL A 20 M², PÉ-DIREITO SIMPLES, EM MADEIRA SERRADA, 4 UTILIZAÇÕES. AF_12/2015</v>
          </cell>
          <cell r="C8645" t="str">
            <v>M2</v>
          </cell>
          <cell r="D8645">
            <v>81.5</v>
          </cell>
        </row>
        <row r="8646">
          <cell r="A8646">
            <v>92486</v>
          </cell>
          <cell r="B8646" t="str">
            <v>MONTAGEM E DESMONTAGEM DE FÔRMA DE LAJE MACIÇA COM ÁREA MÉDIA MAIOR QUE 20 M², PÉ-DIREITO SIMPLES, EM MADEIRA SERRADA, 4 UTILIZAÇÕES. AF_12/2015</v>
          </cell>
          <cell r="C8646" t="str">
            <v>M2</v>
          </cell>
          <cell r="D8646">
            <v>75.23</v>
          </cell>
        </row>
        <row r="8647">
          <cell r="A8647">
            <v>92487</v>
          </cell>
          <cell r="B8647" t="str">
            <v>MONTAGEM E DESMONTAGEM DE FÔRMA DE LAJE NERVURADA COM CUBETA E ASSOALHO COM ÁREA MÉDIA MENOR OU IGUAL A 20 M², PÉ-DIREITO DUPLO, EM CHAPA DE MADEIRA COMPENSADA RESINADA, 8 UTILIZAÇÕES. AF_12/2015</v>
          </cell>
          <cell r="C8647" t="str">
            <v>M2</v>
          </cell>
          <cell r="D8647">
            <v>68.680000000000007</v>
          </cell>
        </row>
        <row r="8648">
          <cell r="A8648">
            <v>92488</v>
          </cell>
          <cell r="B8648" t="str">
            <v>MONTAGEM E DESMONTAGEM DE FÔRMA DE LAJE NERVURADA COM CUBETA E ASSOALHO COM ÁREA MÉDIA MAIOR QUE 20 M², PÉ-DIREITO DUPLO, EM CHAPA DE MADEIRA COMPENSADA RESINADA, 8 UTILIZAÇÕES. AF_12/2015</v>
          </cell>
          <cell r="C8648" t="str">
            <v>M2</v>
          </cell>
          <cell r="D8648">
            <v>66.510000000000005</v>
          </cell>
        </row>
        <row r="8649">
          <cell r="A8649">
            <v>92489</v>
          </cell>
          <cell r="B8649" t="str">
            <v>MONTAGEM E DESMONTAGEM DE FÔRMA DE LAJE NERVURADA COM CUBETA E ASSOALHO COM ÁREA MÉDIA MENOR OU IGUAL A 20 M², PÉ-DIREITO SIMPLES, EM CHAPA DE MADEIRA COMPENSADA RESINADA, 8 UTILIZAÇÕES. AF_12/2015</v>
          </cell>
          <cell r="C8649" t="str">
            <v>M2</v>
          </cell>
          <cell r="D8649">
            <v>38.229999999999997</v>
          </cell>
        </row>
        <row r="8650">
          <cell r="A8650">
            <v>92490</v>
          </cell>
          <cell r="B8650" t="str">
            <v>MONTAGEM E DESMONTAGEM DE FÔRMA DE LAJE NERVURADA COM CUBETA E ASSOALHO COM ÁREA MÉDIA MAIOR QUE 20 M², PÉ-DIREITO SIMPLES, EM CHAPA DE MADEIRA COMPENSADA RESINADA, 8 UTILIZAÇÕES. AF_12/2015</v>
          </cell>
          <cell r="C8650" t="str">
            <v>M2</v>
          </cell>
          <cell r="D8650">
            <v>36.26</v>
          </cell>
        </row>
        <row r="8651">
          <cell r="A8651">
            <v>92491</v>
          </cell>
          <cell r="B8651" t="str">
            <v>MONTAGEM E DESMONTAGEM DE FÔRMA DE LAJE NERVURADA COM CUBETA E ASSOALHO COM ÁREA MÉDIA MENOR OU IGUAL A 20 M², PÉ-DIREITO DUPLO, EM CHAPA DE MADEIRA COMPENSADA RESINADA, 10 UTILIZAÇÕES. AF_12/2015</v>
          </cell>
          <cell r="C8651" t="str">
            <v>M2</v>
          </cell>
          <cell r="D8651">
            <v>66.44</v>
          </cell>
        </row>
        <row r="8652">
          <cell r="A8652">
            <v>92492</v>
          </cell>
          <cell r="B8652" t="str">
            <v>MONTAGEM E DESMONTAGEM DE FÔRMA DE LAJE NERVURADA COM CUBETA E ASSOALHO COM ÁREA MÉDIA MAIOR QUE 20 M², PÉ-DIREITO DUPLO, EM CHAPA DE MADEIRA COMPENSADA RESINADA, 10 UTILIZAÇÕES. AF_12/2015</v>
          </cell>
          <cell r="C8652" t="str">
            <v>M2</v>
          </cell>
          <cell r="D8652">
            <v>64.37</v>
          </cell>
        </row>
        <row r="8653">
          <cell r="A8653">
            <v>92493</v>
          </cell>
          <cell r="B8653" t="str">
            <v>MONTAGEM E DESMONTAGEM DE FÔRMA DE LAJE NERVURADA COM CUBETA E ASSOALHO COM ÁREA MÉDIA MENOR OU IGUAL A 20 M², PÉ-DIREITO SIMPLES, EM CHAPA DE MADEIRA COMPENSADA RESINADA, 10 UTILIZAÇÕES. AF_12/2015</v>
          </cell>
          <cell r="C8653" t="str">
            <v>M2</v>
          </cell>
          <cell r="D8653">
            <v>33.96</v>
          </cell>
        </row>
        <row r="8654">
          <cell r="A8654">
            <v>92494</v>
          </cell>
          <cell r="B8654" t="str">
            <v>MONTAGEM E DESMONTAGEM DE FÔRMA DE LAJE NERVURADA COM CUBETA E ASSOALHO COM ÁREA MÉDIA MAIOR QUE 20 M², PÉ-DIREITO SIMPLES, EM CHAPA DE MADEIRA COMPENSADA RESINADA, 10 UTILIZAÇÕES. AF_12/2015</v>
          </cell>
          <cell r="C8654" t="str">
            <v>M2</v>
          </cell>
          <cell r="D8654">
            <v>34.44</v>
          </cell>
        </row>
        <row r="8655">
          <cell r="A8655">
            <v>92495</v>
          </cell>
          <cell r="B8655" t="str">
            <v>MONTAGEM E DESMONTAGEM DE FÔRMA DE LAJE NERVURADA COM CUBETA E ASSOALHO COM ÁREA MÉDIA MENOR OU IGUAL A 20 M², PÉ-DIREITO DUPLO, EM CHAPA DE MADEIRA COMPENSADA RESINADA, 12 UTILIZAÇÕES. AF_12/2015</v>
          </cell>
          <cell r="C8655" t="str">
            <v>M2</v>
          </cell>
          <cell r="D8655">
            <v>64.89</v>
          </cell>
        </row>
        <row r="8656">
          <cell r="A8656">
            <v>92496</v>
          </cell>
          <cell r="B8656" t="str">
            <v>MONTAGEM E DESMONTAGEM DE FÔRMA DE LAJE NERVURADA COM CUBETA E ASSOALHO COM ÁREA MÉDIA MAIOR QUE 20 M², PÉ-DIREITO DUPLO, EM CHAPA DE MADEIRA COMPENSADA RESINADA, 12 UTILIZAÇÕES. AF_12/2015</v>
          </cell>
          <cell r="C8656" t="str">
            <v>M2</v>
          </cell>
          <cell r="D8656">
            <v>62.92</v>
          </cell>
        </row>
        <row r="8657">
          <cell r="A8657">
            <v>92497</v>
          </cell>
          <cell r="B8657" t="str">
            <v>MONTAGEM E DESMONTAGEM DE FÔRMA DE LAJE NERVURADA COM CUBETA E ASSOALHO COM ÁREA MÉDIA MENOR OU IGUAL A 20 M², PÉ-DIREITO SIMPLES, EM CHAPA DE MADEIRA COMPENSADA RESINADA, 12 UTILIZAÇÕES. AF_12/2015</v>
          </cell>
          <cell r="C8657" t="str">
            <v>M2</v>
          </cell>
          <cell r="D8657">
            <v>35.04</v>
          </cell>
        </row>
        <row r="8658">
          <cell r="A8658">
            <v>92498</v>
          </cell>
          <cell r="B8658" t="str">
            <v>MONTAGEM E DESMONTAGEM DE FÔRMA DE LAJE NERVURADA COM CUBETA E ASSOALHO COM ÁREA MÉDIA MAIOR QUE 20 M², PÉ-DIREITO SIMPLES, EM CHAPA DE MADEIRA COMPENSADA RESINADA, 12 UTILIZAÇÕES. AF_12/2015</v>
          </cell>
          <cell r="C8658" t="str">
            <v>M2</v>
          </cell>
          <cell r="D8658">
            <v>33.200000000000003</v>
          </cell>
        </row>
        <row r="8659">
          <cell r="A8659">
            <v>92499</v>
          </cell>
          <cell r="B8659" t="str">
            <v>MONTAGEM E DESMONTAGEM DE FÔRMA DE LAJE NERVURADA COM CUBETA E ASSOALHO COM ÁREA MÉDIA MENOR OU IGUAL A 20 M², PÉ-DIREITO DUPLO, EM CHAPA DE MADEIRA COMPENSADA RESINADA, 14 UTILIZAÇÕES. AF_12/2015</v>
          </cell>
          <cell r="C8659" t="str">
            <v>M2</v>
          </cell>
          <cell r="D8659">
            <v>64</v>
          </cell>
        </row>
        <row r="8660">
          <cell r="A8660">
            <v>92500</v>
          </cell>
          <cell r="B8660" t="str">
            <v>MONTAGEM E DESMONTAGEM DE FÔRMA DE LAJE NERVURADA COM CUBETA E ASSOALHO COM ÁREA MÉDIA MAIOR QUE 20 M², PÉ-DIREITO DUPLO, EM CHAPA DE MADEIRA COMPENSADA RESINADA, 14 UTILIZAÇÕES. AF_12/2015</v>
          </cell>
          <cell r="C8660" t="str">
            <v>M2</v>
          </cell>
          <cell r="D8660">
            <v>62.08</v>
          </cell>
        </row>
        <row r="8661">
          <cell r="A8661">
            <v>92501</v>
          </cell>
          <cell r="B8661" t="str">
            <v>MONTAGEM E DESMONTAGEM DE FÔRMA DE LAJE NERVURADA COM CUBETA E ASSOALHO COM ÁREA MÉDIA MENOR OU IGUAL A 20 M², PÉ-DIREITO SIMPLES, EM CHAPA DE MADEIRA COMPENSADA RESINADA, 14 UTILIZAÇÕES. AF_12/2015</v>
          </cell>
          <cell r="C8661" t="str">
            <v>M2</v>
          </cell>
          <cell r="D8661">
            <v>34.299999999999997</v>
          </cell>
        </row>
        <row r="8662">
          <cell r="A8662">
            <v>92502</v>
          </cell>
          <cell r="B8662" t="str">
            <v>MONTAGEM E DESMONTAGEM DE FÔRMA DE LAJE NERVURADA COM CUBETA E ASSOALHO COM ÁREA MÉDIA MAIOR QUE 20 M², PÉ-DIREITO SIMPLES, EM CHAPA DE MADEIRA COMPENSADA RESINADA, 14 UTILIZAÇÕES. AF_12/2015</v>
          </cell>
          <cell r="C8662" t="str">
            <v>M2</v>
          </cell>
          <cell r="D8662">
            <v>32.51</v>
          </cell>
        </row>
        <row r="8663">
          <cell r="A8663">
            <v>92503</v>
          </cell>
          <cell r="B8663" t="str">
            <v>MONTAGEM E DESMONTAGEM DE FÔRMA DE LAJE NERVURADA COM CUBETA E ASSOALHO COM ÁREA MÉDIA MENOR OU IGUAL A 20 M², PÉ-DIREITO DUPLO, EM CHAPA DE MADEIRA COMPENSADA RESINADA, 18 UTILIZAÇÕES. AF_12/2015</v>
          </cell>
          <cell r="C8663" t="str">
            <v>M2</v>
          </cell>
          <cell r="D8663">
            <v>62.53</v>
          </cell>
        </row>
        <row r="8664">
          <cell r="A8664">
            <v>92504</v>
          </cell>
          <cell r="B8664" t="str">
            <v>MONTAGEM E DESMONTAGEM DE FÔRMA DE LAJE NERVURADA COM CUBETA E ASSOALHO COM ÁREA MÉDIA MAIOR QUE 20 M², PÉ-DIREITO DUPLO, EM CHAPA DE MADEIRA COMPENSADA RESINADA, 18 UTILIZAÇÕES. AF_12/2015</v>
          </cell>
          <cell r="C8664" t="str">
            <v>M2</v>
          </cell>
          <cell r="D8664">
            <v>37.119999999999997</v>
          </cell>
        </row>
        <row r="8665">
          <cell r="A8665">
            <v>92505</v>
          </cell>
          <cell r="B8665" t="str">
            <v>MONTAGEM E DESMONTAGEM DE FÔRMA DE LAJE NERVURADA COM CUBETA E ASSOALHO COM ÁREA MÉDIA MENOR OU IGUAL A 20 M², PÉ-DIREITO SIMPLES, EM CHAPA DE MADEIRA COMPENSADA RESINADA, 18 UTILIZAÇÕES. AF_12/2015</v>
          </cell>
          <cell r="C8665" t="str">
            <v>M2</v>
          </cell>
          <cell r="D8665">
            <v>33.04</v>
          </cell>
        </row>
        <row r="8666">
          <cell r="A8666">
            <v>92506</v>
          </cell>
          <cell r="B8666" t="str">
            <v>MONTAGEM E DESMONTAGEM DE FÔRMA DE LAJE NERVURADA COM CUBETA E ASSOALHO COM ÁREA MÉDIA MAIOR QUE 20 M², PÉ-DIREITO SIMPLES, EM CHAPA DE MADEIRA COMPENSADA RESINADA, 18 UTILIZAÇÕES. AF_12/2015</v>
          </cell>
          <cell r="C8666" t="str">
            <v>M2</v>
          </cell>
          <cell r="D8666">
            <v>31.32</v>
          </cell>
        </row>
        <row r="8667">
          <cell r="A8667">
            <v>92507</v>
          </cell>
          <cell r="B8667" t="str">
            <v>MONTAGEM E DESMONTAGEM DE FÔRMA DE LAJE MACIÇA COM ÁREA MÉDIA MENOR OU IGUAL A 20 M², PÉ-DIREITO DUPLO, EM CHAPA DE MADEIRA COMPENSADA RESINADA, 2 UTILIZAÇÕES. AF_12/2015</v>
          </cell>
          <cell r="C8667" t="str">
            <v>M2</v>
          </cell>
          <cell r="D8667">
            <v>60.11</v>
          </cell>
        </row>
        <row r="8668">
          <cell r="A8668">
            <v>92508</v>
          </cell>
          <cell r="B8668" t="str">
            <v>MONTAGEM E DESMONTAGEM DE FÔRMA DE LAJE MACIÇA COM ÁREA MÉDIA MAIOR QUE 20 M², PÉ-DIREITO DUPLO, EM CHAPA DE MADEIRA COMPENSADA RESINADA, 2 UTILIZAÇÕES. AF_12/2015</v>
          </cell>
          <cell r="C8668" t="str">
            <v>M2</v>
          </cell>
          <cell r="D8668">
            <v>58.38</v>
          </cell>
        </row>
        <row r="8669">
          <cell r="A8669">
            <v>92509</v>
          </cell>
          <cell r="B8669" t="str">
            <v>MONTAGEM E DESMONTAGEM DE FÔRMA DE LAJE MACIÇA COM ÁREA MÉDIA MENOR OU IGUAL A 20 M², PÉ-DIREITO SIMPLES, EM CHAPA DE MADEIRA COMPENSADA RESINADA, 2 UTILIZAÇÕES. AF_12/2015</v>
          </cell>
          <cell r="C8669" t="str">
            <v>M2</v>
          </cell>
          <cell r="D8669">
            <v>33.630000000000003</v>
          </cell>
        </row>
        <row r="8670">
          <cell r="A8670">
            <v>92510</v>
          </cell>
          <cell r="B8670" t="str">
            <v>MONTAGEM E DESMONTAGEM DE FÔRMA DE LAJE MACIÇA COM ÁREA MÉDIA MAIOR QUE 20 M², PÉ-DIREITO SIMPLES, EM CHAPA DE MADEIRA COMPENSADA RESINADA, 2 UTILIZAÇÕES. AF_12/2015</v>
          </cell>
          <cell r="C8670" t="str">
            <v>M2</v>
          </cell>
          <cell r="D8670">
            <v>32.04</v>
          </cell>
        </row>
        <row r="8671">
          <cell r="A8671">
            <v>92511</v>
          </cell>
          <cell r="B8671" t="str">
            <v>MONTAGEM E DESMONTAGEM DE FÔRMA DE LAJE MACIÇA COM ÁREA MÉDIA MENOR OU IGUAL A 20 M², PÉ-DIREITO DUPLO, EM CHAPA DE MADEIRA COMPENSADA RESINADA, 4 UTILIZAÇÕES. AF_12/2015</v>
          </cell>
          <cell r="C8671" t="str">
            <v>M2</v>
          </cell>
          <cell r="D8671">
            <v>56.16</v>
          </cell>
        </row>
        <row r="8672">
          <cell r="A8672">
            <v>92512</v>
          </cell>
          <cell r="B8672" t="str">
            <v>MONTAGEM E DESMONTAGEM DE FÔRMA DE LAJE MACIÇA COM ÁREA MÉDIA MAIOR QUE 20 M², PÉ-DIREITO DUPLO, EM CHAPA DE MADEIRA COMPENSADA RESINADA, 4 UTILIZAÇÕES. AF_12/2015</v>
          </cell>
          <cell r="C8672" t="str">
            <v>M2</v>
          </cell>
          <cell r="D8672">
            <v>54.83</v>
          </cell>
        </row>
        <row r="8673">
          <cell r="A8673">
            <v>92513</v>
          </cell>
          <cell r="B8673" t="str">
            <v>MONTAGEM E DESMONTAGEM DE FÔRMA DE LAJE MACIÇA COM ÁREA MÉDIA MENOR OU IGUAL A 20 M², PÉ-DIREITO SIMPLES, EM CHAPA DE MADEIRA COMPENSADA RESINADA, 4 UTILIZAÇÕES. AF_12/2015</v>
          </cell>
          <cell r="C8673" t="str">
            <v>M2</v>
          </cell>
          <cell r="D8673">
            <v>24.96</v>
          </cell>
        </row>
        <row r="8674">
          <cell r="A8674">
            <v>92514</v>
          </cell>
          <cell r="B8674" t="str">
            <v>MONTAGEM E DESMONTAGEM DE FÔRMA DE LAJE MACIÇA COM ÁREA MÉDIA MAIOR QUE 20 M², PÉ-DIREITO SIMPLES, EM CHAPA DE MADEIRA COMPENSADA RESINADA, 4 UTILIZAÇÕES. AF_12/2015</v>
          </cell>
          <cell r="C8674" t="str">
            <v>M2</v>
          </cell>
          <cell r="D8674">
            <v>23.74</v>
          </cell>
        </row>
        <row r="8675">
          <cell r="A8675">
            <v>92515</v>
          </cell>
          <cell r="B8675" t="str">
            <v>MONTAGEM E DESMONTAGEM DE FÔRMA DE LAJE MACIÇA COM ÁREA MÉDIA MAIOR QUE 20 M², PÉ-DIREITO DUPLO, EM CHAPA DE MADEIRA COMPENSADA RESINADA, 6 UTILIZAÇÕES. AF_12/2015</v>
          </cell>
          <cell r="C8675" t="str">
            <v>M2</v>
          </cell>
          <cell r="D8675">
            <v>51.01</v>
          </cell>
        </row>
        <row r="8676">
          <cell r="A8676">
            <v>92516</v>
          </cell>
          <cell r="B8676" t="str">
            <v>MONTAGEM E DESMONTAGEM DE FÔRMA DE LAJE MACIÇA COM ÁREA MÉDIA MENOR OU IGUAL A 20 M², PÉ-DIREITO DUPLO, EM CHAPA DE MADEIRA COMPENSADA RESINADA, 6 UTILIZAÇÕES. AF_12/2015</v>
          </cell>
          <cell r="C8676" t="str">
            <v>M2</v>
          </cell>
          <cell r="D8676">
            <v>49.87</v>
          </cell>
        </row>
        <row r="8677">
          <cell r="A8677">
            <v>92517</v>
          </cell>
          <cell r="B8677" t="str">
            <v>MONTAGEM E DESMONTAGEM DE FÔRMA DE LAJE MACIÇA COM ÁREA MÉDIA MENOR OU IGUAL A 20 M², PÉ-DIREITO SIMPLES, EM CHAPA DE MADEIRA COMPENSADA RESINADA, 6 UTILIZAÇÕES. AF_12/2015</v>
          </cell>
          <cell r="C8677" t="str">
            <v>M2</v>
          </cell>
          <cell r="D8677">
            <v>20.86</v>
          </cell>
        </row>
        <row r="8678">
          <cell r="A8678">
            <v>92518</v>
          </cell>
          <cell r="B8678" t="str">
            <v>MONTAGEM E DESMONTAGEM DE FÔRMA DE LAJE MACIÇA COM ÁREA MÉDIA MAIOR QUE 20 M², PÉ-DIREITO SIMPLES, EM CHAPA DE MADEIRA COMPENSADA RESINADA, 6 UTILIZAÇÕES. AF_12/2015</v>
          </cell>
          <cell r="C8678" t="str">
            <v>M2</v>
          </cell>
          <cell r="D8678">
            <v>19.79</v>
          </cell>
        </row>
        <row r="8679">
          <cell r="A8679">
            <v>92519</v>
          </cell>
          <cell r="B8679" t="str">
            <v>MONTAGEM E DESMONTAGEM DE FÔRMA DE LAJE MACIÇA COM ÁREA MÉDIA MENOR OU IGUAL A 20 M², PÉ-DIREITO DUPLO, EM CHAPA DE MADEIRA COMPENSADA RESINADA, 8 UTILIZAÇÕES. AF_12/2015</v>
          </cell>
          <cell r="C8679" t="str">
            <v>M2</v>
          </cell>
          <cell r="D8679">
            <v>48.39</v>
          </cell>
        </row>
        <row r="8680">
          <cell r="A8680">
            <v>92520</v>
          </cell>
          <cell r="B8680" t="str">
            <v>MONTAGEM E DESMONTAGEM DE FÔRMA DE LAJE MACIÇA COM ÁREA MÉDIA MAIOR QUE 20 M², PÉ-DIREITO DUPLO, EM CHAPA DE MADEIRA COMPENSADA RESINADA, 8 UTILIZAÇÕES. AF_12/2015</v>
          </cell>
          <cell r="C8680" t="str">
            <v>M2</v>
          </cell>
          <cell r="D8680">
            <v>47.33</v>
          </cell>
        </row>
        <row r="8681">
          <cell r="A8681">
            <v>92521</v>
          </cell>
          <cell r="B8681" t="str">
            <v>MONTAGEM E DESMONTAGEM DE FÔRMA DE LAJE MACIÇA COM ÁREA MÉDIA MENOR OU IGUAL A 20 M², PÉ-DIREITO SIMPLES, EM CHAPA DE MADEIRA COMPENSADA RESINADA, 8 UTILIZAÇÕES. AF_12/2015</v>
          </cell>
          <cell r="C8681" t="str">
            <v>M2</v>
          </cell>
          <cell r="D8681">
            <v>18.739999999999998</v>
          </cell>
        </row>
        <row r="8682">
          <cell r="A8682">
            <v>92522</v>
          </cell>
          <cell r="B8682" t="str">
            <v>MONTAGEM E DESMONTAGEM DE FÔRMA DE LAJE MACIÇA COM ÁREA MÉDIA MAIOR QUE 20 M², PÉ-DIREITO SIMPLES, EM CHAPA DE MADEIRA COMPENSADA RESINADA, 8 UTILIZAÇÕES. AF_12/2015</v>
          </cell>
          <cell r="C8682" t="str">
            <v>M2</v>
          </cell>
          <cell r="D8682">
            <v>17.739999999999998</v>
          </cell>
        </row>
        <row r="8683">
          <cell r="A8683">
            <v>92523</v>
          </cell>
          <cell r="B8683" t="str">
            <v>MONTAGEM E DESMONTAGEM DE FÔRMA DE LAJE MACIÇA COM ÁREA MÉDIA MENOR OU IGUAL A 20 M², PÉ-DIREITO DUPLO, EM CHAPA DE MADEIRA COMPENSADA PLASTIFICADA, 10 UTILIZAÇÕES. AF_12/2015</v>
          </cell>
          <cell r="C8683" t="str">
            <v>M2</v>
          </cell>
          <cell r="D8683">
            <v>47.49</v>
          </cell>
        </row>
        <row r="8684">
          <cell r="A8684">
            <v>92524</v>
          </cell>
          <cell r="B8684" t="str">
            <v>MONTAGEM E DESMONTAGEM DE FÔRMA DE LAJE MACIÇA COM ÁREA MÉDIA MAIOR QUE 20 M², PÉ-DIREITO DUPLO, EM CHAPA DE MADEIRA COMPENSADA PLASTIFICADA, 10 UTILIZAÇÕES. AF_12/2015</v>
          </cell>
          <cell r="C8684" t="str">
            <v>M2</v>
          </cell>
          <cell r="D8684">
            <v>46.49</v>
          </cell>
        </row>
        <row r="8685">
          <cell r="A8685">
            <v>92525</v>
          </cell>
          <cell r="B8685" t="str">
            <v>MONTAGEM E DESMONTAGEM DE FÔRMA DE LAJE MACIÇA COM ÁREA MÉDIA MENOR OU IGUAL A 20 M², PÉ-DIREITO SIMPLES, EM CHAPA DE MADEIRA COMPENSADA PLASTIFICADA, 10 UTILIZAÇÕES. AF_12/2015</v>
          </cell>
          <cell r="C8685" t="str">
            <v>M2</v>
          </cell>
          <cell r="D8685">
            <v>18.149999999999999</v>
          </cell>
        </row>
        <row r="8686">
          <cell r="A8686">
            <v>92526</v>
          </cell>
          <cell r="B8686" t="str">
            <v>MONTAGEM E DESMONTAGEM DE FÔRMA DE LAJE MACIÇA COM ÁREA MÉDIA MAIOR QUE 20 M², PÉ-DIREITO SIMPLES, EM CHAPA DE MADEIRA COMPENSADA PLASTIFICADA, 10 UTILIZAÇÕES. AF_12/2015</v>
          </cell>
          <cell r="C8686" t="str">
            <v>M2</v>
          </cell>
          <cell r="D8686">
            <v>17.2</v>
          </cell>
        </row>
        <row r="8687">
          <cell r="A8687">
            <v>92527</v>
          </cell>
          <cell r="B8687" t="str">
            <v>MONTAGEM E DESMONTAGEM DE FÔRMA DE LAJE MACIÇA COM ÁREA MÉDIA MENOR OU IGUAL A 20 M², PÉ-DIREITO DUPLO, EM CHAPA DE MADEIRA COMPENSADA PLASTIFICADA, 12 UTILIZAÇÕES. AF_12/2015</v>
          </cell>
          <cell r="C8687" t="str">
            <v>M2</v>
          </cell>
          <cell r="D8687">
            <v>46.46</v>
          </cell>
        </row>
        <row r="8688">
          <cell r="A8688">
            <v>92528</v>
          </cell>
          <cell r="B8688" t="str">
            <v>MONTAGEM E DESMONTAGEM DE FÔRMA DE LAJE MACIÇA COM ÁREA MÉDIA MAIOR QUE 20 M², PÉ-DIREITO DUPLO, EM CHAPA DE MADEIRA COMPENSADA PLASTIFICADA, 12 UTILIZAÇÕES. AF_12/2015</v>
          </cell>
          <cell r="C8688" t="str">
            <v>M2</v>
          </cell>
          <cell r="D8688">
            <v>45.48</v>
          </cell>
        </row>
        <row r="8689">
          <cell r="A8689">
            <v>92529</v>
          </cell>
          <cell r="B8689" t="str">
            <v>MONTAGEM E DESMONTAGEM DE FÔRMA DE LAJE MACIÇA COM ÁREA MÉDIA MENOR OU IGUAL A 20 M², PÉ-DIREITO SIMPLES, EM CHAPA DE MADEIRA COMPENSADA PLASTIFICADA, 12 UTILIZAÇÕES. AF_12/2015</v>
          </cell>
          <cell r="C8689" t="str">
            <v>M2</v>
          </cell>
          <cell r="D8689">
            <v>17.3</v>
          </cell>
        </row>
        <row r="8690">
          <cell r="A8690">
            <v>92530</v>
          </cell>
          <cell r="B8690" t="str">
            <v>MONTAGEM E DESMONTAGEM DE FÔRMA DE LAJE MACIÇA COM ÁREA MÉDIA MAIOR QUE 20 M², PÉ-DIREITO SIMPLES, EM CHAPA DE MADEIRA COMPENSADA PLASTIFICADA, 12 UTILIZAÇÕES. AF_12/2015</v>
          </cell>
          <cell r="C8690" t="str">
            <v>M2</v>
          </cell>
          <cell r="D8690">
            <v>16.38</v>
          </cell>
        </row>
        <row r="8691">
          <cell r="A8691">
            <v>92531</v>
          </cell>
          <cell r="B8691" t="str">
            <v>MONTAGEM E DESMONTAGEM DE FÔRMA DE LAJE MACIÇA COM ÁREA MÉDIA MENOR OU IGUAL A 20 M², PÉ-DIREITO DUPLO, EM CHAPA DE MADEIRA COMPENSADA PLASTIFICADA, 14 UTILIZAÇÕES. AF_12/2015</v>
          </cell>
          <cell r="C8691" t="str">
            <v>M2</v>
          </cell>
          <cell r="D8691">
            <v>45.67</v>
          </cell>
        </row>
        <row r="8692">
          <cell r="A8692">
            <v>92532</v>
          </cell>
          <cell r="B8692" t="str">
            <v>MONTAGEM E DESMONTAGEM DE FÔRMA DE LAJE MACIÇA COM ÁREA MÉDIA MAIOR QUE 20 M², PÉ-DIREITO DUPLO, EM CHAPA DE MADEIRA COMPENSADA PLASTIFICADA, 14 UTILIZAÇÕES. AF_12/2015</v>
          </cell>
          <cell r="C8692" t="str">
            <v>M2</v>
          </cell>
          <cell r="D8692">
            <v>44.71</v>
          </cell>
        </row>
        <row r="8693">
          <cell r="A8693">
            <v>92533</v>
          </cell>
          <cell r="B8693" t="str">
            <v>MONTAGEM E DESMONTAGEM DE FÔRMA DE LAJE MACIÇA COM ÁREA MÉDIA MENOR OU IGUAL A 20 M², PÉ-DIREITO SIMPLES, EM CHAPA DE MADEIRA COMPENSADA PLASTIFICADA, 14 UTILIZAÇÕES. AF_12/2015</v>
          </cell>
          <cell r="C8693" t="str">
            <v>M2</v>
          </cell>
          <cell r="D8693">
            <v>16.66</v>
          </cell>
        </row>
        <row r="8694">
          <cell r="A8694">
            <v>92534</v>
          </cell>
          <cell r="B8694" t="str">
            <v>MONTAGEM E DESMONTAGEM DE FÔRMA DE LAJE MACIÇA COM ÁREA MÉDIA MAIOR QUE 20 M², PÉ-DIREITO SIMPLES, EM CHAPA DE MADEIRA COMPENSADA PLASTIFICADA, 14 UTILIZAÇÕES. AF_12/2015</v>
          </cell>
          <cell r="C8694" t="str">
            <v>M2</v>
          </cell>
          <cell r="D8694">
            <v>15.8</v>
          </cell>
        </row>
        <row r="8695">
          <cell r="A8695">
            <v>92535</v>
          </cell>
          <cell r="B8695" t="str">
            <v>MONTAGEM E DESMONTAGEM DE FÔRMA DE LAJE MACIÇA COM ÁREA MÉDIA MENOR OU IGUAL A 20 M², PÉ-DIREITO DUPLO, EM CHAPA DE MADEIRA COMPENSADA PLASTIFICADA, 18 UTILIZAÇÕES. AF_12/2015</v>
          </cell>
          <cell r="C8695" t="str">
            <v>M2</v>
          </cell>
          <cell r="D8695">
            <v>44.27</v>
          </cell>
        </row>
        <row r="8696">
          <cell r="A8696">
            <v>92536</v>
          </cell>
          <cell r="B8696" t="str">
            <v>MONTAGEM E DESMONTAGEM DE FÔRMA DE LAJE MACIÇA COM ÁREA MÉDIA MAIOR QUE 20 M², PÉ-DIREITO DUPLO, EM CHAPA DE MADEIRA COMPENSADA PLASTIFICADA, 18 UTILIZAÇÕES. AF_12/2015</v>
          </cell>
          <cell r="C8696" t="str">
            <v>M2</v>
          </cell>
          <cell r="D8696">
            <v>43.36</v>
          </cell>
        </row>
        <row r="8697">
          <cell r="A8697">
            <v>92537</v>
          </cell>
          <cell r="B8697" t="str">
            <v>MONTAGEM E DESMONTAGEM DE FÔRMA DE LAJE MACIÇA COM ÁREA MÉDIA MENOR OU IGUAL A 20 M², PÉ-DIREITO SIMPLES, EM CHAPA DE MADEIRA COMPENSADA PLASTIFICADA, 18 UTILIZAÇÕES. AF_12/2015</v>
          </cell>
          <cell r="C8697" t="str">
            <v>M2</v>
          </cell>
          <cell r="D8697">
            <v>15.46</v>
          </cell>
        </row>
        <row r="8698">
          <cell r="A8698">
            <v>92538</v>
          </cell>
          <cell r="B8698" t="str">
            <v>MONTAGEM E DESMONTAGEM DE FÔRMA DE LAJE MACIÇA COM ÁREA MÉDIA MAIOR QUE 20 M², PÉ-DIREITO SIMPLES, EM CHAPA DE MADEIRA COMPENSADA PLASTIFICADA, 18 UTILIZAÇÕES. AF_12/2015</v>
          </cell>
          <cell r="C8698" t="str">
            <v>M2</v>
          </cell>
          <cell r="D8698">
            <v>14.6</v>
          </cell>
        </row>
        <row r="8699">
          <cell r="A8699">
            <v>92539</v>
          </cell>
          <cell r="B8699" t="str">
            <v>TRAMA DE MADEIRA COMPOSTA POR RIPAS, CAIBROS E TERÇAS PARA TELHADOS DE ATÉ 2 ÁGUAS PARA TELHA DE ENCAIXE DE CERÂMICA OU DE CONCRETO, INCLUSO TRANSPORTE VERTICAL. AF_12/2015</v>
          </cell>
          <cell r="C8699" t="str">
            <v>M2</v>
          </cell>
          <cell r="D8699">
            <v>33.68</v>
          </cell>
        </row>
        <row r="8700">
          <cell r="A8700">
            <v>92540</v>
          </cell>
          <cell r="B8700" t="str">
            <v>TRAMA DE MADEIRA COMPOSTA POR RIPAS, CAIBROS E TERÇAS PARA TELHADOS DE MAIS QUE 2 ÁGUAS PARA TELHA DE ENCAIXE DE CERÂMICA OU DE CONCRETO, INCLUSO TRANSPORTE VERTICAL. AF_12/2015</v>
          </cell>
          <cell r="C8700" t="str">
            <v>M2</v>
          </cell>
          <cell r="D8700">
            <v>39.65</v>
          </cell>
        </row>
        <row r="8701">
          <cell r="A8701">
            <v>92541</v>
          </cell>
          <cell r="B8701" t="str">
            <v>TRAMA DE MADEIRA COMPOSTA POR RIPAS, CAIBROS E TERÇAS PARA TELHADOS DE ATÉ 2 ÁGUAS PARA TELHA CERÂMICA CAPA-CANAL, INCLUSO TRANSPORTE VERTICAL. AF_12/2015</v>
          </cell>
          <cell r="C8701" t="str">
            <v>M2</v>
          </cell>
          <cell r="D8701">
            <v>36.57</v>
          </cell>
        </row>
        <row r="8702">
          <cell r="A8702">
            <v>92542</v>
          </cell>
          <cell r="B8702" t="str">
            <v>TRAMA DE MADEIRA COMPOSTA POR RIPAS, CAIBROS E TERÇAS PARA TELHADOS DE MAIS QUE 2 ÁGUAS PARA TELHA CERÂMICA CAPA-CANAL, INCLUSO TRANSPORTE VERTICAL. AF_12/2015</v>
          </cell>
          <cell r="C8702" t="str">
            <v>M2</v>
          </cell>
          <cell r="D8702">
            <v>45.76</v>
          </cell>
        </row>
        <row r="8703">
          <cell r="A8703">
            <v>92543</v>
          </cell>
          <cell r="B8703" t="str">
            <v>TRAMA DE MADEIRA COMPOSTA POR TERÇAS PARA TELHADOS DE ATÉ 2 ÁGUAS PARA TELHA ONDULADA DE FIBROCIMENTO, METÁLICA, PLÁSTICA OU TERMOACÚSTICA, INCLUSO TRANSPORTE VERTICAL. AF_12/2015</v>
          </cell>
          <cell r="C8703" t="str">
            <v>M2</v>
          </cell>
          <cell r="D8703">
            <v>9.5500000000000007</v>
          </cell>
        </row>
        <row r="8704">
          <cell r="A8704">
            <v>92544</v>
          </cell>
          <cell r="B8704" t="str">
            <v>TRAMA DE MADEIRA COMPOSTA POR TERÇAS PARA TELHADOS DE ATÉ 2 ÁGUAS PARA TELHA ESTRUTURAL DE FIBROCIMENTO, INCLUSO TRANSPORTE VERTICAL. AF_12/2015</v>
          </cell>
          <cell r="C8704" t="str">
            <v>M2</v>
          </cell>
          <cell r="D8704">
            <v>8.0500000000000007</v>
          </cell>
        </row>
        <row r="8705">
          <cell r="A8705">
            <v>92545</v>
          </cell>
          <cell r="B8705" t="str">
            <v>FABRICAÇÃO E INSTALAÇÃO DE TESOURA INTEIRA EM MADEIRA NÃO APARELHADA, VÃO DE 3 M, PARA TELHA CERÂMICA OU DE CONCRETO, INCLUSO IÇAMENTO. AF_12/2015</v>
          </cell>
          <cell r="C8705" t="str">
            <v>UN</v>
          </cell>
          <cell r="D8705">
            <v>489.07</v>
          </cell>
        </row>
        <row r="8706">
          <cell r="A8706">
            <v>92546</v>
          </cell>
          <cell r="B8706" t="str">
            <v>FABRICAÇÃO E INSTALAÇÃO DE TESOURA INTEIRA EM MADEIRA NÃO APARELHADA, VÃO DE 4 M, PARA TELHA CERÂMICA OU DE CONCRETO, INCLUSO IÇAMENTO. AF_12/2015</v>
          </cell>
          <cell r="C8706" t="str">
            <v>UN</v>
          </cell>
          <cell r="D8706">
            <v>604.20000000000005</v>
          </cell>
        </row>
        <row r="8707">
          <cell r="A8707">
            <v>92547</v>
          </cell>
          <cell r="B8707" t="str">
            <v>FABRICAÇÃO E INSTALAÇÃO DE TESOURA INTEIRA EM MADEIRA NÃO APARELHADA, VÃO DE 5 M, PARA TELHA CERÂMICA OU DE CONCRETO, INCLUSO IÇAMENTO. AF_12/2015</v>
          </cell>
          <cell r="C8707" t="str">
            <v>UN</v>
          </cell>
          <cell r="D8707">
            <v>629.66999999999996</v>
          </cell>
        </row>
        <row r="8708">
          <cell r="A8708">
            <v>92548</v>
          </cell>
          <cell r="B8708" t="str">
            <v>FABRICAÇÃO E INSTALAÇÃO DE TESOURA INTEIRA EM MADEIRA NÃO APARELHADA, VÃO DE 6 M, PARA TELHA CERÂMICA OU DE CONCRETO, INCLUSO IÇAMENTO. AF_12/2015</v>
          </cell>
          <cell r="C8708" t="str">
            <v>UN</v>
          </cell>
          <cell r="D8708">
            <v>698.58</v>
          </cell>
        </row>
        <row r="8709">
          <cell r="A8709">
            <v>92549</v>
          </cell>
          <cell r="B8709" t="str">
            <v>FABRICAÇÃO E INSTALAÇÃO DE TESOURA INTEIRA EM MADEIRA NÃO APARELHADA, VÃO DE 7 M, PARA TELHA CERÂMICA OU DE CONCRETO, INCLUSO IÇAMENTO. AF_12/2015</v>
          </cell>
          <cell r="C8709" t="str">
            <v>UN</v>
          </cell>
          <cell r="D8709">
            <v>900.79</v>
          </cell>
        </row>
        <row r="8710">
          <cell r="A8710">
            <v>92550</v>
          </cell>
          <cell r="B8710" t="str">
            <v>FABRICAÇÃO E INSTALAÇÃO DE TESOURA INTEIRA EM MADEIRA NÃO APARELHADA, VÃO DE 8 M, PARA TELHA CERÂMICA OU DE CONCRETO, INCLUSO IÇAMENTO. AF_12/2015</v>
          </cell>
          <cell r="C8710" t="str">
            <v>UN</v>
          </cell>
          <cell r="D8710">
            <v>1083.78</v>
          </cell>
        </row>
        <row r="8711">
          <cell r="A8711">
            <v>92551</v>
          </cell>
          <cell r="B8711" t="str">
            <v>FABRICAÇÃO E INSTALAÇÃO DE TESOURA INTEIRA EM MADEIRA NÃO APARELHADA, VÃO DE 9 M, PARA TELHA CERÂMICA OU DE CONCRETO, INCLUSO IÇAMENTO. AF_12/2015</v>
          </cell>
          <cell r="C8711" t="str">
            <v>UN</v>
          </cell>
          <cell r="D8711">
            <v>1117.3800000000001</v>
          </cell>
        </row>
        <row r="8712">
          <cell r="A8712">
            <v>92552</v>
          </cell>
          <cell r="B8712" t="str">
            <v>FABRICAÇÃO E INSTALAÇÃO DE TESOURA INTEIRA EM MADEIRA NÃO APARELHADA, VÃO DE 10 M, PARA TELHA CERÂMICA OU DE CONCRETO, INCLUSO IÇAMENTO. AF_12/2015</v>
          </cell>
          <cell r="C8712" t="str">
            <v>UN</v>
          </cell>
          <cell r="D8712">
            <v>1219.8699999999999</v>
          </cell>
        </row>
        <row r="8713">
          <cell r="A8713">
            <v>92553</v>
          </cell>
          <cell r="B8713" t="str">
            <v>FABRICAÇÃO E INSTALAÇÃO DE TESOURA INTEIRA EM MADEIRA NÃO APARELHADA, VÃO DE 11 M, PARA TELHA CERÂMICA OU DE CONCRETO, INCLUSO IÇAMENTO. AF_12/2015</v>
          </cell>
          <cell r="C8713" t="str">
            <v>UN</v>
          </cell>
          <cell r="D8713">
            <v>1426.02</v>
          </cell>
        </row>
        <row r="8714">
          <cell r="A8714">
            <v>92554</v>
          </cell>
          <cell r="B8714" t="str">
            <v>FABRICAÇÃO E INSTALAÇÃO DE TESOURA INTEIRA EM MADEIRA NÃO APARELHADA, VÃO DE 12 M, PARA TELHA CERÂMICA OU DE CONCRETO, INCLUSO IÇAMENTO. AF_12/2015</v>
          </cell>
          <cell r="C8714" t="str">
            <v>UN</v>
          </cell>
          <cell r="D8714">
            <v>1464.19</v>
          </cell>
        </row>
        <row r="8715">
          <cell r="A8715">
            <v>92555</v>
          </cell>
          <cell r="B8715" t="str">
            <v>FABRICAÇÃO E INSTALAÇÃO DE TESOURA INTEIRA EM MADEIRA NÃO APARELHADA, VÃO DE 3 M, PARA TELHA ONDULADA DE FIBROCIMENTO, METÁLICA, PLÁSTICA OU TERMOACÚSTICA, INCLUSO IÇAMENTO. AF_12/2015</v>
          </cell>
          <cell r="C8715" t="str">
            <v>UN</v>
          </cell>
          <cell r="D8715">
            <v>484.12</v>
          </cell>
        </row>
        <row r="8716">
          <cell r="A8716">
            <v>92556</v>
          </cell>
          <cell r="B8716" t="str">
            <v>FABRICAÇÃO E INSTALAÇÃO DE TESOURA INTEIRA EM MADEIRA NÃO APARELHADA, VÃO DE 4 M, PARA TELHA ONDULADA DE FIBROCIMENTO, METÁLICA, PLÁSTICA OU TERMOACÚSTICA, INCLUSO IÇAMENTO. AF_12/2015</v>
          </cell>
          <cell r="C8716" t="str">
            <v>UN</v>
          </cell>
          <cell r="D8716">
            <v>596.03</v>
          </cell>
        </row>
        <row r="8717">
          <cell r="A8717">
            <v>92557</v>
          </cell>
          <cell r="B8717" t="str">
            <v>FABRICAÇÃO E INSTALAÇÃO DE TESOURA INTEIRA EM MADEIRA NÃO APARELHADA, VÃO DE 5 M, PARA TELHA ONDULADA DE FIBROCIMENTO, METÁLICA, PLÁSTICA OU TERMOACÚSTICA, INCLUSO IÇAMENTO. AF_12/2015</v>
          </cell>
          <cell r="C8717" t="str">
            <v>UN</v>
          </cell>
          <cell r="D8717">
            <v>621.49</v>
          </cell>
        </row>
        <row r="8718">
          <cell r="A8718">
            <v>92558</v>
          </cell>
          <cell r="B8718" t="str">
            <v>FABRICAÇÃO E INSTALAÇÃO DE TESOURA INTEIRA EM MADEIRA NÃO APARELHADA, VÃO DE 6 M, PARA TELHA ONDULADA DE FIBROCIMENTO, METÁLICA, PLÁSTICA OU TERMOACÚSTICA, INCLUSO IÇAMENTO. AF_12/2015</v>
          </cell>
          <cell r="C8718" t="str">
            <v>UN</v>
          </cell>
          <cell r="D8718">
            <v>696.07</v>
          </cell>
        </row>
        <row r="8719">
          <cell r="A8719">
            <v>92559</v>
          </cell>
          <cell r="B8719" t="str">
            <v>FABRICAÇÃO E INSTALAÇÃO DE TESOURA INTEIRA EM MADEIRA NÃO APARELHADA, VÃO DE 7 M, PARA TELHA ONDULADA DE FIBROCIMENTO, METÁLICA, PLÁSTICA OU TERMOACÚSTICA, INCLUSO IÇAMENTO. AF_12/2015</v>
          </cell>
          <cell r="C8719" t="str">
            <v>UN</v>
          </cell>
          <cell r="D8719">
            <v>892.09</v>
          </cell>
        </row>
        <row r="8720">
          <cell r="A8720">
            <v>92560</v>
          </cell>
          <cell r="B8720" t="str">
            <v>FABRICAÇÃO E INSTALAÇÃO DE TESOURA INTEIRA EM MADEIRA NÃO APARELHADA, VÃO DE 8 M, PARA TELHA ONDULADA DE FIBROCIMENTO, METÁLICA, PLÁSTICA OU TERMOACÚSTICA, INCLUSO IÇAMENTO. AF_12/2015</v>
          </cell>
          <cell r="C8720" t="str">
            <v>UN</v>
          </cell>
          <cell r="D8720">
            <v>1070.5</v>
          </cell>
        </row>
        <row r="8721">
          <cell r="A8721">
            <v>92561</v>
          </cell>
          <cell r="B8721" t="str">
            <v>FABRICAÇÃO E INSTALAÇÃO DE TESOURA INTEIRA EM MADEIRA NÃO APARELHADA, VÃO DE 9 M, PARA TELHA ONDULADA DE FIBROCIMENTO, METÁLICA, PLÁSTICA OU TERMOACÚSTICA, INCLUSO IÇAMENTO. AF_12/2015</v>
          </cell>
          <cell r="C8721" t="str">
            <v>UN</v>
          </cell>
          <cell r="D8721">
            <v>1104.7</v>
          </cell>
        </row>
        <row r="8722">
          <cell r="A8722">
            <v>92562</v>
          </cell>
          <cell r="B8722" t="str">
            <v>FABRICAÇÃO E INSTALAÇÃO DE TESOURA INTEIRA EM MADEIRA NÃO APARELHADA, VÃO DE 10 M, PARA TELHA ONDULADA DE FIBROCIMENTO, METÁLICA, PLÁSTICA OU TERMOACÚSTICA, INCLUSO IÇAMENTO. AF_12/2015</v>
          </cell>
          <cell r="C8722" t="str">
            <v>UN</v>
          </cell>
          <cell r="D8722">
            <v>1199.02</v>
          </cell>
        </row>
        <row r="8723">
          <cell r="A8723">
            <v>92563</v>
          </cell>
          <cell r="B8723" t="str">
            <v>FABRICAÇÃO E INSTALAÇÃO DE TESOURA INTEIRA EM MADEIRA NÃO APARELHADA, VÃO DE 11 M, PARA TELHA ONDULADA DE FIBROCIMENTO, METÁLICA, PLÁSTICA OU TERMOACÚSTICA, INCLUSO IÇAMENTO. AF_12/2015</v>
          </cell>
          <cell r="C8723" t="str">
            <v>UN</v>
          </cell>
          <cell r="D8723">
            <v>1400.67</v>
          </cell>
        </row>
        <row r="8724">
          <cell r="A8724">
            <v>92564</v>
          </cell>
          <cell r="B8724" t="str">
            <v>FABRICAÇÃO E INSTALAÇÃO DE TESOURA INTEIRA EM MADEIRA NÃO APARELHADA, VÃO DE 12 M, PARA TELHA ONDULADA DE FIBROCIMENTO, METÁLICA, PLÁSTICA OU TERMOACÚSTICA, INCLUSO IÇAMENTO. AF_12/2015</v>
          </cell>
          <cell r="C8724" t="str">
            <v>UN</v>
          </cell>
          <cell r="D8724">
            <v>1433.37</v>
          </cell>
        </row>
        <row r="8725">
          <cell r="A8725">
            <v>92565</v>
          </cell>
          <cell r="B8725" t="str">
            <v>FABRICAÇÃO E INSTALAÇÃO DE ESTRUTURA PONTALETADA DE MADEIRA NÃO APARELHADA PARA TELHADOS COM ATÉ 2 ÁGUAS E PARA TELHA CERÂMICA OU DE CONCRETO, INCLUSO TRANSPORTE VERTICAL. AF_12/2015</v>
          </cell>
          <cell r="C8725" t="str">
            <v>M2</v>
          </cell>
          <cell r="D8725">
            <v>18.21</v>
          </cell>
        </row>
        <row r="8726">
          <cell r="A8726">
            <v>92566</v>
          </cell>
          <cell r="B8726" t="str">
            <v>FABRICAÇÃO E INSTALAÇÃO DE ESTRUTURA PONTALETADA DE MADEIRA NÃO APARELHADA PARA TELHADOS COM ATÉ 2 ÁGUAS E PARA TELHA ONDULADA DE FIBROCIMENTO, METÁLICA, PLÁSTICA OU TERMOACÚSTICA, INCLUSO TRANSPORTE VERTICAL. AF_12/2015</v>
          </cell>
          <cell r="C8726" t="str">
            <v>M2</v>
          </cell>
          <cell r="D8726">
            <v>10.25</v>
          </cell>
        </row>
        <row r="8727">
          <cell r="A8727">
            <v>92567</v>
          </cell>
          <cell r="B8727" t="str">
            <v>FABRICAÇÃO E INSTALAÇÃO DE ESTRUTURA PONTALETADA DE MADEIRA NÃO APARELHADA PARA TELHADOS COM MAIS QUE 2 ÁGUAS E PARA TELHA CERÂMICA OU DE CONCRETO, INCLUSO TRANSPORTE VERTICAL. AF_12/2015</v>
          </cell>
          <cell r="C8727" t="str">
            <v>M2</v>
          </cell>
          <cell r="D8727">
            <v>15.83</v>
          </cell>
        </row>
        <row r="8728">
          <cell r="A8728">
            <v>92568</v>
          </cell>
          <cell r="B8728" t="str">
            <v>TRAMA DE AÇO COMPOSTA POR RIPAS, CAIBROS E TERÇAS PARA TELHADOS DE ATÉ 2 ÁGUAS PARA TELHA DE ENCAIXE DE CERÂMICA OU DE CONCRETO, INCLUSO TRANSPORTE VERTICAL. AF_12/2015</v>
          </cell>
          <cell r="C8728" t="str">
            <v>M2</v>
          </cell>
          <cell r="D8728">
            <v>52.4</v>
          </cell>
        </row>
        <row r="8729">
          <cell r="A8729">
            <v>92569</v>
          </cell>
          <cell r="B8729" t="str">
            <v>TRAMA DE AÇO COMPOSTA POR RIPAS E CAIBROS PARA TELHADOS DE ATÉ 2 ÁGUAS PARA TELHA DE ENCAIXE DE CERÂMICA OU DE CONCRETO, INCLUSO TRANSPORTE VERTICAL. AF_12/2015</v>
          </cell>
          <cell r="C8729" t="str">
            <v>M2</v>
          </cell>
          <cell r="D8729">
            <v>23.46</v>
          </cell>
        </row>
        <row r="8730">
          <cell r="A8730">
            <v>92570</v>
          </cell>
          <cell r="B8730" t="str">
            <v>TRAMA DE AÇO COMPOSTA POR RIPAS PARA TELHADOS DE ATÉ 2 ÁGUAS PARA TELHA DE ENCAIXE DE CERÂMICA OU DE CONCRETO, INCLUSO TRANSPORTE VERTICAL. AF_12/2015</v>
          </cell>
          <cell r="C8730" t="str">
            <v>M2</v>
          </cell>
          <cell r="D8730">
            <v>10.4</v>
          </cell>
        </row>
        <row r="8731">
          <cell r="A8731">
            <v>92571</v>
          </cell>
          <cell r="B8731" t="str">
            <v>TRAMA DE AÇO COMPOSTA POR RIPAS, CAIBROS E TERÇAS PARA TELHADOS DE MAIS DE 2 ÁGUAS PARA TELHA DE ENCAIXE DE CERÂMICA OU DE CONCRETO, INCLUSO TRANSPORTE VERTICAL. AF_12/2015</v>
          </cell>
          <cell r="C8731" t="str">
            <v>M2</v>
          </cell>
          <cell r="D8731">
            <v>56.57</v>
          </cell>
        </row>
        <row r="8732">
          <cell r="A8732">
            <v>92572</v>
          </cell>
          <cell r="B8732" t="str">
            <v>TRAMA DE AÇO COMPOSTA POR RIPAS E CAIBROS PARA TELHADOS DE MAIS DE 2 ÁGUAS PARA TELHA DE ENCAIXE DE CERÂMICA OU DE CONCRETO, INCLUSO TRANSPORTE VERTICAL. AF_12/2015</v>
          </cell>
          <cell r="C8732" t="str">
            <v>M2</v>
          </cell>
          <cell r="D8732">
            <v>25.97</v>
          </cell>
        </row>
        <row r="8733">
          <cell r="A8733">
            <v>92573</v>
          </cell>
          <cell r="B8733" t="str">
            <v>TRAMA DE AÇO COMPOSTA POR RIPAS PARA TELHADOS DE MAIS DE 2 ÁGUAS PARA TELHA DE ENCAIXE DE CERÂMICA OU DE CONCRETO, INCLUSO TRANSPORTE VERTICAL, INCLUSO TRANSPORTE VERTICAL. AF_12/2015</v>
          </cell>
          <cell r="C8733" t="str">
            <v>M2</v>
          </cell>
          <cell r="D8733">
            <v>12.14</v>
          </cell>
        </row>
        <row r="8734">
          <cell r="A8734">
            <v>92574</v>
          </cell>
          <cell r="B8734" t="str">
            <v>TRAMA DE AÇO COMPOSTA POR RIPAS, CAIBROS E TERÇAS PARA TELHADOS DE ATÉ 2 ÁGUAS PARA TELHA CERÂMICA CAPA-CANAL, INCLUSO TRANSPORTE VERTICAL. AF_12/2015</v>
          </cell>
          <cell r="C8734" t="str">
            <v>M2</v>
          </cell>
          <cell r="D8734">
            <v>57.04</v>
          </cell>
        </row>
        <row r="8735">
          <cell r="A8735">
            <v>92575</v>
          </cell>
          <cell r="B8735" t="str">
            <v>TRAMA DE AÇO COMPOSTA POR RIPAS E CAIBROS PARA TELHADOS DE ATÉ 2 ÁGUAS PARA TELHA CERÂMICA CAPA-CANAL, INCLUSO TRANSPORTE VERTICAL. AF_12/2015</v>
          </cell>
          <cell r="C8735" t="str">
            <v>M2</v>
          </cell>
          <cell r="D8735">
            <v>23.5</v>
          </cell>
        </row>
        <row r="8736">
          <cell r="A8736">
            <v>92576</v>
          </cell>
          <cell r="B8736" t="str">
            <v>TRAMA DE AÇO COMPOSTA POR RIPAS PARA TELHADOS DE ATÉ 2 ÁGUAS PARA TELHA CERÂMICA CAPA-CANAL, INCLUSO TRANSPORTE VERTICAL. AF_12/2015</v>
          </cell>
          <cell r="C8736" t="str">
            <v>M2</v>
          </cell>
          <cell r="D8736">
            <v>8.44</v>
          </cell>
        </row>
        <row r="8737">
          <cell r="A8737">
            <v>92577</v>
          </cell>
          <cell r="B8737" t="str">
            <v>TRAMA DE AÇO COMPOSTA POR RIPAS, CAIBROS E TERÇAS PARA TELHADOS DE MAIS DE 2 ÁGUAS PARA TELHA CERÂMICA CAPA-CANAL, INCLUSO TRANSPORTE VERTICAL. AF_12/2015</v>
          </cell>
          <cell r="C8737" t="str">
            <v>M2</v>
          </cell>
          <cell r="D8737">
            <v>61.45</v>
          </cell>
        </row>
        <row r="8738">
          <cell r="A8738">
            <v>92578</v>
          </cell>
          <cell r="B8738" t="str">
            <v>TRAMA DE AÇO COMPOSTA POR RIPAS E CAIBROS PARA TELHADOS DE MAIS DE 2 ÁGUAS PARA TELHA CERÂMICA CAPA-CANAL, INCLUSO TRANSPORTE VERTICAL. AF_12/2015</v>
          </cell>
          <cell r="C8738" t="str">
            <v>M2</v>
          </cell>
          <cell r="D8738">
            <v>25.94</v>
          </cell>
        </row>
        <row r="8739">
          <cell r="A8739">
            <v>92579</v>
          </cell>
          <cell r="B8739" t="str">
            <v>TRAMA DE AÇO COMPOSTA POR RIPAS PARA TELHADOS DE MAIS DE 2 ÁGUAS PARA TELHA CERÂMICA CAPA-CANAL, INCLUSO TRANSPORTE VERTICAL. AF_12/2015</v>
          </cell>
          <cell r="C8739" t="str">
            <v>M2</v>
          </cell>
          <cell r="D8739">
            <v>9.85</v>
          </cell>
        </row>
        <row r="8740">
          <cell r="A8740">
            <v>92580</v>
          </cell>
          <cell r="B8740" t="str">
            <v>TRAMA DE AÇO COMPOSTA POR TERÇAS PARA TELHADOS DE ATÉ 2 ÁGUAS PARA TELHA ONDULADA DE FIBROCIMENTO, METÁLICA, PLÁSTICA OU TERMOACÚSTICA, INCLUSO TRANSPORTE VERTICAL. AF_12/2015</v>
          </cell>
          <cell r="C8740" t="str">
            <v>M2</v>
          </cell>
          <cell r="D8740">
            <v>24.34</v>
          </cell>
        </row>
        <row r="8741">
          <cell r="A8741">
            <v>92581</v>
          </cell>
          <cell r="B8741" t="str">
            <v>TRAMA DE AÇO COMPOSTA POR TERÇAS PARA TELHADOS DE ATÉ 2 ÁGUAS PARA TELHA ESTRUTURAL DE FIBROCIMENTO, INCLUSO TRANSPORTE VERTICAL. AF_12/2015</v>
          </cell>
          <cell r="C8741" t="str">
            <v>M2</v>
          </cell>
          <cell r="D8741">
            <v>25.39</v>
          </cell>
        </row>
        <row r="8742">
          <cell r="A8742">
            <v>92582</v>
          </cell>
          <cell r="B8742" t="str">
            <v>FABRICAÇÃO E INSTALAÇÃO DE TESOURA INTEIRA EM AÇO, VÃO DE 3 M, PARA TELHA CERÂMICA OU DE CONCRETO, INCLUSO IÇAMENTO. AF_12/2015</v>
          </cell>
          <cell r="C8742" t="str">
            <v>UN</v>
          </cell>
          <cell r="D8742">
            <v>357.67</v>
          </cell>
        </row>
        <row r="8743">
          <cell r="A8743">
            <v>92584</v>
          </cell>
          <cell r="B8743" t="str">
            <v>FABRICAÇÃO E INSTALAÇÃO DE TESOURA INTEIRA EM AÇO, VÃO DE 4 M, PARA TELHA CERÂMICA OU DE CONCRETO, INCLUSO IÇAMENTO. AF_12/2015</v>
          </cell>
          <cell r="C8743" t="str">
            <v>UN</v>
          </cell>
          <cell r="D8743">
            <v>416.05</v>
          </cell>
        </row>
        <row r="8744">
          <cell r="A8744">
            <v>92586</v>
          </cell>
          <cell r="B8744" t="str">
            <v>FABRICAÇÃO E INSTALAÇÃO DE TESOURA INTEIRA EM AÇO, VÃO DE 5 M, PARA TELHA CERÂMICA OU DE CONCRETO, INCLUSO IÇAMENTO. AF_12/2015</v>
          </cell>
          <cell r="C8744" t="str">
            <v>UN</v>
          </cell>
          <cell r="D8744">
            <v>474.42</v>
          </cell>
        </row>
        <row r="8745">
          <cell r="A8745">
            <v>92588</v>
          </cell>
          <cell r="B8745" t="str">
            <v>FABRICAÇÃO E INSTALAÇÃO DE TESOURA INTEIRA EM AÇO, VÃO DE 6 M, PARA TELHA CERÂMICA OU DE CONCRETO, INCLUSO IÇAMENTO. AF_12/2015</v>
          </cell>
          <cell r="C8745" t="str">
            <v>UN</v>
          </cell>
          <cell r="D8745">
            <v>589.42999999999995</v>
          </cell>
        </row>
        <row r="8746">
          <cell r="A8746">
            <v>92590</v>
          </cell>
          <cell r="B8746" t="str">
            <v>FABRICAÇÃO E INSTALAÇÃO DE TESOURA INTEIRA EM AÇO, VÃO DE 7 M, PARA TELHA CERÂMICA OU DE CONCRETO, INCLUSO IÇAMENTO. AF_12/2015</v>
          </cell>
          <cell r="C8746" t="str">
            <v>UN</v>
          </cell>
          <cell r="D8746">
            <v>647.79999999999995</v>
          </cell>
        </row>
        <row r="8747">
          <cell r="A8747">
            <v>92592</v>
          </cell>
          <cell r="B8747" t="str">
            <v>FABRICAÇÃO E INSTALAÇÃO DE TESOURA INTEIRA EM AÇO, VÃO DE 8 M, PARA TELHA CERÂMICA OU DE CONCRETO, INCLUSO IÇAMENTO. AF_12/2015</v>
          </cell>
          <cell r="C8747" t="str">
            <v>UN</v>
          </cell>
          <cell r="D8747">
            <v>727.7</v>
          </cell>
        </row>
        <row r="8748">
          <cell r="A8748">
            <v>92593</v>
          </cell>
          <cell r="B8748" t="str">
            <v>(COMPOSIÇÃO REPRESENTATIVA) FABRICAÇÃO E INSTALAÇÃO DE TESOURA INTEIRA EM AÇO, PARA VÃOS DE 3 A 12 M E PARA QUALQUER TIPO DE TELHA, INCLUSO IÇAMENTO. AF_12/2015</v>
          </cell>
          <cell r="C8748" t="str">
            <v>KG</v>
          </cell>
          <cell r="D8748">
            <v>5.48</v>
          </cell>
        </row>
        <row r="8749">
          <cell r="A8749">
            <v>92594</v>
          </cell>
          <cell r="B8749" t="str">
            <v>FABRICAÇÃO E INSTALAÇÃO DE TESOURA INTEIRA EM AÇO, VÃO DE 9 M, PARA TELHA CERÂMICA OU DE CONCRETO, INCLUSO IÇAMENTO. AF_12/2015</v>
          </cell>
          <cell r="C8749" t="str">
            <v>UN</v>
          </cell>
          <cell r="D8749">
            <v>832.44</v>
          </cell>
        </row>
        <row r="8750">
          <cell r="A8750">
            <v>92596</v>
          </cell>
          <cell r="B8750" t="str">
            <v>FABRICAÇÃO E INSTALAÇÃO DE TESOURA INTEIRA EM AÇO, VÃO DE 10 M, PARA TELHA CERÂMICA OU DE CONCRETO, INCLUSO IÇAMENTO. AF_12/2015</v>
          </cell>
          <cell r="C8750" t="str">
            <v>UN</v>
          </cell>
          <cell r="D8750">
            <v>927.36</v>
          </cell>
        </row>
        <row r="8751">
          <cell r="A8751">
            <v>92598</v>
          </cell>
          <cell r="B8751" t="str">
            <v>FABRICAÇÃO E INSTALAÇÃO DE TESOURA INTEIRA EM AÇO, VÃO DE 11 M, PARA TELHA CERÂMICA OU DE CONCRETO, INCLUSO IÇAMENTO. AF_12/2015</v>
          </cell>
          <cell r="C8751" t="str">
            <v>UN</v>
          </cell>
          <cell r="D8751">
            <v>985.73</v>
          </cell>
        </row>
        <row r="8752">
          <cell r="A8752">
            <v>92600</v>
          </cell>
          <cell r="B8752" t="str">
            <v>FABRICAÇÃO E INSTALAÇÃO DE TESOURA INTEIRA EM AÇO, VÃO DE 12 M, PARA TELHA CERÂMICA OU DE CONCRETO, INCLUSO IÇAMENTO. AF_12/2015</v>
          </cell>
          <cell r="C8752" t="str">
            <v>UN</v>
          </cell>
          <cell r="D8752">
            <v>1055.5</v>
          </cell>
        </row>
        <row r="8753">
          <cell r="A8753">
            <v>92602</v>
          </cell>
          <cell r="B8753" t="str">
            <v>FABRICAÇÃO E INSTALAÇÃO DE TESOURA INTEIRA EM AÇO, VÃO DE 3 M, PARA TELHA ONDULADA DE FIBROCIMENTO, METÁLICA, PLÁSTICA OU TERMOACÚSTICA, INCLUSO IÇAMENTO.. AF_12/2015</v>
          </cell>
          <cell r="C8753" t="str">
            <v>UN</v>
          </cell>
          <cell r="D8753">
            <v>357.67</v>
          </cell>
        </row>
        <row r="8754">
          <cell r="A8754">
            <v>92604</v>
          </cell>
          <cell r="B8754" t="str">
            <v>FABRICAÇÃO E INSTALAÇÃO DE TESOURA INTEIRA EM AÇO, VÃO DE 4 M, PARA TELHA ONDULADA DE FIBROCIMENTO, METÁLICA, PLÁSTICA OU TERMOACÚSTICA, INCLUSO IÇAMENTO. AF_12/2015</v>
          </cell>
          <cell r="C8754" t="str">
            <v>UN</v>
          </cell>
          <cell r="D8754">
            <v>404.66</v>
          </cell>
        </row>
        <row r="8755">
          <cell r="A8755">
            <v>92606</v>
          </cell>
          <cell r="B8755" t="str">
            <v>FABRICAÇÃO E INSTALAÇÃO DE TESOURA INTEIRA EM AÇO, VÃO DE 5 M, PARA TELHA ONDULADA DE FIBROCIMENTO, METÁLICA, PLÁSTICA OU TERMOACÚSTICA, INCLUSO IÇAMENTO. AF_12/2015</v>
          </cell>
          <cell r="C8755" t="str">
            <v>UN</v>
          </cell>
          <cell r="D8755">
            <v>463.04</v>
          </cell>
        </row>
        <row r="8756">
          <cell r="A8756">
            <v>92608</v>
          </cell>
          <cell r="B8756" t="str">
            <v>FABRICAÇÃO E INSTALAÇÃO DE TESOURA INTEIRA EM AÇO, VÃO DE 6 M, PARA TELHA ONDULADA DE FIBROCIMENTO, METÁLICA, PLÁSTICA OU TERMOACÚSTICA, INCLUSO IÇAMENTO. AF_12/2015</v>
          </cell>
          <cell r="C8756" t="str">
            <v>UN</v>
          </cell>
          <cell r="D8756">
            <v>566.66</v>
          </cell>
        </row>
        <row r="8757">
          <cell r="A8757">
            <v>92610</v>
          </cell>
          <cell r="B8757" t="str">
            <v>FABRICAÇÃO E INSTALAÇÃO DE TESOURA INTEIRA EM AÇO, VÃO DE 7 M, PARA TELHA ONDULADA DE FIBROCIMENTO, METÁLICA, PLÁSTICA OU TERMOACÚSTICA, INCLUSO IÇAMENTO. AF_12/2015</v>
          </cell>
          <cell r="C8757" t="str">
            <v>UN</v>
          </cell>
          <cell r="D8757">
            <v>625.03</v>
          </cell>
        </row>
        <row r="8758">
          <cell r="A8758">
            <v>92612</v>
          </cell>
          <cell r="B8758" t="str">
            <v>FABRICAÇÃO E INSTALAÇÃO DE TESOURA INTEIRA EM AÇO, VÃO DE 8 M, PARA TELHA ONDULADA DE FIBROCIMENTO, METÁLICA, PLÁSTICA OU TERMOACÚSTICA, INCLUSO IÇAMENTO, INCLUSO IÇAMENTO. AF_12/2015</v>
          </cell>
          <cell r="C8758" t="str">
            <v>UN</v>
          </cell>
          <cell r="D8758">
            <v>704.94</v>
          </cell>
        </row>
        <row r="8759">
          <cell r="A8759">
            <v>92614</v>
          </cell>
          <cell r="B8759" t="str">
            <v>FABRICAÇÃO E INSTALAÇÃO DE TESOURA INTEIRA EM AÇO, VÃO DE 9 M, PARA TELHA ONDULADA DE FIBROCIMENTO, METÁLICA, PLÁSTICA OU TERMOACÚSTICA, INCLUSO IÇAMENTO. AF_12/2015</v>
          </cell>
          <cell r="C8759" t="str">
            <v>UN</v>
          </cell>
          <cell r="D8759">
            <v>786.91</v>
          </cell>
        </row>
        <row r="8760">
          <cell r="A8760">
            <v>92616</v>
          </cell>
          <cell r="B8760" t="str">
            <v>FABRICAÇÃO E INSTALAÇÃO DE TESOURA INTEIRA EM AÇO, VÃO DE 10 M, PARA TELHA ONDULADA DE FIBROCIMENTO, METÁLICA, PLÁSTICA OU TERMOACÚSTICA, INCLUSO IÇAMENTO. AF_12/2015</v>
          </cell>
          <cell r="C8760" t="str">
            <v>UN</v>
          </cell>
          <cell r="D8760">
            <v>893.21</v>
          </cell>
        </row>
        <row r="8761">
          <cell r="A8761">
            <v>92618</v>
          </cell>
          <cell r="B8761" t="str">
            <v>FABRICAÇÃO E INSTALAÇÃO DE TESOURA INTEIRA EM AÇO, VÃO DE 11 M, PARA TELHA ONDULADA DE FIBROCIMENTO, METÁLICA, PLÁSTICA OU TERMOACÚSTICA, INCLUSO IÇAMENTO. AF_12/2015</v>
          </cell>
          <cell r="C8761" t="str">
            <v>UN</v>
          </cell>
          <cell r="D8761">
            <v>951.59</v>
          </cell>
        </row>
        <row r="8762">
          <cell r="A8762">
            <v>92620</v>
          </cell>
          <cell r="B8762" t="str">
            <v>FABRICAÇÃO E INSTALAÇÃO DE TESOURA INTEIRA EM AÇO, VÃO DE 12 M, PARA TELHA ONDULADA DE FIBROCIMENTO, METÁLICA, PLÁSTICA OU TERMOACÚSTICA, INCLUSO IÇAMENTO. AF_12/2015</v>
          </cell>
          <cell r="C8762" t="str">
            <v>UN</v>
          </cell>
          <cell r="D8762">
            <v>1009.97</v>
          </cell>
        </row>
        <row r="8763">
          <cell r="A8763">
            <v>92635</v>
          </cell>
          <cell r="B8763" t="str">
            <v>JOELHO 45 GRAUS, EM FERRO GALVANIZADO, CONEXÃO ROSQUEADA, DN 80 (3"), INSTALADO EM REDE DE ALIMENTAÇÃO PARA HIDRANTE - FORNECIMENTO E INSTALAÇÃO. AF_12/2015</v>
          </cell>
          <cell r="C8763" t="str">
            <v>UN</v>
          </cell>
          <cell r="D8763">
            <v>115.06</v>
          </cell>
        </row>
        <row r="8764">
          <cell r="A8764">
            <v>92636</v>
          </cell>
          <cell r="B8764" t="str">
            <v>JOELHO 90 GRAUS, EM FERRO GALVANIZADO, CONEXÃO ROSQUEADA, DN 80 (3"), INSTALADO EM REDE DE ALIMENTAÇÃO PARA HIDRANTE - FORNECIMENTO E INSTALAÇÃO. AF_12/2015</v>
          </cell>
          <cell r="C8764" t="str">
            <v>UN</v>
          </cell>
          <cell r="D8764">
            <v>105.26</v>
          </cell>
        </row>
        <row r="8765">
          <cell r="A8765">
            <v>92637</v>
          </cell>
          <cell r="B8765" t="str">
            <v>TÊ, EM FERRO GALVANIZADO, CONEXÃO ROSQUEADA, DN 25 (1"), INSTALADO EM REDE DE ALIMENTAÇÃO PARA HIDRANTE - FORNECIMENTO E INSTALAÇÃO. AF_12/2015</v>
          </cell>
          <cell r="C8765" t="str">
            <v>UN</v>
          </cell>
          <cell r="D8765">
            <v>42.76</v>
          </cell>
        </row>
        <row r="8766">
          <cell r="A8766">
            <v>92638</v>
          </cell>
          <cell r="B8766" t="str">
            <v>TÊ, EM FERRO GALVANIZADO, CONEXÃO ROSQUEADA, DN 32 (1 1/4"), INSTALADO EM REDE DE ALIMENTAÇÃO PARA HIDRANTE - FORNECIMENTO E INSTALAÇÃO. AF_12/2015</v>
          </cell>
          <cell r="C8766" t="str">
            <v>UN</v>
          </cell>
          <cell r="D8766">
            <v>51.39</v>
          </cell>
        </row>
        <row r="8767">
          <cell r="A8767">
            <v>92639</v>
          </cell>
          <cell r="B8767" t="str">
            <v>TÊ, EM FERRO GALVANIZADO, CONEXÃO ROSQUEADA, DN 40 (1 1/2"), INSTALADO EM REDE DE ALIMENTAÇÃO PARA HIDRANTE - FORNECIMENTO E INSTALAÇÃO. AF_12/2015</v>
          </cell>
          <cell r="C8767" t="str">
            <v>UN</v>
          </cell>
          <cell r="D8767">
            <v>59.07</v>
          </cell>
        </row>
        <row r="8768">
          <cell r="A8768">
            <v>92640</v>
          </cell>
          <cell r="B8768" t="str">
            <v>TÊ, EM FERRO GALVANIZADO, CONEXÃO ROSQUEADA, DN 50 (2"), INSTALADO EM REDE DE ALIMENTAÇÃO PARA HIDRANTE - FORNECIMENTO E INSTALAÇÃO. AF_12/2015</v>
          </cell>
          <cell r="C8768" t="str">
            <v>UN</v>
          </cell>
          <cell r="D8768">
            <v>75.510000000000005</v>
          </cell>
        </row>
        <row r="8769">
          <cell r="A8769">
            <v>92642</v>
          </cell>
          <cell r="B8769" t="str">
            <v>TÊ, EM FERRO GALVANIZADO, CONEXÃO ROSQUEADA, DN 65 (2 1/2"), INSTALADO EM REDE DE ALIMENTAÇÃO PARA HIDRANTE - FORNECIMENTO E INSTALAÇÃO. AF_12/2015</v>
          </cell>
          <cell r="C8769" t="str">
            <v>UN</v>
          </cell>
          <cell r="D8769">
            <v>111.73</v>
          </cell>
        </row>
        <row r="8770">
          <cell r="A8770">
            <v>92644</v>
          </cell>
          <cell r="B8770" t="str">
            <v>TÊ, EM FERRO GALVANIZADO, CONEXÃO ROSQUEADA, DN 80 (3"), INSTALADO EM REDE DE ALIMENTAÇÃO PARA HIDRANTE - FORNECIMENTO E INSTALAÇÃO. AF_12/2015</v>
          </cell>
          <cell r="C8770" t="str">
            <v>UN</v>
          </cell>
          <cell r="D8770">
            <v>139.41</v>
          </cell>
        </row>
        <row r="8771">
          <cell r="A8771">
            <v>92648</v>
          </cell>
          <cell r="B8771" t="str">
            <v>TUBO DE AÇO PRETO SEM COSTURA, CONEXÃO SOLDADA, DN 40 (1 1/2"), INSTALADO EM REDE DE ALIMENTAÇÃO PARA SPRINKLER - FORNECIMENTO E INSTALAÇÃO. AF_12/2015</v>
          </cell>
          <cell r="C8771" t="str">
            <v>M</v>
          </cell>
          <cell r="D8771">
            <v>43.09</v>
          </cell>
        </row>
        <row r="8772">
          <cell r="A8772">
            <v>92649</v>
          </cell>
          <cell r="B8772" t="str">
            <v>TUBO DE AÇO PRETO SEM COSTURA, CONEXÃO SOLDADA, DN 50 (2"), INSTALADO EM REDE DE ALIMENTAÇÃO PARA SPRINKLER - FORNECIMENTO E INSTALAÇÃO. AF_12/2015</v>
          </cell>
          <cell r="C8772" t="str">
            <v>M</v>
          </cell>
          <cell r="D8772">
            <v>52.41</v>
          </cell>
        </row>
        <row r="8773">
          <cell r="A8773">
            <v>92650</v>
          </cell>
          <cell r="B8773" t="str">
            <v>TUBO DE AÇO PRETO SEM COSTURA, CONEXÃO SOLDADA, DN 65 (2 1/2"), INSTALADO EM REDE DE ALIMENTAÇÃO PARA SPRINKLER - FORNECIMENTO E INSTALAÇÃO. AF_12/2015</v>
          </cell>
          <cell r="C8773" t="str">
            <v>M</v>
          </cell>
          <cell r="D8773">
            <v>81.81</v>
          </cell>
        </row>
        <row r="8774">
          <cell r="A8774">
            <v>92652</v>
          </cell>
          <cell r="B8774" t="str">
            <v>TUBO DE AÇO GALVANIZADO COM COSTURA, CLASSE MÉDIA, CONEXÃO ROSQUEADA, DN 32 (1 1/4"), INSTALADO EM REDE DE ALIMENTAÇÃO PARA SPRINKLER - FORNECIMENTO E INSTALAÇÃO. AF_12/2015</v>
          </cell>
          <cell r="C8774" t="str">
            <v>M</v>
          </cell>
          <cell r="D8774">
            <v>32.07</v>
          </cell>
        </row>
        <row r="8775">
          <cell r="A8775">
            <v>92653</v>
          </cell>
          <cell r="B8775" t="str">
            <v>TUBO DE AÇO GALVANIZADO COM COSTURA, CLASSE MÉDIA, CONEXÃO ROSQUEADA, DN 40 (1 1/2"), INSTALADO EM REDE DE ALIMENTAÇÃO PARA SPRINKLER - FORNECIMENTO E INSTALAÇÃO. AF_12/2015</v>
          </cell>
          <cell r="C8775" t="str">
            <v>M</v>
          </cell>
          <cell r="D8775">
            <v>36.369999999999997</v>
          </cell>
        </row>
        <row r="8776">
          <cell r="A8776">
            <v>92654</v>
          </cell>
          <cell r="B8776" t="str">
            <v>TUBO DE AÇO GALVANIZADO COM COSTURA, CLASSE MÉDIA, CONEXÃO ROSQUEADA, DN 50 (2"), INSTALADO EM REDE DE ALIMENTAÇÃO PARA SPRINKLER - FORNECIMENTO E INSTALAÇÃO. AF_12/2015</v>
          </cell>
          <cell r="C8776" t="str">
            <v>M</v>
          </cell>
          <cell r="D8776">
            <v>48.97</v>
          </cell>
        </row>
        <row r="8777">
          <cell r="A8777">
            <v>92655</v>
          </cell>
          <cell r="B8777" t="str">
            <v>TUBO DE AÇO GALVANIZADO COM COSTURA, CLASSE MÉDIA, CONEXÃO ROSQUEADA, DN 65 (2 1/2"), INSTALADO EM REDE DE ALIMENTAÇÃO PARA SPRINKLER - FORNECIMENTO E INSTALAÇÃO. AF_12/2015</v>
          </cell>
          <cell r="C8777" t="str">
            <v>M</v>
          </cell>
          <cell r="D8777">
            <v>59.39</v>
          </cell>
        </row>
        <row r="8778">
          <cell r="A8778">
            <v>92656</v>
          </cell>
          <cell r="B8778" t="str">
            <v>TUBO DE AÇO GALVANIZADO COM COSTURA, CLASSE MÉDIA, CONEXÃO ROSQUEADA, DN 80 (3"), INSTALADO EM REDE DE ALIMENTAÇÃO PARA SPRINKLER - FORNECIMENTO E INSTALAÇÃO. AF_12/2015</v>
          </cell>
          <cell r="C8778" t="str">
            <v>M</v>
          </cell>
          <cell r="D8778">
            <v>77.06</v>
          </cell>
        </row>
        <row r="8779">
          <cell r="A8779">
            <v>92657</v>
          </cell>
          <cell r="B8779" t="str">
            <v>NIPLE, EM FERRO GALVANIZADO, CONEXÃO ROSQUEADA, DN 25 (1"), INSTALADO EM REDE DE ALIMENTAÇÃO PARA SPRINKLER - FORNECIMENTO E INSTALAÇÃO. AF_12/2015</v>
          </cell>
          <cell r="C8779" t="str">
            <v>UN</v>
          </cell>
          <cell r="D8779">
            <v>15.7</v>
          </cell>
        </row>
        <row r="8780">
          <cell r="A8780">
            <v>92658</v>
          </cell>
          <cell r="B8780" t="str">
            <v>LUVA, EM FERRO GALVANIZADO, CONEXÃO ROSQUEADA, DN 25 (1"), INSTALADO EM REDE DE ALIMENTAÇÃO PARA SPRINKLER - FORNECIMENTO E INSTALAÇÃO. AF_12/2015</v>
          </cell>
          <cell r="C8780" t="str">
            <v>UN</v>
          </cell>
          <cell r="D8780">
            <v>16.64</v>
          </cell>
        </row>
        <row r="8781">
          <cell r="A8781">
            <v>92659</v>
          </cell>
          <cell r="B8781" t="str">
            <v>NIPLE, EM FERRO GALVANIZADO, CONEXÃO ROSQUEADA, DN 32 (1 1/4"), INSTALADO EM REDE DE ALIMENTAÇÃO PARA SPRINKLER - FORNECIMENTO E INSTALAÇÃO. AF_12/2015</v>
          </cell>
          <cell r="C8781" t="str">
            <v>UN</v>
          </cell>
          <cell r="D8781">
            <v>19.07</v>
          </cell>
        </row>
        <row r="8782">
          <cell r="A8782">
            <v>92660</v>
          </cell>
          <cell r="B8782" t="str">
            <v>LUVA, EM FERRO GALVANIZADO, CONEXÃO ROSQUEADA, DN 32 (1 1/4"), INSTALADO EM REDE DE ALIMENTAÇÃO PARA SPRINKLER - FORNECIMENTO E INSTALAÇÃO. AF_12/2015</v>
          </cell>
          <cell r="C8782" t="str">
            <v>UN</v>
          </cell>
          <cell r="D8782">
            <v>19.940000000000001</v>
          </cell>
        </row>
        <row r="8783">
          <cell r="A8783">
            <v>92661</v>
          </cell>
          <cell r="B8783" t="str">
            <v>NIPLE, EM FERRO GALVANIZADO, CONEXÃO ROSQUEADA, DN 40 (1 1/2"), INSTALADO EM REDE DE ALIMENTAÇÃO PARA SPRINKLER - FORNECIMENTO E INSTALAÇÃO. AF_12/2015</v>
          </cell>
          <cell r="C8783" t="str">
            <v>UN</v>
          </cell>
          <cell r="D8783">
            <v>22.55</v>
          </cell>
        </row>
        <row r="8784">
          <cell r="A8784">
            <v>92662</v>
          </cell>
          <cell r="B8784" t="str">
            <v>LUVA, EM FERRO GALVANIZADO, CONEXÃO ROSQUEADA, DN 40 (1 1/2"), INSTALADO EM REDE DE ALIMENTAÇÃO PARA SPRINKLER - FORNECIMENTO E INSTALAÇÃO. AF_12/2015</v>
          </cell>
          <cell r="C8784" t="str">
            <v>UN</v>
          </cell>
          <cell r="D8784">
            <v>22.72</v>
          </cell>
        </row>
        <row r="8785">
          <cell r="A8785">
            <v>92663</v>
          </cell>
          <cell r="B8785" t="str">
            <v>NIPLE, EM FERRO GALVANIZADO, CONEXÃO ROSQUEADA, DN 50 (2"), INSTALADO EM REDE DE ALIMENTAÇÃO PARA SPRINKLER - FORNECIMENTO E INSTALAÇÃO. AF_12/2015</v>
          </cell>
          <cell r="C8785" t="str">
            <v>UN</v>
          </cell>
          <cell r="D8785">
            <v>29.76</v>
          </cell>
        </row>
        <row r="8786">
          <cell r="A8786">
            <v>92664</v>
          </cell>
          <cell r="B8786" t="str">
            <v>LUVA, EM FERRO GALVANIZADO, CONEXÃO ROSQUEADA, DN 50 (2"), INSTALADO EM REDE DE ALIMENTAÇÃO PARA SPRINKLER - FORNECIMENTO E INSTALAÇÃO. AF_12/2015</v>
          </cell>
          <cell r="C8786" t="str">
            <v>UN</v>
          </cell>
          <cell r="D8786">
            <v>29.75</v>
          </cell>
        </row>
        <row r="8787">
          <cell r="A8787">
            <v>92665</v>
          </cell>
          <cell r="B8787" t="str">
            <v>NIPLE, EM FERRO GALVANIZADO, CONEXÃO ROSQUEADA, DN 65 (2 1/2"), INSTALADO EM REDE DE ALIMENTAÇÃO PARA SPRINKLER - FORNECIMENTO E INSTALAÇÃO. AF_12/2015</v>
          </cell>
          <cell r="C8787" t="str">
            <v>UN</v>
          </cell>
          <cell r="D8787">
            <v>40.43</v>
          </cell>
        </row>
        <row r="8788">
          <cell r="A8788">
            <v>92666</v>
          </cell>
          <cell r="B8788" t="str">
            <v>LUVA, EM FERRO GALVANIZADO, CONEXÃO ROSQUEADA, DN 65 (2 1/2"), INSTALADO EM REDE DE ALIMENTAÇÃO PARA SPRINKLER - FORNECIMENTO E INSTALAÇÃO. AF_12/2015</v>
          </cell>
          <cell r="C8788" t="str">
            <v>UN</v>
          </cell>
          <cell r="D8788">
            <v>45.63</v>
          </cell>
        </row>
        <row r="8789">
          <cell r="A8789">
            <v>92667</v>
          </cell>
          <cell r="B8789" t="str">
            <v>NIPLE, EM FERRO GALVANIZADO, CONEXÃO ROSQUEADA, DN 80 (3"), INSTALADO EM REDE DE ALIMENTAÇÃO PARA SPRINKLER - FORNECIMENTO E INSTALAÇÃO. AF_12/2015</v>
          </cell>
          <cell r="C8789" t="str">
            <v>UN</v>
          </cell>
          <cell r="D8789">
            <v>58.77</v>
          </cell>
        </row>
        <row r="8790">
          <cell r="A8790">
            <v>92668</v>
          </cell>
          <cell r="B8790" t="str">
            <v>LUVA, EM FERRO GALVANIZADO, CONEXÃO ROSQUEADA, DN 80 (3"), INSTALADO EM REDE DE ALIMENTAÇÃO PARA SPRINKLER - FORNECIMENTO E INSTALAÇÃO. AF_12/2015</v>
          </cell>
          <cell r="C8790" t="str">
            <v>UN</v>
          </cell>
          <cell r="D8790">
            <v>63.39</v>
          </cell>
        </row>
        <row r="8791">
          <cell r="A8791">
            <v>92669</v>
          </cell>
          <cell r="B8791" t="str">
            <v>JOELHO 45 GRAUS, EM FERRO GALVANIZADO, CONEXÃO ROSQUEADA, DN 25 (1"), INSTALADO EM REDE DE ALIMENTAÇÃO PARA SPRINKLER - FORNECIMENTO E INSTALAÇÃO. AF_12/2015</v>
          </cell>
          <cell r="C8791" t="str">
            <v>UN</v>
          </cell>
          <cell r="D8791">
            <v>23.8</v>
          </cell>
        </row>
        <row r="8792">
          <cell r="A8792">
            <v>92670</v>
          </cell>
          <cell r="B8792" t="str">
            <v>JOELHO 90 GRAUS, EM FERRO GALVANIZADO, CONEXÃO ROSQUEADA, DN 25 (1"), INSTALADO EM REDE DE ALIMENTAÇÃO PARA SPRINKLER - FORNECIMENTO E INSTALAÇÃO. AF_12/2015</v>
          </cell>
          <cell r="C8792" t="str">
            <v>UN</v>
          </cell>
          <cell r="D8792">
            <v>22.56</v>
          </cell>
        </row>
        <row r="8793">
          <cell r="A8793">
            <v>92671</v>
          </cell>
          <cell r="B8793" t="str">
            <v>JOELHO 45 GRAUS, EM FERRO GALVANIZADO, CONEXÃO ROSQUEADA, DN 32 (1 1/4"), INSTALADO EM REDE DE ALIMENTAÇÃO PARA SPRINKLER - FORNECIMENTO E INSTALAÇÃO. AF_12/2015</v>
          </cell>
          <cell r="C8793" t="str">
            <v>UN</v>
          </cell>
          <cell r="D8793">
            <v>30.4</v>
          </cell>
        </row>
        <row r="8794">
          <cell r="A8794">
            <v>92672</v>
          </cell>
          <cell r="B8794" t="str">
            <v>JOELHO 90 GRAUS, EM FERRO GALVANIZADO, CONEXÃO ROSQUEADA, DN 32 (1 1/4"), INSTALADO EM REDE DE ALIMENTAÇÃO PARA SPRINKLER - FORNECIMENTO E INSTALAÇÃO. AF_12/2015</v>
          </cell>
          <cell r="C8794" t="str">
            <v>UN</v>
          </cell>
          <cell r="D8794">
            <v>27.93</v>
          </cell>
        </row>
        <row r="8795">
          <cell r="A8795">
            <v>92673</v>
          </cell>
          <cell r="B8795" t="str">
            <v>JOELHO 45 GRAUS, EM FERRO GALVANIZADO, CONEXÃO ROSQUEADA, DN 40 (1 1/2"), INSTALADO EM REDE DE ALIMENTAÇÃO PARA SPRINKLER - FORNECIMENTO E INSTALAÇÃO. AF_12/2015</v>
          </cell>
          <cell r="C8795" t="str">
            <v>UN</v>
          </cell>
          <cell r="D8795">
            <v>34.659999999999997</v>
          </cell>
        </row>
        <row r="8796">
          <cell r="A8796">
            <v>92674</v>
          </cell>
          <cell r="B8796" t="str">
            <v>JOELHO 90 GRAUS, EM FERRO GALVANIZADO, CONEXÃO ROSQUEADA, DN 40 (1 1/2"), INSTALADO EM REDE DE ALIMENTAÇÃO PARA SPRINKLER - FORNECIMENTO E INSTALAÇÃO. AF_12/2015</v>
          </cell>
          <cell r="C8796" t="str">
            <v>UN</v>
          </cell>
          <cell r="D8796">
            <v>32.96</v>
          </cell>
        </row>
        <row r="8797">
          <cell r="A8797">
            <v>92675</v>
          </cell>
          <cell r="B8797" t="str">
            <v>JOELHO 45 GRAUS, EM FERRO GALVANIZADO, CONEXÃO ROSQUEADA, DN 50 (2"), INSTALADO EM REDE DE ALIMENTAÇÃO PARA SPRINKLER - FORNECIMENTO E INSTALAÇÃO. AF_12/2015</v>
          </cell>
          <cell r="C8797" t="str">
            <v>UN</v>
          </cell>
          <cell r="D8797">
            <v>44.22</v>
          </cell>
        </row>
        <row r="8798">
          <cell r="A8798">
            <v>92676</v>
          </cell>
          <cell r="B8798" t="str">
            <v>JOELHO 90 GRAUS, EM FERRO GALVANIZADO, CONEXÃO ROSQUEADA, DN 50 (2"), INSTALADO EM REDE DE ALIMENTAÇÃO PARA SPRINKLER - FORNECIMENTO E INSTALAÇÃO. AF_12/2015</v>
          </cell>
          <cell r="C8798" t="str">
            <v>UN</v>
          </cell>
          <cell r="D8798">
            <v>43.06</v>
          </cell>
        </row>
        <row r="8799">
          <cell r="A8799">
            <v>92677</v>
          </cell>
          <cell r="B8799" t="str">
            <v>JOELHO 45 GRAUS, EM FERRO GALVANIZADO, CONEXÃO ROSQUEADA, DN 65 (2 1/2"), INSTALADO EM REDE DE ALIMENTAÇÃO PARA SPRINKLER - FORNECIMENTO E INSTALAÇÃO. AF_12/2015</v>
          </cell>
          <cell r="C8799" t="str">
            <v>UN</v>
          </cell>
          <cell r="D8799">
            <v>70.680000000000007</v>
          </cell>
        </row>
        <row r="8800">
          <cell r="A8800">
            <v>92678</v>
          </cell>
          <cell r="B8800" t="str">
            <v>JOELHO 90 GRAUS, EM FERRO GALVANIZADO, CONEXÃO ROSQUEADA, DN 65 (2 1/2"), INSTALADO EM REDE DE ALIMENTAÇÃO PARA SPRINKLER - FORNECIMENTO E INSTALAÇÃO. AF_12/2015</v>
          </cell>
          <cell r="C8800" t="str">
            <v>UN</v>
          </cell>
          <cell r="D8800">
            <v>65.599999999999994</v>
          </cell>
        </row>
        <row r="8801">
          <cell r="A8801">
            <v>92679</v>
          </cell>
          <cell r="B8801" t="str">
            <v>JOELHO 45 GRAUS, EM FERRO GALVANIZADO, CONEXÃO ROSQUEADA, DN 80 (3"), INSTALADO EM REDE DE ALIMENTAÇÃO PARA SPRINKLER - FORNECIMENTO E INSTALAÇÃO. AF_12/2015</v>
          </cell>
          <cell r="C8801" t="str">
            <v>UN</v>
          </cell>
          <cell r="D8801">
            <v>96.09</v>
          </cell>
        </row>
        <row r="8802">
          <cell r="A8802">
            <v>92680</v>
          </cell>
          <cell r="B8802" t="str">
            <v>JOELHO 90 GRAUS, EM FERRO GALVANIZADO, CONEXÃO ROSQUEADA, DN 80 (3"), INSTALADO EM REDE DE ALIMENTAÇÃO PARA SPRINKLER - FORNECIMENTO E INSTALAÇÃO. AF_12/2015</v>
          </cell>
          <cell r="C8802" t="str">
            <v>UN</v>
          </cell>
          <cell r="D8802">
            <v>86.29</v>
          </cell>
        </row>
        <row r="8803">
          <cell r="A8803">
            <v>92681</v>
          </cell>
          <cell r="B8803" t="str">
            <v>TÊ, EM FERRO GALVANIZADO, CONEXÃO ROSQUEADA, DN 25 (1"), INSTALADO EM REDE DE ALIMENTAÇÃO PARA SPRINKLER - FORNECIMENTO E INSTALAÇÃO. AF_12/2015</v>
          </cell>
          <cell r="C8803" t="str">
            <v>UN</v>
          </cell>
          <cell r="D8803">
            <v>30.55</v>
          </cell>
        </row>
        <row r="8804">
          <cell r="A8804">
            <v>92682</v>
          </cell>
          <cell r="B8804" t="str">
            <v>TÊ, EM FERRO GALVANIZADO, CONEXÃO ROSQUEADA, DN 32 (1 1/4"), INSTALADO EM REDE DE ALIMENTAÇÃO PARA SPRINKLER - FORNECIMENTO E INSTALAÇÃO. AF_12/2015</v>
          </cell>
          <cell r="C8804" t="str">
            <v>UN</v>
          </cell>
          <cell r="D8804">
            <v>37.5</v>
          </cell>
        </row>
        <row r="8805">
          <cell r="A8805">
            <v>92683</v>
          </cell>
          <cell r="B8805" t="str">
            <v>TÊ, EM FERRO GALVANIZADO, CONEXÃO ROSQUEADA, DN 40 (1 1/2"), INSTALADO EM REDE DE ALIMENTAÇÃO PARA SPRINKLER - FORNECIMENTO E INSTALAÇÃO. AF_12/2015</v>
          </cell>
          <cell r="C8805" t="str">
            <v>UN</v>
          </cell>
          <cell r="D8805">
            <v>43.32</v>
          </cell>
        </row>
        <row r="8806">
          <cell r="A8806">
            <v>92684</v>
          </cell>
          <cell r="B8806" t="str">
            <v>TÊ, EM FERRO GALVANIZADO, CONEXÃO ROSQUEADA, DN 50 (2"), INSTALADO EM REDE DE ALIMENTAÇÃO PARA SPRINKLER - FORNECIMENTO E INSTALAÇÃO. AF_12/2015</v>
          </cell>
          <cell r="C8806" t="str">
            <v>UN</v>
          </cell>
          <cell r="D8806">
            <v>57.38</v>
          </cell>
        </row>
        <row r="8807">
          <cell r="A8807">
            <v>92685</v>
          </cell>
          <cell r="B8807" t="str">
            <v>TÊ, EM FERRO GALVANIZADO, CONEXÃO ROSQUEADA, DN 65 (2 1/2"), INSTALADO EM REDE DE ALIMENTAÇÃO PARA SPRINKLER - FORNECIMENTO E INSTALAÇÃO. AF_12/2015</v>
          </cell>
          <cell r="C8807" t="str">
            <v>UN</v>
          </cell>
          <cell r="D8807">
            <v>90.02</v>
          </cell>
        </row>
        <row r="8808">
          <cell r="A8808">
            <v>92686</v>
          </cell>
          <cell r="B8808" t="str">
            <v>TÊ, EM FERRO GALVANIZADO, CONEXÃO ROSQUEADA, DN 80 (3"), INSTALADO EM REDE DE ALIMENTAÇÃO PARA SPRINKLER - FORNECIMENTO E INSTALAÇÃO. AF_12/2015</v>
          </cell>
          <cell r="C8808" t="str">
            <v>UN</v>
          </cell>
          <cell r="D8808">
            <v>114.1</v>
          </cell>
        </row>
        <row r="8809">
          <cell r="A8809">
            <v>92687</v>
          </cell>
          <cell r="B8809" t="str">
            <v>TUBO DE AÇO GALVANIZADO COM COSTURA, CLASSE MÉDIA, CONEXÃO ROSQUEADA, DN 15 (1/2"), INSTALADO EM RAMAIS E SUB-RAMAIS DE GÁS - FORNECIMENTO E INSTALAÇÃO. AF_12/2015</v>
          </cell>
          <cell r="C8809" t="str">
            <v>M</v>
          </cell>
          <cell r="D8809">
            <v>15.36</v>
          </cell>
        </row>
        <row r="8810">
          <cell r="A8810">
            <v>92688</v>
          </cell>
          <cell r="B8810" t="str">
            <v>TUBO DE AÇO GALVANIZADO COM COSTURA, CLASSE MÉDIA, CONEXÃO ROSQUEADA, DN 20 (3/4"), INSTALADO EM RAMAIS E SUB-RAMAIS DE GÁS - FORNECIMENTO E INSTALAÇÃO. AF_12/2015</v>
          </cell>
          <cell r="C8810" t="str">
            <v>M</v>
          </cell>
          <cell r="D8810">
            <v>21.95</v>
          </cell>
        </row>
        <row r="8811">
          <cell r="A8811">
            <v>92689</v>
          </cell>
          <cell r="B8811" t="str">
            <v>TUBO DE AÇO PRETO SEM COSTURA, CLASSE MÉDIA, CONEXÃO SOLDADA, DN 15 (1/2"), INSTALADO EM RAMAIS E SUB-RAMAIS DE GÁS - FORNECIMENTO E INSTALAÇÃO. AF_12/2015</v>
          </cell>
          <cell r="C8811" t="str">
            <v>M</v>
          </cell>
          <cell r="D8811">
            <v>21.98</v>
          </cell>
        </row>
        <row r="8812">
          <cell r="A8812">
            <v>92690</v>
          </cell>
          <cell r="B8812" t="str">
            <v>TUBO DE AÇO PRETO SEM COSTURA, CLASSE MÉDIA, CONEXÃO SOLDADA, DN 20 (3/4"), INSTALADO EM RAMAIS E SUB-RAMAIS DE GÁS - FORNECIMENTO E INSTALAÇÃO. AF_12/2015</v>
          </cell>
          <cell r="C8812" t="str">
            <v>M</v>
          </cell>
          <cell r="D8812">
            <v>31.99</v>
          </cell>
        </row>
        <row r="8813">
          <cell r="A8813">
            <v>92692</v>
          </cell>
          <cell r="B8813" t="str">
            <v>NIPLE, EM FERRO GALVANIZADO, CONEXÃO ROSQUEADA, DN 15 (1/2"), INSTALADO EM RAMAIS E SUB-RAMAIS DE GÁS - FORNECIMENTO E INSTALAÇÃO. AF_12/2015</v>
          </cell>
          <cell r="C8813" t="str">
            <v>UN</v>
          </cell>
          <cell r="D8813">
            <v>8.52</v>
          </cell>
        </row>
        <row r="8814">
          <cell r="A8814">
            <v>92693</v>
          </cell>
          <cell r="B8814" t="str">
            <v>LUVA, EM FERRO GALVANIZADO, CONEXÃO ROSQUEADA, DN 15 (1/2"), INSTALADO EM RAMAIS E SUB-RAMAIS DE GÁS - FORNECIMENTO E INSTALAÇÃO. AF_12/2015</v>
          </cell>
          <cell r="C8814" t="str">
            <v>UN</v>
          </cell>
          <cell r="D8814">
            <v>8.73</v>
          </cell>
        </row>
        <row r="8815">
          <cell r="A8815">
            <v>92694</v>
          </cell>
          <cell r="B8815" t="str">
            <v>NIPLE, EM FERRO GALVANIZADO, CONEXÃO ROSQUEADA, DN 20 (3/4"), INSTALADO EM RAMAIS E SUB-RAMAIS DE GÁS - FORNECIMENTO E INSTALAÇÃO. AF_12/2015</v>
          </cell>
          <cell r="C8815" t="str">
            <v>UN</v>
          </cell>
          <cell r="D8815">
            <v>13.67</v>
          </cell>
        </row>
        <row r="8816">
          <cell r="A8816">
            <v>92695</v>
          </cell>
          <cell r="B8816" t="str">
            <v>LUVA, EM FERRO GALVANIZADO, CONEXÃO ROSQUEADA, DN 20 (3/4"), INSTALADO EM RAMAIS E SUB-RAMAIS DE GÁS - FORNECIMENTO E INSTALAÇÃO. AF_12/2015</v>
          </cell>
          <cell r="C8816" t="str">
            <v>UN</v>
          </cell>
          <cell r="D8816">
            <v>13.88</v>
          </cell>
        </row>
        <row r="8817">
          <cell r="A8817">
            <v>92696</v>
          </cell>
          <cell r="B8817" t="str">
            <v>NIPLE, EM FERRO GALVANIZADO, CONEXÃO ROSQUEADA, DN 25 (1"), INSTALADO EM RAMAIS E SUB-RAMAIS DE GÁS - FORNECIMENTO E INSTALAÇÃO. AF_12/2015</v>
          </cell>
          <cell r="C8817" t="str">
            <v>UN</v>
          </cell>
          <cell r="D8817">
            <v>21.54</v>
          </cell>
        </row>
        <row r="8818">
          <cell r="A8818">
            <v>92697</v>
          </cell>
          <cell r="B8818" t="str">
            <v>LUVA, EM FERRO GALVANIZADO, CONEXÃO ROSQUEADA, DN 25 (1"), INSTALADO EM RAMAIS E SUB-RAMAIS DE GÁS - FORNECIMENTO E INSTALAÇÃO. AF_12/2015</v>
          </cell>
          <cell r="C8818" t="str">
            <v>UN</v>
          </cell>
          <cell r="D8818">
            <v>22.48</v>
          </cell>
        </row>
        <row r="8819">
          <cell r="A8819">
            <v>92698</v>
          </cell>
          <cell r="B8819" t="str">
            <v>JOELHO 45 GRAUS, EM FERRO GALVANIZADO, CONEXÃO ROSQUEADA, DN 15 (1/2"), INSTALADO EM RAMAIS E SUB-RAMAIS DE GÁS - FORNECIMENTO E INSTALAÇÃO. AF_12/2015</v>
          </cell>
          <cell r="C8819" t="str">
            <v>UN</v>
          </cell>
          <cell r="D8819">
            <v>12.61</v>
          </cell>
        </row>
        <row r="8820">
          <cell r="A8820">
            <v>92699</v>
          </cell>
          <cell r="B8820" t="str">
            <v>JOELHO 90 GRAUS, EM FERRO GALVANIZADO, CONEXÃO ROSQUEADA, DN 15 (1/2"), INSTALADO EM RAMAIS E SUB-RAMAIS DE GÁS - FORNECIMENTO E INSTALAÇÃO. AF_12/2015</v>
          </cell>
          <cell r="C8820" t="str">
            <v>UN</v>
          </cell>
          <cell r="D8820">
            <v>11.93</v>
          </cell>
        </row>
        <row r="8821">
          <cell r="A8821">
            <v>92700</v>
          </cell>
          <cell r="B8821" t="str">
            <v>JOELHO 45 GRAUS, EM FERRO GALVANIZADO, CONEXÃO ROSQUEADA, DN 20 (3/4"), INSTALADO EM RAMAIS E SUB-RAMAIS DE GÁS - FORNECIMENTO E INSTALAÇÃO. AF_12/2015</v>
          </cell>
          <cell r="C8821" t="str">
            <v>UN</v>
          </cell>
          <cell r="D8821">
            <v>20.73</v>
          </cell>
        </row>
        <row r="8822">
          <cell r="A8822">
            <v>92701</v>
          </cell>
          <cell r="B8822" t="str">
            <v>JOELHO 90 GRAUS, EM FERRO GALVANIZADO, CONEXÃO ROSQUEADA, DN 20 (3/4"), INSTALADO EM RAMAIS E SUB-RAMAIS DE GÁS - FORNECIMENTO E INSTALAÇÃO. AF_12/2015</v>
          </cell>
          <cell r="C8822" t="str">
            <v>UN</v>
          </cell>
          <cell r="D8822">
            <v>19.72</v>
          </cell>
        </row>
        <row r="8823">
          <cell r="A8823">
            <v>92702</v>
          </cell>
          <cell r="B8823" t="str">
            <v>JOELHO 45 GRAUS, EM FERRO GALVANIZADO, CONEXÃO ROSQUEADA, DN 25 (1"), INSTALADO EM RAMAIS E SUB-RAMAIS DE GÁS - FORNECIMENTO E INSTALAÇÃO. AF_12/2015</v>
          </cell>
          <cell r="C8823" t="str">
            <v>UN</v>
          </cell>
          <cell r="D8823">
            <v>32.590000000000003</v>
          </cell>
        </row>
        <row r="8824">
          <cell r="A8824">
            <v>92703</v>
          </cell>
          <cell r="B8824" t="str">
            <v>JOELHO 90 GRAUS, EM FERRO GALVANIZADO, CONEXÃO ROSQUEADA, DN 25 (1"), INSTALADO EM RAMAIS E SUB-RAMAIS DE GÁS - FORNECIMENTO E INSTALAÇÃO. AF_12/2015</v>
          </cell>
          <cell r="C8824" t="str">
            <v>UN</v>
          </cell>
          <cell r="D8824">
            <v>31.35</v>
          </cell>
        </row>
        <row r="8825">
          <cell r="A8825">
            <v>92704</v>
          </cell>
          <cell r="B8825" t="str">
            <v>TÊ, EM FERRO GALVANIZADO, CONEXÃO ROSQUEADA, DN 15 (1/2"), INSTALADO EM RAMAIS E SUB-RAMAIS DE GÁS - FORNECIMENTO E INSTALAÇÃO. AF_12/2015</v>
          </cell>
          <cell r="C8825" t="str">
            <v>UN</v>
          </cell>
          <cell r="D8825">
            <v>16.07</v>
          </cell>
        </row>
        <row r="8826">
          <cell r="A8826">
            <v>92705</v>
          </cell>
          <cell r="B8826" t="str">
            <v>TÊ, EM FERRO GALVANIZADO, CONEXÃO ROSQUEADA, DN 20 (3/4"), INSTALADO EM RAMAIS E SUB-RAMAIS DE GÁS - FORNECIMENTO E INSTALAÇÃO. AF_12/2015</v>
          </cell>
          <cell r="C8826" t="str">
            <v>UN</v>
          </cell>
          <cell r="D8826">
            <v>26.1</v>
          </cell>
        </row>
        <row r="8827">
          <cell r="A8827">
            <v>92706</v>
          </cell>
          <cell r="B8827" t="str">
            <v>TÊ, EM FERRO GALVANIZADO, CONEXÃO ROSQUEADA, DN 25 (1"), INSTALADO EM RAMAIS E SUB-RAMAIS DE GÁS - FORNECIMENTO E INSTALAÇÃO. AF_12/2015</v>
          </cell>
          <cell r="C8827" t="str">
            <v>UN</v>
          </cell>
          <cell r="D8827">
            <v>42.27</v>
          </cell>
        </row>
        <row r="8828">
          <cell r="A8828">
            <v>92712</v>
          </cell>
          <cell r="B8828" t="str">
            <v>APARELHO PARA CORTE E SOLDA OXI-ACETILENO SOBRE RODAS, INCLUSIVE CILINDROS E MAÇARICOS - DEPRECIAÇÃO. AF_12/2015</v>
          </cell>
          <cell r="C8828" t="str">
            <v>H</v>
          </cell>
          <cell r="D8828">
            <v>0.18</v>
          </cell>
        </row>
        <row r="8829">
          <cell r="A8829">
            <v>92713</v>
          </cell>
          <cell r="B8829" t="str">
            <v>APARELHO PARA CORTE E SOLDA OXI-ACETILENO SOBRE RODAS, INCLUSIVE CILINDROS E MAÇARICOS - JUROS. AF_12/2015</v>
          </cell>
          <cell r="C8829" t="str">
            <v>H</v>
          </cell>
          <cell r="D8829">
            <v>0.04</v>
          </cell>
        </row>
        <row r="8830">
          <cell r="A8830">
            <v>92714</v>
          </cell>
          <cell r="B8830" t="str">
            <v>APARELHO PARA CORTE E SOLDA OXI-ACETILENO SOBRE RODAS, INCLUSIVE CILINDROS E MAÇARICOS - MANUTENÇÃO. AF_12/2015</v>
          </cell>
          <cell r="C8830" t="str">
            <v>H</v>
          </cell>
          <cell r="D8830">
            <v>0.23</v>
          </cell>
        </row>
        <row r="8831">
          <cell r="A8831">
            <v>92715</v>
          </cell>
          <cell r="B8831" t="str">
            <v>APARELHO PARA CORTE E SOLDA OXI-ACETILENO SOBRE RODAS, INCLUSIVE CILINDROS E MAÇARICOS - MATERIAIS NA OPERAÇÃO. AF_12/2015</v>
          </cell>
          <cell r="C8831" t="str">
            <v>H</v>
          </cell>
          <cell r="D8831">
            <v>20.239999999999998</v>
          </cell>
        </row>
        <row r="8832">
          <cell r="A8832">
            <v>92716</v>
          </cell>
          <cell r="B8832" t="str">
            <v>APARELHO PARA CORTE E SOLDA OXI-ACETILENO SOBRE RODAS, INCLUSIVE CILINDROS E MAÇARICOS - CHP DIURNO. AF_12/2015</v>
          </cell>
          <cell r="C8832" t="str">
            <v>CHP</v>
          </cell>
          <cell r="D8832">
            <v>20.69</v>
          </cell>
        </row>
        <row r="8833">
          <cell r="A8833">
            <v>92717</v>
          </cell>
          <cell r="B8833" t="str">
            <v>APARELHO PARA CORTE E SOLDA OXI-ACETILENO SOBRE RODAS, INCLUSIVE CILINDROS E MAÇARICOS - CHI DIURNO. AF_12/2015</v>
          </cell>
          <cell r="C8833" t="str">
            <v>CHI</v>
          </cell>
          <cell r="D8833">
            <v>0.22</v>
          </cell>
        </row>
        <row r="8834">
          <cell r="A8834">
            <v>92718</v>
          </cell>
          <cell r="B8834" t="str">
            <v>CONCRETAGEM DE PILARES, FCK = 25 MPA,  COM USO DE BALDES EM EDIFICAÇÃO COM SEÇÃO MÉDIA DE PILARES MENOR OU IGUAL A 0,25 M² - LANÇAMENTO, ADENSAMENTO E ACABAMENTO. AF_12/2015</v>
          </cell>
          <cell r="C8834" t="str">
            <v>M3</v>
          </cell>
          <cell r="D8834">
            <v>467.92</v>
          </cell>
        </row>
        <row r="8835">
          <cell r="A8835">
            <v>92719</v>
          </cell>
          <cell r="B8835" t="str">
            <v>CONCRETAGEM DE PILARES, FCK = 25 MPA, COM USO DE GRUA EM EDIFICAÇÃO COM SEÇÃO MÉDIA DE PILARES MENOR OU IGUAL A 0,25 M² - LANÇAMENTO, ADENSAMENTO E ACABAMENTO. AF_12/2015</v>
          </cell>
          <cell r="C8835" t="str">
            <v>M3</v>
          </cell>
          <cell r="D8835">
            <v>352.35</v>
          </cell>
        </row>
        <row r="8836">
          <cell r="A8836">
            <v>92720</v>
          </cell>
          <cell r="B8836" t="str">
            <v>CONCRETAGEM DE PILARES, FCK = 25 MPA, COM USO DE BOMBA EM EDIFICAÇÃO COM SEÇÃO MÉDIA DE PILARES MENOR OU IGUAL A 0,25 M² - LANÇAMENTO, ADENSAMENTO E ACABAMENTO. AF_12/2015</v>
          </cell>
          <cell r="C8836" t="str">
            <v>M3</v>
          </cell>
          <cell r="D8836">
            <v>403.05</v>
          </cell>
        </row>
        <row r="8837">
          <cell r="A8837">
            <v>92721</v>
          </cell>
          <cell r="B8837" t="str">
            <v>CONCRETAGEM DE PILARES, FCK = 25 MPA, COM USO DE GRUA EM EDIFICAÇÃO COM SEÇÃO MÉDIA DE PILARES MAIOR QUE 0,25 M² - LANÇAMENTO, ADENSAMENTO E ACABAMENTO. AF_12/2015</v>
          </cell>
          <cell r="C8837" t="str">
            <v>M3</v>
          </cell>
          <cell r="D8837">
            <v>345.28</v>
          </cell>
        </row>
        <row r="8838">
          <cell r="A8838">
            <v>92722</v>
          </cell>
          <cell r="B8838" t="str">
            <v>CONCRETAGEM DE PILARES, FCK = 25 MPA, COM USO DE BOMBA EM EDIFICAÇÃO COM SEÇÃO MÉDIA DE PILARES MAIOR QUE 0,25 M² - LANÇAMENTO, ADENSAMENTO E ACABAMENTO. AF_12/2015</v>
          </cell>
          <cell r="C8838" t="str">
            <v>M3</v>
          </cell>
          <cell r="D8838">
            <v>400.1</v>
          </cell>
        </row>
        <row r="8839">
          <cell r="A8839">
            <v>92723</v>
          </cell>
          <cell r="B8839" t="str">
            <v>CONCRETAGEM DE VIGAS E LAJES, FCK=20 MPA, PARA LAJES PREMOLDADAS COM USO DE BOMBA EM EDIFICAÇÃO COM ÁREA MÉDIA DE LAJES MENOR OU IGUAL A 20 M² - LANÇAMENTO, ADENSAMENTO E ACABAMENTO. AF_12/2015</v>
          </cell>
          <cell r="C8839" t="str">
            <v>M3</v>
          </cell>
          <cell r="D8839">
            <v>388.12</v>
          </cell>
        </row>
        <row r="8840">
          <cell r="A8840">
            <v>92724</v>
          </cell>
          <cell r="B8840" t="str">
            <v>CONCRETAGEM DE VIGAS E LAJES, FCK=20 MPA, PARA LAJES PREMOLDADAS COM USO DE BOMBA EM EDIFICAÇÃO COM ÁREA MÉDIA DE LAJES MAIOR QUE 20 M² - LANÇAMENTO, ADENSAMENTO E ACABAMENTO. AF_12/2015</v>
          </cell>
          <cell r="C8840" t="str">
            <v>M3</v>
          </cell>
          <cell r="D8840">
            <v>385.55</v>
          </cell>
        </row>
        <row r="8841">
          <cell r="A8841">
            <v>92725</v>
          </cell>
          <cell r="B8841" t="str">
            <v>CONCRETAGEM DE VIGAS E LAJES, FCK=20 MPA, PARA LAJES MACIÇAS OU NERVURADAS COM USO DE BOMBA EM EDIFICAÇÃO COM ÁREA MÉDIA DE LAJES MENOR OU IGUAL A 20 M² - LANÇAMENTO, ADENSAMENTO E ACABAMENTO. AF_12/2015</v>
          </cell>
          <cell r="C8841" t="str">
            <v>M3</v>
          </cell>
          <cell r="D8841">
            <v>384.47</v>
          </cell>
        </row>
        <row r="8842">
          <cell r="A8842">
            <v>92726</v>
          </cell>
          <cell r="B8842" t="str">
            <v>CONCRETAGEM DE VIGAS E LAJES, FCK=20 MPA, PARA LAJES MACIÇAS OU NERVURADAS COM USO DE BOMBA EM EDIFICAÇÃO COM ÁREA MÉDIA DE LAJES MAIOR QUE 20 M² - LANÇAMENTO, ADENSAMENTO E ACABAMENTO. AF_12/2015</v>
          </cell>
          <cell r="C8842" t="str">
            <v>M3</v>
          </cell>
          <cell r="D8842">
            <v>382.64</v>
          </cell>
        </row>
        <row r="8843">
          <cell r="A8843">
            <v>92727</v>
          </cell>
          <cell r="B8843" t="str">
            <v>CONCRETAGEM DE VIGAS E LAJES, FCK=20 MPA, PARA LAJES PREMOLDADAS COM JERICAS EM ELEVADOR DE CABO EM EDIFICAÇÃO DE MULTIPAVIMENTOS ATÉ 16 ANDARES, COM ÁREA MÉDIA DE LAJES MENOR OU IGUAL A 20 M² - LANÇAMENTO, ADENSAMENTO E ACABAMENTO. AF_12/2015</v>
          </cell>
          <cell r="C8843" t="str">
            <v>M3</v>
          </cell>
          <cell r="D8843">
            <v>413.43</v>
          </cell>
        </row>
        <row r="8844">
          <cell r="A8844">
            <v>92728</v>
          </cell>
          <cell r="B8844" t="str">
            <v>CONCRETAGEM DE VIGAS E LAJES, FCK=20 MPA, PARA LAJES PREMOLDADAS COM JERICAS EM ELEVADOR DE CABO EM EDIFICAÇÃO DE MULTIPAVIMENTOS ATÉ 16 ANDARES, COM ÁREA MÉDIA DE LAJES MAIOR QUE 20 M² - LANÇAMENTO, ADENSAMENTO E ACABAMENTO. AF_12/2015</v>
          </cell>
          <cell r="C8844" t="str">
            <v>M3</v>
          </cell>
          <cell r="D8844">
            <v>394.96</v>
          </cell>
        </row>
        <row r="8845">
          <cell r="A8845">
            <v>92729</v>
          </cell>
          <cell r="B8845" t="str">
            <v>CONCRETAGEM DE VIGAS E LAJES, FCK=20 MPA, PARA LAJES MACIÇAS OU NERVURADAS COM JERICAS EM ELEVADOR DE CABO EM EDIFICAÇÃO DE MULTIPAVIMENTOS ATÉ 16 ANDARES, COM ÁREA MÉDIA DE LAJES MENOR OU IGUAL A 20 M² - LANÇAMENTO, ADENSAMENTO E ACABAMENTO. AF_12/2015</v>
          </cell>
          <cell r="C8845" t="str">
            <v>M3</v>
          </cell>
          <cell r="D8845">
            <v>387.15</v>
          </cell>
        </row>
        <row r="8846">
          <cell r="A8846">
            <v>92730</v>
          </cell>
          <cell r="B8846" t="str">
            <v>CONCRETAGEM DE VIGAS E LAJES, FCK=20 MPA, PARA LAJES MACIÇAS OU NERVURADAS COM JERICAS EM ELEVADOR DE CABO EM EDIFICAÇÃO DE MULTIPAVIMENTOS ATÉ 16 ANDARES, COM ÁREA MÉDIA DE LAJES MAIOR QUE 20 M² - LANÇAMENTO, ADENSAMENTO E ACABAMENTO. AF_12/2015</v>
          </cell>
          <cell r="C8846" t="str">
            <v>M3</v>
          </cell>
          <cell r="D8846">
            <v>374.12</v>
          </cell>
        </row>
        <row r="8847">
          <cell r="A8847">
            <v>92731</v>
          </cell>
          <cell r="B8847" t="str">
            <v>CONCRETAGEM DE VIGAS E LAJES, FCK=20 MPA, PARA LAJES PREMOLDADAS COM JERICAS EM CREMALHEIRA EM EDIFICAÇÃO DE MULTIPAVIMENTOS ATÉ 16 ANDARES, COM ÁREA MÉDIA DE LAJES MENOR OU IGUAL A 20 M² - LANÇAMENTO, ADENSAMENTO E ACABAMENTO. AF_12/2015</v>
          </cell>
          <cell r="C8847" t="str">
            <v>M3</v>
          </cell>
          <cell r="D8847">
            <v>389.28</v>
          </cell>
        </row>
        <row r="8848">
          <cell r="A8848">
            <v>92732</v>
          </cell>
          <cell r="B8848" t="str">
            <v>CONCRETAGEM DE VIGAS E LAJES, FCK=20 MPA, PARA LAJES PREMOLDADAS COM JERICAS EM CREMALHEIRA EM EDIFICAÇÃO DE MULTIPAVIMENTOS ATÉ 16 ANDARES, COM ÁREA MÉDIA DE LAJES MAIOR QUE 20 M² - LANÇAMENTO, ADENSAMENTO E ACABAMENTO. AF_12/2015</v>
          </cell>
          <cell r="C8848" t="str">
            <v>M3</v>
          </cell>
          <cell r="D8848">
            <v>376.6</v>
          </cell>
        </row>
        <row r="8849">
          <cell r="A8849">
            <v>92733</v>
          </cell>
          <cell r="B8849" t="str">
            <v>CONCRETAGEM DE VIGAS E LAJES, FCK=20 MPA, PARA LAJES MACIÇAS OU NERVURADAS COM JERICAS EM CREMALHEIRA EM EDIFICAÇÃO DE MULTIPAVIMENTOS ATÉ 16 ANDARES, COM ÁREA MÉDIA DE LAJES MENOR OU IGUAL A 20 M² - LANÇAMENTO, ADENSAMENTO E ACABAMENTO. AF_12/2015</v>
          </cell>
          <cell r="C8849" t="str">
            <v>M3</v>
          </cell>
          <cell r="D8849">
            <v>371.22</v>
          </cell>
        </row>
        <row r="8850">
          <cell r="A8850">
            <v>92734</v>
          </cell>
          <cell r="B8850" t="str">
            <v>CONCRETAGEM DE VIGAS E LAJES, FCK=20 MPA, PARA LAJES MACIÇAS OU NERVURADAS COM JERICAS EM CREMALHEIRA EM EDIFICAÇÃO DE MULTIPAVIMENTOS ATÉ 16 ANDARES, COM ÁREA MÉDIA DE LAJES MAIOR QUE 20 M² - LANÇAMENTO, ADENSAMENTO E ACABAMENTO. AF_12/2015</v>
          </cell>
          <cell r="C8850" t="str">
            <v>M3</v>
          </cell>
          <cell r="D8850">
            <v>362.3</v>
          </cell>
        </row>
        <row r="8851">
          <cell r="A8851">
            <v>92735</v>
          </cell>
          <cell r="B8851" t="str">
            <v>CONCRETAGEM DE VIGAS E LAJES, FCK=20 MPA, PARA LAJES PREMOLDADAS COM GRUA DE CAÇAMBA DE 350 L EM EDIFICAÇÃO DE MULTIPAVIMENTOS ATÉ 16 ANDARES, COM ÁREA MÉDIA DE LAJES MENOR OU IGUAL A 20 M² - LANÇAMENTO, ADENSAMENTO E ACABAMENTO. AF_12/2015</v>
          </cell>
          <cell r="C8851" t="str">
            <v>M3</v>
          </cell>
          <cell r="D8851">
            <v>367.04</v>
          </cell>
        </row>
        <row r="8852">
          <cell r="A8852">
            <v>92736</v>
          </cell>
          <cell r="B8852" t="str">
            <v>CONCRETAGEM DE VIGAS E LAJES, FCK=20 MPA, PARA LAJES PREMOLDADAS COM GRUA DE CAÇAMBA DE 350 L EM EDIFICAÇÃO DE MULTIPAVIMENTOS ATÉ 16 ANDARES, COM ÁREA MÉDIA DE LAJES MAIOR QUE 20 M² - LANÇAMENTO, ADENSAMENTO E ACABAMENTO. AF_12/2015</v>
          </cell>
          <cell r="C8852" t="str">
            <v>M3</v>
          </cell>
          <cell r="D8852">
            <v>357.47</v>
          </cell>
        </row>
        <row r="8853">
          <cell r="A8853">
            <v>92739</v>
          </cell>
          <cell r="B8853" t="str">
            <v>CONCRETAGEM DE VIGAS E LAJES, FCK=20 MPA, PARA LAJES MACIÇAS OU NERVURADAS COM GRUA DE CAÇAMBA DE 500 L EM EDIFICAÇÃO DE MULTIPAVIMENTOS ATÉ 16 ANDARES, COM ÁREA MÉDIA DE LAJES MENOR OU IGUAL A 20 M² - LANÇAMENTO, ADENSAMENTO E ACABAMENTO. AF_12/2015</v>
          </cell>
          <cell r="C8853" t="str">
            <v>M3</v>
          </cell>
          <cell r="D8853">
            <v>343.54</v>
          </cell>
        </row>
        <row r="8854">
          <cell r="A8854">
            <v>92740</v>
          </cell>
          <cell r="B8854" t="str">
            <v>CONCRETAGEM DE VIGAS E LAJES, FCK=20 MPA, PARA LAJES MACIÇAS OU NERVURADAS COM GRUA DE CAÇAMBA DE 500 L EM EDIFICAÇÃO DE MULTIPAVIMENTOS ATÉ 16 ANDARES, COM ÁREA MÉDIA DE LAJES MAIOR QUE 20 M² - LANÇAMENTO, ADENSAMENTO E ACABAMENTO. AF_12/2015</v>
          </cell>
          <cell r="C8854" t="str">
            <v>M3</v>
          </cell>
          <cell r="D8854">
            <v>338.81</v>
          </cell>
        </row>
        <row r="8855">
          <cell r="A8855">
            <v>92741</v>
          </cell>
          <cell r="B8855" t="str">
            <v>CONCRETAGEM DE VIGAS E LAJES, FCK=20 MPA, PARA QUALQUER TIPO DE LAJE COM BALDES EM EDIFICAÇÃO TÉRREA, COM ÁREA MÉDIA DE LAJES MENOR OU IGUAL A 20 M² - LANÇAMENTO, ADENSAMENTO E ACABAMENTO. AF_12/2015</v>
          </cell>
          <cell r="C8855" t="str">
            <v>M3</v>
          </cell>
          <cell r="D8855">
            <v>514.42999999999995</v>
          </cell>
        </row>
        <row r="8856">
          <cell r="A8856">
            <v>92742</v>
          </cell>
          <cell r="B8856" t="str">
            <v>CONCRETAGEM DE VIGAS E LAJES, FCK=20 MPA, PARA QUALQUER TIPO DE LAJE COM BALDES EM EDIFICAÇÃO DE MULTIPAVIMENTOS ATÉ 04 ANDARES, COM ÁREA MÉDIA DE LAJES MENOR OU IGUAL A 20 M² - LANÇAMENTO, ADENSAMENTO E ACABAMENTO. AF_12/2015</v>
          </cell>
          <cell r="C8856" t="str">
            <v>M3</v>
          </cell>
          <cell r="D8856">
            <v>698.95</v>
          </cell>
        </row>
        <row r="8857">
          <cell r="A8857">
            <v>92743</v>
          </cell>
          <cell r="B8857" t="str">
            <v>MURO DE GABIÃO, ENCHIMENTO COM PEDRA DE MÃO TIPO RACHÃO, DE GRAVIDADE, COM GAIOLAS DE COMPRIMENTO IGUAL A 2 METROS, ALTURA DO MURO DE ATÉ 4 METROS - FORNECIMENTO E EXECUÇÃO. AF_12/2015</v>
          </cell>
          <cell r="C8857" t="str">
            <v>M3</v>
          </cell>
          <cell r="D8857">
            <v>393.96</v>
          </cell>
        </row>
        <row r="8858">
          <cell r="A8858">
            <v>92744</v>
          </cell>
          <cell r="B8858" t="str">
            <v>MURO DE GABIÃO, ENCHIMENTO COM PEDRA DE MÃO TIPO RACHÃO, DE GRAVIDADE, COM GAIOLAS DE COMPRIMENTO IGUAL A 5 METROS, ALTURA DO MURO DE ATÉ 4 METROS - FORNECIMENTO E EXECUÇÃO. AF_12/2015</v>
          </cell>
          <cell r="C8858" t="str">
            <v>M3</v>
          </cell>
          <cell r="D8858">
            <v>371.36</v>
          </cell>
        </row>
        <row r="8859">
          <cell r="A8859">
            <v>92745</v>
          </cell>
          <cell r="B8859" t="str">
            <v>MURO DE GABIÃO, ENCHIMENTO COM PEDRA DE MÃO TIPO RACHÃO, DE GRAVIDADE, COM GAIOLAS DE COMPRIMENTO IGUAL A 2 METROS, ALTURA DO MURO ACIMA DE 4 E ATÉ 6 METROS - FORNECIMENTO E EXECUÇÃO. AF_12/2015</v>
          </cell>
          <cell r="C8859" t="str">
            <v>M3</v>
          </cell>
          <cell r="D8859">
            <v>489.02</v>
          </cell>
        </row>
        <row r="8860">
          <cell r="A8860">
            <v>92746</v>
          </cell>
          <cell r="B8860" t="str">
            <v>MURO DE GABIÃO, ENCHIMENTO COM PEDRA DE MÃO TIPO RACHÃO, DE GRAVIDADE, COM GAIOLAS DE COMPRIMENTO IGUAL A 5 METROS, ALTURA DO MURO ACIMA DE 4 E ATÉ 6 METROS - FORNECIMENTO E EXECUÇÃO. AF_12/2015</v>
          </cell>
          <cell r="C8860" t="str">
            <v>M3</v>
          </cell>
          <cell r="D8860">
            <v>442.59</v>
          </cell>
        </row>
        <row r="8861">
          <cell r="A8861">
            <v>92747</v>
          </cell>
          <cell r="B8861" t="str">
            <v>MURO DE GABIÃO, ENCHIMENTO COM PEDRA DE MÃO TIPO RACHÃO, DE GRAVIDADE, COM GAIOLAS DE COMPRIMENTO IGUAL A 2 METROS, ALTURA DO MURO ACIMA DE 6 E ATÉ 10 METROS - FORNECIMENTO E EXECUÇÃO. AF_12/2015</v>
          </cell>
          <cell r="C8861" t="str">
            <v>M3</v>
          </cell>
          <cell r="D8861">
            <v>543.42999999999995</v>
          </cell>
        </row>
        <row r="8862">
          <cell r="A8862">
            <v>92748</v>
          </cell>
          <cell r="B8862" t="str">
            <v>MURO DE GABIÃO, ENCHIMENTO COM PEDRA DE MÃO TIPO RACHÃO, DE GRAVIDADE, COM GAIOLAS DE COMPRIMENTO IGUAL A 5 METROS, ALTURA DO MURO MAIOR QUE 6 ATÉ 10 METROS - FORNECIMENTO E EXECUÇÃO. AF_12/2015</v>
          </cell>
          <cell r="C8862" t="str">
            <v>M3</v>
          </cell>
          <cell r="D8862">
            <v>483.7</v>
          </cell>
        </row>
        <row r="8863">
          <cell r="A8863">
            <v>92749</v>
          </cell>
          <cell r="B8863" t="str">
            <v>MURO DE GABIÃO, ENCHIMENTO COM PEDRA DE MÃO TIPO RACHÃO, COM SOLO REFORÇADO, ALTURA DO MURO DE ATÉ 4 METROS - FORNECIMENTO E EXECUÇÃO. AF_12/2015</v>
          </cell>
          <cell r="C8863" t="str">
            <v>M3</v>
          </cell>
          <cell r="D8863">
            <v>559.24</v>
          </cell>
        </row>
        <row r="8864">
          <cell r="A8864">
            <v>92750</v>
          </cell>
          <cell r="B8864" t="str">
            <v>MURO DE GABIÃO, ENCHIMENTO COM PEDRA DE MÃO TIPO RACHÃO, COM SOLO REFORÇADO, ALTURA DO MURO ACIMA DE 4 E ATÉ 12 METROS - FORNECIMENTO E EXECUÇÃO. AF_12/2015</v>
          </cell>
          <cell r="C8864" t="str">
            <v>M3</v>
          </cell>
          <cell r="D8864">
            <v>959.86</v>
          </cell>
        </row>
        <row r="8865">
          <cell r="A8865">
            <v>92751</v>
          </cell>
          <cell r="B8865" t="str">
            <v>MURO DE GABIÃO, ENCHIMENTO COM PEDRA DE MÃO TIPO RACHÃO, COM SOLO REFORÇADO, ALTURA DO MURO ACIMA DE 12 E ATÉ 20 METROS - FORNECIMENTO E EXECUÇÃO. AF_12/2015</v>
          </cell>
          <cell r="C8865" t="str">
            <v>M3</v>
          </cell>
          <cell r="D8865">
            <v>1192.74</v>
          </cell>
        </row>
        <row r="8866">
          <cell r="A8866">
            <v>92752</v>
          </cell>
          <cell r="B8866" t="str">
            <v>MURO DE GABIÃO, ENCHIMENTO COM PEDRA DE MÃO TIPO RACHÃO, COM SOLO REFORÇADO, ALTURA DO MURO ACIMA DE 20 E ATÉ 28 METROS - FORNECIMENTO E EXECUÇÃO. AF_12/2015</v>
          </cell>
          <cell r="C8866" t="str">
            <v>M3</v>
          </cell>
          <cell r="D8866">
            <v>1424.6</v>
          </cell>
        </row>
        <row r="8867">
          <cell r="A8867">
            <v>92753</v>
          </cell>
          <cell r="B8867" t="str">
            <v>MURO DE GABIÃO, ENCHIMENTO COM RESÍDUO DE CONSTRUÇÃO E DEMOLIÇÃO, DE GRAVIDADE, COM GAIOLA TRAPEZOIDAL DE COMPRIMENTO IGUAL A 2 METROS, ALTURA DO MURO DE ATÉ 2 METROS - FORNECIMENTO E EXECUÇÃO. AF_12/2015</v>
          </cell>
          <cell r="C8867" t="str">
            <v>M3</v>
          </cell>
          <cell r="D8867">
            <v>381.03</v>
          </cell>
        </row>
        <row r="8868">
          <cell r="A8868">
            <v>92754</v>
          </cell>
          <cell r="B8868" t="str">
            <v>MURO DE GABIÃO, ENCHIMENTO COM RESÍDUO DE CONSTRUÇÃO E DEMOLIÇÃO, DE GRAVIDADE, COM GAIOLA TRAPEZOIDAL DE COMPRIMENTO IGUAL A 2 METROS, ALTURA DO MURO ACIMA DE 2 E ATÉ 4 METROS - FORNECIMENTO E EXECUÇÃO. AF_12/2015</v>
          </cell>
          <cell r="C8868" t="str">
            <v>M3</v>
          </cell>
          <cell r="D8868">
            <v>348.73</v>
          </cell>
        </row>
        <row r="8869">
          <cell r="A8869">
            <v>92755</v>
          </cell>
          <cell r="B8869" t="str">
            <v>PROTEÇÃO SUPERFICIAL DE CANAL EM GABIÃO TIPO COLCHÃO, ALTURA DE 17 CENTÍMETROS, ENCHIMENTO COM PEDRA DE MÃO TIPO RACHÃO - FORNECIMENTO E EXECUÇÃO. AF_12/2015</v>
          </cell>
          <cell r="C8869" t="str">
            <v>M2</v>
          </cell>
          <cell r="D8869">
            <v>144.9</v>
          </cell>
        </row>
        <row r="8870">
          <cell r="A8870">
            <v>92756</v>
          </cell>
          <cell r="B8870" t="str">
            <v>PROTEÇÃO SUPERFICIAL DE CANAL EM GABIÃO TIPO COLCHÃO, ALTURA DE 23 CENTÍMETROS, ENCHIMENTO COM PEDRA DE MÃO TIPO RACHÃO - FORNECIMENTO E EXECUÇÃO. AF_12/2015</v>
          </cell>
          <cell r="C8870" t="str">
            <v>M2</v>
          </cell>
          <cell r="D8870">
            <v>164.65</v>
          </cell>
        </row>
        <row r="8871">
          <cell r="A8871">
            <v>92757</v>
          </cell>
          <cell r="B8871" t="str">
            <v>PROTEÇÃO SUPERFICIAL DE CANAL EM GABIÃO TIPO COLCHÃO, ALTURA DE 30 CENTÍMETROS, ENCHIMENTO COM PEDRA DE MÃO TIPO RACHÃO - FORNECIMENTO E EXECUÇÃO. AF_12/2015</v>
          </cell>
          <cell r="C8871" t="str">
            <v>M2</v>
          </cell>
          <cell r="D8871">
            <v>188.63</v>
          </cell>
        </row>
        <row r="8872">
          <cell r="A8872">
            <v>92758</v>
          </cell>
          <cell r="B8872" t="str">
            <v>PROTEÇÃO SUPERFICIAL DE CANAL EM GABIÃO TIPO SACO, DIÂMETRO DE 65 CENTÍMETROS, ENCHIMENTO MANUAL COM PEDRA DE MÃO TIPO RACHÃO - FORNECIMENTO E EXECUÇÃO. AF_12/2015</v>
          </cell>
          <cell r="C8872" t="str">
            <v>M3</v>
          </cell>
          <cell r="D8872">
            <v>440.89</v>
          </cell>
        </row>
        <row r="8873">
          <cell r="A8873">
            <v>92759</v>
          </cell>
          <cell r="B8873" t="str">
            <v>ARMAÇÃO DE PILAR OU VIGA DE UMA ESTRUTURA CONVENCIONAL DE CONCRETO ARMADO EM UM EDIFÍCIO DE MÚLTIPLOS PAVIMENTOS UTILIZANDO AÇO CA-60 DE 5,0 MM - MONTAGEM. AF_12/2015</v>
          </cell>
          <cell r="C8873" t="str">
            <v>KG</v>
          </cell>
          <cell r="D8873">
            <v>8.73</v>
          </cell>
        </row>
        <row r="8874">
          <cell r="A8874">
            <v>92760</v>
          </cell>
          <cell r="B8874" t="str">
            <v>ARMAÇÃO DE PILAR OU VIGA DE UMA ESTRUTURA CONVENCIONAL DE CONCRETO ARMADO EM UM EDIFÍCIO DE MÚLTIPLOS PAVIMENTOS UTILIZANDO AÇO CA-50 DE 6,3 MM - MONTAGEM. AF_12/2015</v>
          </cell>
          <cell r="C8874" t="str">
            <v>KG</v>
          </cell>
          <cell r="D8874">
            <v>7.72</v>
          </cell>
        </row>
        <row r="8875">
          <cell r="A8875">
            <v>92761</v>
          </cell>
          <cell r="B8875" t="str">
            <v>ARMAÇÃO DE PILAR OU VIGA DE UMA ESTRUTURA CONVENCIONAL DE CONCRETO ARMADO EM UM EDIFÍCIO DE MÚLTIPLOS PAVIMENTOS UTILIZANDO AÇO CA-50 DE 8,0 MM - MONTAGEM. AF_12/2015</v>
          </cell>
          <cell r="C8875" t="str">
            <v>KG</v>
          </cell>
          <cell r="D8875">
            <v>7.63</v>
          </cell>
        </row>
        <row r="8876">
          <cell r="A8876">
            <v>92762</v>
          </cell>
          <cell r="B8876" t="str">
            <v>ARMAÇÃO DE PILAR OU VIGA DE UMA ESTRUTURA CONVENCIONAL DE CONCRETO ARMADO EM UM EDIFÍCIO DE MÚLTIPLOS PAVIMENTOS UTILIZANDO AÇO CA-50 DE 10,0 MM - MONTAGEM. AF_12/2015</v>
          </cell>
          <cell r="C8876" t="str">
            <v>KG</v>
          </cell>
          <cell r="D8876">
            <v>6.23</v>
          </cell>
        </row>
        <row r="8877">
          <cell r="A8877">
            <v>92763</v>
          </cell>
          <cell r="B8877" t="str">
            <v>ARMAÇÃO DE PILAR OU VIGA DE UMA ESTRUTURA CONVENCIONAL DE CONCRETO ARMADO EM UM EDIFÍCIO DE MÚLTIPLOS PAVIMENTOS UTILIZANDO AÇO CA-50 DE 12,5 MM - MONTAGEM. AF_12/2015</v>
          </cell>
          <cell r="C8877" t="str">
            <v>KG</v>
          </cell>
          <cell r="D8877">
            <v>5.59</v>
          </cell>
        </row>
        <row r="8878">
          <cell r="A8878">
            <v>92764</v>
          </cell>
          <cell r="B8878" t="str">
            <v>ARMAÇÃO DE PILAR OU VIGA DE UMA ESTRUTURA CONVENCIONAL DE CONCRETO ARMADO EM UM EDIFÍCIO DE MÚLTIPLOS PAVIMENTOS UTILIZANDO AÇO CA-50 DE 16,0 MM - MONTAGEM. AF_12/2015</v>
          </cell>
          <cell r="C8878" t="str">
            <v>KG</v>
          </cell>
          <cell r="D8878">
            <v>5.25</v>
          </cell>
        </row>
        <row r="8879">
          <cell r="A8879">
            <v>92765</v>
          </cell>
          <cell r="B8879" t="str">
            <v>ARMAÇÃO DE PILAR OU VIGA DE UMA ESTRUTURA CONVENCIONAL DE CONCRETO ARMADO EM UM EDIFÍCIO DE MÚLTIPLOS PAVIMENTOS UTILIZANDO AÇO CA-50 DE 20,0 MM - MONTAGEM. AF_12/2015</v>
          </cell>
          <cell r="C8879" t="str">
            <v>KG</v>
          </cell>
          <cell r="D8879">
            <v>4.8499999999999996</v>
          </cell>
        </row>
        <row r="8880">
          <cell r="A8880">
            <v>92766</v>
          </cell>
          <cell r="B8880" t="str">
            <v>ARMAÇÃO DE PILAR OU VIGA DE UMA ESTRUTURA CONVENCIONAL DE CONCRETO ARMADO EM UM EDIFÍCIO DE MÚLTIPLOS PAVIMENTOS UTILIZANDO AÇO CA-50 DE 25,0 MM - MONTAGEM. AF_12/2015</v>
          </cell>
          <cell r="C8880" t="str">
            <v>KG</v>
          </cell>
          <cell r="D8880">
            <v>5.37</v>
          </cell>
        </row>
        <row r="8881">
          <cell r="A8881">
            <v>92767</v>
          </cell>
          <cell r="B8881" t="str">
            <v>ARMAÇÃO DE LAJE DE UMA ESTRUTURA CONVENCIONAL DE CONCRETO ARMADO EM UM EDIFÍCIO DE MÚLTIPLOS PAVIMENTOS UTILIZANDO AÇO CA-60 DE 4,2 MM - MONTAGEM. AF_12/2015</v>
          </cell>
          <cell r="C8881" t="str">
            <v>KG</v>
          </cell>
          <cell r="D8881">
            <v>8.9</v>
          </cell>
        </row>
        <row r="8882">
          <cell r="A8882">
            <v>92768</v>
          </cell>
          <cell r="B8882" t="str">
            <v>ARMAÇÃO DE LAJE DE UMA ESTRUTURA CONVENCIONAL DE CONCRETO ARMADO EM UM EDIFÍCIO DE MÚLTIPLOS PAVIMENTOS UTILIZANDO AÇO CA-60 DE 5,0 MM - MONTAGEM. AF_12/2015</v>
          </cell>
          <cell r="C8882" t="str">
            <v>KG</v>
          </cell>
          <cell r="D8882">
            <v>7.75</v>
          </cell>
        </row>
        <row r="8883">
          <cell r="A8883">
            <v>92769</v>
          </cell>
          <cell r="B8883" t="str">
            <v>ARMAÇÃO DE LAJE DE UMA ESTRUTURA CONVENCIONAL DE CONCRETO ARMADO EM UM EDIFÍCIO DE MÚLTIPLOS PAVIMENTOS UTILIZANDO AÇO CA-50 DE 6,3 MM - MONTAGEM. AF_12/2015</v>
          </cell>
          <cell r="C8883" t="str">
            <v>KG</v>
          </cell>
          <cell r="D8883">
            <v>6.97</v>
          </cell>
        </row>
        <row r="8884">
          <cell r="A8884">
            <v>92770</v>
          </cell>
          <cell r="B8884" t="str">
            <v>ARMAÇÃO DE LAJE DE UMA ESTRUTURA CONVENCIONAL DE CONCRETO ARMADO EM UM EDIFÍCIO DE MÚLTIPLOS PAVIMENTOS UTILIZANDO AÇO CA-50 DE 8,0 MM - MONTAGEM. AF_12/2015</v>
          </cell>
          <cell r="C8884" t="str">
            <v>KG</v>
          </cell>
          <cell r="D8884">
            <v>7.05</v>
          </cell>
        </row>
        <row r="8885">
          <cell r="A8885">
            <v>92771</v>
          </cell>
          <cell r="B8885" t="str">
            <v>ARMAÇÃO DE LAJE DE UMA ESTRUTURA CONVENCIONAL DE CONCRETO ARMADO EM UM EDIFÍCIO DE MÚLTIPLOS PAVIMENTOS UTILIZANDO AÇO CA-50 DE 10,0 MM - MONTAGEM. AF_12/2015</v>
          </cell>
          <cell r="C8885" t="str">
            <v>KG</v>
          </cell>
          <cell r="D8885">
            <v>5.77</v>
          </cell>
        </row>
        <row r="8886">
          <cell r="A8886">
            <v>92772</v>
          </cell>
          <cell r="B8886" t="str">
            <v>ARMAÇÃO DE LAJE DE UMA ESTRUTURA CONVENCIONAL DE CONCRETO ARMADO EM UM EDIFÍCIO DE MÚLTIPLOS PAVIMENTOS UTILIZANDO AÇO CA-50 DE 12,5 MM - MONTAGEM. AF_12/2015</v>
          </cell>
          <cell r="C8886" t="str">
            <v>KG</v>
          </cell>
          <cell r="D8886">
            <v>5.24</v>
          </cell>
        </row>
        <row r="8887">
          <cell r="A8887">
            <v>92773</v>
          </cell>
          <cell r="B8887" t="str">
            <v>ARMAÇÃO DE LAJE DE UMA ESTRUTURA CONVENCIONAL DE CONCRETO ARMADO EM UM EDIFÍCIO DE MÚLTIPLOS PAVIMENTOS UTILIZANDO AÇO CA-50 DE 16,0 MM - MONTAGEM. AF_12/2015</v>
          </cell>
          <cell r="C8887" t="str">
            <v>KG</v>
          </cell>
          <cell r="D8887">
            <v>5.01</v>
          </cell>
        </row>
        <row r="8888">
          <cell r="A8888">
            <v>92774</v>
          </cell>
          <cell r="B8888" t="str">
            <v>ARMAÇÃO DE LAJE DE UMA ESTRUTURA CONVENCIONAL DE CONCRETO ARMADO EM UM EDIFÍCIO DE MÚLTIPLOS PAVIMENTOS UTILIZANDO AÇO CA-50 DE 20,0 MM - MONTAGEM. AF_12/2015</v>
          </cell>
          <cell r="C8888" t="str">
            <v>KG</v>
          </cell>
          <cell r="D8888">
            <v>4.6900000000000004</v>
          </cell>
        </row>
        <row r="8889">
          <cell r="A8889">
            <v>92775</v>
          </cell>
          <cell r="B8889" t="str">
            <v>ARMAÇÃO DE PILAR OU VIGA DE UMA ESTRUTURA CONVENCIONAL DE CONCRETO ARMADO EM UMA EDIFICAÇÃO TÉRREA OU SOBRADO UTILIZANDO AÇO CA-60 DE 5,0 MM - MONTAGEM. AF_12/2015</v>
          </cell>
          <cell r="C8889" t="str">
            <v>KG</v>
          </cell>
          <cell r="D8889">
            <v>10.7</v>
          </cell>
        </row>
        <row r="8890">
          <cell r="A8890">
            <v>92776</v>
          </cell>
          <cell r="B8890" t="str">
            <v>ARMAÇÃO DE PILAR OU VIGA DE UMA ESTRUTURA CONVENCIONAL DE CONCRETO ARMADO EM UMA EDIFICAÇÃO TÉRREA OU SOBRADO UTILIZANDO AÇO CA-50 DE 6,3 MM - MONTAGEM. AF_12/2015</v>
          </cell>
          <cell r="C8890" t="str">
            <v>KG</v>
          </cell>
          <cell r="D8890">
            <v>9.2200000000000006</v>
          </cell>
        </row>
        <row r="8891">
          <cell r="A8891">
            <v>92777</v>
          </cell>
          <cell r="B8891" t="str">
            <v>ARMAÇÃO DE PILAR OU VIGA DE UMA ESTRUTURA CONVENCIONAL DE CONCRETO ARMADO EM UMA EDIFICAÇÃO TÉRREA OU SOBRADO UTILIZANDO AÇO CA-50 DE 8,0 MM - MONTAGEM. AF_12/2015</v>
          </cell>
          <cell r="C8891" t="str">
            <v>KG</v>
          </cell>
          <cell r="D8891">
            <v>8.75</v>
          </cell>
        </row>
        <row r="8892">
          <cell r="A8892">
            <v>92778</v>
          </cell>
          <cell r="B8892" t="str">
            <v>ARMAÇÃO DE PILAR OU VIGA DE UMA ESTRUTURA CONVENCIONAL DE CONCRETO ARMADO EM UMA EDIFICAÇÃO TÉRREA OU SOBRADO UTILIZANDO AÇO CA-50 DE 10,0 MM - MONTAGEM. AF_12/2015</v>
          </cell>
          <cell r="C8892" t="str">
            <v>KG</v>
          </cell>
          <cell r="D8892">
            <v>7.05</v>
          </cell>
        </row>
        <row r="8893">
          <cell r="A8893">
            <v>92779</v>
          </cell>
          <cell r="B8893" t="str">
            <v>ARMAÇÃO DE PILAR OU VIGA DE UMA ESTRUTURA CONVENCIONAL DE CONCRETO ARMADO EM UMA EDIFICAÇÃO TÉRREA OU SOBRADO UTILIZANDO AÇO CA-50 DE 12,5 MM - MONTAGEM. AF_12/2015</v>
          </cell>
          <cell r="C8893" t="str">
            <v>KG</v>
          </cell>
          <cell r="D8893">
            <v>6.21</v>
          </cell>
        </row>
        <row r="8894">
          <cell r="A8894">
            <v>92780</v>
          </cell>
          <cell r="B8894" t="str">
            <v>ARMAÇÃO DE PILAR OU VIGA DE UMA ESTRUTURA CONVENCIONAL DE CONCRETO ARMADO EM UMA EDIFICAÇÃO TÉRREA OU SOBRADO UTILIZANDO AÇO CA-50 DE 16,0 MM - MONTAGEM. AF_12/2015</v>
          </cell>
          <cell r="C8894" t="str">
            <v>KG</v>
          </cell>
          <cell r="D8894">
            <v>5.66</v>
          </cell>
        </row>
        <row r="8895">
          <cell r="A8895">
            <v>92781</v>
          </cell>
          <cell r="B8895" t="str">
            <v>ARMAÇÃO DE PILAR OU VIGA DE UMA ESTRUTURA CONVENCIONAL DE CONCRETO ARMADO EM UMA EDIFICAÇÃO TÉRREA OU SOBRADO UTILIZANDO AÇO CA-50 DE 20,0 MM - MONTAGEM. AF_12/2015</v>
          </cell>
          <cell r="C8895" t="str">
            <v>KG</v>
          </cell>
          <cell r="D8895">
            <v>5.13</v>
          </cell>
        </row>
        <row r="8896">
          <cell r="A8896">
            <v>92782</v>
          </cell>
          <cell r="B8896" t="str">
            <v>ARMAÇÃO DE PILAR OU VIGA DE UMA ESTRUTURA CONVENCIONAL DE CONCRETO ARMADO EM UMA EDIFICAÇÃO TÉRREA OU SOBRADO UTILIZANDO AÇO CA-50 DE 25,0 MM - MONTAGEM. AF_12/2015</v>
          </cell>
          <cell r="C8896" t="str">
            <v>KG</v>
          </cell>
          <cell r="D8896">
            <v>5.53</v>
          </cell>
        </row>
        <row r="8897">
          <cell r="A8897">
            <v>92783</v>
          </cell>
          <cell r="B8897" t="str">
            <v>ARMAÇÃO DE LAJE DE UMA ESTRUTURA CONVENCIONAL DE CONCRETO ARMADO EM UMA EDIFICAÇÃO TÉRREA OU SOBRADO UTILIZANDO AÇO CA-60 DE 4,2 MM - MONTAGEM. AF_12/2015</v>
          </cell>
          <cell r="C8897" t="str">
            <v>KG</v>
          </cell>
          <cell r="D8897">
            <v>10.55</v>
          </cell>
        </row>
        <row r="8898">
          <cell r="A8898">
            <v>92784</v>
          </cell>
          <cell r="B8898" t="str">
            <v>ARMAÇÃO DE LAJE DE UMA ESTRUTURA CONVENCIONAL DE CONCRETO ARMADO EM UMA EDIFICAÇÃO TÉRREA OU SOBRADO UTILIZANDO AÇO CA-60 DE 5,0 MM - MONTAGEM. AF_12/2015</v>
          </cell>
          <cell r="C8898" t="str">
            <v>KG</v>
          </cell>
          <cell r="D8898">
            <v>9.1</v>
          </cell>
        </row>
        <row r="8899">
          <cell r="A8899">
            <v>92785</v>
          </cell>
          <cell r="B8899" t="str">
            <v>ARMAÇÃO DE LAJE DE UMA ESTRUTURA CONVENCIONAL DE CONCRETO ARMADO EM UMA EDIFICAÇÃO TÉRREA OU SOBRADO UTILIZANDO AÇO CA-50 DE 6,3 MM - MONTAGEM. AF_12/2015</v>
          </cell>
          <cell r="C8899" t="str">
            <v>KG</v>
          </cell>
          <cell r="D8899">
            <v>7.99</v>
          </cell>
        </row>
        <row r="8900">
          <cell r="A8900">
            <v>92786</v>
          </cell>
          <cell r="B8900" t="str">
            <v>ARMAÇÃO DE LAJE DE UMA ESTRUTURA CONVENCIONAL DE CONCRETO ARMADO EM UMA EDIFICAÇÃO TÉRREA OU SOBRADO UTILIZANDO AÇO CA-50 DE 8,0 MM - MONTAGEM. AF_12/2015</v>
          </cell>
          <cell r="C8900" t="str">
            <v>KG</v>
          </cell>
          <cell r="D8900">
            <v>7.81</v>
          </cell>
        </row>
        <row r="8901">
          <cell r="A8901">
            <v>92787</v>
          </cell>
          <cell r="B8901" t="str">
            <v>ARMAÇÃO DE LAJE DE UMA ESTRUTURA CONVENCIONAL DE CONCRETO ARMADO EM UMA EDIFICAÇÃO TÉRREA OU SOBRADO UTILIZANDO AÇO CA-50 DE 10,0 MM - MONTAGEM. AF_12/2015</v>
          </cell>
          <cell r="C8901" t="str">
            <v>KG</v>
          </cell>
          <cell r="D8901">
            <v>6.32</v>
          </cell>
        </row>
        <row r="8902">
          <cell r="A8902">
            <v>92788</v>
          </cell>
          <cell r="B8902" t="str">
            <v>ARMAÇÃO DE LAJE DE UMA ESTRUTURA CONVENCIONAL DE CONCRETO ARMADO EM UMA EDIFICAÇÃO TÉRREA OU SOBRADO UTILIZANDO AÇO CA-50 DE 12,5 MM - MONTAGEM. AF_12/2015</v>
          </cell>
          <cell r="C8902" t="str">
            <v>KG</v>
          </cell>
          <cell r="D8902">
            <v>5.63</v>
          </cell>
        </row>
        <row r="8903">
          <cell r="A8903">
            <v>92789</v>
          </cell>
          <cell r="B8903" t="str">
            <v>ARMAÇÃO DE LAJE DE UMA ESTRUTURA CONVENCIONAL DE CONCRETO ARMADO EM UMA EDIFICAÇÃO TÉRREA OU SOBRADO UTILIZANDO AÇO CA-50 DE 16,0 MM - MONTAGEM. AF_12/2015</v>
          </cell>
          <cell r="C8903" t="str">
            <v>KG</v>
          </cell>
          <cell r="D8903">
            <v>5.26</v>
          </cell>
        </row>
        <row r="8904">
          <cell r="A8904">
            <v>92790</v>
          </cell>
          <cell r="B8904" t="str">
            <v>ARMAÇÃO DE LAJE DE UMA ESTRUTURA CONVENCIONAL DE CONCRETO ARMADO EM UMA EDIFICAÇÃO TÉRREA OU SOBRADO UTILIZANDO AÇO CA-50 DE 20,0 MM - MONTAGEM. AF_12/2015</v>
          </cell>
          <cell r="C8904" t="str">
            <v>KG</v>
          </cell>
          <cell r="D8904">
            <v>4.83</v>
          </cell>
        </row>
        <row r="8905">
          <cell r="A8905">
            <v>92791</v>
          </cell>
          <cell r="B8905" t="str">
            <v>CORTE E DOBRA DE AÇO CA-60, DIÂMETRO DE 5,0 MM, UTILIZADO EM ESTRUTURAS DIVERSAS, EXCETO LAJES. AF_12/2015</v>
          </cell>
          <cell r="C8905" t="str">
            <v>KG</v>
          </cell>
          <cell r="D8905">
            <v>5.99</v>
          </cell>
        </row>
        <row r="8906">
          <cell r="A8906">
            <v>92792</v>
          </cell>
          <cell r="B8906" t="str">
            <v>CORTE E DOBRA DE AÇO CA-50, DIÂMETRO DE 6,3 MM, UTILIZADO EM ESTRUTURAS DIVERSAS, EXCETO LAJES. AF_12/2015</v>
          </cell>
          <cell r="C8906" t="str">
            <v>KG</v>
          </cell>
          <cell r="D8906">
            <v>5.58</v>
          </cell>
        </row>
        <row r="8907">
          <cell r="A8907">
            <v>92793</v>
          </cell>
          <cell r="B8907" t="str">
            <v>CORTE E DOBRA DE AÇO CA-50, DIÂMETRO DE 8,0 MM, UTILIZADO EM ESTRUTURAS DIVERSAS, EXCETO LAJES. AF_12/2015</v>
          </cell>
          <cell r="C8907" t="str">
            <v>KG</v>
          </cell>
          <cell r="D8907">
            <v>5.99</v>
          </cell>
        </row>
        <row r="8908">
          <cell r="A8908">
            <v>92794</v>
          </cell>
          <cell r="B8908" t="str">
            <v>CORTE E DOBRA DE AÇO CA-50, DIÂMETRO DE 10,0 MM, UTILIZADO EM ESTRUTURAS DIVERSAS, EXCETO LAJES. AF_12/2015</v>
          </cell>
          <cell r="C8908" t="str">
            <v>KG</v>
          </cell>
          <cell r="D8908">
            <v>4.96</v>
          </cell>
        </row>
        <row r="8909">
          <cell r="A8909">
            <v>92795</v>
          </cell>
          <cell r="B8909" t="str">
            <v>CORTE E DOBRA DE AÇO CA-50, DIÂMETRO DE 12,5 MM, UTILIZADO EM ESTRUTURAS DIVERSAS, EXCETO LAJES. AF_12/2015</v>
          </cell>
          <cell r="C8909" t="str">
            <v>KG</v>
          </cell>
          <cell r="D8909">
            <v>4.63</v>
          </cell>
        </row>
        <row r="8910">
          <cell r="A8910">
            <v>92796</v>
          </cell>
          <cell r="B8910" t="str">
            <v>CORTE E DOBRA DE AÇO CA-50, DIÂMETRO DE 16,0 MM, UTILIZADO EM ESTRUTURAS DIVERSAS, EXCETO LAJES. AF_12/2015</v>
          </cell>
          <cell r="C8910" t="str">
            <v>KG</v>
          </cell>
          <cell r="D8910">
            <v>4.5599999999999996</v>
          </cell>
        </row>
        <row r="8911">
          <cell r="A8911">
            <v>92797</v>
          </cell>
          <cell r="B8911" t="str">
            <v>CORTE E DOBRA DE AÇO CA-50, DIÂMETRO DE 20,0 MM, UTILIZADO EM ESTRUTURAS DIVERSAS, EXCETO LAJES. AF_12/2015</v>
          </cell>
          <cell r="C8911" t="str">
            <v>KG</v>
          </cell>
          <cell r="D8911">
            <v>4.3499999999999996</v>
          </cell>
        </row>
        <row r="8912">
          <cell r="A8912">
            <v>92798</v>
          </cell>
          <cell r="B8912" t="str">
            <v>CORTE E DOBRA DE AÇO CA-50, DIÂMETRO DE 25,0 MM, UTILIZADO EM ESTRUTURAS DIVERSAS, EXCETO LAJES. AF_12/2015</v>
          </cell>
          <cell r="C8912" t="str">
            <v>KG</v>
          </cell>
          <cell r="D8912">
            <v>5.01</v>
          </cell>
        </row>
        <row r="8913">
          <cell r="A8913">
            <v>92799</v>
          </cell>
          <cell r="B8913" t="str">
            <v>CORTE E DOBRA DE AÇO CA-60, DIÂMETRO DE 4,2 MM, UTILIZADO EM LAJE. AF_12/2015</v>
          </cell>
          <cell r="C8913" t="str">
            <v>KG</v>
          </cell>
          <cell r="D8913">
            <v>6.3</v>
          </cell>
        </row>
        <row r="8914">
          <cell r="A8914">
            <v>92800</v>
          </cell>
          <cell r="B8914" t="str">
            <v>CORTE E DOBRA DE AÇO CA-60, DIÂMETRO DE 5,0 MM, UTILIZADO EM LAJE. AF_12/2015</v>
          </cell>
          <cell r="C8914" t="str">
            <v>KG</v>
          </cell>
          <cell r="D8914">
            <v>5.63</v>
          </cell>
        </row>
        <row r="8915">
          <cell r="A8915">
            <v>92801</v>
          </cell>
          <cell r="B8915" t="str">
            <v>CORTE E DOBRA DE AÇO CA-50, DIÂMETRO DE 6,3 MM, UTILIZADO EM LAJE. AF_12/2015</v>
          </cell>
          <cell r="C8915" t="str">
            <v>KG</v>
          </cell>
          <cell r="D8915">
            <v>5.37</v>
          </cell>
        </row>
        <row r="8916">
          <cell r="A8916">
            <v>92802</v>
          </cell>
          <cell r="B8916" t="str">
            <v>CORTE E DOBRA DE AÇO CA-50, DIÂMETRO DE 8,0 MM, UTILIZADO EM LAJE. AF_12/2015</v>
          </cell>
          <cell r="C8916" t="str">
            <v>KG</v>
          </cell>
          <cell r="D8916">
            <v>5.87</v>
          </cell>
        </row>
        <row r="8917">
          <cell r="A8917">
            <v>92803</v>
          </cell>
          <cell r="B8917" t="str">
            <v>CORTE E DOBRA DE AÇO CA-50, DIÂMETRO DE 10,0 MM, UTILIZADO EM LAJE. AF_12/2015</v>
          </cell>
          <cell r="C8917" t="str">
            <v>KG</v>
          </cell>
          <cell r="D8917">
            <v>4.8899999999999997</v>
          </cell>
        </row>
        <row r="8918">
          <cell r="A8918">
            <v>92804</v>
          </cell>
          <cell r="B8918" t="str">
            <v>CORTE E DOBRA DE AÇO CA-50, DIÂMETRO DE 12,5 MM, UTILIZADO EM LAJE. AF_12/2015</v>
          </cell>
          <cell r="C8918" t="str">
            <v>KG</v>
          </cell>
          <cell r="D8918">
            <v>4.58</v>
          </cell>
        </row>
        <row r="8919">
          <cell r="A8919">
            <v>92805</v>
          </cell>
          <cell r="B8919" t="str">
            <v>CORTE E DOBRA DE AÇO CA-50, DIÂMETRO DE 16,0 MM, UTILIZADO EM LAJE. AF_12/2015</v>
          </cell>
          <cell r="C8919" t="str">
            <v>KG</v>
          </cell>
          <cell r="D8919">
            <v>4.54</v>
          </cell>
        </row>
        <row r="8920">
          <cell r="A8920">
            <v>92806</v>
          </cell>
          <cell r="B8920" t="str">
            <v>CORTE E DOBRA DE AÇO CA-50, DIÂMETRO DE 20,0 MM, UTILIZADO EM LAJE. AF_12/2015</v>
          </cell>
          <cell r="C8920" t="str">
            <v>KG</v>
          </cell>
          <cell r="D8920">
            <v>4.34</v>
          </cell>
        </row>
        <row r="8921">
          <cell r="A8921">
            <v>92808</v>
          </cell>
          <cell r="B8921" t="str">
            <v>ASSENTAMENTO DE TUBO DE CONCRETO PARA REDES COLETORAS DE ÁGUAS PLUVIAIS, DIÂMETRO DE 300 MM, JUNTA RÍGIDA, INSTALADO EM LOCAL COM BAIXO NÍVEL DE INTERFERÊNCIAS (NÃO INCLUI FORNECIMENTO). AF_12/2015</v>
          </cell>
          <cell r="C8921" t="str">
            <v>M</v>
          </cell>
          <cell r="D8921">
            <v>26.99</v>
          </cell>
        </row>
        <row r="8922">
          <cell r="A8922">
            <v>92809</v>
          </cell>
          <cell r="B8922" t="str">
            <v>ASSENTAMENTO DE TUBO DE CONCRETO PARA REDES COLETORAS DE ÁGUAS PLUVIAIS, DIÂMETRO DE 400 MM, JUNTA RÍGIDA, INSTALADO EM LOCAL COM BAIXO NÍVEL DE INTERFERÊNCIAS (NÃO INCLUI FORNECIMENTO). AF_12/2015</v>
          </cell>
          <cell r="C8922" t="str">
            <v>M</v>
          </cell>
          <cell r="D8922">
            <v>34.61</v>
          </cell>
        </row>
        <row r="8923">
          <cell r="A8923">
            <v>92810</v>
          </cell>
          <cell r="B8923" t="str">
            <v>ASSENTAMENTO DE TUBO DE CONCRETO PARA REDES COLETORAS DE ÁGUAS PLUVIAIS, DIÂMETRO DE 500 MM, JUNTA RÍGIDA, INSTALADO EM LOCAL COM BAIXO NÍVEL DE INTERFERÊNCIAS (NÃO INCLUI FORNECIMENTO). AF_12/2015</v>
          </cell>
          <cell r="C8923" t="str">
            <v>M</v>
          </cell>
          <cell r="D8923">
            <v>42.11</v>
          </cell>
        </row>
        <row r="8924">
          <cell r="A8924">
            <v>92811</v>
          </cell>
          <cell r="B8924" t="str">
            <v>ASSENTAMENTO DE TUBO DE CONCRETO PARA REDES COLETORAS DE ÁGUAS PLUVIAIS, DIÂMETRO DE 600 MM, JUNTA RÍGIDA, INSTALADO EM LOCAL COM BAIXO NÍVEL DE INTERFERÊNCIAS (NÃO INCLUI FORNECIMENTO). AF_12/2015</v>
          </cell>
          <cell r="C8924" t="str">
            <v>M</v>
          </cell>
          <cell r="D8924">
            <v>50.13</v>
          </cell>
        </row>
        <row r="8925">
          <cell r="A8925">
            <v>92812</v>
          </cell>
          <cell r="B8925" t="str">
            <v>ASSENTAMENTO DE TUBO DE CONCRETO PARA REDES COLETORAS DE ÁGUAS PLUVIAIS, DIÂMETRO DE 700 MM, JUNTA RÍGIDA, INSTALADO EM LOCAL COM BAIXO NÍVEL DE INTERFERÊNCIAS (NÃO INCLUI FORNECIMENTO). AF_12/2015</v>
          </cell>
          <cell r="C8925" t="str">
            <v>M</v>
          </cell>
          <cell r="D8925">
            <v>58.04</v>
          </cell>
        </row>
        <row r="8926">
          <cell r="A8926">
            <v>92813</v>
          </cell>
          <cell r="B8926" t="str">
            <v>ASSENTAMENTO DE TUBO DE CONCRETO PARA REDES COLETORAS DE ÁGUAS PLUVIAIS, DIÂMETRO DE 800 MM, JUNTA RÍGIDA, INSTALADO EM LOCAL COM BAIXO NÍVEL DE INTERFERÊNCIAS (NÃO INCLUI FORNECIMENTO). AF_12/2015</v>
          </cell>
          <cell r="C8926" t="str">
            <v>M</v>
          </cell>
          <cell r="D8926">
            <v>67.260000000000005</v>
          </cell>
        </row>
        <row r="8927">
          <cell r="A8927">
            <v>92814</v>
          </cell>
          <cell r="B8927" t="str">
            <v>ASSENTAMENTO DE TUBO DE CONCRETO PARA REDES COLETORAS DE ÁGUAS PLUVIAIS, DIÂMETRO DE 900 MM, JUNTA RÍGIDA, INSTALADO EM LOCAL COM BAIXO NÍVEL DE INTERFERÊNCIAS (NÃO INCLUI FORNECIMENTO). AF_12/2015</v>
          </cell>
          <cell r="C8927" t="str">
            <v>M</v>
          </cell>
          <cell r="D8927">
            <v>76.89</v>
          </cell>
        </row>
        <row r="8928">
          <cell r="A8928">
            <v>92815</v>
          </cell>
          <cell r="B8928" t="str">
            <v>ASSENTAMENTO DE TUBO DE CONCRETO PARA REDES COLETORAS DE ÁGUAS PLUVIAIS, DIÂMETRO DE 1000 MM, JUNTA RÍGIDA, INSTALADO EM LOCAL COM BAIXO NÍVEL DE INTERFERÊNCIAS (NÃO INCLUI FORNECIMENTO). AF_12/2015</v>
          </cell>
          <cell r="C8928" t="str">
            <v>M</v>
          </cell>
          <cell r="D8928">
            <v>87.92</v>
          </cell>
        </row>
        <row r="8929">
          <cell r="A8929">
            <v>92816</v>
          </cell>
          <cell r="B8929" t="str">
            <v>TUBO DE CONCRETO PARA REDES COLETORAS DE ÁGUAS PLUVIAIS, DIÂMETRO DE 1200 MM, JUNTA RÍGIDA, INSTALADO EM LOCAL COM BAIXO NÍVEL DE INTERFERÊNCIAS - FORNECIMENTO E ASSENTAMENTO. AF_12/2015</v>
          </cell>
          <cell r="C8929" t="str">
            <v>M</v>
          </cell>
          <cell r="D8929">
            <v>492.73</v>
          </cell>
        </row>
        <row r="8930">
          <cell r="A8930">
            <v>92817</v>
          </cell>
          <cell r="B8930" t="str">
            <v>ASSENTAMENTO DE TUBO DE CONCRETO PARA REDES COLETORAS DE ÁGUAS PLUVIAIS, DIÂMETRO DE 1200 MM, JUNTA RÍGIDA, INSTALADO EM LOCAL COM BAIXO NÍVEL DE INTERFERÊNCIAS (NÃO INCLUI FORNECIMENTO). AF_12/2015</v>
          </cell>
          <cell r="C8930" t="str">
            <v>M</v>
          </cell>
          <cell r="D8930">
            <v>110.04</v>
          </cell>
        </row>
        <row r="8931">
          <cell r="A8931">
            <v>92818</v>
          </cell>
          <cell r="B8931" t="str">
            <v>TUBO DE CONCRETO PARA REDES COLETORAS DE ÁGUAS PLUVIAIS, DIÂMETRO DE 1500 MM, JUNTA RÍGIDA, INSTALADO EM LOCAL COM BAIXO NÍVEL DE INTERFERÊNCIAS - FORNECIMENTO E ASSENTAMENTO. AF_12/2015</v>
          </cell>
          <cell r="C8931" t="str">
            <v>M</v>
          </cell>
          <cell r="D8931">
            <v>717.34</v>
          </cell>
        </row>
        <row r="8932">
          <cell r="A8932">
            <v>92819</v>
          </cell>
          <cell r="B8932" t="str">
            <v>ASSENTAMENTO DE TUBO DE CONCRETO PARA REDES COLETORAS DE ÁGUAS PLUVIAIS, DIÂMETRO DE 1500 MM, JUNTA RÍGIDA, INSTALADO EM LOCAL COM BAIXO NÍVEL DE INTERFERÊNCIAS (NÃO INCLUI FORNECIMENTO). AF_12/2015</v>
          </cell>
          <cell r="C8932" t="str">
            <v>M</v>
          </cell>
          <cell r="D8932">
            <v>148.11000000000001</v>
          </cell>
        </row>
        <row r="8933">
          <cell r="A8933">
            <v>92820</v>
          </cell>
          <cell r="B8933" t="str">
            <v>ASSENTAMENTO DE TUBO DE CONCRETO PARA REDES COLETORAS DE ÁGUAS PLUVIAIS, DIÂMETRO DE 300 MM, JUNTA RÍGIDA, INSTALADO EM LOCAL COM ALTO NÍVEL DE INTERFERÊNCIAS (NÃO INCLUI FORNECIMENTO). AF_12/2015</v>
          </cell>
          <cell r="C8933" t="str">
            <v>M</v>
          </cell>
          <cell r="D8933">
            <v>32.21</v>
          </cell>
        </row>
        <row r="8934">
          <cell r="A8934">
            <v>92821</v>
          </cell>
          <cell r="B8934" t="str">
            <v>ASSENTAMENTO DE TUBO DE CONCRETO PARA REDES COLETORAS DE ÁGUAS PLUVIAIS, DIÂMETRO DE 400 MM, JUNTA RÍGIDA, INSTALADO EM LOCAL COM ALTO NÍVEL DE INTERFERÊNCIAS (NÃO INCLUI FORNECIMENTO). AF_12/2015</v>
          </cell>
          <cell r="C8934" t="str">
            <v>M</v>
          </cell>
          <cell r="D8934">
            <v>41.27</v>
          </cell>
        </row>
        <row r="8935">
          <cell r="A8935">
            <v>92822</v>
          </cell>
          <cell r="B8935" t="str">
            <v>ASSENTAMENTO DE TUBO DE CONCRETO PARA REDES COLETORAS DE ÁGUAS PLUVIAIS, DIÂMETRO DE 500 MM, JUNTA RÍGIDA, INSTALADO EM LOCAL COM ALTO NÍVEL DE INTERFERÊNCIAS (NÃO INCLUI FORNECIMENTO). AF_12/2015</v>
          </cell>
          <cell r="C8935" t="str">
            <v>M</v>
          </cell>
          <cell r="D8935">
            <v>50.37</v>
          </cell>
        </row>
        <row r="8936">
          <cell r="A8936">
            <v>92824</v>
          </cell>
          <cell r="B8936" t="str">
            <v>ASSENTAMENTO DE TUBO DE CONCRETO PARA REDES COLETORAS DE ÁGUAS PLUVIAIS, DIÂMETRO DE 600 MM, JUNTA RÍGIDA, INSTALADO EM LOCAL COM ALTO NÍVEL DE INTERFERÊNCIAS (NÃO INCLUI FORNECIMENTO). AF_12/2015</v>
          </cell>
          <cell r="C8936" t="str">
            <v>M</v>
          </cell>
          <cell r="D8936">
            <v>59.81</v>
          </cell>
        </row>
        <row r="8937">
          <cell r="A8937">
            <v>92825</v>
          </cell>
          <cell r="B8937" t="str">
            <v>ASSENTAMENTO DE TUBO DE CONCRETO PARA REDES COLETORAS DE ÁGUAS PLUVIAIS, DIÂMETRO DE 700 MM, JUNTA RÍGIDA, INSTALADO EM LOCAL COM ALTO NÍVEL DE INTERFERÊNCIAS (NÃO INCLUI FORNECIMENTO). AF_12/2015</v>
          </cell>
          <cell r="C8937" t="str">
            <v>M</v>
          </cell>
          <cell r="D8937">
            <v>69.27</v>
          </cell>
        </row>
        <row r="8938">
          <cell r="A8938">
            <v>92826</v>
          </cell>
          <cell r="B8938" t="str">
            <v>ASSENTAMENTO DE TUBO DE CONCRETO PARA REDES COLETORAS DE ÁGUAS PLUVIAIS, DIÂMETRO DE 800 MM, JUNTA RÍGIDA, INSTALADO EM LOCAL COM ALTO NÍVEL DE INTERFERÊNCIAS (NÃO INCLUI FORNECIMENTO). AF_12/2015</v>
          </cell>
          <cell r="C8938" t="str">
            <v>M</v>
          </cell>
          <cell r="D8938">
            <v>79.84</v>
          </cell>
        </row>
        <row r="8939">
          <cell r="A8939">
            <v>92827</v>
          </cell>
          <cell r="B8939" t="str">
            <v>ASSENTAMENTO DE TUBO DE CONCRETO PARA REDES COLETORAS DE ÁGUAS PLUVIAIS, DIÂMETRO DE 900 MM, JUNTA RÍGIDA, INSTALADO EM LOCAL COM ALTO NÍVEL DE INTERFERÊNCIAS (NÃO INCLUI FORNECIMENTO). AF_12/2015</v>
          </cell>
          <cell r="C8939" t="str">
            <v>M</v>
          </cell>
          <cell r="D8939">
            <v>90.84</v>
          </cell>
        </row>
        <row r="8940">
          <cell r="A8940">
            <v>92828</v>
          </cell>
          <cell r="B8940" t="str">
            <v>ASSENTAMENTO DE TUBO DE CONCRETO PARA REDES COLETORAS DE ÁGUAS PLUVIAIS, DIÂMETRO DE 1000 MM, JUNTA RÍGIDA, INSTALADO EM LOCAL COM ALTO NÍVEL DE INTERFERÊNCIAS (NÃO INCLUI FORNECIMENTO). AF_12/2015</v>
          </cell>
          <cell r="C8940" t="str">
            <v>M</v>
          </cell>
          <cell r="D8940">
            <v>103.55</v>
          </cell>
        </row>
        <row r="8941">
          <cell r="A8941">
            <v>92829</v>
          </cell>
          <cell r="B8941" t="str">
            <v>TUBO DE CONCRETO PARA REDES COLETORAS DE ÁGUAS PLUVIAIS, DIÂMETRO DE 1200 MM, JUNTA RÍGIDA, INSTALADO EM LOCAL COM ALTO NÍVEL DE INTERFERÊNCIAS - FORNECIMENTO E ASSENTAMENTO. AF_12/2015</v>
          </cell>
          <cell r="C8941" t="str">
            <v>M</v>
          </cell>
          <cell r="D8941">
            <v>511.14</v>
          </cell>
        </row>
        <row r="8942">
          <cell r="A8942">
            <v>92830</v>
          </cell>
          <cell r="B8942" t="str">
            <v>ASSENTAMENTO DE TUBO DE CONCRETO PARA REDES COLETORAS DE ÁGUAS PLUVIAIS, DIÂMETRO DE 1200 MM, JUNTA RÍGIDA, INSTALADO EM LOCAL COM ALTO NÍVEL DE INTERFERÊNCIAS (NÃO INCLUI FORNECIMENTO). AF_12/2015</v>
          </cell>
          <cell r="C8942" t="str">
            <v>M</v>
          </cell>
          <cell r="D8942">
            <v>128.44999999999999</v>
          </cell>
        </row>
        <row r="8943">
          <cell r="A8943">
            <v>92831</v>
          </cell>
          <cell r="B8943" t="str">
            <v>TUBO DE CONCRETO PARA REDES COLETORAS DE ÁGUAS PLUVIAIS, DIÂMETRO DE 1500 MM, JUNTA RÍGIDA, INSTALADO EM LOCAL COM ALTO NÍVEL DE INTERFERÊNCIAS - FORNECIMENTO E ASSENTAMENTO. AF_12/2015</v>
          </cell>
          <cell r="C8943" t="str">
            <v>M</v>
          </cell>
          <cell r="D8943">
            <v>739.98</v>
          </cell>
        </row>
        <row r="8944">
          <cell r="A8944">
            <v>92832</v>
          </cell>
          <cell r="B8944" t="str">
            <v>ASSENTAMENTO DE TUBO DE CONCRETO PARA REDES COLETORAS DE ÁGUAS PLUVIAIS, DIÂMETRO DE 1500 MM, JUNTA RÍGIDA, INSTALADO EM LOCAL COM ALTO NÍVEL DE INTERFERÊNCIAS (NÃO INCLUI FORNECIMENTO). AF_12/2015</v>
          </cell>
          <cell r="C8944" t="str">
            <v>M</v>
          </cell>
          <cell r="D8944">
            <v>170.75</v>
          </cell>
        </row>
        <row r="8945">
          <cell r="A8945">
            <v>92833</v>
          </cell>
          <cell r="B8945" t="str">
            <v>TUBO DE CONCRETO PARA REDES COLETORAS DE ESGOTO SANITÁRIO, DIÂMETRO DE 300 MM, JUNTA ELÁSTICA, INSTALADO EM LOCAL COM BAIXO NÍVEL DE INTERFERÊNCIAS - FORNECIMENTO E ASSENTAMENTO. AF_12/2015</v>
          </cell>
          <cell r="C8945" t="str">
            <v>M</v>
          </cell>
          <cell r="D8945">
            <v>126.32</v>
          </cell>
        </row>
        <row r="8946">
          <cell r="A8946">
            <v>92834</v>
          </cell>
          <cell r="B8946" t="str">
            <v>ASSENTAMENTO DE TUBO DE CONCRETO PARA REDES COLETORAS DE ESGOTO SANITÁRIO, DIÂMETRO DE 300 MM, JUNTA ELÁSTICA, INSTALADO EM LOCAL COM BAIXO NÍVEL DE INTERFERÊNCIAS (NÃO INCLUI FORNECIMENTO). AF_12/2015</v>
          </cell>
          <cell r="C8946" t="str">
            <v>M</v>
          </cell>
          <cell r="D8946">
            <v>5.98</v>
          </cell>
        </row>
        <row r="8947">
          <cell r="A8947">
            <v>92835</v>
          </cell>
          <cell r="B8947" t="str">
            <v>TUBO DE CONCRETO PARA REDES COLETORAS DE ESGOTO SANITÁRIO, DIÂMETRO DE 400 MM, JUNTA ELÁSTICA, INSTALADO EM LOCAL COM BAIXO NÍVEL DE INTERFERÊNCIAS - FORNECIMENTO E ASSENTAMENTO. AF_12/2015</v>
          </cell>
          <cell r="C8947" t="str">
            <v>M</v>
          </cell>
          <cell r="D8947">
            <v>167.1</v>
          </cell>
        </row>
        <row r="8948">
          <cell r="A8948">
            <v>92836</v>
          </cell>
          <cell r="B8948" t="str">
            <v>ASSENTAMENTO DE TUBO DE CONCRETO PARA REDES COLETORAS DE ESGOTO SANITÁRIO, DIÂMETRO DE 400 MM, JUNTA ELÁSTICA, INSTALADO EM LOCAL COM BAIXO NÍVEL DE INTERFERÊNCIAS (NÃO INCLUI FORNECIMENTO). AF_12/2015</v>
          </cell>
          <cell r="C8948" t="str">
            <v>M</v>
          </cell>
          <cell r="D8948">
            <v>7.66</v>
          </cell>
        </row>
        <row r="8949">
          <cell r="A8949">
            <v>92837</v>
          </cell>
          <cell r="B8949" t="str">
            <v>TUBO DE CONCRETO PARA REDES COLETORAS DE ESGOTO SANITÁRIO, DIÂMETRO DE 500 MM, JUNTA ELÁSTICA, INSTALADO EM LOCAL COM BAIXO NÍVEL DE INTERFERÊNCIAS - FORNECIMENTO E ASSENTAMENTO. AF_12/2015</v>
          </cell>
          <cell r="C8949" t="str">
            <v>M</v>
          </cell>
          <cell r="D8949">
            <v>210.59</v>
          </cell>
        </row>
        <row r="8950">
          <cell r="A8950">
            <v>92838</v>
          </cell>
          <cell r="B8950" t="str">
            <v>ASSENTAMENTO DE TUBO DE CONCRETO PARA REDES COLETORAS DE ESGOTO SANITÁRIO, DIÂMETRO DE 500 MM, JUNTA ELÁSTICA, INSTALADO EM LOCAL COM BAIXO NÍVEL DE INTERFERÊNCIAS (NÃO INCLUI FORNECIMENTO). AF_12/2015</v>
          </cell>
          <cell r="C8950" t="str">
            <v>M</v>
          </cell>
          <cell r="D8950">
            <v>9.19</v>
          </cell>
        </row>
        <row r="8951">
          <cell r="A8951">
            <v>92839</v>
          </cell>
          <cell r="B8951" t="str">
            <v>TUBO DE CONCRETO PARA REDES COLETORAS DE ESGOTO SANITÁRIO, DIÂMETRO DE 600 MM, JUNTA ELÁSTICA, INSTALADO EM LOCAL COM BAIXO NÍVEL DE INTERFERÊNCIAS - FORNECIMENTO E ASSENTAMENTO. AF_12/2015</v>
          </cell>
          <cell r="C8951" t="str">
            <v>M</v>
          </cell>
          <cell r="D8951">
            <v>277.27</v>
          </cell>
        </row>
        <row r="8952">
          <cell r="A8952">
            <v>92840</v>
          </cell>
          <cell r="B8952" t="str">
            <v>ASSENTAMENTO DE TUBO DE CONCRETO PARA REDES COLETORAS DE ESGOTO SANITÁRIO, DIÂMETRO DE 600 MM, JUNTA ELÁSTICA, INSTALADO EM LOCAL COM BAIXO NÍVEL DE INTERFERÊNCIAS (NÃO INCLUI FORNECIMENTO). AF_12/2015</v>
          </cell>
          <cell r="C8952" t="str">
            <v>M</v>
          </cell>
          <cell r="D8952">
            <v>10.87</v>
          </cell>
        </row>
        <row r="8953">
          <cell r="A8953">
            <v>92841</v>
          </cell>
          <cell r="B8953" t="str">
            <v>TUBO DE CONCRETO PARA REDES COLETORAS DE ESGOTO SANITÁRIO, DIÂMETRO DE 700 MM, JUNTA ELÁSTICA, INSTALADO EM LOCAL COM BAIXO NÍVEL DE INTERFERÊNCIAS - FORNECIMENTO E ASSENTAMENTO. AF_12/2015</v>
          </cell>
          <cell r="C8953" t="str">
            <v>M</v>
          </cell>
          <cell r="D8953">
            <v>314.89</v>
          </cell>
        </row>
        <row r="8954">
          <cell r="A8954">
            <v>92842</v>
          </cell>
          <cell r="B8954" t="str">
            <v>ASSENTAMENTO DE TUBO DE CONCRETO PARA REDES COLETORAS DE ESGOTO SANITÁRIO, DIÂMETRO DE 700 MM, JUNTA ELÁSTICA, INSTALADO EM LOCAL COM BAIXO NÍVEL DE INTERFERÊNCIAS (NÃO INCLUI FORNECIMENTO). AF_12/2015</v>
          </cell>
          <cell r="C8954" t="str">
            <v>M</v>
          </cell>
          <cell r="D8954">
            <v>12.43</v>
          </cell>
        </row>
        <row r="8955">
          <cell r="A8955">
            <v>92844</v>
          </cell>
          <cell r="B8955" t="str">
            <v>ASSENTAMENTO DE TUBO DE CONCRETO PARA REDES COLETORAS DE ESGOTO SANITÁRIO, DIÂMETRO DE 800 MM, JUNTA ELÁSTICA, INSTALADO EM LOCAL COM BAIXO NÍVEL DE INTERFERÊNCIAS (NÃO INCLUI FORNECIMENTO). AF_12/2015</v>
          </cell>
          <cell r="C8955" t="str">
            <v>M</v>
          </cell>
          <cell r="D8955">
            <v>14.13</v>
          </cell>
        </row>
        <row r="8956">
          <cell r="A8956">
            <v>92846</v>
          </cell>
          <cell r="B8956" t="str">
            <v>ASSENTAMENTO DE TUBO DE CONCRETO PARA REDES COLETORAS DE ESGOTO SANITÁRIO, DIÂMETRO DE 900 MM, JUNTA ELÁSTICA, INSTALADO EM LOCAL COM BAIXO NÍVEL DE INTERFERÊNCIAS (NÃO INCLUI FORNECIMENTO). AF_12/2015</v>
          </cell>
          <cell r="C8956" t="str">
            <v>M</v>
          </cell>
          <cell r="D8956">
            <v>15.66</v>
          </cell>
        </row>
        <row r="8957">
          <cell r="A8957">
            <v>92847</v>
          </cell>
          <cell r="B8957" t="str">
            <v>TUBO DE CONCRETO PARA REDES COLETORAS DE ESGOTO SANITÁRIO, DIÂMETRO DE 1000 MM, JUNTA ELÁSTICA, INSTALADO EM LOCAL COM BAIXO NÍVEL DE INTERFERÊNCIAS - FORNECIMENTO E ASSENTAMENTO. AF_12/2015</v>
          </cell>
          <cell r="C8957" t="str">
            <v>M</v>
          </cell>
          <cell r="D8957">
            <v>553.4</v>
          </cell>
        </row>
        <row r="8958">
          <cell r="A8958">
            <v>92848</v>
          </cell>
          <cell r="B8958" t="str">
            <v>ASSENTAMENTO DE TUBO DE CONCRETO PARA REDES COLETORAS DE ESGOTO SANITÁRIO, DIÂMETRO DE 1000 MM, JUNTA ELÁSTICA, INSTALADO EM LOCAL COM BAIXO NÍVEL DE INTERFERÊNCIAS (NÃO INCLUI FORNECIMENTO). AF_12/2015</v>
          </cell>
          <cell r="C8958" t="str">
            <v>M</v>
          </cell>
          <cell r="D8958">
            <v>17.38</v>
          </cell>
        </row>
        <row r="8959">
          <cell r="A8959">
            <v>92849</v>
          </cell>
          <cell r="B8959" t="str">
            <v>TUBO DE CONCRETO PARA REDES COLETORAS DE ESGOTO SANITÁRIO, DIÂMETRO DE 300 MM, JUNTA ELÁSTICA, INSTALADO EM LOCAL COM ALTO NÍVEL DE INTERFERÊNCIAS - FORNECIMENTO E ASSENTAMENTO. AF_12/2015</v>
          </cell>
          <cell r="C8959" t="str">
            <v>M</v>
          </cell>
          <cell r="D8959">
            <v>131.68</v>
          </cell>
        </row>
        <row r="8960">
          <cell r="A8960">
            <v>92850</v>
          </cell>
          <cell r="B8960" t="str">
            <v>ASSENTAMENTO DE TUBO DE CONCRETO PARA REDES COLETORAS DE ESGOTO SANITÁRIO, DIÂMETRO DE 300 MM, JUNTA ELÁSTICA, INSTALADO EM LOCAL COM ALTO NÍVEL DE INTERFERÊNCIAS (NÃO INCLUI FORNECIMENTO). AF_12/2015</v>
          </cell>
          <cell r="C8960" t="str">
            <v>M</v>
          </cell>
          <cell r="D8960">
            <v>11.34</v>
          </cell>
        </row>
        <row r="8961">
          <cell r="A8961">
            <v>92851</v>
          </cell>
          <cell r="B8961" t="str">
            <v>TUBO DE CONCRETO PARA REDES COLETORAS DE ESGOTO SANITÁRIO, DIÂMETRO DE 400 MM, JUNTA ELÁSTICA, INSTALADO EM LOCAL COM ALTO NÍVEL DE INTERFERÊNCIAS - FORNECIMENTO E ASSENTAMENTO. AF_12/2015</v>
          </cell>
          <cell r="C8961" t="str">
            <v>M</v>
          </cell>
          <cell r="D8961">
            <v>173.76</v>
          </cell>
        </row>
        <row r="8962">
          <cell r="A8962">
            <v>92852</v>
          </cell>
          <cell r="B8962" t="str">
            <v>ASSENTAMENTO DE TUBO DE CONCRETO PARA REDES COLETORAS DE ESGOTO SANITÁRIO, DIÂMETRO DE 400 MM, JUNTA ELÁSTICA, INSTALADO EM LOCAL COM ALTO NÍVEL DE INTERFERÊNCIAS (NÃO INCLUI FORNECIMENTO). AF_12/2015</v>
          </cell>
          <cell r="C8962" t="str">
            <v>M</v>
          </cell>
          <cell r="D8962">
            <v>14.32</v>
          </cell>
        </row>
        <row r="8963">
          <cell r="A8963">
            <v>92853</v>
          </cell>
          <cell r="B8963" t="str">
            <v>TUBO DE CONCRETO PARA REDES COLETORAS DE ESGOTO SANITÁRIO, DIÂMETRO DE 500 MM, JUNTA ELÁSTICA, INSTALADO EM LOCAL COM ALTO NÍVEL DE INTERFERÊNCIAS - FORNECIMENTO E ASSENTAMENTO. AF_12/2015</v>
          </cell>
          <cell r="C8963" t="str">
            <v>M</v>
          </cell>
          <cell r="D8963">
            <v>218.84</v>
          </cell>
        </row>
        <row r="8964">
          <cell r="A8964">
            <v>92854</v>
          </cell>
          <cell r="B8964" t="str">
            <v>ASSENTAMENTO DE TUBO DE CONCRETO PARA REDES COLETORAS DE ESGOTO SANITÁRIO, DIÂMETRO DE 500 MM, JUNTA ELÁSTICA, INSTALADO EM LOCAL COM ALTO NÍVEL DE INTERFERÊNCIAS (NÃO INCLUI FORNECIMENTO). AF_12/2015</v>
          </cell>
          <cell r="C8964" t="str">
            <v>M</v>
          </cell>
          <cell r="D8964">
            <v>17.440000000000001</v>
          </cell>
        </row>
        <row r="8965">
          <cell r="A8965">
            <v>92855</v>
          </cell>
          <cell r="B8965" t="str">
            <v>TUBO DE CONCRETO PARA REDES COLETORAS DE ESGOTO SANITÁRIO, DIÂMETRO DE 600 MM, JUNTA ELÁSTICA, INSTALADO EM LOCAL COM ALTO NÍVEL DE INTERFERÊNCIAS - FORNECIMENTO E ASSENTAMENTO. AF_12/2015</v>
          </cell>
          <cell r="C8965" t="str">
            <v>M</v>
          </cell>
          <cell r="D8965">
            <v>286.95</v>
          </cell>
        </row>
        <row r="8966">
          <cell r="A8966">
            <v>92856</v>
          </cell>
          <cell r="B8966" t="str">
            <v>ASSENTAMENTO DE TUBO DE CONCRETO PARA REDES COLETORAS DE ESGOTO SANITÁRIO, DIÂMETRO DE 600 MM, JUNTA ELÁSTICA, INSTALADO EM LOCAL COM ALTO NÍVEL DE INTERFERÊNCIAS (NÃO INCLUI FORNECIMENTO). AF_12/2015</v>
          </cell>
          <cell r="C8966" t="str">
            <v>M</v>
          </cell>
          <cell r="D8966">
            <v>20.55</v>
          </cell>
        </row>
        <row r="8967">
          <cell r="A8967">
            <v>92857</v>
          </cell>
          <cell r="B8967" t="str">
            <v>TUBO DE CONCRETO PARA REDES COLETORAS DE ESGOTO SANITÁRIO, DIÂMETRO DE 700 MM, JUNTA ELÁSTICA, INSTALADO EM LOCAL COM ALTO NÍVEL DE INTERFERÊNCIAS - FORNECIMENTO E ASSENTAMENTO. AF_12/2015</v>
          </cell>
          <cell r="C8967" t="str">
            <v>M</v>
          </cell>
          <cell r="D8967">
            <v>325.99</v>
          </cell>
        </row>
        <row r="8968">
          <cell r="A8968">
            <v>92858</v>
          </cell>
          <cell r="B8968" t="str">
            <v>ASSENTAMENTO DE TUBO DE CONCRETO PARA REDES COLETORAS DE ESGOTO SANITÁRIO, DIÂMETRO DE 700 MM, JUNTA ELÁSTICA, INSTALADO EM LOCAL COM ALTO NÍVEL DE INTERFERÊNCIAS (NÃO INCLUI FORNECIMENTO). AF_12/2015</v>
          </cell>
          <cell r="C8968" t="str">
            <v>M</v>
          </cell>
          <cell r="D8968">
            <v>23.53</v>
          </cell>
        </row>
        <row r="8969">
          <cell r="A8969">
            <v>92860</v>
          </cell>
          <cell r="B8969" t="str">
            <v>ASSENTAMENTO DE TUBO DE CONCRETO PARA REDES COLETORAS DE ESGOTO SANITÁRIO, DIÂMETRO DE 800 MM, JUNTA ELÁSTICA, INSTALADO EM LOCAL COM ALTO NÍVEL DE INTERFERÊNCIAS (NÃO INCLUI FORNECIMENTO). AF_12/2015</v>
          </cell>
          <cell r="C8969" t="str">
            <v>M</v>
          </cell>
          <cell r="D8969">
            <v>26.7</v>
          </cell>
        </row>
        <row r="8970">
          <cell r="A8970">
            <v>92862</v>
          </cell>
          <cell r="B8970" t="str">
            <v>ASSENTAMENTO DE TUBO DE CONCRETO PARA REDES COLETORAS DE ESGOTO SANITÁRIO, DIÂMETRO DE 900 MM, JUNTA ELÁSTICA, INSTALADO EM LOCAL COM ALTO NÍVEL DE INTERFERÊNCIAS (NÃO INCLUI FORNECIMENTO). AF_12/2015</v>
          </cell>
          <cell r="C8970" t="str">
            <v>M</v>
          </cell>
          <cell r="D8970">
            <v>29.8</v>
          </cell>
        </row>
        <row r="8971">
          <cell r="A8971">
            <v>92863</v>
          </cell>
          <cell r="B8971" t="str">
            <v>TUBO DE CONCRETO PARA REDES COLETORAS DE ESGOTO SANITÁRIO, DIÂMETRO DE 1000 MM, JUNTA ELÁSTICA, INSTALADO EM LOCAL COM ALTO NÍVEL DE INTERFERÊNCIAS - FORNECIMENTO E ASSENTAMENTO. AF_12/2015</v>
          </cell>
          <cell r="C8971" t="str">
            <v>M</v>
          </cell>
          <cell r="D8971">
            <v>568.94000000000005</v>
          </cell>
        </row>
        <row r="8972">
          <cell r="A8972">
            <v>92864</v>
          </cell>
          <cell r="B8972" t="str">
            <v>ASSENTAMENTO DE TUBO DE CONCRETO PARA REDES COLETORAS DE ESGOTO SANITÁRIO, DIÂMETRO DE 1000 MM, JUNTA ELÁSTICA, INSTALADO EM LOCAL COM ALTO NÍVEL DE INTERFERÊNCIAS (NÃO INCLUI FORNECIMENTO). AF_12/2015</v>
          </cell>
          <cell r="C8972" t="str">
            <v>M</v>
          </cell>
          <cell r="D8972">
            <v>32.92</v>
          </cell>
        </row>
        <row r="8973">
          <cell r="A8973">
            <v>92865</v>
          </cell>
          <cell r="B8973" t="str">
            <v>CAIXA OCTOGONAL 4" X 4", METÁLICA, INSTALADA EM LAJE - FORNECIMENTO E INSTALAÇÃO. AF_12/2015</v>
          </cell>
          <cell r="C8973" t="str">
            <v>UN</v>
          </cell>
          <cell r="D8973">
            <v>7.49</v>
          </cell>
        </row>
        <row r="8974">
          <cell r="A8974">
            <v>92866</v>
          </cell>
          <cell r="B8974" t="str">
            <v>CAIXA SEXTAVADA 3" X 3", METÁLICA, INSTALADA EM LAJE - FORNECIMENTO E INSTALAÇÃO. AF_12/2015</v>
          </cell>
          <cell r="C8974" t="str">
            <v>UN</v>
          </cell>
          <cell r="D8974">
            <v>6.11</v>
          </cell>
        </row>
        <row r="8975">
          <cell r="A8975">
            <v>92867</v>
          </cell>
          <cell r="B8975" t="str">
            <v>CAIXA RETANGULAR 4" X 2" ALTA (2,00 M DO PISO), METÁLICA, INSTALADA EM PAREDE - FORNECIMENTO E INSTALAÇÃO. AF_12/2015</v>
          </cell>
          <cell r="C8975" t="str">
            <v>UN</v>
          </cell>
          <cell r="D8975">
            <v>18.61</v>
          </cell>
        </row>
        <row r="8976">
          <cell r="A8976">
            <v>92868</v>
          </cell>
          <cell r="B8976" t="str">
            <v>CAIXA RETANGULAR 4" X 2" MÉDIA (1,30 M DO PISO), METÁLICA, INSTALADA EM PAREDE - FORNECIMENTO E INSTALAÇÃO. AF_12/2015</v>
          </cell>
          <cell r="C8976" t="str">
            <v>UN</v>
          </cell>
          <cell r="D8976">
            <v>9.75</v>
          </cell>
        </row>
        <row r="8977">
          <cell r="A8977">
            <v>92869</v>
          </cell>
          <cell r="B8977" t="str">
            <v>CAIXA RETANGULAR 4" X 2" BAIXA (0,30 M DO PISO), METÁLICA, INSTALADA EM PAREDE - FORNECIMENTO E INSTALAÇÃO. AF_12/2015</v>
          </cell>
          <cell r="C8977" t="str">
            <v>UN</v>
          </cell>
          <cell r="D8977">
            <v>6.43</v>
          </cell>
        </row>
        <row r="8978">
          <cell r="A8978">
            <v>92870</v>
          </cell>
          <cell r="B8978" t="str">
            <v>CAIXA RETANGULAR 4" X 4" ALTA (2,00 M DO PISO), METÁLICA, INSTALADA EM PAREDE - FORNECIMENTO E INSTALAÇÃO. AF_12/2015</v>
          </cell>
          <cell r="C8978" t="str">
            <v>UN</v>
          </cell>
          <cell r="D8978">
            <v>22.73</v>
          </cell>
        </row>
        <row r="8979">
          <cell r="A8979">
            <v>92871</v>
          </cell>
          <cell r="B8979" t="str">
            <v>CAIXA RETANGULAR 4" X 4" MÉDIA (1,30 M DO PISO), METÁLICA, INSTALADA EM PAREDE - FORNECIMENTO E INSTALAÇÃO. AF_12/2015</v>
          </cell>
          <cell r="C8979" t="str">
            <v>UN</v>
          </cell>
          <cell r="D8979">
            <v>12.54</v>
          </cell>
        </row>
        <row r="8980">
          <cell r="A8980">
            <v>92872</v>
          </cell>
          <cell r="B8980" t="str">
            <v>CAIXA RETANGULAR 4" X 4" BAIXA (0,30 M DO PISO), METÁLICA, INSTALADA EM PAREDE - FORNECIMENTO E INSTALAÇÃO. AF_12/2015</v>
          </cell>
          <cell r="C8980" t="str">
            <v>UN</v>
          </cell>
          <cell r="D8980">
            <v>8.74</v>
          </cell>
        </row>
        <row r="8981">
          <cell r="A8981">
            <v>92873</v>
          </cell>
          <cell r="B8981" t="str">
            <v>LANÇAMENTO COM USO DE BALDES, ADENSAMENTO E ACABAMENTO DE CONCRETO EM ESTRUTURAS. AF_12/2015</v>
          </cell>
          <cell r="C8981" t="str">
            <v>M3</v>
          </cell>
          <cell r="D8981">
            <v>142.88999999999999</v>
          </cell>
        </row>
        <row r="8982">
          <cell r="A8982">
            <v>92874</v>
          </cell>
          <cell r="B8982" t="str">
            <v>LANÇAMENTO COM USO DE BOMBA, ADENSAMENTO E ACABAMENTO DE CONCRETO EM ESTRUTURAS. AF_12/2015</v>
          </cell>
          <cell r="C8982" t="str">
            <v>M3</v>
          </cell>
          <cell r="D8982">
            <v>23.74</v>
          </cell>
        </row>
        <row r="8983">
          <cell r="A8983">
            <v>92875</v>
          </cell>
          <cell r="B8983" t="str">
            <v>CORTE E DOBRA DE AÇO CA-25, DIÂMETRO DE 6,3 MM. AF_12/2015</v>
          </cell>
          <cell r="C8983" t="str">
            <v>KG</v>
          </cell>
          <cell r="D8983">
            <v>5.08</v>
          </cell>
        </row>
        <row r="8984">
          <cell r="A8984">
            <v>92876</v>
          </cell>
          <cell r="B8984" t="str">
            <v>CORTE E DOBRA DE AÇO CA-25, DIÂMETRO DE 8,0 MM. AF_12/2015</v>
          </cell>
          <cell r="C8984" t="str">
            <v>KG</v>
          </cell>
          <cell r="D8984">
            <v>4.82</v>
          </cell>
        </row>
        <row r="8985">
          <cell r="A8985">
            <v>92877</v>
          </cell>
          <cell r="B8985" t="str">
            <v>CORTE E DOBRA DE AÇO CA-25, DIÂMETRO DE 10,0 MM. AF_12/2015</v>
          </cell>
          <cell r="C8985" t="str">
            <v>KG</v>
          </cell>
          <cell r="D8985">
            <v>4.34</v>
          </cell>
        </row>
        <row r="8986">
          <cell r="A8986">
            <v>92878</v>
          </cell>
          <cell r="B8986" t="str">
            <v>CORTE E DOBRA DE AÇO CA-25, DIÂMETRO DE 12,5 MM. AF_12/2015</v>
          </cell>
          <cell r="C8986" t="str">
            <v>KG</v>
          </cell>
          <cell r="D8986">
            <v>4.28</v>
          </cell>
        </row>
        <row r="8987">
          <cell r="A8987">
            <v>92879</v>
          </cell>
          <cell r="B8987" t="str">
            <v>CORTE E DOBRA DE AÇO CA-25, DIÂMETRO DE 16,0 MM. AF_12/2015</v>
          </cell>
          <cell r="C8987" t="str">
            <v>KG</v>
          </cell>
          <cell r="D8987">
            <v>4.21</v>
          </cell>
        </row>
        <row r="8988">
          <cell r="A8988">
            <v>92880</v>
          </cell>
          <cell r="B8988" t="str">
            <v>CORTE E DOBRA DE AÇO CA-25, DIÂMETRO DE 20,0 MM. AF_12/2015</v>
          </cell>
          <cell r="C8988" t="str">
            <v>KG</v>
          </cell>
          <cell r="D8988">
            <v>4.29</v>
          </cell>
        </row>
        <row r="8989">
          <cell r="A8989">
            <v>92881</v>
          </cell>
          <cell r="B8989" t="str">
            <v>CORTE E DOBRA DE AÇO CA-25, DIÂMETRO DE 25,0 MM. AF_12/2015</v>
          </cell>
          <cell r="C8989" t="str">
            <v>KG</v>
          </cell>
          <cell r="D8989">
            <v>4.2699999999999996</v>
          </cell>
        </row>
        <row r="8990">
          <cell r="A8990">
            <v>92882</v>
          </cell>
          <cell r="B8990" t="str">
            <v>ARMAÇÃO UTILIZANDO AÇO CA-25 DE 6,3 MM - MONTAGEM. AF_12/2015</v>
          </cell>
          <cell r="C8990" t="str">
            <v>KG</v>
          </cell>
          <cell r="D8990">
            <v>7.22</v>
          </cell>
        </row>
        <row r="8991">
          <cell r="A8991">
            <v>92883</v>
          </cell>
          <cell r="B8991" t="str">
            <v>ARMAÇÃO UTILIZANDO AÇO CA-25 DE 8,0 MM - MONTAGEM. AF_12/2015</v>
          </cell>
          <cell r="C8991" t="str">
            <v>KG</v>
          </cell>
          <cell r="D8991">
            <v>6.46</v>
          </cell>
        </row>
        <row r="8992">
          <cell r="A8992">
            <v>92884</v>
          </cell>
          <cell r="B8992" t="str">
            <v>ARMAÇÃO UTILIZANDO AÇO CA-25 DE 10,0 MM - MONTAGEM. AF_12/2015</v>
          </cell>
          <cell r="C8992" t="str">
            <v>KG</v>
          </cell>
          <cell r="D8992">
            <v>5.61</v>
          </cell>
        </row>
        <row r="8993">
          <cell r="A8993">
            <v>92885</v>
          </cell>
          <cell r="B8993" t="str">
            <v>ARMAÇÃO UTILIZANDO AÇO CA-25 DE 12,5 MM - MONTAGEM. AF_12/2015</v>
          </cell>
          <cell r="C8993" t="str">
            <v>KG</v>
          </cell>
          <cell r="D8993">
            <v>5.24</v>
          </cell>
        </row>
        <row r="8994">
          <cell r="A8994">
            <v>92886</v>
          </cell>
          <cell r="B8994" t="str">
            <v>ARMAÇÃO UTILIZANDO AÇO CA-25 DE 16,0 MM - MONTAGEM. AF_12/2015</v>
          </cell>
          <cell r="C8994" t="str">
            <v>KG</v>
          </cell>
          <cell r="D8994">
            <v>4.9000000000000004</v>
          </cell>
        </row>
        <row r="8995">
          <cell r="A8995">
            <v>92887</v>
          </cell>
          <cell r="B8995" t="str">
            <v>ARMAÇÃO UTILIZANDO AÇO CA-25 DE 20,0 MM - MONTAGEM. AF_12/2015</v>
          </cell>
          <cell r="C8995" t="str">
            <v>KG</v>
          </cell>
          <cell r="D8995">
            <v>4.79</v>
          </cell>
        </row>
        <row r="8996">
          <cell r="A8996">
            <v>92888</v>
          </cell>
          <cell r="B8996" t="str">
            <v>ARMAÇÃO UTILIZANDO AÇO CA-25 DE 25,0 MM - MONTAGEM. AF_12/2015</v>
          </cell>
          <cell r="C8996" t="str">
            <v>KG</v>
          </cell>
          <cell r="D8996">
            <v>4.63</v>
          </cell>
        </row>
        <row r="8997">
          <cell r="A8997">
            <v>92889</v>
          </cell>
          <cell r="B8997" t="str">
            <v>UNIÃO, EM FERRO GALVANIZADO, DN 50 (2"), CONEXÃO ROSQUEADA, INSTALADO EM PRUMADAS - FORNECIMENTO E INSTALAÇÃO. AF_12/2015</v>
          </cell>
          <cell r="C8997" t="str">
            <v>UN</v>
          </cell>
          <cell r="D8997">
            <v>72.61</v>
          </cell>
        </row>
        <row r="8998">
          <cell r="A8998">
            <v>92890</v>
          </cell>
          <cell r="B8998" t="str">
            <v>UNIÃO, EM FERRO GALVANIZADO, DN 65 (2 1/2"), CONEXÃO ROSQUEADA, INSTALADO EM PRUMADAS - FORNECIMENTO E INSTALAÇÃO. AF_12/2015</v>
          </cell>
          <cell r="C8998" t="str">
            <v>UN</v>
          </cell>
          <cell r="D8998">
            <v>108.24</v>
          </cell>
        </row>
        <row r="8999">
          <cell r="A8999">
            <v>92891</v>
          </cell>
          <cell r="B8999" t="str">
            <v>UNIÃO, EM FERRO GALVANIZADO, DN 80 (3"), CONEXÃO ROSQUEADA, INSTALADO EM PRUMADAS - FORNECIMENTO E INSTALAÇÃO. AF_12/2015</v>
          </cell>
          <cell r="C8999" t="str">
            <v>UN</v>
          </cell>
          <cell r="D8999">
            <v>156.93</v>
          </cell>
        </row>
        <row r="9000">
          <cell r="A9000">
            <v>92892</v>
          </cell>
          <cell r="B9000" t="str">
            <v>UNIÃO, EM FERRO GALVANIZADO, DN 25 (1"), CONEXÃO ROSQUEADA, INSTALADO EM REDE DE ALIMENTAÇÃO PARA HIDRANTE - FORNECIMENTO E INSTALAÇÃO. AF_12/2015</v>
          </cell>
          <cell r="C9000" t="str">
            <v>UN</v>
          </cell>
          <cell r="D9000">
            <v>32.770000000000003</v>
          </cell>
        </row>
        <row r="9001">
          <cell r="A9001">
            <v>92893</v>
          </cell>
          <cell r="B9001" t="str">
            <v>UNIÃO, EM FERRO GALVANIZADO, DN 32 (1 1/4"), CONEXÃO ROSQUEADA, INSTALADO EM REDE DE ALIMENTAÇÃO PARA HIDRANTE - FORNECIMENTO E INSTALAÇÃO. AF_12/2015</v>
          </cell>
          <cell r="C9001" t="str">
            <v>UN</v>
          </cell>
          <cell r="D9001">
            <v>45.53</v>
          </cell>
        </row>
        <row r="9002">
          <cell r="A9002">
            <v>92894</v>
          </cell>
          <cell r="B9002" t="str">
            <v>UNIÃO, EM FERRO GALVANIZADO, DN 40 (1 1/2"), CONEXÃO ROSQUEADA, INSTALADO EM REDE DE ALIMENTAÇÃO PARA HIDRANTE - FORNECIMENTO E INSTALAÇÃO. AF_12/2015</v>
          </cell>
          <cell r="C9002" t="str">
            <v>UN</v>
          </cell>
          <cell r="D9002">
            <v>54.04</v>
          </cell>
        </row>
        <row r="9003">
          <cell r="A9003">
            <v>92895</v>
          </cell>
          <cell r="B9003" t="str">
            <v>UNIÃO, EM FERRO GALVANIZADO, DN 50 (2"), CONEXÃO ROSQUEADA, INSTALADO EM REDE DE ALIMENTAÇÃO PARA HIDRANTE - FORNECIMENTO E INSTALAÇÃO. AF_12/2015</v>
          </cell>
          <cell r="C9003" t="str">
            <v>UN</v>
          </cell>
          <cell r="D9003">
            <v>72.569999999999993</v>
          </cell>
        </row>
        <row r="9004">
          <cell r="A9004">
            <v>92896</v>
          </cell>
          <cell r="B9004" t="str">
            <v>UNIÃO, EM FERRO GALVANIZADO, DN 65 (2 1/2"), CONEXÃO ROSQUEADA, INSTALADO EM REDE DE ALIMENTAÇÃO PARA HIDRANTE - FORNECIMENTO E INSTALAÇÃO. AF_12/2015</v>
          </cell>
          <cell r="C9004" t="str">
            <v>UN</v>
          </cell>
          <cell r="D9004">
            <v>109.34</v>
          </cell>
        </row>
        <row r="9005">
          <cell r="A9005">
            <v>92897</v>
          </cell>
          <cell r="B9005" t="str">
            <v>UNIÃO, EM FERRO GALVANIZADO, DN 80 (3"), CONEXÃO ROSQUEADA, INSTALADO EM REDE DE ALIMENTAÇÃO PARA HIDRANTE - FORNECIMENTO E INSTALAÇÃO. AF_12/2015</v>
          </cell>
          <cell r="C9005" t="str">
            <v>UN</v>
          </cell>
          <cell r="D9005">
            <v>159.18</v>
          </cell>
        </row>
        <row r="9006">
          <cell r="A9006">
            <v>92898</v>
          </cell>
          <cell r="B9006" t="str">
            <v>UNIÃO, EM FERRO GALVANIZADO, CONEXÃO ROSQUEADA, DN 25 (1"), INSTALADO EM REDE DE ALIMENTAÇÃO PARA SPRINKLER - FORNECIMENTO E INSTALAÇÃO. AF_12/2015</v>
          </cell>
          <cell r="C9006" t="str">
            <v>UN</v>
          </cell>
          <cell r="D9006">
            <v>26.68</v>
          </cell>
        </row>
        <row r="9007">
          <cell r="A9007">
            <v>92899</v>
          </cell>
          <cell r="B9007" t="str">
            <v>UNIÃO, EM FERRO GALVANIZADO, CONEXÃO ROSQUEADA, DN 32 (1 1/4"), INSTALADO EM REDE DE ALIMENTAÇÃO PARA SPRINKLER - FORNECIMENTO E INSTALAÇÃO. AF_12/2015</v>
          </cell>
          <cell r="C9007" t="str">
            <v>UN</v>
          </cell>
          <cell r="D9007">
            <v>38.61</v>
          </cell>
        </row>
        <row r="9008">
          <cell r="A9008">
            <v>92900</v>
          </cell>
          <cell r="B9008" t="str">
            <v>UNIÃO, EM FERRO GALVANIZADO, CONEXÃO ROSQUEADA, DN 40 (1 1/2"), INSTALADO EM REDE DE ALIMENTAÇÃO PARA SPRINKLER - FORNECIMENTO E INSTALAÇÃO. AF_12/2015</v>
          </cell>
          <cell r="C9008" t="str">
            <v>UN</v>
          </cell>
          <cell r="D9008">
            <v>46.15</v>
          </cell>
        </row>
        <row r="9009">
          <cell r="A9009">
            <v>92901</v>
          </cell>
          <cell r="B9009" t="str">
            <v>UNIÃO, EM FERRO GALVANIZADO, CONEXÃO ROSQUEADA, DN 50 (2"), INSTALADO EM REDE DE ALIMENTAÇÃO PARA SPRINKLER - FORNECIMENTO E INSTALAÇÃO. AF_12/2015</v>
          </cell>
          <cell r="C9009" t="str">
            <v>UN</v>
          </cell>
          <cell r="D9009">
            <v>63.49</v>
          </cell>
        </row>
        <row r="9010">
          <cell r="A9010">
            <v>92902</v>
          </cell>
          <cell r="B9010" t="str">
            <v>UNIÃO, EM FERRO GALVANIZADO, CONEXÃO ROSQUEADA, DN 65 (2 1/2"), INSTALADO EM REDE DE ALIMENTAÇÃO PARA SPRINKLER - FORNECIMENTO E INSTALAÇÃO. AF_12/2015</v>
          </cell>
          <cell r="C9010" t="str">
            <v>UN</v>
          </cell>
          <cell r="D9010">
            <v>98.45</v>
          </cell>
        </row>
        <row r="9011">
          <cell r="A9011">
            <v>92903</v>
          </cell>
          <cell r="B9011" t="str">
            <v>UNIÃO, EM FERRO GALVANIZADO, CONEXÃO ROSQUEADA, DN 80 (3"), INSTALADO EM REDE DE ALIMENTAÇÃO PARA SPRINKLER - FORNECIMENTO E INSTALAÇÃO. AF_12/2015</v>
          </cell>
          <cell r="C9011" t="str">
            <v>UN</v>
          </cell>
          <cell r="D9011">
            <v>146.53</v>
          </cell>
        </row>
        <row r="9012">
          <cell r="A9012">
            <v>92904</v>
          </cell>
          <cell r="B9012" t="str">
            <v>UNIÃO, EM FERRO GALVANIZADO, CONEXÃO ROSQUEADA, DN 15 (1/2"), INSTALADO EM RAMAIS E SUB-RAMAIS DE GÁS - FORNECIMENTO E INSTALAÇÃO. AF_12/2015</v>
          </cell>
          <cell r="C9012" t="str">
            <v>UN</v>
          </cell>
          <cell r="D9012">
            <v>17.95</v>
          </cell>
        </row>
        <row r="9013">
          <cell r="A9013">
            <v>92905</v>
          </cell>
          <cell r="B9013" t="str">
            <v>UNIÃO, EM FERRO GALVANIZADO, CONEXÃO ROSQUEADA, DN 20 (3/4"), INSTALADO EM RAMAIS E SUB-RAMAIS DE GÁS - FORNECIMENTO E INSTALAÇÃO. AF_12/2015</v>
          </cell>
          <cell r="C9013" t="str">
            <v>UN</v>
          </cell>
          <cell r="D9013">
            <v>25.97</v>
          </cell>
        </row>
        <row r="9014">
          <cell r="A9014">
            <v>92906</v>
          </cell>
          <cell r="B9014" t="str">
            <v>UNIÃO, EM FERRO GALVANIZADO, CONEXÃO ROSQUEADA, DN 25 (1"), INSTALADO EM RAMAIS E SUB-RAMAIS DE GÁS - FORNECIMENTO E INSTALAÇÃO. AF_12/2015</v>
          </cell>
          <cell r="C9014" t="str">
            <v>UN</v>
          </cell>
          <cell r="D9014">
            <v>32.520000000000003</v>
          </cell>
        </row>
        <row r="9015">
          <cell r="A9015">
            <v>92907</v>
          </cell>
          <cell r="B9015" t="str">
            <v>LUVA DE REDUÇÃO, EM FERRO GALVANIZADO, 2" X 1.1/2", CONEXÃO ROSQUEADA, INSTALADO EM PRUMADAS - FORNECIMENTO E INSTALAÇÃO. AF_12/2015</v>
          </cell>
          <cell r="C9015" t="str">
            <v>UN</v>
          </cell>
          <cell r="D9015">
            <v>40.83</v>
          </cell>
        </row>
        <row r="9016">
          <cell r="A9016">
            <v>92908</v>
          </cell>
          <cell r="B9016" t="str">
            <v>LUVA DE REDUÇÃO, EM FERRO GALVANIZADO, 2" X 1.1/4", CONEXÃO ROSQUEADA, INSTALADO EM PRUMADAS - FORNECIMENTO E INSTALAÇÃO. AF_12/2015</v>
          </cell>
          <cell r="C9016" t="str">
            <v>UN</v>
          </cell>
          <cell r="D9016">
            <v>40.83</v>
          </cell>
        </row>
        <row r="9017">
          <cell r="A9017">
            <v>92909</v>
          </cell>
          <cell r="B9017" t="str">
            <v>LUVA DE REDUÇÃO, EM FERRO GALVANIZADO, 2" X 1", CONEXÃO ROSQUEADA, INSTALADO EM PRUMADAS - FORNECIMENTO E INSTALAÇÃO. AF_12/2015</v>
          </cell>
          <cell r="C9017" t="str">
            <v>UN</v>
          </cell>
          <cell r="D9017">
            <v>40.83</v>
          </cell>
        </row>
        <row r="9018">
          <cell r="A9018">
            <v>92910</v>
          </cell>
          <cell r="B9018" t="str">
            <v>LUVA DE REDUÇÃO, EM FERRO GALVANIZADO, 2.1/2" X 1.1/2", CONEXÃO ROSQUEADA, INSTALADO EM PRUMADAS - FORNECIMENTO E INSTALAÇÃO. AF_12/2015</v>
          </cell>
          <cell r="C9018" t="str">
            <v>UN</v>
          </cell>
          <cell r="D9018">
            <v>57.62</v>
          </cell>
        </row>
        <row r="9019">
          <cell r="A9019">
            <v>92911</v>
          </cell>
          <cell r="B9019" t="str">
            <v>LUVA DE REDUÇÃO, EM FERRO GALVANIZADO, 2.1/2" X 2", CONEXÃO ROSQUEADA, INSTALADO EM PRUMADAS - FORNECIMENTO E INSTALAÇÃO. AF_12/2015</v>
          </cell>
          <cell r="C9019" t="str">
            <v>UN</v>
          </cell>
          <cell r="D9019">
            <v>57.62</v>
          </cell>
        </row>
        <row r="9020">
          <cell r="A9020">
            <v>92912</v>
          </cell>
          <cell r="B9020" t="str">
            <v>LUVA DE REDUÇÃO, EM FERRO GALVANIZADO, 3" X 1.1/2", CONEXÃO ROSQUEADA, INSTALADO EM PRUMADAS - FORNECIMENTO E INSTALAÇÃO. AF_12/2015</v>
          </cell>
          <cell r="C9020" t="str">
            <v>UN</v>
          </cell>
          <cell r="D9020">
            <v>75.73</v>
          </cell>
        </row>
        <row r="9021">
          <cell r="A9021">
            <v>92913</v>
          </cell>
          <cell r="B9021" t="str">
            <v>LUVA DE REDUÇÃO, EM FERRO GALVANIZADO, 3" X 2.1/2", CONEXÃO ROSQUEADA, INSTALADO EM PRUMADAS - FORNECIMENTO E INSTALAÇÃO. AF_12/2015</v>
          </cell>
          <cell r="C9021" t="str">
            <v>UN</v>
          </cell>
          <cell r="D9021">
            <v>77.62</v>
          </cell>
        </row>
        <row r="9022">
          <cell r="A9022">
            <v>92914</v>
          </cell>
          <cell r="B9022" t="str">
            <v>LUVA DE REDUÇÃO, EM FERRO GALVANIZADO, 3" X 2", CONEXÃO ROSQUEADA, INSTALADO EM PRUMADAS - FORNECIMENTO E INSTALAÇÃO. AF_12/2015</v>
          </cell>
          <cell r="C9022" t="str">
            <v>UN</v>
          </cell>
          <cell r="D9022">
            <v>77.62</v>
          </cell>
        </row>
        <row r="9023">
          <cell r="A9023">
            <v>92915</v>
          </cell>
          <cell r="B9023" t="str">
            <v>ARMAÇÃO DE ESTRUTURAS DE CONCRETO ARMADO, EXCETO VIGAS, PILARES, LAJES E FUNDAÇÕES, UTILIZANDO AÇO CA-60 DE 5,0 MM - MONTAGEM. AF_12/2015</v>
          </cell>
          <cell r="C9023" t="str">
            <v>KG</v>
          </cell>
          <cell r="D9023">
            <v>9.7200000000000006</v>
          </cell>
        </row>
        <row r="9024">
          <cell r="A9024">
            <v>92916</v>
          </cell>
          <cell r="B9024" t="str">
            <v>ARMAÇÃO DE ESTRUTURAS DE CONCRETO ARMADO, EXCETO VIGAS, PILARES, LAJES E FUNDAÇÕES, UTILIZANDO AÇO CA-50 DE 6,3 MM - MONTAGEM. AF_12/2015</v>
          </cell>
          <cell r="C9024" t="str">
            <v>KG</v>
          </cell>
          <cell r="D9024">
            <v>8.4700000000000006</v>
          </cell>
        </row>
        <row r="9025">
          <cell r="A9025">
            <v>92917</v>
          </cell>
          <cell r="B9025" t="str">
            <v>ARMAÇÃO DE ESTRUTURAS DE CONCRETO ARMADO, EXCETO VIGAS, PILARES, LAJES E FUNDAÇÕES, UTILIZANDO AÇO CA-50 DE 8,0 MM - MONTAGEM. AF_12/2015</v>
          </cell>
          <cell r="C9025" t="str">
            <v>KG</v>
          </cell>
          <cell r="D9025">
            <v>8.19</v>
          </cell>
        </row>
        <row r="9026">
          <cell r="A9026">
            <v>92918</v>
          </cell>
          <cell r="B9026" t="str">
            <v>LUVA DE REDUÇÃO, EM FERRO GALVANIZADO, 1" X 1/2", CONEXÃO ROSQUEADA, INSTALADO EM REDE DE ALIMENTAÇÃO PARA HIDRANTE - FORNECIMENTO E INSTALAÇÃO. AF_12/2015</v>
          </cell>
          <cell r="C9026" t="str">
            <v>UN</v>
          </cell>
          <cell r="D9026">
            <v>22.65</v>
          </cell>
        </row>
        <row r="9027">
          <cell r="A9027">
            <v>92919</v>
          </cell>
          <cell r="B9027" t="str">
            <v>ARMAÇÃO DE ESTRUTURAS DE CONCRETO ARMADO, EXCETO VIGAS, PILARES, LAJES E FUNDAÇÕES, UTILIZANDO AÇO CA-50 DE 10,0 MM - MONTAGEM. AF_12/2015</v>
          </cell>
          <cell r="C9027" t="str">
            <v>KG</v>
          </cell>
          <cell r="D9027">
            <v>6.64</v>
          </cell>
        </row>
        <row r="9028">
          <cell r="A9028">
            <v>92920</v>
          </cell>
          <cell r="B9028" t="str">
            <v>LUVA DE REDUÇÃO, EM FERRO GALVANIZADO, 1" X 3/4", CONEXÃO ROSQUEADA, INSTALADO EM REDE DE ALIMENTAÇÃO PARA HIDRANTE - FORNECIMENTO E INSTALAÇÃO. AF_12/2015</v>
          </cell>
          <cell r="C9028" t="str">
            <v>UN</v>
          </cell>
          <cell r="D9028">
            <v>22.78</v>
          </cell>
        </row>
        <row r="9029">
          <cell r="A9029">
            <v>92921</v>
          </cell>
          <cell r="B9029" t="str">
            <v>ARMAÇÃO DE ESTRUTURAS DE CONCRETO ARMADO, EXCETO VIGAS, PILARES, LAJES E FUNDAÇÕES, UTILIZANDO AÇO CA-50 DE 12,5 MM - MONTAGEM. AF_12/2015</v>
          </cell>
          <cell r="C9029" t="str">
            <v>KG</v>
          </cell>
          <cell r="D9029">
            <v>5.9</v>
          </cell>
        </row>
        <row r="9030">
          <cell r="A9030">
            <v>92922</v>
          </cell>
          <cell r="B9030" t="str">
            <v>ARMAÇÃO DE ESTRUTURAS DE CONCRETO ARMADO, EXCETO VIGAS, PILARES, LAJES E FUNDAÇÕES, UTILIZANDO AÇO CA-50 DE 16,0 MM - MONTAGEM. AF_12/2015</v>
          </cell>
          <cell r="C9030" t="str">
            <v>KG</v>
          </cell>
          <cell r="D9030">
            <v>5.46</v>
          </cell>
        </row>
        <row r="9031">
          <cell r="A9031">
            <v>92923</v>
          </cell>
          <cell r="B9031" t="str">
            <v>ARMAÇÃO DE ESTRUTURAS DE CONCRETO ARMADO, EXCETO VIGAS, PILARES, LAJES E FUNDAÇÕES, UTILIZANDO AÇO CA-50 DE 20,0 MM - MONTAGEM. AF_12/2015</v>
          </cell>
          <cell r="C9031" t="str">
            <v>KG</v>
          </cell>
          <cell r="D9031">
            <v>4.99</v>
          </cell>
        </row>
        <row r="9032">
          <cell r="A9032">
            <v>92924</v>
          </cell>
          <cell r="B9032" t="str">
            <v>ARMAÇÃO DE ESTRUTURAS DE CONCRETO ARMADO, EXCETO VIGAS, PILARES, LAJES E FUNDAÇÕES, UTILIZANDO AÇO CA-50 DE 25,0 MM - MONTAGEM. AF_12/2015</v>
          </cell>
          <cell r="C9032" t="str">
            <v>KG</v>
          </cell>
          <cell r="D9032">
            <v>5.45</v>
          </cell>
        </row>
        <row r="9033">
          <cell r="A9033">
            <v>92925</v>
          </cell>
          <cell r="B9033" t="str">
            <v>LUVA DE REDUÇÃO, EM FERRO GALVANIZADO, 1 1/4" X 1", CONEXÃO ROSQUEADA, INSTALADO EM REDE DE ALIMENTAÇÃO PARA HIDRANTE - FORNECIMENTO E INSTALAÇÃO. AF_12/2015</v>
          </cell>
          <cell r="C9033" t="str">
            <v>UN</v>
          </cell>
          <cell r="D9033">
            <v>27.56</v>
          </cell>
        </row>
        <row r="9034">
          <cell r="A9034">
            <v>92926</v>
          </cell>
          <cell r="B9034" t="str">
            <v>LUVA DE REDUÇÃO, EM FERRO GALVANIZADO, 1 1/4" X 1/2", CONEXÃO ROSQUEADA, INSTALADO EM REDE DE ALIMENTAÇÃO PARA HIDRANTE - FORNECIMENTO E INSTALAÇÃO. AF_12/2015</v>
          </cell>
          <cell r="C9034" t="str">
            <v>UN</v>
          </cell>
          <cell r="D9034">
            <v>27.55</v>
          </cell>
        </row>
        <row r="9035">
          <cell r="A9035">
            <v>92927</v>
          </cell>
          <cell r="B9035" t="str">
            <v>LUVA DE REDUÇÃO, EM FERRO GALVANIZADO, 1 1/4" X 3/4", CONEXÃO ROSQUEADA, INSTALADO EM REDE DE ALIMENTAÇÃO PARA HIDRANTE - FORNECIMENTO E INSTALAÇÃO. AF_12/2015</v>
          </cell>
          <cell r="C9035" t="str">
            <v>UN</v>
          </cell>
          <cell r="D9035">
            <v>27.55</v>
          </cell>
        </row>
        <row r="9036">
          <cell r="A9036">
            <v>92928</v>
          </cell>
          <cell r="B9036" t="str">
            <v>LUVA DE REDUÇÃO, EM FERRO GALVANIZADO, 1.1/2" X 1.1/4", CONEXÃO ROSQUEADA, INSTALADO EM REDE DE ALIMENTAÇÃO PARA HIDRANTE - FORNECIMENTO E INSTALAÇÃO. AF_12/2015</v>
          </cell>
          <cell r="C9036" t="str">
            <v>UN</v>
          </cell>
          <cell r="D9036">
            <v>31.33</v>
          </cell>
        </row>
        <row r="9037">
          <cell r="A9037">
            <v>92929</v>
          </cell>
          <cell r="B9037" t="str">
            <v>LUVA DE REDUÇÃO, EM FERRO GALVANIZADO, 1.1/2" X 1", CONEXÃO ROSQUEADA, INSTALADO EM REDE DE ALIMENTAÇÃO PARA HIDRANTE - FORNECIMENTO E INSTALAÇÃO. AF_12/2015</v>
          </cell>
          <cell r="C9037" t="str">
            <v>UN</v>
          </cell>
          <cell r="D9037">
            <v>31.33</v>
          </cell>
        </row>
        <row r="9038">
          <cell r="A9038">
            <v>92930</v>
          </cell>
          <cell r="B9038" t="str">
            <v>LUVA DE REDUÇÃO, EM FERRO GALVANIZADO, 1.1/2" X 3/4", CONEXÃO ROSQUEADA, INSTALADO EM REDE DE ALIMENTAÇÃO PARA HIDRANTE - FORNECIMENTO E INSTALAÇÃO. AF_12/2015</v>
          </cell>
          <cell r="C9038" t="str">
            <v>UN</v>
          </cell>
          <cell r="D9038">
            <v>31.33</v>
          </cell>
        </row>
        <row r="9039">
          <cell r="A9039">
            <v>92931</v>
          </cell>
          <cell r="B9039" t="str">
            <v>LUVA DE REDUÇÃO, EM FERRO GALVANIZADO, 2" X 1.1/2", CONEXÃO ROSQUEADA, INSTALADO EM REDE DE ALIMENTAÇÃO PARA HIDRANTE - FORNECIMENTO E INSTALAÇÃO. AF_12/2015</v>
          </cell>
          <cell r="C9039" t="str">
            <v>UN</v>
          </cell>
          <cell r="D9039">
            <v>40.79</v>
          </cell>
        </row>
        <row r="9040">
          <cell r="A9040">
            <v>92932</v>
          </cell>
          <cell r="B9040" t="str">
            <v>LUVA DE REDUÇÃO, EM FERRO GALVANIZADO, 2" X 1.1/4", CONEXÃO ROSQUEADA, INSTALADO EM REDE DE ALIMENTAÇÃO PARA HIDRANTE - FORNECIMENTO E INSTALAÇÃO. AF_12/2015</v>
          </cell>
          <cell r="C9040" t="str">
            <v>UN</v>
          </cell>
          <cell r="D9040">
            <v>40.79</v>
          </cell>
        </row>
        <row r="9041">
          <cell r="A9041">
            <v>92933</v>
          </cell>
          <cell r="B9041" t="str">
            <v>LUVA DE REDUÇÃO, EM FERRO GALVANIZADO, 2" X 1", CONEXÃO ROSQUEADA, INSTALADO EM REDE DE ALIMENTAÇÃO PARA HIDRANTE - FORNECIMENTO E INSTALAÇÃO. AF_12/2015</v>
          </cell>
          <cell r="C9041" t="str">
            <v>UN</v>
          </cell>
          <cell r="D9041">
            <v>40.79</v>
          </cell>
        </row>
        <row r="9042">
          <cell r="A9042">
            <v>92934</v>
          </cell>
          <cell r="B9042" t="str">
            <v>LUVA DE REDUÇÃO, EM FERRO GALVANIZADO, 2.1/2" X 1.1/2", CONEXÃO ROSQUEADA, INSTALADO EM REDE DE ALIMENTAÇÃO PARA HIDRANTE - FORNECIMENTO E INSTALAÇÃO. AF_12/2015</v>
          </cell>
          <cell r="C9042" t="str">
            <v>UN</v>
          </cell>
          <cell r="D9042">
            <v>58.72</v>
          </cell>
        </row>
        <row r="9043">
          <cell r="A9043">
            <v>92935</v>
          </cell>
          <cell r="B9043" t="str">
            <v>LUVA DE REDUÇÃO, EM FERRO GALVANIZADO, 2.1/2" X 2", CONEXÃO ROSQUEADA, INSTALADO EM REDE DE ALIMENTAÇÃO PARA HIDRANTE - FORNECIMENTO E INSTALAÇÃO. AF_12/2015</v>
          </cell>
          <cell r="C9043" t="str">
            <v>UN</v>
          </cell>
          <cell r="D9043">
            <v>58.72</v>
          </cell>
        </row>
        <row r="9044">
          <cell r="A9044">
            <v>92936</v>
          </cell>
          <cell r="B9044" t="str">
            <v>LUVA DE REDUÇÃO, EM FERRO GALVANIZADO, 3" X 2.1/2", CONEXÃO ROSQUEADA, INSTALADO EM REDE DE ALIMENTAÇÃO PARA HIDRANTE - FORNECIMENTO E INSTALAÇÃO. AF_12/2015</v>
          </cell>
          <cell r="C9044" t="str">
            <v>UN</v>
          </cell>
          <cell r="D9044">
            <v>79.87</v>
          </cell>
        </row>
        <row r="9045">
          <cell r="A9045">
            <v>92937</v>
          </cell>
          <cell r="B9045" t="str">
            <v>LUVA DE REDUÇÃO, EM FERRO GALVANIZADO, 3" X 2", CONEXÃO ROSQUEADA, INSTALADO EM REDE DE ALIMENTAÇÃO PARA HIDRANTE - FORNECIMENTO E INSTALAÇÃO. AF_12/2015</v>
          </cell>
          <cell r="C9045" t="str">
            <v>UN</v>
          </cell>
          <cell r="D9045">
            <v>79.87</v>
          </cell>
        </row>
        <row r="9046">
          <cell r="A9046">
            <v>92938</v>
          </cell>
          <cell r="B9046" t="str">
            <v>LUVA DE REDUÇÃO, EM FERRO GALVANIZADO, 1" X 1/2", CONEXÃO ROSQUEADA, INSTALADO EM REDE DE ALIMENTAÇÃO PARA SPRINKLER - FORNECIMENTO E INSTALAÇÃO. AF_12/2015</v>
          </cell>
          <cell r="C9046" t="str">
            <v>UN</v>
          </cell>
          <cell r="D9046">
            <v>16.559999999999999</v>
          </cell>
        </row>
        <row r="9047">
          <cell r="A9047">
            <v>92939</v>
          </cell>
          <cell r="B9047" t="str">
            <v>LUVA DE REDUÇÃO, EM FERRO GALVANIZADO, 1" X 3/4", CONEXÃO ROSQUEADA, INSTALADO EM REDE DE ALIMENTAÇÃO PARA SPRINKLER - FORNECIMENTO E INSTALAÇÃO. AF_12/2015</v>
          </cell>
          <cell r="C9047" t="str">
            <v>UN</v>
          </cell>
          <cell r="D9047">
            <v>16.690000000000001</v>
          </cell>
        </row>
        <row r="9048">
          <cell r="A9048">
            <v>92940</v>
          </cell>
          <cell r="B9048" t="str">
            <v>LUVA DE REDUÇÃO, EM FERRO GALVANIZADO, 1.1/4" X 1", CONEXÃO ROSQUEADA, INSTALADO EM REDE DE ALIMENTAÇÃO PARA SPRINKLER - FORNECIMENTO E INSTALAÇÃO. AF_12/2015</v>
          </cell>
          <cell r="C9048" t="str">
            <v>UN</v>
          </cell>
          <cell r="D9048">
            <v>20.64</v>
          </cell>
        </row>
        <row r="9049">
          <cell r="A9049">
            <v>92941</v>
          </cell>
          <cell r="B9049" t="str">
            <v>LUVA DE REDUÇÃO, EM FERRO GALVANIZADO, 1.1/4" X 1/2", CONEXÃO ROSQUEADA, INSTALADO EM REDE DE ALIMENTAÇÃO PARA SPRINKLER - FORNECIMENTO E INSTALAÇÃO. AF_12/2015</v>
          </cell>
          <cell r="C9049" t="str">
            <v>UN</v>
          </cell>
          <cell r="D9049">
            <v>20.63</v>
          </cell>
        </row>
        <row r="9050">
          <cell r="A9050">
            <v>92942</v>
          </cell>
          <cell r="B9050" t="str">
            <v>LUVA DE REDUÇÃO, EM FERRO GALVANIZADO, 1.1/4" X 3/4", CONEXÃO ROSQUEADA, INSTALADO EM REDE DE ALIMENTAÇÃO PARA SPRINKLER - FORNECIMENTO E INSTALAÇÃO. AF_12/2015</v>
          </cell>
          <cell r="C9050" t="str">
            <v>UN</v>
          </cell>
          <cell r="D9050">
            <v>20.63</v>
          </cell>
        </row>
        <row r="9051">
          <cell r="A9051">
            <v>92943</v>
          </cell>
          <cell r="B9051" t="str">
            <v>LUVA DE REDUÇÃO, EM FERRO GALVANIZADO, 1.1/2" X 1.1/4", CONEXÃO ROSQUEADA, INSTALADO EM REDE DE ALIMENTAÇÃO PARA SPRINKLER - FORNECIMENTO E INSTALAÇÃO. AF_12/2015</v>
          </cell>
          <cell r="C9051" t="str">
            <v>UN</v>
          </cell>
          <cell r="D9051">
            <v>23.44</v>
          </cell>
        </row>
        <row r="9052">
          <cell r="A9052">
            <v>92944</v>
          </cell>
          <cell r="B9052" t="str">
            <v>LUVA DE REDUÇÃO, EM FERRO GALVANIZADO, 1.1/2" X 1", CONEXÃO ROSQUEADA, INSTALADO EM REDE DE ALIMENTAÇÃO PARA SPRINKLER - FORNECIMENTO E INSTALAÇÃO. AF_12/2015</v>
          </cell>
          <cell r="C9052" t="str">
            <v>UN</v>
          </cell>
          <cell r="D9052">
            <v>23.44</v>
          </cell>
        </row>
        <row r="9053">
          <cell r="A9053">
            <v>92945</v>
          </cell>
          <cell r="B9053" t="str">
            <v>LUVA DE REDUÇÃO, EM FERRO GALVANIZADO, 1.1/2" X 3/4", CONEXÃO ROSQUEADA, INSTALADO EM REDE DE ALIMENTAÇÃO PARA SPRINKLER - FORNECIMENTO E INSTALAÇÃO. AF_12/2015</v>
          </cell>
          <cell r="C9053" t="str">
            <v>UN</v>
          </cell>
          <cell r="D9053">
            <v>23.44</v>
          </cell>
        </row>
        <row r="9054">
          <cell r="A9054">
            <v>92946</v>
          </cell>
          <cell r="B9054" t="str">
            <v>LUVA DE REDUÇÃO, EM FERRO GALVANIZADO, 2" X 1.1/2", CONEXÃO ROSQUEADA, INSTALADO EM REDE DE ALIMENTAÇÃO PARA SPRINKLER - FORNECIMENTO E INSTALAÇÃO. AF_12/2015</v>
          </cell>
          <cell r="C9054" t="str">
            <v>UN</v>
          </cell>
          <cell r="D9054">
            <v>31.71</v>
          </cell>
        </row>
        <row r="9055">
          <cell r="A9055">
            <v>92947</v>
          </cell>
          <cell r="B9055" t="str">
            <v>LUVA DE REDUÇÃO, EM FERRO GALVANIZADO, 2" X 1.1/4", CONEXÃO ROSQUEADA, INSTALADO EM REDE DE ALIMENTAÇÃO PARA SPRINKLER - FORNECIMENTO E INSTALAÇÃO. AF_12/2015</v>
          </cell>
          <cell r="C9055" t="str">
            <v>UN</v>
          </cell>
          <cell r="D9055">
            <v>31.71</v>
          </cell>
        </row>
        <row r="9056">
          <cell r="A9056">
            <v>92948</v>
          </cell>
          <cell r="B9056" t="str">
            <v>LUVA DE REDUÇÃO, EM FERRO GALVANIZADO, 2" X 1", CONEXÃO ROSQUEADA, INSTALADO EM REDE DE ALIMENTAÇÃO PARA SPRINKLER - FORNECIMENTO E INSTALAÇÃO. AF_12/2015</v>
          </cell>
          <cell r="C9056" t="str">
            <v>UN</v>
          </cell>
          <cell r="D9056">
            <v>31.71</v>
          </cell>
        </row>
        <row r="9057">
          <cell r="A9057">
            <v>92949</v>
          </cell>
          <cell r="B9057" t="str">
            <v>LUVA DE REDUÇÃO, EM FERRO GALVANIZADO, 2 1/2" X 1.1/2", CONEXÃO ROSQUEADA, INSTALADO EM REDE DE ALIMENTAÇÃO PARA SPRINKLER - FORNECIMENTO E INSTALAÇÃO. AF_12/2015</v>
          </cell>
          <cell r="C9057" t="str">
            <v>UN</v>
          </cell>
          <cell r="D9057">
            <v>47.83</v>
          </cell>
        </row>
        <row r="9058">
          <cell r="A9058">
            <v>92950</v>
          </cell>
          <cell r="B9058" t="str">
            <v>LUVA DE REDUÇÃO, EM FERRO GALVANIZADO, 2 1/2" X 2", CONEXÃO ROSQUEADA, INSTALADO EM REDE DE ALIMENTAÇÃO PARA SPRINKLER - FORNECIMENTO E INSTALAÇÃO. AF_12/2015</v>
          </cell>
          <cell r="C9058" t="str">
            <v>UN</v>
          </cell>
          <cell r="D9058">
            <v>47.83</v>
          </cell>
        </row>
        <row r="9059">
          <cell r="A9059">
            <v>92951</v>
          </cell>
          <cell r="B9059" t="str">
            <v>LUVA DE REDUÇÃO, EM FERRO GALVANIZADO, 3" X 2.1/2", CONEXÃO ROSQUEADA, INSTALADO EM REDE DE ALIMENTAÇÃO PARA SPRINKLER - FORNECIMENTO E INSTALAÇÃO. AF_12/2015</v>
          </cell>
          <cell r="C9059" t="str">
            <v>UN</v>
          </cell>
          <cell r="D9059">
            <v>67.22</v>
          </cell>
        </row>
        <row r="9060">
          <cell r="A9060">
            <v>92952</v>
          </cell>
          <cell r="B9060" t="str">
            <v>LUVA DE REDUÇÃO, EM FERRO GALVANIZADO, 3" X 2", CONEXÃO ROSQUEADA, INSTALADO EM REDE DE ALIMENTAÇÃO PARA SPRINKLER - FORNECIMENTO E INSTALAÇÃO. AF_12/2015</v>
          </cell>
          <cell r="C9060" t="str">
            <v>UN</v>
          </cell>
          <cell r="D9060">
            <v>67.22</v>
          </cell>
        </row>
        <row r="9061">
          <cell r="A9061">
            <v>92953</v>
          </cell>
          <cell r="B9061" t="str">
            <v>LUVA DE REDUÇÃO, EM FERRO GALVANIZADO, 3/4" X 1/2", CONEXÃO ROSQUEADA, INSTALADO EM RAMAIS E SUB-RAMAIS DE GÁS - FORNECIMENTO E INSTALAÇÃO. AF_12/2015</v>
          </cell>
          <cell r="C9061" t="str">
            <v>UN</v>
          </cell>
          <cell r="D9061">
            <v>14.55</v>
          </cell>
        </row>
        <row r="9062">
          <cell r="A9062">
            <v>92956</v>
          </cell>
          <cell r="B9062" t="str">
            <v>MÁQUINA EXTRUSORA DE CONCRETO PARA GUIAS E SARJETAS, MOTOR A DIESEL, POTÊNCIA 14 CV - DEPRECIAÇÃO. AF_12/2015</v>
          </cell>
          <cell r="C9062" t="str">
            <v>H</v>
          </cell>
          <cell r="D9062">
            <v>1.91</v>
          </cell>
        </row>
        <row r="9063">
          <cell r="A9063">
            <v>92957</v>
          </cell>
          <cell r="B9063" t="str">
            <v>MÁQUINA EXTRUSORA DE CONCRETO PARA GUIAS E SARJETAS, MOTOR A DIESEL, POTÊNCIA 14 CV - JUROS. AF_12/2015</v>
          </cell>
          <cell r="C9063" t="str">
            <v>H</v>
          </cell>
          <cell r="D9063">
            <v>0.43</v>
          </cell>
        </row>
        <row r="9064">
          <cell r="A9064">
            <v>92958</v>
          </cell>
          <cell r="B9064" t="str">
            <v>MÁQUINA EXTRUSORA DE CONCRETO PARA GUIAS E SARJETAS, MOTOR A DIESEL, POTÊNCIA 14 CV - MANUTENÇÃO. AF_12/2015</v>
          </cell>
          <cell r="C9064" t="str">
            <v>H</v>
          </cell>
          <cell r="D9064">
            <v>2.09</v>
          </cell>
        </row>
        <row r="9065">
          <cell r="A9065">
            <v>92959</v>
          </cell>
          <cell r="B9065" t="str">
            <v>MÁQUINA EXTRUSORA DE CONCRETO PARA GUIAS E SARJETAS, MOTOR A DIESEL, POTÊNCIA 14 CV - MATERIAIS NA OPERAÇÃO. AF_12/2015</v>
          </cell>
          <cell r="C9065" t="str">
            <v>H</v>
          </cell>
          <cell r="D9065">
            <v>6.73</v>
          </cell>
        </row>
        <row r="9066">
          <cell r="A9066">
            <v>92960</v>
          </cell>
          <cell r="B9066" t="str">
            <v>MÁQUINA EXTRUSORA DE CONCRETO PARA GUIAS E SARJETAS, MOTOR A DIESEL, POTÊNCIA 14 CV - CHP DIURNO. AF_12/2015</v>
          </cell>
          <cell r="C9066" t="str">
            <v>CHP</v>
          </cell>
          <cell r="D9066">
            <v>11.16</v>
          </cell>
        </row>
        <row r="9067">
          <cell r="A9067">
            <v>92961</v>
          </cell>
          <cell r="B9067" t="str">
            <v>MÁQUINA EXTRUSORA DE CONCRETO PARA GUIAS E SARJETAS, MOTOR A DIESEL, POTÊNCIA 14 CV - CHI DIURNO. AF_12/2015</v>
          </cell>
          <cell r="C9067" t="str">
            <v>CHI</v>
          </cell>
          <cell r="D9067">
            <v>2.34</v>
          </cell>
        </row>
        <row r="9068">
          <cell r="A9068">
            <v>92963</v>
          </cell>
          <cell r="B9068" t="str">
            <v>MARTELO PERFURADOR PNEUMÁTICO MANUAL, HASTE 25 X 75 MM, 21 KG - DEPRECIAÇÃO. AF_12/2015</v>
          </cell>
          <cell r="C9068" t="str">
            <v>H</v>
          </cell>
          <cell r="D9068">
            <v>1.23</v>
          </cell>
        </row>
        <row r="9069">
          <cell r="A9069">
            <v>92964</v>
          </cell>
          <cell r="B9069" t="str">
            <v>MARTELO PERFURADOR PNEUMÁTICO MANUAL, HASTE 25 X 75 MM, 21 KG - JUROS. AF_12/2015</v>
          </cell>
          <cell r="C9069" t="str">
            <v>H</v>
          </cell>
          <cell r="D9069">
            <v>0.27</v>
          </cell>
        </row>
        <row r="9070">
          <cell r="A9070">
            <v>92965</v>
          </cell>
          <cell r="B9070" t="str">
            <v>MARTELO PERFURADOR PNEUMÁTICO MANUAL, HASTE 25 X 75 MM, 21 KG - MANUTENÇÃO. AF_12/2015</v>
          </cell>
          <cell r="C9070" t="str">
            <v>H</v>
          </cell>
          <cell r="D9070">
            <v>1.54</v>
          </cell>
        </row>
        <row r="9071">
          <cell r="A9071">
            <v>92966</v>
          </cell>
          <cell r="B9071" t="str">
            <v>MARTELO PERFURADOR PNEUMÁTICO MANUAL, HASTE 25 X 75 MM, 21 KG - CHP DIURNO. AF_12/2015</v>
          </cell>
          <cell r="C9071" t="str">
            <v>CHP</v>
          </cell>
          <cell r="D9071">
            <v>13.51</v>
          </cell>
        </row>
        <row r="9072">
          <cell r="A9072">
            <v>92967</v>
          </cell>
          <cell r="B9072" t="str">
            <v>MARTELO PERFURADOR PNEUMÁTICO MANUAL, HASTE 25 X 75 MM, 21 KG - CHI DIURNO. AF_12/2015</v>
          </cell>
          <cell r="C9072" t="str">
            <v>CHI</v>
          </cell>
          <cell r="D9072">
            <v>11.97</v>
          </cell>
        </row>
        <row r="9073">
          <cell r="A9073">
            <v>92970</v>
          </cell>
          <cell r="B9073" t="str">
            <v>DEMOLIÇÃO DE PAVIMENTAÇÃO ASFÁLTICA COM UTILIZAÇÃO DE MARTELO PERFURADOR, ESPESSURA ATÉ 15 CM, EXCLUSIVE CARGA E TRANSPORTE</v>
          </cell>
          <cell r="C9073" t="str">
            <v>M2</v>
          </cell>
          <cell r="D9073">
            <v>10</v>
          </cell>
        </row>
        <row r="9074">
          <cell r="A9074">
            <v>92979</v>
          </cell>
          <cell r="B9074" t="str">
            <v>CABO DE COBRE FLEXÍVEL ISOLADO, 10 MM², ANTI-CHAMA 450/750 V, PARA DISTRIBUIÇÃO - FORNECIMENTO E INSTALAÇÃO. AF_12/2015</v>
          </cell>
          <cell r="C9074" t="str">
            <v>M</v>
          </cell>
          <cell r="D9074">
            <v>4.88</v>
          </cell>
        </row>
        <row r="9075">
          <cell r="A9075">
            <v>92980</v>
          </cell>
          <cell r="B9075" t="str">
            <v>CABO DE COBRE FLEXÍVEL ISOLADO, 10 MM², ANTI-CHAMA 0,6/1,0 KV, PARA DISTRIBUIÇÃO - FORNECIMENTO E INSTALAÇÃO. AF_12/2015</v>
          </cell>
          <cell r="C9075" t="str">
            <v>M</v>
          </cell>
          <cell r="D9075">
            <v>5.3</v>
          </cell>
        </row>
        <row r="9076">
          <cell r="A9076">
            <v>92981</v>
          </cell>
          <cell r="B9076" t="str">
            <v>CABO DE COBRE FLEXÍVEL ISOLADO, 16 MM², ANTI-CHAMA 450/750 V, PARA DISTRIBUIÇÃO - FORNECIMENTO E INSTALAÇÃO. AF_12/2015</v>
          </cell>
          <cell r="C9076" t="str">
            <v>M</v>
          </cell>
          <cell r="D9076">
            <v>7.47</v>
          </cell>
        </row>
        <row r="9077">
          <cell r="A9077">
            <v>92982</v>
          </cell>
          <cell r="B9077" t="str">
            <v>CABO DE COBRE FLEXÍVEL ISOLADO, 16 MM², ANTI-CHAMA 0,6/1,0 KV, PARA DISTRIBUIÇÃO - FORNECIMENTO E INSTALAÇÃO. AF_12/2015</v>
          </cell>
          <cell r="C9077" t="str">
            <v>M</v>
          </cell>
          <cell r="D9077">
            <v>8.07</v>
          </cell>
        </row>
        <row r="9078">
          <cell r="A9078">
            <v>92983</v>
          </cell>
          <cell r="B9078" t="str">
            <v>CABO DE COBRE FLEXÍVEL ISOLADO, 25 MM², ANTI-CHAMA 450/750 V, PARA DISTRIBUIÇÃO - FORNECIMENTO E INSTALAÇÃO. AF_12/2015</v>
          </cell>
          <cell r="C9078" t="str">
            <v>M</v>
          </cell>
          <cell r="D9078">
            <v>13.24</v>
          </cell>
        </row>
        <row r="9079">
          <cell r="A9079">
            <v>92984</v>
          </cell>
          <cell r="B9079" t="str">
            <v>CABO DE COBRE FLEXÍVEL ISOLADO, 25 MM², ANTI-CHAMA 0,6/1,0 KV, PARA DISTRIBUIÇÃO - FORNECIMENTO E INSTALAÇÃO. AF_12/2015</v>
          </cell>
          <cell r="C9079" t="str">
            <v>M</v>
          </cell>
          <cell r="D9079">
            <v>13.57</v>
          </cell>
        </row>
        <row r="9080">
          <cell r="A9080">
            <v>92985</v>
          </cell>
          <cell r="B9080" t="str">
            <v>CABO DE COBRE FLEXÍVEL ISOLADO, 35 MM², ANTI-CHAMA 450/750 V, PARA DISTRIBUIÇÃO - FORNECIMENTO E INSTALAÇÃO. AF_12/2015</v>
          </cell>
          <cell r="C9080" t="str">
            <v>M</v>
          </cell>
          <cell r="D9080">
            <v>17.71</v>
          </cell>
        </row>
        <row r="9081">
          <cell r="A9081">
            <v>92986</v>
          </cell>
          <cell r="B9081" t="str">
            <v>CABO DE COBRE FLEXÍVEL ISOLADO, 35 MM², ANTI-CHAMA 0,6/1,0 KV, PARA DISTRIBUIÇÃO - FORNECIMENTO E INSTALAÇÃO. AF_12/2015</v>
          </cell>
          <cell r="C9081" t="str">
            <v>M</v>
          </cell>
          <cell r="D9081">
            <v>18.21</v>
          </cell>
        </row>
        <row r="9082">
          <cell r="A9082">
            <v>92987</v>
          </cell>
          <cell r="B9082" t="str">
            <v>CABO DE COBRE FLEXÍVEL ISOLADO, 50 MM², ANTI-CHAMA 450/750 V, PARA DISTRIBUIÇÃO - FORNECIMENTO E INSTALAÇÃO. AF_12/2015</v>
          </cell>
          <cell r="C9082" t="str">
            <v>M</v>
          </cell>
          <cell r="D9082">
            <v>25.33</v>
          </cell>
        </row>
        <row r="9083">
          <cell r="A9083">
            <v>92988</v>
          </cell>
          <cell r="B9083" t="str">
            <v>CABO DE COBRE FLEXÍVEL ISOLADO, 50 MM², ANTI-CHAMA 0,6/1,0 KV, PARA DISTRIBUIÇÃO - FORNECIMENTO E INSTALAÇÃO. AF_12/2015</v>
          </cell>
          <cell r="C9083" t="str">
            <v>M</v>
          </cell>
          <cell r="D9083">
            <v>25.39</v>
          </cell>
        </row>
        <row r="9084">
          <cell r="A9084">
            <v>92989</v>
          </cell>
          <cell r="B9084" t="str">
            <v>CABO DE COBRE FLEXÍVEL ISOLADO, 70 MM², ANTI-CHAMA 450/750 V, PARA DISTRIBUIÇÃO - FORNECIMENTO E INSTALAÇÃO. AF_12/2015</v>
          </cell>
          <cell r="C9084" t="str">
            <v>M</v>
          </cell>
          <cell r="D9084">
            <v>35.049999999999997</v>
          </cell>
        </row>
        <row r="9085">
          <cell r="A9085">
            <v>92990</v>
          </cell>
          <cell r="B9085" t="str">
            <v>CABO DE COBRE FLEXÍVEL ISOLADO, 70 MM², ANTI-CHAMA 0,6/1,0 KV, PARA DISTRIBUIÇÃO - FORNECIMENTO E INSTALAÇÃO. AF_12/2015</v>
          </cell>
          <cell r="C9085" t="str">
            <v>M</v>
          </cell>
          <cell r="D9085">
            <v>34.659999999999997</v>
          </cell>
        </row>
        <row r="9086">
          <cell r="A9086">
            <v>92991</v>
          </cell>
          <cell r="B9086" t="str">
            <v>CABO DE COBRE FLEXÍVEL ISOLADO, 95 MM², ANTI-CHAMA 450/750 V, PARA DISTRIBUIÇÃO - FORNECIMENTO E INSTALAÇÃO. AF_12/2015</v>
          </cell>
          <cell r="C9086" t="str">
            <v>M</v>
          </cell>
          <cell r="D9086">
            <v>45.62</v>
          </cell>
        </row>
        <row r="9087">
          <cell r="A9087">
            <v>92992</v>
          </cell>
          <cell r="B9087" t="str">
            <v>CABO DE COBRE FLEXÍVEL ISOLADO, 95 MM², ANTI-CHAMA 0,6/1,0 KV, PARA DISTRIBUIÇÃO - FORNECIMENTO E INSTALAÇÃO. AF_12/2015</v>
          </cell>
          <cell r="C9087" t="str">
            <v>M</v>
          </cell>
          <cell r="D9087">
            <v>45.65</v>
          </cell>
        </row>
        <row r="9088">
          <cell r="A9088">
            <v>92993</v>
          </cell>
          <cell r="B9088" t="str">
            <v>CABO DE COBRE FLEXÍVEL ISOLADO, 120 MM², ANTI-CHAMA 450/750 V, PARA DISTRIBUIÇÃO - FORNECIMENTO E INSTALAÇÃO. AF_12/2015</v>
          </cell>
          <cell r="C9088" t="str">
            <v>M</v>
          </cell>
          <cell r="D9088">
            <v>58.37</v>
          </cell>
        </row>
        <row r="9089">
          <cell r="A9089">
            <v>92994</v>
          </cell>
          <cell r="B9089" t="str">
            <v>CABO DE COBRE FLEXÍVEL ISOLADO, 120 MM², ANTI-CHAMA 0,6/1,0 KV, PARA DISTRIBUIÇÃO - FORNECIMENTO E INSTALAÇÃO. AF_12/2015</v>
          </cell>
          <cell r="C9089" t="str">
            <v>M</v>
          </cell>
          <cell r="D9089">
            <v>58.94</v>
          </cell>
        </row>
        <row r="9090">
          <cell r="A9090">
            <v>92995</v>
          </cell>
          <cell r="B9090" t="str">
            <v>CABO DE COBRE FLEXÍVEL ISOLADO, 150 MM², ANTI-CHAMA 450/750 V, PARA DISTRIBUIÇÃO - FORNECIMENTO E INSTALAÇÃO. AF_12/2015</v>
          </cell>
          <cell r="C9090" t="str">
            <v>M</v>
          </cell>
          <cell r="D9090">
            <v>72.540000000000006</v>
          </cell>
        </row>
        <row r="9091">
          <cell r="A9091">
            <v>92996</v>
          </cell>
          <cell r="B9091" t="str">
            <v>CABO DE COBRE FLEXÍVEL ISOLADO, 150 MM², ANTI-CHAMA 0,6/1,0 KV, PARA DISTRIBUIÇÃO - FORNECIMENTO E INSTALAÇÃO. AF_12/2015</v>
          </cell>
          <cell r="C9091" t="str">
            <v>M</v>
          </cell>
          <cell r="D9091">
            <v>72.73</v>
          </cell>
        </row>
        <row r="9092">
          <cell r="A9092">
            <v>92997</v>
          </cell>
          <cell r="B9092" t="str">
            <v>CABO DE COBRE FLEXÍVEL ISOLADO, 185 MM², ANTI-CHAMA 450/750 V, PARA DISTRIBUIÇÃO - FORNECIMENTO E INSTALAÇÃO. AF_12/2015</v>
          </cell>
          <cell r="C9092" t="str">
            <v>M</v>
          </cell>
          <cell r="D9092">
            <v>88.07</v>
          </cell>
        </row>
        <row r="9093">
          <cell r="A9093">
            <v>92998</v>
          </cell>
          <cell r="B9093" t="str">
            <v>CABO DE COBRE FLEXÍVEL ISOLADO, 185 MM², ANTI-CHAMA 0,6/1,0 KV, PARA DISTRIBUIÇÃO - FORNECIMENTO E INSTALAÇÃO. AF_12/2015</v>
          </cell>
          <cell r="C9093" t="str">
            <v>M</v>
          </cell>
          <cell r="D9093">
            <v>88.91</v>
          </cell>
        </row>
        <row r="9094">
          <cell r="A9094">
            <v>92999</v>
          </cell>
          <cell r="B9094" t="str">
            <v>CABO DE COBRE FLEXÍVEL ISOLADO, 240 MM², ANTI-CHAMA 450/750 V, PARA DISTRIBUIÇÃO - FORNECIMENTO E INSTALAÇÃO. AF_12/2015</v>
          </cell>
          <cell r="C9094" t="str">
            <v>M</v>
          </cell>
          <cell r="D9094">
            <v>115.85</v>
          </cell>
        </row>
        <row r="9095">
          <cell r="A9095">
            <v>93000</v>
          </cell>
          <cell r="B9095" t="str">
            <v>CABO DE COBRE FLEXÍVEL ISOLADO, 240 MM², ANTI-CHAMA 0,6/1,0 KV, PARA DISTRIBUIÇÃO - FORNECIMENTO E INSTALAÇÃO. AF_12/2015</v>
          </cell>
          <cell r="C9095" t="str">
            <v>M</v>
          </cell>
          <cell r="D9095">
            <v>116.54</v>
          </cell>
        </row>
        <row r="9096">
          <cell r="A9096">
            <v>93001</v>
          </cell>
          <cell r="B9096" t="str">
            <v>CABO DE COBRE RÍGIDO ISOLADO, 300 MM², ANTI-CHAMA 450/750 V, PARA DISTRIBUIÇÃO - FORNECIMENTO E INSTALAÇÃO. AF_12/2015</v>
          </cell>
          <cell r="C9096" t="str">
            <v>M</v>
          </cell>
          <cell r="D9096">
            <v>141.38</v>
          </cell>
        </row>
        <row r="9097">
          <cell r="A9097">
            <v>93002</v>
          </cell>
          <cell r="B9097" t="str">
            <v>CABO DE COBRE FLEXÍVEL ISOLADO, 300 MM², ANTI-CHAMA 0,6/1,0 KV, PARA DISTRIBUIÇÃO - FORNECIMENTO E INSTALAÇÃO. AF_12/2015</v>
          </cell>
          <cell r="C9097" t="str">
            <v>M</v>
          </cell>
          <cell r="D9097">
            <v>145.25</v>
          </cell>
        </row>
        <row r="9098">
          <cell r="A9098">
            <v>93008</v>
          </cell>
          <cell r="B9098" t="str">
            <v>ELETRODUTO RÍGIDO ROSCÁVEL, PVC, DN 50 MM (1 1/2") - FORNECIMENTO E INSTALAÇÃO. AF_12/2015</v>
          </cell>
          <cell r="C9098" t="str">
            <v>M</v>
          </cell>
          <cell r="D9098">
            <v>8.83</v>
          </cell>
        </row>
        <row r="9099">
          <cell r="A9099">
            <v>93009</v>
          </cell>
          <cell r="B9099" t="str">
            <v>ELETRODUTO RÍGIDO ROSCÁVEL, PVC, DN 60 MM (2") - FORNECIMENTO E INSTALAÇÃO. AF_12/2015</v>
          </cell>
          <cell r="C9099" t="str">
            <v>M</v>
          </cell>
          <cell r="D9099">
            <v>12.68</v>
          </cell>
        </row>
        <row r="9100">
          <cell r="A9100">
            <v>93010</v>
          </cell>
          <cell r="B9100" t="str">
            <v>ELETRODUTO RÍGIDO ROSCÁVEL, PVC, DN 75 MM (2 1/2") - FORNECIMENTO E INSTALAÇÃO. AF_12/2015</v>
          </cell>
          <cell r="C9100" t="str">
            <v>M</v>
          </cell>
          <cell r="D9100">
            <v>17.39</v>
          </cell>
        </row>
        <row r="9101">
          <cell r="A9101">
            <v>93011</v>
          </cell>
          <cell r="B9101" t="str">
            <v>ELETRODUTO RÍGIDO ROSCÁVEL, PVC, DN 85 MM (3") - FORNECIMENTO E INSTALAÇÃO. AF_12/2015</v>
          </cell>
          <cell r="C9101" t="str">
            <v>M</v>
          </cell>
          <cell r="D9101">
            <v>21.1</v>
          </cell>
        </row>
        <row r="9102">
          <cell r="A9102">
            <v>93012</v>
          </cell>
          <cell r="B9102" t="str">
            <v>ELETRODUTO RÍGIDO ROSCÁVEL, PVC, DN 110 MM (4") - FORNECIMENTO E INSTALAÇÃO. AF_12/2015</v>
          </cell>
          <cell r="C9102" t="str">
            <v>M</v>
          </cell>
          <cell r="D9102">
            <v>31.41</v>
          </cell>
        </row>
        <row r="9103">
          <cell r="A9103">
            <v>93013</v>
          </cell>
          <cell r="B9103" t="str">
            <v>LUVA PARA ELETRODUTO, PVC, ROSCÁVEL, DN 50 MM (1 1/2") - FORNECIMENTO E INSTALAÇÃO. AF_12/2015</v>
          </cell>
          <cell r="C9103" t="str">
            <v>UN</v>
          </cell>
          <cell r="D9103">
            <v>9.6199999999999992</v>
          </cell>
        </row>
        <row r="9104">
          <cell r="A9104">
            <v>93014</v>
          </cell>
          <cell r="B9104" t="str">
            <v>LUVA PARA ELETRODUTO, PVC, ROSCÁVEL, DN 60 MM (2") - FORNECIMENTO E INSTALAÇÃO. AF_12/2015</v>
          </cell>
          <cell r="C9104" t="str">
            <v>UN</v>
          </cell>
          <cell r="D9104">
            <v>11.78</v>
          </cell>
        </row>
        <row r="9105">
          <cell r="A9105">
            <v>93015</v>
          </cell>
          <cell r="B9105" t="str">
            <v>LUVA PARA ELETRODUTO, PVC, ROSCÁVEL, DN 75 MM (2 1/2") - FORNECIMENTO E INSTALAÇÃO. AF_12/2015</v>
          </cell>
          <cell r="C9105" t="str">
            <v>UN</v>
          </cell>
          <cell r="D9105">
            <v>17.559999999999999</v>
          </cell>
        </row>
        <row r="9106">
          <cell r="A9106">
            <v>93016</v>
          </cell>
          <cell r="B9106" t="str">
            <v>LUVA PARA ELETRODUTO, PVC, ROSCÁVEL, DN 85 MM (3") - FORNECIMENTO E INSTALAÇÃO. AF_12/2015</v>
          </cell>
          <cell r="C9106" t="str">
            <v>UN</v>
          </cell>
          <cell r="D9106">
            <v>21.24</v>
          </cell>
        </row>
        <row r="9107">
          <cell r="A9107">
            <v>93017</v>
          </cell>
          <cell r="B9107" t="str">
            <v>LUVA PARA ELETRODUTO, PVC, ROSCÁVEL, DN 110 MM (4") - FORNECIMENTO E INSTALAÇÃO. AF_12/2015</v>
          </cell>
          <cell r="C9107" t="str">
            <v>UN</v>
          </cell>
          <cell r="D9107">
            <v>31.65</v>
          </cell>
        </row>
        <row r="9108">
          <cell r="A9108">
            <v>93018</v>
          </cell>
          <cell r="B9108" t="str">
            <v>CURVA 90 GRAUS PARA ELETRODUTO, PVC, ROSCÁVEL, DN 50 MM (1 1/2") - FORNECIMENTO E INSTALAÇÃO. AF_12/2015</v>
          </cell>
          <cell r="C9108" t="str">
            <v>UN</v>
          </cell>
          <cell r="D9108">
            <v>14.68</v>
          </cell>
        </row>
        <row r="9109">
          <cell r="A9109">
            <v>93020</v>
          </cell>
          <cell r="B9109" t="str">
            <v>CURVA 90 GRAUS PARA ELETRODUTO, PVC, ROSCÁVEL, DN 60 MM (2") - FORNECIMENTO E INSTALAÇÃO. AF_12/2015</v>
          </cell>
          <cell r="C9109" t="str">
            <v>UN</v>
          </cell>
          <cell r="D9109">
            <v>18.690000000000001</v>
          </cell>
        </row>
        <row r="9110">
          <cell r="A9110">
            <v>93022</v>
          </cell>
          <cell r="B9110" t="str">
            <v>CURVA 90 GRAUS PARA ELETRODUTO, PVC, ROSCÁVEL, DN 75 MM (2 1/2") - FORNECIMENTO E INSTALAÇÃO. AF_12/2015</v>
          </cell>
          <cell r="C9110" t="str">
            <v>UN</v>
          </cell>
          <cell r="D9110">
            <v>30.62</v>
          </cell>
        </row>
        <row r="9111">
          <cell r="A9111">
            <v>93024</v>
          </cell>
          <cell r="B9111" t="str">
            <v>CURVA 90 GRAUS PARA ELETRODUTO, PVC, ROSCÁVEL, DN 85 MM (3") - FORNECIMENTO E INSTALAÇÃO. AF_12/2015</v>
          </cell>
          <cell r="C9111" t="str">
            <v>UN</v>
          </cell>
          <cell r="D9111">
            <v>32.270000000000003</v>
          </cell>
        </row>
        <row r="9112">
          <cell r="A9112">
            <v>93026</v>
          </cell>
          <cell r="B9112" t="str">
            <v>CURVA 90 GRAUS PARA ELETRODUTO, PVC, ROSCÁVEL, DN 110 MM (4") - FORNECIMENTO E INSTALAÇÃO. AF_12/2015</v>
          </cell>
          <cell r="C9112" t="str">
            <v>UN</v>
          </cell>
          <cell r="D9112">
            <v>52.1</v>
          </cell>
        </row>
        <row r="9113">
          <cell r="A9113">
            <v>93040</v>
          </cell>
          <cell r="B9113" t="str">
            <v>LÂMPADA FLUORESCENTE COMPACTA 15 W 2U, BASE E27 - FORNECIMENTO E INSTALAÇÃO</v>
          </cell>
          <cell r="C9113" t="str">
            <v>UN</v>
          </cell>
          <cell r="D9113">
            <v>9.27</v>
          </cell>
        </row>
        <row r="9114">
          <cell r="A9114">
            <v>93041</v>
          </cell>
          <cell r="B9114" t="str">
            <v>LÂMPADA FLUORESCENTE ESPIRAL BRANCA 65 W, BASE E27 - FORNECIMENTO E INSTALAÇÃO</v>
          </cell>
          <cell r="C9114" t="str">
            <v>UN</v>
          </cell>
          <cell r="D9114">
            <v>55.96</v>
          </cell>
        </row>
        <row r="9115">
          <cell r="A9115">
            <v>93042</v>
          </cell>
          <cell r="B9115" t="str">
            <v>LÂMPADA LED 6 W BIVOLT BRANCA, FORMATO TRADICIONAL (BASE E27) - FORNECIMENTO E INSTALAÇÃO</v>
          </cell>
          <cell r="C9115" t="str">
            <v>UN</v>
          </cell>
          <cell r="D9115">
            <v>18.39</v>
          </cell>
        </row>
        <row r="9116">
          <cell r="A9116">
            <v>93043</v>
          </cell>
          <cell r="B9116" t="str">
            <v>LÂMPADA LED 10 W BIVOLT BRANCA, FORMATO TRADICIONAL (BASE E27) - FORNECIMENTO E INSTALAÇÃO</v>
          </cell>
          <cell r="C9116" t="str">
            <v>UN</v>
          </cell>
          <cell r="D9116">
            <v>24.35</v>
          </cell>
        </row>
        <row r="9117">
          <cell r="A9117">
            <v>93044</v>
          </cell>
          <cell r="B9117" t="str">
            <v>LÂMPADA FLUORESCENTE COMPACTA 3U BRANCA 20 W, BASE E27 - FORNECIMENTO E INSTALAÇÃO</v>
          </cell>
          <cell r="C9117" t="str">
            <v>UN</v>
          </cell>
          <cell r="D9117">
            <v>10.37</v>
          </cell>
        </row>
        <row r="9118">
          <cell r="A9118">
            <v>93045</v>
          </cell>
          <cell r="B9118" t="str">
            <v>LÂMPADA FLUORESCENTE ESPIRAL BRANCA 45 W, BASE E27 - FORNECIMENTO E INSTALAÇÃO</v>
          </cell>
          <cell r="C9118" t="str">
            <v>UN</v>
          </cell>
          <cell r="D9118">
            <v>31.57</v>
          </cell>
        </row>
        <row r="9119">
          <cell r="A9119">
            <v>93050</v>
          </cell>
          <cell r="B9119" t="str">
            <v>LUVA PASSANTE EM COBRE, SEM ANEL DE SOLDA, DN 22 MM, INSTALADO EM PRUMADA   FORNECIMENTO E INSTALAÇÃO. AF_01/2016_P</v>
          </cell>
          <cell r="C9119" t="str">
            <v>UN</v>
          </cell>
          <cell r="D9119">
            <v>6.17</v>
          </cell>
        </row>
        <row r="9120">
          <cell r="A9120">
            <v>93051</v>
          </cell>
          <cell r="B9120" t="str">
            <v>BUCHA DE REDUÇÃO EM COBRE, SEM ANEL DE SOLDA, PONTA X BOLSA, 22 X 15 MM, INSTALADO EM PRUMADA   FORNECIMENTO E INSTALAÇÃO. AF_01/2016_P</v>
          </cell>
          <cell r="C9120" t="str">
            <v>UN</v>
          </cell>
          <cell r="D9120">
            <v>5.78</v>
          </cell>
        </row>
        <row r="9121">
          <cell r="A9121">
            <v>93052</v>
          </cell>
          <cell r="B9121" t="str">
            <v>JUNTA DE EXPANSÃO EM COBRE, PONTA X PONTA, DN 22 MM, INSTALADO EM PRUMADA   FORNECIMENTO E INSTALAÇÃO. AF_01/2016_P</v>
          </cell>
          <cell r="C9121" t="str">
            <v>UN</v>
          </cell>
          <cell r="D9121">
            <v>223.82</v>
          </cell>
        </row>
        <row r="9122">
          <cell r="A9122">
            <v>93054</v>
          </cell>
          <cell r="B9122" t="str">
            <v>CONECTOR EM BRONZE/LATÃO, SEM ANEL DE SOLDA, BOLSA X ROSCA F, 22 MM X 3/4, INSTALADO EM PRUMADA   FORNECIMENTO E INSTALAÇÃO. AF_01/2016_P</v>
          </cell>
          <cell r="C9122" t="str">
            <v>UN</v>
          </cell>
          <cell r="D9122">
            <v>10.71</v>
          </cell>
        </row>
        <row r="9123">
          <cell r="A9123">
            <v>93055</v>
          </cell>
          <cell r="B9123" t="str">
            <v>CURVA DE TRANSPOSIÇÃO EM BRONZE/LATÃO, SEM ANEL DE SOLDA, BOLSA X BOLSA, DN 22 MM, INSTALADO EM PRUMADA   FORNECIMENTO E INSTALAÇÃO. AF_01/2016_P</v>
          </cell>
          <cell r="C9123" t="str">
            <v>UN</v>
          </cell>
          <cell r="D9123">
            <v>20.58</v>
          </cell>
        </row>
        <row r="9124">
          <cell r="A9124">
            <v>93056</v>
          </cell>
          <cell r="B9124" t="str">
            <v>LUVA PASSANTE EM COBRE, SEM ANEL DE SOLDA, DN 28 MM, INSTALADO EM PRUMADA   FORNECIMENTO E INSTALAÇÃO. AF_01/2016_P</v>
          </cell>
          <cell r="C9124" t="str">
            <v>UN</v>
          </cell>
          <cell r="D9124">
            <v>8.68</v>
          </cell>
        </row>
        <row r="9125">
          <cell r="A9125">
            <v>93057</v>
          </cell>
          <cell r="B9125" t="str">
            <v>BUCHA DE REDUÇÃO EM COBRE, SEM ANEL DE SOLDA, PONTA X BOLSA, 28 X 22 MM, INSTALADO EM PRUMADA   FORNECIMENTO E INSTALAÇÃO. AF_01/2016_P</v>
          </cell>
          <cell r="C9125" t="str">
            <v>UN</v>
          </cell>
          <cell r="D9125">
            <v>7.75</v>
          </cell>
        </row>
        <row r="9126">
          <cell r="A9126">
            <v>93058</v>
          </cell>
          <cell r="B9126" t="str">
            <v>JUNTA DE EXPANSÃO EM COBRE, PONTA X PONTA, DN 28 MM, INSTALADO EM PRUMADA   FORNECIMENTO E INSTALAÇÃO. AF_01/2016_P</v>
          </cell>
          <cell r="C9126" t="str">
            <v>UN</v>
          </cell>
          <cell r="D9126">
            <v>246.22</v>
          </cell>
        </row>
        <row r="9127">
          <cell r="A9127">
            <v>93059</v>
          </cell>
          <cell r="B9127" t="str">
            <v>CONECTOR EM BRONZE/LATÃO, SEM ANEL DE SOLDA, BOLSA X ROSCA F, 28 MM X 1/2, INSTALADO EM PRUMADA   FORNECIMENTO E INSTALAÇÃO. AF_01/2016_P</v>
          </cell>
          <cell r="C9127" t="str">
            <v>UN</v>
          </cell>
          <cell r="D9127">
            <v>14.46</v>
          </cell>
        </row>
        <row r="9128">
          <cell r="A9128">
            <v>93060</v>
          </cell>
          <cell r="B9128" t="str">
            <v>CURVA DE TRANSPOSIÇÃO EM BRONZE/LATÃO, SEM ANEL DE SOLDA, BOLSA X BOLSA, 28 MM, INSTALADO EM PRUMADA   FORNECIMENTO E INSTALAÇÃO. AF_01/2016_P</v>
          </cell>
          <cell r="C9128" t="str">
            <v>UN</v>
          </cell>
          <cell r="D9128">
            <v>35.18</v>
          </cell>
        </row>
        <row r="9129">
          <cell r="A9129">
            <v>93061</v>
          </cell>
          <cell r="B9129" t="str">
            <v>LUVA PASSANTE EM COBRE, SEM ANEL DE SOLDA, DN 35 MM, INSTALADO EM PRUMADA   FORNECIMENTO E INSTALAÇÃO. AF_01/2016_P</v>
          </cell>
          <cell r="C9129" t="str">
            <v>UN</v>
          </cell>
          <cell r="D9129">
            <v>15.28</v>
          </cell>
        </row>
        <row r="9130">
          <cell r="A9130">
            <v>93062</v>
          </cell>
          <cell r="B9130" t="str">
            <v>BUCHA DE REDUÇÃO EM COBRE, SEM ANEL DE SOLDA, PONTA X BOLSA, 35 X 28 MM, INSTALADO EM PRUMADA   FORNECIMENTO E INSTALAÇÃO. AF_01/2016_P</v>
          </cell>
          <cell r="C9130" t="str">
            <v>UN</v>
          </cell>
          <cell r="D9130">
            <v>13.49</v>
          </cell>
        </row>
        <row r="9131">
          <cell r="A9131">
            <v>93063</v>
          </cell>
          <cell r="B9131" t="str">
            <v>JUNTA DE EXPANSÃO EM BRONZE/LATÃO, PONTA X PONTA, DN 35 MM, INSTALADO EM PRUMADA   FORNECIMENTO E INSTALAÇÃO. AF_01/2016_P</v>
          </cell>
          <cell r="C9131" t="str">
            <v>UN</v>
          </cell>
          <cell r="D9131">
            <v>282.08</v>
          </cell>
        </row>
        <row r="9132">
          <cell r="A9132">
            <v>93064</v>
          </cell>
          <cell r="B9132" t="str">
            <v>LUVA PASSANTE EM COBRE, SEM ANEL DE SOLDA, DN 42 MM, INSTALADO EM PRUMADA   FORNECIMENTO E INSTALAÇÃO. AF_01/2016_P</v>
          </cell>
          <cell r="C9132" t="str">
            <v>UN</v>
          </cell>
          <cell r="D9132">
            <v>22.86</v>
          </cell>
        </row>
        <row r="9133">
          <cell r="A9133">
            <v>93065</v>
          </cell>
          <cell r="B9133" t="str">
            <v>BUCHA DE REDUÇÃO EM COBRE, SEM ANEL DE SOLDA, PONTA X BOLSA, 42 X 35 MM, INSTALADO EM PRUMADA   FORNECIMENTO E INSTALAÇÃO. AF_01/2016_P</v>
          </cell>
          <cell r="C9133" t="str">
            <v>UN</v>
          </cell>
          <cell r="D9133">
            <v>21.54</v>
          </cell>
        </row>
        <row r="9134">
          <cell r="A9134">
            <v>93066</v>
          </cell>
          <cell r="B9134" t="str">
            <v>JUNTA DE EXPANSÃO EM BRONZE/LATÃO, PONTA X PONTA, DN 42 MM, INSTALADO EM PRUMADA   FORNECIMENTO E INSTALAÇÃO. AF_01/2016_P</v>
          </cell>
          <cell r="C9134" t="str">
            <v>UN</v>
          </cell>
          <cell r="D9134">
            <v>353.86</v>
          </cell>
        </row>
        <row r="9135">
          <cell r="A9135">
            <v>93067</v>
          </cell>
          <cell r="B9135" t="str">
            <v>LUVA PASSANTE EM COBRE, SEM ANEL DE SOLDA, DN 54 MM, INSTALADO EM PRUMADA   FORNECIMENTO E INSTALAÇÃO. AF_01/2016_P</v>
          </cell>
          <cell r="C9135" t="str">
            <v>UN</v>
          </cell>
          <cell r="D9135">
            <v>33.409999999999997</v>
          </cell>
        </row>
        <row r="9136">
          <cell r="A9136">
            <v>93068</v>
          </cell>
          <cell r="B9136" t="str">
            <v>BUCHA DE REDUÇÃO EM COBRE, SEM ANEL DE SOLDA, PONTA X BOLSA, 54 X 42 MM, INSTALADO EM PRUMADA   FORNECIMENTO E INSTALAÇÃO. AF_01/2016_P</v>
          </cell>
          <cell r="C9136" t="str">
            <v>UN</v>
          </cell>
          <cell r="D9136">
            <v>29.53</v>
          </cell>
        </row>
        <row r="9137">
          <cell r="A9137">
            <v>93069</v>
          </cell>
          <cell r="B9137" t="str">
            <v>JUNTA DE EXPANSÃO EM BRONZE/LATÃO, PONTA X PONTA, DN 54 MM, INSTALADO EM PRUMADA   FORNECIMENTO E INSTALAÇÃO. AF_01/2016_P</v>
          </cell>
          <cell r="C9137" t="str">
            <v>UN</v>
          </cell>
          <cell r="D9137">
            <v>490.1</v>
          </cell>
        </row>
        <row r="9138">
          <cell r="A9138">
            <v>93070</v>
          </cell>
          <cell r="B9138" t="str">
            <v>LUVA PASSANTE EM COBRE, SEM ANEL DE SOLDA, DN 66 MM, INSTALADO EM PRUMADA   FORNECIMENTO E INSTALAÇÃO. AF_01/2016_P</v>
          </cell>
          <cell r="C9138" t="str">
            <v>UN</v>
          </cell>
          <cell r="D9138">
            <v>81.209999999999994</v>
          </cell>
        </row>
        <row r="9139">
          <cell r="A9139">
            <v>93071</v>
          </cell>
          <cell r="B9139" t="str">
            <v>BUCHA DE REDUÇÃO EM COBRE, SEM ANEL DE SOLDA, PONTA X BOLSA, 66 X 54 MM, INSTALADO EM PRUMADA   FORNECIMENTO E INSTALAÇÃO. AF_01/2016_P</v>
          </cell>
          <cell r="C9139" t="str">
            <v>UN</v>
          </cell>
          <cell r="D9139">
            <v>75.61</v>
          </cell>
        </row>
        <row r="9140">
          <cell r="A9140">
            <v>93072</v>
          </cell>
          <cell r="B9140" t="str">
            <v>JUNTA DE EXPANSÃO EM BRONZE/LATÃO, PONTA X PONTA, DN 66 MM, INSTALADO EM PRUMADA   FORNECIMENTO E INSTALAÇÃO. AF_01/2016_P</v>
          </cell>
          <cell r="C9140" t="str">
            <v>UN</v>
          </cell>
          <cell r="D9140">
            <v>646.33000000000004</v>
          </cell>
        </row>
        <row r="9141">
          <cell r="A9141">
            <v>93073</v>
          </cell>
          <cell r="B9141" t="str">
            <v>TE DUPLA CURVA EM BRONZE/LATÃO, SEM ANEL DE SOLDA, ROSCA F X BOLSA X ROSCA F, 3/4 X 22 X 3/4, INSTALADO EM PRUMADA   FORNECIMENTO E INSTALAÇÃO. AF_01/2016_P</v>
          </cell>
          <cell r="C9141" t="str">
            <v>UN</v>
          </cell>
          <cell r="D9141">
            <v>37.9</v>
          </cell>
        </row>
        <row r="9142">
          <cell r="A9142">
            <v>93074</v>
          </cell>
          <cell r="B9142" t="str">
            <v>CURVA EM COBRE, 45 GRAUS, SEM ANEL DE SOLDA, BOLSA X BOLSA, DN 15 MM, INSTALADO EM RAMAL DE DISTRIBUIÇÃO   FORNECIMENTO E INSTALAÇÃO. AF_01/2016_P</v>
          </cell>
          <cell r="C9142" t="str">
            <v>UN</v>
          </cell>
          <cell r="D9142">
            <v>8.0399999999999991</v>
          </cell>
        </row>
        <row r="9143">
          <cell r="A9143">
            <v>93075</v>
          </cell>
          <cell r="B9143" t="str">
            <v>COTOVELO EM BRONZE/LATÃO, 90 GRAUS, SEM ANEL DE SOLDA, BOLSA X ROSCA F, DN 15 MM X 1/2, INSTALADO EM RAMAL DE DISTRIBUIÇÃO   FORNECIMENTO E INSTALAÇÃO. AF_01/2016_P</v>
          </cell>
          <cell r="C9143" t="str">
            <v>UN</v>
          </cell>
          <cell r="D9143">
            <v>11.73</v>
          </cell>
        </row>
        <row r="9144">
          <cell r="A9144">
            <v>93076</v>
          </cell>
          <cell r="B9144" t="str">
            <v>CURVA EM COBRE, 45 GRAUS, SEM ANEL DE SOLDA, BOLSA X BOLSA, DN 22 MM, INSTALADO EM RAMAL DE DISTRIBUIÇÃO   FORNECIMENTO E INSTALAÇÃO. AF_01/2016_P</v>
          </cell>
          <cell r="C9144" t="str">
            <v>UN</v>
          </cell>
          <cell r="D9144">
            <v>11.82</v>
          </cell>
        </row>
        <row r="9145">
          <cell r="A9145">
            <v>93077</v>
          </cell>
          <cell r="B9145" t="str">
            <v>COTOVELO EM BRONZE/LATÃO, 90 GRAUS, SEM ANEL DE SOLDA, BOLSA X ROSCA F, DN 22 MM X 1/2, INSTALADO EM RAMAL DE DISTRIBUIÇÃO   FORNECIMENTO E INSTALAÇÃO. AF_01/2016_P</v>
          </cell>
          <cell r="C9145" t="str">
            <v>UN</v>
          </cell>
          <cell r="D9145">
            <v>15.97</v>
          </cell>
        </row>
        <row r="9146">
          <cell r="A9146">
            <v>93078</v>
          </cell>
          <cell r="B9146" t="str">
            <v>COTOVELO EM BRONZE/LATÃO, 90 GRAUS, SEM ANEL DE SOLDA, BOLSA X ROSCA F, DN 22 MM X 3/4, INSTALADO EM RAMAL DE DISTRIBUIÇÃO   FORNECIMENTO E INSTALAÇÃO. AF_01/2016_P</v>
          </cell>
          <cell r="C9146" t="str">
            <v>UN</v>
          </cell>
          <cell r="D9146">
            <v>17.059999999999999</v>
          </cell>
        </row>
        <row r="9147">
          <cell r="A9147">
            <v>93079</v>
          </cell>
          <cell r="B9147" t="str">
            <v>CURVA EM COBRE, 45 GRAUS, SEM ANEL DE SOLDA, BOLSA X BOLSA, DN 28 MM, INSTALADO EM RAMAL DE DISTRIBUIÇÃO   FORNECIMENTO E INSTALAÇÃO. AF_01/2016_P</v>
          </cell>
          <cell r="C9147" t="str">
            <v>UN</v>
          </cell>
          <cell r="D9147">
            <v>15.71</v>
          </cell>
        </row>
        <row r="9148">
          <cell r="A9148">
            <v>93080</v>
          </cell>
          <cell r="B9148" t="str">
            <v>LUVA PASSANTE EM COBRE, SEM ANEL DE SOLDA, DN 15 MM, INSTALADO EM RAMAL DE DISTRIBUIÇÃO   FORNECIMENTO E INSTALAÇÃO. AF_01/2016_P</v>
          </cell>
          <cell r="C9148" t="str">
            <v>UN</v>
          </cell>
          <cell r="D9148">
            <v>5.28</v>
          </cell>
        </row>
        <row r="9149">
          <cell r="A9149">
            <v>93081</v>
          </cell>
          <cell r="B9149" t="str">
            <v>CONECTOR EM BRONZE/LATÃO, SEM ANEL DE SOLDA, BOLSA X ROSCA F, DN 15 MM X 1/2, INSTALADO EM RAMAL DE DISTRIBUIÇÃO   FORNECIMENTO E INSTALAÇÃO. AF_01/2016_P</v>
          </cell>
          <cell r="C9149" t="str">
            <v>UN</v>
          </cell>
          <cell r="D9149">
            <v>9.9700000000000006</v>
          </cell>
        </row>
        <row r="9150">
          <cell r="A9150">
            <v>93082</v>
          </cell>
          <cell r="B9150" t="str">
            <v>CURVA DE TRANSPOSIÇÃO EM BRONZE/LATÃO, SEM ANEL DE SOLDA, DN 15 MM, INSTALADO EM RAMAL DE DISTRIBUIÇÃO   FORNECIMENTO E INSTALAÇÃO. AF_01/2016_P</v>
          </cell>
          <cell r="C9150" t="str">
            <v>UN</v>
          </cell>
          <cell r="D9150">
            <v>11.84</v>
          </cell>
        </row>
        <row r="9151">
          <cell r="A9151">
            <v>93083</v>
          </cell>
          <cell r="B9151" t="str">
            <v>JUNTA DE EXPANSÃO EM COBRE, PONTA X PONTA, DN 15 MM, INSTALADO EM RAMAL DE DISTRIBUIÇÃO   FORNECIMENTO E INSTALAÇÃO. AF_01/2016_P</v>
          </cell>
          <cell r="C9151" t="str">
            <v>UN</v>
          </cell>
          <cell r="D9151">
            <v>194.2</v>
          </cell>
        </row>
        <row r="9152">
          <cell r="A9152">
            <v>93084</v>
          </cell>
          <cell r="B9152" t="str">
            <v>LUVA PASSANTE EM COBRE, SEM ANEL DE SOLDA, DN 22 MM, INSTALADO EM RAMAL DE DISTRIBUIÇÃO   FORNECIMENTO E INSTALAÇÃO. AF_01/2016_P</v>
          </cell>
          <cell r="C9152" t="str">
            <v>UN</v>
          </cell>
          <cell r="D9152">
            <v>7.85</v>
          </cell>
        </row>
        <row r="9153">
          <cell r="A9153">
            <v>93085</v>
          </cell>
          <cell r="B9153" t="str">
            <v>BUCHA DE REDUÇÃO EM COBRE, SEM ANEL DE SOLDA, PONTA X BOLSA, 22 X 15 MM, INSTALADO EM RAMAL DE DISTRIBUIÇÃO   FORNECIMENTO E INSTALAÇÃO. AF_01/2016_P</v>
          </cell>
          <cell r="C9153" t="str">
            <v>UN</v>
          </cell>
          <cell r="D9153">
            <v>7.46</v>
          </cell>
        </row>
        <row r="9154">
          <cell r="A9154">
            <v>93086</v>
          </cell>
          <cell r="B9154" t="str">
            <v>JUNTA DE EXPANSÃO EM COBRE, PONTA X PONTA, DN 22 MM, INSTALADO EM RAMAL DE DISTRIBUIÇÃO   FORNECIMENTO E INSTALAÇÃO. AF_01/2016_P</v>
          </cell>
          <cell r="C9154" t="str">
            <v>UN</v>
          </cell>
          <cell r="D9154">
            <v>225.5</v>
          </cell>
        </row>
        <row r="9155">
          <cell r="A9155">
            <v>93087</v>
          </cell>
          <cell r="B9155" t="str">
            <v>CONECTOR EM BRONZE/LATÃO, SEM ANEL DE SOLDA, BOLSA X ROSCA F, DN 22 MM X 1/2, INSTALADO EM RAMAL DE DISTRIBUIÇÃO   FORNECIMENTO E INSTALAÇÃO. AF_01/2016_P</v>
          </cell>
          <cell r="C9155" t="str">
            <v>UN</v>
          </cell>
          <cell r="D9155">
            <v>10.94</v>
          </cell>
        </row>
        <row r="9156">
          <cell r="A9156">
            <v>93088</v>
          </cell>
          <cell r="B9156" t="str">
            <v>CONECTOR EM BRONZE/LATÃO, SEM ANEL DE SOLDA, BOLSA X ROSCA F, DN 22 MM X 3/4, INSTALADO EM RAMAL DE DISTRIBUIÇÃO   FORNECIMENTO E INSTALAÇÃO. AF_01/2016_P</v>
          </cell>
          <cell r="C9156" t="str">
            <v>UN</v>
          </cell>
          <cell r="D9156">
            <v>12.39</v>
          </cell>
        </row>
        <row r="9157">
          <cell r="A9157">
            <v>93089</v>
          </cell>
          <cell r="B9157" t="str">
            <v>CURVA DE TRANSPOSIÇÃO EM BRONZE/LATÃO, SEM ANEL DE SOLDA, BOLSA X BOLSA, DN 22 MM, INSTALADO EM RAMAL DE DISTRIBUIÇÃO   FORNECIMENTO E INSTALAÇÃO. AF_01/2016_P</v>
          </cell>
          <cell r="C9157" t="str">
            <v>UN</v>
          </cell>
          <cell r="D9157">
            <v>22.26</v>
          </cell>
        </row>
        <row r="9158">
          <cell r="A9158">
            <v>93090</v>
          </cell>
          <cell r="B9158" t="str">
            <v>LUVA PASSANTE EM COBRE, SEM ANEL DE SOLDA, DN 28 MM, INSTALADO EM RAMAL DE DISTRIBUIÇÃO   FORNECIMENTO E INSTALAÇÃO. AF_01/2016_P</v>
          </cell>
          <cell r="C9158" t="str">
            <v>UN</v>
          </cell>
          <cell r="D9158">
            <v>10.36</v>
          </cell>
        </row>
        <row r="9159">
          <cell r="A9159">
            <v>93091</v>
          </cell>
          <cell r="B9159" t="str">
            <v>BUCHA DE REDUÇÃO EM COBRE, SEM ANEL DE SOLDA, PONTA X BOLSA, 28 X 22 MM, INSTALADO EM RAMAL DE DISTRIBUIÇÃO   FORNECIMENTO E INSTALAÇÃO. AF_01/2016_P</v>
          </cell>
          <cell r="C9159" t="str">
            <v>UN</v>
          </cell>
          <cell r="D9159">
            <v>9.43</v>
          </cell>
        </row>
        <row r="9160">
          <cell r="A9160">
            <v>93092</v>
          </cell>
          <cell r="B9160" t="str">
            <v>JUNTA DE EXPANSÃO EM COBRE, PONTA X PONTA, DN 28 MM, INSTALADO EM RAMAL DE DISTRIBUIÇÃO   FORNECIMENTO E INSTALAÇÃO. AF_01/2016_P</v>
          </cell>
          <cell r="C9160" t="str">
            <v>UN</v>
          </cell>
          <cell r="D9160">
            <v>247.9</v>
          </cell>
        </row>
        <row r="9161">
          <cell r="A9161">
            <v>93093</v>
          </cell>
          <cell r="B9161" t="str">
            <v>CONECTOR EM BRONZE/LATÃO, SEM ANEL DE SOLDA, BOLSA X ROSCA F, DN 28 MM X 1/2, INSTALADO EM RAMAL DE DISTRIBUIÇÃO   FORNECIMENTO E INSTALAÇÃO. AF_01/2016_P</v>
          </cell>
          <cell r="C9161" t="str">
            <v>UN</v>
          </cell>
          <cell r="D9161">
            <v>16.14</v>
          </cell>
        </row>
        <row r="9162">
          <cell r="A9162">
            <v>93094</v>
          </cell>
          <cell r="B9162" t="str">
            <v>CURVA DE TRANSPOSIÇÃO EM BRONZE/LATÃO, SEM ANEL DE SOLDA, BOLSA X BOLSA, DN 28 MM, INSTALADO EM RAMAL DE DISTRIBUIÇÃO   FORNECIMENTO E INSTALAÇÃO. AF_01/2016_P</v>
          </cell>
          <cell r="C9162" t="str">
            <v>UN</v>
          </cell>
          <cell r="D9162">
            <v>36.86</v>
          </cell>
        </row>
        <row r="9163">
          <cell r="A9163">
            <v>93095</v>
          </cell>
          <cell r="B9163" t="str">
            <v>TE DUPLA CURVA EM BRONZE/LATÃO, SEM ANEL DE SOLDA, ROSCA F X BOLSA X ROSCA F, 1/2 X 15 X 1/2, INSTALADO EM RAMAL DE DISTRIBUIÇÃO   FORNECIMENTO E INSTALAÇÃO. AF_01/2016_P</v>
          </cell>
          <cell r="C9163" t="str">
            <v>UN</v>
          </cell>
          <cell r="D9163">
            <v>29.57</v>
          </cell>
        </row>
        <row r="9164">
          <cell r="A9164">
            <v>93096</v>
          </cell>
          <cell r="B9164" t="str">
            <v>TE DUPLA CURVA EM BRONZE/LATÃO, SEM ANEL DE SOLDA, ROSCA F  X BOLSA X ROSCA F, 3/4 X 22 X 3/4, INSTALADO EM RAMAL DE DISTRIBUIÇÃO   FORNECIMENTO E INSTALAÇÃO. AF_01/2016_P</v>
          </cell>
          <cell r="C9164" t="str">
            <v>UN</v>
          </cell>
          <cell r="D9164">
            <v>41.17</v>
          </cell>
        </row>
        <row r="9165">
          <cell r="A9165">
            <v>93097</v>
          </cell>
          <cell r="B9165" t="str">
            <v>CURVA EM COBRE, 45 GRAUS, SEM ANEL DE SOLDA, BOLSA X BOLSA, DN 15 MM, INSTALADO EM RAMAL E SUB-RAMAL   FORNECIMENTO E INSTALAÇÃO. AF_01/2016_P</v>
          </cell>
          <cell r="C9165" t="str">
            <v>UN</v>
          </cell>
          <cell r="D9165">
            <v>8.24</v>
          </cell>
        </row>
        <row r="9166">
          <cell r="A9166">
            <v>93098</v>
          </cell>
          <cell r="B9166" t="str">
            <v>COTOVELO EM BRONZE/LATÃO, 90 GRAUS, SEM ANEL DE SOLDA, BOLSA X ROSCA F, DN 15 MM X 1/2, INSTALADO EM RAMAL E SUB-RAMAL   FORNECIMENTO E INSTALAÇÃO. AF_01/2016_P</v>
          </cell>
          <cell r="C9166" t="str">
            <v>UN</v>
          </cell>
          <cell r="D9166">
            <v>11.93</v>
          </cell>
        </row>
        <row r="9167">
          <cell r="A9167">
            <v>93099</v>
          </cell>
          <cell r="B9167" t="str">
            <v>CURVA EM COBRE, 45 GRAUS, SEM ANEL DE SOLDA, BOLSA X BOLSA, DN 22 MM, INSTALADO EM RAMAL E SUB-RAMAL   FORNECIMENTO E INSTALAÇÃO. AF_01/2016_P</v>
          </cell>
          <cell r="C9167" t="str">
            <v>UN</v>
          </cell>
          <cell r="D9167">
            <v>14.1</v>
          </cell>
        </row>
        <row r="9168">
          <cell r="A9168">
            <v>93100</v>
          </cell>
          <cell r="B9168" t="str">
            <v>COTOVELO EM BRONZE/LATÃO, 90 GRAUS, SEM ANEL DE SOLDA, BOLSA X ROSCA F, DN 22 MM X 1/2, INSTALADO EM RAMAL E SUB-RAMAL   FORNECIMENTO E INSTALAÇÃO. AF_01/2016_P</v>
          </cell>
          <cell r="C9168" t="str">
            <v>UN</v>
          </cell>
          <cell r="D9168">
            <v>18.25</v>
          </cell>
        </row>
        <row r="9169">
          <cell r="A9169">
            <v>93101</v>
          </cell>
          <cell r="B9169" t="str">
            <v>COTOVELO EM BRONZE/LATÃO, 90 GRAUS, SEM ANEL DE SOLDA, BOLSA X ROSCA F, DN 22 MM X 3/4, INSTALADO EM RAMAL E SUB-RAMAL   FORNECIMENTO E INSTALAÇÃO. AF_01/2016_P</v>
          </cell>
          <cell r="C9169" t="str">
            <v>UN</v>
          </cell>
          <cell r="D9169">
            <v>19.34</v>
          </cell>
        </row>
        <row r="9170">
          <cell r="A9170">
            <v>93102</v>
          </cell>
          <cell r="B9170" t="str">
            <v>CURVA EM COBRE, 45 GRAUS, SEM ANEL DE SOLDA, BOLSA X BOLSA, DN 28 MM, INSTALADO EM RAMAL E SUB-RAMAL   FORNECIMENTO E INSTALAÇÃO. AF_01/2016_P</v>
          </cell>
          <cell r="C9170" t="str">
            <v>UN</v>
          </cell>
          <cell r="D9170">
            <v>18.12</v>
          </cell>
        </row>
        <row r="9171">
          <cell r="A9171">
            <v>93103</v>
          </cell>
          <cell r="B9171" t="str">
            <v>LUVA PASSANTE EM COBRE, SEM ANEL DE SOLDA, DN 15 MM, INSTALADO EM RAMAL E SUB-RAMAL   FORNECIMENTO E INSTALAÇÃO. AF_01/2016_P</v>
          </cell>
          <cell r="C9171" t="str">
            <v>UN</v>
          </cell>
          <cell r="D9171">
            <v>5.44</v>
          </cell>
        </row>
        <row r="9172">
          <cell r="A9172">
            <v>93104</v>
          </cell>
          <cell r="B9172" t="str">
            <v>CONECTOR EM BRONZE/LATÃO, SEM ANEL DE SOLDA, BOLSA X ROSCA F, 15 MM X 1/2,  INSTALADO EM RAMAL E SUB-RAMAL   FORNECIMENTO E INSTALAÇÃO. AF_01/2016_P</v>
          </cell>
          <cell r="C9172" t="str">
            <v>UN</v>
          </cell>
          <cell r="D9172">
            <v>10.130000000000001</v>
          </cell>
        </row>
        <row r="9173">
          <cell r="A9173">
            <v>93105</v>
          </cell>
          <cell r="B9173" t="str">
            <v>CURVA DE TRANSPOSIÇÃO EM BRONZE/LATÃO, SEM ANEL DE SOLDA, BOLSA X BOLSA, DN 15 MM, INSTALADO EM RAMAL E SUB-RAMAL   FORNECIMENTO E INSTALAÇÃO. AF_01/2016_P</v>
          </cell>
          <cell r="C9173" t="str">
            <v>UN</v>
          </cell>
          <cell r="D9173">
            <v>12</v>
          </cell>
        </row>
        <row r="9174">
          <cell r="A9174">
            <v>93106</v>
          </cell>
          <cell r="B9174" t="str">
            <v>JUNTA DE EXPANSÃO EM COBRE, PONTA X PONTA, DN 15 MM, INSTALADO EM RAMAL E SUB-RAMAL   FORNECIMENTO E INSTALAÇÃO. AF_01/2016_P</v>
          </cell>
          <cell r="C9174" t="str">
            <v>UN</v>
          </cell>
          <cell r="D9174">
            <v>194.36</v>
          </cell>
        </row>
        <row r="9175">
          <cell r="A9175">
            <v>93107</v>
          </cell>
          <cell r="B9175" t="str">
            <v>LUVA PASSANTE EM COBRE, SEM ANEL DE SOLDA, DN 22 MM, INSTALADO EM RAMAL E SUB-RAMAL   FORNECIMENTO E INSTALAÇÃO. AF_01/2016_P</v>
          </cell>
          <cell r="C9175" t="str">
            <v>UN</v>
          </cell>
          <cell r="D9175">
            <v>9.33</v>
          </cell>
        </row>
        <row r="9176">
          <cell r="A9176">
            <v>93108</v>
          </cell>
          <cell r="B9176" t="str">
            <v>BUCHA DE REDUÇÃO EM COBRE, SEM ANEL DE SOLDA, PONTA X BOLSA, 22 X 15 MM, INSTALADO EM RAMAL E SUB-RAMAL   FORNECIMENTO E INSTALAÇÃO. AF_01/2016_P</v>
          </cell>
          <cell r="C9176" t="str">
            <v>UN</v>
          </cell>
          <cell r="D9176">
            <v>8.94</v>
          </cell>
        </row>
        <row r="9177">
          <cell r="A9177">
            <v>93109</v>
          </cell>
          <cell r="B9177" t="str">
            <v>JUNTA DE EXPANSÃO EM COBRE, PONTA X PONTA, 22 MM, INSTALADO EM RAMAL E SUB-RAMAL   FORNECIMENTO E INSTALAÇÃO. AF_01/2016_P</v>
          </cell>
          <cell r="C9177" t="str">
            <v>UN</v>
          </cell>
          <cell r="D9177">
            <v>226.98</v>
          </cell>
        </row>
        <row r="9178">
          <cell r="A9178">
            <v>93110</v>
          </cell>
          <cell r="B9178" t="str">
            <v>CONECTOR EM BRONZE/LATÃO, SEM ANEL DE SOLDA, BOLSA X ROSCA F, 22 MM X 1/2, INSTALADO EM RAMAL E SUB-RAMAL   FORNECIMENTO E INSTALAÇÃO. AF_01/2016_P</v>
          </cell>
          <cell r="C9178" t="str">
            <v>UN</v>
          </cell>
          <cell r="D9178">
            <v>12.42</v>
          </cell>
        </row>
        <row r="9179">
          <cell r="A9179">
            <v>93111</v>
          </cell>
          <cell r="B9179" t="str">
            <v>CONECTOR EM BRONZE/LATÃO, SEM ANEL DE SOLDA, BOLSA X ROSCA F, 22 MM X 3/4, INSTALADO EM RAMAL E SUB-RAMAL   FORNECIMENTO E INSTALAÇÃO. AF_01/2016_P</v>
          </cell>
          <cell r="C9179" t="str">
            <v>UN</v>
          </cell>
          <cell r="D9179">
            <v>13.87</v>
          </cell>
        </row>
        <row r="9180">
          <cell r="A9180">
            <v>93112</v>
          </cell>
          <cell r="B9180" t="str">
            <v>CURVA DE TRANSPOSIÇÃO EM BRONZE/LATÃO, SEM ANEL DE SOLDA, BOLSA X BOLSA, 22 MM, INSTALADO EM RAMAL E SUB-RAMAL   FORNECIMENTO E INSTALAÇÃO. AF_01/2016_P</v>
          </cell>
          <cell r="C9180" t="str">
            <v>UN</v>
          </cell>
          <cell r="D9180">
            <v>23.74</v>
          </cell>
        </row>
        <row r="9181">
          <cell r="A9181">
            <v>93113</v>
          </cell>
          <cell r="B9181" t="str">
            <v>LUVA PASSANTE EM COBRE, SEM ANEL DE SOLDA, DN 28 MM, INSTALADO EM RAMAL E SUB-RAMAL   FORNECIMENTO E INSTALAÇÃO. AF_01/2016_P</v>
          </cell>
          <cell r="C9181" t="str">
            <v>UN</v>
          </cell>
          <cell r="D9181">
            <v>13.05</v>
          </cell>
        </row>
        <row r="9182">
          <cell r="A9182">
            <v>93114</v>
          </cell>
          <cell r="B9182" t="str">
            <v>CONECTOR EM BRONZE/LATÃO, SEM ANEL DE SOLDA, BOLSA X ROSCA F, 28 MM X 1/2, INSTALADO EM RAMAL E SUB-RAMAL   FORNECIMENTO E INSTALAÇÃO. AF_01/2016_P</v>
          </cell>
          <cell r="C9182" t="str">
            <v>UN</v>
          </cell>
          <cell r="D9182">
            <v>18.829999999999998</v>
          </cell>
        </row>
        <row r="9183">
          <cell r="A9183">
            <v>93115</v>
          </cell>
          <cell r="B9183" t="str">
            <v>CURVA DE TRANSPOSIÇÃO EM BRONZE/LATÃO, SEM ANEL DE SOLDA, BOLSA X BOLSA, 28 MM, INSTALADO EM RAMAL E SUB-RAMAL   FORNECIMENTO E INSTALAÇÃO. AF_01/2016_P</v>
          </cell>
          <cell r="C9183" t="str">
            <v>UN</v>
          </cell>
          <cell r="D9183">
            <v>39.549999999999997</v>
          </cell>
        </row>
        <row r="9184">
          <cell r="A9184">
            <v>93116</v>
          </cell>
          <cell r="B9184" t="str">
            <v>JUNTA DE EXPANSÃO EM COBRE, PONTA X PONTA, DN 28 MM, INSTALADO EM RAMAL E SUB-RAMAL   FORNECIMENTO E INSTALAÇÃO. AF_01/2016_P</v>
          </cell>
          <cell r="C9184" t="str">
            <v>UN</v>
          </cell>
          <cell r="D9184">
            <v>250.59</v>
          </cell>
        </row>
        <row r="9185">
          <cell r="A9185">
            <v>93117</v>
          </cell>
          <cell r="B9185" t="str">
            <v>TE DUPLA CURVA EM BRONZE/LATÃO, SEM ANEL DE SOLDA, ROSCA F X BOLSA X ROSCA F, 1/2 X 15 X 1/2, INSTALADO EM RAMAL E SUB-RAMAL   FORNECIMENTO E INSTALAÇÃO. AF_01/2016_P</v>
          </cell>
          <cell r="C9185" t="str">
            <v>UN</v>
          </cell>
          <cell r="D9185">
            <v>29.79</v>
          </cell>
        </row>
        <row r="9186">
          <cell r="A9186">
            <v>93118</v>
          </cell>
          <cell r="B9186" t="str">
            <v>TE DUPLA CURVA EM BRONZE/LATÃO, SEM ANEL DE SOLDA, ROSCA F X BOLSA, ROSCA F, 3/4 X 22 X 3/4, INSTALADO EM RAMAL E SUB-RAMAL   FORNECIMENTO E INSTALAÇÃO. AF_01/2016_P</v>
          </cell>
          <cell r="C9186" t="str">
            <v>UN</v>
          </cell>
          <cell r="D9186">
            <v>44.16</v>
          </cell>
        </row>
        <row r="9187">
          <cell r="A9187">
            <v>93119</v>
          </cell>
          <cell r="B9187" t="str">
            <v>CURVA EM COBRE, 45 GRAUS, SEM ANEL DE SOLDA, BOLSA X BOLSA, DN 22 MM, INSTALADO EM PRUMADA   FORNECIMENTO E INSTALAÇÃO. AF_01/2016_P</v>
          </cell>
          <cell r="C9187" t="str">
            <v>UN</v>
          </cell>
          <cell r="D9187">
            <v>9.36</v>
          </cell>
        </row>
        <row r="9188">
          <cell r="A9188">
            <v>93120</v>
          </cell>
          <cell r="B9188" t="str">
            <v>COTOVELO EM BRONZE/LATÃO, 90 GRAUS, SEM ANEL DE SOLDA, BOLSA X ROSCA F, DN 22 MM X 1/2, INSTALADO EM PRUMADA   FORNECIMENTO E INSTALAÇÃO. AF_01/2016_P</v>
          </cell>
          <cell r="C9188" t="str">
            <v>UN</v>
          </cell>
          <cell r="D9188">
            <v>13.51</v>
          </cell>
        </row>
        <row r="9189">
          <cell r="A9189">
            <v>93121</v>
          </cell>
          <cell r="B9189" t="str">
            <v>COTOVELO EM BRONZE/LATÃO, 90 GRAUS, SEM ANEL DE SOLDA, BOLSA X ROSCA F, DN 22 MM X 3/4, INSTALADO EM PRUMADA   FORNECIMENTO E INSTALAÇÃO. AF_01/2016_P</v>
          </cell>
          <cell r="C9189" t="str">
            <v>UN</v>
          </cell>
          <cell r="D9189">
            <v>14.6</v>
          </cell>
        </row>
        <row r="9190">
          <cell r="A9190">
            <v>93122</v>
          </cell>
          <cell r="B9190" t="str">
            <v>CURVA EM COBRE, 45 GRAUS, SEM ANEL DE SOLDA, BOLSA X BOLSA, DN 28 MM, INSTALADO EM PRUMADA   FORNECIMENTO E INSTALAÇÃO. AF_01/2016_P</v>
          </cell>
          <cell r="C9190" t="str">
            <v>UN</v>
          </cell>
          <cell r="D9190">
            <v>13.26</v>
          </cell>
        </row>
        <row r="9191">
          <cell r="A9191">
            <v>93123</v>
          </cell>
          <cell r="B9191" t="str">
            <v>CURVA EM COBRE, 45 GRAUS, SEM ANEL DE SOLDA, BOLSA X BOLSA, DN 35 MM, INSTALADO EM PRUMADA   FORNECIMENTO E INSTALAÇÃO. AF_01/2016_P</v>
          </cell>
          <cell r="C9191" t="str">
            <v>UN</v>
          </cell>
          <cell r="D9191">
            <v>27.08</v>
          </cell>
        </row>
        <row r="9192">
          <cell r="A9192">
            <v>93124</v>
          </cell>
          <cell r="B9192" t="str">
            <v>CURVA EM COBRE, 45 GRAUS, SEM ANEL DE SOLDA, DN 42 MM, INSTALADO EM PRUMADA   FORNECIMENTO E INSTALAÇÃO. AF_01/2016_P</v>
          </cell>
          <cell r="C9192" t="str">
            <v>UN</v>
          </cell>
          <cell r="D9192">
            <v>41.51</v>
          </cell>
        </row>
        <row r="9193">
          <cell r="A9193">
            <v>93125</v>
          </cell>
          <cell r="B9193" t="str">
            <v>CURVA EM COBRE, 45 GRAUS, SEM ANEL DE SOLDA, BOLSA X BOLSA, DN 54 MM, INSTALADO EM PRUMADA   FORNECIMENTO E INSTALAÇÃO. AF_01/2016_P</v>
          </cell>
          <cell r="C9193" t="str">
            <v>UN</v>
          </cell>
          <cell r="D9193">
            <v>59.74</v>
          </cell>
        </row>
        <row r="9194">
          <cell r="A9194">
            <v>93126</v>
          </cell>
          <cell r="B9194" t="str">
            <v>CURVA EM COBRE, 90 GRAUS, SEM ANEL DE SOLDA, BOLSA X BOLSA, DN 66 MM, INSTALADO EM PRUMADA   FORNECIMENTO E INSTALAÇÃO. AF_01/2016_P</v>
          </cell>
          <cell r="C9194" t="str">
            <v>UN</v>
          </cell>
          <cell r="D9194">
            <v>128.96</v>
          </cell>
        </row>
        <row r="9195">
          <cell r="A9195">
            <v>93128</v>
          </cell>
          <cell r="B9195" t="str">
            <v>PONTO DE ILUMINAÇÃO RESIDENCIAL INCLUINDO INTERRUPTOR SIMPLES, CAIXA ELÉTRICA, ELETRODUTO, CABO, RASGO, QUEBRA E CHUMBAMENTO (EXCLUINDO LUMINÁRIA E LÂMPADA). AF_01/2016</v>
          </cell>
          <cell r="C9195" t="str">
            <v>UN</v>
          </cell>
          <cell r="D9195">
            <v>92.26</v>
          </cell>
        </row>
        <row r="9196">
          <cell r="A9196">
            <v>93133</v>
          </cell>
          <cell r="B9196" t="str">
            <v>BUCHA DE REDUÇÃO EM COBRE, SEM ANEL DE SOLDA, PONTA X BOLSA, 28 X 22 MM, INSTALADO EM RAMAL E SUB-RAMAL   FORNECIMENTO E INSTALAÇÃO. AF_01/2016_P</v>
          </cell>
          <cell r="C9196" t="str">
            <v>UN</v>
          </cell>
          <cell r="D9196">
            <v>489.83</v>
          </cell>
        </row>
        <row r="9197">
          <cell r="A9197">
            <v>93137</v>
          </cell>
          <cell r="B9197" t="str">
            <v>PONTO DE ILUMINAÇÃO RESIDENCIAL INCLUINDO INTERRUPTOR SIMPLES (2 MÓDULOS), CAIXA ELÉTRICA, ELETRODUTO, CABO, RASGO, QUEBRA E CHUMBAMENTO (EXCLUINDO LUMINÁRIA E LÂMPADA). AF_01/2016</v>
          </cell>
          <cell r="C9197" t="str">
            <v>UN</v>
          </cell>
          <cell r="D9197">
            <v>108.1</v>
          </cell>
        </row>
        <row r="9198">
          <cell r="A9198">
            <v>93138</v>
          </cell>
          <cell r="B9198" t="str">
            <v>PONTO DE ILUMINAÇÃO RESIDENCIAL INCLUINDO INTERRUPTOR PARALELO, CAIXA ELÉTRICA, ELETRODUTO, CABO, RASGO, QUEBRA E CHUMBAMENTO (EXCLUINDO LUMINÁRIA E LÂMPADA). AF_01/2016</v>
          </cell>
          <cell r="C9198" t="str">
            <v>UN</v>
          </cell>
          <cell r="D9198">
            <v>102.67</v>
          </cell>
        </row>
        <row r="9199">
          <cell r="A9199">
            <v>93139</v>
          </cell>
          <cell r="B9199" t="str">
            <v>PONTO DE ILUMINAÇÃO RESIDENCIAL INCLUINDO INTERRUPTOR PARALELO (2 MÓDULOS), CAIXA ELÉTRICA, ELETRODUTO, CABO, RASGO, QUEBRA E CHUMBAMENTO (EXCLUINDO LUMINÁRIA E LÂMPADA). AF_01/2016</v>
          </cell>
          <cell r="C9199" t="str">
            <v>UN</v>
          </cell>
          <cell r="D9199">
            <v>128.88</v>
          </cell>
        </row>
        <row r="9200">
          <cell r="A9200">
            <v>93140</v>
          </cell>
          <cell r="B9200" t="str">
            <v>PONTO DE ILUMINAÇÃO RESIDENCIAL INCLUINDO INTERRUPTOR SIMPLES CONJUGADO COM PARALELO, CAIXA ELÉTRICA, ELETRODUTO, CABO, RASGO, QUEBRA E CHUMBAMENTO (EXCLUINDO LUMINÁRIA E LÂMPADA). AF_01/2016</v>
          </cell>
          <cell r="C9200" t="str">
            <v>UN</v>
          </cell>
          <cell r="D9200">
            <v>121.72</v>
          </cell>
        </row>
        <row r="9201">
          <cell r="A9201">
            <v>93141</v>
          </cell>
          <cell r="B9201" t="str">
            <v>PONTO DE TOMADA RESIDENCIAL INCLUINDO TOMADA 10A/250V, CAIXA ELÉTRICA, ELETRODUTO, CABO, RASGO, QUEBRA E CHUMBAMENTO. AF_01/2016</v>
          </cell>
          <cell r="C9201" t="str">
            <v>UN</v>
          </cell>
          <cell r="D9201">
            <v>110.46</v>
          </cell>
        </row>
        <row r="9202">
          <cell r="A9202">
            <v>93142</v>
          </cell>
          <cell r="B9202" t="str">
            <v>PONTO DE TOMADA RESIDENCIAL INCLUINDO TOMADA (2 MÓDULOS) 10A/250V, CAIXA ELÉTRICA, ELETRODUTO, CABO, RASGO, QUEBRA E CHUMBAMENTO. AF_01/2016</v>
          </cell>
          <cell r="C9202" t="str">
            <v>UN</v>
          </cell>
          <cell r="D9202">
            <v>123</v>
          </cell>
        </row>
        <row r="9203">
          <cell r="A9203">
            <v>93143</v>
          </cell>
          <cell r="B9203" t="str">
            <v>PONTO DE TOMADA RESIDENCIAL INCLUINDO TOMADA 20A/250V, CAIXA ELÉTRICA, ELETRODUTO, CABO, RASGO, QUEBRA E CHUMBAMENTO. AF_01/2016</v>
          </cell>
          <cell r="C9203" t="str">
            <v>UN</v>
          </cell>
          <cell r="D9203">
            <v>111.72</v>
          </cell>
        </row>
        <row r="9204">
          <cell r="A9204">
            <v>93144</v>
          </cell>
          <cell r="B9204" t="str">
            <v>PONTO DE UTILIZAÇÃO DE EQUIPAMENTOS ELÉTRICOS, RESIDENCIAL, INCLUINDO SUPORTE E PLACA, CAIXA ELÉTRICA, ELETRODUTO, CABO, RASGO, QUEBRA E CHUMBAMENTO. AF_01/2016</v>
          </cell>
          <cell r="C9204" t="str">
            <v>UN</v>
          </cell>
          <cell r="D9204">
            <v>139.44</v>
          </cell>
        </row>
        <row r="9205">
          <cell r="A9205">
            <v>93145</v>
          </cell>
          <cell r="B9205" t="str">
            <v>PONTO DE ILUMINAÇÃO E TOMADA, RESIDENCIAL, INCLUINDO INTERRUPTOR SIMPLES E TOMADA 10A/250V, CAIXA ELÉTRICA, ELETRODUTO, CABO, RASGO, QUEBRA E CHUMBAMENTO (EXCLUINDO LUMINÁRIA E LÂMPADA). AF_01/2016</v>
          </cell>
          <cell r="C9205" t="str">
            <v>UN</v>
          </cell>
          <cell r="D9205">
            <v>132.77000000000001</v>
          </cell>
        </row>
        <row r="9206">
          <cell r="A9206">
            <v>93146</v>
          </cell>
          <cell r="B9206" t="str">
            <v>PONTO DE ILUMINAÇÃO E TOMADA, RESIDENCIAL, INCLUINDO INTERRUPTOR PARALELO E TOMADA 10A/250V, CAIXA ELÉTRICA, ELETRODUTO, CABO, RASGO, QUEBRA E CHUMBAMENTO (EXCLUINDO LUMINÁRIA E LÂMPADA). AF_01/2016</v>
          </cell>
          <cell r="C9206" t="str">
            <v>UN</v>
          </cell>
          <cell r="D9206">
            <v>143.18</v>
          </cell>
        </row>
        <row r="9207">
          <cell r="A9207">
            <v>93147</v>
          </cell>
          <cell r="B9207" t="str">
            <v>PONTO DE ILUMINAÇÃO E TOMADA, RESIDENCIAL, INCLUINDO INTERRUPTOR SIMPLES, INTERRUPTOR PARALELO E TOMADA 10A/250V, CAIXA ELÉTRICA, ELETRODUTO, CABO, RASGO, QUEBRA E CHUMBAMENTO (EXCLUINDO LUMINÁRIA E LÂMPADA). AF_01/2016</v>
          </cell>
          <cell r="C9207" t="str">
            <v>UN</v>
          </cell>
          <cell r="D9207">
            <v>162.28</v>
          </cell>
        </row>
        <row r="9208">
          <cell r="A9208">
            <v>93176</v>
          </cell>
          <cell r="B9208" t="str">
            <v>TRANSPORTE DE MATERIAL ASFALTICO, COM CAMINHÃO COM CAPACIDADE DE 30000 L EM RODOVIA PAVIMENTADA PARA DISTÂNCIAS MÉDIAS DE TRANSPORTE SUPERIORES A 100 KM. AF_02/2016</v>
          </cell>
          <cell r="C9208" t="str">
            <v>TXKM</v>
          </cell>
          <cell r="D9208">
            <v>0.43</v>
          </cell>
        </row>
        <row r="9209">
          <cell r="A9209">
            <v>93177</v>
          </cell>
          <cell r="B9209" t="str">
            <v>TRANSPORTE DE MATERIAL ASFALTICO, COM CAMINHÃO COM CAPACIDADE DE 20000 L EM RODOVIA PAVIMENTADA PARA DISTÂNCIAS MÉDIAS DE TRANSPORTE IGUAL OU INFERIOR A 100 KM. AF_02/2016</v>
          </cell>
          <cell r="C9209" t="str">
            <v>TXKM</v>
          </cell>
          <cell r="D9209">
            <v>1.52</v>
          </cell>
        </row>
        <row r="9210">
          <cell r="A9210">
            <v>93178</v>
          </cell>
          <cell r="B9210" t="str">
            <v>TRANSPORTE DE MATERIAL ASFALTICO, COM CAMINHÃO COM CAPACIDADE DE 30000 L EM RODOVIA NÃO PAVIMENTADA PARA DISTÂNCIAS MÉDIAS DE TRANSPORTE SUPERIORES A 100 KM. AF_02/2016</v>
          </cell>
          <cell r="C9210" t="str">
            <v>TXKM</v>
          </cell>
          <cell r="D9210">
            <v>0.49</v>
          </cell>
        </row>
        <row r="9211">
          <cell r="A9211">
            <v>93179</v>
          </cell>
          <cell r="B9211" t="str">
            <v>TRANSPORTE DE MATERIAL ASFALTICO, COM CAMINHÃO COM CAPACIDADE DE 20000 L EM RODOVIA NÃO PAVIMENTADA PARA DISTÂNCIAS MÉDIAS DE TRANSPORTE IGUAL OU INFERIOR A 100 KM. AF_02/2016</v>
          </cell>
          <cell r="C9211" t="str">
            <v>TXKM</v>
          </cell>
          <cell r="D9211">
            <v>1.69</v>
          </cell>
        </row>
        <row r="9212">
          <cell r="A9212">
            <v>93182</v>
          </cell>
          <cell r="B9212" t="str">
            <v>VERGA PRÉ-MOLDADA PARA JANELAS COM ATÉ 1,5 M DE VÃO. AF_03/2016</v>
          </cell>
          <cell r="C9212" t="str">
            <v>M</v>
          </cell>
          <cell r="D9212">
            <v>18.89</v>
          </cell>
        </row>
        <row r="9213">
          <cell r="A9213">
            <v>93183</v>
          </cell>
          <cell r="B9213" t="str">
            <v>VERGA PRÉ-MOLDADA PARA JANELAS COM MAIS DE 1,5 M DE VÃO. AF_03/2016</v>
          </cell>
          <cell r="C9213" t="str">
            <v>M</v>
          </cell>
          <cell r="D9213">
            <v>24.06</v>
          </cell>
        </row>
        <row r="9214">
          <cell r="A9214">
            <v>93184</v>
          </cell>
          <cell r="B9214" t="str">
            <v>VERGA PRÉ-MOLDADA PARA PORTAS COM ATÉ 1,5 M DE VÃO. AF_03/2016</v>
          </cell>
          <cell r="C9214" t="str">
            <v>M</v>
          </cell>
          <cell r="D9214">
            <v>14.65</v>
          </cell>
        </row>
        <row r="9215">
          <cell r="A9215">
            <v>93185</v>
          </cell>
          <cell r="B9215" t="str">
            <v>VERGA PRÉ-MOLDADA PARA PORTAS COM MAIS DE 1,5 M DE VÃO. AF_03/2016</v>
          </cell>
          <cell r="C9215" t="str">
            <v>M</v>
          </cell>
          <cell r="D9215">
            <v>23.66</v>
          </cell>
        </row>
        <row r="9216">
          <cell r="A9216">
            <v>93186</v>
          </cell>
          <cell r="B9216" t="str">
            <v>VERGA MOLDADA IN LOCO EM CONCRETO PARA JANELAS COM ATÉ 1,5 M DE VÃO. AF_03/2016</v>
          </cell>
          <cell r="C9216" t="str">
            <v>M</v>
          </cell>
          <cell r="D9216">
            <v>33.119999999999997</v>
          </cell>
        </row>
        <row r="9217">
          <cell r="A9217">
            <v>93187</v>
          </cell>
          <cell r="B9217" t="str">
            <v>VERGA MOLDADA IN LOCO EM CONCRETO PARA JANELAS COM MAIS DE 1,5 M DE VÃO. AF_03/2016</v>
          </cell>
          <cell r="C9217" t="str">
            <v>M</v>
          </cell>
          <cell r="D9217">
            <v>37.840000000000003</v>
          </cell>
        </row>
        <row r="9218">
          <cell r="A9218">
            <v>93188</v>
          </cell>
          <cell r="B9218" t="str">
            <v>VERGA MOLDADA IN LOCO EM CONCRETO PARA PORTAS COM ATÉ 1,5 M DE VÃO. AF_03/2016</v>
          </cell>
          <cell r="C9218" t="str">
            <v>M</v>
          </cell>
          <cell r="D9218">
            <v>32.58</v>
          </cell>
        </row>
        <row r="9219">
          <cell r="A9219">
            <v>93189</v>
          </cell>
          <cell r="B9219" t="str">
            <v>VERGA MOLDADA IN LOCO EM CONCRETO PARA PORTAS COM MAIS DE 1,5 M DE VÃO. AF_03/2016</v>
          </cell>
          <cell r="C9219" t="str">
            <v>M</v>
          </cell>
          <cell r="D9219">
            <v>38.28</v>
          </cell>
        </row>
        <row r="9220">
          <cell r="A9220">
            <v>93190</v>
          </cell>
          <cell r="B9220" t="str">
            <v>VERGA MOLDADA IN LOCO COM UTILIZAÇÃO DE BLOCOS CANALETA PARA JANELAS COM ATÉ 1,5 M DE VÃO. AF_03/2016</v>
          </cell>
          <cell r="C9220" t="str">
            <v>M</v>
          </cell>
          <cell r="D9220">
            <v>26.97</v>
          </cell>
        </row>
        <row r="9221">
          <cell r="A9221">
            <v>93191</v>
          </cell>
          <cell r="B9221" t="str">
            <v>VERGA MOLDADA IN LOCO COM UTILIZAÇÃO DE BLOCOS CANALETA PARA JANELAS COM MAIS DE 1,5 M DE VÃO. AF_03/2016</v>
          </cell>
          <cell r="C9221" t="str">
            <v>M</v>
          </cell>
          <cell r="D9221">
            <v>28.04</v>
          </cell>
        </row>
        <row r="9222">
          <cell r="A9222">
            <v>93192</v>
          </cell>
          <cell r="B9222" t="str">
            <v>VERGA MOLDADA IN LOCO COM UTILIZAÇÃO DE BLOCOS CANALETA PARA PORTAS COM ATÉ 1,5 M DE VÃO. AF_03/2016</v>
          </cell>
          <cell r="C9222" t="str">
            <v>M</v>
          </cell>
          <cell r="D9222">
            <v>30.07</v>
          </cell>
        </row>
        <row r="9223">
          <cell r="A9223">
            <v>93193</v>
          </cell>
          <cell r="B9223" t="str">
            <v>VERGA MOLDADA IN LOCO COM UTILIZAÇÃO DE BLOCOS CANALETA PARA PORTAS COM MAIS DE 1,5 M DE VÃO. AF_03/2016</v>
          </cell>
          <cell r="C9223" t="str">
            <v>M</v>
          </cell>
          <cell r="D9223">
            <v>28.52</v>
          </cell>
        </row>
        <row r="9224">
          <cell r="A9224">
            <v>93194</v>
          </cell>
          <cell r="B9224" t="str">
            <v>CONTRAVERGA PRÉ-MOLDADA PARA VÃOS DE ATÉ 1,5 M DE COMPRIMENTO. AF_03/2016</v>
          </cell>
          <cell r="C9224" t="str">
            <v>M</v>
          </cell>
          <cell r="D9224">
            <v>18.649999999999999</v>
          </cell>
        </row>
        <row r="9225">
          <cell r="A9225">
            <v>93195</v>
          </cell>
          <cell r="B9225" t="str">
            <v>CONTRAVERGA PRÉ-MOLDADA PARA VÃOS DE MAIS DE 1,5 M DE COMPRIMENTO. AF_03/2016</v>
          </cell>
          <cell r="C9225" t="str">
            <v>M</v>
          </cell>
          <cell r="D9225">
            <v>21.91</v>
          </cell>
        </row>
        <row r="9226">
          <cell r="A9226">
            <v>93196</v>
          </cell>
          <cell r="B9226" t="str">
            <v>CONTRAVERGA MOLDADA IN LOCO EM CONCRETO PARA VÃOS DE ATÉ 1,5 M DE COMPRIMENTO. AF_03/2016</v>
          </cell>
          <cell r="C9226" t="str">
            <v>M</v>
          </cell>
          <cell r="D9226">
            <v>31.6</v>
          </cell>
        </row>
        <row r="9227">
          <cell r="A9227">
            <v>93197</v>
          </cell>
          <cell r="B9227" t="str">
            <v>CONTRAVERGA MOLDADA IN LOCO EM CONCRETO PARA VÃOS DE MAIS DE 1,5 M DE COMPRIMENTO. AF_03/2016</v>
          </cell>
          <cell r="C9227" t="str">
            <v>M</v>
          </cell>
          <cell r="D9227">
            <v>34.89</v>
          </cell>
        </row>
        <row r="9228">
          <cell r="A9228">
            <v>93198</v>
          </cell>
          <cell r="B9228" t="str">
            <v>CONTRAVERGA MOLDADA IN LOCO COM UTILIZAÇÃO DE BLOCOS CANALETA PARA VÃOS DE ATÉ 1,5 M DE COMPRIMENTO. AF_03/2016</v>
          </cell>
          <cell r="C9228" t="str">
            <v>M</v>
          </cell>
          <cell r="D9228">
            <v>24.71</v>
          </cell>
        </row>
        <row r="9229">
          <cell r="A9229">
            <v>93199</v>
          </cell>
          <cell r="B9229" t="str">
            <v>CONTRAVERGA MOLDADA IN LOCO COM UTILIZAÇÃO DE BLOCOS CANALETA PARA VÃOS DE MAIS DE 1,5 M DE COMPRIMENTO. AF_03/2016</v>
          </cell>
          <cell r="C9229" t="str">
            <v>M</v>
          </cell>
          <cell r="D9229">
            <v>24.32</v>
          </cell>
        </row>
        <row r="9230">
          <cell r="A9230">
            <v>93200</v>
          </cell>
          <cell r="B9230" t="str">
            <v>FIXAÇÃO (ENCUNHAMENTO) DE ALVENARIA DE VEDAÇÃO COM ARGAMASSA APLICADA COM BISNAGA. AF_03/2016</v>
          </cell>
          <cell r="C9230" t="str">
            <v>M</v>
          </cell>
          <cell r="D9230">
            <v>2.02</v>
          </cell>
        </row>
        <row r="9231">
          <cell r="A9231">
            <v>93201</v>
          </cell>
          <cell r="B9231" t="str">
            <v>FIXAÇÃO (ENCUNHAMENTO) DE ALVENARIA DE VEDAÇÃO COM ARGAMASSA APLICADA COM COLHER. AF_03/2016</v>
          </cell>
          <cell r="C9231" t="str">
            <v>M</v>
          </cell>
          <cell r="D9231">
            <v>4.18</v>
          </cell>
        </row>
        <row r="9232">
          <cell r="A9232">
            <v>93202</v>
          </cell>
          <cell r="B9232" t="str">
            <v>FIXAÇÃO (ENCUNHAMENTO) DE ALVENARIA DE VEDAÇÃO COM TIJOLO MACIÇO. AF_03/2016</v>
          </cell>
          <cell r="C9232" t="str">
            <v>M</v>
          </cell>
          <cell r="D9232">
            <v>16.18</v>
          </cell>
        </row>
        <row r="9233">
          <cell r="A9233">
            <v>93204</v>
          </cell>
          <cell r="B9233" t="str">
            <v>CINTA DE AMARRAÇÃO DE ALVENARIA MOLDADA IN LOCO EM CONCRETO. AF_03/2016</v>
          </cell>
          <cell r="C9233" t="str">
            <v>M</v>
          </cell>
          <cell r="D9233">
            <v>26.57</v>
          </cell>
        </row>
        <row r="9234">
          <cell r="A9234">
            <v>93205</v>
          </cell>
          <cell r="B9234" t="str">
            <v>CINTA DE AMARRAÇÃO DE ALVENARIA MOLDADA IN LOCO COM UTILIZAÇÃO DE BLOCOS CANALETA. AF_03/2016</v>
          </cell>
          <cell r="C9234" t="str">
            <v>M</v>
          </cell>
          <cell r="D9234">
            <v>21.97</v>
          </cell>
        </row>
        <row r="9235">
          <cell r="A9235">
            <v>93206</v>
          </cell>
          <cell r="B9235" t="str">
            <v>EXECUÇÃO DE ESCRITÓRIO EM CANTEIRO DE OBRA EM ALVENARIA, NÃO INCLUSO MOBILIÁRIO E EQUIPAMENTOS. AF_02/2016</v>
          </cell>
          <cell r="C9235" t="str">
            <v>M2</v>
          </cell>
          <cell r="D9235">
            <v>716.18</v>
          </cell>
        </row>
        <row r="9236">
          <cell r="A9236">
            <v>93207</v>
          </cell>
          <cell r="B9236" t="str">
            <v>EXECUÇÃO DE ESCRITÓRIO EM CANTEIRO DE OBRA EM CHAPA DE MADEIRA COMPENSADA, NÃO INCLUSO MOBILIÁRIO E EQUIPAMENTOS. AF_02/2016</v>
          </cell>
          <cell r="C9236" t="str">
            <v>M2</v>
          </cell>
          <cell r="D9236">
            <v>536.16999999999996</v>
          </cell>
        </row>
        <row r="9237">
          <cell r="A9237">
            <v>93208</v>
          </cell>
          <cell r="B9237" t="str">
            <v>EXECUÇÃO DE ALMOXARIFADO EM CANTEIRO DE OBRA EM CHAPA DE MADEIRA COMPENSADA, INCLUSO PRATELEIRAS. AF_02/2016</v>
          </cell>
          <cell r="C9237" t="str">
            <v>M2</v>
          </cell>
          <cell r="D9237">
            <v>383.4</v>
          </cell>
        </row>
        <row r="9238">
          <cell r="A9238">
            <v>93209</v>
          </cell>
          <cell r="B9238" t="str">
            <v>EXECUÇÃO DE ALMOXARIFADO EM CANTEIRO DE OBRA EM ALVENARIA, INCLUSO PRATELEIRAS. AF_02/2016</v>
          </cell>
          <cell r="C9238" t="str">
            <v>M2</v>
          </cell>
          <cell r="D9238">
            <v>544.25</v>
          </cell>
        </row>
        <row r="9239">
          <cell r="A9239">
            <v>93210</v>
          </cell>
          <cell r="B9239" t="str">
            <v>EXECUÇÃO DE REFEITÓRIO EM CANTEIRO DE OBRA EM CHAPA DE MADEIRA COMPENSADA, NÃO INCLUSO MOBILIÁRIO E EQUIPAMENTOS. AF_02/2016</v>
          </cell>
          <cell r="C9239" t="str">
            <v>M2</v>
          </cell>
          <cell r="D9239">
            <v>312.33</v>
          </cell>
        </row>
        <row r="9240">
          <cell r="A9240">
            <v>93211</v>
          </cell>
          <cell r="B9240" t="str">
            <v>EXECUÇÃO DE REFEITÓRIO EM CANTEIRO DE OBRA EM ALVENARIA, NÃO INCLUSO MOBILIÁRIO E EQUIPAMENTOS. AF_02/2016</v>
          </cell>
          <cell r="C9240" t="str">
            <v>M2</v>
          </cell>
          <cell r="D9240">
            <v>347.88</v>
          </cell>
        </row>
        <row r="9241">
          <cell r="A9241">
            <v>93212</v>
          </cell>
          <cell r="B9241" t="str">
            <v>EXECUÇÃO DE SANITÁRIO E VESTIÁRIO EM CANTEIRO DE OBRA EM CHAPA DE MADEIRA COMPENSADA, NÃO INCLUSO MOBILIÁRIO. AF_02/2016</v>
          </cell>
          <cell r="C9241" t="str">
            <v>M2</v>
          </cell>
          <cell r="D9241">
            <v>515.95000000000005</v>
          </cell>
        </row>
        <row r="9242">
          <cell r="A9242">
            <v>93213</v>
          </cell>
          <cell r="B9242" t="str">
            <v>EXECUÇÃO DE SANITÁRIO E VESTIÁRIO EM CANTEIRO DE OBRA EM ALVENARIA, NÃO INCLUSO MOBILIÁRIO. AF_02/2016</v>
          </cell>
          <cell r="C9242" t="str">
            <v>M2</v>
          </cell>
          <cell r="D9242">
            <v>642.33000000000004</v>
          </cell>
        </row>
        <row r="9243">
          <cell r="A9243">
            <v>93220</v>
          </cell>
          <cell r="B9243" t="str">
            <v>PERFURATRIZ COM TORRE METÁLICA PARA EXECUÇÃO DE ESTACA HÉLICE CONTÍNUA, PROFUNDIDADE MÁXIMA DE 32 M, DIÂMETRO MÁXIMO DE 1000 MM, POTÊNCIA INSTALADA DE 350 HP, MESA ROTATIVA COM TORQUE MÁXIMO DE 263 KNM - DEPRECIAÇÃO. AF_01/2016</v>
          </cell>
          <cell r="C9243" t="str">
            <v>H</v>
          </cell>
          <cell r="D9243">
            <v>170.84</v>
          </cell>
        </row>
        <row r="9244">
          <cell r="A9244">
            <v>93221</v>
          </cell>
          <cell r="B9244" t="str">
            <v>PERFURATRIZ COM TORRE METÁLICA PARA EXECUÇÃO DE ESTACA HÉLICE CONTÍNUA, PROFUNDIDADE MÁXIMA DE 32 M, DIÂMETRO MÁXIMO DE 1000 MM, POTÊNCIA INSTALADA DE 350 HP, MESA ROTATIVA COM TORQUE MÁXIMO DE 263 KNM - JUROS. AF_01/2016</v>
          </cell>
          <cell r="C9244" t="str">
            <v>H</v>
          </cell>
          <cell r="D9244">
            <v>44.87</v>
          </cell>
        </row>
        <row r="9245">
          <cell r="A9245">
            <v>93222</v>
          </cell>
          <cell r="B9245" t="str">
            <v>PERFURATRIZ COM TORRE METÁLICA PARA EXECUÇÃO DE ESTACA HÉLICE CONTÍNUA, PROFUNDIDADE MÁXIMA DE 32 M, DIÂMETRO MÁXIMO DE 1000 MM, POTÊNCIA INSTALADA DE 350 HP, MESA ROTATIVA COM TORQUE MÁXIMO DE 263 KNM - MANUTENÇÃO. AF_01/2016</v>
          </cell>
          <cell r="C9245" t="str">
            <v>H</v>
          </cell>
          <cell r="D9245">
            <v>213.79</v>
          </cell>
        </row>
        <row r="9246">
          <cell r="A9246">
            <v>93223</v>
          </cell>
          <cell r="B9246" t="str">
            <v>PERFURATRIZ COM TORRE METÁLICA PARA EXECUÇÃO DE ESTACA HÉLICE CONTÍNUA, PROFUNDIDADE MÁXIMA DE 32 M, DIÂMETRO MÁXIMO DE 1000 MM, POTÊNCIA INSTALADA DE 350 HP, MESA ROTATIVA COM TORQUE MÁXIMO DE 263 KNM  MATERIAIS NA OPERAÇÃO. AF_01/2016</v>
          </cell>
          <cell r="C9246" t="str">
            <v>H</v>
          </cell>
          <cell r="D9246">
            <v>171.08</v>
          </cell>
        </row>
        <row r="9247">
          <cell r="A9247">
            <v>93224</v>
          </cell>
          <cell r="B9247" t="str">
            <v>PERFURATRIZ COM TORRE METÁLICA PARA EXECUÇÃO DE ESTACA HÉLICE CONTÍNUA, PROFUNDIDADE MÁXIMA DE 32 M, DIÂMETRO MÁXIMO DE 1000 MM, POTÊNCIA INSTALADA DE 350 HP, MESA ROTATIVA COM TORQUE MÁXIMO DE 263 KNM - CHP DIURNO. AF_01/2016</v>
          </cell>
          <cell r="C9247" t="str">
            <v>CHP</v>
          </cell>
          <cell r="D9247">
            <v>615.32000000000005</v>
          </cell>
        </row>
        <row r="9248">
          <cell r="A9248">
            <v>93225</v>
          </cell>
          <cell r="B9248" t="str">
            <v>PERFURATRIZ COM TORRE METÁLICA PARA EXECUÇÃO DE ESTACA HÉLICE CONTÍNUA, PROFUNDIDADE MÁXIMA DE 32 M, DIÂMETRO MÁXIMO DE 1000 MM, POTÊNCIA INSTALADA DE 350 HP, MESA ROTATIVA COM TORQUE MÁXIMO DE 263 KNM - CHI DIURNO. AF_01/2016</v>
          </cell>
          <cell r="C9248" t="str">
            <v>CHI</v>
          </cell>
          <cell r="D9248">
            <v>230.45</v>
          </cell>
        </row>
        <row r="9249">
          <cell r="A9249">
            <v>93229</v>
          </cell>
          <cell r="B9249" t="str">
            <v>BETONEIRA CAPACIDADE NOMINAL 400 L, CAPACIDADE DE MISTURA 310 L, MOTOR A GASOLINA POTÊNCIA 5,5 HP, SEM CARREGADOR - DEPRECIAÇÃO. AF_02/2016</v>
          </cell>
          <cell r="C9249" t="str">
            <v>H</v>
          </cell>
          <cell r="D9249">
            <v>0.28000000000000003</v>
          </cell>
        </row>
        <row r="9250">
          <cell r="A9250">
            <v>93230</v>
          </cell>
          <cell r="B9250" t="str">
            <v>BETONEIRA CAPACIDADE NOMINAL 400 L, CAPACIDADE DE MISTURA 310 L, MOTOR A GASOLINA POTÊNCIA 5,5 HP, SEM CARREGADOR - JUROS. AF_02/2016</v>
          </cell>
          <cell r="C9250" t="str">
            <v>H</v>
          </cell>
          <cell r="D9250">
            <v>0.06</v>
          </cell>
        </row>
        <row r="9251">
          <cell r="A9251">
            <v>93231</v>
          </cell>
          <cell r="B9251" t="str">
            <v>BETONEIRA CAPACIDADE NOMINAL 400 L, CAPACIDADE DE MISTURA 310 L, MOTOR A GASOLINA POTÊNCIA 5,5 HP, SEM CARREGADOR - MANUTENÇÃO. AF_02/2016</v>
          </cell>
          <cell r="C9251" t="str">
            <v>H</v>
          </cell>
          <cell r="D9251">
            <v>0.26</v>
          </cell>
        </row>
        <row r="9252">
          <cell r="A9252">
            <v>93232</v>
          </cell>
          <cell r="B9252" t="str">
            <v>BETONEIRA CAPACIDADE NOMINAL 400 L, CAPACIDADE DE MISTURA 310 L, MOTOR A GASOLINA POTÊNCIA 5,5 HP, SEM CARREGADOR - MATERIAIS NA OPERAÇÃO. AF_02/2016</v>
          </cell>
          <cell r="C9252" t="str">
            <v>H</v>
          </cell>
          <cell r="D9252">
            <v>3.32</v>
          </cell>
        </row>
        <row r="9253">
          <cell r="A9253">
            <v>93233</v>
          </cell>
          <cell r="B9253" t="str">
            <v>BETONEIRA CAPACIDADE NOMINAL 400 L, CAPACIDADE DE MISTURA 310 L, MOTOR A GASOLINA POTÊNCIA 5,5 HP, SEM CARREGADOR - CHP DIURNO. AF_02/2016</v>
          </cell>
          <cell r="C9253" t="str">
            <v>CHP</v>
          </cell>
          <cell r="D9253">
            <v>3.92</v>
          </cell>
        </row>
        <row r="9254">
          <cell r="A9254">
            <v>93234</v>
          </cell>
          <cell r="B9254" t="str">
            <v>BETONEIRA CAPACIDADE NOMINAL 400 L, CAPACIDADE DE MISTURA 310 L, MOTOR A GASOLINA POTÊNCIA 5,5 HP, SEM CARREGADOR - CHI DIURNO. AF_02/2016</v>
          </cell>
          <cell r="C9254" t="str">
            <v>CHI</v>
          </cell>
          <cell r="D9254">
            <v>0.34</v>
          </cell>
        </row>
        <row r="9255">
          <cell r="A9255">
            <v>93235</v>
          </cell>
          <cell r="B9255" t="str">
            <v>GRUPO GERADOR ESTACIONÁRIO, MOTOR DIESEL POTÊNCIA 170 KVA - JUROS. AF_02/2016</v>
          </cell>
          <cell r="C9255" t="str">
            <v>H</v>
          </cell>
          <cell r="D9255">
            <v>1.03</v>
          </cell>
        </row>
        <row r="9256">
          <cell r="A9256">
            <v>93238</v>
          </cell>
          <cell r="B9256" t="str">
            <v>ROLO COMPACTADOR VIBRATÓRIO REBOCÁVEL, CILINDRO DE AÇO LISO, POTÊNCIA DE TRAÇÃO DE 65 CV, PESO 4,7 T, IMPACTO DINÂMICO 18,3 T, LARGURA DE TRABALHO 1,67 M - JUROS. AF_02/2016</v>
          </cell>
          <cell r="C9256" t="str">
            <v>H</v>
          </cell>
          <cell r="D9256">
            <v>1.21</v>
          </cell>
        </row>
        <row r="9257">
          <cell r="A9257">
            <v>93239</v>
          </cell>
          <cell r="B9257" t="str">
            <v>ROLO COMPACTADOR VIBRATÓRIO PÉ DE CARNEIRO, OPERADO POR CONTROLE REMOTO, POTÊNCIA 12,5 KW, PESO OPERACIONAL 1,675 T, LARGURA DE TRABALHO 0,85 M - JUROS. AF_02/2016</v>
          </cell>
          <cell r="C9257" t="str">
            <v>H</v>
          </cell>
          <cell r="D9257">
            <v>5.5</v>
          </cell>
        </row>
        <row r="9258">
          <cell r="A9258">
            <v>93240</v>
          </cell>
          <cell r="B9258" t="str">
            <v>ROLO COMPACTADOR VIBRATÓRIO PÉ DE CARNEIRO, OPERADO POR CONTROLE REMOTO, POTÊNCIA 12,5 KW, PESO OPERACIONAL 1,675 T, LARGURA DE TRABALHO 0,85 M - MATERIAIS NA OPERAÇÃO. AF_02/2016</v>
          </cell>
          <cell r="C9258" t="str">
            <v>H</v>
          </cell>
          <cell r="D9258">
            <v>8.19</v>
          </cell>
        </row>
        <row r="9259">
          <cell r="A9259">
            <v>93244</v>
          </cell>
          <cell r="B9259" t="str">
            <v>ROLO COMPACTADOR VIBRATÓRIO PÉ DE CARNEIRO PARA SOLOS, POTÊNCIA 80 HP, PESO OPERACIONAL SEM/COM LASTRO 7,4 / 8,8 T, LARGURA DE TRABALHO 1,68 M - CHI DIURNO. AF_02/2016</v>
          </cell>
          <cell r="C9259" t="str">
            <v>CHI</v>
          </cell>
          <cell r="D9259">
            <v>34.5</v>
          </cell>
        </row>
        <row r="9260">
          <cell r="A9260">
            <v>93267</v>
          </cell>
          <cell r="B9260" t="str">
            <v>GRUA ASCENCIONAL, LANÇA DE 30 M, CAPACIDADE DE 1,0 T A 30 M, ALTURA ATÉ 39 M  DEPRECIAÇÃO. AF_03/2016</v>
          </cell>
          <cell r="C9260" t="str">
            <v>H</v>
          </cell>
          <cell r="D9260">
            <v>19.78</v>
          </cell>
        </row>
        <row r="9261">
          <cell r="A9261">
            <v>93269</v>
          </cell>
          <cell r="B9261" t="str">
            <v>GRUA ASCENCIONAL, LANÇA DE 30 M, CAPACIDADE DE 1,0 T A 30 M, ALTURA ATÉ 39 M   JUROS. AF_03/2016</v>
          </cell>
          <cell r="C9261" t="str">
            <v>H</v>
          </cell>
          <cell r="D9261">
            <v>4.45</v>
          </cell>
        </row>
        <row r="9262">
          <cell r="A9262">
            <v>93270</v>
          </cell>
          <cell r="B9262" t="str">
            <v>GRUA ASCENCIONAL, LANÇA DE 30 M, CAPACIDADE DE 1,0 T A 30 M, ALTURA ATÉ 39 M   MANUTENÇÃO. AF_03/2016</v>
          </cell>
          <cell r="C9262" t="str">
            <v>H</v>
          </cell>
          <cell r="D9262">
            <v>21.64</v>
          </cell>
        </row>
        <row r="9263">
          <cell r="A9263">
            <v>93271</v>
          </cell>
          <cell r="B9263" t="str">
            <v>GRUA ASCENCIONAL, LANÇA DE 30 M, CAPACIDADE DE 1,0 T A 30 M, ALTURA ATÉ 39 M   MATERIAIS NA OPERAÇÃO. AF_03/2016</v>
          </cell>
          <cell r="C9263" t="str">
            <v>H</v>
          </cell>
          <cell r="D9263">
            <v>5.79</v>
          </cell>
        </row>
        <row r="9264">
          <cell r="A9264">
            <v>93272</v>
          </cell>
          <cell r="B9264" t="str">
            <v>GRUA ASCENSIONAL, LANCA DE 30 M, CAPACIDADE DE 1,0 T A 30 M, ALTURA ATE 39 M - CHP DIURNO. AF_03/2016</v>
          </cell>
          <cell r="C9264" t="str">
            <v>CHP</v>
          </cell>
          <cell r="D9264">
            <v>70.56</v>
          </cell>
        </row>
        <row r="9265">
          <cell r="A9265">
            <v>93274</v>
          </cell>
          <cell r="B9265" t="str">
            <v>GRUA ASCENSIONAL, LANÇA DE 30 M, CAPACIDADE DE 1,0 T A 30 M, ALTURA ATÉ 39 M - CHI DIURNO. AF_03/2016</v>
          </cell>
          <cell r="C9265" t="str">
            <v>CHI</v>
          </cell>
          <cell r="D9265">
            <v>43.13</v>
          </cell>
        </row>
        <row r="9266">
          <cell r="A9266">
            <v>93277</v>
          </cell>
          <cell r="B9266" t="str">
            <v>GUINCHO ELÉTRICO DE COLUNA, CAPACIDADE 400 KG, COM MOTO FREIO, MOTOR TRIFÁSICO DE 1,25 CV - DEPRECIAÇÃO. AF_03/2016</v>
          </cell>
          <cell r="C9266" t="str">
            <v>H</v>
          </cell>
          <cell r="D9266">
            <v>0.32</v>
          </cell>
        </row>
        <row r="9267">
          <cell r="A9267">
            <v>93278</v>
          </cell>
          <cell r="B9267" t="str">
            <v>GUINCHO ELÉTRICO DE COLUNA, CAPACIDADE 400 KG, COM MOTO FREIO, MOTOR TRIFÁSICO DE 1,25 CV - JUROS. AF_03/2016</v>
          </cell>
          <cell r="C9267" t="str">
            <v>H</v>
          </cell>
          <cell r="D9267">
            <v>7.0000000000000007E-2</v>
          </cell>
        </row>
        <row r="9268">
          <cell r="A9268">
            <v>93279</v>
          </cell>
          <cell r="B9268" t="str">
            <v>GUINCHO ELÉTRICO DE COLUNA, CAPACIDADE 400 KG, COM MOTO FREIO, MOTOR TRIFÁSICO DE 1,25 CV - MANUTENÇÃO. AF_03/2016</v>
          </cell>
          <cell r="C9268" t="str">
            <v>H</v>
          </cell>
          <cell r="D9268">
            <v>0.3</v>
          </cell>
        </row>
        <row r="9269">
          <cell r="A9269">
            <v>93280</v>
          </cell>
          <cell r="B9269" t="str">
            <v>GUINCHO ELÉTRICO DE COLUNA, CAPACIDADE 400 KG, COM MOTO FREIO, MOTOR TRIFÁSICO DE 1,25 CV - MATERIAIS NA OPERAÇÃO. AF_03/2016</v>
          </cell>
          <cell r="C9269" t="str">
            <v>H</v>
          </cell>
          <cell r="D9269">
            <v>0.48</v>
          </cell>
        </row>
        <row r="9270">
          <cell r="A9270">
            <v>93281</v>
          </cell>
          <cell r="B9270" t="str">
            <v>GUINCHO ELÉTRICO DE COLUNA, CAPACIDADE 400 KG, COM MOTO FREIO, MOTOR TRIFÁSICO DE 1,25 CV - CHP DIURNO. AF_03/2016</v>
          </cell>
          <cell r="C9270" t="str">
            <v>CHP</v>
          </cell>
          <cell r="D9270">
            <v>11.64</v>
          </cell>
        </row>
        <row r="9271">
          <cell r="A9271">
            <v>93282</v>
          </cell>
          <cell r="B9271" t="str">
            <v>GUINCHO ELÉTRICO DE COLUNA, CAPACIDADE 400 KG, COM MOTO FREIO, MOTOR TRIFÁSICO DE 1,25 CV - CHI DIURNO. AF_03/2016</v>
          </cell>
          <cell r="C9271" t="str">
            <v>CHI</v>
          </cell>
          <cell r="D9271">
            <v>10.86</v>
          </cell>
        </row>
        <row r="9272">
          <cell r="A9272">
            <v>93283</v>
          </cell>
          <cell r="B9272" t="str">
            <v>GUINDASTE HIDRÁULICO AUTOPROPELIDO, COM LANÇA TELESCÓPICA 40 M, CAPACIDADE MÁXIMA 60 T, POTÊNCIA 260 KW - DEPRECIAÇÃO. AF_03/2016</v>
          </cell>
          <cell r="C9272" t="str">
            <v>H</v>
          </cell>
          <cell r="D9272">
            <v>41.58</v>
          </cell>
        </row>
        <row r="9273">
          <cell r="A9273">
            <v>93284</v>
          </cell>
          <cell r="B9273" t="str">
            <v>GUINDASTE HIDRÁULICO AUTOPROPELIDO, COM LANÇA TELESCÓPICA 40 M, CAPACIDADE MÁXIMA 60 T, POTÊNCIA 260 KW - JUROS. AF_03/2016</v>
          </cell>
          <cell r="C9273" t="str">
            <v>H</v>
          </cell>
          <cell r="D9273">
            <v>14.24</v>
          </cell>
        </row>
        <row r="9274">
          <cell r="A9274">
            <v>93285</v>
          </cell>
          <cell r="B9274" t="str">
            <v>GUINDASTE HIDRÁULICO AUTOPROPELIDO, COM LANÇA TELESCÓPICA 40 M, CAPACIDADE MÁXIMA 60 T, POTÊNCIA 260 KW - MANUTENÇÃO. AF_03/2016</v>
          </cell>
          <cell r="C9274" t="str">
            <v>H</v>
          </cell>
          <cell r="D9274">
            <v>66.849999999999994</v>
          </cell>
        </row>
        <row r="9275">
          <cell r="A9275">
            <v>93286</v>
          </cell>
          <cell r="B9275" t="str">
            <v>GUINDASTE HIDRÁULICO AUTOPROPELIDO, COM LANÇA TELESCÓPICA 40 M, CAPACIDADE MÁXIMA 60 T, POTÊNCIA 260 KW - MATERIAIS NA OPERAÇÃO. AF_03/2016</v>
          </cell>
          <cell r="C9275" t="str">
            <v>H</v>
          </cell>
          <cell r="D9275">
            <v>137.02000000000001</v>
          </cell>
        </row>
        <row r="9276">
          <cell r="A9276">
            <v>93287</v>
          </cell>
          <cell r="B9276" t="str">
            <v>GUINDASTE HIDRÁULICO AUTOPROPELIDO, COM LANÇA TELESCÓPICA 40 M, CAPACIDADE MÁXIMA 60 T, POTÊNCIA 260 KW - CHP DIURNO. AF_03/2016</v>
          </cell>
          <cell r="C9276" t="str">
            <v>CHP</v>
          </cell>
          <cell r="D9276">
            <v>281.5</v>
          </cell>
        </row>
        <row r="9277">
          <cell r="A9277">
            <v>93288</v>
          </cell>
          <cell r="B9277" t="str">
            <v>GUINDASTE HIDRÁULICO AUTOPROPELIDO, COM LANÇA TELESCÓPICA 40 M, CAPACIDADE MÁXIMA 60 T, POTÊNCIA 260 KW - CHI DIURNO. AF_03/2016</v>
          </cell>
          <cell r="C9277" t="str">
            <v>CHI</v>
          </cell>
          <cell r="D9277">
            <v>77.63</v>
          </cell>
        </row>
        <row r="9278">
          <cell r="A9278">
            <v>93296</v>
          </cell>
          <cell r="B9278" t="str">
            <v>GUINDASTE HIDRÁULICO AUTOPROPELIDO, COM LANÇA TELESCÓPICA 40 M, CAPACIDADE MÁXIMA 60 T, POTÊNCIA 260 KW - IMPOSTOS E SEGUROS. AF_03/2016</v>
          </cell>
          <cell r="C9278" t="str">
            <v>H</v>
          </cell>
          <cell r="D9278">
            <v>2.91</v>
          </cell>
        </row>
        <row r="9279">
          <cell r="A9279">
            <v>93350</v>
          </cell>
          <cell r="B9279"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79" t="str">
            <v>UN</v>
          </cell>
          <cell r="D9279">
            <v>684.74</v>
          </cell>
        </row>
        <row r="9280">
          <cell r="A9280">
            <v>93351</v>
          </cell>
          <cell r="B9280"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80" t="str">
            <v>UN</v>
          </cell>
          <cell r="D9280">
            <v>557.84</v>
          </cell>
        </row>
        <row r="9281">
          <cell r="A9281">
            <v>93352</v>
          </cell>
          <cell r="B9281"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81" t="str">
            <v>UN</v>
          </cell>
          <cell r="D9281">
            <v>431.85</v>
          </cell>
        </row>
        <row r="9282">
          <cell r="A9282">
            <v>93353</v>
          </cell>
          <cell r="B9282"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82" t="str">
            <v>UN</v>
          </cell>
          <cell r="D9282">
            <v>308.85000000000002</v>
          </cell>
        </row>
        <row r="9283">
          <cell r="A9283">
            <v>93354</v>
          </cell>
          <cell r="B9283"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83" t="str">
            <v>UN</v>
          </cell>
          <cell r="D9283">
            <v>474.65</v>
          </cell>
        </row>
        <row r="9284">
          <cell r="A9284">
            <v>93355</v>
          </cell>
          <cell r="B9284"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84" t="str">
            <v>UN</v>
          </cell>
          <cell r="D9284">
            <v>392.19</v>
          </cell>
        </row>
        <row r="9285">
          <cell r="A9285">
            <v>93356</v>
          </cell>
          <cell r="B9285"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85" t="str">
            <v>UN</v>
          </cell>
          <cell r="D9285">
            <v>309.44</v>
          </cell>
        </row>
        <row r="9286">
          <cell r="A9286">
            <v>93357</v>
          </cell>
          <cell r="B9286"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86" t="str">
            <v>UN</v>
          </cell>
          <cell r="D9286">
            <v>228.46</v>
          </cell>
        </row>
        <row r="9287">
          <cell r="A9287">
            <v>93358</v>
          </cell>
          <cell r="B9287" t="str">
            <v>ESCAVAÇÃO MANUAL DE VALAS. AF_03/2016</v>
          </cell>
          <cell r="C9287" t="str">
            <v>M3</v>
          </cell>
          <cell r="D9287">
            <v>55.58</v>
          </cell>
        </row>
        <row r="9288">
          <cell r="A9288">
            <v>93360</v>
          </cell>
          <cell r="B9288" t="str">
            <v>REATERRO MECANIZADO DE VALA COM ESCAVADEIRA HIDRÁULICA (CAPACIDADE DA CAÇAMBA: 0,8 M³ / POTÊNCIA: 111 HP), LARGURA DE 1,5 A 2,5 M, PROFUNDIDADE ATÉ 1,5 M, COM SOLO (SEM SUBSTITUIÇÃO) DE 1ª CATEGORIA EM LOCAIS COM ALTO NÍVEL DE INTERFERÊNCIA. AF_04/2016</v>
          </cell>
          <cell r="C9288" t="str">
            <v>M3</v>
          </cell>
          <cell r="D9288">
            <v>13.16</v>
          </cell>
        </row>
        <row r="9289">
          <cell r="A9289">
            <v>93361</v>
          </cell>
          <cell r="B9289" t="str">
            <v>REATERRO MECANIZADO DE VALA COM ESCAVADEIRA HIDRÁULICA (CAPACIDADE DA CAÇAMBA: 0,8 M³ / POTÊNCIA: 111 HP), LARGURA ATÉ 1,5 M, PROFUNDIDADE DE 1,5 A 3,0 M, COM SOLO (SEM SUBSTITUIÇÃO) DE 1ª CATEGORIA EM LOCAIS COM ALTO NÍVEL DE INTERFERÊNCIA. AF_04/2016</v>
          </cell>
          <cell r="C9289" t="str">
            <v>M3</v>
          </cell>
          <cell r="D9289">
            <v>10.93</v>
          </cell>
        </row>
        <row r="9290">
          <cell r="A9290">
            <v>93362</v>
          </cell>
          <cell r="B9290" t="str">
            <v>REATERRO MECANIZADO DE VALA COM ESCAVADEIRA HIDRÁULICA (CAPACIDADE DA CAÇAMBA: 0,8 M³ / POTÊNCIA: 111 HP), LARGURA DE 1,5 A 2,5 M, PROFUNDIDADE DE 1,5 A 3,0 M, COM SOLO (SEM SUBSTITUIÇÃO) DE 1ª CATEGORIA EM LOCAIS COM ALTO NÍVEL DE INTERFERÊNCIA. AF_04/2016</v>
          </cell>
          <cell r="C9290" t="str">
            <v>M3</v>
          </cell>
          <cell r="D9290">
            <v>7.95</v>
          </cell>
        </row>
        <row r="9291">
          <cell r="A9291">
            <v>93363</v>
          </cell>
          <cell r="B9291" t="str">
            <v>REATERRO MECANIZADO DE VALA COM ESCAVADEIRA HIDRÁULICA (CAPACIDADE DA CAÇAMBA: 0,8 M³ / POTÊNCIA: 111 HP), LARGURA ATÉ 1,5 M, PROFUNDIDADE DE 3,0 A 4,5 M COM SOLO (SEM SUBSTITUIÇÃO) DE 1ª CATEGORIA EM LOCAIS COM ALTO NÍVEL DE INTERFERÊNCIA. AF_04/2016</v>
          </cell>
          <cell r="C9291" t="str">
            <v>M3</v>
          </cell>
          <cell r="D9291">
            <v>8.6</v>
          </cell>
        </row>
        <row r="9292">
          <cell r="A9292">
            <v>93364</v>
          </cell>
          <cell r="B9292" t="str">
            <v>REATERRO MECANIZADO DE VALA COM ESCAVADEIRA HIDRÁULICA (CAPACIDADE DA CAÇAMBA: 0,8 M³ / POTÊNCIA: 111 HP), LARGURA DE 1,5 A 2,5 M, PROFUNDIDADE DE 3,0  A 4,5 M, COM SOLO (SEM SUBSTITUIÇÃO) DE 1ª CATEGORIA EM LOCAIS COM ALTO NÍVEL DE INTERFERÊNCIA. AF_04/2016</v>
          </cell>
          <cell r="C9292" t="str">
            <v>M3</v>
          </cell>
          <cell r="D9292">
            <v>6.8</v>
          </cell>
        </row>
        <row r="9293">
          <cell r="A9293">
            <v>93365</v>
          </cell>
          <cell r="B9293" t="str">
            <v>REATERRO MECANIZADO DE VALA COM ESCAVADEIRA HIDRÁULICA (CAPACIDADE DA CAÇAMBA: 0,8 M³ / POTÊNCIA: 111 HP), LARGURA ATÉ 1,5 M, PROFUNDIDADE DE 4,5 A 6,0 M, COM SOLO (SEM SUBSTITUIÇÃO) DE 1ª CATEGORIA EM LOCAIS COM ALTO NÍVEL DE INTERFERÊNCIA. AF_04/2016</v>
          </cell>
          <cell r="C9293" t="str">
            <v>M3</v>
          </cell>
          <cell r="D9293">
            <v>7.57</v>
          </cell>
        </row>
        <row r="9294">
          <cell r="A9294">
            <v>93366</v>
          </cell>
          <cell r="B9294" t="str">
            <v>REATERRO MECANIZADO DE VALA COM ESCAVADEIRA HIDRÁULICA (CAPACIDADE DA CAÇAMBA: 0,8 M³ / POTÊNCIA: 111 HP), LARGURA DE 1,5 A 2,5 M, PROFUNDIDADE DE 4,5 A 6,0 M, COM SOLO (SEM SUBSTITUIÇÃO) DE 1ª CATEGORIA EM LOCAIS COM ALTO NÍVEL DE INTERFERÊNCIA. AF_04/2016</v>
          </cell>
          <cell r="C9294" t="str">
            <v>M3</v>
          </cell>
          <cell r="D9294">
            <v>6.23</v>
          </cell>
        </row>
        <row r="9295">
          <cell r="A9295">
            <v>93367</v>
          </cell>
          <cell r="B9295" t="str">
            <v>REATERRO MECANIZADO DE VALA COM ESCAVADEIRA HIDRÁULICA (CAPACIDADE DA CAÇAMBA: 0,8 M³ / POTÊNCIA: 111 HP), LARGURA DE 1,5 A 2,5 M, PROFUNDIDADE ATÉ 1,5 M, COM SOLO (SEM SUBSTITUIÇÃO) DE 1ª CATEGORIA EM LOCAIS COM BAIXO NÍVEL DE INTERFERÊNCIA. AF_04/2016</v>
          </cell>
          <cell r="C9295" t="str">
            <v>M3</v>
          </cell>
          <cell r="D9295">
            <v>12.29</v>
          </cell>
        </row>
        <row r="9296">
          <cell r="A9296">
            <v>93368</v>
          </cell>
          <cell r="B9296" t="str">
            <v>REATERRO MECANIZADO DE VALA COM ESCAVADEIRA HIDRÁULICA (CAPACIDADE DA CAÇAMBA: 0,8 M³ / POTÊNCIA: 111 HP), LARGURA ATÉ 1,5 M, PROFUNDIDADE DE 1,5 A 3,0 M, COM SOLO (SEM SUBSTITUIÇÃO) DE 1ª CATEGORIA EM LOCAIS COM BAIXO NÍVEL DE INTERFERÊNCIA. AF_04/2016</v>
          </cell>
          <cell r="C9296" t="str">
            <v>M3</v>
          </cell>
          <cell r="D9296">
            <v>9.98</v>
          </cell>
        </row>
        <row r="9297">
          <cell r="A9297">
            <v>93369</v>
          </cell>
          <cell r="B9297" t="str">
            <v>REATERRO MECANIZADO DE VALA COM ESCAVADEIRA HIDRÁULICA (CAPACIDADE DA CAÇAMBA: 0,8 M³ / POTÊNCIA: 111 HP), LARGURA DE 1,5 A 2,5 M, PROFUNDIDADE DE 1,5 A 3,0 M, COM SOLO (SEM SUBSTITUIÇÃO) DE 1ª CATEGORIA EM LOCAIS COM BAIXO NÍVEL DE INTERFERÊNCIA. AF_04/2016</v>
          </cell>
          <cell r="C9297" t="str">
            <v>M3</v>
          </cell>
          <cell r="D9297">
            <v>7.06</v>
          </cell>
        </row>
        <row r="9298">
          <cell r="A9298">
            <v>93370</v>
          </cell>
          <cell r="B9298" t="str">
            <v>REATERRO MECANIZADO DE VALA COM ESCAVADEIRA HIDRÁULICA (CAPACIDADE DA CAÇAMBA: 0,8 M³ / POTÊNCIA: 111 HP), LARGURA ATÉ 1,5 M, PROFUNDIDADE DE 3,0 A 4,5 M, COM SOLO (SEM SUBSTITUIÇÃO) DE 1ª CATEGORIA EM LOCAIS COM BAIXO NÍVEL DE INTERFERÊNCIA. AF_04/2016</v>
          </cell>
          <cell r="C9298" t="str">
            <v>M3</v>
          </cell>
          <cell r="D9298">
            <v>7.73</v>
          </cell>
        </row>
        <row r="9299">
          <cell r="A9299">
            <v>93371</v>
          </cell>
          <cell r="B9299" t="str">
            <v>REATERRO MECANIZADO DE VALA COM ESCAVADEIRA HIDRÁULICA (CAPACIDADE DA CAÇAMBA: 0,8 M³ / POTÊNCIA: 111 HP), LARGURA DE 1,5 A 2,5 M, PROFUNDIDADE DE 3,0 A 4,5 M, COM SOLO (SEM SUBSTITUIÇÃO) DE 1ª CATEGORIA EM LOCAIS COM BAIXO NÍVEL DE INTERFERÊNCIA. AF_04/2016</v>
          </cell>
          <cell r="C9299" t="str">
            <v>M3</v>
          </cell>
          <cell r="D9299">
            <v>5.93</v>
          </cell>
        </row>
        <row r="9300">
          <cell r="A9300">
            <v>93372</v>
          </cell>
          <cell r="B9300" t="str">
            <v>REATERRO MECANIZADO DE VALA COM ESCAVADEIRA HIDRÁULICA (CAPACIDADE DA CAÇAMBA: 0,8 M³ / POTÊNCIA: 111 HP), LARGURA ATÉ 1,5 M, PROFUNDIDADE DE 4,5 A 6,0 M, COM SOLO (SEM SUBSTITUIÇÃO) DE 1ª CATEGORIA EM LOCAIS COM BAIXO NÍVEL DE INTERFERÊNCIA. AF_04/2016</v>
          </cell>
          <cell r="C9300" t="str">
            <v>M3</v>
          </cell>
          <cell r="D9300">
            <v>6.75</v>
          </cell>
        </row>
        <row r="9301">
          <cell r="A9301">
            <v>93373</v>
          </cell>
          <cell r="B9301" t="str">
            <v>REATERRO MECANIZADO DE VALA COM ESCAVADEIRA HIDRÁULICA (CAPACIDADE DA CAÇAMBA: 0,8 M³ / POTÊNCIA: 111 HP), LARGURA DE 1,5 A 2,5 M, PROFUNDIDADE DE 4,5 A 6,0 M, COM SOLO (SEM SUBSTITUIÇÃO) DE 1ª CATEGORIA EM LOCAIS COM BAIXO NÍVEL DE INTERFERÊNCIA. AF_04/2016</v>
          </cell>
          <cell r="C9301" t="str">
            <v>M3</v>
          </cell>
          <cell r="D9301">
            <v>5.34</v>
          </cell>
        </row>
        <row r="9302">
          <cell r="A9302">
            <v>93374</v>
          </cell>
          <cell r="B9302" t="str">
            <v>REATERRO MECANIZADO DE VALA COM RETROESCAVADEIRA (CAPACIDADE DA CAÇAMBA DA RETRO: 0,26 M³ / POTÊNCIA: 88 HP), LARGURA ATÉ 0,8 M, PROFUNDIDADE ATÉ 1,5 M, COM SOLO (SEM SUBSTITUIÇÃO) DE 1ª CATEGORIA EM LOCAIS COM ALTO NÍVEL DE INTERFERÊNCIA. AF_04/2016</v>
          </cell>
          <cell r="C9302" t="str">
            <v>M3</v>
          </cell>
          <cell r="D9302">
            <v>17.8</v>
          </cell>
        </row>
        <row r="9303">
          <cell r="A9303">
            <v>93375</v>
          </cell>
          <cell r="B9303" t="str">
            <v>REATERRO MECANIZADO DE VALA COM RETROESCAVADEIRA (CAPACIDADE DA CAÇAMBA DA RETRO: 0,26 M³ / POTÊNCIA: 88 HP), LARGURA DE 0,8 A 1,5 M, PROFUNDIDADE ATÉ 1,5 M, COM SOLO (SEM SUBSTITUIÇÃO) DE 1ª CATEGORIA EM LOCAIS COM ALTO NÍVEL DE INTERFERÊNCIA. AF_04/2016</v>
          </cell>
          <cell r="C9303" t="str">
            <v>M3</v>
          </cell>
          <cell r="D9303">
            <v>12.22</v>
          </cell>
        </row>
        <row r="9304">
          <cell r="A9304">
            <v>93376</v>
          </cell>
          <cell r="B9304" t="str">
            <v>REATERRO MECANIZADO DE VALA COM RETROESCAVADEIRA (CAPACIDADE DA CAÇAMBA DA RETRO: 0,26 M³ / POTÊNCIA: 88 HP), LARGURA ATÉ 0,8 M, PROFUNDIDADE DE 1,5 A 3,0 M, COM SOLO (SEM SUBSTITUIÇÃO) DE 1ª CATEGORIA EM LOCAIS COM ALTO NÍVEL DE INTERFERÊNCIA. AF_04/2016</v>
          </cell>
          <cell r="C9304" t="str">
            <v>M3</v>
          </cell>
          <cell r="D9304">
            <v>9.6999999999999993</v>
          </cell>
        </row>
        <row r="9305">
          <cell r="A9305">
            <v>93377</v>
          </cell>
          <cell r="B9305" t="str">
            <v>REATERRO MECANIZADO DE VALA COM RETROESCAVADEIRA (CAPACIDADE DA CAÇAMBA DA RETRO: 0,26 M³ / POTÊNCIA: 88 HP), LARGURA DE 0,8 A 1,5 M, PROFUNDIDADE DE 1,5 A 3,0 M, COM SOLO (SEM SUBSTITUIÇÃO) DE 1ª CATEGORIA EM LOCAIS COM ALTO NÍVEL DE INTERFERÊNCIA. AF_04/2016</v>
          </cell>
          <cell r="C9305" t="str">
            <v>M3</v>
          </cell>
          <cell r="D9305">
            <v>6.49</v>
          </cell>
        </row>
        <row r="9306">
          <cell r="A9306">
            <v>93378</v>
          </cell>
          <cell r="B9306" t="str">
            <v>REATERRO MECANIZADO DE VALA COM RETROESCAVADEIRA (CAPACIDADE DA CAÇAMBA DA RETRO: 0,26 M³ / POTÊNCIA: 88 HP), LARGURA ATÉ 0,8 M, PROFUNDIDADE ATÉ 1,5 M, COM SOLO (SEM SUBSTITUIÇÃO) DE 1ª CATEGORIA EM LOCAIS COM BAIXO NÍVEL DE INTERFERÊNCIA. AF_04/2016</v>
          </cell>
          <cell r="C9306" t="str">
            <v>M3</v>
          </cell>
          <cell r="D9306">
            <v>16.75</v>
          </cell>
        </row>
        <row r="9307">
          <cell r="A9307">
            <v>93379</v>
          </cell>
          <cell r="B9307" t="str">
            <v>REATERRO MECANIZADO DE VALA COM RETROESCAVADEIRA (CAPACIDADE DA CAÇAMBA DA RETRO: 0,26 M³ / POTÊNCIA: 88 HP), LARGURA DE 0,8 A 1,5 M, PROFUNDIDADE ATÉ 1,5 M, COM SOLO (SEM SUBSTITUIÇÃO) DE 1ª CATEGORIA EM LOCAIS COM BAIXO NÍVEL DE INTERFERÊNCIA. AF_04/2016</v>
          </cell>
          <cell r="C9307" t="str">
            <v>M3</v>
          </cell>
          <cell r="D9307">
            <v>11.41</v>
          </cell>
        </row>
        <row r="9308">
          <cell r="A9308">
            <v>93380</v>
          </cell>
          <cell r="B9308" t="str">
            <v>REATERRO MECANIZADO DE VALA COM RETROESCAVADEIRA (CAPACIDADE DA CAÇAMBA DA RETRO: 0,26 M³ / POTÊNCIA: 88 HP), LARGURA ATÉ 0,8 M, PROFUNDIDADE DE 1,5 A 3,0 M, COM SOLO (SEM SUBSTITUIÇÃO) DE 1ª CATEGORIA EM LOCAIS COM BAIXO NÍVEL DE INTERFERÊNCIA. AF_04/2016</v>
          </cell>
          <cell r="C9308" t="str">
            <v>M3</v>
          </cell>
          <cell r="D9308">
            <v>9.07</v>
          </cell>
        </row>
        <row r="9309">
          <cell r="A9309">
            <v>93381</v>
          </cell>
          <cell r="B9309" t="str">
            <v>REATERRO MECANIZADO DE VALA COM RETROESCAVADEIRA (CAPACIDADE DA CAÇAMBA DA RETRO: 0,26 M³ / POTÊNCIA: 88 HP), LARGURA DE 0,8 A 1,5 M, PROFUNDIDADE DE 1,5 A 3,0 M, COM SOLO (SEM SUBSTITUIÇÃO) DE 1ª CATEGORIA EM LOCAIS COM BAIXO NÍVEL DE INTERFERÊNCIA. AF_04/2016</v>
          </cell>
          <cell r="C9309" t="str">
            <v>M3</v>
          </cell>
          <cell r="D9309">
            <v>6.04</v>
          </cell>
        </row>
        <row r="9310">
          <cell r="A9310">
            <v>93382</v>
          </cell>
          <cell r="B9310" t="str">
            <v>REATERRO MANUAL DE VALAS COM COMPACTAÇÃO MECANIZADA. AF_04/2016</v>
          </cell>
          <cell r="C9310" t="str">
            <v>M3</v>
          </cell>
          <cell r="D9310">
            <v>19.510000000000002</v>
          </cell>
        </row>
        <row r="9311">
          <cell r="A9311">
            <v>93389</v>
          </cell>
          <cell r="B9311" t="str">
            <v>REVESTIMENTO CERÂMICO PARA PISO COM PLACAS TIPO ESMALTADA PADRÃO POPULAR DE DIMENSÕES 35X35 CM APLICADA EM AMBIENTES DE ÁREA MENOR QUE 5 M2. AF_06/2014</v>
          </cell>
          <cell r="C9311" t="str">
            <v>M2</v>
          </cell>
          <cell r="D9311">
            <v>30.26</v>
          </cell>
        </row>
        <row r="9312">
          <cell r="A9312">
            <v>93390</v>
          </cell>
          <cell r="B9312" t="str">
            <v>REVESTIMENTO CERÂMICO PARA PISO COM PLACAS TIPO ESMALTADA PADRÃO POPULAR DE DIMENSÕES 35X35 CM APLICADA EM AMBIENTES DE ÁREA ENTRE 5 M2 E 10 M2. AF_06/2014</v>
          </cell>
          <cell r="C9312" t="str">
            <v>M2</v>
          </cell>
          <cell r="D9312">
            <v>25.79</v>
          </cell>
        </row>
        <row r="9313">
          <cell r="A9313">
            <v>93391</v>
          </cell>
          <cell r="B9313" t="str">
            <v>REVESTIMENTO CERÂMICO PARA PISO COM PLACAS TIPO ESMALTADA PADRÃO POPULAR DE DIMENSÕES 35X35 CM APLICADA EM AMBIENTES DE ÁREA MAIOR QUE 10 M2. AF_06/2014</v>
          </cell>
          <cell r="C9313" t="str">
            <v>M2</v>
          </cell>
          <cell r="D9313">
            <v>22.02</v>
          </cell>
        </row>
        <row r="9314">
          <cell r="A9314">
            <v>93392</v>
          </cell>
          <cell r="B9314" t="str">
            <v>REVESTIMENTO CERÂMICO PARA PAREDES INTERNAS COM PLACAS TIPO ESMALTADA PADRÃO POPULAR DE DIMENSÕES 20X20 CM APLICADAS EM AMBIENTES DE ÁREA MENOR QUE 5 M2 NA ALTURA INTEIRA DAS PAREDES. AF_06/2014</v>
          </cell>
          <cell r="C9314" t="str">
            <v>M2</v>
          </cell>
          <cell r="D9314">
            <v>41.09</v>
          </cell>
        </row>
        <row r="9315">
          <cell r="A9315">
            <v>93393</v>
          </cell>
          <cell r="B9315" t="str">
            <v>REVESTIMENTO CERÂMICO PARA PAREDES INTERNAS COM PLACAS TIPO ESMALTADA PADRÃO POPULAR DE DIMENSÕES 20X20 CM APLICADAS EM AMBIENTES DE ÁREA MAIOR QUE 5 M2 NA ALTURA INTEIRA DAS PAREDES. AF_06/2014</v>
          </cell>
          <cell r="C9315" t="str">
            <v>M2</v>
          </cell>
          <cell r="D9315">
            <v>35.94</v>
          </cell>
        </row>
        <row r="9316">
          <cell r="A9316">
            <v>93394</v>
          </cell>
          <cell r="B9316" t="str">
            <v>REVESTIMENTO CERÂMICO PARA PAREDES INTERNAS COM PLACAS TIPO ESMALTADA PADRÃO POPULAR DE DIMENSÕES 20X20 CM APLICADAS EM AMBIENTES DE ÁREA MENOR QUE 5 M2 A MEIA ALTURA DAS PAREDES. AF_06/2014</v>
          </cell>
          <cell r="C9316" t="str">
            <v>M2</v>
          </cell>
          <cell r="D9316">
            <v>42.95</v>
          </cell>
        </row>
        <row r="9317">
          <cell r="A9317">
            <v>93395</v>
          </cell>
          <cell r="B9317" t="str">
            <v>REVESTIMENTO CERÂMICO PARA PAREDES INTERNAS COM PLACAS TIPO ESMALTADA PADRÃO POPULAR DE DIMENSÕES 20X20 CM APLICADAS EM AMBIENTES DE ÁREA MAIOR QUE 5 M2 A MEIA ALTURA DAS PAREDES. AF_06/2014</v>
          </cell>
          <cell r="C9317" t="str">
            <v>M2</v>
          </cell>
          <cell r="D9317">
            <v>40.630000000000003</v>
          </cell>
        </row>
        <row r="9318">
          <cell r="A9318">
            <v>93396</v>
          </cell>
          <cell r="B9318" t="str">
            <v>BANCADA GRANITO CINZA POLIDO 0,50 X 0,60M, INCL. CUBA DE EMBUTIR OVAL LOUÇA BRANCA 35 X 50CM, VÁLVULA METAL CROMADO, SIFÃO FLEXÍVEL PVC, ENGATE 30CM FLEXÍVEL PLÁSTICO E TORNEIRA CROMADA DE MESA, PADRÃO POPULAR - FORNEC. E INSTALAÇÃO. AF_12/2013</v>
          </cell>
          <cell r="C9318" t="str">
            <v>UN</v>
          </cell>
          <cell r="D9318">
            <v>470.36</v>
          </cell>
        </row>
        <row r="9319">
          <cell r="A9319">
            <v>93397</v>
          </cell>
          <cell r="B9319" t="str">
            <v>GUINDAUTO HIDRÁULICO, CAPACIDADE MÁXIMA DE CARGA 3300 KG, MOMENTO MÁXIMO DE CARGA 5,8 TM, ALCANCE MÁXIMO HORIZONTAL 7,60 M, INCLUSIVE CAMINHÃO TOCO PBT 16.000 KG, POTÊNCIA DE 189 CV - DEPRECIAÇÃO. AF_03/2016</v>
          </cell>
          <cell r="C9319" t="str">
            <v>H</v>
          </cell>
          <cell r="D9319">
            <v>6.92</v>
          </cell>
        </row>
        <row r="9320">
          <cell r="A9320">
            <v>93398</v>
          </cell>
          <cell r="B9320" t="str">
            <v>GUINDAUTO HIDRÁULICO, CAPACIDADE MÁXIMA DE CARGA 3300 KG, MOMENTO MÁXIMO DE CARGA 5,8 TM, ALCANCE MÁXIMO HORIZONTAL 7,60 M, INCLUSIVE CAMINHÃO TOCO PBT 16.000 KG, POTÊNCIA DE 189 CV - JUROS. AF_03/2016</v>
          </cell>
          <cell r="C9320" t="str">
            <v>H</v>
          </cell>
          <cell r="D9320">
            <v>2.76</v>
          </cell>
        </row>
        <row r="9321">
          <cell r="A9321">
            <v>93399</v>
          </cell>
          <cell r="B9321" t="str">
            <v>GUINDAUTO HIDRÁULICO, CAPACIDADE MÁXIMA DE CARGA 3300 KG, MOMENTO MÁXIMO DE CARGA 5,8 TM, ALCANCE MÁXIMO HORIZONTAL 7,60 M, INCLUSIVE CAMINHÃO TOCO PBT 16.000 KG, POTÊNCIA DE 189 CV  IMPOSTOS E SEGUROS. AF_03/2016</v>
          </cell>
          <cell r="C9321" t="str">
            <v>H</v>
          </cell>
          <cell r="D9321">
            <v>0.55000000000000004</v>
          </cell>
        </row>
        <row r="9322">
          <cell r="A9322">
            <v>93400</v>
          </cell>
          <cell r="B9322" t="str">
            <v>GUINDAUTO HIDRÁULICO, CAPACIDADE MÁXIMA DE CARGA 3300 KG, MOMENTO MÁXIMO DE CARGA 5,8 TM, ALCANCE MÁXIMO HORIZONTAL 7,60 M, INCLUSIVE CAMINHÃO TOCO PBT 16.000 KG, POTÊNCIA DE 189 CV - MANUTENÇÃO. AF_03/2016</v>
          </cell>
          <cell r="C9322" t="str">
            <v>H</v>
          </cell>
          <cell r="D9322">
            <v>12.97</v>
          </cell>
        </row>
        <row r="9323">
          <cell r="A9323">
            <v>93401</v>
          </cell>
          <cell r="B9323" t="str">
            <v>GUINDAUTO HIDRÁULICO, CAPACIDADE MÁXIMA DE CARGA 3300 KG, MOMENTO MÁXIMO DE CARGA 5,8 TM, ALCANCE MÁXIMO HORIZONTAL 7,60 M, INCLUSIVE CAMINHÃO TOCO PBT 16.000 KG, POTÊNCIA DE 189 CV - MATERIAIS NA OPERAÇÃO. AF_03/2016</v>
          </cell>
          <cell r="C9323" t="str">
            <v>H</v>
          </cell>
          <cell r="D9323">
            <v>91.14</v>
          </cell>
        </row>
        <row r="9324">
          <cell r="A9324">
            <v>93402</v>
          </cell>
          <cell r="B9324" t="str">
            <v>GUINDAUTO HIDRÁULICO, CAPACIDADE MÁXIMA DE CARGA 3300 KG, MOMENTO MÁXIMO DE CARGA 5,8 TM, ALCANCE MÁXIMO HORIZONTAL 7,60 M, INCLUSIVE CAMINHÃO TOCO PBT 16.000 KG, POTÊNCIA DE 189 CV - CHP DIURNO. AF_03/2016</v>
          </cell>
          <cell r="C9324" t="str">
            <v>CHP</v>
          </cell>
          <cell r="D9324">
            <v>129.38999999999999</v>
          </cell>
        </row>
        <row r="9325">
          <cell r="A9325">
            <v>93403</v>
          </cell>
          <cell r="B9325" t="str">
            <v>GUINDAUTO HIDRÁULICO, CAPACIDADE MÁXIMA DE CARGA 3300 KG, MOMENTO MÁXIMO DE CARGA 5,8 TM, ALCANCE MÁXIMO HORIZONTAL 7,60 M, INCLUSIVE CAMINHÃO TOCO PBT 16.000 KG, POTÊNCIA DE 189 CV - CHI DIURNO. AF_03/2016</v>
          </cell>
          <cell r="C9325" t="str">
            <v>CHI</v>
          </cell>
          <cell r="D9325">
            <v>25.28</v>
          </cell>
        </row>
        <row r="9326">
          <cell r="A9326">
            <v>93404</v>
          </cell>
          <cell r="B9326"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326" t="str">
            <v>H</v>
          </cell>
          <cell r="D9326">
            <v>3.61</v>
          </cell>
        </row>
        <row r="9327">
          <cell r="A9327">
            <v>93405</v>
          </cell>
          <cell r="B9327"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327" t="str">
            <v>H</v>
          </cell>
          <cell r="D9327">
            <v>0.71</v>
          </cell>
        </row>
        <row r="9328">
          <cell r="A9328">
            <v>93406</v>
          </cell>
          <cell r="B9328"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328" t="str">
            <v>H</v>
          </cell>
          <cell r="D9328">
            <v>4.5199999999999996</v>
          </cell>
        </row>
        <row r="9329">
          <cell r="A9329">
            <v>93407</v>
          </cell>
          <cell r="B9329"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329" t="str">
            <v>H</v>
          </cell>
          <cell r="D9329">
            <v>30.39</v>
          </cell>
        </row>
        <row r="9330">
          <cell r="A9330">
            <v>93408</v>
          </cell>
          <cell r="B9330"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330" t="str">
            <v>CHP</v>
          </cell>
          <cell r="D9330">
            <v>50.15</v>
          </cell>
        </row>
        <row r="9331">
          <cell r="A9331">
            <v>93409</v>
          </cell>
          <cell r="B9331"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331" t="str">
            <v>CHI</v>
          </cell>
          <cell r="D9331">
            <v>15.24</v>
          </cell>
        </row>
        <row r="9332">
          <cell r="A9332">
            <v>93411</v>
          </cell>
          <cell r="B9332" t="str">
            <v>GERADOR PORTÁTIL MONOFÁSICO, POTÊNCIA 5500 VA, MOTOR A GASOLINA, POTÊNCIA DO MOTOR 13 CV - DEPRECIAÇÃO. AF_03/2016</v>
          </cell>
          <cell r="C9332" t="str">
            <v>H</v>
          </cell>
          <cell r="D9332">
            <v>0.14000000000000001</v>
          </cell>
        </row>
        <row r="9333">
          <cell r="A9333">
            <v>93412</v>
          </cell>
          <cell r="B9333" t="str">
            <v>GERADOR PORTÁTIL MONOFÁSICO, POTÊNCIA 5500 VA, MOTOR A GASOLINA, POTÊNCIA DO MOTOR 13 CV - JUROS. AF_03/2016</v>
          </cell>
          <cell r="C9333" t="str">
            <v>H</v>
          </cell>
          <cell r="D9333">
            <v>0.05</v>
          </cell>
        </row>
        <row r="9334">
          <cell r="A9334">
            <v>93413</v>
          </cell>
          <cell r="B9334" t="str">
            <v>GERADOR PORTÁTIL MONOFÁSICO, POTÊNCIA 5500 VA, MOTOR A GASOLINA, POTÊNCIA DO MOTOR 13 CV - MANUTENÇÃO. AF_03/2016</v>
          </cell>
          <cell r="C9334" t="str">
            <v>H</v>
          </cell>
          <cell r="D9334">
            <v>0.13</v>
          </cell>
        </row>
        <row r="9335">
          <cell r="A9335">
            <v>93414</v>
          </cell>
          <cell r="B9335" t="str">
            <v>GERADOR PORTÁTIL MONOFÁSICO, POTÊNCIA 5500 VA, MOTOR A GASOLINA, POTÊNCIA DO MOTOR 13 CV - MATERIAIS NA OPERAÇÃO. AF_03/2016</v>
          </cell>
          <cell r="C9335" t="str">
            <v>H</v>
          </cell>
          <cell r="D9335">
            <v>7.75</v>
          </cell>
        </row>
        <row r="9336">
          <cell r="A9336">
            <v>93415</v>
          </cell>
          <cell r="B9336" t="str">
            <v>GERADOR PORTÁTIL MONOFÁSICO, POTÊNCIA 5500 VA, MOTOR A GASOLINA, POTÊNCIA DO MOTOR 13 CV - CHP DIURNO. AF_03/2016</v>
          </cell>
          <cell r="C9336" t="str">
            <v>CHP</v>
          </cell>
          <cell r="D9336">
            <v>8.07</v>
          </cell>
        </row>
        <row r="9337">
          <cell r="A9337">
            <v>93416</v>
          </cell>
          <cell r="B9337" t="str">
            <v>GERADOR PORTÁTIL MONOFÁSICO, POTÊNCIA 5500 VA, MOTOR A GASOLINA, POTÊNCIA DO MOTOR 13 CV - CHI DIURNO. AF_03/2016</v>
          </cell>
          <cell r="C9337" t="str">
            <v>CHI</v>
          </cell>
          <cell r="D9337">
            <v>0.19</v>
          </cell>
        </row>
        <row r="9338">
          <cell r="A9338">
            <v>93417</v>
          </cell>
          <cell r="B9338" t="str">
            <v>GRUPO GERADOR REBOCÁVEL, POTÊNCIA 66 KVA, MOTOR A DIESEL - DEPRECIAÇÃO. AF_03/2016</v>
          </cell>
          <cell r="C9338" t="str">
            <v>H</v>
          </cell>
          <cell r="D9338">
            <v>1.9</v>
          </cell>
        </row>
        <row r="9339">
          <cell r="A9339">
            <v>93418</v>
          </cell>
          <cell r="B9339" t="str">
            <v>GRUPO GERADOR REBOCÁVEL, POTÊNCIA 66 KVA, MOTOR A DIESEL - JUROS. AF_03/2016</v>
          </cell>
          <cell r="C9339" t="str">
            <v>H</v>
          </cell>
          <cell r="D9339">
            <v>0.65</v>
          </cell>
        </row>
        <row r="9340">
          <cell r="A9340">
            <v>93419</v>
          </cell>
          <cell r="B9340" t="str">
            <v>GRUPO GERADOR REBOCÁVEL, POTÊNCIA 66 KVA, MOTOR A DIESEL - MANUTENÇÃO. AF_03/2016</v>
          </cell>
          <cell r="C9340" t="str">
            <v>H</v>
          </cell>
          <cell r="D9340">
            <v>1.7</v>
          </cell>
        </row>
        <row r="9341">
          <cell r="A9341">
            <v>93420</v>
          </cell>
          <cell r="B9341" t="str">
            <v>GRUPO GERADOR REBOCÁVEL, POTÊNCIA 66 KVA, MOTOR A DIESEL - MATERIAIS NA OPERAÇÃO. AF_03/2016</v>
          </cell>
          <cell r="C9341" t="str">
            <v>H</v>
          </cell>
          <cell r="D9341">
            <v>38.65</v>
          </cell>
        </row>
        <row r="9342">
          <cell r="A9342">
            <v>93421</v>
          </cell>
          <cell r="B9342" t="str">
            <v>GRUPO GERADOR REBOCÁVEL, POTÊNCIA 66 KVA, MOTOR A DIESEL - CHP DIURNO. AF_03/2016</v>
          </cell>
          <cell r="C9342" t="str">
            <v>CHP</v>
          </cell>
          <cell r="D9342">
            <v>42.9</v>
          </cell>
        </row>
        <row r="9343">
          <cell r="A9343">
            <v>93422</v>
          </cell>
          <cell r="B9343" t="str">
            <v>GRUPO GERADOR REBOCÁVEL, POTÊNCIA 66 KVA, MOTOR A DIESEL - CHI DIURNO. AF_03/2016</v>
          </cell>
          <cell r="C9343" t="str">
            <v>CHI</v>
          </cell>
          <cell r="D9343">
            <v>2.5499999999999998</v>
          </cell>
        </row>
        <row r="9344">
          <cell r="A9344">
            <v>93423</v>
          </cell>
          <cell r="B9344" t="str">
            <v>GRUPO GERADOR ESTACIONÁRIO, POTÊNCIA 150 KVA, MOTOR A DIESEL- DEPRECIAÇÃO. AF_03/2016</v>
          </cell>
          <cell r="C9344" t="str">
            <v>H</v>
          </cell>
          <cell r="D9344">
            <v>2.7</v>
          </cell>
        </row>
        <row r="9345">
          <cell r="A9345">
            <v>93424</v>
          </cell>
          <cell r="B9345" t="str">
            <v>GRUPO GERADOR ESTACIONÁRIO, POTÊNCIA 150 KVA, MOTOR A DIESEL- JUROS. AF_03/2016</v>
          </cell>
          <cell r="C9345" t="str">
            <v>H</v>
          </cell>
          <cell r="D9345">
            <v>0.92</v>
          </cell>
        </row>
        <row r="9346">
          <cell r="A9346">
            <v>93425</v>
          </cell>
          <cell r="B9346" t="str">
            <v>GRUPO GERADOR ESTACIONÁRIO, POTÊNCIA 150 KVA, MOTOR A DIESEL- MANUTENÇÃO. AF_03/2016</v>
          </cell>
          <cell r="C9346" t="str">
            <v>H</v>
          </cell>
          <cell r="D9346">
            <v>2.41</v>
          </cell>
        </row>
        <row r="9347">
          <cell r="A9347">
            <v>93426</v>
          </cell>
          <cell r="B9347" t="str">
            <v>GRUPO GERADOR ESTACIONÁRIO, POTÊNCIA 150 KVA, MOTOR A DIESEL- MATERIAIS NA OPERAÇÃO. AF_03/2016</v>
          </cell>
          <cell r="C9347" t="str">
            <v>H</v>
          </cell>
          <cell r="D9347">
            <v>92.38</v>
          </cell>
        </row>
        <row r="9348">
          <cell r="A9348">
            <v>93427</v>
          </cell>
          <cell r="B9348" t="str">
            <v>GRUPO GERADOR ESTACIONÁRIO, POTÊNCIA 150 KVA, MOTOR A DIESEL- CHP DIURNO. AF_03/2016</v>
          </cell>
          <cell r="C9348" t="str">
            <v>CHP</v>
          </cell>
          <cell r="D9348">
            <v>98.41</v>
          </cell>
        </row>
        <row r="9349">
          <cell r="A9349">
            <v>93428</v>
          </cell>
          <cell r="B9349" t="str">
            <v>GRUPO GERADOR ESTACIONÁRIO, POTÊNCIA 150 KVA, MOTOR A DIESEL- CHI DIURNO. AF_03/2016</v>
          </cell>
          <cell r="C9349" t="str">
            <v>CHI</v>
          </cell>
          <cell r="D9349">
            <v>3.62</v>
          </cell>
        </row>
        <row r="9350">
          <cell r="A9350">
            <v>93429</v>
          </cell>
          <cell r="B9350" t="str">
            <v>USINA DE MISTURA ASFÁLTICA À QUENTE, TIPO CONTRA FLUXO, PROD 40 A 80 TON/HORA - DEPRECIAÇÃO. AF_03/2016</v>
          </cell>
          <cell r="C9350" t="str">
            <v>H</v>
          </cell>
          <cell r="D9350">
            <v>62</v>
          </cell>
        </row>
        <row r="9351">
          <cell r="A9351">
            <v>93430</v>
          </cell>
          <cell r="B9351" t="str">
            <v>USINA DE MISTURA ASFÁLTICA À QUENTE, TIPO CONTRA FLUXO, PROD 40 A 80 TON/HORA - JUROS. AF_03/2016</v>
          </cell>
          <cell r="C9351" t="str">
            <v>H</v>
          </cell>
          <cell r="D9351">
            <v>21.23</v>
          </cell>
        </row>
        <row r="9352">
          <cell r="A9352">
            <v>93431</v>
          </cell>
          <cell r="B9352" t="str">
            <v>USINA DE MISTURA ASFÁLTICA À QUENTE, TIPO CONTRA FLUXO, PROD 40 A 80 TON/HORA - MANUTENÇÃO. AF_03/2016</v>
          </cell>
          <cell r="C9352" t="str">
            <v>H</v>
          </cell>
          <cell r="D9352">
            <v>99.66</v>
          </cell>
        </row>
        <row r="9353">
          <cell r="A9353">
            <v>93432</v>
          </cell>
          <cell r="B9353" t="str">
            <v>USINA DE MISTURA ASFÁLTICA À QUENTE, TIPO CONTRA FLUXO, PROD 40 A 80 TON/HORA - MATERIAIS NA OPERAÇÃO. AF_03/2016</v>
          </cell>
          <cell r="C9353" t="str">
            <v>H</v>
          </cell>
          <cell r="D9353">
            <v>1747.2</v>
          </cell>
        </row>
        <row r="9354">
          <cell r="A9354">
            <v>93433</v>
          </cell>
          <cell r="B9354" t="str">
            <v>USINA DE MISTURA ASFÁLTICA À QUENTE, TIPO CONTRA FLUXO, PROD 40 A 80 TON/HORA - CHP DIURNO. AF_03/2016</v>
          </cell>
          <cell r="C9354" t="str">
            <v>CHP</v>
          </cell>
          <cell r="D9354">
            <v>2001.13</v>
          </cell>
        </row>
        <row r="9355">
          <cell r="A9355">
            <v>93434</v>
          </cell>
          <cell r="B9355" t="str">
            <v>USINA DE MISTURA ASFÁLTICA À QUENTE, TIPO CONTRA FLUXO, PROD 40 A 80 TON/HORA - CHI DIURNO. AF_03/2016</v>
          </cell>
          <cell r="C9355" t="str">
            <v>CHI</v>
          </cell>
          <cell r="D9355">
            <v>154.27000000000001</v>
          </cell>
        </row>
        <row r="9356">
          <cell r="A9356">
            <v>93435</v>
          </cell>
          <cell r="B9356" t="str">
            <v>USINA DE ASFALTO À FRIO, CAPACIDADE DE 40 A 60 TON/HORA, ELÉTRICA POTÊNCIA 30 CV - DEPRECIAÇÃO. AF_03/2016</v>
          </cell>
          <cell r="C9356" t="str">
            <v>H</v>
          </cell>
          <cell r="D9356">
            <v>3.35</v>
          </cell>
        </row>
        <row r="9357">
          <cell r="A9357">
            <v>93436</v>
          </cell>
          <cell r="B9357" t="str">
            <v>USINA DE ASFALTO À FRIO, CAPACIDADE DE 40 A 60 TON/HORA, ELÉTRICA POTÊNCIA 30 CV - JUROS. AF_03/2016</v>
          </cell>
          <cell r="C9357" t="str">
            <v>H</v>
          </cell>
          <cell r="D9357">
            <v>1.34</v>
          </cell>
        </row>
        <row r="9358">
          <cell r="A9358">
            <v>93437</v>
          </cell>
          <cell r="B9358" t="str">
            <v>USINA DE ASFALTO À FRIO, CAPACIDADE DE 40 A 60 TON/HORA, ELÉTRICA POTÊNCIA 30 CV - MANUTENÇÃO. AF_03/2016</v>
          </cell>
          <cell r="C9358" t="str">
            <v>H</v>
          </cell>
          <cell r="D9358">
            <v>6.29</v>
          </cell>
        </row>
        <row r="9359">
          <cell r="A9359">
            <v>93438</v>
          </cell>
          <cell r="B9359" t="str">
            <v>USINA DE ASFALTO À FRIO, CAPACIDADE DE 40 A 60 TON/HORA, ELÉTRICA POTÊNCIA 30 CV - MATERIAIS NA OPERAÇÃO. AF_03/2016</v>
          </cell>
          <cell r="C9359" t="str">
            <v>H</v>
          </cell>
          <cell r="D9359">
            <v>17.14</v>
          </cell>
        </row>
        <row r="9360">
          <cell r="A9360">
            <v>93439</v>
          </cell>
          <cell r="B9360" t="str">
            <v>USINA DE ASFALTO À FRIO, CAPACIDADE DE 40 A 60 TON/HORA, ELÉTRICA POTÊNCIA 30 CV - CHP DIURNO. AF_03/2016</v>
          </cell>
          <cell r="C9360" t="str">
            <v>CHP</v>
          </cell>
          <cell r="D9360">
            <v>99.16</v>
          </cell>
        </row>
        <row r="9361">
          <cell r="A9361">
            <v>93440</v>
          </cell>
          <cell r="B9361" t="str">
            <v>USINA DE ASFALTO À FRIO, CAPACIDADE DE 40 A 60 TON/HORA, ELÉTRICA POTÊNCIA 30 CV - CHI DIURNO. AF_03/2016</v>
          </cell>
          <cell r="C9361" t="str">
            <v>CHI</v>
          </cell>
          <cell r="D9361">
            <v>75.73</v>
          </cell>
        </row>
        <row r="9362">
          <cell r="A9362">
            <v>93441</v>
          </cell>
          <cell r="B9362"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62" t="str">
            <v>UN</v>
          </cell>
          <cell r="D9362">
            <v>770.09</v>
          </cell>
        </row>
        <row r="9363">
          <cell r="A9363">
            <v>93442</v>
          </cell>
          <cell r="B9363"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63" t="str">
            <v>UN</v>
          </cell>
          <cell r="D9363">
            <v>785.53</v>
          </cell>
        </row>
        <row r="9364">
          <cell r="A9364">
            <v>93556</v>
          </cell>
          <cell r="B9364" t="str">
            <v>FERRAMENTAS (ENCARGOS COMPLEMENTARES) - MENSALISTA</v>
          </cell>
          <cell r="C9364" t="str">
            <v>MES</v>
          </cell>
          <cell r="D9364">
            <v>90.75</v>
          </cell>
        </row>
        <row r="9365">
          <cell r="A9365">
            <v>93557</v>
          </cell>
          <cell r="B9365" t="str">
            <v>EPI (ENCARGOS COMPLEMENTARES) - MENSALISTA</v>
          </cell>
          <cell r="C9365" t="str">
            <v>MES</v>
          </cell>
          <cell r="D9365">
            <v>174.82</v>
          </cell>
        </row>
        <row r="9366">
          <cell r="A9366">
            <v>93558</v>
          </cell>
          <cell r="B9366" t="str">
            <v>MOTORISTA DE CAMINHAO COM ENCARGOS COMPLEMENTARES</v>
          </cell>
          <cell r="C9366" t="str">
            <v>MES</v>
          </cell>
          <cell r="D9366">
            <v>2493.79</v>
          </cell>
        </row>
        <row r="9367">
          <cell r="A9367">
            <v>93559</v>
          </cell>
          <cell r="B9367" t="str">
            <v>DESENHISTA DETALHISTA COM ENCARGOS COMPLEMENTARES</v>
          </cell>
          <cell r="C9367" t="str">
            <v>MES</v>
          </cell>
          <cell r="D9367">
            <v>3964.43</v>
          </cell>
        </row>
        <row r="9368">
          <cell r="A9368">
            <v>93560</v>
          </cell>
          <cell r="B9368" t="str">
            <v>DESENHISTA COPISTA COM ENCARGOS COMPLEMENTARES</v>
          </cell>
          <cell r="C9368" t="str">
            <v>MES</v>
          </cell>
          <cell r="D9368">
            <v>3364.93</v>
          </cell>
        </row>
        <row r="9369">
          <cell r="A9369">
            <v>93561</v>
          </cell>
          <cell r="B9369" t="str">
            <v>DESENHISTA PROJETISTA COM ENCARGOS COMPLEMENTARES</v>
          </cell>
          <cell r="C9369" t="str">
            <v>MES</v>
          </cell>
          <cell r="D9369">
            <v>5519.37</v>
          </cell>
        </row>
        <row r="9370">
          <cell r="A9370">
            <v>93562</v>
          </cell>
          <cell r="B9370" t="str">
            <v>AUXILIAR DE DESENHISTA COM ENCARGOS COMPLEMENTARES</v>
          </cell>
          <cell r="C9370" t="str">
            <v>MES</v>
          </cell>
          <cell r="D9370">
            <v>3330.63</v>
          </cell>
        </row>
        <row r="9371">
          <cell r="A9371">
            <v>93563</v>
          </cell>
          <cell r="B9371" t="str">
            <v>ALMOXARIFE COM ENCARGOS COMPLEMENTARES</v>
          </cell>
          <cell r="C9371" t="str">
            <v>MES</v>
          </cell>
          <cell r="D9371">
            <v>2844.76</v>
          </cell>
        </row>
        <row r="9372">
          <cell r="A9372">
            <v>93564</v>
          </cell>
          <cell r="B9372" t="str">
            <v>APONTADOR OU APROPRIADOR COM ENCARGOS COMPLEMENTARES</v>
          </cell>
          <cell r="C9372" t="str">
            <v>MES</v>
          </cell>
          <cell r="D9372">
            <v>2741.72</v>
          </cell>
        </row>
        <row r="9373">
          <cell r="A9373">
            <v>93565</v>
          </cell>
          <cell r="B9373" t="str">
            <v>ENGENHEIRO CIVIL DE OBRA JUNIOR COM ENCARGOS COMPLEMENTARES</v>
          </cell>
          <cell r="C9373" t="str">
            <v>MES</v>
          </cell>
          <cell r="D9373">
            <v>14204.18</v>
          </cell>
        </row>
        <row r="9374">
          <cell r="A9374">
            <v>93566</v>
          </cell>
          <cell r="B9374" t="str">
            <v>AUXILIAR DE ESCRITORIO COM ENCARGOS COMPLEMENTARES</v>
          </cell>
          <cell r="C9374" t="str">
            <v>MES</v>
          </cell>
          <cell r="D9374">
            <v>3085.51</v>
          </cell>
        </row>
        <row r="9375">
          <cell r="A9375">
            <v>93567</v>
          </cell>
          <cell r="B9375" t="str">
            <v>ENGENHEIRO CIVIL DE OBRA PLENO COM ENCARGOS COMPLEMENTARES</v>
          </cell>
          <cell r="C9375" t="str">
            <v>MES</v>
          </cell>
          <cell r="D9375">
            <v>17868.240000000002</v>
          </cell>
        </row>
        <row r="9376">
          <cell r="A9376">
            <v>93568</v>
          </cell>
          <cell r="B9376" t="str">
            <v>ENGENHEIRO CIVIL DE OBRA SENIOR COM ENCARGOS COMPLEMENTARES</v>
          </cell>
          <cell r="C9376" t="str">
            <v>MES</v>
          </cell>
          <cell r="D9376">
            <v>23446.58</v>
          </cell>
        </row>
        <row r="9377">
          <cell r="A9377">
            <v>93569</v>
          </cell>
          <cell r="B9377" t="str">
            <v>ARQUITETO JUNIOR COM ENCARGOS COMPLEMENTARES</v>
          </cell>
          <cell r="C9377" t="str">
            <v>MES</v>
          </cell>
          <cell r="D9377">
            <v>13376.49</v>
          </cell>
        </row>
        <row r="9378">
          <cell r="A9378">
            <v>93570</v>
          </cell>
          <cell r="B9378" t="str">
            <v>ARQUITETO PLENO COM ENCARGOS COMPLEMENTARES</v>
          </cell>
          <cell r="C9378" t="str">
            <v>MES</v>
          </cell>
          <cell r="D9378">
            <v>15337.79</v>
          </cell>
        </row>
        <row r="9379">
          <cell r="A9379">
            <v>93571</v>
          </cell>
          <cell r="B9379" t="str">
            <v>ARQUITETO SENIOR COM ENCARGOS COMPLEMENTARES</v>
          </cell>
          <cell r="C9379" t="str">
            <v>MES</v>
          </cell>
          <cell r="D9379">
            <v>18156.28</v>
          </cell>
        </row>
        <row r="9380">
          <cell r="A9380">
            <v>93572</v>
          </cell>
          <cell r="B9380" t="str">
            <v>ENCARREGADO GERAL DE OBRAS COM ENCARGOS COMPLEMENTARES</v>
          </cell>
          <cell r="C9380" t="str">
            <v>MES</v>
          </cell>
          <cell r="D9380">
            <v>3635.58</v>
          </cell>
        </row>
        <row r="9381">
          <cell r="A9381">
            <v>93582</v>
          </cell>
          <cell r="B9381" t="str">
            <v>EXECUÇÃO DE CENTRAL DE ARMADURA EM CANTEIRO DE OBRA, NÃO INCLUSO MOBILIÁRIO E EQUIPAMENTOS. AF_04/2016</v>
          </cell>
          <cell r="C9381" t="str">
            <v>M2</v>
          </cell>
          <cell r="D9381">
            <v>128.02000000000001</v>
          </cell>
        </row>
        <row r="9382">
          <cell r="A9382">
            <v>93583</v>
          </cell>
          <cell r="B9382" t="str">
            <v>EXECUÇÃO DE CENTRAL DE FÔRMAS, PRODUÇÃO DE ARGAMASSA OU CONCRETO EM CANTEIRO DE OBRA, NÃO INCLUSO MOBILIÁRIO E EQUIPAMENTOS. AF_04/2016</v>
          </cell>
          <cell r="C9382" t="str">
            <v>M2</v>
          </cell>
          <cell r="D9382">
            <v>248.01</v>
          </cell>
        </row>
        <row r="9383">
          <cell r="A9383">
            <v>93584</v>
          </cell>
          <cell r="B9383" t="str">
            <v>EXECUÇÃO DE DEPÓSITO EM CANTEIRO DE OBRA EM CHAPA DE MADEIRA COMPENSADA, NÃO INCLUSO MOBILIÁRIO. AF_04/2016</v>
          </cell>
          <cell r="C9383" t="str">
            <v>M2</v>
          </cell>
          <cell r="D9383">
            <v>371.55</v>
          </cell>
        </row>
        <row r="9384">
          <cell r="A9384">
            <v>93585</v>
          </cell>
          <cell r="B9384" t="str">
            <v>EXECUÇÃO DE GUARITA EM CANTEIRO DE OBRA EM CHAPA DE MADEIRA COMPENSADA, NÃO INCLUSO MOBILIÁRIO. AF_04/2016</v>
          </cell>
          <cell r="C9384" t="str">
            <v>M2</v>
          </cell>
          <cell r="D9384">
            <v>492.25</v>
          </cell>
        </row>
        <row r="9385">
          <cell r="A9385">
            <v>93588</v>
          </cell>
          <cell r="B9385" t="str">
            <v>TRANSPORTE COM CAMINHÃO BASCULANTE DE 10 M3, EM VIA URBANA EM LEITO NATURAL (UNIDADE: M3XKM). AF_04/2016</v>
          </cell>
          <cell r="C9385" t="str">
            <v>M3XKM</v>
          </cell>
          <cell r="D9385">
            <v>1.45</v>
          </cell>
        </row>
        <row r="9386">
          <cell r="A9386">
            <v>93589</v>
          </cell>
          <cell r="B9386" t="str">
            <v>TRANSPORTE COM CAMINHÃO BASCULANTE DE 10 M3, EM VIA URBANA EM REVESTIMENTO PRIMÁRIO (UNIDADE: M3XKM). AF_04/2016</v>
          </cell>
          <cell r="C9386" t="str">
            <v>M3XKM</v>
          </cell>
          <cell r="D9386">
            <v>1.1000000000000001</v>
          </cell>
        </row>
        <row r="9387">
          <cell r="A9387">
            <v>93590</v>
          </cell>
          <cell r="B9387" t="str">
            <v>TRANSPORTE COM CAMINHÃO BASCULANTE DE 10 M3, EM VIA URBANA PAVIMENTADA, DMT ACIMA DE 30KM (UNIDADE: M3XKM). AF_04/2016</v>
          </cell>
          <cell r="C9387" t="str">
            <v>M3XKM</v>
          </cell>
          <cell r="D9387">
            <v>0.74</v>
          </cell>
        </row>
        <row r="9388">
          <cell r="A9388">
            <v>93591</v>
          </cell>
          <cell r="B9388" t="str">
            <v>TRANSPORTE COM CAMINHÃO BASCULANTE DE 14 M3, EM VIA URBANA EM LEITO NATURAL (UNIDADE: M3XKM). AF_04/2016</v>
          </cell>
          <cell r="C9388" t="str">
            <v>M3XKM</v>
          </cell>
          <cell r="D9388">
            <v>1.31</v>
          </cell>
        </row>
        <row r="9389">
          <cell r="A9389">
            <v>93592</v>
          </cell>
          <cell r="B9389" t="str">
            <v>TRANSPORTE COM CAMINHÃO BASCULANTE DE 14 M3, EM VIA URBANA EM REVESTIMENTO PRIMÁRIO (UNIDADE: M3XKM). AF_04/2016</v>
          </cell>
          <cell r="C9389" t="str">
            <v>M3XKM</v>
          </cell>
          <cell r="D9389">
            <v>1.01</v>
          </cell>
        </row>
        <row r="9390">
          <cell r="A9390">
            <v>93593</v>
          </cell>
          <cell r="B9390" t="str">
            <v>TRANSPORTE COM CAMINHÃO BASCULANTE DE 14 M3, EM VIA URBANA PAVIMENTADA, DMT ACIMA DE 30 KM (UNIDADE: M3XKM). AF_04/2016</v>
          </cell>
          <cell r="C9390" t="str">
            <v>M3XKM</v>
          </cell>
          <cell r="D9390">
            <v>0.66</v>
          </cell>
        </row>
        <row r="9391">
          <cell r="A9391">
            <v>93594</v>
          </cell>
          <cell r="B9391" t="str">
            <v>TRANSPORTE COM CAMINHÃO BASCULANTE DE 10 M3, EM VIA URBANA EM LEITO NATURAL (UNIDADE: TONXKM). AF_04/2016</v>
          </cell>
          <cell r="C9391" t="str">
            <v>TXKM</v>
          </cell>
          <cell r="D9391">
            <v>0.96</v>
          </cell>
        </row>
        <row r="9392">
          <cell r="A9392">
            <v>93595</v>
          </cell>
          <cell r="B9392" t="str">
            <v>TRANSPORTE COM CAMINHÃO BASCULANTE DE 10 M3, EM VIA URBANA EM REVESTIMENTO PRIMÁRIO (UNIDADE: TONXKM). AF_04/2016</v>
          </cell>
          <cell r="C9392" t="str">
            <v>TXKM</v>
          </cell>
          <cell r="D9392">
            <v>0.74</v>
          </cell>
        </row>
        <row r="9393">
          <cell r="A9393">
            <v>93596</v>
          </cell>
          <cell r="B9393" t="str">
            <v>TRANSPORTE COM CAMINHÃO BASCULANTE DE 10 M3, EM VIA URBANA PAVIMENTADA, DMT ACIMA DE 30 KM (UNIDADE: TONXKM). AF_04/2016</v>
          </cell>
          <cell r="C9393" t="str">
            <v>TXKM</v>
          </cell>
          <cell r="D9393">
            <v>0.49</v>
          </cell>
        </row>
        <row r="9394">
          <cell r="A9394">
            <v>93597</v>
          </cell>
          <cell r="B9394" t="str">
            <v>TRANSPORTE COM CAMINHÃO BASCULANTE DE 14 M3, EM VIA URBANA EM LEITO NATURAL (UNIDADE: TONXKM). AF_04/2016</v>
          </cell>
          <cell r="C9394" t="str">
            <v>TXKM</v>
          </cell>
          <cell r="D9394">
            <v>0.87</v>
          </cell>
        </row>
        <row r="9395">
          <cell r="A9395">
            <v>93598</v>
          </cell>
          <cell r="B9395" t="str">
            <v>TRANSPORTE COM CAMINHÃO BASCULANTE DE 14 M3, EM VIA URBANA EM REVESTIMENTO PRIMÁRIO (UNIDADE: TONXKM). AF_04/2016</v>
          </cell>
          <cell r="C9395" t="str">
            <v>TXKM</v>
          </cell>
          <cell r="D9395">
            <v>0.66</v>
          </cell>
        </row>
        <row r="9396">
          <cell r="A9396">
            <v>93599</v>
          </cell>
          <cell r="B9396" t="str">
            <v>TRANSPORTE COM CAMINHÃO BASCULANTE DE 14 M3, EM VIA URBANA PAVIMENTADA, DMT ACIMA DE 30 KM (UNIDADE: TONXKM). AF_04/2016</v>
          </cell>
          <cell r="C9396" t="str">
            <v>TXKM</v>
          </cell>
          <cell r="D9396">
            <v>0.44</v>
          </cell>
        </row>
        <row r="9397">
          <cell r="A9397">
            <v>93653</v>
          </cell>
          <cell r="B9397" t="str">
            <v>DISJUNTOR MONOPOLAR TIPO DIN, CORRENTE NOMINAL DE 10A - FORNECIMENTO E INSTALAÇÃO. AF_04/2016</v>
          </cell>
          <cell r="C9397" t="str">
            <v>UN</v>
          </cell>
          <cell r="D9397">
            <v>7.97</v>
          </cell>
        </row>
        <row r="9398">
          <cell r="A9398">
            <v>93654</v>
          </cell>
          <cell r="B9398" t="str">
            <v>DISJUNTOR MONOPOLAR TIPO DIN, CORRENTE NOMINAL DE 16A - FORNECIMENTO E INSTALAÇÃO. AF_04/2016</v>
          </cell>
          <cell r="C9398" t="str">
            <v>UN</v>
          </cell>
          <cell r="D9398">
            <v>8.4</v>
          </cell>
        </row>
        <row r="9399">
          <cell r="A9399">
            <v>93655</v>
          </cell>
          <cell r="B9399" t="str">
            <v>DISJUNTOR MONOPOLAR TIPO DIN, CORRENTE NOMINAL DE 20A - FORNECIMENTO E INSTALAÇÃO. AF_04/2016</v>
          </cell>
          <cell r="C9399" t="str">
            <v>UN</v>
          </cell>
          <cell r="D9399">
            <v>9.1300000000000008</v>
          </cell>
        </row>
        <row r="9400">
          <cell r="A9400">
            <v>93656</v>
          </cell>
          <cell r="B9400" t="str">
            <v>DISJUNTOR MONOPOLAR TIPO DIN, CORRENTE NOMINAL DE 25A - FORNECIMENTO E INSTALAÇÃO. AF_04/2016</v>
          </cell>
          <cell r="C9400" t="str">
            <v>UN</v>
          </cell>
          <cell r="D9400">
            <v>9.1300000000000008</v>
          </cell>
        </row>
        <row r="9401">
          <cell r="A9401">
            <v>93657</v>
          </cell>
          <cell r="B9401" t="str">
            <v>DISJUNTOR MONOPOLAR TIPO DIN, CORRENTE NOMINAL DE 32A - FORNECIMENTO E INSTALAÇÃO. AF_04/2016</v>
          </cell>
          <cell r="C9401" t="str">
            <v>UN</v>
          </cell>
          <cell r="D9401">
            <v>10.06</v>
          </cell>
        </row>
        <row r="9402">
          <cell r="A9402">
            <v>93658</v>
          </cell>
          <cell r="B9402" t="str">
            <v>DISJUNTOR MONOPOLAR TIPO DIN, CORRENTE NOMINAL DE 40A - FORNECIMENTO E INSTALAÇÃO. AF_04/2016</v>
          </cell>
          <cell r="C9402" t="str">
            <v>UN</v>
          </cell>
          <cell r="D9402">
            <v>14.63</v>
          </cell>
        </row>
        <row r="9403">
          <cell r="A9403">
            <v>93659</v>
          </cell>
          <cell r="B9403" t="str">
            <v>DISJUNTOR MONOPOLAR TIPO DIN, CORRENTE NOMINAL DE 50A - FORNECIMENTO E INSTALAÇÃO. AF_04/2016</v>
          </cell>
          <cell r="C9403" t="str">
            <v>UN</v>
          </cell>
          <cell r="D9403">
            <v>16.54</v>
          </cell>
        </row>
        <row r="9404">
          <cell r="A9404">
            <v>93660</v>
          </cell>
          <cell r="B9404" t="str">
            <v>DISJUNTOR BIPOLAR TIPO DIN, CORRENTE NOMINAL DE 10A - FORNECIMENTO E INSTALAÇÃO. AF_04/2016</v>
          </cell>
          <cell r="C9404" t="str">
            <v>UN</v>
          </cell>
          <cell r="D9404">
            <v>39.65</v>
          </cell>
        </row>
        <row r="9405">
          <cell r="A9405">
            <v>93661</v>
          </cell>
          <cell r="B9405" t="str">
            <v>DISJUNTOR BIPOLAR TIPO DIN, CORRENTE NOMINAL DE 16A - FORNECIMENTO E INSTALAÇÃO. AF_04/2016</v>
          </cell>
          <cell r="C9405" t="str">
            <v>UN</v>
          </cell>
          <cell r="D9405">
            <v>40.46</v>
          </cell>
        </row>
        <row r="9406">
          <cell r="A9406">
            <v>93662</v>
          </cell>
          <cell r="B9406" t="str">
            <v>DISJUNTOR BIPOLAR TIPO DIN, CORRENTE NOMINAL DE 20A - FORNECIMENTO E INSTALAÇÃO. AF_04/2016</v>
          </cell>
          <cell r="C9406" t="str">
            <v>UN</v>
          </cell>
          <cell r="D9406">
            <v>42</v>
          </cell>
        </row>
        <row r="9407">
          <cell r="A9407">
            <v>93663</v>
          </cell>
          <cell r="B9407" t="str">
            <v>DISJUNTOR BIPOLAR TIPO DIN, CORRENTE NOMINAL DE 25A - FORNECIMENTO E INSTALAÇÃO. AF_04/2016</v>
          </cell>
          <cell r="C9407" t="str">
            <v>UN</v>
          </cell>
          <cell r="D9407">
            <v>42</v>
          </cell>
        </row>
        <row r="9408">
          <cell r="A9408">
            <v>93664</v>
          </cell>
          <cell r="B9408" t="str">
            <v>DISJUNTOR BIPOLAR TIPO DIN, CORRENTE NOMINAL DE 32A - FORNECIMENTO E INSTALAÇÃO. AF_04/2016</v>
          </cell>
          <cell r="C9408" t="str">
            <v>UN</v>
          </cell>
          <cell r="D9408">
            <v>43.83</v>
          </cell>
        </row>
        <row r="9409">
          <cell r="A9409">
            <v>93665</v>
          </cell>
          <cell r="B9409" t="str">
            <v>DISJUNTOR BIPOLAR TIPO DIN, CORRENTE NOMINAL DE 40A - FORNECIMENTO E INSTALAÇÃO. AF_04/2016</v>
          </cell>
          <cell r="C9409" t="str">
            <v>UN</v>
          </cell>
          <cell r="D9409">
            <v>46.27</v>
          </cell>
        </row>
        <row r="9410">
          <cell r="A9410">
            <v>93666</v>
          </cell>
          <cell r="B9410" t="str">
            <v>DISJUNTOR BIPOLAR TIPO DIN, CORRENTE NOMINAL DE 50A - FORNECIMENTO E INSTALAÇÃO. AF_04/2016</v>
          </cell>
          <cell r="C9410" t="str">
            <v>UN</v>
          </cell>
          <cell r="D9410">
            <v>50.09</v>
          </cell>
        </row>
        <row r="9411">
          <cell r="A9411">
            <v>93667</v>
          </cell>
          <cell r="B9411" t="str">
            <v>DISJUNTOR TRIPOLAR TIPO DIN, CORRENTE NOMINAL DE 10A - FORNECIMENTO E INSTALAÇÃO. AF_04/2016</v>
          </cell>
          <cell r="C9411" t="str">
            <v>UN</v>
          </cell>
          <cell r="D9411">
            <v>49.48</v>
          </cell>
        </row>
        <row r="9412">
          <cell r="A9412">
            <v>93668</v>
          </cell>
          <cell r="B9412" t="str">
            <v>DISJUNTOR TRIPOLAR TIPO DIN, CORRENTE NOMINAL DE 16A - FORNECIMENTO E INSTALAÇÃO. AF_04/2016</v>
          </cell>
          <cell r="C9412" t="str">
            <v>UN</v>
          </cell>
          <cell r="D9412">
            <v>50.71</v>
          </cell>
        </row>
        <row r="9413">
          <cell r="A9413">
            <v>93669</v>
          </cell>
          <cell r="B9413" t="str">
            <v>DISJUNTOR TRIPOLAR TIPO DIN, CORRENTE NOMINAL DE 20A - FORNECIMENTO E INSTALAÇÃO. AF_04/2016</v>
          </cell>
          <cell r="C9413" t="str">
            <v>UN</v>
          </cell>
          <cell r="D9413">
            <v>52.99</v>
          </cell>
        </row>
        <row r="9414">
          <cell r="A9414">
            <v>93670</v>
          </cell>
          <cell r="B9414" t="str">
            <v>DISJUNTOR TRIPOLAR TIPO DIN, CORRENTE NOMINAL DE 25A - FORNECIMENTO E INSTALAÇÃO. AF_04/2016</v>
          </cell>
          <cell r="C9414" t="str">
            <v>UN</v>
          </cell>
          <cell r="D9414">
            <v>52.99</v>
          </cell>
        </row>
        <row r="9415">
          <cell r="A9415">
            <v>93671</v>
          </cell>
          <cell r="B9415" t="str">
            <v>DISJUNTOR TRIPOLAR TIPO DIN, CORRENTE NOMINAL DE 32A - FORNECIMENTO E INSTALAÇÃO. AF_04/2016</v>
          </cell>
          <cell r="C9415" t="str">
            <v>UN</v>
          </cell>
          <cell r="D9415">
            <v>55.76</v>
          </cell>
        </row>
        <row r="9416">
          <cell r="A9416">
            <v>93672</v>
          </cell>
          <cell r="B9416" t="str">
            <v>DISJUNTOR TRIPOLAR TIPO DIN, CORRENTE NOMINAL DE 40A - FORNECIMENTO E INSTALAÇÃO. AF_04/2016</v>
          </cell>
          <cell r="C9416" t="str">
            <v>UN</v>
          </cell>
          <cell r="D9416">
            <v>60.3</v>
          </cell>
        </row>
        <row r="9417">
          <cell r="A9417">
            <v>93673</v>
          </cell>
          <cell r="B9417" t="str">
            <v>DISJUNTOR TRIPOLAR TIPO DIN, CORRENTE NOMINAL DE 50A - FORNECIMENTO E INSTALAÇÃO. AF_04/2016</v>
          </cell>
          <cell r="C9417" t="str">
            <v>UN</v>
          </cell>
          <cell r="D9417">
            <v>66.02</v>
          </cell>
        </row>
        <row r="9418">
          <cell r="A9418">
            <v>93679</v>
          </cell>
          <cell r="B9418" t="str">
            <v>EXECUÇÃO DE PASSEIO EM PISO INTERTRAVADO, COM BLOCO RETANGULAR COLORIDO DE 20 X 10 CM, ESPESSURA 6 CM. AF_12/2015</v>
          </cell>
          <cell r="C9418" t="str">
            <v>M2</v>
          </cell>
          <cell r="D9418">
            <v>64.45</v>
          </cell>
        </row>
        <row r="9419">
          <cell r="A9419">
            <v>93680</v>
          </cell>
          <cell r="B9419" t="str">
            <v>EXECUÇÃO DE PÁTIO/ESTACIONAMENTO EM PISO INTERTRAVADO, COM BLOCO RETANGULAR COLORIDO DE 20 X 10 CM, ESPESSURA 6 CM. AF_12/2015</v>
          </cell>
          <cell r="C9419" t="str">
            <v>M2</v>
          </cell>
          <cell r="D9419">
            <v>54.26</v>
          </cell>
        </row>
        <row r="9420">
          <cell r="A9420">
            <v>93681</v>
          </cell>
          <cell r="B9420" t="str">
            <v>EXECUÇÃO DE PÁTIO/ESTACIONAMENTO EM PISO INTERTRAVADO, COM BLOCO RETANGULAR COLORIDO DE 20 X 10 CM, ESPESSURA 8 CM. AF_12/2015</v>
          </cell>
          <cell r="C9420" t="str">
            <v>M2</v>
          </cell>
          <cell r="D9420">
            <v>65.44</v>
          </cell>
        </row>
        <row r="9421">
          <cell r="A9421">
            <v>93682</v>
          </cell>
          <cell r="B9421" t="str">
            <v>EXECUÇÃO DE VIA EM PISO INTERTRAVADO, COM BLOCO RETANGULAR COLORIDO DE 20 X 10 CM, ESPESSURA 8 CM. AF_12/2015</v>
          </cell>
          <cell r="C9421" t="str">
            <v>M2</v>
          </cell>
          <cell r="D9421">
            <v>66.62</v>
          </cell>
        </row>
        <row r="9422">
          <cell r="A9422">
            <v>93952</v>
          </cell>
          <cell r="B9422" t="str">
            <v>EXECUÇÃO DE GRAMPO PARA SOLO GRAMPEADO COM COMPRIMENTO MENOR OU IGUAL A 4 M, DIÂMETRO DE 10 CM, PERFURAÇÃO COM EQUIPAMENTO MANUAL E ARMADURA COM DIÂMETRO DE 16 MM. AF_05/2016</v>
          </cell>
          <cell r="C9422" t="str">
            <v>M</v>
          </cell>
          <cell r="D9422">
            <v>145.4</v>
          </cell>
        </row>
        <row r="9423">
          <cell r="A9423">
            <v>93953</v>
          </cell>
          <cell r="B9423" t="str">
            <v>EXECUÇÃO DE GRAMPO PARA SOLO GRAMPEADO COM COMPRIMENTO MAIOR QUE 4 M E MENOR OU IGUAL A 6 M, DIÂMETRO DE 10 CM, PERFURAÇÃO COM EQUIPAMENTO MANUAL E ARMADURA COM DIÂMETRO DE 16 MM. AF_05/2016</v>
          </cell>
          <cell r="C9423" t="str">
            <v>M</v>
          </cell>
          <cell r="D9423">
            <v>134.96</v>
          </cell>
        </row>
        <row r="9424">
          <cell r="A9424">
            <v>93954</v>
          </cell>
          <cell r="B9424" t="str">
            <v>EXECUÇÃO DE GRAMPO PARA SOLO GRAMPEADO COM COMPRIMENTO MAIOR QUE 6 M E MENOR OU IGUAL A 8 M, DIÂMETRO DE 10 CM, PERFURAÇÃO COM EQUIPAMENTO MANUAL E ARMADURA COM DIÂMETRO DE 16 MM. AF_05/2016</v>
          </cell>
          <cell r="C9424" t="str">
            <v>M</v>
          </cell>
          <cell r="D9424">
            <v>128.72999999999999</v>
          </cell>
        </row>
        <row r="9425">
          <cell r="A9425">
            <v>93955</v>
          </cell>
          <cell r="B9425" t="str">
            <v>EXECUÇÃO DE GRAMPO PARA SOLO GRAMPEADO COM COMPRIMENTO MAIOR QUE 8 M E MENOR OU IGUAL A 10 M, DIÂMETRO DE 10 CM, PERFURAÇÃO COM EQUIPAMENTO MANUAL E ARMADURA COM DIÂMETRO DE 16 MM. AF_05/2016</v>
          </cell>
          <cell r="C9425" t="str">
            <v>M</v>
          </cell>
          <cell r="D9425">
            <v>124.32</v>
          </cell>
        </row>
        <row r="9426">
          <cell r="A9426">
            <v>93956</v>
          </cell>
          <cell r="B9426" t="str">
            <v>EXECUÇÃO DE GRAMPO PARA SOLO GRAMPEADO COM COMPRIMENTO MAIOR QUE 10 M, DIÂMETRO DE 10 CM, PERFURAÇÃO COM EQUIPAMENTO MANUAL E ARMADURA COM DIÂMETRO DE 16 MM. AF_05/2016</v>
          </cell>
          <cell r="C9426" t="str">
            <v>M</v>
          </cell>
          <cell r="D9426">
            <v>120.83</v>
          </cell>
        </row>
        <row r="9427">
          <cell r="A9427">
            <v>93957</v>
          </cell>
          <cell r="B9427" t="str">
            <v>EXECUÇÃO DE GRAMPO PARA SOLO GRAMPEADO COM COMPRIMENTO MENOR OU IGUAL A 4 M, DIÂMETRO DE 10 CM, PERFURAÇÃO COM EQUIPAMENTO MANUAL E ARMADURA COM DIÂMETRO DE 20 MM. AF_05/2016</v>
          </cell>
          <cell r="C9427" t="str">
            <v>M</v>
          </cell>
          <cell r="D9427">
            <v>150.63999999999999</v>
          </cell>
        </row>
        <row r="9428">
          <cell r="A9428">
            <v>93958</v>
          </cell>
          <cell r="B9428" t="str">
            <v>EXECUÇÃO DE GRAMPO PARA SOLO GRAMPEADO COM COMPRIMENTO MAIOR QUE 4 M E MENOR OU IGUAL A 6 M, DIÂMETRO DE 10 CM, PERFURAÇÃO COM EQUIPAMENTO MANUAL E ARMADURA COM DIÂMETRO DE 20 MM. AF_05/2016</v>
          </cell>
          <cell r="C9428" t="str">
            <v>M</v>
          </cell>
          <cell r="D9428">
            <v>139.66999999999999</v>
          </cell>
        </row>
        <row r="9429">
          <cell r="A9429">
            <v>93959</v>
          </cell>
          <cell r="B9429" t="str">
            <v>EXECUÇÃO DE GRAMPO PARA SOLO GRAMPEADO COM COMPRIMENTO MAIOR QUE 6 M E MENOR OU IGUAL A 8 M, DIÂMETRO DE 10 CM, PERFURAÇÃO COM EQUIPAMENTO MANUAL E ARMADURA COM DIÂMETRO DE 20 MM. AF_05/2016</v>
          </cell>
          <cell r="C9429" t="str">
            <v>M</v>
          </cell>
          <cell r="D9429">
            <v>133.16999999999999</v>
          </cell>
        </row>
        <row r="9430">
          <cell r="A9430">
            <v>93960</v>
          </cell>
          <cell r="B9430" t="str">
            <v>EXECUÇÃO DE GRAMPO PARA SOLO GRAMPEADO COM COMPRIMENTO MAIOR QUE 8 M E MENOR OU IGUAL A 10 M, DIÂMETRO DE 10 CM, PERFURAÇÃO COM EQUIPAMENTO MANUAL E ARMADURA COM DIÂMETRO DE 20 MM. AF_05/2016</v>
          </cell>
          <cell r="C9430" t="str">
            <v>M</v>
          </cell>
          <cell r="D9430">
            <v>128.59</v>
          </cell>
        </row>
        <row r="9431">
          <cell r="A9431">
            <v>93961</v>
          </cell>
          <cell r="B9431" t="str">
            <v>EXECUÇÃO DE GRAMPO PARA SOLO GRAMPEADO COM COMPRIMENTO MAIOR QUE 10 M, DIÂMETRO DE 10 CM, PERFURAÇÃO COM EQUIPAMENTO MANUAL E ARMADURA COM DIÂMETRO DE 20 MM. AF_05/2016</v>
          </cell>
          <cell r="C9431" t="str">
            <v>M</v>
          </cell>
          <cell r="D9431">
            <v>125</v>
          </cell>
        </row>
        <row r="9432">
          <cell r="A9432">
            <v>93962</v>
          </cell>
          <cell r="B9432" t="str">
            <v>EXECUÇÃO DE GRAMPO PARA SOLO GRAMPEADO COM COMPRIMENTO MENOR OU IGUAL A 4 M, DIÂMETRO DE 7 CM, PERFURAÇÃO COM EQUIPAMENTO MANUAL E ARMADURA COM DIÂMETRO DE 16 MM. AF_05/2016</v>
          </cell>
          <cell r="C9432" t="str">
            <v>M</v>
          </cell>
          <cell r="D9432">
            <v>136.54</v>
          </cell>
        </row>
        <row r="9433">
          <cell r="A9433">
            <v>93963</v>
          </cell>
          <cell r="B9433" t="str">
            <v>EXECUÇÃO DE GRAMPO PARA SOLO GRAMPEADO COM COMPRIMENTO MAIOR QUE 4 E MENOR OU IGUAL A 6 M, DIÂMETRO DE 7 CM, PERFURAÇÃO COM EQUIPAMENTO MANUAL E ARMADURA COM DIÂMETRO DE 16 MM. AF_05/2016</v>
          </cell>
          <cell r="C9433" t="str">
            <v>M</v>
          </cell>
          <cell r="D9433">
            <v>126.08</v>
          </cell>
        </row>
        <row r="9434">
          <cell r="A9434">
            <v>93964</v>
          </cell>
          <cell r="B9434" t="str">
            <v>EXECUÇÃO DE GRAMPO PARA SOLO GRAMPEADO COM COMPRIMENTO MAIOR QUE 6 M E MENOR OU IGUAL A 8 M, DIÂMETRO DE 7 CM, PERFURAÇÃO COM EQUIPAMENTO MANUAL E ARMADURA COM DIÂMETRO DE 16 MM. AF_05/2016</v>
          </cell>
          <cell r="C9434" t="str">
            <v>M</v>
          </cell>
          <cell r="D9434">
            <v>119.88</v>
          </cell>
        </row>
        <row r="9435">
          <cell r="A9435">
            <v>93965</v>
          </cell>
          <cell r="B9435" t="str">
            <v>EXECUÇÃO DE GRAMPO PARA SOLO GRAMPEADO COM COMPRIMENTO MAIOR QUE 8 M E MENOR OU IGUAL A 10 M, DIÂMETRO DE 7 CM, PERFURAÇÃO COM EQUIPAMENTO MANUAL E ARMADURA COM DIÂMETRO DE 16 MM. AF_05/2016</v>
          </cell>
          <cell r="C9435" t="str">
            <v>M</v>
          </cell>
          <cell r="D9435">
            <v>114.02</v>
          </cell>
        </row>
        <row r="9436">
          <cell r="A9436">
            <v>93966</v>
          </cell>
          <cell r="B9436" t="str">
            <v>EXECUÇÃO DE GRAMPO PARA SOLO GRAMPEADO COM COMPRIMENTO MAIOR QUE 10 M, DIÂMETRO DE 7 CM, PERFURAÇÃO COM EQUIPAMENTO MANUAL E ARMADURA COM DIÂMETRO DE 16 MM. AF_05/2016</v>
          </cell>
          <cell r="C9436" t="str">
            <v>M</v>
          </cell>
          <cell r="D9436">
            <v>112.06</v>
          </cell>
        </row>
        <row r="9437">
          <cell r="A9437">
            <v>93967</v>
          </cell>
          <cell r="B9437" t="str">
            <v>EXECUÇÃO DE GRAMPO PARA SOLO GRAMPEADO COM COMPRIMENTO MENOR OU IGUAL A 4 M, DIÂMETRO DE 7 CM, PERFURAÇÃO COM EQUIPAMENTO MANUAL E ARMADURA COM DIÂMETRO DE 20 MM. AF_05/2016</v>
          </cell>
          <cell r="C9437" t="str">
            <v>M</v>
          </cell>
          <cell r="D9437">
            <v>141.77000000000001</v>
          </cell>
        </row>
        <row r="9438">
          <cell r="A9438">
            <v>93968</v>
          </cell>
          <cell r="B9438" t="str">
            <v>EXECUÇÃO DE GRAMPO PARA SOLO GRAMPEADO COM COMPRIMENTO MAIOR QUE 4 E MENOR OU IGUAL A 6 M, DIÂMETRO DE 7 CM, PERFURAÇÃO COM EQUIPAMENTO MANUAL E ARMADURA COM DIÂMETRO DE 20 MM. AF_05/2016</v>
          </cell>
          <cell r="C9438" t="str">
            <v>M</v>
          </cell>
          <cell r="D9438">
            <v>130.81</v>
          </cell>
        </row>
        <row r="9439">
          <cell r="A9439">
            <v>93969</v>
          </cell>
          <cell r="B9439" t="str">
            <v>EXECUÇÃO DE GRAMPO PARA SOLO GRAMPEADO COM COMPRIMENTO MAIOR QUE 6 M E MENOR OU IGUAL A 8 M, DIÂMETRO DE 7 CM, PERFURAÇÃO COM EQUIPAMENTO MANUAL E ARMADURA COM DIÂMETRO DE 20 MM. AF_05/2016</v>
          </cell>
          <cell r="C9439" t="str">
            <v>M</v>
          </cell>
          <cell r="D9439">
            <v>124.32</v>
          </cell>
        </row>
        <row r="9440">
          <cell r="A9440">
            <v>93970</v>
          </cell>
          <cell r="B9440" t="str">
            <v>EXECUÇÃO DE GRAMPO PARA SOLO GRAMPEADO COM COMPRIMENTO MAIOR QUE 8 MENOR OU IGUAL A 10 M, DIÂMETRO DE 7 CM, PERFURAÇÃO COM EQUIPAMENTO MANUAL E ARMADURA COM DIÂMETRO DE 20 MM. AF_05/2016</v>
          </cell>
          <cell r="C9440" t="str">
            <v>M</v>
          </cell>
          <cell r="D9440">
            <v>119.78</v>
          </cell>
        </row>
        <row r="9441">
          <cell r="A9441">
            <v>93971</v>
          </cell>
          <cell r="B9441" t="str">
            <v>EXECUÇÃO DE GRAMPO PARA SOLO GRAMPEADO COM COMPRIMENTO MAIOR QUE 10 M, DIÂMETRO DE 7 CM, PERFURAÇÃO COM EQUIPAMENTO MANUAL E ARMADURA COM DIÂMETRO DE 20 MM. AF_05/2016</v>
          </cell>
          <cell r="C9441" t="str">
            <v>M</v>
          </cell>
          <cell r="D9441">
            <v>112.77</v>
          </cell>
        </row>
        <row r="9442">
          <cell r="A9442">
            <v>94037</v>
          </cell>
          <cell r="B9442" t="str">
            <v>ESCORAMENTO DE VALA, TIPO PONTALETEAMENTO, COM PROFUNDIDADE DE 0 A 1,5 M, LARGURA MENOR QUE 1,5 M, EM LOCAL COM NÍVEL ALTO DE INTERFERÊNCIA. AF_06/2016</v>
          </cell>
          <cell r="C9442" t="str">
            <v>M2</v>
          </cell>
          <cell r="D9442">
            <v>13.32</v>
          </cell>
        </row>
        <row r="9443">
          <cell r="A9443">
            <v>94038</v>
          </cell>
          <cell r="B9443" t="str">
            <v>ESCORAMENTO DE VALA, TIPO PONTALETEAMENTO, COM PROFUNDIDADE DE 0 A 1,5 M, LARGURA MAIOR OU IGUAL A 1,5 M E MENOR QUE 2,5 M, EM LOCAL COM NÍVEL ALTO DE INTERFERÊNCIA. AF_06/2016</v>
          </cell>
          <cell r="C9443" t="str">
            <v>M2</v>
          </cell>
          <cell r="D9443">
            <v>18.84</v>
          </cell>
        </row>
        <row r="9444">
          <cell r="A9444">
            <v>94039</v>
          </cell>
          <cell r="B9444" t="str">
            <v>ESCORAMENTO DE VALA, TIPO PONTALETEAMENTO, COM PROFUNDIDADE DE 1,5 A 3,0 M, LARGURA MENOR QUE 1,5 M, EM LOCAL COM NÍVEL ALTO DE INTERFERÊNCIA. AF_06/2016</v>
          </cell>
          <cell r="C9444" t="str">
            <v>M2</v>
          </cell>
          <cell r="D9444">
            <v>10.39</v>
          </cell>
        </row>
        <row r="9445">
          <cell r="A9445">
            <v>94040</v>
          </cell>
          <cell r="B9445" t="str">
            <v>ESCORAMENTO DE VALA, TIPO PONTALETEAMENTO, COM PROFUNDIDADE DE 1,5 A 3,0 M, LARGURA MAIOR OU IGUAL A 1,5 M E MENOR QUE 2,5 M, EM LOCAL COM NÍVEL ALTO DE INTERFERÊNCIA. AF_06/2016</v>
          </cell>
          <cell r="C9445" t="str">
            <v>M2</v>
          </cell>
          <cell r="D9445">
            <v>15.94</v>
          </cell>
        </row>
        <row r="9446">
          <cell r="A9446">
            <v>94041</v>
          </cell>
          <cell r="B9446" t="str">
            <v>ESCORAMENTO DE VALA, TIPO PONTALETEAMENTO, COM PROFUNDIDADE DE 3,0 A 4,5 M, LARGURA MENOR QUE 1,5 M EM LOCAL COM NÍVEL ALTO DE INTERFERÊNCIA. AF_06/2016</v>
          </cell>
          <cell r="C9446" t="str">
            <v>M2</v>
          </cell>
          <cell r="D9446">
            <v>7.8</v>
          </cell>
        </row>
        <row r="9447">
          <cell r="A9447">
            <v>94042</v>
          </cell>
          <cell r="B9447" t="str">
            <v>ESCORAMENTO DE VALA, TIPO PONTALETEAMENTO, COM PROFUNDIDADE DE 3,0 A 4,5 M, LARGURA MAIOR OU IGUAL A 1,5 M E MENOR QUE 2,5 M, EM LOCAL COM NÍVEL ALTO DE INTERFERÊNCIA. AF_06/2016</v>
          </cell>
          <cell r="C9447" t="str">
            <v>M2</v>
          </cell>
          <cell r="D9447">
            <v>13.48</v>
          </cell>
        </row>
        <row r="9448">
          <cell r="A9448">
            <v>94043</v>
          </cell>
          <cell r="B9448" t="str">
            <v>ESCORAMENTO DE VALA, TIPO PONTALETEAMENTO, COM PROFUNDIDADE DE 0 A 1,5 M, LARGURA MENOR QUE 1,5 M, EM LOCAL COM NÍVEL BAIXO DE INTERFERÊNCIA. AF_06/2016</v>
          </cell>
          <cell r="C9448" t="str">
            <v>M2</v>
          </cell>
          <cell r="D9448">
            <v>12.45</v>
          </cell>
        </row>
        <row r="9449">
          <cell r="A9449">
            <v>94044</v>
          </cell>
          <cell r="B9449" t="str">
            <v>ESCORAMENTO DE VALA, TIPO PONTALETEAMENTO, COM PROFUNDIDADE DE 0 A 1,5 M, LARGURA MAIOR OU IGUAL A 1,5 M E MENOR QUE 2,5 M, EM LOCAL COM NÍVEL BAIXO DE INTERFERÊNCIA. AF_06/2016</v>
          </cell>
          <cell r="C9449" t="str">
            <v>M2</v>
          </cell>
          <cell r="D9449">
            <v>18</v>
          </cell>
        </row>
        <row r="9450">
          <cell r="A9450">
            <v>94045</v>
          </cell>
          <cell r="B9450" t="str">
            <v>ESCORAMENTO DE VALA, TIPO PONTALETEAMENTO, COM PROFUNDIDADE DE 1,5 A 3,0 M, LARGURA MENOR QUE 1,5 M, EM LOCAL COM NÍVEL BAIXO DE INTERFERÊNCIA. AF_06/2016</v>
          </cell>
          <cell r="C9450" t="str">
            <v>M2</v>
          </cell>
          <cell r="D9450">
            <v>9.56</v>
          </cell>
        </row>
        <row r="9451">
          <cell r="A9451">
            <v>94046</v>
          </cell>
          <cell r="B9451" t="str">
            <v>ESCORAMENTO DE VALA, TIPO PONTALETEAMENTO, COM PROFUNDIDADE DE 1,5 A 3,0 M, LARGURA MAIOR OU IGUAL A 1,5 M E MENOR QUE 2,5 M, EM LOCAL COM NÍVEL BAIXO DE INTERFERÊNCIA. AF_06/2016</v>
          </cell>
          <cell r="C9451" t="str">
            <v>M2</v>
          </cell>
          <cell r="D9451">
            <v>15.08</v>
          </cell>
        </row>
        <row r="9452">
          <cell r="A9452">
            <v>94047</v>
          </cell>
          <cell r="B9452" t="str">
            <v>ESCORAMENTO DE VALA, TIPO PONTALETEAMENTO, COM PROFUNDIDADE DE 3,0 A 4,5 M, LARGURA MENOR QUE 1,5 M EM LOCAL COM NÍVEL BAIXO DE INTERFERÊNCIA. AF_06/2016</v>
          </cell>
          <cell r="C9452" t="str">
            <v>M2</v>
          </cell>
          <cell r="D9452">
            <v>6.97</v>
          </cell>
        </row>
        <row r="9453">
          <cell r="A9453">
            <v>94048</v>
          </cell>
          <cell r="B9453" t="str">
            <v>ESCORAMENTO DE VALA, TIPO PONTALETEAMENTO, COM PROFUNDIDADE DE 3,0 A 4,5 M, LARGURA MAIOR OU IGUAL A 1,5 M E MENOR QUE 2,5 M, EM LOCAL COM NÍVEL BAIXO DE INTERFERÊNCIA. AF_06/2016</v>
          </cell>
          <cell r="C9453" t="str">
            <v>M2</v>
          </cell>
          <cell r="D9453">
            <v>12.62</v>
          </cell>
        </row>
        <row r="9454">
          <cell r="A9454">
            <v>94049</v>
          </cell>
          <cell r="B9454" t="str">
            <v>ESCORAMENTO DE VALA, TIPO DESCONTÍNUO, COM PROFUNDIDADE DE 0 A 1,5 M, LARGURA MENOR QUE 1,5 M, EM LOCAL COM NÍVEL ALTO DE INTERFERÊNCIA. AF_06/2016</v>
          </cell>
          <cell r="C9454" t="str">
            <v>M2</v>
          </cell>
          <cell r="D9454">
            <v>20.55</v>
          </cell>
        </row>
        <row r="9455">
          <cell r="A9455">
            <v>94050</v>
          </cell>
          <cell r="B9455" t="str">
            <v>ESCORAMENTO DE VALA, TIPO DESCONTÍNUO, COM PROFUNDIDADE DE 0 A 1,5 M, LARGURA MAIOR OU IGUAL A 1,5 M E MENOR QUE 2,5 M, EM LOCAL COM NÍVEL ALTO DE INTERFERÊNCIA. AF_06/2016</v>
          </cell>
          <cell r="C9455" t="str">
            <v>M2</v>
          </cell>
          <cell r="D9455">
            <v>27.7</v>
          </cell>
        </row>
        <row r="9456">
          <cell r="A9456">
            <v>94051</v>
          </cell>
          <cell r="B9456" t="str">
            <v>ESCORAMENTO DE VALA, TIPO DESCONTÍNUO, COM PROFUNDIDADE DE 1,5 M A 3,0 M, LARGURA MENOR QUE 1,5 M, EM LOCAL COM NÍVEL ALTO DE INTERFERÊNCIA. AF_06/2016</v>
          </cell>
          <cell r="C9456" t="str">
            <v>M2</v>
          </cell>
          <cell r="D9456">
            <v>16.61</v>
          </cell>
        </row>
        <row r="9457">
          <cell r="A9457">
            <v>94052</v>
          </cell>
          <cell r="B9457" t="str">
            <v>ESCORAMENTO DE VALA, TIPO DESCONTÍNUO, COM PROFUNDIDADE DE 1,5 A 3,0 M, LARGURA MAIOR OU IGUAL A 1,5 M E MENOR QUE 2,5 M, EM LOCAL COM NÍVEL ALTO DE INTERFERÊNCIA. AF_06/2016</v>
          </cell>
          <cell r="C9457" t="str">
            <v>M2</v>
          </cell>
          <cell r="D9457">
            <v>23.65</v>
          </cell>
        </row>
        <row r="9458">
          <cell r="A9458">
            <v>94053</v>
          </cell>
          <cell r="B9458" t="str">
            <v>ESCORAMENTO DE VALA, TIPO DESCONTÍNUO, COM PROFUNDIDADE DE 3,0 A 4,5 M, LARGURA MENOR QUE 1,5 M, EM LOCAL COM NÍVEL ALTO DE INTERFERÊNCIA. AF_06/2016</v>
          </cell>
          <cell r="C9458" t="str">
            <v>M2</v>
          </cell>
          <cell r="D9458">
            <v>13.74</v>
          </cell>
        </row>
        <row r="9459">
          <cell r="A9459">
            <v>94054</v>
          </cell>
          <cell r="B9459" t="str">
            <v>ESCORAMENTO DE VALA, TIPO DESCONTÍNUO, COM PROFUNDIDADE DE 3,0 A 4,5 M, LARGURA MAIOR OU IGUAL A 1,5 E MENOR QUE 2,5 M, EM LOCAL COM NÍVEL ALTO DE INTERFERÊNCIA. AF_06/2016</v>
          </cell>
          <cell r="C9459" t="str">
            <v>M2</v>
          </cell>
          <cell r="D9459">
            <v>20.93</v>
          </cell>
        </row>
        <row r="9460">
          <cell r="A9460">
            <v>94055</v>
          </cell>
          <cell r="B9460" t="str">
            <v>ESCORAMENTO DE VALA, TIPO DESCONTÍNUO, COM PROFUNDIDADE DE 0 A 1,5 M, LARGURA MENOR QUE 1,5 M, EM LOCAL COM NÍVEL BAIXO DE INTERFERÊNCIA. AF_06/2016</v>
          </cell>
          <cell r="C9460" t="str">
            <v>M2</v>
          </cell>
          <cell r="D9460">
            <v>19.45</v>
          </cell>
        </row>
        <row r="9461">
          <cell r="A9461">
            <v>94056</v>
          </cell>
          <cell r="B9461" t="str">
            <v>ESCORAMENTO DE VALA, TIPO DESCONTÍNUO, COM PROFUNDIDADE DE 0 A 1,5 M, LARGURA MAIOR OU IGUAL A 1,5 M E MENOR QUE 2,5 M, EM LOCAL COM NÍVEL BAIXO DE INTERFERÊNCIA. AF_06/2016</v>
          </cell>
          <cell r="C9461" t="str">
            <v>M2</v>
          </cell>
          <cell r="D9461">
            <v>26.61</v>
          </cell>
        </row>
        <row r="9462">
          <cell r="A9462">
            <v>94057</v>
          </cell>
          <cell r="B9462" t="str">
            <v>ESCORAMENTO DE VALA, TIPO DESCONTÍNUO, COM PROFUNDIDADE DE 1,5 M A 3,0 M, LARGURA MENOR QUE 1,5 M, EM LOCAL COM NÍVEL BAIXO DE INTERFERÊNCIA. AF_06/2016</v>
          </cell>
          <cell r="C9462" t="str">
            <v>M2</v>
          </cell>
          <cell r="D9462">
            <v>15.52</v>
          </cell>
        </row>
        <row r="9463">
          <cell r="A9463">
            <v>94058</v>
          </cell>
          <cell r="B9463" t="str">
            <v>ESCORAMENTO DE VALA, TIPO DESCONTÍNUO, COM PROFUNDIDADE DE 1,5 A 3,0 M, LARGURA MAIOR OU IGUAL A 1,5 M E MENOR QUE 2,5 M, EM LOCAL COM NÍVEL BAIXO DE INTERFERÊNCIA. AF_06/2016</v>
          </cell>
          <cell r="C9463" t="str">
            <v>M2</v>
          </cell>
          <cell r="D9463">
            <v>22.55</v>
          </cell>
        </row>
        <row r="9464">
          <cell r="A9464">
            <v>94059</v>
          </cell>
          <cell r="B9464" t="str">
            <v>ESCORAMENTO DE VALA, TIPO DESCONTÍNUO, COM PROFUNDIDADE DE 3,0 A 4,5 M, LARGURA MENOR QUE 1,5 M, EM LOCAL COM NÍVEL BAIXO DE INTERFERÊNCIA. AF_06/2016</v>
          </cell>
          <cell r="C9464" t="str">
            <v>M2</v>
          </cell>
          <cell r="D9464">
            <v>12.65</v>
          </cell>
        </row>
        <row r="9465">
          <cell r="A9465">
            <v>94060</v>
          </cell>
          <cell r="B9465" t="str">
            <v>ESCORAMENTO DE VALA, TIPO DESCONTÍNUO, COM PROFUNDIDADE DE 3,0 A 4,5 M, LARGURA MAIOR OU IGUAL A 1,5 E MENOR QUE 2,5 M, EM LOCAL COM NÍVEL BAIXO DE INTERFERÊNCIA. AF_06/2016</v>
          </cell>
          <cell r="C9465" t="str">
            <v>M2</v>
          </cell>
          <cell r="D9465">
            <v>19.82</v>
          </cell>
        </row>
        <row r="9466">
          <cell r="A9466">
            <v>94097</v>
          </cell>
          <cell r="B9466" t="str">
            <v>PREPARO DE FUNDO DE VALA COM LARGURA MENOR QUE 1,5 M, EM LOCAL COM NÍVEL BAIXO DE INTERFERÊNCIA. AF_06/2016</v>
          </cell>
          <cell r="C9466" t="str">
            <v>M2</v>
          </cell>
          <cell r="D9466">
            <v>4.2300000000000004</v>
          </cell>
        </row>
        <row r="9467">
          <cell r="A9467">
            <v>94098</v>
          </cell>
          <cell r="B9467" t="str">
            <v>PREPARO DE FUNDO DE VALA  COM LARGURA MENOR QUE 1,5 M, EM LOCAL COM NÍVEL ALTO DE INTERFERÊNCIA. AF_06/2016</v>
          </cell>
          <cell r="C9467" t="str">
            <v>M2</v>
          </cell>
          <cell r="D9467">
            <v>4.8</v>
          </cell>
        </row>
        <row r="9468">
          <cell r="A9468">
            <v>94099</v>
          </cell>
          <cell r="B9468" t="str">
            <v>PREPARO DE FUNDO DE VALA COM LARGURA MAIOR OU IGUAL A 1,5 M E MENOR QUE 2,5 M, EM LOCAL COM NÍVEL BAIXO DE INTERFERÊNCIA. AF_06/2016</v>
          </cell>
          <cell r="C9468" t="str">
            <v>M2</v>
          </cell>
          <cell r="D9468">
            <v>2.08</v>
          </cell>
        </row>
        <row r="9469">
          <cell r="A9469">
            <v>94100</v>
          </cell>
          <cell r="B9469" t="str">
            <v>PREPARO DE FUNDO DE VALA  COM LARGURA MAIOR OU IGUAL A 1,5 M E MENOR QUE 2,5 M, EM LOCAL COM NÍVEL ALTO DE INTERFERÊNCIA. AF_06/2016</v>
          </cell>
          <cell r="C9469" t="str">
            <v>M2</v>
          </cell>
          <cell r="D9469">
            <v>2.65</v>
          </cell>
        </row>
        <row r="9470">
          <cell r="A9470">
            <v>94102</v>
          </cell>
          <cell r="B9470" t="str">
            <v>LASTRO DE VALA COM PREPARO DE FUNDO, LARGURA MENOR QUE 1,5 M, COM CAMADA DE AREIA, LANÇAMENTO MANUAL, EM LOCAL COM NÍVEL BAIXO DE INTERFERÊNCIA. AF_06/2016</v>
          </cell>
          <cell r="C9470" t="str">
            <v>M3</v>
          </cell>
          <cell r="D9470">
            <v>147.61000000000001</v>
          </cell>
        </row>
        <row r="9471">
          <cell r="A9471">
            <v>94103</v>
          </cell>
          <cell r="B9471" t="str">
            <v>LASTRO DE VALA COM PREPARO DE FUNDO, LARGURA MENOR QUE 1,5 M, COM CAMADA DE BRITA, LANÇAMENTO MANUAL, EM LOCAL COM NÍVEL BAIXO DE INTERFERÊNCIA. AF_06/2016</v>
          </cell>
          <cell r="C9471" t="str">
            <v>M3</v>
          </cell>
          <cell r="D9471">
            <v>169.91</v>
          </cell>
        </row>
        <row r="9472">
          <cell r="A9472">
            <v>94104</v>
          </cell>
          <cell r="B9472" t="str">
            <v>LASTRO DE VALA COM PREPARO DE FUNDO, LARGURA MENOR QUE 1,5 M, COM CAMADA DE AREIA, LANÇAMENTO MANUAL, EM LOCAL COM NÍVEL ALTO DE INTERFERÊNCIA. AF_06/2016</v>
          </cell>
          <cell r="C9472" t="str">
            <v>M3</v>
          </cell>
          <cell r="D9472">
            <v>150.86000000000001</v>
          </cell>
        </row>
        <row r="9473">
          <cell r="A9473">
            <v>94105</v>
          </cell>
          <cell r="B9473" t="str">
            <v>LASTRO DE VALA COM PREPARO DE FUNDO, LARGURA MENOR QUE 1,5 M, COM CAMADA DE BRITA, LANÇAMENTO MANUAL, EM LOCAL COM NÍVEL ALTO DE INTERFERÊNCIA. AF_06/2016</v>
          </cell>
          <cell r="C9473" t="str">
            <v>M3</v>
          </cell>
          <cell r="D9473">
            <v>173.18</v>
          </cell>
        </row>
        <row r="9474">
          <cell r="A9474">
            <v>94106</v>
          </cell>
          <cell r="B9474" t="str">
            <v>LASTRO COM PREPARO DE FUNDO, LARGURA MAIOR OU IGUAL A 1,5 M, COM CAMADA DE AREIA, LANÇAMENTO MANUAL, EM LOCAL COM NÍVEL BAIXO DE INTERFERÊNCIA. AF_06/2016</v>
          </cell>
          <cell r="C9474" t="str">
            <v>M3</v>
          </cell>
          <cell r="D9474">
            <v>131.30000000000001</v>
          </cell>
        </row>
        <row r="9475">
          <cell r="A9475">
            <v>94107</v>
          </cell>
          <cell r="B9475" t="str">
            <v>LASTRO COM PREPARO DE FUNDO, LARGURA MAIOR OU IGUAL A 1,5 M, COM CAMADA DE BRITA, LANÇAMENTO MANUAL, EM LOCAL COM NÍVEL BAIXO DE INTERFERÊNCIA. AF_06/2016</v>
          </cell>
          <cell r="C9475" t="str">
            <v>M3</v>
          </cell>
          <cell r="D9475">
            <v>153.62</v>
          </cell>
        </row>
        <row r="9476">
          <cell r="A9476">
            <v>94108</v>
          </cell>
          <cell r="B9476" t="str">
            <v>LASTRO COM PREPARO DE FUNDO, LARGURA MAIOR OU IGUAL A 1,5 M, COM CAMADA DE AREIA, LANÇAMENTO MANUAL, EM LOCAL COM NÍVEL ALTO DE INTERFERÊNCIA. AF_06/2016</v>
          </cell>
          <cell r="C9476" t="str">
            <v>M3</v>
          </cell>
          <cell r="D9476">
            <v>134.56</v>
          </cell>
        </row>
        <row r="9477">
          <cell r="A9477">
            <v>94110</v>
          </cell>
          <cell r="B9477" t="str">
            <v>LASTRO COM PREPARO DE FUNDO, LARGURA MAIOR OU IGUAL A 1,5 M, COM CAMADA DE BRITA, LANÇAMENTO MANUAL, EM LOCAL COM NÍVEL ALTO DE INTERFERÊNCIA. AF_06/2016</v>
          </cell>
          <cell r="C9477" t="str">
            <v>M3</v>
          </cell>
          <cell r="D9477">
            <v>156.85</v>
          </cell>
        </row>
        <row r="9478">
          <cell r="A9478">
            <v>94111</v>
          </cell>
          <cell r="B9478" t="str">
            <v>LASTRO DE VALA COM PREPARO DE FUNDO, LARGURA MENOR QUE 1,5 M, COM CAMADA DE AREIA, LANÇAMENTO MECANIZADO, EM LOCAL COM NÍVEL BAIXO DE INTERFERÊNCIA. AF_06/2016</v>
          </cell>
          <cell r="C9478" t="str">
            <v>M3</v>
          </cell>
          <cell r="D9478">
            <v>125.76</v>
          </cell>
        </row>
        <row r="9479">
          <cell r="A9479">
            <v>94112</v>
          </cell>
          <cell r="B9479" t="str">
            <v>LASTRO DE VALA COM PREPARO DE FUNDO, LARGURA MENOR QUE 1,5 M, COM CAMADA DE BRITA, LANÇAMENTO MECANIZADO, EM LOCAL COM NÍVEL BAIXO DE INTERFERÊNCIA. AF_06/2016</v>
          </cell>
          <cell r="C9479" t="str">
            <v>M3</v>
          </cell>
          <cell r="D9479">
            <v>142.97999999999999</v>
          </cell>
        </row>
        <row r="9480">
          <cell r="A9480">
            <v>94113</v>
          </cell>
          <cell r="B9480" t="str">
            <v>LASTRO DE VALA COM PREPARO DE FUNDO, LARGURA MENOR QUE 1,5 M, COM CAMADA DE AREIA, LANÇAMENTO MECANIZADO, EM LOCAL COM NÍVEL ALTO DE INTERFERÊNCIA. AF_06/2016</v>
          </cell>
          <cell r="C9480" t="str">
            <v>M3</v>
          </cell>
          <cell r="D9480">
            <v>131.02000000000001</v>
          </cell>
        </row>
        <row r="9481">
          <cell r="A9481">
            <v>94114</v>
          </cell>
          <cell r="B9481" t="str">
            <v>LASTRO DE VALA COM PREPARO DE FUNDO, LARGURA MENOR QUE 1,5 M, COM CAMADA DE BRITA, LANÇAMENTO MECANIZADO, EM LOCAL COM NÍVEL ALTO DE INTERFERÊNCIA. AF_06/2016</v>
          </cell>
          <cell r="C9481" t="str">
            <v>M3</v>
          </cell>
          <cell r="D9481">
            <v>148.9</v>
          </cell>
        </row>
        <row r="9482">
          <cell r="A9482">
            <v>94115</v>
          </cell>
          <cell r="B9482" t="str">
            <v>LASTRO COM PREPARO DE FUNDO, LARGURA MAIOR OU IGUAL A 1,5 M, COM CAMADA DE AREIA, LANÇAMENTO MECANIZADO, EM LOCAL COM NÍVEL BAIXO DE INTERFERÊNCIA. AF_06/2016</v>
          </cell>
          <cell r="C9482" t="str">
            <v>M3</v>
          </cell>
          <cell r="D9482">
            <v>101.22</v>
          </cell>
        </row>
        <row r="9483">
          <cell r="A9483">
            <v>94116</v>
          </cell>
          <cell r="B9483" t="str">
            <v>LASTRO COM PREPARO DE FUNDO, LARGURA MAIOR OU IGUAL A 1,5 M, COM CAMADA DE BRITA, LANÇAMENTO MECANIZADO, EM LOCAL COM NÍVEL BAIXO DE INTERFERÊNCIA. AF_06/2016</v>
          </cell>
          <cell r="C9483" t="str">
            <v>M3</v>
          </cell>
          <cell r="D9483">
            <v>114.87</v>
          </cell>
        </row>
        <row r="9484">
          <cell r="A9484">
            <v>94117</v>
          </cell>
          <cell r="B9484" t="str">
            <v>LASTRO COM PREPARO DE FUNDO, LARGURA MAIOR OU IGUAL A 1,5 M, COM CAMADA DE AREIA, LANÇAMENTO MECANIZADO, EM LOCAL COM NÍVEL ALTO DE INTERFERÊNCIA. AF_06/2016</v>
          </cell>
          <cell r="C9484" t="str">
            <v>M3</v>
          </cell>
          <cell r="D9484">
            <v>106.11</v>
          </cell>
        </row>
        <row r="9485">
          <cell r="A9485">
            <v>94118</v>
          </cell>
          <cell r="B9485" t="str">
            <v>LASTRO COM PREPARO DE FUNDO, LARGURA MAIOR OU IGUAL A 1,5 M, COM CAMADA DE BRITA, LANÇAMENTO MECANIZADO, EM LOCAL COM NÍVEL ALTO DE INTERFERÊNCIA. AF_06/2016</v>
          </cell>
          <cell r="C9485" t="str">
            <v>M3</v>
          </cell>
          <cell r="D9485">
            <v>120.61</v>
          </cell>
        </row>
        <row r="9486">
          <cell r="A9486">
            <v>94189</v>
          </cell>
          <cell r="B9486" t="str">
            <v>TELHAMENTO COM TELHA DE CONCRETO DE ENCAIXE, COM ATÉ 2 ÁGUAS, INCLUSO TRANSPORTE VERTICAL. AF_06/2016</v>
          </cell>
          <cell r="C9486" t="str">
            <v>M2</v>
          </cell>
          <cell r="D9486">
            <v>26.85</v>
          </cell>
        </row>
        <row r="9487">
          <cell r="A9487">
            <v>94192</v>
          </cell>
          <cell r="B9487" t="str">
            <v>TELHAMENTO COM TELHA DE CONCRETO DE ENCAIXE, COM MAIS DE 2 ÁGUAS, INCLUSO TRANSPORTE VERTICAL. AF_06/2016</v>
          </cell>
          <cell r="C9487" t="str">
            <v>M2</v>
          </cell>
          <cell r="D9487">
            <v>28.44</v>
          </cell>
        </row>
        <row r="9488">
          <cell r="A9488">
            <v>94195</v>
          </cell>
          <cell r="B9488" t="str">
            <v>TELHAMENTO COM TELHA CERÂMICA DE ENCAIXE, TIPO PORTUGUESA, COM ATÉ 2 ÁGUAS, INCLUSO TRANSPORTE VERTICAL. AF_06/2016</v>
          </cell>
          <cell r="C9488" t="str">
            <v>M2</v>
          </cell>
          <cell r="D9488">
            <v>40.06</v>
          </cell>
        </row>
        <row r="9489">
          <cell r="A9489">
            <v>94198</v>
          </cell>
          <cell r="B9489" t="str">
            <v>TELHAMENTO COM TELHA CERÂMICA DE ENCAIXE, TIPO PORTUGUESA, COM MAIS DE 2 ÁGUAS, INCLUSO TRANSPORTE VERTICAL. AF_06/2016</v>
          </cell>
          <cell r="C9489" t="str">
            <v>M2</v>
          </cell>
          <cell r="D9489">
            <v>42.17</v>
          </cell>
        </row>
        <row r="9490">
          <cell r="A9490">
            <v>94201</v>
          </cell>
          <cell r="B9490" t="str">
            <v>TELHAMENTO COM TELHA CERÂMICA CAPA-CANAL, TIPO COLONIAL, COM ATÉ 2 ÁGUAS, INCLUSO TRANSPORTE VERTICAL. AF_06/2016</v>
          </cell>
          <cell r="C9490" t="str">
            <v>M2</v>
          </cell>
          <cell r="D9490">
            <v>60.96</v>
          </cell>
        </row>
        <row r="9491">
          <cell r="A9491">
            <v>94204</v>
          </cell>
          <cell r="B9491" t="str">
            <v>TELHAMENTO COM TELHA CERÂMICA CAPA-CANAL, TIPO COLONIAL, COM MAIS DE 2 ÁGUAS, INCLUSO TRANSPORTE VERTICAL. AF_06/2016</v>
          </cell>
          <cell r="C9491" t="str">
            <v>M2</v>
          </cell>
          <cell r="D9491">
            <v>64.55</v>
          </cell>
        </row>
        <row r="9492">
          <cell r="A9492">
            <v>94207</v>
          </cell>
          <cell r="B9492" t="str">
            <v>TELHAMENTO COM TELHA ONDULADA DE FIBROCIMENTO E = 6 MM, COM RECOBRIMENTO LATERAL DE 1/4 DE ONDA PARA TELHADO COM INCLINAÇÃO MAIOR QUE 10°, COM ATÉ 2 ÁGUAS, INCLUSO IÇAMENTO. AF_06/2016</v>
          </cell>
          <cell r="C9492" t="str">
            <v>M2</v>
          </cell>
          <cell r="D9492">
            <v>31.35</v>
          </cell>
        </row>
        <row r="9493">
          <cell r="A9493">
            <v>94210</v>
          </cell>
          <cell r="B9493" t="str">
            <v>TELHAMENTO COM TELHA ONDULADA DE FIBROCIMENTO E = 6 MM, COM RECOBRIMENTO LATERAL DE 1 1/4 DE ONDA PARA TELHADO COM INCLINAÇÃO MÁXIMA DE 10°, COM ATÉ 2 ÁGUAS, INCLUSO IÇAMENTO. AF_06/2016</v>
          </cell>
          <cell r="C9493" t="str">
            <v>M2</v>
          </cell>
          <cell r="D9493">
            <v>33.409999999999997</v>
          </cell>
        </row>
        <row r="9494">
          <cell r="A9494">
            <v>94213</v>
          </cell>
          <cell r="B9494" t="str">
            <v>TELHAMENTO COM TELHA DE AÇO/ALUMÍNIO E = 0,5 MM, COM ATÉ 2 ÁGUAS, INCLUSO IÇAMENTO. AF_06/2016</v>
          </cell>
          <cell r="C9494" t="str">
            <v>M2</v>
          </cell>
          <cell r="D9494">
            <v>37.840000000000003</v>
          </cell>
        </row>
        <row r="9495">
          <cell r="A9495">
            <v>94216</v>
          </cell>
          <cell r="B9495" t="str">
            <v>TELHAMENTO COM TELHA METÁLICA TERMOACÚSTICA E = 30 MM, COM ATÉ 2 ÁGUAS, INCLUSO IÇAMENTO. AF_06/2016</v>
          </cell>
          <cell r="C9495" t="str">
            <v>M2</v>
          </cell>
          <cell r="D9495">
            <v>102.87</v>
          </cell>
        </row>
        <row r="9496">
          <cell r="A9496">
            <v>94218</v>
          </cell>
          <cell r="B9496" t="str">
            <v>TELHAMENTO COM TELHA ESTRUTURAL DE FIBROCIMENTO E= 6 MM, COM ATÉ 2 ÁGUAS, INCLUSO IÇAMENTO. AF_06/2016</v>
          </cell>
          <cell r="C9496" t="str">
            <v>M2</v>
          </cell>
          <cell r="D9496">
            <v>76.22</v>
          </cell>
        </row>
        <row r="9497">
          <cell r="A9497">
            <v>94219</v>
          </cell>
          <cell r="B9497" t="str">
            <v>CUMEEIRA E ESPIGÃO PARA TELHA CERÂMICA EMBOÇADA COM ARGAMASSA TRAÇO 1:2:9 (CIMENTO, CAL E AREIA), PARA TELHADOS COM MAIS DE 2 ÁGUAS, INCLUSO TRANSPORTE VERTICAL. AF_06/2016</v>
          </cell>
          <cell r="C9497" t="str">
            <v>M</v>
          </cell>
          <cell r="D9497">
            <v>28.44</v>
          </cell>
        </row>
        <row r="9498">
          <cell r="A9498">
            <v>94220</v>
          </cell>
          <cell r="B9498" t="str">
            <v>CUMEEIRA E ESPIGÃO PARA TELHA DE CONCRETO EMBOÇADA COM ARGAMASSA TRAÇO 1:2:9 (CIMENTO, CAL E AREIA), PARA TELHADOS COM MAIS DE 2 ÁGUAS, INCLUSO TRANSPORTE VERTICAL. AF_06/2016</v>
          </cell>
          <cell r="C9498" t="str">
            <v>M</v>
          </cell>
          <cell r="D9498">
            <v>42.9</v>
          </cell>
        </row>
        <row r="9499">
          <cell r="A9499">
            <v>94221</v>
          </cell>
          <cell r="B9499" t="str">
            <v>CUMEEIRA PARA TELHA CERÂMICA EMBOÇADA COM ARGAMASSA TRAÇO 1:2:9 (CIMENTO, CAL E AREIA) PARA TELHADOS COM ATÉ 2 ÁGUAS, INCLUSO TRANSPORTE VERTICAL. AF_06/2016</v>
          </cell>
          <cell r="C9499" t="str">
            <v>M</v>
          </cell>
          <cell r="D9499">
            <v>24.27</v>
          </cell>
        </row>
        <row r="9500">
          <cell r="A9500">
            <v>94222</v>
          </cell>
          <cell r="B9500" t="str">
            <v>CUMEEIRA PARA TELHA DE CONCRETO EMBOÇADA COM ARGAMASSA TRAÇO 1:2:9 (CIMENTO, CAL E AREIA) PARA TELHADOS COM ATÉ 2 ÁGUAS, INCLUSO TRANSPORTE VERTICAL. AF_06/2016</v>
          </cell>
          <cell r="C9500" t="str">
            <v>M</v>
          </cell>
          <cell r="D9500">
            <v>38.729999999999997</v>
          </cell>
        </row>
        <row r="9501">
          <cell r="A9501">
            <v>94223</v>
          </cell>
          <cell r="B9501" t="str">
            <v>CUMEEIRA PARA TELHA DE FIBROCIMENTO ONDULADA E = 6 MM, INCLUSO ACESSÓRIOS DE FIXAÇÃO E IÇAMENTO. AF_06/2016</v>
          </cell>
          <cell r="C9501" t="str">
            <v>M</v>
          </cell>
          <cell r="D9501">
            <v>40.590000000000003</v>
          </cell>
        </row>
        <row r="9502">
          <cell r="A9502">
            <v>94224</v>
          </cell>
          <cell r="B9502" t="str">
            <v>EMBOÇAMENTO COM ARGAMASSA TRAÇO 1:2:9 (CIMENTO, CAL E AREIA). AF_06/2016</v>
          </cell>
          <cell r="C9502" t="str">
            <v>M</v>
          </cell>
          <cell r="D9502">
            <v>15.94</v>
          </cell>
        </row>
        <row r="9503">
          <cell r="A9503">
            <v>94225</v>
          </cell>
          <cell r="B9503" t="str">
            <v>ISOLAMENTO TERMOACÚSTICO COM LÃ MINERAL NA SUBCOBERTURA, INCLUSO TRANSPORTE VERTICAL. AF_06/2016</v>
          </cell>
          <cell r="C9503" t="str">
            <v>M2</v>
          </cell>
          <cell r="D9503">
            <v>45.12</v>
          </cell>
        </row>
        <row r="9504">
          <cell r="A9504">
            <v>94226</v>
          </cell>
          <cell r="B9504" t="str">
            <v>SUBCOBERTURA COM MANTA PLÁSTICA REVESTIDA POR PELÍCULA DE ALUMÍNO, INCLUSO TRANSPORTE VERTICAL. AF_06/2016</v>
          </cell>
          <cell r="C9504" t="str">
            <v>M2</v>
          </cell>
          <cell r="D9504">
            <v>5.94</v>
          </cell>
        </row>
        <row r="9505">
          <cell r="A9505">
            <v>94227</v>
          </cell>
          <cell r="B9505" t="str">
            <v>CALHA EM CHAPA DE AÇO GALVANIZADO NÚMERO 24, DESENVOLVIMENTO DE 33 CM, INCLUSO TRANSPORTE VERTICAL. AF_06/2016</v>
          </cell>
          <cell r="C9505" t="str">
            <v>M</v>
          </cell>
          <cell r="D9505">
            <v>40.299999999999997</v>
          </cell>
        </row>
        <row r="9506">
          <cell r="A9506">
            <v>94228</v>
          </cell>
          <cell r="B9506" t="str">
            <v>CALHA EM CHAPA DE AÇO GALVANIZADO NÚMERO 24, DESENVOLVIMENTO DE 50 CM, INCLUSO TRANSPORTE VERTICAL. AF_06/2016</v>
          </cell>
          <cell r="C9506" t="str">
            <v>M</v>
          </cell>
          <cell r="D9506">
            <v>62.11</v>
          </cell>
        </row>
        <row r="9507">
          <cell r="A9507">
            <v>94229</v>
          </cell>
          <cell r="B9507" t="str">
            <v>CALHA EM CHAPA DE AÇO GALVANIZADO NÚMERO 24, DESENVOLVIMENTO DE 100 CM, INCLUSO TRANSPORTE VERTICAL. AF_06/2016</v>
          </cell>
          <cell r="C9507" t="str">
            <v>M</v>
          </cell>
          <cell r="D9507">
            <v>122.09</v>
          </cell>
        </row>
        <row r="9508">
          <cell r="A9508">
            <v>94230</v>
          </cell>
          <cell r="B9508" t="str">
            <v>CALHA DE BEIRAL, SEMICIRCULAR DE PVC, DIAMETRO 125 MM, INCLUINDO CABECEIRAS, EMENDAS, BOCAIS, SUPORTES E VEDAÇÕES, EXCLUINDO CONDUTORES, INCLUSO TRANSPORTE VERTICAL. AF_06/2016</v>
          </cell>
          <cell r="C9508" t="str">
            <v>M</v>
          </cell>
          <cell r="D9508">
            <v>54.45</v>
          </cell>
        </row>
        <row r="9509">
          <cell r="A9509">
            <v>94231</v>
          </cell>
          <cell r="B9509" t="str">
            <v>RUFO EM CHAPA DE AÇO GALVANIZADO NÚMERO 24, CORTE DE 25 CM, INCLUSO TRANSPORTE VERTICAL. AF_06/2016</v>
          </cell>
          <cell r="C9509" t="str">
            <v>M</v>
          </cell>
          <cell r="D9509">
            <v>33.92</v>
          </cell>
        </row>
        <row r="9510">
          <cell r="A9510">
            <v>94232</v>
          </cell>
          <cell r="B9510" t="str">
            <v>AMARRAÇÃO DE TELHAS CERÂMICAS OU DE CONCRETO. AF_06/2016</v>
          </cell>
          <cell r="C9510" t="str">
            <v>UN</v>
          </cell>
          <cell r="D9510">
            <v>1.65</v>
          </cell>
        </row>
        <row r="9511">
          <cell r="A9511">
            <v>94263</v>
          </cell>
          <cell r="B9511" t="str">
            <v>GUIA (MEIO-FIO) CONCRETO, MOLDADA  IN LOCO  EM TRECHO RETO COM EXTRUSORA, 11,5 CM BASE X 22 CM ALTURA. AF_06/2016</v>
          </cell>
          <cell r="C9511" t="str">
            <v>M</v>
          </cell>
          <cell r="D9511">
            <v>21.28</v>
          </cell>
        </row>
        <row r="9512">
          <cell r="A9512">
            <v>94264</v>
          </cell>
          <cell r="B9512" t="str">
            <v>GUIA (MEIO-FIO) CONCRETO, MOLDADA  IN LOCO  EM TRECHO CURVO COM EXTRUSORA, 11,5 CM BASE X 22 CM ALTURA. AF_06/2016</v>
          </cell>
          <cell r="C9512" t="str">
            <v>M</v>
          </cell>
          <cell r="D9512">
            <v>23.66</v>
          </cell>
        </row>
        <row r="9513">
          <cell r="A9513">
            <v>94265</v>
          </cell>
          <cell r="B9513" t="str">
            <v>GUIA (MEIO-FIO) CONCRETO, MOLDADA  IN LOCO  EM TRECHO RETO COM EXTRUSORA, 14 CM BASE X 30 CM ALTURA. AF_06/2016</v>
          </cell>
          <cell r="C9513" t="str">
            <v>M</v>
          </cell>
          <cell r="D9513">
            <v>27.76</v>
          </cell>
        </row>
        <row r="9514">
          <cell r="A9514">
            <v>94266</v>
          </cell>
          <cell r="B9514" t="str">
            <v>GUIA (MEIO-FIO) CONCRETO, MOLDADA  IN LOCO  EM TRECHO CURVO COM EXTRUSORA, 14 CM BASE X 30 CM ALTURA. AF_06/2016</v>
          </cell>
          <cell r="C9514" t="str">
            <v>M</v>
          </cell>
          <cell r="D9514">
            <v>30.48</v>
          </cell>
        </row>
        <row r="9515">
          <cell r="A9515">
            <v>94267</v>
          </cell>
          <cell r="B9515" t="str">
            <v>GUIA (MEIO-FIO) E SARJETA CONJUGADOS DE CONCRETO, MOLDADA IN LOCO EM TRECHO RETO COM EXTRUSORA, GUIA 13 CM BASE X 22 CM ALTURA, SARJETA 30 CM BASE X 8,5 CM ALTURA. AF_06/2016</v>
          </cell>
          <cell r="C9515" t="str">
            <v>M</v>
          </cell>
          <cell r="D9515">
            <v>32.950000000000003</v>
          </cell>
        </row>
        <row r="9516">
          <cell r="A9516">
            <v>94268</v>
          </cell>
          <cell r="B9516" t="str">
            <v>GUIA (MEIO-FIO) E SARJETA CONJUGADOS DE CONCRETO, MOLDADA IN LOCO EM TRECHO CURVO COM EXTRUSORA, GUIA 12,5 CM BASE X 22 CM ALTURA, SARJETA 30 CM BASE X 8,5 CM ALTURA. AF_06/2016</v>
          </cell>
          <cell r="C9516" t="str">
            <v>M</v>
          </cell>
          <cell r="D9516">
            <v>35.94</v>
          </cell>
        </row>
        <row r="9517">
          <cell r="A9517">
            <v>94269</v>
          </cell>
          <cell r="B9517" t="str">
            <v>GUIA (MEIO-FIO) E SARJETA CONJUGADOS DE CONCRETO, MOLDADA IN LOCO EM TRECHO RETO COM EXTRUSORA, GUIA 13,5 CM BASE X 26 CM ALTURA, SARJETA 45 CM BASE X 11 CM ALTURA. AF_06/2016</v>
          </cell>
          <cell r="C9517" t="str">
            <v>M</v>
          </cell>
          <cell r="D9517">
            <v>46.82</v>
          </cell>
        </row>
        <row r="9518">
          <cell r="A9518">
            <v>94270</v>
          </cell>
          <cell r="B9518" t="str">
            <v>GUIA (MEIO-FIO) E SARJETA CONJUGADOS DE CONCRETO, MOLDADA IN LOCO EM TRECHO CURVO COM EXTRUSORA, GUIA 13,5 CM BASE X 26 CM ALTURA, SARJETA 45 CM BASE X 11 CM ALTURA. AF_06/2016</v>
          </cell>
          <cell r="C9518" t="str">
            <v>M</v>
          </cell>
          <cell r="D9518">
            <v>51.01</v>
          </cell>
        </row>
        <row r="9519">
          <cell r="A9519">
            <v>94271</v>
          </cell>
          <cell r="B9519" t="str">
            <v>GUIA (MEIO-FIO) E SARJETA CONJUGADOS DE CONCRETO, MOLDADA IN LOCO EM TRECHO RETO COM EXTRUSORA, GUIA 13,5 CM BASE X 30 CM ALTURA, SARJETA 50 CM BASE X 12,5 CM ALTURA. AF_06/2016</v>
          </cell>
          <cell r="C9519" t="str">
            <v>M</v>
          </cell>
          <cell r="D9519">
            <v>57.05</v>
          </cell>
        </row>
        <row r="9520">
          <cell r="A9520">
            <v>94272</v>
          </cell>
          <cell r="B9520" t="str">
            <v>GUIA (MEIO-FIO) E SARJETA CONJUGADOS DE CONCRETO, MOLDADA IN LOCO EM TRECHO CURVO COM EXTRUSORA, GUIA 13,5 CM BASE X 30 CM ALTURA, SARJETA 50 CM BASE X 12,5 CM ALTURA. AF_06/2016</v>
          </cell>
          <cell r="C9520" t="str">
            <v>M</v>
          </cell>
          <cell r="D9520">
            <v>62.62</v>
          </cell>
        </row>
        <row r="9521">
          <cell r="A9521">
            <v>94273</v>
          </cell>
          <cell r="B9521" t="str">
            <v>ASSENTAMENTO DE GUIA (MEIO-FIO) EM TRECHO RETO, CONFECCIONADA EM CONCRETO PRÉ-FABRICADO, DIMENSÕES 100X15X13X30 CM (COMPRIMENTO X BASE INFERIOR X BASE SUPERIOR X ALTURA), PARA VIAS URBANAS (USO VIÁRIO). AF_06/2016</v>
          </cell>
          <cell r="C9521" t="str">
            <v>M</v>
          </cell>
          <cell r="D9521">
            <v>34.18</v>
          </cell>
        </row>
        <row r="9522">
          <cell r="A9522">
            <v>94274</v>
          </cell>
          <cell r="B9522" t="str">
            <v>ASSENTAMENTO DE GUIA (MEIO-FIO) EM TRECHO CURVO, CONFECCIONADA EM CONCRETO PRÉ-FABRICADO, DIMENSÕES 100X15X13X30 CM (COMPRIMENTO X BASE INFERIOR X BASE SUPERIOR X ALTURA), PARA VIAS URBANAS (USO VIÁRIO). AF_06/2016</v>
          </cell>
          <cell r="C9522" t="str">
            <v>M</v>
          </cell>
          <cell r="D9522">
            <v>36.97</v>
          </cell>
        </row>
        <row r="9523">
          <cell r="A9523">
            <v>94275</v>
          </cell>
          <cell r="B9523" t="str">
            <v>ASSENTAMENTO DE GUIA (MEIO-FIO) EM TRECHO RETO, CONFECCIONADA EM CONCRETO PRÉ-FABRICADO, DIMENSÕES 100X15X13X20 CM (COMPRIMENTO X BASE INFERIOR X BASE SUPERIOR X ALTURA), PARA URBANIZAÇÃO INTERNA DE EMPREENDIMENTOS. AF_06/2016_P</v>
          </cell>
          <cell r="C9523" t="str">
            <v>M</v>
          </cell>
          <cell r="D9523">
            <v>32.71</v>
          </cell>
        </row>
        <row r="9524">
          <cell r="A9524">
            <v>94276</v>
          </cell>
          <cell r="B9524" t="str">
            <v>ASSENTAMENTO DE GUIA (MEIO-FIO) EM TRECHO CURVO, CONFECCIONADA EM CONCRETO PRÉ-FABRICADO, DIMENSÕES 100X15X13X20 CM (COMPRIMENTO X BASE INFERIOR X BASE SUPERIOR X ALTURA), PARA URBANIZAÇÃO INTERNA DE EMPREENDIMENTOS. AF_06/2016_P</v>
          </cell>
          <cell r="C9524" t="str">
            <v>M</v>
          </cell>
          <cell r="D9524">
            <v>35.5</v>
          </cell>
        </row>
        <row r="9525">
          <cell r="A9525">
            <v>94281</v>
          </cell>
          <cell r="B9525" t="str">
            <v>EXECUÇÃO DE SARJETA DE CONCRETO USINADO, MOLDADA  IN LOCO  EM TRECHO RETO, 30 CM BASE X 15 CM ALTURA. AF_06/2016</v>
          </cell>
          <cell r="C9525" t="str">
            <v>M</v>
          </cell>
          <cell r="D9525">
            <v>33.15</v>
          </cell>
        </row>
        <row r="9526">
          <cell r="A9526">
            <v>94282</v>
          </cell>
          <cell r="B9526" t="str">
            <v>EXECUÇÃO DE SARJETA DE CONCRETO USINADO, MOLDADA  IN LOCO  EM TRECHO CURVO, 30 CM BASE X 15 CM ALTURA. AF_06/2016</v>
          </cell>
          <cell r="C9526" t="str">
            <v>M</v>
          </cell>
          <cell r="D9526">
            <v>41.66</v>
          </cell>
        </row>
        <row r="9527">
          <cell r="A9527">
            <v>94283</v>
          </cell>
          <cell r="B9527" t="str">
            <v>EXECUÇÃO DE SARJETA DE CONCRETO USINADO, MOLDADA  IN LOCO  EM TRECHO RETO, 45 CM BASE X 15 CM ALTURA. AF_06/2016</v>
          </cell>
          <cell r="C9527" t="str">
            <v>M</v>
          </cell>
          <cell r="D9527">
            <v>42.8</v>
          </cell>
        </row>
        <row r="9528">
          <cell r="A9528">
            <v>94284</v>
          </cell>
          <cell r="B9528" t="str">
            <v>EXECUÇÃO DE SARJETA DE CONCRETO USINADO, MOLDADA  IN LOCO  EM TRECHO CURVO, 45 CM BASE X 15 CM ALTURA. AF_06/2016</v>
          </cell>
          <cell r="C9528" t="str">
            <v>M</v>
          </cell>
          <cell r="D9528">
            <v>51.31</v>
          </cell>
        </row>
        <row r="9529">
          <cell r="A9529">
            <v>94285</v>
          </cell>
          <cell r="B9529" t="str">
            <v>EXECUÇÃO DE SARJETA DE CONCRETO USINADO, MOLDADA  IN LOCO  EM TRECHO RETO, 60 CM BASE X 15 CM ALTURA. AF_06/2016</v>
          </cell>
          <cell r="C9529" t="str">
            <v>M</v>
          </cell>
          <cell r="D9529">
            <v>52.06</v>
          </cell>
        </row>
        <row r="9530">
          <cell r="A9530">
            <v>94286</v>
          </cell>
          <cell r="B9530" t="str">
            <v>EXECUÇÃO DE SARJETA DE CONCRETO USINADO, MOLDADA  IN LOCO  EM TRECHO CURVO, 60 CM BASE X 15 CM ALTURA. AF_06/2016</v>
          </cell>
          <cell r="C9530" t="str">
            <v>M</v>
          </cell>
          <cell r="D9530">
            <v>60.56</v>
          </cell>
        </row>
        <row r="9531">
          <cell r="A9531">
            <v>94287</v>
          </cell>
          <cell r="B9531" t="str">
            <v>EXECUÇÃO DE SARJETA DE CONCRETO USINADO, MOLDADA  IN LOCO  EM TRECHO RETO, 30 CM BASE X 10 CM ALTURA. AF_06/2016</v>
          </cell>
          <cell r="C9531" t="str">
            <v>M</v>
          </cell>
          <cell r="D9531">
            <v>26.11</v>
          </cell>
        </row>
        <row r="9532">
          <cell r="A9532">
            <v>94288</v>
          </cell>
          <cell r="B9532" t="str">
            <v>EXECUÇÃO DE SARJETA DE CONCRETO USINADO, MOLDADA  IN LOCO  EM TRECHO CURVO, 30 CM BASE X 10 CM ALTURA. AF_06/2016</v>
          </cell>
          <cell r="C9532" t="str">
            <v>M</v>
          </cell>
          <cell r="D9532">
            <v>33.549999999999997</v>
          </cell>
        </row>
        <row r="9533">
          <cell r="A9533">
            <v>94289</v>
          </cell>
          <cell r="B9533" t="str">
            <v>EXECUÇÃO DE SARJETA DE CONCRETO USINADO, MOLDADA  IN LOCO  EM TRECHO RETO, 45 CM BASE X 10 CM ALTURA. AF_06/2016</v>
          </cell>
          <cell r="C9533" t="str">
            <v>M</v>
          </cell>
          <cell r="D9533">
            <v>33.06</v>
          </cell>
        </row>
        <row r="9534">
          <cell r="A9534">
            <v>94290</v>
          </cell>
          <cell r="B9534" t="str">
            <v>EXECUÇÃO DE SARJETA DE CONCRETO USINADO, MOLDADA  IN LOCO  EM TRECHO CURVO, 45 CM BASE X 10 CM ALTURA. AF_06/2016</v>
          </cell>
          <cell r="C9534" t="str">
            <v>M</v>
          </cell>
          <cell r="D9534">
            <v>40.5</v>
          </cell>
        </row>
        <row r="9535">
          <cell r="A9535">
            <v>94291</v>
          </cell>
          <cell r="B9535" t="str">
            <v>EXECUÇÃO DE SARJETA DE CONCRETO USINADO, MOLDADA  IN LOCO  EM TRECHO RETO, 60 CM BASE X 10 CM ALTURA. AF_06/2016</v>
          </cell>
          <cell r="C9535" t="str">
            <v>M</v>
          </cell>
          <cell r="D9535">
            <v>39.630000000000003</v>
          </cell>
        </row>
        <row r="9536">
          <cell r="A9536">
            <v>94292</v>
          </cell>
          <cell r="B9536" t="str">
            <v>EXECUÇÃO DE SARJETA DE CONCRETO USINADO, MOLDADA  IN LOCO  EM TRECHO CURVO, 60 CM BASE X 10 CM ALTURA. AF_06/2016</v>
          </cell>
          <cell r="C9536" t="str">
            <v>M</v>
          </cell>
          <cell r="D9536">
            <v>47.07</v>
          </cell>
        </row>
        <row r="9537">
          <cell r="A9537">
            <v>94293</v>
          </cell>
          <cell r="B9537" t="str">
            <v>EXECUÇÃO DE SARJETÃO DE CONCRETO USINADO, MOLDADA  IN LOCO  EM TRECHO RETO, 100 CM BASE X 20 CM ALTURA. AF_06/2016</v>
          </cell>
          <cell r="C9537" t="str">
            <v>M</v>
          </cell>
          <cell r="D9537">
            <v>101.32</v>
          </cell>
        </row>
        <row r="9538">
          <cell r="A9538">
            <v>94294</v>
          </cell>
          <cell r="B9538" t="str">
            <v>EXECUÇÃO DE ESCORAS DE CONCRETO PARA CONTENÇÃO DE GUIAS PRÉ-FABRICADAS. AF_06/2016</v>
          </cell>
          <cell r="C9538" t="str">
            <v>M</v>
          </cell>
          <cell r="D9538">
            <v>5.69</v>
          </cell>
        </row>
        <row r="9539">
          <cell r="A9539">
            <v>94295</v>
          </cell>
          <cell r="B9539" t="str">
            <v>MESTRE DE OBRAS COM ENCARGOS COMPLEMENTARES</v>
          </cell>
          <cell r="C9539" t="str">
            <v>MES</v>
          </cell>
          <cell r="D9539">
            <v>5139.03</v>
          </cell>
        </row>
        <row r="9540">
          <cell r="A9540">
            <v>94296</v>
          </cell>
          <cell r="B9540" t="str">
            <v>TOPOGRAFO COM ENCARGOS COMPLEMENTARES</v>
          </cell>
          <cell r="C9540" t="str">
            <v>MES</v>
          </cell>
          <cell r="D9540">
            <v>2849.23</v>
          </cell>
        </row>
        <row r="9541">
          <cell r="A9541">
            <v>94304</v>
          </cell>
          <cell r="B9541" t="str">
            <v>ATERRO MECANIZADO DE VALA COM ESCAVADEIRA HIDRÁULICA (CAPACIDADE DA CAÇAMBA: 0,8 M³ / POTÊNCIA: 111 HP), LARGURA DE 1,5 A 2,5 M, PROFUNDIDADE ATÉ 1,5 M, COM SOLO ARGILO-ARENOSO. AF_05/2016</v>
          </cell>
          <cell r="C9541" t="str">
            <v>M3</v>
          </cell>
          <cell r="D9541">
            <v>23.47</v>
          </cell>
        </row>
        <row r="9542">
          <cell r="A9542">
            <v>94305</v>
          </cell>
          <cell r="B9542" t="str">
            <v>ATERRO MECANIZADO DE VALA COM ESCAVADEIRA HIDRÁULICA (CAPACIDADE DA CAÇAMBA: 0,8 M³ / POTÊNCIA: 111 HP), LARGURA ATÉ 1,5 M, PROFUNDIDADE DE 1,5 A 3,0 M, COM SOLO ARGILO-ARENOSO. AF_05/2016</v>
          </cell>
          <cell r="C9542" t="str">
            <v>M3</v>
          </cell>
          <cell r="D9542">
            <v>21.16</v>
          </cell>
        </row>
        <row r="9543">
          <cell r="A9543">
            <v>94306</v>
          </cell>
          <cell r="B9543" t="str">
            <v>ATERRO MECANIZADO DE VALA COM ESCAVADEIRA HIDRÁULICA (CAPACIDADE DA CAÇAMBA: 0,8 M³ / POTÊNCIA: 111 HP), LARGURA DE 1,5 A 2,5 M, PROFUNDIDADE DE 1,5 A 3,0 M, COM SOLO ARGILO-ARENOSO. AF_05/2016</v>
          </cell>
          <cell r="C9543" t="str">
            <v>M3</v>
          </cell>
          <cell r="D9543">
            <v>18.239999999999998</v>
          </cell>
        </row>
        <row r="9544">
          <cell r="A9544">
            <v>94307</v>
          </cell>
          <cell r="B9544" t="str">
            <v>ATERRO MECANIZADO DE VALA COM ESCAVADEIRA HIDRÁULICA (CAPACIDADE DA CAÇAMBA: 0,8 M³ / POTÊNCIA: 111 HP), LARGURA ATÉ 1,5 M, PROFUNDIDADE DE 3,0 A 4,5 M, COM SOLO ARGILO-ARENOSO. AF_05/2016</v>
          </cell>
          <cell r="C9544" t="str">
            <v>M3</v>
          </cell>
          <cell r="D9544">
            <v>18.91</v>
          </cell>
        </row>
        <row r="9545">
          <cell r="A9545">
            <v>94308</v>
          </cell>
          <cell r="B9545" t="str">
            <v>ATERRO MECANIZADO DE VALA COM ESCAVADEIRA HIDRÁULICA (CAPACIDADE DA CAÇAMBA: 0,8 M³ / POTÊNCIA: 111 HP), LARGURA DE 1,5 A 2,5 M, PROFUNDIDADE DE 3,0 A 4,5 M, COM SOLO ARGILO-ARENOSO. AF_05/2016</v>
          </cell>
          <cell r="C9545" t="str">
            <v>M3</v>
          </cell>
          <cell r="D9545">
            <v>17.11</v>
          </cell>
        </row>
        <row r="9546">
          <cell r="A9546">
            <v>94309</v>
          </cell>
          <cell r="B9546" t="str">
            <v>ATERRO MECANIZADO DE VALA COM ESCAVADEIRA HIDRÁULICA (CAPACIDADE DA CAÇAMBA: 0,8 M³ / POTÊNCIA: 111 HP), LARGURA ATÉ 1,5 M, PROFUNDIDADE DE 4,5 A 6,0 M, COM SOLO ARGILO-ARENOSO. AF_05/2016</v>
          </cell>
          <cell r="C9546" t="str">
            <v>M3</v>
          </cell>
          <cell r="D9546">
            <v>17.93</v>
          </cell>
        </row>
        <row r="9547">
          <cell r="A9547">
            <v>94310</v>
          </cell>
          <cell r="B9547" t="str">
            <v>ATERRO MECANIZADO DE VALA COM ESCAVADEIRA HIDRÁULICA (CAPACIDADE DA CAÇAMBA: 0,8 M³ / POTÊNCIA: 111 HP), LARGURA DE 1,5 A 2,5 M, PROFUNDIDADE DE 4,5 A 6,0 M, COM SOLO ARGILO-ARENOSO. AF_05/2016</v>
          </cell>
          <cell r="C9547" t="str">
            <v>M3</v>
          </cell>
          <cell r="D9547">
            <v>16.52</v>
          </cell>
        </row>
        <row r="9548">
          <cell r="A9548">
            <v>94315</v>
          </cell>
          <cell r="B9548" t="str">
            <v>ATERRO MECANIZADO DE VALA COM RETROESCAVADEIRA (CAPACIDADE DA CAÇAMBA DA RETRO: 0,26 M³ / POTÊNCIA: 88 HP), LARGURA ATÉ 0,8 M, PROFUNDIDADE ATÉ 1,5 M, COM SOLO ARGILO-ARENOSO. AF_05/2016</v>
          </cell>
          <cell r="C9548" t="str">
            <v>M3</v>
          </cell>
          <cell r="D9548">
            <v>27.93</v>
          </cell>
        </row>
        <row r="9549">
          <cell r="A9549">
            <v>94316</v>
          </cell>
          <cell r="B9549" t="str">
            <v>ATERRO MECANIZADO DE VALA COM RETROESCAVADEIRA (CAPACIDADE DA CAÇAMBA DA RETRO: 0,26 M³ / POTÊNCIA: 88 HP), LARGURA DE 0,8 A 1,5 M, PROFUNDIDADE ATÉ 1,5 M, COM SOLO ARGILO-ARENOSO. AF_05/2016</v>
          </cell>
          <cell r="C9549" t="str">
            <v>M3</v>
          </cell>
          <cell r="D9549">
            <v>22.59</v>
          </cell>
        </row>
        <row r="9550">
          <cell r="A9550">
            <v>94317</v>
          </cell>
          <cell r="B9550" t="str">
            <v>ATERRO MECANIZADO DE VALA COM RETROESCAVADEIRA (CAPACIDADE DA CAÇAMBA DA RETRO: 0,26 M³ / POTÊNCIA: 88 HP), LARGURA ATÉ 0,8 M, PROFUNDIDADE DE 1,5 A 3,0 M, COM SOLO ARGILO-ARENOSO. AF_05/2016</v>
          </cell>
          <cell r="C9550" t="str">
            <v>M3</v>
          </cell>
          <cell r="D9550">
            <v>20.25</v>
          </cell>
        </row>
        <row r="9551">
          <cell r="A9551">
            <v>94318</v>
          </cell>
          <cell r="B9551" t="str">
            <v>ATERRO MECANIZADO DE VALA COM RETROESCAVADEIRA (CAPACIDADE DA CAÇAMBA DA RETRO: 0,26 M³ / POTÊNCIA: 88 HP), LARGURA DE 0,8 A 1,5 M, PROFUNDIDADE DE 1,5 A 3,0 M, COM SOLO ARGILO-ARENOSO. AF_05/2016</v>
          </cell>
          <cell r="C9551" t="str">
            <v>M3</v>
          </cell>
          <cell r="D9551">
            <v>17.22</v>
          </cell>
        </row>
        <row r="9552">
          <cell r="A9552">
            <v>94319</v>
          </cell>
          <cell r="B9552" t="str">
            <v>ATERRO MANUAL DE VALAS COM SOLO ARGILO-ARENOSO E COMPACTAÇÃO MECANIZADA. AF_05/2016</v>
          </cell>
          <cell r="C9552" t="str">
            <v>M3</v>
          </cell>
          <cell r="D9552">
            <v>30.69</v>
          </cell>
        </row>
        <row r="9553">
          <cell r="A9553">
            <v>94327</v>
          </cell>
          <cell r="B9553" t="str">
            <v>ATERRO MECANIZADO DE VALA COM ESCAVADEIRA HIDRÁULICA (CAPACIDADE DA CAÇAMBA: 0,8 M³ / POTÊNCIA: 111 HP), LARGURA DE 1,5 A 2,5 M, PROFUNDIDADE ATÉ 1,5 M, COM AREIA PARA ATERRO. AF_05/2016</v>
          </cell>
          <cell r="C9553" t="str">
            <v>M3</v>
          </cell>
          <cell r="D9553">
            <v>66.19</v>
          </cell>
        </row>
        <row r="9554">
          <cell r="A9554">
            <v>94328</v>
          </cell>
          <cell r="B9554" t="str">
            <v>ATERRO MECANIZADO DE VALA COM ESCAVADEIRA HIDRÁULICA (CAPACIDADE DA CAÇAMBA: 0,8 M³ / POTÊNCIA: 111 HP), LARGURA ATÉ 1,5 M, PROFUNDIDADE DE 1,5 A 3,0 M, COM AREIA PARA ATERRO. AF_05/2016</v>
          </cell>
          <cell r="C9554" t="str">
            <v>M3</v>
          </cell>
          <cell r="D9554">
            <v>63.88</v>
          </cell>
        </row>
        <row r="9555">
          <cell r="A9555">
            <v>94329</v>
          </cell>
          <cell r="B9555" t="str">
            <v>ATERRO MECANIZADO DE VALA COM ESCAVADEIRA HIDRÁULICA (CAPACIDADE DA CAÇAMBA: 0,8 M³ / POTÊNCIA: 111 HP), LARGURA DE 1,5 A 2,5 M, PROFUNDIDADE DE 1,5 A 3,0 M, COM AREIA PARA ATERRO. AF_05/2016</v>
          </cell>
          <cell r="C9555" t="str">
            <v>M3</v>
          </cell>
          <cell r="D9555">
            <v>60.96</v>
          </cell>
        </row>
        <row r="9556">
          <cell r="A9556">
            <v>94330</v>
          </cell>
          <cell r="B9556" t="str">
            <v>ATERRO MECANIZADO DE VALA COM ESCAVADEIRA HIDRÁULICA (CAPACIDADE DA CAÇAMBA: 0,8 M³ / POTÊNCIA: 111 HP), LARGURA ATÉ 1,5 M, PROFUNDIDADE DE 3,0 A 4,5 M, COM AREIA PARA ATERRO. AF_05/2016</v>
          </cell>
          <cell r="C9556" t="str">
            <v>M3</v>
          </cell>
          <cell r="D9556">
            <v>61.63</v>
          </cell>
        </row>
        <row r="9557">
          <cell r="A9557">
            <v>94331</v>
          </cell>
          <cell r="B9557" t="str">
            <v>ATERRO MECANIZADO DE VALA COM ESCAVADEIRA HIDRÁULICA (CAPACIDADE DA CAÇAMBA: 0,8 M³ / POTÊNCIA: 111 HP), LARGURA DE 1,5 A 2,5 M, PROFUNDIDADE DE 3,0 A 4,5 M, COM AREIA PARA ATERRO. AF_05/2016</v>
          </cell>
          <cell r="C9557" t="str">
            <v>M3</v>
          </cell>
          <cell r="D9557">
            <v>59.83</v>
          </cell>
        </row>
        <row r="9558">
          <cell r="A9558">
            <v>94332</v>
          </cell>
          <cell r="B9558" t="str">
            <v>ATERRO MECANIZADO DE VALA COM ESCAVADEIRA HIDRÁULICA (CAPACIDADE DA CAÇAMBA: 0,8 M³ / POTÊNCIA: 111 HP), LARGURA ATÉ 1,5 M, PROFUNDIDADE DE 4,5 A 6,0 M, COM AREIA PARA ATERRO. AF_05/2016</v>
          </cell>
          <cell r="C9558" t="str">
            <v>M3</v>
          </cell>
          <cell r="D9558">
            <v>60.65</v>
          </cell>
        </row>
        <row r="9559">
          <cell r="A9559">
            <v>94333</v>
          </cell>
          <cell r="B9559" t="str">
            <v>ATERRO MECANIZADO DE VALA COM ESCAVADEIRA HIDRÁULICA (CAPACIDADE DA CAÇAMBA: 0,8 M³ / POTÊNCIA: 111 HP), LARGURA DE 1,5 A 2,5 M, PROFUNDIDADE DE 4,5 A 6,0 M, COM AREIA PARA ATERRO. AF_05/2016</v>
          </cell>
          <cell r="C9559" t="str">
            <v>M3</v>
          </cell>
          <cell r="D9559">
            <v>59.24</v>
          </cell>
        </row>
        <row r="9560">
          <cell r="A9560">
            <v>94338</v>
          </cell>
          <cell r="B9560" t="str">
            <v>ATERRO MECANIZADO DE VALA COM RETROESCAVADEIRA (CAPACIDADE DA CAÇAMBA DA RETRO: 0,26 M³ / POTÊNCIA: 88 HP), LARGURA ATÉ 0,8 M, PROFUNDIDADE ATÉ 1,5 M, COM AREIA PARA ATERRO. AF_05/2016</v>
          </cell>
          <cell r="C9560" t="str">
            <v>M3</v>
          </cell>
          <cell r="D9560">
            <v>70.650000000000006</v>
          </cell>
        </row>
        <row r="9561">
          <cell r="A9561">
            <v>94339</v>
          </cell>
          <cell r="B9561" t="str">
            <v>ATERRO MECANIZADO DE VALA COM RETROESCAVADEIRA (CAPACIDADE DA CAÇAMBA DA RETRO: 0,26 M³ / POTÊNCIA: 88 HP), LARGURA DE 0,8 A 1,5 M, PROFUNDIDADE ATÉ 1,5 M, COM AREIA PARA ATERRO. AF_05/2016</v>
          </cell>
          <cell r="C9561" t="str">
            <v>M3</v>
          </cell>
          <cell r="D9561">
            <v>65.31</v>
          </cell>
        </row>
        <row r="9562">
          <cell r="A9562">
            <v>94340</v>
          </cell>
          <cell r="B9562" t="str">
            <v>ATERRO MECANIZADO DE VALA COM RETROESCAVADEIRA (CAPACIDADE DA CAÇAMBA DA RETRO: 0,26 M³ / POTÊNCIA: 88 HP), LARGURA ATÉ 0,8 M, PROFUNDIDADE DE 1,5 A 3,0 M, COM AREIA PARA ATERRO. AF_05/2016</v>
          </cell>
          <cell r="C9562" t="str">
            <v>M3</v>
          </cell>
          <cell r="D9562">
            <v>62.97</v>
          </cell>
        </row>
        <row r="9563">
          <cell r="A9563">
            <v>94341</v>
          </cell>
          <cell r="B9563" t="str">
            <v>ATERRO MECANIZADO DE VALA COM RETROESCAVADEIRA (CAPACIDADE DA CAÇAMBA DA RETRO: 0,26 M³ / POTÊNCIA: 88 HP), LARGURA DE 0,8 A 1,5 M, PROFUNDIDADE DE 1,5 A 3,0 M, COM AREIA PARA ATERRO. AF_05/2016</v>
          </cell>
          <cell r="C9563" t="str">
            <v>M3</v>
          </cell>
          <cell r="D9563">
            <v>59.94</v>
          </cell>
        </row>
        <row r="9564">
          <cell r="A9564">
            <v>94342</v>
          </cell>
          <cell r="B9564" t="str">
            <v>ATERRO MANUAL DE VALAS COM AREIA PARA ATERRO E COMPACTAÇÃO MECANIZADA. AF_05/2016</v>
          </cell>
          <cell r="C9564" t="str">
            <v>M3</v>
          </cell>
          <cell r="D9564">
            <v>73.41</v>
          </cell>
        </row>
        <row r="9565">
          <cell r="A9565">
            <v>94438</v>
          </cell>
          <cell r="B9565" t="str">
            <v>(COMPOSIÇÃO REPRESENTATIVA) DO SERVIÇO DE CONTRAPISO EM ARGAMASSA TRAÇO 1:4 (CIM E AREIA), EM BETONEIRA 400 L, ESPESSURA 3 CM ÁREAS SECAS E 3 CM ÁREAS MOLHADAS, PARA EDIFICAÇÃO HABITACIONAL UNIFAMILIAR (CASA) E EDIFICAÇÃO PÚBLICA PADRÃO. AF_11/2014</v>
          </cell>
          <cell r="C9565" t="str">
            <v>M2</v>
          </cell>
          <cell r="D9565">
            <v>30.73</v>
          </cell>
        </row>
        <row r="9566">
          <cell r="A9566">
            <v>94439</v>
          </cell>
          <cell r="B9566"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66" t="str">
            <v>M2</v>
          </cell>
          <cell r="D9566">
            <v>34.35</v>
          </cell>
        </row>
        <row r="9567">
          <cell r="A9567">
            <v>94440</v>
          </cell>
          <cell r="B9567" t="str">
            <v>TELHAMENTO COM TELHA CERÂMICA DE ENCAIXE, TIPO FRANCESA, COM ATÉ 2 ÁGUAS, INCLUSO TRANSPORTE VERTICAL. AF_06/2016</v>
          </cell>
          <cell r="C9567" t="str">
            <v>M2</v>
          </cell>
          <cell r="D9567">
            <v>59.58</v>
          </cell>
        </row>
        <row r="9568">
          <cell r="A9568">
            <v>94441</v>
          </cell>
          <cell r="B9568" t="str">
            <v>TELHAMENTO COM TELHA CERÂMICA DE ENCAIXE, TIPO FRANCESA, COM MAIS DE 2 ÁGUAS, INCLUSO TRANSPORTE VERTICAL. AF_06/2016</v>
          </cell>
          <cell r="C9568" t="str">
            <v>M2</v>
          </cell>
          <cell r="D9568">
            <v>61.69</v>
          </cell>
        </row>
        <row r="9569">
          <cell r="A9569">
            <v>94442</v>
          </cell>
          <cell r="B9569" t="str">
            <v>TELHAMENTO COM TELHA CERÂMICA DE ENCAIXE, TIPO ROMANA, COM ATÉ 2 ÁGUAS, INCLUSO TRANSPORTE VERTICAL. AF_06/2016</v>
          </cell>
          <cell r="C9569" t="str">
            <v>M2</v>
          </cell>
          <cell r="D9569">
            <v>43.61</v>
          </cell>
        </row>
        <row r="9570">
          <cell r="A9570">
            <v>94443</v>
          </cell>
          <cell r="B9570" t="str">
            <v>TELHAMENTO COM TELHA CERÂMICA DE ENCAIXE, TIPO ROMANA, COM MAIS DE 2 ÁGUAS, INCLUSO TRANSPORTE VERTICAL. AF_06/2016</v>
          </cell>
          <cell r="C9570" t="str">
            <v>M2</v>
          </cell>
          <cell r="D9570">
            <v>45.72</v>
          </cell>
        </row>
        <row r="9571">
          <cell r="A9571">
            <v>94444</v>
          </cell>
          <cell r="B9571" t="str">
            <v>TELHAMENTO COM TELHA DE ENCAIXE, TIPO FRANCESA DE VIDRO, COM ATÉ 2 ÁGUAS, INCLUSO TRANSPORTE VERTICAL. AF_06/2016</v>
          </cell>
          <cell r="C9571" t="str">
            <v>M2</v>
          </cell>
          <cell r="D9571">
            <v>613.70000000000005</v>
          </cell>
        </row>
        <row r="9572">
          <cell r="A9572">
            <v>94445</v>
          </cell>
          <cell r="B9572" t="str">
            <v>TELHAMENTO COM TELHA CERÂMICA CAPA-CANAL, TIPO PLAN, COM ATÉ 2 ÁGUAS, INCLUSO TRANSPORTE VERTICAL. AF_06/2016</v>
          </cell>
          <cell r="C9572" t="str">
            <v>M2</v>
          </cell>
          <cell r="D9572">
            <v>56.01</v>
          </cell>
        </row>
        <row r="9573">
          <cell r="A9573">
            <v>94446</v>
          </cell>
          <cell r="B9573" t="str">
            <v>TELHAMENTO COM TELHA CERÂMICA CAPA-CANAL, TIPO PLAN, COM MAIS DE 2 ÁGUAS, INCLUSO TRANSPORTE VERTICAL. AF_06/2016</v>
          </cell>
          <cell r="C9573" t="str">
            <v>M2</v>
          </cell>
          <cell r="D9573">
            <v>59.6</v>
          </cell>
        </row>
        <row r="9574">
          <cell r="A9574">
            <v>94447</v>
          </cell>
          <cell r="B9574" t="str">
            <v>TELHAMENTO COM TELHA CERÂMICA CAPA-CANAL, TIPO PAULISTA, COM ATÉ 2 ÁGUAS, INCLUSO TRANSPORTE VERTICAL. AF_06/2016</v>
          </cell>
          <cell r="C9574" t="str">
            <v>M2</v>
          </cell>
          <cell r="D9574">
            <v>58.48</v>
          </cell>
        </row>
        <row r="9575">
          <cell r="A9575">
            <v>94448</v>
          </cell>
          <cell r="B9575" t="str">
            <v>TELHAMENTO COM TELHA CERÂMICA CAPA-CANAL, TIPO PAULISTA, COM MAIS DE 2 ÁGUAS, INCLUSO TRANSPORTE VERTICAL. AF_06/2016</v>
          </cell>
          <cell r="C9575" t="str">
            <v>M2</v>
          </cell>
          <cell r="D9575">
            <v>62.07</v>
          </cell>
        </row>
        <row r="9576">
          <cell r="A9576">
            <v>94449</v>
          </cell>
          <cell r="B9576" t="str">
            <v>TELHAMENTO COM TELHA ONDULADA DE FIBRA DE VIDRO E = 0,6 MM, PARA TELHADO COM INCLINAÇÃO MAIOR QUE 10°, COM ATÉ 2 ÁGUAS, INCLUSO IÇAMENTO. AF_06/2016</v>
          </cell>
          <cell r="C9576" t="str">
            <v>M2</v>
          </cell>
          <cell r="D9576">
            <v>38.729999999999997</v>
          </cell>
        </row>
        <row r="9577">
          <cell r="A9577">
            <v>94450</v>
          </cell>
          <cell r="B9577" t="str">
            <v>RUFO EM FIBROCIMENTO PARA TELHA ONDULADA E = 6 MM, ABA DE 26 CM, INCLUSO TRANSPORTE VERTICAL. AF_06/2016</v>
          </cell>
          <cell r="C9577" t="str">
            <v>M</v>
          </cell>
          <cell r="D9577">
            <v>44.45</v>
          </cell>
        </row>
        <row r="9578">
          <cell r="A9578">
            <v>94451</v>
          </cell>
          <cell r="B9578" t="str">
            <v>CUMEEIRA PARA TELHA DE FIBROCIMENTO ESTRUTURAL E = 6 MM, INCLUSO ACESSÓRIOS DE FIXAÇÃO E IÇAMENTO. AF_06/2016</v>
          </cell>
          <cell r="C9578" t="str">
            <v>M</v>
          </cell>
          <cell r="D9578">
            <v>91.46</v>
          </cell>
        </row>
        <row r="9579">
          <cell r="A9579">
            <v>94462</v>
          </cell>
          <cell r="B9579" t="str">
            <v>TUBO DE AÇO GALVANIZADO COM COSTURA, CLASSE MÉDIA, DN 50 (2), CONEXÃO ROSQUEADA, INSTALADO EM RESERVAÇÃO DE ÁGUA DE EDIFICAÇÃO QUE POSSUA RESERVATÓRIO DE FIBRA/FIBROCIMENTO  FORNECIMENTO E INSTALAÇÃO. AF_06/2016</v>
          </cell>
          <cell r="C9579" t="str">
            <v>M</v>
          </cell>
          <cell r="D9579">
            <v>54.54</v>
          </cell>
        </row>
        <row r="9580">
          <cell r="A9580">
            <v>94463</v>
          </cell>
          <cell r="B9580" t="str">
            <v>TUBO DE AÇO GALVANIZADO COM COSTURA, CLASSE MÉDIA, DN 65 (2 1/2), CONEXÃO ROSQUEADA, INSTALADO EM RESERVAÇÃO DE ÁGUA DE EDIFICAÇÃO QUE POSSUA RESERVATÓRIO DE FIBRA/FIBROCIMENTO  FORNECIMENTO E INSTALAÇÃO. AF_06/2016</v>
          </cell>
          <cell r="C9580" t="str">
            <v>M</v>
          </cell>
          <cell r="D9580">
            <v>63.19</v>
          </cell>
        </row>
        <row r="9581">
          <cell r="A9581">
            <v>94464</v>
          </cell>
          <cell r="B9581" t="str">
            <v>TUBO DE AÇO GALVANIZADO COM COSTURA, CLASSE MÉDIA, DN 80 (3), CONEXÃO ROSQUEADA, INSTALADO EM RESERVAÇÃO DE ÁGUA DE EDIFICAÇÃO QUE POSSUA RESERVATÓRIO DE FIBRA/FIBROCIMENTO  FORNECIMENTO E INSTALAÇÃO. AF_06/2016</v>
          </cell>
          <cell r="C9581" t="str">
            <v>M</v>
          </cell>
          <cell r="D9581">
            <v>88.3</v>
          </cell>
        </row>
        <row r="9582">
          <cell r="A9582">
            <v>94465</v>
          </cell>
          <cell r="B9582" t="str">
            <v>LUVA, EM FERRO GALVANIZADO, CONEXÃO ROSQUEADA, DN 50 (2), INSTALADO EM RESERVAÇÃO DE ÁGUA DE EDIFICAÇÃO QUE POSSUA RESERVATÓRIO DE FIBRA/FIBROCIMENTO  FORNECIMENTO E INSTALAÇÃO. AF_06/2016</v>
          </cell>
          <cell r="C9582" t="str">
            <v>UN</v>
          </cell>
          <cell r="D9582">
            <v>29.28</v>
          </cell>
        </row>
        <row r="9583">
          <cell r="A9583">
            <v>94466</v>
          </cell>
          <cell r="B9583" t="str">
            <v>NIPLE, EM FERRO GALVANIZADO, CONEXÃO ROSQUEADA, DN 50 (2), INSTALADO EM RESERVAÇÃO DE ÁGUA DE EDIFICAÇÃO QUE POSSUA RESERVATÓRIO DE FIBRA/FIBROCIMENTO  FORNECIMENTO E INSTALAÇÃO. AF_06/2016</v>
          </cell>
          <cell r="C9583" t="str">
            <v>UN</v>
          </cell>
          <cell r="D9583">
            <v>29.29</v>
          </cell>
        </row>
        <row r="9584">
          <cell r="A9584">
            <v>94467</v>
          </cell>
          <cell r="B9584" t="str">
            <v>LUVA, EM FERRO GALVANIZADO, CONEXÃO ROSQUEADA, DN 65 (2 1/2), INSTALADO EM RESERVAÇÃO DE ÁGUA DE EDIFICAÇÃO QUE POSSUA RESERVATÓRIO DE FIBRA/FIBROCIMENTO  FORNECIMENTO E INSTALAÇÃO. AF_06/2016</v>
          </cell>
          <cell r="C9584" t="str">
            <v>UN</v>
          </cell>
          <cell r="D9584">
            <v>43.92</v>
          </cell>
        </row>
        <row r="9585">
          <cell r="A9585">
            <v>94468</v>
          </cell>
          <cell r="B9585" t="str">
            <v>NIPLE, EM FERRO GALVANIZADO, CONEXÃO ROSQUEADA, DN 65 (2 1/2), INSTALADO EM RESERVAÇÃO DE ÁGUA DE EDIFICAÇÃO QUE POSSUA RESERVATÓRIO DE FIBRA/FIBROCIMENTO  FORNECIMENTO E INSTALAÇÃO. AF_06/2016</v>
          </cell>
          <cell r="C9585" t="str">
            <v>UN</v>
          </cell>
          <cell r="D9585">
            <v>38.72</v>
          </cell>
        </row>
        <row r="9586">
          <cell r="A9586">
            <v>94469</v>
          </cell>
          <cell r="B9586" t="str">
            <v>LUVA, EM FERRO GALVANIZADO, CONEXÃO ROSQUEADA, DN 80 (3), INSTALADO EM RESERVAÇÃO DE ÁGUA DE EDIFICAÇÃO QUE POSSUA RESERVATÓRIO DE FIBRA/FIBROCIMENTO  FORNECIMENTO E INSTALAÇÃO. AF_06/2016</v>
          </cell>
          <cell r="C9586" t="str">
            <v>UN</v>
          </cell>
          <cell r="D9586">
            <v>63.31</v>
          </cell>
        </row>
        <row r="9587">
          <cell r="A9587">
            <v>94470</v>
          </cell>
          <cell r="B9587" t="str">
            <v>NIPLE, EM FERRO GALVANIZADO, CONEXÃO ROSQUEADA, DN 80 (3), INSTALADO EM RESERVAÇÃO DE ÁGUA DE EDIFICAÇÃO QUE POSSUA RESERVATÓRIO DE FIBRA/FIBROCIMENTO  FORNECIMENTO E INSTALAÇÃO. AF_06/2016</v>
          </cell>
          <cell r="C9587" t="str">
            <v>UN</v>
          </cell>
          <cell r="D9587">
            <v>58.69</v>
          </cell>
        </row>
        <row r="9588">
          <cell r="A9588">
            <v>94471</v>
          </cell>
          <cell r="B9588" t="str">
            <v>COTOVELO 90 GRAUS, EM FERRO GALVANIZADO, CONEXÃO ROSQUEADA, DN 50 (2), INSTALADO EM RESERVAÇÃO DE ÁGUA DE EDIFICAÇÃO QUE POSSUA RESERVATÓRIO DE FIBRA/FIBROCIMENTO  FORNECIMENTO E INSTALAÇÃO. AF_06/2016</v>
          </cell>
          <cell r="C9588" t="str">
            <v>UN</v>
          </cell>
          <cell r="D9588">
            <v>42.35</v>
          </cell>
        </row>
        <row r="9589">
          <cell r="A9589">
            <v>94472</v>
          </cell>
          <cell r="B9589" t="str">
            <v>COTOVELO 45 GRAUS, EM FERRO GALVANIZADO, CONEXÃO ROSQUEADA, DN 50 (2), INSTALADO EM RESERVAÇÃO DE ÁGUA DE EDIFICAÇÃO QUE POSSUA RESERVATÓRIO DE FIBRA/FIBROCIMENTO  FORNECIMENTO E INSTALAÇÃO. AF_06/2016</v>
          </cell>
          <cell r="C9589" t="str">
            <v>UN</v>
          </cell>
          <cell r="D9589">
            <v>43.51</v>
          </cell>
        </row>
        <row r="9590">
          <cell r="A9590">
            <v>94473</v>
          </cell>
          <cell r="B9590" t="str">
            <v>COTOVELO 90 GRAUS, EM FERRO GALVANIZADO, CONEXÃO ROSQUEADA, DN 65 (2 1/2), INSTALADO EM RESERVAÇÃO DE ÁGUA DE EDIFICAÇÃO QUE POSSUA RESERVATÓRIO DE FIBRA/FIBROCIMENTO  FORNECIMENTO E INSTALAÇÃO. AF_06/2016</v>
          </cell>
          <cell r="C9590" t="str">
            <v>UN</v>
          </cell>
          <cell r="D9590">
            <v>63.04</v>
          </cell>
        </row>
        <row r="9591">
          <cell r="A9591">
            <v>94474</v>
          </cell>
          <cell r="B9591" t="str">
            <v>COTOVELO 45 GRAUS, EM FERRO GALVANIZADO, CONEXÃO ROSQUEADA, DN 65 (2 1/2), INSTALADO EM RESERVAÇÃO DE ÁGUA DE EDIFICAÇÃO QUE POSSUA RESERVATÓRIO DE FIBRA/FIBROCIMENTO  FORNECIMENTO E INSTALAÇÃO. AF_06/2016</v>
          </cell>
          <cell r="C9591" t="str">
            <v>UN</v>
          </cell>
          <cell r="D9591">
            <v>68.12</v>
          </cell>
        </row>
        <row r="9592">
          <cell r="A9592">
            <v>94475</v>
          </cell>
          <cell r="B9592" t="str">
            <v>COTOVELO 90 GRAUS, EM FERRO GALVANIZADO, CONEXÃO ROSQUEADA, DN 80 (3), INSTALADO EM RESERVAÇÃO DE ÁGUA DE EDIFICAÇÃO QUE POSSUA RESERVATÓRIO DE FIBRA/FIBROCIMENTO  FORNECIMENTO E INSTALAÇÃO. AF_06/2016</v>
          </cell>
          <cell r="C9592" t="str">
            <v>UN</v>
          </cell>
          <cell r="D9592">
            <v>86.18</v>
          </cell>
        </row>
        <row r="9593">
          <cell r="A9593">
            <v>94476</v>
          </cell>
          <cell r="B9593" t="str">
            <v>COTOVELO 45 GRAUS, EM FERRO GALVANIZADO, CONEXÃO ROSQUEADA, DN 80 (3), INSTALADO EM RESERVAÇÃO DE ÁGUA DE EDIFICAÇÃO QUE POSSUA RESERVATÓRIO DE FIBRA/FIBROCIMENTO  FORNECIMENTO E INSTALAÇÃO. AF_06/2016</v>
          </cell>
          <cell r="C9593" t="str">
            <v>UN</v>
          </cell>
          <cell r="D9593">
            <v>95.98</v>
          </cell>
        </row>
        <row r="9594">
          <cell r="A9594">
            <v>94477</v>
          </cell>
          <cell r="B9594" t="str">
            <v>TÊ, EM FERRO GALVANIZADO, CONEXÃO ROSQUEADA, DN 50 (2), INSTALADO EM RESERVAÇÃO DE ÁGUA DE EDIFICAÇÃO QUE POSSUA RESERVATÓRIO DE FIBRA/FIBROCIMENTO  FORNECIMENTO E INSTALAÇÃO. AF_06/2016</v>
          </cell>
          <cell r="C9594" t="str">
            <v>UN</v>
          </cell>
          <cell r="D9594">
            <v>56.38</v>
          </cell>
        </row>
        <row r="9595">
          <cell r="A9595">
            <v>94478</v>
          </cell>
          <cell r="B9595" t="str">
            <v>TÊ, EM FERRO GALVANIZADO, CONEXÃO ROSQUEADA, DN 65 (2 1/2), INSTALADO EM RESERVAÇÃO DE ÁGUA DE EDIFICAÇÃO QUE POSSUA RESERVATÓRIO DE FIBRA/FIBROCIMENTO  FORNECIMENTO E INSTALAÇÃO. AF_06/2016</v>
          </cell>
          <cell r="C9595" t="str">
            <v>UN</v>
          </cell>
          <cell r="D9595">
            <v>86.54</v>
          </cell>
        </row>
        <row r="9596">
          <cell r="A9596">
            <v>94479</v>
          </cell>
          <cell r="B9596" t="str">
            <v>TÊ, EM FERRO GALVANIZADO, CONEXÃO ROSQUEADA, DN 80 (3), INSTALADO EM RESERVAÇÃO DE ÁGUA DE EDIFICAÇÃO QUE POSSUA RESERVATÓRIO DE FIBRA/FIBROCIMENTO  FORNECIMENTO E INSTALAÇÃO. AF_06/2016</v>
          </cell>
          <cell r="C9596" t="str">
            <v>UN</v>
          </cell>
          <cell r="D9596">
            <v>113.89</v>
          </cell>
        </row>
        <row r="9597">
          <cell r="A9597">
            <v>94480</v>
          </cell>
          <cell r="B9597" t="str">
            <v>CONJUNTO HIDRÁULICO PARA INSTALAÇÃO DE BOMBA EM AÇO ROSCÁVEL, DN SUCÇÃO 65 (2½) E DN RECALQUE 50 (2), PARA EDIFICAÇÃO ENTRE 12 E 18 PAVIMENTOS  FORNECIMENTO E INSTALAÇÃO. AF_06/2016</v>
          </cell>
          <cell r="C9597" t="str">
            <v>UN</v>
          </cell>
          <cell r="D9597">
            <v>1546.56</v>
          </cell>
        </row>
        <row r="9598">
          <cell r="A9598">
            <v>94481</v>
          </cell>
          <cell r="B9598" t="str">
            <v>CONJUNTO HIDRÁULICO PARA INSTALAÇÃO DE BOMBA EM AÇO ROSCÁVEL, DN SUCÇÃO 50 (2) E DN RECALQUE 40 (1 1/2), PARA EDIFICAÇÃO ENTRE 8 E 12 PAVIMENTOS  FORNECIMENTO E INSTALAÇÃO. AF_06/2016</v>
          </cell>
          <cell r="C9598" t="str">
            <v>UN</v>
          </cell>
          <cell r="D9598">
            <v>1111.21</v>
          </cell>
        </row>
        <row r="9599">
          <cell r="A9599">
            <v>94482</v>
          </cell>
          <cell r="B9599" t="str">
            <v>CONJUNTO HIDRÁULICO PARA INSTALAÇÃO DE BOMBA EM AÇO ROSCÁVEL, DN SUCÇÃO 40 (1 1/2) E DN RECALQUE 32 (1 1/4), PARA EDIFICAÇÃO ENTRE 4 E 8 PAVIMENTOS  FORNECIMENTO E INSTALAÇÃO. AF_06/2016</v>
          </cell>
          <cell r="C9599" t="str">
            <v>UN</v>
          </cell>
          <cell r="D9599">
            <v>892.57</v>
          </cell>
        </row>
        <row r="9600">
          <cell r="A9600">
            <v>94483</v>
          </cell>
          <cell r="B9600" t="str">
            <v>CONJUNTO HIDRÁULICO PARA INSTALAÇÃO DE BOMBA EM AÇO ROSCÁVEL, DN SUCÇÃO 32 (1 1/4) E DN RECALQUE 25 (1), PARA EDIFICAÇÃO ATÉ 4 PAVIMENTOS  FORNECIMENTO E INSTALAÇÃO. AF_06/2016</v>
          </cell>
          <cell r="C9600" t="str">
            <v>UN</v>
          </cell>
          <cell r="D9600">
            <v>760.05</v>
          </cell>
        </row>
        <row r="9601">
          <cell r="A9601">
            <v>94489</v>
          </cell>
          <cell r="B9601" t="str">
            <v>REGISTRO DE ESFERA, PVC, SOLDÁVEL, DN  25 MM, INSTALADO EM RESERVAÇÃO DE ÁGUA DE EDIFICAÇÃO QUE POSSUA RESERVATÓRIO DE FIBRA/FIBROCIMENTO   FORNECIMENTO E INSTALAÇÃO. AF_06/2016</v>
          </cell>
          <cell r="C9601" t="str">
            <v>UN</v>
          </cell>
          <cell r="D9601">
            <v>18.23</v>
          </cell>
        </row>
        <row r="9602">
          <cell r="A9602">
            <v>94490</v>
          </cell>
          <cell r="B9602" t="str">
            <v>REGISTRO DE ESFERA, PVC, SOLDÁVEL, DN  32 MM, INSTALADO EM RESERVAÇÃO DE ÁGUA DE EDIFICAÇÃO QUE POSSUA RESERVATÓRIO DE FIBRA/FIBROCIMENTO   FORNECIMENTO E INSTALAÇÃO. AF_06/2016</v>
          </cell>
          <cell r="C9602" t="str">
            <v>UN</v>
          </cell>
          <cell r="D9602">
            <v>30.52</v>
          </cell>
        </row>
        <row r="9603">
          <cell r="A9603">
            <v>94491</v>
          </cell>
          <cell r="B9603" t="str">
            <v>REGISTRO DE ESFERA, PVC, SOLDÁVEL, DN  40 MM, INSTALADO EM RESERVAÇÃO DE ÁGUA DE EDIFICAÇÃO QUE POSSUA RESERVATÓRIO DE FIBRA/FIBROCIMENTO   FORNECIMENTO E INSTALAÇÃO. AF_06/2016</v>
          </cell>
          <cell r="C9603" t="str">
            <v>UN</v>
          </cell>
          <cell r="D9603">
            <v>42.01</v>
          </cell>
        </row>
        <row r="9604">
          <cell r="A9604">
            <v>94492</v>
          </cell>
          <cell r="B9604" t="str">
            <v>REGISTRO DE ESFERA, PVC, SOLDÁVEL, DN  50 MM, INSTALADO EM RESERVAÇÃO DE ÁGUA DE EDIFICAÇÃO QUE POSSUA RESERVATÓRIO DE FIBRA/FIBROCIMENTO   FORNECIMENTO E INSTALAÇÃO. AF_06/2016</v>
          </cell>
          <cell r="C9604" t="str">
            <v>UN</v>
          </cell>
          <cell r="D9604">
            <v>43.06</v>
          </cell>
        </row>
        <row r="9605">
          <cell r="A9605">
            <v>94493</v>
          </cell>
          <cell r="B9605" t="str">
            <v>REGISTRO DE ESFERA, PVC, SOLDÁVEL, DN  60 MM, INSTALADO EM RESERVAÇÃO DE ÁGUA DE EDIFICAÇÃO QUE POSSUA RESERVATÓRIO DE FIBRA/FIBROCIMENTO   FORNECIMENTO E INSTALAÇÃO. AF_06/2016</v>
          </cell>
          <cell r="C9605" t="str">
            <v>UN</v>
          </cell>
          <cell r="D9605">
            <v>78.34</v>
          </cell>
        </row>
        <row r="9606">
          <cell r="A9606">
            <v>94494</v>
          </cell>
          <cell r="B9606" t="str">
            <v>REGISTRO DE GAVETA BRUTO, LATÃO, ROSCÁVEL, 3/4, INSTALADO EM RESERVAÇÃO DE ÁGUA DE EDIFICAÇÃO QUE POSSUA RESERVATÓRIO DE FIBRA/FIBROCIMENTO  FORNECIMENTO E INSTALAÇÃO. AF_06/2016</v>
          </cell>
          <cell r="C9606" t="str">
            <v>UN</v>
          </cell>
          <cell r="D9606">
            <v>40.96</v>
          </cell>
        </row>
        <row r="9607">
          <cell r="A9607">
            <v>94495</v>
          </cell>
          <cell r="B9607" t="str">
            <v>REGISTRO DE GAVETA BRUTO, LATÃO, ROSCÁVEL, 1, INSTALADO EM RESERVAÇÃO DE ÁGUA DE EDIFICAÇÃO QUE POSSUA RESERVATÓRIO DE FIBRA/FIBROCIMENTO  FORNECIMENTO E INSTALAÇÃO. AF_06/2016</v>
          </cell>
          <cell r="C9607" t="str">
            <v>UN</v>
          </cell>
          <cell r="D9607">
            <v>50.19</v>
          </cell>
        </row>
        <row r="9608">
          <cell r="A9608">
            <v>94496</v>
          </cell>
          <cell r="B9608" t="str">
            <v>REGISTRO DE GAVETA BRUTO, LATÃO, ROSCÁVEL, 1 1/4, INSTALADO EM RESERVAÇÃO DE ÁGUA DE EDIFICAÇÃO QUE POSSUA RESERVATÓRIO DE FIBRA/FIBROCIMENTO  FORNECIMENTO E INSTALAÇÃO. AF_06/2016</v>
          </cell>
          <cell r="C9608" t="str">
            <v>UN</v>
          </cell>
          <cell r="D9608">
            <v>59.89</v>
          </cell>
        </row>
        <row r="9609">
          <cell r="A9609">
            <v>94497</v>
          </cell>
          <cell r="B9609" t="str">
            <v>REGISTRO DE GAVETA BRUTO, LATÃO, ROSCÁVEL, 1 1/2, INSTALADO EM RESERVAÇÃO DE ÁGUA DE EDIFICAÇÃO QUE POSSUA RESERVATÓRIO DE FIBRA/FIBROCIMENTO  FORNECIMENTO E INSTALAÇÃO. AF_06/2016</v>
          </cell>
          <cell r="C9609" t="str">
            <v>UN</v>
          </cell>
          <cell r="D9609">
            <v>68.89</v>
          </cell>
        </row>
        <row r="9610">
          <cell r="A9610">
            <v>94498</v>
          </cell>
          <cell r="B9610" t="str">
            <v>REGISTRO DE GAVETA BRUTO, LATÃO, ROSCÁVEL, 2, INSTALADO EM RESERVAÇÃO DE ÁGUA DE EDIFICAÇÃO QUE POSSUA RESERVATÓRIO DE FIBRA/FIBROCIMENTO  FORNECIMENTO E INSTALAÇÃO. AF_06/2016</v>
          </cell>
          <cell r="C9610" t="str">
            <v>UN</v>
          </cell>
          <cell r="D9610">
            <v>87.04</v>
          </cell>
        </row>
        <row r="9611">
          <cell r="A9611">
            <v>94499</v>
          </cell>
          <cell r="B9611" t="str">
            <v>REGISTRO DE GAVETA BRUTO, LATÃO, ROSCÁVEL, 2 1/2, INSTALADO EM RESERVAÇÃO DE ÁGUA DE EDIFICAÇÃO QUE POSSUA RESERVATÓRIO DE FIBRA/FIBROCIMENTO  FORNECIMENTO E INSTALAÇÃO. AF_06/2016</v>
          </cell>
          <cell r="C9611" t="str">
            <v>UN</v>
          </cell>
          <cell r="D9611">
            <v>151.81</v>
          </cell>
        </row>
        <row r="9612">
          <cell r="A9612">
            <v>94500</v>
          </cell>
          <cell r="B9612" t="str">
            <v>REGISTRO DE GAVETA BRUTO, LATÃO, ROSCÁVEL, 3, INSTALADO EM RESERVAÇÃO DE ÁGUA DE EDIFICAÇÃO QUE POSSUA RESERVATÓRIO DE FIBRA/FIBROCIMENTO  FORNECIMENTO E INSTALAÇÃO. AF_06/2016</v>
          </cell>
          <cell r="C9612" t="str">
            <v>UN</v>
          </cell>
          <cell r="D9612">
            <v>179.3</v>
          </cell>
        </row>
        <row r="9613">
          <cell r="A9613">
            <v>94501</v>
          </cell>
          <cell r="B9613" t="str">
            <v>REGISTRO DE GAVETA BRUTO, LATÃO, ROSCÁVEL, 4, INSTALADO EM RESERVAÇÃO DE ÁGUA DE EDIFICAÇÃO QUE POSSUA RESERVATÓRIO DE FIBRA/FIBROCIMENTO  FORNECIMENTO E INSTALAÇÃO. AF_06/2016</v>
          </cell>
          <cell r="C9613" t="str">
            <v>UN</v>
          </cell>
          <cell r="D9613">
            <v>343.42</v>
          </cell>
        </row>
        <row r="9614">
          <cell r="A9614">
            <v>94559</v>
          </cell>
          <cell r="B9614" t="str">
            <v>JANELA DE AÇO BASCULANTE, FIXAÇÃO COM ARGAMASSA, SEM VIDROS, PADRONIZADA. AF_07/2016</v>
          </cell>
          <cell r="C9614" t="str">
            <v>M2</v>
          </cell>
          <cell r="D9614">
            <v>425.31</v>
          </cell>
        </row>
        <row r="9615">
          <cell r="A9615">
            <v>94560</v>
          </cell>
          <cell r="B9615" t="str">
            <v>JANELA DE AÇO DE CORRER, 2 FOLHAS, FIXAÇÃO COM ARGAMASSA, COM VIDROS, PADRONIZADA. AF_07/2016</v>
          </cell>
          <cell r="C9615" t="str">
            <v>M2</v>
          </cell>
          <cell r="D9615">
            <v>371.47</v>
          </cell>
        </row>
        <row r="9616">
          <cell r="A9616">
            <v>94562</v>
          </cell>
          <cell r="B9616" t="str">
            <v>JANELA DE AÇO DE CORRER, 4 FOLHAS, FIXAÇÃO COM ARGAMASSA, SEM VIDROS, PADRONIZADA. AF_07/2016</v>
          </cell>
          <cell r="C9616" t="str">
            <v>M2</v>
          </cell>
          <cell r="D9616">
            <v>391.66</v>
          </cell>
        </row>
        <row r="9617">
          <cell r="A9617">
            <v>94563</v>
          </cell>
          <cell r="B9617" t="str">
            <v>JANELA DE AÇO DE CORRER, 6 FOLHAS, FIXAÇÃO COM ARGAMASSA, COM VIDROS, PADRONIZADA. AF_07/2016</v>
          </cell>
          <cell r="C9617" t="str">
            <v>M2</v>
          </cell>
          <cell r="D9617">
            <v>490.71</v>
          </cell>
        </row>
        <row r="9618">
          <cell r="A9618">
            <v>94564</v>
          </cell>
          <cell r="B9618" t="str">
            <v>JANELA DE AÇO BASCULANTE, FIXAÇÃO COM PARAFUSO SOBRE CONTRAMARCO (EXCLUSIVE CONTRAMARCO), SEM VIDROS, PADRONIZADA. AF_07/2016</v>
          </cell>
          <cell r="C9618" t="str">
            <v>M2</v>
          </cell>
          <cell r="D9618">
            <v>380.03</v>
          </cell>
        </row>
        <row r="9619">
          <cell r="A9619">
            <v>94565</v>
          </cell>
          <cell r="B9619" t="str">
            <v>JANELA DE AÇO DE CORRER, 2 FOLHAS, FIXAÇÃO COM PARAFUSO SOBRE CONTRAMARCO (EXCLUSIVE CONTRAMARCO), COM VIDROS, PADRONIZADA. AF_07/2016</v>
          </cell>
          <cell r="C9619" t="str">
            <v>M2</v>
          </cell>
          <cell r="D9619">
            <v>356.49</v>
          </cell>
        </row>
        <row r="9620">
          <cell r="A9620">
            <v>94567</v>
          </cell>
          <cell r="B9620" t="str">
            <v>JANELA DE AÇO DE CORRER, 4 FOLHAS, FIXAÇÃO COM PARAFUSO SOBRE CONTRAMARCO (EXCLUSIVE CONTRAMARCO), SEM VIDROS, PADRONIZADA. AF_07/2016</v>
          </cell>
          <cell r="C9620" t="str">
            <v>M2</v>
          </cell>
          <cell r="D9620">
            <v>371.95</v>
          </cell>
        </row>
        <row r="9621">
          <cell r="A9621">
            <v>94568</v>
          </cell>
          <cell r="B9621" t="str">
            <v>JANELA DE AÇO DE CORRER, 6 FOLHAS, FIXAÇÃO COM PARAFUSO SOBRE CONTRAMARCO (EXCLUSIVE CONTRAMARCO), COM VIDROS, PADRONIZADA. AF_07/2016</v>
          </cell>
          <cell r="C9621" t="str">
            <v>M2</v>
          </cell>
          <cell r="D9621">
            <v>467.54</v>
          </cell>
        </row>
        <row r="9622">
          <cell r="A9622">
            <v>94569</v>
          </cell>
          <cell r="B9622" t="str">
            <v>JANELA DE ALUMÍNIO MAXIM-AR, FIXAÇÃO COM PARAFUSO SOBRE CONTRAMARCO (EXCLUSIVE CONTRAMARCO), COM VIDROS, PADRONIZADA. AF_07/2016</v>
          </cell>
          <cell r="C9622" t="str">
            <v>M2</v>
          </cell>
          <cell r="D9622">
            <v>867.91</v>
          </cell>
        </row>
        <row r="9623">
          <cell r="A9623">
            <v>94570</v>
          </cell>
          <cell r="B9623" t="str">
            <v>JANELA DE ALUMÍNIO DE CORRER, 2 FOLHAS, FIXAÇÃO COM PARAFUSO SOBRE CONTRAMARCO (EXCLUSIVE CONTRAMARCO), COM VIDROS PADRONIZADA. AF_07/2016</v>
          </cell>
          <cell r="C9623" t="str">
            <v>M2</v>
          </cell>
          <cell r="D9623">
            <v>826.2</v>
          </cell>
        </row>
        <row r="9624">
          <cell r="A9624">
            <v>94572</v>
          </cell>
          <cell r="B9624" t="str">
            <v>JANELA DE ALUMÍNIO DE CORRER, 3 FOLHAS, FIXAÇÃO COM PARAFUSO SOBRE CONTRAMARCO (EXCLUSIVE CONTRAMARCO), COM VIDROS, PADRONIZADA. AF_07/2016</v>
          </cell>
          <cell r="C9624" t="str">
            <v>M2</v>
          </cell>
          <cell r="D9624">
            <v>1233.48</v>
          </cell>
        </row>
        <row r="9625">
          <cell r="A9625">
            <v>94573</v>
          </cell>
          <cell r="B9625" t="str">
            <v>JANELA DE ALUMÍNIO DE CORRER, 4 FOLHAS, FIXAÇÃO COM PARAFUSO SOBRE CONTRAMARCO (EXCLUSIVE CONTRAMARCO), COM VIDROS, PADRONIZADA. AF_07/2016</v>
          </cell>
          <cell r="C9625" t="str">
            <v>M2</v>
          </cell>
          <cell r="D9625">
            <v>793.24</v>
          </cell>
        </row>
        <row r="9626">
          <cell r="A9626">
            <v>94574</v>
          </cell>
          <cell r="B9626" t="str">
            <v>JANELA DE ALUMÍNIO DE CORRER, 6 FOLHAS, FIXAÇÃO COM PARAFUSO SOBRE CONTRAMARCO (EXCLUSIVE CONTRAMARCO), COM VIDROS, PADRONIZADA. AF_07/2016</v>
          </cell>
          <cell r="C9626" t="str">
            <v>M2</v>
          </cell>
          <cell r="D9626">
            <v>1215.53</v>
          </cell>
        </row>
        <row r="9627">
          <cell r="A9627">
            <v>94575</v>
          </cell>
          <cell r="B9627" t="str">
            <v>JANELA DE ALUMÍNIO MAXIM-AR, FIXAÇÃO COM PARAFUSO, VEDAÇÃO COM ESPUMA EXPANSIVA PU, COM VIDROS, PADRONIZADA. AF_07/2016</v>
          </cell>
          <cell r="C9627" t="str">
            <v>M2</v>
          </cell>
          <cell r="D9627">
            <v>905.6</v>
          </cell>
        </row>
        <row r="9628">
          <cell r="A9628">
            <v>94576</v>
          </cell>
          <cell r="B9628" t="str">
            <v>JANELA DE ALUMÍNIO DE CORRER, 2 FOLHAS, FIXAÇÃO COM PARAFUSO, VEDAÇÃO COM ESPUMA EXPANSIVA PU, COM VIDROS, PADRONIZADA. AF_07/2016</v>
          </cell>
          <cell r="C9628" t="str">
            <v>M2</v>
          </cell>
          <cell r="D9628">
            <v>837.04</v>
          </cell>
        </row>
        <row r="9629">
          <cell r="A9629">
            <v>94578</v>
          </cell>
          <cell r="B9629" t="str">
            <v>JANELA DE ALUMÍNIO DE CORRER, 3 FOLHAS, FIXAÇÃO COM PARAFUSO, VEDAÇÃO COM ESPUMA EXPANSIVA PU, COM VIDROS, PADRONIZADA. AF_07/2016</v>
          </cell>
          <cell r="C9629" t="str">
            <v>M2</v>
          </cell>
          <cell r="D9629">
            <v>1244.48</v>
          </cell>
        </row>
        <row r="9630">
          <cell r="A9630">
            <v>94579</v>
          </cell>
          <cell r="B9630" t="str">
            <v>JANELA DE ALUMÍNIO DE CORRER, 4 FOLHAS, FIXAÇÃO COM PARAFUSO, VEDAÇÃO COM ESPUMA EXPANSIVA PU, COM VIDROS, PADRONIZADA. AF_07/2016</v>
          </cell>
          <cell r="C9630" t="str">
            <v>M2</v>
          </cell>
          <cell r="D9630">
            <v>804.78</v>
          </cell>
        </row>
        <row r="9631">
          <cell r="A9631">
            <v>94580</v>
          </cell>
          <cell r="B9631" t="str">
            <v>JANELA DE ALUMÍNIO DE CORRER, 6 FOLHAS, FIXAÇÃO COM PARAFUSO, VEDAÇÃO COM ESPUMA EXPANSIVA PU, COM VIDROS, PADRONIZADA. AF_07/2016</v>
          </cell>
          <cell r="C9631" t="str">
            <v>M2</v>
          </cell>
          <cell r="D9631">
            <v>1226.71</v>
          </cell>
        </row>
        <row r="9632">
          <cell r="A9632">
            <v>94581</v>
          </cell>
          <cell r="B9632" t="str">
            <v>JANELA DE ALUMÍNIO MAXIM-AR, FIXAÇÃO COM ARGAMASSA, COM VIDROS, PADRONIZADA. AF_07/2016</v>
          </cell>
          <cell r="C9632" t="str">
            <v>M2</v>
          </cell>
          <cell r="D9632">
            <v>901.6</v>
          </cell>
        </row>
        <row r="9633">
          <cell r="A9633">
            <v>94582</v>
          </cell>
          <cell r="B9633" t="str">
            <v>JANELA DE ALUMÍNIO DE CORRER, 2 FOLHAS, FIXAÇÃO COM ARGAMASSA, COM VIDROS, PADRONIZADA. AF_07/2016</v>
          </cell>
          <cell r="C9633" t="str">
            <v>M2</v>
          </cell>
          <cell r="D9633">
            <v>835.87</v>
          </cell>
        </row>
        <row r="9634">
          <cell r="A9634">
            <v>94584</v>
          </cell>
          <cell r="B9634" t="str">
            <v>JANELA DE ALUMÍNIO DE CORRER, 3 FOLHAS, FIXAÇÃO COM ARGAMASSA, COM VIDROS, PADRONIZADA. AF_07/2016</v>
          </cell>
          <cell r="C9634" t="str">
            <v>M2</v>
          </cell>
          <cell r="D9634">
            <v>1248.74</v>
          </cell>
        </row>
        <row r="9635">
          <cell r="A9635">
            <v>94585</v>
          </cell>
          <cell r="B9635" t="str">
            <v>JANELA DE ALUMÍNIO DE CORRER, 4 FOLHAS, FIXAÇÃO COM ARGAMASSA, COM VIDROS, PADRONIZADA. AF_07/2016</v>
          </cell>
          <cell r="C9635" t="str">
            <v>M2</v>
          </cell>
          <cell r="D9635">
            <v>803.08</v>
          </cell>
        </row>
        <row r="9636">
          <cell r="A9636">
            <v>94586</v>
          </cell>
          <cell r="B9636" t="str">
            <v>JANELA DE ALUMÍNIO 6 FOLHAS, FIXAÇÃO COM ARGAMASSA, COM VIDROS, PADRONIZADA. AF_07/2016</v>
          </cell>
          <cell r="C9636" t="str">
            <v>M2</v>
          </cell>
          <cell r="D9636">
            <v>1231.98</v>
          </cell>
        </row>
        <row r="9637">
          <cell r="A9637">
            <v>94602</v>
          </cell>
          <cell r="B9637" t="str">
            <v>TUBO EM COBRE RÍGIDO, DN 54 MM CLASSE E, SEM ISOLAMENTO, INSTALADO EM RESERVAÇÃO DE ÁGUA DE EDIFICAÇÃO QUE POSSUA RESERVATÓRIO DE FIBRA/FIBROCIMENTO  FORNECIMENTO E INSTALAÇÃO. AF_06/2016</v>
          </cell>
          <cell r="C9637" t="str">
            <v>M</v>
          </cell>
          <cell r="D9637">
            <v>99.55</v>
          </cell>
        </row>
        <row r="9638">
          <cell r="A9638">
            <v>94603</v>
          </cell>
          <cell r="B9638" t="str">
            <v>TUBO EM COBRE RÍGIDO, DN 66 MM CLASSE E, SEM ISOLAMENTO, INSTALADO EM RESERVAÇÃO DE ÁGUA DE EDIFICAÇÃO QUE POSSUA RESERVATÓRIO DE FIBRA/FIBROCIMENTO  FORNECIMENTO E INSTALAÇÃO. AF_06/2016</v>
          </cell>
          <cell r="C9638" t="str">
            <v>M</v>
          </cell>
          <cell r="D9638">
            <v>131.28</v>
          </cell>
        </row>
        <row r="9639">
          <cell r="A9639">
            <v>94604</v>
          </cell>
          <cell r="B9639" t="str">
            <v>TUBO EM COBRE RÍGIDO, DN 79 MM CLASSE E, SEM ISOLAMENTO, INSTALADO EM RESERVAÇÃO DE ÁGUA DE EDIFICAÇÃO QUE POSSUA RESERVATÓRIO DE FIBRA/FIBROCIMENTO  FORNECIMENTO E INSTALAÇÃO. AF_06/2016</v>
          </cell>
          <cell r="C9639" t="str">
            <v>M</v>
          </cell>
          <cell r="D9639">
            <v>177.36</v>
          </cell>
        </row>
        <row r="9640">
          <cell r="A9640">
            <v>94605</v>
          </cell>
          <cell r="B9640" t="str">
            <v>TUBO EM COBRE RÍGIDO, DN 104 MM CLASSE E, SEM ISOLAMENTO, INSTALADO EM RESERVAÇÃO DE ÁGUA DE EDIFICAÇÃO QUE POSSUA RESERVATÓRIO DE FIBRA/FIBROCIMENTO  FORNECIMENTO E INSTALAÇÃO. AF_06/2016</v>
          </cell>
          <cell r="C9640" t="str">
            <v>M</v>
          </cell>
          <cell r="D9640">
            <v>250.17</v>
          </cell>
        </row>
        <row r="9641">
          <cell r="A9641">
            <v>94606</v>
          </cell>
          <cell r="B9641" t="str">
            <v>LUVA DE COBRE, SEM ANEL DE SOLDA, DN 54 MM, INSTALADO EM RESERVAÇÃO DE ÁGUA DE EDIFICAÇÃO QUE POSSUA RESERVATÓRIO DE FIBRA/FIBROCIMENTO  FORNECIMENTO E INSTALAÇÃO. AF_06/2016_P</v>
          </cell>
          <cell r="C9641" t="str">
            <v>UN</v>
          </cell>
          <cell r="D9641">
            <v>39.93</v>
          </cell>
        </row>
        <row r="9642">
          <cell r="A9642">
            <v>94608</v>
          </cell>
          <cell r="B9642" t="str">
            <v>LUVA DE COBRE, SEM ANEL DE SOLDA, DN 66 MM, INSTALADO EM RESERVAÇÃO DE ÁGUA DE EDIFICAÇÃO QUE POSSUA RESERVATÓRIO DE FIBRA/FIBROCIMENTO  FORNECIMENTO E INSTALAÇÃO. AF_06/2016_P</v>
          </cell>
          <cell r="C9642" t="str">
            <v>UN</v>
          </cell>
          <cell r="D9642">
            <v>89.19</v>
          </cell>
        </row>
        <row r="9643">
          <cell r="A9643">
            <v>94610</v>
          </cell>
          <cell r="B9643" t="str">
            <v>LUVA DE COBRE, SEM ANEL DE SOLDA, DN 79 MM, INSTALADO EM RESERVAÇÃO DE ÁGUA DE EDIFICAÇÃO QUE POSSUA RESERVATÓRIO DE FIBRA/FIBROCIMENTO  FORNECIMENTO E INSTALAÇÃO. AF_06/2016_P</v>
          </cell>
          <cell r="C9643" t="str">
            <v>UN</v>
          </cell>
          <cell r="D9643">
            <v>130.01</v>
          </cell>
        </row>
        <row r="9644">
          <cell r="A9644">
            <v>94612</v>
          </cell>
          <cell r="B9644" t="str">
            <v>LUVA DE COBRE, SEM ANEL DE SOLDA, DN 104 MM, INSTALADO EM RESERVAÇÃO DE ÁGUA DE EDIFICAÇÃO QUE POSSUA RESERVATÓRIO DE FIBRA/FIBROCIMENTO  FORNECIMENTO E INSTALAÇÃO. AF_06/2016_P</v>
          </cell>
          <cell r="C9644" t="str">
            <v>UN</v>
          </cell>
          <cell r="D9644">
            <v>179.74</v>
          </cell>
        </row>
        <row r="9645">
          <cell r="A9645">
            <v>94614</v>
          </cell>
          <cell r="B9645" t="str">
            <v>COTOVELO EM COBRE, 90 GRAUS, SEM ANEL DE SOLDA, DN 54 MM, INSTALADO EM RESERVAÇÃO DE ÁGUA DE EDIFICAÇÃO QUE POSSUA RESERVATÓRIO DE FIBRA/FIBROCIMENTO  FORNECIMENTO E INSTALAÇÃO. AF_06/2016_P</v>
          </cell>
          <cell r="C9645" t="str">
            <v>UN</v>
          </cell>
          <cell r="D9645">
            <v>66.48</v>
          </cell>
        </row>
        <row r="9646">
          <cell r="A9646">
            <v>94615</v>
          </cell>
          <cell r="B9646" t="str">
            <v>CURVA EM COBRE, 45 GRAUS, SEM ANEL DE SOLDA, BOLSA X BOLSA, DN 54 MM,  INSTALADO EM RESERVAÇÃO DE ÁGUA DE EDIFICAÇÃO QUE POSSUA RESERVATÓRIO DE FIBRA/FIBROCIMENTO  FORNECIMENTO E INSTALAÇÃO. AF_06/2016_P</v>
          </cell>
          <cell r="C9646" t="str">
            <v>UN</v>
          </cell>
          <cell r="D9646">
            <v>74.209999999999994</v>
          </cell>
        </row>
        <row r="9647">
          <cell r="A9647">
            <v>94616</v>
          </cell>
          <cell r="B9647" t="str">
            <v>COTOVELO EM COBRE, 90 GRAUS, SEM ANEL DE SOLDA, DN 66 MM, INSTALADO EM RESERVAÇÃO DE ÁGUA DE EDIFICAÇÃO QUE POSSUA RESERVATÓRIO DE FIBRA/FIBROCIMENTO - FORNECIMENTO E INSTALAÇÃO. AF_06/2016_P</v>
          </cell>
          <cell r="C9647" t="str">
            <v>UN</v>
          </cell>
          <cell r="D9647">
            <v>168.1</v>
          </cell>
        </row>
        <row r="9648">
          <cell r="A9648">
            <v>94617</v>
          </cell>
          <cell r="B9648" t="str">
            <v>CURVA EM COBRE, 45 GRAUS, SEM ANEL DE SOLDA, BOLSA X BOLSA, DN 66 MM,  INSTALADO EM RESERVAÇÃO DE ÁGUA DE EDIFICAÇÃO QUE POSSUA RESERVATÓRIO DE FIBRA/FIBROCIMENTO  FORNECIMENTO E INSTALAÇÃO. AF_06/2016_P</v>
          </cell>
          <cell r="C9648" t="str">
            <v>UN</v>
          </cell>
          <cell r="D9648">
            <v>141.22</v>
          </cell>
        </row>
        <row r="9649">
          <cell r="A9649">
            <v>94618</v>
          </cell>
          <cell r="B9649" t="str">
            <v>COTOVELO EM COBRE, 90 GRAUS, SEM ANEL DE SOLDA, DN 79 MM, INSTALADO EM RESERVAÇÃO DE ÁGUA DE EDIFICAÇÃO QUE POSSUA RESERVATÓRIO DE FIBRA/FIBROCIMENTO  FORNECIMENTO E INSTALAÇÃO. AF_06/2016_P</v>
          </cell>
          <cell r="C9649" t="str">
            <v>UN</v>
          </cell>
          <cell r="D9649">
            <v>166.04</v>
          </cell>
        </row>
        <row r="9650">
          <cell r="A9650">
            <v>94620</v>
          </cell>
          <cell r="B9650" t="str">
            <v>COTOVELO EM COBRE, 90 GRAUS, SEM ANEL DE SOLDA, DN 104 MM, INSTALADO EM RESERVAÇÃO DE ÁGUA DE EDIFICAÇÃO QUE POSSUA RESERVATÓRIO DE FIBRA/FIBROCIMENTO  FORNECIMENTO E INSTALAÇÃO. AF_06/2016_P</v>
          </cell>
          <cell r="C9650" t="str">
            <v>UN</v>
          </cell>
          <cell r="D9650">
            <v>367.14</v>
          </cell>
        </row>
        <row r="9651">
          <cell r="A9651">
            <v>94622</v>
          </cell>
          <cell r="B9651" t="str">
            <v>TE EM COBRE, SEM ANEL DE SOLDA, DN 54 MM,  INSTALADO EM RESERVAÇÃO DE ÁGUA DE EDIFICAÇÃO QUE POSSUA RESERVATÓRIO DE FIBRA/FIBROCIMENTO  FORNECIMENTO E INSTALAÇÃO. AF_06/2016_P</v>
          </cell>
          <cell r="C9651" t="str">
            <v>UN</v>
          </cell>
          <cell r="D9651">
            <v>96.02</v>
          </cell>
        </row>
        <row r="9652">
          <cell r="A9652">
            <v>94623</v>
          </cell>
          <cell r="B9652" t="str">
            <v>TE EM COBRE, SEM ANEL DE SOLDA, DN 66 MM,  INSTALADO EM RESERVAÇÃO DE ÁGUA DE EDIFICAÇÃO QUE POSSUA RESERVATÓRIO DE FIBRA/FIBROCIMENTO  FORNECIMENTO E INSTALAÇÃO. AF_06/2016_P</v>
          </cell>
          <cell r="C9652" t="str">
            <v>UN</v>
          </cell>
          <cell r="D9652">
            <v>209.06</v>
          </cell>
        </row>
        <row r="9653">
          <cell r="A9653">
            <v>94624</v>
          </cell>
          <cell r="B9653" t="str">
            <v>TE EM COBRE, SEM ANEL DE SOLDA, DN 79 MM,  INSTALADO EM RESERVAÇÃO DE ÁGUA DE EDIFICAÇÃO QUE POSSUA RESERVATÓRIO DE FIBRA/FIBROCIMENTO  FORNECIMENTO E INSTALAÇÃO. AF_06/2016_P</v>
          </cell>
          <cell r="C9653" t="str">
            <v>UN</v>
          </cell>
          <cell r="D9653">
            <v>312.70999999999998</v>
          </cell>
        </row>
        <row r="9654">
          <cell r="A9654">
            <v>94625</v>
          </cell>
          <cell r="B9654" t="str">
            <v>TE EM COBRE, SEM ANEL DE SOLDA, DN 104 MM,  INSTALADO EM RESERVAÇÃO DE ÁGUA DE EDIFICAÇÃO QUE POSSUA RESERVATÓRIO DE FIBRA/FIBROCIMENTO  FORNECIMENTO E INSTALAÇÃO. AF_06/2016_P</v>
          </cell>
          <cell r="C9654" t="str">
            <v>UN</v>
          </cell>
          <cell r="D9654">
            <v>636.16999999999996</v>
          </cell>
        </row>
        <row r="9655">
          <cell r="A9655">
            <v>94648</v>
          </cell>
          <cell r="B9655" t="str">
            <v>TUBO, PVC, SOLDÁVEL, DN  25 MM, INSTALADO EM RESERVAÇÃO DE ÁGUA DE EDIFICAÇÃO QUE POSSUA RESERVATÓRIO DE FIBRA/FIBROCIMENTO   FORNECIMENTO E INSTALAÇÃO. AF_06/2016</v>
          </cell>
          <cell r="C9655" t="str">
            <v>M</v>
          </cell>
          <cell r="D9655">
            <v>7.45</v>
          </cell>
        </row>
        <row r="9656">
          <cell r="A9656">
            <v>94649</v>
          </cell>
          <cell r="B9656" t="str">
            <v>TUBO, PVC, SOLDÁVEL, DN 32 MM, INSTALADO EM RESERVAÇÃO DE ÁGUA DE EDIFICAÇÃO QUE POSSUA RESERVATÓRIO DE FIBRA/FIBROCIMENTO   FORNECIMENTO E INSTALAÇÃO. AF_06/2016</v>
          </cell>
          <cell r="C9656" t="str">
            <v>M</v>
          </cell>
          <cell r="D9656">
            <v>11.08</v>
          </cell>
        </row>
        <row r="9657">
          <cell r="A9657">
            <v>94650</v>
          </cell>
          <cell r="B9657" t="str">
            <v>TUBO, PVC, SOLDÁVEL, DN 40 MM, INSTALADO EM RESERVAÇÃO DE ÁGUA DE EDIFICAÇÃO QUE POSSUA RESERVATÓRIO DE FIBRA/FIBROCIMENTO   FORNECIMENTO E INSTALAÇÃO. AF_06/2016</v>
          </cell>
          <cell r="C9657" t="str">
            <v>M</v>
          </cell>
          <cell r="D9657">
            <v>15.84</v>
          </cell>
        </row>
        <row r="9658">
          <cell r="A9658">
            <v>94651</v>
          </cell>
          <cell r="B9658" t="str">
            <v>TUBO, PVC, SOLDÁVEL, DN 50 MM, INSTALADO EM RESERVAÇÃO DE ÁGUA DE EDIFICAÇÃO QUE POSSUA RESERVATÓRIO DE FIBRA/FIBROCIMENTO   FORNECIMENTO E INSTALAÇÃO. AF_06/2016</v>
          </cell>
          <cell r="C9658" t="str">
            <v>M</v>
          </cell>
          <cell r="D9658">
            <v>18.18</v>
          </cell>
        </row>
        <row r="9659">
          <cell r="A9659">
            <v>94652</v>
          </cell>
          <cell r="B9659" t="str">
            <v>TUBO, PVC, SOLDÁVEL, DN 60 MM, INSTALADO EM RESERVAÇÃO DE ÁGUA DE EDIFICAÇÃO QUE POSSUA RESERVATÓRIO DE FIBRA/FIBROCIMENTO   FORNECIMENTO E INSTALAÇÃO. AF_06/2016</v>
          </cell>
          <cell r="C9659" t="str">
            <v>M</v>
          </cell>
          <cell r="D9659">
            <v>28.11</v>
          </cell>
        </row>
        <row r="9660">
          <cell r="A9660">
            <v>94653</v>
          </cell>
          <cell r="B9660" t="str">
            <v>TUBO, PVC, SOLDÁVEL, DN 75 MM, INSTALADO EM RESERVAÇÃO DE ÁGUA DE EDIFICAÇÃO QUE POSSUA RESERVATÓRIO DE FIBRA/FIBROCIMENTO   FORNECIMENTO E INSTALAÇÃO. AF_06/2016</v>
          </cell>
          <cell r="C9660" t="str">
            <v>M</v>
          </cell>
          <cell r="D9660">
            <v>35.450000000000003</v>
          </cell>
        </row>
        <row r="9661">
          <cell r="A9661">
            <v>94654</v>
          </cell>
          <cell r="B9661" t="str">
            <v>TUBO, PVC, SOLDÁVEL, DN 85 MM, INSTALADO EM RESERVAÇÃO DE ÁGUA DE EDIFICAÇÃO QUE POSSUA RESERVATÓRIO DE FIBRA/FIBROCIMENTO   FORNECIMENTO E INSTALAÇÃO. AF_06/2016</v>
          </cell>
          <cell r="C9661" t="str">
            <v>M</v>
          </cell>
          <cell r="D9661">
            <v>47.97</v>
          </cell>
        </row>
        <row r="9662">
          <cell r="A9662">
            <v>94655</v>
          </cell>
          <cell r="B9662" t="str">
            <v>TUBO, PVC, SOLDÁVEL, DN 110 MM, INSTALADO EM RESERVAÇÃO DE ÁGUA DE EDIFICAÇÃO QUE POSSUA RESERVATÓRIO DE FIBRA/FIBROCIMENTO   FORNECIMENTO E INSTALAÇÃO. AF_06/2016</v>
          </cell>
          <cell r="C9662" t="str">
            <v>M</v>
          </cell>
          <cell r="D9662">
            <v>68.98</v>
          </cell>
        </row>
        <row r="9663">
          <cell r="A9663">
            <v>94656</v>
          </cell>
          <cell r="B9663" t="str">
            <v>ADAPTADOR CURTO COM BOLSA E ROSCA PARA REGISTRO, PVC, SOLDÁVEL, DN  25 MM X 3/4 , INSTALADO EM RESERVAÇÃO DE ÁGUA DE EDIFICAÇÃO QUE POSSUA RESERVATÓRIO DE FIBRA/FIBROCIMENTO   FORNECIMENTO E INSTALAÇÃO. AF_06/2016</v>
          </cell>
          <cell r="C9663" t="str">
            <v>UN</v>
          </cell>
          <cell r="D9663">
            <v>4.3899999999999997</v>
          </cell>
        </row>
        <row r="9664">
          <cell r="A9664">
            <v>94657</v>
          </cell>
          <cell r="B9664" t="str">
            <v>LUVA PVC, SOLDÁVEL, DN  25 MM, INSTALADA EM RESERVAÇÃO DE ÁGUA DE EDIFICAÇÃO QUE POSSUA RESERVATÓRIO DE FIBRA/FIBROCIMENTO   FORNECIMENTO E INSTALAÇÃO. AF_06/2016</v>
          </cell>
          <cell r="C9664" t="str">
            <v>UN</v>
          </cell>
          <cell r="D9664">
            <v>4.1500000000000004</v>
          </cell>
        </row>
        <row r="9665">
          <cell r="A9665">
            <v>94658</v>
          </cell>
          <cell r="B9665" t="str">
            <v>ADAPTADOR CURTO COM BOLSA E ROSCA PARA REGISTRO, PVC, SOLDÁVEL, DN 32 MM X 1 , INSTALADO EM RESERVAÇÃO DE ÁGUA DE EDIFICAÇÃO QUE POSSUA RESERVATÓRIO DE FIBRA/FIBROCIMENTO   FORNECIMENTO E INSTALAÇÃO. AF_06/2016</v>
          </cell>
          <cell r="C9665" t="str">
            <v>UN</v>
          </cell>
          <cell r="D9665">
            <v>5.21</v>
          </cell>
        </row>
        <row r="9666">
          <cell r="A9666">
            <v>94659</v>
          </cell>
          <cell r="B9666" t="str">
            <v>LUVA PVC, SOLDÁVEL, DN 32 MM, INSTALADA EM RESERVAÇÃO DE ÁGUA DE EDIFICAÇÃO QUE POSSUA RESERVATÓRIO DE FIBRA/FIBROCIMENTO   FORNECIMENTO E INSTALAÇÃO. AF_06/2016</v>
          </cell>
          <cell r="C9666" t="str">
            <v>UN</v>
          </cell>
          <cell r="D9666">
            <v>4.82</v>
          </cell>
        </row>
        <row r="9667">
          <cell r="A9667">
            <v>94660</v>
          </cell>
          <cell r="B9667" t="str">
            <v>ADAPTADOR CURTO COM BOLSA E ROSCA PARA REGISTRO, PVC, SOLDÁVEL, DN 40 MM X 1 1/4 , INSTALADO EM RESERVAÇÃO DE ÁGUA DE EDIFICAÇÃO QUE POSSUA RESERVATÓRIO DE FIBRA/FIBROCIMENTO   FORNECIMENTO E INSTALAÇÃO. AF_06/2016</v>
          </cell>
          <cell r="C9667" t="str">
            <v>UN</v>
          </cell>
          <cell r="D9667">
            <v>8.41</v>
          </cell>
        </row>
        <row r="9668">
          <cell r="A9668">
            <v>94661</v>
          </cell>
          <cell r="B9668" t="str">
            <v>LUVA, PVC, SOLDÁVEL, DN 40 MM, INSTALADO EM RESERVAÇÃO DE ÁGUA DE EDIFICAÇÃO QUE POSSUA RESERVATÓRIO DE FIBRA/FIBROCIMENTO   FORNECIMENTO E INSTALAÇÃO. AF_06/2016</v>
          </cell>
          <cell r="C9668" t="str">
            <v>UN</v>
          </cell>
          <cell r="D9668">
            <v>8.23</v>
          </cell>
        </row>
        <row r="9669">
          <cell r="A9669">
            <v>94662</v>
          </cell>
          <cell r="B9669" t="str">
            <v>ADAPTADOR CURTO COM BOLSA E ROSCA PARA REGISTRO, PVC, SOLDÁVEL, DN 50 MM X 1 1/2 , INSTALADO EM RESERVAÇÃO DE ÁGUA DE EDIFICAÇÃO QUE POSSUA RESERVATÓRIO DE FIBRA/FIBROCIMENTO   FORNECIMENTO E INSTALAÇÃO. AF_06/2016</v>
          </cell>
          <cell r="C9669" t="str">
            <v>UN</v>
          </cell>
          <cell r="D9669">
            <v>9.11</v>
          </cell>
        </row>
        <row r="9670">
          <cell r="A9670">
            <v>94663</v>
          </cell>
          <cell r="B9670" t="str">
            <v>LUVA, PVC, SOLDÁVEL, DN 50 MM, INSTALADO EM RESERVAÇÃO DE ÁGUA DE EDIFICAÇÃO QUE POSSUA RESERVATÓRIO DE FIBRA/FIBROCIMENTO   FORNECIMENTO E INSTALAÇÃO. AF_06/2016</v>
          </cell>
          <cell r="C9670" t="str">
            <v>UN</v>
          </cell>
          <cell r="D9670">
            <v>8.73</v>
          </cell>
        </row>
        <row r="9671">
          <cell r="A9671">
            <v>94664</v>
          </cell>
          <cell r="B9671" t="str">
            <v>ADAPTADOR CURTO COM BOLSA E ROSCA PARA REGISTRO, PVC, SOLDÁVEL, DN 60 MM X 2 , INSTALADO EM RESERVAÇÃO DE ÁGUA DE EDIFICAÇÃO QUE POSSUA RESERVATÓRIO DE FIBRA/FIBROCIMENTO   FORNECIMENTO E INSTALAÇÃO. AF_06/2016</v>
          </cell>
          <cell r="C9671" t="str">
            <v>UN</v>
          </cell>
          <cell r="D9671">
            <v>19.23</v>
          </cell>
        </row>
        <row r="9672">
          <cell r="A9672">
            <v>94665</v>
          </cell>
          <cell r="B9672" t="str">
            <v>LUVA, PVC, SOLDÁVEL, DN 60 MM, INSTALADO EM RESERVAÇÃO DE ÁGUA DE EDIFICAÇÃO QUE POSSUA RESERVATÓRIO DE FIBRA/FIBROCIMENTO   FORNECIMENTO E INSTALAÇÃO. AF_06/2016</v>
          </cell>
          <cell r="C9672" t="str">
            <v>UN</v>
          </cell>
          <cell r="D9672">
            <v>18.89</v>
          </cell>
        </row>
        <row r="9673">
          <cell r="A9673">
            <v>94666</v>
          </cell>
          <cell r="B9673" t="str">
            <v>ADAPTADOR CURTO COM BOLSA E ROSCA PARA REGISTRO, PVC, SOLDÁVEL, DN 75 MM X 2 1/2 , INSTALADO EM RESERVAÇÃO DE ÁGUA DE EDIFICAÇÃO QUE POSSUA RESERVATÓRIO DE FIBRA/FIBROCIMENTO   FORNECIMENTO E INSTALAÇÃO. AF_06/2016</v>
          </cell>
          <cell r="C9673" t="str">
            <v>UN</v>
          </cell>
          <cell r="D9673">
            <v>26.12</v>
          </cell>
        </row>
        <row r="9674">
          <cell r="A9674">
            <v>94667</v>
          </cell>
          <cell r="B9674" t="str">
            <v>LUVA, PVC, SOLDÁVEL, DN 75 MM, INSTALADO EM RESERVAÇÃO DE ÁGUA DE EDIFICAÇÃO QUE POSSUA RESERVATÓRIO DE FIBRA/FIBROCIMENTO   FORNECIMENTO E INSTALAÇÃO. AF_06/2016</v>
          </cell>
          <cell r="C9674" t="str">
            <v>UN</v>
          </cell>
          <cell r="D9674">
            <v>23.44</v>
          </cell>
        </row>
        <row r="9675">
          <cell r="A9675">
            <v>94668</v>
          </cell>
          <cell r="B9675" t="str">
            <v>ADAPTADOR CURTO COM BOLSA E ROSCA PARA REGISTRO, PVC, SOLDÁVEL, DN 85 MM X 3 , INSTALADO EM RESERVAÇÃO DE ÁGUA DE EDIFICAÇÃO QUE POSSUA RESERVATÓRIO DE FIBRA/FIBROCIMENTO   FORNECIMENTO E INSTALAÇÃO. AF_06/2016</v>
          </cell>
          <cell r="C9675" t="str">
            <v>UN</v>
          </cell>
          <cell r="D9675">
            <v>42.17</v>
          </cell>
        </row>
        <row r="9676">
          <cell r="A9676">
            <v>94669</v>
          </cell>
          <cell r="B9676" t="str">
            <v>LUVA, PVC, SOLDÁVEL, DN 85 MM, INSTALADO EM RESERVAÇÃO DE ÁGUA DE EDIFICAÇÃO QUE POSSUA RESERVATÓRIO DE FIBRA/FIBROCIMENTO   FORNECIMENTO E INSTALAÇÃO. AF_06/2016</v>
          </cell>
          <cell r="C9676" t="str">
            <v>UN</v>
          </cell>
          <cell r="D9676">
            <v>48.78</v>
          </cell>
        </row>
        <row r="9677">
          <cell r="A9677">
            <v>94670</v>
          </cell>
          <cell r="B9677" t="str">
            <v>ADAPTADOR CURTO COM BOLSA E ROSCA PARA REGISTRO, PVC, SOLDÁVEL, DN 110 MM X 4 , INSTALADO EM RESERVAÇÃO DE ÁGUA DE EDIFICAÇÃO QUE POSSUA RESERVATÓRIO DE FIBRA/FIBROCIMENTO   FORNECIMENTO E INSTALAÇÃO. AF_06/2016</v>
          </cell>
          <cell r="C9677" t="str">
            <v>UN</v>
          </cell>
          <cell r="D9677">
            <v>57.22</v>
          </cell>
        </row>
        <row r="9678">
          <cell r="A9678">
            <v>94671</v>
          </cell>
          <cell r="B9678" t="str">
            <v>LUVA, PVC, SOLDÁVEL, DN 110 MM, INSTALADO EM RESERVAÇÃO DE ÁGUA DE EDIFICAÇÃO QUE POSSUA RESERVATÓRIO DE FIBRA/FIBROCIMENTO   FORNECIMENTO E INSTALAÇÃO. AF_06/2016</v>
          </cell>
          <cell r="C9678" t="str">
            <v>UN</v>
          </cell>
          <cell r="D9678">
            <v>70.709999999999994</v>
          </cell>
        </row>
        <row r="9679">
          <cell r="A9679">
            <v>94672</v>
          </cell>
          <cell r="B9679" t="str">
            <v>JOELHO 90 GRAUS COM BUCHA DE LATÃO, PVC, SOLDÁVEL, DN  25 MM, X 3/4 INSTALADO EM RESERVAÇÃO DE ÁGUA DE EDIFICAÇÃO QUE POSSUA RESERVATÓRIO DE FIBRA/FIBROCIMENTO   FORNECIMENTO E INSTALAÇÃO. AF_06/2016</v>
          </cell>
          <cell r="C9679" t="str">
            <v>UN</v>
          </cell>
          <cell r="D9679">
            <v>6.99</v>
          </cell>
        </row>
        <row r="9680">
          <cell r="A9680">
            <v>94673</v>
          </cell>
          <cell r="B9680" t="str">
            <v>CURVA 90 GRAUS, PVC, SOLDÁVEL, DN  25 MM, INSTALADO EM RESERVAÇÃO DE ÁGUA DE EDIFICAÇÃO QUE POSSUA RESERVATÓRIO DE FIBRA/FIBROCIMENTO   FORNECIMENTO E INSTALAÇÃO. AF_06/2016</v>
          </cell>
          <cell r="C9680" t="str">
            <v>UN</v>
          </cell>
          <cell r="D9680">
            <v>6.91</v>
          </cell>
        </row>
        <row r="9681">
          <cell r="A9681">
            <v>94674</v>
          </cell>
          <cell r="B9681" t="str">
            <v>JOELHO 90 GRAUS, PVC, SOLDÁVEL, DN 32 MM INSTALADO EM RESERVAÇÃO DE ÁGUA DE EDIFICAÇÃO QUE POSSUA RESERVATÓRIO DE FIBRA/FIBROCIMENTO   FORNECIMENTO E INSTALAÇÃO. AF_06/2016</v>
          </cell>
          <cell r="C9681" t="str">
            <v>UN</v>
          </cell>
          <cell r="D9681">
            <v>6.28</v>
          </cell>
        </row>
        <row r="9682">
          <cell r="A9682">
            <v>94675</v>
          </cell>
          <cell r="B9682" t="str">
            <v>CURVA 90 GRAUS, PVC, SOLDÁVEL, DN 32 MM, INSTALADO EM RESERVAÇÃO DE ÁGUA DE EDIFICAÇÃO QUE POSSUA RESERVATÓRIO DE FIBRA/FIBROCIMENTO   FORNECIMENTO E INSTALAÇÃO. AF_06/2016</v>
          </cell>
          <cell r="C9682" t="str">
            <v>UN</v>
          </cell>
          <cell r="D9682">
            <v>9.0299999999999994</v>
          </cell>
        </row>
        <row r="9683">
          <cell r="A9683">
            <v>94676</v>
          </cell>
          <cell r="B9683" t="str">
            <v>JOELHO 90 GRAUS, PVC, SOLDÁVEL, DN 40 MM INSTALADO EM RESERVAÇÃO DE ÁGUA DE EDIFICAÇÃO QUE POSSUA RESERVATÓRIO DE FIBRA/FIBROCIMENTO   FORNECIMENTO E INSTALAÇÃO. AF_06/2016</v>
          </cell>
          <cell r="C9683" t="str">
            <v>UN</v>
          </cell>
          <cell r="D9683">
            <v>10.76</v>
          </cell>
        </row>
        <row r="9684">
          <cell r="A9684">
            <v>94677</v>
          </cell>
          <cell r="B9684" t="str">
            <v>CURVA 90 GRAUS, PVC, SOLDÁVEL, DN 40 MM, INSTALADO EM RESERVAÇÃO DE ÁGUA DE EDIFICAÇÃO QUE POSSUA RESERVATÓRIO DE FIBRA/FIBROCIMENTO   FORNECIMENTO E INSTALAÇÃO. AF_06/2016</v>
          </cell>
          <cell r="C9684" t="str">
            <v>UN</v>
          </cell>
          <cell r="D9684">
            <v>14.84</v>
          </cell>
        </row>
        <row r="9685">
          <cell r="A9685">
            <v>94678</v>
          </cell>
          <cell r="B9685" t="str">
            <v>JOELHO 90 GRAUS, PVC, SOLDÁVEL, DN 50 MM INSTALADO EM RESERVAÇÃO DE ÁGUA DE EDIFICAÇÃO QUE POSSUA RESERVATÓRIO DE FIBRA/FIBROCIMENTO   FORNECIMENTO E INSTALAÇÃO. AF_06/2016</v>
          </cell>
          <cell r="C9685" t="str">
            <v>UN</v>
          </cell>
          <cell r="D9685">
            <v>11.15</v>
          </cell>
        </row>
        <row r="9686">
          <cell r="A9686">
            <v>94679</v>
          </cell>
          <cell r="B9686" t="str">
            <v>CURVA 90 GRAUS, PVC, SOLDÁVEL, DN 50 MM, INSTALADO EM RESERVAÇÃO DE ÁGUA DE EDIFICAÇÃO QUE POSSUA RESERVATÓRIO DE FIBRA/FIBROCIMENTO   FORNECIMENTO E INSTALAÇÃO. AF_06/2016</v>
          </cell>
          <cell r="C9686" t="str">
            <v>UN</v>
          </cell>
          <cell r="D9686">
            <v>15.63</v>
          </cell>
        </row>
        <row r="9687">
          <cell r="A9687">
            <v>94680</v>
          </cell>
          <cell r="B9687" t="str">
            <v>JOELHO 90 GRAUS, PVC, SOLDÁVEL, DN 60 MM INSTALADO EM RESERVAÇÃO DE ÁGUA DE EDIFICAÇÃO QUE POSSUA RESERVATÓRIO DE FIBRA/FIBROCIMENTO   FORNECIMENTO E INSTALAÇÃO. AF_06/2016</v>
          </cell>
          <cell r="C9687" t="str">
            <v>UN</v>
          </cell>
          <cell r="D9687">
            <v>30.7</v>
          </cell>
        </row>
        <row r="9688">
          <cell r="A9688">
            <v>94681</v>
          </cell>
          <cell r="B9688" t="str">
            <v>CURVA 90 GRAUS, PVC, SOLDÁVEL, DN 60 MM, INSTALADO EM RESERVAÇÃO DE ÁGUA DE EDIFICAÇÃO QUE POSSUA RESERVATÓRIO DE FIBRA/FIBROCIMENTO   FORNECIMENTO E INSTALAÇÃO. AF_06/2016</v>
          </cell>
          <cell r="C9688" t="str">
            <v>UN</v>
          </cell>
          <cell r="D9688">
            <v>32.15</v>
          </cell>
        </row>
        <row r="9689">
          <cell r="A9689">
            <v>94682</v>
          </cell>
          <cell r="B9689" t="str">
            <v>JOELHO 90 GRAUS, PVC, SOLDÁVEL, DN 75 MM INSTALADO EM RESERVAÇÃO DE ÁGUA DE EDIFICAÇÃO QUE POSSUA RESERVATÓRIO DE FIBRA/FIBROCIMENTO   FORNECIMENTO E INSTALAÇÃO. AF_06/2016</v>
          </cell>
          <cell r="C9689" t="str">
            <v>UN</v>
          </cell>
          <cell r="D9689">
            <v>69.650000000000006</v>
          </cell>
        </row>
        <row r="9690">
          <cell r="A9690">
            <v>94683</v>
          </cell>
          <cell r="B9690" t="str">
            <v>CURVA 90 GRAUS, PVC, SOLDÁVEL, DN 75 MM, INSTALADO EM RESERVAÇÃO DE ÁGUA DE EDIFICAÇÃO QUE POSSUA RESERVATÓRIO DE FIBRA/FIBROCIMENTO   FORNECIMENTO E INSTALAÇÃO. AF_06/2016</v>
          </cell>
          <cell r="C9690" t="str">
            <v>UN</v>
          </cell>
          <cell r="D9690">
            <v>46.26</v>
          </cell>
        </row>
        <row r="9691">
          <cell r="A9691">
            <v>94684</v>
          </cell>
          <cell r="B9691" t="str">
            <v>JOELHO 90 GRAUS, PVC, SOLDÁVEL, DN 85 MM INSTALADO EM RESERVAÇÃO DE ÁGUA DE EDIFICAÇÃO QUE POSSUA RESERVATÓRIO DE FIBRA/FIBROCIMENTO   FORNECIMENTO E INSTALAÇÃO. AF_06/2016</v>
          </cell>
          <cell r="C9691" t="str">
            <v>UN</v>
          </cell>
          <cell r="D9691">
            <v>86.98</v>
          </cell>
        </row>
        <row r="9692">
          <cell r="A9692">
            <v>94685</v>
          </cell>
          <cell r="B9692" t="str">
            <v>CURVA 90 GRAUS, PVC, SOLDÁVEL, DN 85 MM, INSTALADO EM RESERVAÇÃO DE ÁGUA DE EDIFICAÇÃO QUE POSSUA RESERVATÓRIO DE FIBRA/FIBROCIMENTO   FORNECIMENTO E INSTALAÇÃO. AF_06/2016</v>
          </cell>
          <cell r="C9692" t="str">
            <v>UN</v>
          </cell>
          <cell r="D9692">
            <v>63.07</v>
          </cell>
        </row>
        <row r="9693">
          <cell r="A9693">
            <v>94686</v>
          </cell>
          <cell r="B9693" t="str">
            <v>JOELHO 90 GRAUS, PVC, SOLDÁVEL, DN 110 MM INSTALADO EM RESERVAÇÃO DE ÁGUA DE EDIFICAÇÃO QUE POSSUA RESERVATÓRIO DE FIBRA/FIBROCIMENTO   FORNECIMENTO E INSTALAÇÃO. AF_06/2016</v>
          </cell>
          <cell r="C9693" t="str">
            <v>UN</v>
          </cell>
          <cell r="D9693">
            <v>172.13</v>
          </cell>
        </row>
        <row r="9694">
          <cell r="A9694">
            <v>94687</v>
          </cell>
          <cell r="B9694" t="str">
            <v>CURVA 90 GRAUS, PVC, SOLDÁVEL, DN 110 MM, INSTALADO EM RESERVAÇÃO DE ÁGUA DE EDIFICAÇÃO QUE POSSUA RESERVATÓRIO DE FIBRA/FIBROCIMENTO   FORNECIMENTO E INSTALAÇÃO. AF_06/2016</v>
          </cell>
          <cell r="C9694" t="str">
            <v>UN</v>
          </cell>
          <cell r="D9694">
            <v>107.69</v>
          </cell>
        </row>
        <row r="9695">
          <cell r="A9695">
            <v>94688</v>
          </cell>
          <cell r="B9695" t="str">
            <v>TÊ, PVC, SOLDÁVEL, DN  25 MM INSTALADO EM RESERVAÇÃO DE ÁGUA DE EDIFICAÇÃO QUE POSSUA RESERVATÓRIO DE FIBRA/FIBROCIMENTO   FORNECIMENTO E INSTALAÇÃO. AF_06/2016</v>
          </cell>
          <cell r="C9695" t="str">
            <v>UN</v>
          </cell>
          <cell r="D9695">
            <v>7.46</v>
          </cell>
        </row>
        <row r="9696">
          <cell r="A9696">
            <v>94689</v>
          </cell>
          <cell r="B9696" t="str">
            <v>TÊ COM BUCHA DE LATÃO NA BOLSA CENTRAL, PVC, SOLDÁVEL, DN  25 MM X 3/4 , INSTALADO EM RESERVAÇÃO DE ÁGUA DE EDIFICAÇÃO QUE POSSUA RESERVATÓRIO DE FIBRA/FIBROCIMENTO   FORNECIMENTO E INSTALAÇÃO. AF_06/2016</v>
          </cell>
          <cell r="C9696" t="str">
            <v>UN</v>
          </cell>
          <cell r="D9696">
            <v>9.19</v>
          </cell>
        </row>
        <row r="9697">
          <cell r="A9697">
            <v>94690</v>
          </cell>
          <cell r="B9697" t="str">
            <v>TÊ, PVC, SOLDÁVEL, DN 32 MM INSTALADO EM RESERVAÇÃO DE ÁGUA DE EDIFICAÇÃO QUE POSSUA RESERVATÓRIO DE FIBRA/FIBROCIMENTO   FORNECIMENTO E INSTALAÇÃO. AF_06/2016</v>
          </cell>
          <cell r="C9697" t="str">
            <v>UN</v>
          </cell>
          <cell r="D9697">
            <v>8.86</v>
          </cell>
        </row>
        <row r="9698">
          <cell r="A9698">
            <v>94691</v>
          </cell>
          <cell r="B9698" t="str">
            <v>TÊ DE REDUÇÃO, PVC, SOLDÁVEL, DN 32 MM X  25 MM, INSTALADO EM RESERVAÇÃO DE ÁGUA DE EDIFICAÇÃO QUE POSSUA RESERVATÓRIO DE FIBRA/FIBROCIMENTO   FORNECIMENTO E INSTALAÇÃO. AF_06/2016</v>
          </cell>
          <cell r="C9698" t="str">
            <v>UN</v>
          </cell>
          <cell r="D9698">
            <v>10.85</v>
          </cell>
        </row>
        <row r="9699">
          <cell r="A9699">
            <v>94692</v>
          </cell>
          <cell r="B9699" t="str">
            <v>TÊ, PVC, SOLDÁVEL, DN 40 MM INSTALADO EM RESERVAÇÃO DE ÁGUA DE EDIFICAÇÃO QUE POSSUA RESERVATÓRIO DE FIBRA/FIBROCIMENTO   FORNECIMENTO E INSTALAÇÃO. AF_06/2016</v>
          </cell>
          <cell r="C9699" t="str">
            <v>UN</v>
          </cell>
          <cell r="D9699">
            <v>15.93</v>
          </cell>
        </row>
        <row r="9700">
          <cell r="A9700">
            <v>94693</v>
          </cell>
          <cell r="B9700" t="str">
            <v>TÊ DE REDUÇÃO, PVC, SOLDÁVEL, DN 40 MM X 32 MM, INSTALADO EM RESERVAÇÃO DE ÁGUA DE EDIFICAÇÃO QUE POSSUA RESERVATÓRIO DE FIBRA/FIBROCIMENTO   FORNECIMENTO E INSTALAÇÃO. AF_06/2016</v>
          </cell>
          <cell r="C9700" t="str">
            <v>UN</v>
          </cell>
          <cell r="D9700">
            <v>15.83</v>
          </cell>
        </row>
        <row r="9701">
          <cell r="A9701">
            <v>94694</v>
          </cell>
          <cell r="B9701" t="str">
            <v>TÊ, PVC, SOLDÁVEL, DN 50 MM INSTALADO EM RESERVAÇÃO DE ÁGUA DE EDIFICAÇÃO QUE POSSUA RESERVATÓRIO DE FIBRA/FIBROCIMENTO   FORNECIMENTO E INSTALAÇÃO. AF_06/2016</v>
          </cell>
          <cell r="C9701" t="str">
            <v>UN</v>
          </cell>
          <cell r="D9701">
            <v>16.72</v>
          </cell>
        </row>
        <row r="9702">
          <cell r="A9702">
            <v>94695</v>
          </cell>
          <cell r="B9702" t="str">
            <v>TÊ DE REDUÇÃO, PVC, SOLDÁVEL, DN 50 MM X 40 MM, INSTALADO EM RESERVAÇÃO DE ÁGUA DE EDIFICAÇÃO QUE POSSUA RESERVATÓRIO DE FIBRA/FIBROCIMENTO   FORNECIMENTO E INSTALAÇÃO. AF_06/2016</v>
          </cell>
          <cell r="C9702" t="str">
            <v>UN</v>
          </cell>
          <cell r="D9702">
            <v>20.16</v>
          </cell>
        </row>
        <row r="9703">
          <cell r="A9703">
            <v>94696</v>
          </cell>
          <cell r="B9703" t="str">
            <v>TÊ, PVC, SOLDÁVEL, DN 60 MM INSTALADO EM RESERVAÇÃO DE ÁGUA DE EDIFICAÇÃO QUE POSSUA RESERVATÓRIO DE FIBRA/FIBROCIMENTO   FORNECIMENTO E INSTALAÇÃO. AF_06/2016</v>
          </cell>
          <cell r="C9703" t="str">
            <v>UN</v>
          </cell>
          <cell r="D9703">
            <v>37.130000000000003</v>
          </cell>
        </row>
        <row r="9704">
          <cell r="A9704">
            <v>94697</v>
          </cell>
          <cell r="B9704" t="str">
            <v>TÊ, PVC, SOLDÁVEL, DN 75 MM INSTALADO EM RESERVAÇÃO DE ÁGUA DE EDIFICAÇÃO QUE POSSUA RESERVATÓRIO DE FIBRA/FIBROCIMENTO   FORNECIMENTO E INSTALAÇÃO. AF_06/2016</v>
          </cell>
          <cell r="C9704" t="str">
            <v>UN</v>
          </cell>
          <cell r="D9704">
            <v>54.99</v>
          </cell>
        </row>
        <row r="9705">
          <cell r="A9705">
            <v>94698</v>
          </cell>
          <cell r="B9705" t="str">
            <v>TÊ DE REDUÇÃO, PVC, SOLDÁVEL, DN 75 MM X 50 MM, INSTALADO EM RESERVAÇÃO DE ÁGUA DE EDIFICAÇÃO QUE POSSUA RESERVATÓRIO DE FIBRA/FIBROCIMENTO   FORNECIMENTO E INSTALAÇÃO. AF_06/2016</v>
          </cell>
          <cell r="C9705" t="str">
            <v>UN</v>
          </cell>
          <cell r="D9705">
            <v>48.14</v>
          </cell>
        </row>
        <row r="9706">
          <cell r="A9706">
            <v>94699</v>
          </cell>
          <cell r="B9706" t="str">
            <v>TÊ, PVC, SOLDÁVEL, DN 85 MM INSTALADO EM RESERVAÇÃO DE ÁGUA DE EDIFICAÇÃO QUE POSSUA RESERVATÓRIO DE FIBRA/FIBROCIMENTO   FORNECIMENTO E INSTALAÇÃO. AF_06/2016</v>
          </cell>
          <cell r="C9706" t="str">
            <v>UN</v>
          </cell>
          <cell r="D9706">
            <v>90.15</v>
          </cell>
        </row>
        <row r="9707">
          <cell r="A9707">
            <v>94700</v>
          </cell>
          <cell r="B9707" t="str">
            <v>TÊ DE REDUÇÃO, PVC, SOLDÁVEL, DN 85 MM X 60 MM, INSTALADO EM RESERVAÇÃO DE ÁGUA DE EDIFICAÇÃO QUE POSSUA RESERVATÓRIO DE FIBRA/FIBROCIMENTO   FORNECIMENTO E INSTALAÇÃO. AF_06/2016</v>
          </cell>
          <cell r="C9707" t="str">
            <v>UN</v>
          </cell>
          <cell r="D9707">
            <v>79.97</v>
          </cell>
        </row>
        <row r="9708">
          <cell r="A9708">
            <v>94701</v>
          </cell>
          <cell r="B9708" t="str">
            <v>TÊ, PVC, SOLDÁVEL, DN 110 MM INSTALADO EM RESERVAÇÃO DE ÁGUA DE EDIFICAÇÃO QUE POSSUA RESERVATÓRIO DE FIBRA/FIBROCIMENTO   FORNECIMENTO E INSTALAÇÃO. AF_06/2016</v>
          </cell>
          <cell r="C9708" t="str">
            <v>UN</v>
          </cell>
          <cell r="D9708">
            <v>141.13</v>
          </cell>
        </row>
        <row r="9709">
          <cell r="A9709">
            <v>94702</v>
          </cell>
          <cell r="B9709" t="str">
            <v>TÊ DE REDUÇÃO, PVC, SOLDÁVEL, DN 110 MM X 60 MM, INSTALADO EM RESERVAÇÃO DE ÁGUA DE EDIFICAÇÃO QUE POSSUA RESERVATÓRIO DE FIBRA/FIBROCIMENTO   FORNECIMENTO E INSTALAÇÃO. AF_06/2016</v>
          </cell>
          <cell r="C9709" t="str">
            <v>UN</v>
          </cell>
          <cell r="D9709">
            <v>112.48</v>
          </cell>
        </row>
        <row r="9710">
          <cell r="A9710">
            <v>94703</v>
          </cell>
          <cell r="B9710" t="str">
            <v>ADAPTADOR COM FLANGE E ANEL DE VEDAÇÃO, PVC, SOLDÁVEL, DN  25 MM X 3/4 , INSTALADO EM RESERVAÇÃO DE ÁGUA DE EDIFICAÇÃO QUE POSSUA RESERVATÓRIO DE FIBRA/FIBROCIMENTO   FORNECIMENTO E INSTALAÇÃO. AF_06/2016</v>
          </cell>
          <cell r="C9710" t="str">
            <v>UN</v>
          </cell>
          <cell r="D9710">
            <v>18.940000000000001</v>
          </cell>
        </row>
        <row r="9711">
          <cell r="A9711">
            <v>94704</v>
          </cell>
          <cell r="B9711" t="str">
            <v>ADAPTADOR COM FLANGE E ANEL DE VEDAÇÃO, PVC, SOLDÁVEL, DN 32 MM X 1 , INSTALADO EM RESERVAÇÃO DE ÁGUA DE EDIFICAÇÃO QUE POSSUA RESERVATÓRIO DE FIBRA/FIBROCIMENTO   FORNECIMENTO E INSTALAÇÃO. AF_06/2016</v>
          </cell>
          <cell r="C9711" t="str">
            <v>UN</v>
          </cell>
          <cell r="D9711">
            <v>22.43</v>
          </cell>
        </row>
        <row r="9712">
          <cell r="A9712">
            <v>94705</v>
          </cell>
          <cell r="B9712" t="str">
            <v>ADAPTADOR COM FLANGE E ANEL DE VEDAÇÃO, PVC, SOLDÁVEL, DN 40 MM X 1 1/4 , INSTALADO EM RESERVAÇÃO DE ÁGUA DE EDIFICAÇÃO QUE POSSUA RESERVATÓRIO DE FIBRA/FIBROCIMENTO   FORNECIMENTO E INSTALAÇÃO. AF_06/2016</v>
          </cell>
          <cell r="C9712" t="str">
            <v>UN</v>
          </cell>
          <cell r="D9712">
            <v>32.99</v>
          </cell>
        </row>
        <row r="9713">
          <cell r="A9713">
            <v>94706</v>
          </cell>
          <cell r="B9713" t="str">
            <v>ADAPTADOR COM FLANGE E ANEL DE VEDAÇÃO, PVC, SOLDÁVEL, DN 50 MM X 1 1/2 , INSTALADO EM RESERVAÇÃO DE ÁGUA DE EDIFICAÇÃO QUE POSSUA RESERVATÓRIO DE FIBRA/FIBROCIMENTO   FORNECIMENTO E INSTALAÇÃO. AF_06/2016</v>
          </cell>
          <cell r="C9713" t="str">
            <v>UN</v>
          </cell>
          <cell r="D9713">
            <v>42.39</v>
          </cell>
        </row>
        <row r="9714">
          <cell r="A9714">
            <v>94707</v>
          </cell>
          <cell r="B9714" t="str">
            <v>ADAPTADOR COM FLANGE E ANEL DE VEDAÇÃO, PVC, SOLDÁVEL, DN 60 MM X 2 , INSTALADO EM RESERVAÇÃO DE ÁGUA DE EDIFICAÇÃO QUE POSSUA RESERVATÓRIO DE FIBRA/FIBROCIMENTO   FORNECIMENTO E INSTALAÇÃO. AF_06/2016</v>
          </cell>
          <cell r="C9714" t="str">
            <v>UN</v>
          </cell>
          <cell r="D9714">
            <v>49.24</v>
          </cell>
        </row>
        <row r="9715">
          <cell r="A9715">
            <v>94708</v>
          </cell>
          <cell r="B9715" t="str">
            <v>ADAPTADOR COM FLANGES LIVRES, PVC, SOLDÁVEL, DN  25 MM X 3/4 , INSTALADO EM RESERVAÇÃO DE ÁGUA DE EDIFICAÇÃO QUE POSSUA RESERVATÓRIO DE FIBRA/FIBROCIMENTO   FORNECIMENTO E INSTALAÇÃO. AF_06/2016</v>
          </cell>
          <cell r="C9715" t="str">
            <v>UN</v>
          </cell>
          <cell r="D9715">
            <v>19.96</v>
          </cell>
        </row>
        <row r="9716">
          <cell r="A9716">
            <v>94709</v>
          </cell>
          <cell r="B9716" t="str">
            <v>ADAPTADOR COM FLANGES LIVRES, PVC, SOLDÁVEL, DN 32 MM X 1 , INSTALADO EM RESERVAÇÃO DE ÁGUA DE EDIFICAÇÃO QUE POSSUA RESERVATÓRIO DE FIBRA/FIBROCIMENTO   FORNECIMENTO E INSTALAÇÃO. AF_06/2016</v>
          </cell>
          <cell r="C9716" t="str">
            <v>UN</v>
          </cell>
          <cell r="D9716">
            <v>23.86</v>
          </cell>
        </row>
        <row r="9717">
          <cell r="A9717">
            <v>94710</v>
          </cell>
          <cell r="B9717" t="str">
            <v>ADAPTADOR COM FLANGES LIVRES, PVC, SOLDÁVEL, DN 40 MM X 1 1/4 , INSTALADO EM RESERVAÇÃO DE ÁGUA DE EDIFICAÇÃO QUE POSSUA RESERVATÓRIO DE FIBRA/FIBROCIMENTO   FORNECIMENTO E INSTALAÇÃO. AF_06/2016</v>
          </cell>
          <cell r="C9717" t="str">
            <v>UN</v>
          </cell>
          <cell r="D9717">
            <v>31.22</v>
          </cell>
        </row>
        <row r="9718">
          <cell r="A9718">
            <v>94711</v>
          </cell>
          <cell r="B9718" t="str">
            <v>ADAPTADOR COM FLANGES LIVRES, PVC, SOLDÁVEL, DN 50 MM X 1 1/2 , INSTALADO EM RESERVAÇÃO DE ÁGUA DE EDIFICAÇÃO QUE POSSUA RESERVATÓRIO DE FIBRA/FIBROCIMENTO   FORNECIMENTO E INSTALAÇÃO. AF_06/2016</v>
          </cell>
          <cell r="C9718" t="str">
            <v>UN</v>
          </cell>
          <cell r="D9718">
            <v>40.78</v>
          </cell>
        </row>
        <row r="9719">
          <cell r="A9719">
            <v>94712</v>
          </cell>
          <cell r="B9719" t="str">
            <v>ADAPTADOR COM FLANGES LIVRES, PVC, SOLDÁVEL, DN 60 MM X 2 , INSTALADO EM RESERVAÇÃO DE ÁGUA DE EDIFICAÇÃO QUE POSSUA RESERVATÓRIO DE FIBRA/FIBROCIMENTO   FORNECIMENTO E INSTALAÇÃO. AF_06/2016</v>
          </cell>
          <cell r="C9719" t="str">
            <v>UN</v>
          </cell>
          <cell r="D9719">
            <v>53.35</v>
          </cell>
        </row>
        <row r="9720">
          <cell r="A9720">
            <v>94713</v>
          </cell>
          <cell r="B9720" t="str">
            <v>ADAPTADOR COM FLANGES LIVRES, PVC, SOLDÁVEL, DN 75 MM X 2 1/2 , INSTALADO EM RESERVAÇÃO DE ÁGUA DE EDIFICAÇÃO QUE POSSUA RESERVATÓRIO DE FIBRA/FIBROCIMENTO   FORNECIMENTO E INSTALAÇÃO. AF_06/2016</v>
          </cell>
          <cell r="C9720" t="str">
            <v>UN</v>
          </cell>
          <cell r="D9720">
            <v>164.92</v>
          </cell>
        </row>
        <row r="9721">
          <cell r="A9721">
            <v>94714</v>
          </cell>
          <cell r="B9721" t="str">
            <v>ADAPTADOR COM FLANGES LIVRES, PVC, SOLDÁVEL, DN 85 MM X 3 , INSTALADO EM RESERVAÇÃO DE ÁGUA DE EDIFICAÇÃO QUE POSSUA RESERVATÓRIO DE FIBRA/FIBROCIMENTO   FORNECIMENTO E INSTALAÇÃO. AF_06/2016</v>
          </cell>
          <cell r="C9721" t="str">
            <v>UN</v>
          </cell>
          <cell r="D9721">
            <v>217.03</v>
          </cell>
        </row>
        <row r="9722">
          <cell r="A9722">
            <v>94715</v>
          </cell>
          <cell r="B9722" t="str">
            <v>ADAPTADOR COM FLANGES LIVRES, PVC, SOLDÁVEL, DN 110 MM X 4 , INSTALADO EM RESERVAÇÃO DE ÁGUA DE EDIFICAÇÃO QUE POSSUA RESERVATÓRIO DE FIBRA/FIBROCIMENTO   FORNECIMENTO E INSTALAÇÃO. AF_06/2016</v>
          </cell>
          <cell r="C9722" t="str">
            <v>UN</v>
          </cell>
          <cell r="D9722">
            <v>304.24</v>
          </cell>
        </row>
        <row r="9723">
          <cell r="A9723">
            <v>94716</v>
          </cell>
          <cell r="B9723" t="str">
            <v>TUBO, CPVC, SOLDÁVEL, DN 22 MM, INSTALADO EM RESERVAÇÃO DE ÁGUA DE EDIFICAÇÃO QUE POSSUA RESERVATÓRIO DE FIBRA/FIBROCIMENTO  FORNECIMENTO E INSTALAÇÃO. AF_06/2016</v>
          </cell>
          <cell r="C9723" t="str">
            <v>M</v>
          </cell>
          <cell r="D9723">
            <v>16.09</v>
          </cell>
        </row>
        <row r="9724">
          <cell r="A9724">
            <v>94717</v>
          </cell>
          <cell r="B9724" t="str">
            <v>TUBO, CPVC, SOLDÁVEL, DN 28 MM, INSTALADO EM RESERVAÇÃO DE ÁGUA DE EDIFICAÇÃO QUE POSSUA RESERVATÓRIO DE FIBRA/FIBROCIMENTO  FORNECIMENTO E INSTALAÇÃO. AF_06/2016</v>
          </cell>
          <cell r="C9724" t="str">
            <v>M</v>
          </cell>
          <cell r="D9724">
            <v>23.42</v>
          </cell>
        </row>
        <row r="9725">
          <cell r="A9725">
            <v>94718</v>
          </cell>
          <cell r="B9725" t="str">
            <v>TUBO, CPVC, SOLDÁVEL, DN 35 MM, INSTALADO EM RESERVAÇÃO DE ÁGUA DE EDIFICAÇÃO QUE POSSUA RESERVATÓRIO DE FIBRA/FIBROCIMENTO  FORNECIMENTO E INSTALAÇÃO. AF_06/2016</v>
          </cell>
          <cell r="C9725" t="str">
            <v>M</v>
          </cell>
          <cell r="D9725">
            <v>29</v>
          </cell>
        </row>
        <row r="9726">
          <cell r="A9726">
            <v>94719</v>
          </cell>
          <cell r="B9726" t="str">
            <v>TUBO, CPVC, SOLDÁVEL, DN 42 MM, INSTALADO EM RESERVAÇÃO DE ÁGUA DE EDIFICAÇÃO QUE POSSUA RESERVATÓRIO DE FIBRA/FIBROCIMENTO  FORNECIMENTO E INSTALAÇÃO. AF_06/2016</v>
          </cell>
          <cell r="C9726" t="str">
            <v>M</v>
          </cell>
          <cell r="D9726">
            <v>37.79</v>
          </cell>
        </row>
        <row r="9727">
          <cell r="A9727">
            <v>94720</v>
          </cell>
          <cell r="B9727" t="str">
            <v>TUBO, CPVC, SOLDÁVEL, DN 54 MM, INSTALADO EM RESERVAÇÃO DE ÁGUA DE EDIFICAÇÃO QUE POSSUA RESERVATÓRIO DE FIBRA/FIBROCIMENTO  FORNECIMENTO E INSTALAÇÃO. AF_06/2016</v>
          </cell>
          <cell r="C9727" t="str">
            <v>M</v>
          </cell>
          <cell r="D9727">
            <v>57.2</v>
          </cell>
        </row>
        <row r="9728">
          <cell r="A9728">
            <v>94721</v>
          </cell>
          <cell r="B9728" t="str">
            <v>TUBO, CPVC, SOLDÁVEL, DN 73 MM, INSTALADO EM RESERVAÇÃO DE ÁGUA DE EDIFICAÇÃO QUE POSSUA RESERVATÓRIO DE FIBRA/FIBROCIMENTO  FORNECIMENTO E INSTALAÇÃO. AF_06/2016</v>
          </cell>
          <cell r="C9728" t="str">
            <v>M</v>
          </cell>
          <cell r="D9728">
            <v>82.97</v>
          </cell>
        </row>
        <row r="9729">
          <cell r="A9729">
            <v>94722</v>
          </cell>
          <cell r="B9729" t="str">
            <v>TUBO, CPVC, SOLDÁVEL, DN 89 MM, INSTALADO EM RESERVAÇÃO DE ÁGUA DE EDIFICAÇÃO QUE POSSUA RESERVATÓRIO DE FIBRA/FIBROCIMENTO  FORNECIMENTO E INSTALAÇÃO. AF_06/2016</v>
          </cell>
          <cell r="C9729" t="str">
            <v>M</v>
          </cell>
          <cell r="D9729">
            <v>144.91999999999999</v>
          </cell>
        </row>
        <row r="9730">
          <cell r="A9730">
            <v>94724</v>
          </cell>
          <cell r="B9730" t="str">
            <v>CONECTOR, CPVC, SOLDÁVEL, DN 22 MM X 3/4, INSTALADO EM RESERVAÇÃO DE ÁGUA DE EDIFICAÇÃO QUE POSSUA RESERVATÓRIO DE FIBRA/FIBROCIMENTO  FORNECIMENTO E INSTALAÇÃO. AF_06/2016</v>
          </cell>
          <cell r="C9730" t="str">
            <v>UN</v>
          </cell>
          <cell r="D9730">
            <v>22.21</v>
          </cell>
        </row>
        <row r="9731">
          <cell r="A9731">
            <v>94725</v>
          </cell>
          <cell r="B9731" t="str">
            <v>LUVA, CPVC, SOLDÁVEL, DN 22 MM, INSTALADO EM RESERVAÇÃO DE ÁGUA DE EDIFICAÇÃO QUE POSSUA RESERVATÓRIO DE FIBRA/FIBROCIMENTO  FORNECIMENTO E INSTALAÇÃO. AF_06/2016</v>
          </cell>
          <cell r="C9731" t="str">
            <v>UN</v>
          </cell>
          <cell r="D9731">
            <v>4.9800000000000004</v>
          </cell>
        </row>
        <row r="9732">
          <cell r="A9732">
            <v>94726</v>
          </cell>
          <cell r="B9732" t="str">
            <v>CONECTOR, CPVC, SOLDÁVEL, DN 28 MM X 1, INSTALADO EM RESERVAÇÃO DE ÁGUA DE EDIFICAÇÃO QUE POSSUA RESERVATÓRIO DE FIBRA/FIBROCIMENTO  FORNECIMENTO E INSTALAÇÃO. AF_06/2016</v>
          </cell>
          <cell r="C9732" t="str">
            <v>UN</v>
          </cell>
          <cell r="D9732">
            <v>34.54</v>
          </cell>
        </row>
        <row r="9733">
          <cell r="A9733">
            <v>94727</v>
          </cell>
          <cell r="B9733" t="str">
            <v>LUVA, CPVC, SOLDÁVEL, DN 28 MM, INSTALADO EM RESERVAÇÃO DE ÁGUA DE EDIFICAÇÃO QUE POSSUA RESERVATÓRIO DE FIBRA/FIBROCIMENTO  FORNECIMENTO E INSTALAÇÃO. AF_06/2016</v>
          </cell>
          <cell r="C9733" t="str">
            <v>UN</v>
          </cell>
          <cell r="D9733">
            <v>7.26</v>
          </cell>
        </row>
        <row r="9734">
          <cell r="A9734">
            <v>94728</v>
          </cell>
          <cell r="B9734" t="str">
            <v>CONECTOR, CPVC, SOLDÁVEL, DN 35 MM X 1 1/4, INSTALADO EM RESERVAÇÃO DE ÁGUA DE EDIFICAÇÃO QUE POSSUA RESERVATÓRIO DE FIBRA/FIBROCIMENTO  FORNECIMENTO E INSTALAÇÃO. AF_06/2016</v>
          </cell>
          <cell r="C9734" t="str">
            <v>UN</v>
          </cell>
          <cell r="D9734">
            <v>131.69</v>
          </cell>
        </row>
        <row r="9735">
          <cell r="A9735">
            <v>94729</v>
          </cell>
          <cell r="B9735" t="str">
            <v>LUVA, CPVC, SOLDÁVEL, DN 35 MM, INSTALADO EM RESERVAÇÃO DE ÁGUA DE EDIFICAÇÃO QUE POSSUA RESERVATÓRIO DE FIBRA/FIBROCIMENTO  FORNECIMENTO E INSTALAÇÃO. AF_06/2016</v>
          </cell>
          <cell r="C9735" t="str">
            <v>UN</v>
          </cell>
          <cell r="D9735">
            <v>12.97</v>
          </cell>
        </row>
        <row r="9736">
          <cell r="A9736">
            <v>94730</v>
          </cell>
          <cell r="B9736" t="str">
            <v>CONECTOR, CPVC, SOLDÁVEL, DN 42 MM X 1 1/2, INSTALADO EM RESERVAÇÃO DE ÁGUA DE EDIFICAÇÃO QUE POSSUA RESERVATÓRIO DE FIBRA/FIBROCIMENTO  FORNECIMENTO E INSTALAÇÃO. AF_06/2016</v>
          </cell>
          <cell r="C9736" t="str">
            <v>UN</v>
          </cell>
          <cell r="D9736">
            <v>160.11000000000001</v>
          </cell>
        </row>
        <row r="9737">
          <cell r="A9737">
            <v>94731</v>
          </cell>
          <cell r="B9737" t="str">
            <v>LUVA, CPVC, SOLDÁVEL, DN 42 MM, INSTALADO EM RESERVAÇÃO DE ÁGUA DE EDIFICAÇÃO QUE POSSUA RESERVATÓRIO DE FIBRA/FIBROCIMENTO  FORNECIMENTO E INSTALAÇÃO. AF_06/2016</v>
          </cell>
          <cell r="C9737" t="str">
            <v>UN</v>
          </cell>
          <cell r="D9737">
            <v>16.43</v>
          </cell>
        </row>
        <row r="9738">
          <cell r="A9738">
            <v>94733</v>
          </cell>
          <cell r="B9738" t="str">
            <v>LUVA, CPVC, SOLDÁVEL, DN 54 MM, INSTALADO EM RESERVAÇÃO DE ÁGUA DE EDIFICAÇÃO QUE POSSUA RESERVATÓRIO DE FIBRA/FIBROCIMENTO  FORNECIMENTO E INSTALAÇÃO. AF_06/2016</v>
          </cell>
          <cell r="C9738" t="str">
            <v>UN</v>
          </cell>
          <cell r="D9738">
            <v>32.049999999999997</v>
          </cell>
        </row>
        <row r="9739">
          <cell r="A9739">
            <v>94737</v>
          </cell>
          <cell r="B9739" t="str">
            <v>LUVA, CPVC, SOLDÁVEL, DN 89 MM, INSTALADO EM RESERVAÇÃO DE ÁGUA DE EDIFICAÇÃO QUE POSSUA RESERVATÓRIO DE FIBRA/FIBROCIMENTO  FORNECIMENTO E INSTALAÇÃO. AF_06/2016</v>
          </cell>
          <cell r="C9739" t="str">
            <v>UN</v>
          </cell>
          <cell r="D9739">
            <v>136.38999999999999</v>
          </cell>
        </row>
        <row r="9740">
          <cell r="A9740">
            <v>94740</v>
          </cell>
          <cell r="B9740" t="str">
            <v>JOELHO 90 GRAUS, CPVC, SOLDÁVEL, DN 22 MM, INSTALADO EM RESERVAÇÃO DE ÁGUA DE EDIFICAÇÃO QUE POSSUA RESERVATÓRIO DE FIBRA/FIBROCIMENTO  FORNECIMENTO E INSTALAÇÃO. AF_06/2016</v>
          </cell>
          <cell r="C9740" t="str">
            <v>UN</v>
          </cell>
          <cell r="D9740">
            <v>7.92</v>
          </cell>
        </row>
        <row r="9741">
          <cell r="A9741">
            <v>94741</v>
          </cell>
          <cell r="B9741" t="str">
            <v>CURVA 90 GRAUS, CPVC, SOLDÁVEL, DN 22 MM, INSTALADO EM RESERVAÇÃO DE ÁGUA DE EDIFICAÇÃO QUE POSSUA RESERVATÓRIO DE FIBRA/FIBROCIMENTO  FORNECIMENTO E INSTALAÇÃO. AF_06/2016</v>
          </cell>
          <cell r="C9741" t="str">
            <v>UN</v>
          </cell>
          <cell r="D9741">
            <v>10.01</v>
          </cell>
        </row>
        <row r="9742">
          <cell r="A9742">
            <v>94742</v>
          </cell>
          <cell r="B9742" t="str">
            <v>JOELHO 90 GRAUS, CPVC, SOLDÁVEL, DN 28 MM, INSTALADO EM RESERVAÇÃO DE ÁGUA DE EDIFICAÇÃO QUE POSSUA RESERVATÓRIO DE FIBRA/FIBROCIMENTO  FORNECIMENTO E INSTALAÇÃO. AF_06/2016</v>
          </cell>
          <cell r="C9742" t="str">
            <v>UN</v>
          </cell>
          <cell r="D9742">
            <v>12.33</v>
          </cell>
        </row>
        <row r="9743">
          <cell r="A9743">
            <v>94743</v>
          </cell>
          <cell r="B9743" t="str">
            <v>CURVA 90 GRAUS, CPVC, SOLDÁVEL, DN 28 MM, INSTALADO EM RESERVAÇÃO DE ÁGUA DE EDIFICAÇÃO QUE POSSUA RESERVATÓRIO DE FIBRA/FIBROCIMENTO  FORNECIMENTO E INSTALAÇÃO. AF_06/2016</v>
          </cell>
          <cell r="C9743" t="str">
            <v>UN</v>
          </cell>
          <cell r="D9743">
            <v>13.65</v>
          </cell>
        </row>
        <row r="9744">
          <cell r="A9744">
            <v>94744</v>
          </cell>
          <cell r="B9744" t="str">
            <v>JOELHO 90 GRAUS, CPVC, SOLDÁVEL, DN 35 MM, INSTALADO EM RESERVAÇÃO DE ÁGUA DE EDIFICAÇÃO QUE POSSUA RESERVATÓRIO DE FIBRA/FIBROCIMENTO  FORNECIMENTO E INSTALAÇÃO. AF_06/2016</v>
          </cell>
          <cell r="C9744" t="str">
            <v>UN</v>
          </cell>
          <cell r="D9744">
            <v>19.84</v>
          </cell>
        </row>
        <row r="9745">
          <cell r="A9745">
            <v>94746</v>
          </cell>
          <cell r="B9745" t="str">
            <v>JOELHO 90 GRAUS, CPVC, SOLDÁVEL, DN 42 MM, INSTALADO EM RESERVAÇÃO DE ÁGUA DE EDIFICAÇÃO QUE POSSUA RESERVATÓRIO DE FIBRA/FIBROCIMENTO  FORNECIMENTO E INSTALAÇÃO. AF_06/2016</v>
          </cell>
          <cell r="C9745" t="str">
            <v>UN</v>
          </cell>
          <cell r="D9745">
            <v>28.62</v>
          </cell>
        </row>
        <row r="9746">
          <cell r="A9746">
            <v>94748</v>
          </cell>
          <cell r="B9746" t="str">
            <v>JOELHO 90 GRAUS, CPVC, SOLDÁVEL, DN 54 MM, INSTALADO EM RESERVAÇÃO DE ÁGUA DE EDIFICAÇÃO QUE POSSUA RESERVATÓRIO DE FIBRA/FIBROCIMENTO  FORNECIMENTO E INSTALAÇÃO. AF_06/2016</v>
          </cell>
          <cell r="C9746" t="str">
            <v>UN</v>
          </cell>
          <cell r="D9746">
            <v>59.28</v>
          </cell>
        </row>
        <row r="9747">
          <cell r="A9747">
            <v>94750</v>
          </cell>
          <cell r="B9747" t="str">
            <v>JOELHO 90 GRAUS, CPVC, SOLDÁVEL, DN 73 MM, INSTALADO EM RESERVAÇÃO DE ÁGUA DE EDIFICAÇÃO QUE POSSUA RESERVATÓRIO DE FIBRA/FIBROCIMENTO  FORNECIMENTO E INSTALAÇÃO. AF_06/2016</v>
          </cell>
          <cell r="C9747" t="str">
            <v>UN</v>
          </cell>
          <cell r="D9747">
            <v>142.26</v>
          </cell>
        </row>
        <row r="9748">
          <cell r="A9748">
            <v>94752</v>
          </cell>
          <cell r="B9748" t="str">
            <v>JOELHO 90 GRAUS, CPVC, SOLDÁVEL, DN 89 MM, INSTALADO EM RESERVAÇÃO DE ÁGUA DE EDIFICAÇÃO QUE POSSUA RESERVATÓRIO DE FIBRA/FIBROCIMENTO  FORNECIMENTO E INSTALAÇÃO. AF_06/2016</v>
          </cell>
          <cell r="C9748" t="str">
            <v>UN</v>
          </cell>
          <cell r="D9748">
            <v>172.59</v>
          </cell>
        </row>
        <row r="9749">
          <cell r="A9749">
            <v>94756</v>
          </cell>
          <cell r="B9749" t="str">
            <v>TE, CPVC, SOLDÁVEL, DN 22 MM, INSTALADO EM RESERVAÇÃO DE ÁGUA DE EDIFICAÇÃO QUE POSSUA RESERVATÓRIO DE FIBRA/FIBROCIMENTO  FORNECIMENTO E INSTALAÇÃO. AF_06/2016</v>
          </cell>
          <cell r="C9749" t="str">
            <v>UN</v>
          </cell>
          <cell r="D9749">
            <v>9.98</v>
          </cell>
        </row>
        <row r="9750">
          <cell r="A9750">
            <v>94757</v>
          </cell>
          <cell r="B9750" t="str">
            <v>TE, CPVC, SOLDÁVEL, DN 28 MM, INSTALADO EM RESERVAÇÃO DE ÁGUA DE EDIFICAÇÃO QUE POSSUA RESERVATÓRIO DE FIBRA/FIBROCIMENTO  FORNECIMENTO E INSTALAÇÃO. AF_06/2016</v>
          </cell>
          <cell r="C9750" t="str">
            <v>UN</v>
          </cell>
          <cell r="D9750">
            <v>13.92</v>
          </cell>
        </row>
        <row r="9751">
          <cell r="A9751">
            <v>94758</v>
          </cell>
          <cell r="B9751" t="str">
            <v>TE, CPVC, SOLDÁVEL, DN 35 MM, INSTALADO EM RESERVAÇÃO DE ÁGUA DE EDIFICAÇÃO QUE POSSUA RESERVATÓRIO DE FIBRA/FIBROCIMENTO  FORNECIMENTO E INSTALAÇÃO. AF_06/2016</v>
          </cell>
          <cell r="C9751" t="str">
            <v>UN</v>
          </cell>
          <cell r="D9751">
            <v>36.51</v>
          </cell>
        </row>
        <row r="9752">
          <cell r="A9752">
            <v>94759</v>
          </cell>
          <cell r="B9752" t="str">
            <v>TE, CPVC, SOLDÁVEL, DN 42 MM, INSTALADO EM RESERVAÇÃO DE ÁGUA DE EDIFICAÇÃO QUE POSSUA RESERVATÓRIO DE FIBRA/FIBROCIMENTO  FORNECIMENTO E INSTALAÇÃO. AF_06/2016</v>
          </cell>
          <cell r="C9752" t="str">
            <v>UN</v>
          </cell>
          <cell r="D9752">
            <v>45.26</v>
          </cell>
        </row>
        <row r="9753">
          <cell r="A9753">
            <v>94760</v>
          </cell>
          <cell r="B9753" t="str">
            <v>TE, CPVC, SOLDÁVEL, DN 54 MM, INSTALADO EM RESERVAÇÃO DE ÁGUA DE EDIFICAÇÃO QUE POSSUA RESERVATÓRIO DE FIBRA/FIBROCIMENTO  FORNECIMENTO E INSTALAÇÃO. AF_06/2016</v>
          </cell>
          <cell r="C9753" t="str">
            <v>UN</v>
          </cell>
          <cell r="D9753">
            <v>74.27</v>
          </cell>
        </row>
        <row r="9754">
          <cell r="A9754">
            <v>94761</v>
          </cell>
          <cell r="B9754" t="str">
            <v>TE, CPVC, SOLDÁVEL, DN 73 MM, INSTALADO EM RESERVAÇÃO DE ÁGUA DE EDIFICAÇÃO QUE POSSUA RESERVATÓRIO DE FIBRA/FIBROCIMENTO  FORNECIMENTO E INSTALAÇÃO. AF_06/2016</v>
          </cell>
          <cell r="C9754" t="str">
            <v>UN</v>
          </cell>
          <cell r="D9754">
            <v>161.97999999999999</v>
          </cell>
        </row>
        <row r="9755">
          <cell r="A9755">
            <v>94762</v>
          </cell>
          <cell r="B9755" t="str">
            <v>TE, CPVC, SOLDÁVEL, DN 89 MM, INSTALADO EM RESERVAÇÃO DE ÁGUA DE EDIFICAÇÃO QUE POSSUA RESERVATÓRIO DE FIBRA/FIBROCIMENTO  FORNECIMENTO E INSTALAÇÃO. AF_06/2016</v>
          </cell>
          <cell r="C9755" t="str">
            <v>UN</v>
          </cell>
          <cell r="D9755">
            <v>206.17</v>
          </cell>
        </row>
        <row r="9756">
          <cell r="A9756">
            <v>94779</v>
          </cell>
          <cell r="B9756" t="str">
            <v>(COMPOSIÇÃO REPRESENTATIVA) DO SERVIÇO DE CONTRAPISO EM ARGAMASSA TRAÇO 1:4 (CIM E AREIA), EM BETONEIRA 400 L, ESPESSURA 3 CM ÁREAS SECAS E 3 CM ÁREAS MOLHADAS, PARA EDIFICAÇÃO HABITACIONAL MULTIFAMILIAR (PRÉDIO). AF_11/2014</v>
          </cell>
          <cell r="C9756" t="str">
            <v>M2</v>
          </cell>
          <cell r="D9756">
            <v>29.87</v>
          </cell>
        </row>
        <row r="9757">
          <cell r="A9757">
            <v>94782</v>
          </cell>
          <cell r="B9757"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57" t="str">
            <v>M2</v>
          </cell>
          <cell r="D9757">
            <v>33.9</v>
          </cell>
        </row>
        <row r="9758">
          <cell r="A9758">
            <v>94783</v>
          </cell>
          <cell r="B9758" t="str">
            <v>ADAPTADOR COM FLANGE E ANEL DE VEDAÇÃO, PVC, SOLDÁVEL, DN  20 MM X 1/2 , INSTALADO EM RESERVAÇÃO DE ÁGUA DE EDIFICAÇÃO QUE POSSUA RESERVATÓRIO DE FIBRA/FIBROCIMENTO   FORNECIMENTO E INSTALAÇÃO. AF_06/2016</v>
          </cell>
          <cell r="C9758" t="str">
            <v>UN</v>
          </cell>
          <cell r="D9758">
            <v>15.88</v>
          </cell>
        </row>
        <row r="9759">
          <cell r="A9759">
            <v>94785</v>
          </cell>
          <cell r="B9759" t="str">
            <v>ADAPTADOR COM FLANGES LIVRES, PVC, SOLDÁVEL LONGO, DN 32 MM X 1 , INSTALADO EM RESERVAÇÃO DE ÁGUA DE EDIFICAÇÃO QUE POSSUA RESERVATÓRIO DE FIBRA/FIBROCIMENTO   FORNECIMENTO E INSTALAÇÃO. AF_06/2016</v>
          </cell>
          <cell r="C9759" t="str">
            <v>UN</v>
          </cell>
          <cell r="D9759">
            <v>29.13</v>
          </cell>
        </row>
        <row r="9760">
          <cell r="A9760">
            <v>94786</v>
          </cell>
          <cell r="B9760" t="str">
            <v>ADAPTADOR COM FLANGES LIVRES, PVC, SOLDÁVEL LONGO, DN 40 MM X 1 1/4 , INSTALADO EM RESERVAÇÃO DE ÁGUA DE EDIFICAÇÃO QUE POSSUA RESERVATÓRIO DE FIBRA/FIBROCIMENTO   FORNECIMENTO E INSTALAÇÃO. AF_06/2016</v>
          </cell>
          <cell r="C9760" t="str">
            <v>UN</v>
          </cell>
          <cell r="D9760">
            <v>38.93</v>
          </cell>
        </row>
        <row r="9761">
          <cell r="A9761">
            <v>94787</v>
          </cell>
          <cell r="B9761" t="str">
            <v>ADAPTADOR COM FLANGES LIVRES, PVC, SOLDÁVEL LONGO, DN 50 MM X 1 1/2 , INSTALADO EM RESERVAÇÃO DE ÁGUA DE EDIFICAÇÃO QUE POSSUA RESERVATÓRIO DE FIBRA/FIBROCIMENTO   FORNECIMENTO E INSTALAÇÃO. AF_06/2016</v>
          </cell>
          <cell r="C9761" t="str">
            <v>UN</v>
          </cell>
          <cell r="D9761">
            <v>49.62</v>
          </cell>
        </row>
        <row r="9762">
          <cell r="A9762">
            <v>94788</v>
          </cell>
          <cell r="B9762" t="str">
            <v>ADAPTADOR COM FLANGES LIVRES, PVC, SOLDÁVEL LONGO, DN 60 MM X 2 , INSTALADO EM RESERVAÇÃO DE ÁGUA DE EDIFICAÇÃO QUE POSSUA RESERVATÓRIO DE FIBRA/FIBROCIMENTO   FORNECIMENTO E INSTALAÇÃO. AF_06/2016</v>
          </cell>
          <cell r="C9762" t="str">
            <v>UN</v>
          </cell>
          <cell r="D9762">
            <v>66.48</v>
          </cell>
        </row>
        <row r="9763">
          <cell r="A9763">
            <v>94789</v>
          </cell>
          <cell r="B9763" t="str">
            <v>ADAPTADOR COM FLANGES LIVRES, PVC, SOLDÁVEL LONGO, DN 75 MM X 2 1/2 , INSTALADO EM RESERVAÇÃO DE ÁGUA DE EDIFICAÇÃO QUE POSSUA RESERVATÓRIO DE FIBRA/FIBROCIMENTO   FORNECIMENTO E INSTALAÇÃO. AF_06/2016</v>
          </cell>
          <cell r="C9763" t="str">
            <v>UN</v>
          </cell>
          <cell r="D9763">
            <v>216.04</v>
          </cell>
        </row>
        <row r="9764">
          <cell r="A9764">
            <v>94790</v>
          </cell>
          <cell r="B9764" t="str">
            <v>ADAPTADOR COM FLANGES LIVRES, PVC, SOLDÁVEL LONGO, DN 85 MM X 3 , INSTALADO EM RESERVAÇÃO DE ÁGUA DE EDIFICAÇÃO QUE POSSUA RESERVATÓRIO DE FIBRA/FIBROCIMENTO   FORNECIMENTO E INSTALAÇÃO. AF_06/2016</v>
          </cell>
          <cell r="C9764" t="str">
            <v>UN</v>
          </cell>
          <cell r="D9764">
            <v>285.88</v>
          </cell>
        </row>
        <row r="9765">
          <cell r="A9765">
            <v>94791</v>
          </cell>
          <cell r="B9765" t="str">
            <v>ADAPTADOR COM FLANGES LIVRES, PVC, SOLDÁVEL LONGO, DN 110 MM X 4 , INSTALADO EM RESERVAÇÃO DE ÁGUA DE EDIFICAÇÃO QUE POSSUA RESERVATÓRIO DE FIBRA/FIBROCIMENTO   FORNECIMENTO E INSTALAÇÃO. AF_06/2016</v>
          </cell>
          <cell r="C9765" t="str">
            <v>UN</v>
          </cell>
          <cell r="D9765">
            <v>428.28</v>
          </cell>
        </row>
        <row r="9766">
          <cell r="A9766">
            <v>94792</v>
          </cell>
          <cell r="B9766" t="str">
            <v>REGISTRO DE GAVETA BRUTO, LATÃO, ROSCÁVEL, 1, COM ACABAMENTO E CANOPLA CROMADOS, INSTALADO EM RESERVAÇÃO DE ÁGUA DE EDIFICAÇÃO QUE POSSUA RESERVATÓRIO DE FIBRA/FIBROCIMENTO  FORNECIMENTO E INSTALAÇÃO. AF_06/2016</v>
          </cell>
          <cell r="C9766" t="str">
            <v>UN</v>
          </cell>
          <cell r="D9766">
            <v>72.64</v>
          </cell>
        </row>
        <row r="9767">
          <cell r="A9767">
            <v>94793</v>
          </cell>
          <cell r="B9767" t="str">
            <v>REGISTRO DE GAVETA BRUTO, LATÃO, ROSCÁVEL, 1 1/4, COM ACABAMENTO E CANOPLA CROMADOS, INSTALADO EM RESERVAÇÃO DE ÁGUA DE EDIFICAÇÃO QUE POSSUA RESERVATÓRIO DE FIBRA/FIBROCIMENTO  FORNECIMENTO E INSTALAÇÃO. AF_06/2016</v>
          </cell>
          <cell r="C9767" t="str">
            <v>UN</v>
          </cell>
          <cell r="D9767">
            <v>91.79</v>
          </cell>
        </row>
        <row r="9768">
          <cell r="A9768">
            <v>94794</v>
          </cell>
          <cell r="B9768" t="str">
            <v>REGISTRO DE GAVETA BRUTO, LATÃO, ROSCÁVEL, 1 1/2, COM ACABAMENTO E CANOPLA CROMADOS, INSTALADO EM RESERVAÇÃO DE ÁGUA DE EDIFICAÇÃO QUE POSSUA RESERVATÓRIO DE FIBRA/FIBROCIMENTO  FORNECIMENTO E INSTALAÇÃO. AF_06/2016</v>
          </cell>
          <cell r="C9768" t="str">
            <v>UN</v>
          </cell>
          <cell r="D9768">
            <v>94.83</v>
          </cell>
        </row>
        <row r="9769">
          <cell r="A9769">
            <v>94795</v>
          </cell>
          <cell r="B9769" t="str">
            <v>TORNEIRA DE BÓIA REAL, ROSCÁVEL, 1/2", FORNECIDA E INSTALADA EM RESERVAÇÃO DE ÁGUA. AF_06/2016</v>
          </cell>
          <cell r="C9769" t="str">
            <v>UN</v>
          </cell>
          <cell r="D9769">
            <v>27.88</v>
          </cell>
        </row>
        <row r="9770">
          <cell r="A9770">
            <v>94796</v>
          </cell>
          <cell r="B9770" t="str">
            <v>TORNEIRA DE BÓIA REAL, ROSCÁVEL, 3/4", FORNECIDA E INSTALADA EM RESERVAÇÃO DE ÁGUA. AF_06/2016</v>
          </cell>
          <cell r="C9770" t="str">
            <v>UN</v>
          </cell>
          <cell r="D9770">
            <v>34.549999999999997</v>
          </cell>
        </row>
        <row r="9771">
          <cell r="A9771">
            <v>94797</v>
          </cell>
          <cell r="B9771" t="str">
            <v>TORNEIRA DE BÓIA REAL, ROSCÁVEL, 1", FORNECIDA E INSTALADA EM RESERVAÇÃO DE ÁGUA. AF_06/2016</v>
          </cell>
          <cell r="C9771" t="str">
            <v>UN</v>
          </cell>
          <cell r="D9771">
            <v>32.97</v>
          </cell>
        </row>
        <row r="9772">
          <cell r="A9772">
            <v>94798</v>
          </cell>
          <cell r="B9772" t="str">
            <v>TORNEIRA DE BÓIA REAL, ROSCÁVEL, 1 1/4", FORNECIDA E INSTALADA EM RESERVAÇÃO DE ÁGUA. AF_06/2016</v>
          </cell>
          <cell r="C9772" t="str">
            <v>UN</v>
          </cell>
          <cell r="D9772">
            <v>69.91</v>
          </cell>
        </row>
        <row r="9773">
          <cell r="A9773">
            <v>94799</v>
          </cell>
          <cell r="B9773" t="str">
            <v>TORNEIRA DE BÓIA REAL, ROSCÁVEL, 1 1/2", FORNECIDA E INSTALADA EM RESERVAÇÃO DE ÁGUA. AF_06/2016</v>
          </cell>
          <cell r="C9773" t="str">
            <v>UN</v>
          </cell>
          <cell r="D9773">
            <v>68.34</v>
          </cell>
        </row>
        <row r="9774">
          <cell r="A9774">
            <v>94800</v>
          </cell>
          <cell r="B9774" t="str">
            <v>TORNEIRA DE BÓIA REAL, ROSCÁVEL, 2", FORNECIDA E INSTALADA EM RESERVAÇÃO DE ÁGUA. AF_06/2016</v>
          </cell>
          <cell r="C9774" t="str">
            <v>UN</v>
          </cell>
          <cell r="D9774">
            <v>115.38</v>
          </cell>
        </row>
        <row r="9775">
          <cell r="A9775">
            <v>94805</v>
          </cell>
          <cell r="B9775" t="str">
            <v>PORTA DE ALUMÍNIO DE ABRIR PARA VIDRO SEM GUARNIÇÃO, 87X210CM, FIXAÇÃO COM PARAFUSOS, INCLUSIVE VIDROS - FORNECIMENTO E INSTALAÇÃO. AF_08/2015</v>
          </cell>
          <cell r="C9775" t="str">
            <v>UN</v>
          </cell>
          <cell r="D9775">
            <v>1515.89</v>
          </cell>
        </row>
        <row r="9776">
          <cell r="A9776">
            <v>94806</v>
          </cell>
          <cell r="B9776" t="str">
            <v>PORTA EM AÇO DE ABRIR PARA VIDRO SEM GUARNIÇÃO, 87X210CM, FIXAÇÃO COM PARAFUSOS, EXCLUSIVE VIDROS - FORNECIMENTO E INSTALAÇÃO. AF_08/2015</v>
          </cell>
          <cell r="C9776" t="str">
            <v>UN</v>
          </cell>
          <cell r="D9776">
            <v>417</v>
          </cell>
        </row>
        <row r="9777">
          <cell r="A9777">
            <v>94807</v>
          </cell>
          <cell r="B9777" t="str">
            <v>PORTA EM AÇO DE ABRIR TIPO VENEZIANA SEM GUARNIÇÃO, 87X210CM, FIXAÇÃO COM PARAFUSOS - FORNECIMENTO E INSTALAÇÃO. AF_08/2015</v>
          </cell>
          <cell r="C9777" t="str">
            <v>UN</v>
          </cell>
          <cell r="D9777">
            <v>498.39</v>
          </cell>
        </row>
        <row r="9778">
          <cell r="A9778">
            <v>94863</v>
          </cell>
          <cell r="B9778" t="str">
            <v>LUVA, CPVC, SOLDÁVEL, DN 73 MM, INSTALADO EM RESERVAÇÃO DE ÁGUA DE EDIFICAÇÃO QUE POSSUA RESERVATÓRIO DE FIBRA/FIBROCIMENTO  FORNECIMENTO E INSTALAÇÃO. AF_06/2016</v>
          </cell>
          <cell r="C9778" t="str">
            <v>UN</v>
          </cell>
          <cell r="D9778">
            <v>116.78</v>
          </cell>
        </row>
        <row r="9779">
          <cell r="A9779">
            <v>94869</v>
          </cell>
          <cell r="B9779" t="str">
            <v>TUBO DE PEAD CORRUGADO DE DUPLA PAREDE PARA REDE COLETORA DE ESGOTO, DN 250 MM, JUNTA ELÁSTICA INTEGRADA, INSTALADO EM LOCAL COM NÍVEL BAIXO DE INTERFERÊNCIAS - FORNECIMENTO E ASSENTAMENTO. AF_06/2016</v>
          </cell>
          <cell r="C9779" t="str">
            <v>M</v>
          </cell>
          <cell r="D9779">
            <v>68.44</v>
          </cell>
        </row>
        <row r="9780">
          <cell r="A9780">
            <v>94870</v>
          </cell>
          <cell r="B9780" t="str">
            <v>ASSENTAMENTO DE TUBO DE PEAD CORRUGADO DE DUPLA PAREDE PARA REDE COLETORA DE ESGOTO, DN 250 MM, JUNTA ELÁSTICA INTEGRADA, INSTALADO EM LOCAL COM NÍVEL BAIXO DE INTERFERÊNCIAS (NÃO INCLUI FORNECIMENTO). AF_06/2016</v>
          </cell>
          <cell r="C9780" t="str">
            <v>M</v>
          </cell>
          <cell r="D9780">
            <v>0.7</v>
          </cell>
        </row>
        <row r="9781">
          <cell r="A9781">
            <v>94871</v>
          </cell>
          <cell r="B9781" t="str">
            <v>TUBO DE PEAD CORRUGADO DE DUPLA PAREDE PARA REDE COLETORA DE ESGOTO, DN 300 MM, JUNTA ELÁSTICA INTEGRADA, INSTALADO EM LOCAL COM NÍVEL BAIXO DE INTERFERÊNCIAS - FORNECIMENTO E ASSENTAMENTO. AF_06/2016</v>
          </cell>
          <cell r="C9781" t="str">
            <v>M</v>
          </cell>
          <cell r="D9781">
            <v>101.24</v>
          </cell>
        </row>
        <row r="9782">
          <cell r="A9782">
            <v>94872</v>
          </cell>
          <cell r="B9782" t="str">
            <v>ASSENTAMENTO DE TUBO DE PEAD CORRUGADO DE DUPLA PAREDE PARA REDE COLETORA DE ESGOTO, DN 300 MM, JUNTA ELÁSTICA INTEGRADA, INSTALADO EM LOCAL COM NÍVEL BAIXO DE INTERFERÊNCIAS (NÃO INCLUI FORNECIMENTO). AF_06/2016</v>
          </cell>
          <cell r="C9782" t="str">
            <v>M</v>
          </cell>
          <cell r="D9782">
            <v>1.22</v>
          </cell>
        </row>
        <row r="9783">
          <cell r="A9783">
            <v>94875</v>
          </cell>
          <cell r="B9783" t="str">
            <v>TUBO DE PEAD CORRUGADO DE DUPLA PAREDE PARA REDE COLETORA DE ESGOTO, DN 750 MM, JUNTA ELÁSTICA INTEGRADA, INSTALADO EM LOCAL COM NÍVEL BAIXO DE INTERFERÊNCIAS - FORNECIMENTO E ASSENTAMENTO. AF_06/2016</v>
          </cell>
          <cell r="C9783" t="str">
            <v>M</v>
          </cell>
          <cell r="D9783">
            <v>592.20000000000005</v>
          </cell>
        </row>
        <row r="9784">
          <cell r="A9784">
            <v>94876</v>
          </cell>
          <cell r="B9784" t="str">
            <v>ASSENTAMENTO DE TUBO DE PEAD CORRUGADO DE DUPLA PAREDE PARA REDE COLETORA DE ESGOTO, DN 750 MM, JUNTA ELÁSTICA INTEGRADA, INSTALADO EM LOCAL COM NÍVEL BAIXO DE INTERFERÊNCIAS (NÃO INCLUI FORNECIMENTO). AF_06/2016</v>
          </cell>
          <cell r="C9784" t="str">
            <v>M</v>
          </cell>
          <cell r="D9784">
            <v>17.04</v>
          </cell>
        </row>
        <row r="9785">
          <cell r="A9785">
            <v>94878</v>
          </cell>
          <cell r="B9785" t="str">
            <v>ASSENTAMENTO DE TUBO DE PEAD CORRUGADO DE DUPLA PAREDE PARA REDE COLETORA DE ESGOTO, DN 900 MM, JUNTA ELÁSTICA INTEGRADA, INSTALADO EM LOCAL COM NÍVEL BAIXO DE INTERFERÊNCIAS (NÃO INCLUI FORNECIMENTO). AF_06/2016</v>
          </cell>
          <cell r="C9785" t="str">
            <v>M</v>
          </cell>
          <cell r="D9785">
            <v>20.010000000000002</v>
          </cell>
        </row>
        <row r="9786">
          <cell r="A9786">
            <v>94879</v>
          </cell>
          <cell r="B9786" t="str">
            <v>TUBO DE PEAD CORRUGADO DE DUPLA PAREDE PARA REDE COLETORA DE ESGOTO, DN 1000 MM, JUNTA ELÁSTICA INTEGRADA, INSTALADO EM LOCAL COM NÍVEL BAIXO DE INTERFERÊNCIAS - FORNECIMENTO E ASSENTAMENTO. AF_06/2016</v>
          </cell>
          <cell r="C9786" t="str">
            <v>M</v>
          </cell>
          <cell r="D9786">
            <v>896.89</v>
          </cell>
        </row>
        <row r="9787">
          <cell r="A9787">
            <v>94880</v>
          </cell>
          <cell r="B9787" t="str">
            <v>ASSENTAMENTO DE TUBO DE PEAD CORRUGADO DE DUPLA PAREDE PARA REDE COLETORA DE ESGOTO, DN 1000 MM, JUNTA ELÁSTICA INTEGRADA, INSTALADO EM LOCAL COM NÍVEL BAIXO DE INTERFERÊNCIAS (NÃO INCLUI FORNECIMENTO). AF_06/2016</v>
          </cell>
          <cell r="C9787" t="str">
            <v>M</v>
          </cell>
          <cell r="D9787">
            <v>24.49</v>
          </cell>
        </row>
        <row r="9788">
          <cell r="A9788">
            <v>94881</v>
          </cell>
          <cell r="B9788" t="str">
            <v>TUBO DE PEAD CORRUGADO DE DUPLA PAREDE PARA REDE COLETORA DE ESGOTO, DN 1200 MM, JUNTA ELÁSTICA INTEGRADA, INSTALADO EM LOCAL COM NÍVEL BAIXO DE INTERFERÊNCIAS - FORNECIMENTO E ASSENTAMENTO. AF_06/2016</v>
          </cell>
          <cell r="C9788" t="str">
            <v>M</v>
          </cell>
          <cell r="D9788">
            <v>1276.9000000000001</v>
          </cell>
        </row>
        <row r="9789">
          <cell r="A9789">
            <v>94882</v>
          </cell>
          <cell r="B9789" t="str">
            <v>ASSENTAMENTO DE TUBO DE PEAD CORRUGADO DE DUPLA PAREDE PARA REDE COLETORA DE ESGOTO, DN 1200 MM, JUNTA ELÁSTICA INTEGRADA, INSTALADO EM LOCAL COM NÍVEL BAIXO DE INTERFERÊNCIAS (NÃO INCLUI FORNECIMENTO). AF_06/2016</v>
          </cell>
          <cell r="C9789" t="str">
            <v>M</v>
          </cell>
          <cell r="D9789">
            <v>29.05</v>
          </cell>
        </row>
        <row r="9790">
          <cell r="A9790">
            <v>94884</v>
          </cell>
          <cell r="B9790" t="str">
            <v>ASSENTAMENTO DE TUBO DE PEAD CORRUGADO DE DUPLA PAREDE PARA REDE COLETORA DE ESGOTO, DN 1500 MM, JUNTA ELÁSTICA INTEGRADA, INSTALADO EM LOCAL COM NÍVEL BAIXO DE INTERFERÊNCIAS (NÃO INCLUI FORNECIMENTO). AF_06/2016</v>
          </cell>
          <cell r="C9790" t="str">
            <v>M</v>
          </cell>
          <cell r="D9790">
            <v>38.299999999999997</v>
          </cell>
        </row>
        <row r="9791">
          <cell r="A9791">
            <v>94885</v>
          </cell>
          <cell r="B9791" t="str">
            <v>TUBO DE PEAD CORRUGADO DE DUPLA PAREDE PARA REDE COLETORA DE ESGOTO, DN 250 MM, JUNTA ELÁSTICA INTEGRADA, INSTALADO EM LOCAL COM NÍVEL ALTO DE INTERFERÊNCIAS - FORNECIMENTO E ASSENTAMENTO. AF_06/2016</v>
          </cell>
          <cell r="C9791" t="str">
            <v>M</v>
          </cell>
          <cell r="D9791">
            <v>68.64</v>
          </cell>
        </row>
        <row r="9792">
          <cell r="A9792">
            <v>94886</v>
          </cell>
          <cell r="B9792" t="str">
            <v>ASSENTAMENTO DE TUBO DE PEAD CORRUGADO DE DUPLA PAREDE PARA REDE COLETORA DE ESGOTO, DN 250 MM, JUNTA ELÁSTICA INTEGRADA, INSTALADO EM LOCAL COM NÍVEL ALTO DE INTERFERÊNCIAS (NÃO INCLUI FORNECIMENTO). AF_06/2016</v>
          </cell>
          <cell r="C9792" t="str">
            <v>M</v>
          </cell>
          <cell r="D9792">
            <v>0.9</v>
          </cell>
        </row>
        <row r="9793">
          <cell r="A9793">
            <v>94887</v>
          </cell>
          <cell r="B9793" t="str">
            <v>TUBO DE PEAD CORRUGADO DE DUPLA PAREDE PARA REDE COLETORA DE ESGOTO, DN 300 MM, JUNTA ELÁSTICA INTEGRADA, INSTALADO EM LOCAL COM NÍVEL ALTO DE INTERFERÊNCIAS - FORNECIMENTO E ASSENTAMENTO. AF_06/2016</v>
          </cell>
          <cell r="C9793" t="str">
            <v>M</v>
          </cell>
          <cell r="D9793">
            <v>101.57</v>
          </cell>
        </row>
        <row r="9794">
          <cell r="A9794">
            <v>94888</v>
          </cell>
          <cell r="B9794" t="str">
            <v>ASSENTAMENTO DE TUBO DE PEAD CORRUGADO DE DUPLA PAREDE PARA REDE COLETORA DE ESGOTO, DN 300 MM, JUNTA ELÁSTICA INTEGRADA, INSTALADO EM LOCAL COM NÍVEL ALTO DE INTERFERÊNCIAS (NÃO INCLUI FORNECIMENTO). AF_06/2016</v>
          </cell>
          <cell r="C9794" t="str">
            <v>M</v>
          </cell>
          <cell r="D9794">
            <v>1.55</v>
          </cell>
        </row>
        <row r="9795">
          <cell r="A9795">
            <v>94891</v>
          </cell>
          <cell r="B9795" t="str">
            <v>TUBO DE PEAD CORRUGADO DE DUPLA PAREDE PARA REDE COLETORA DE ESGOTO, DN 750 MM, JUNTA ELÁSTICA INTEGRADA, INSTALADO EM LOCAL COM NÍVEL ALTO DE INTERFERÊNCIAS - FORNECIMENTO E ASSENTAMENTO. AF_06/2016</v>
          </cell>
          <cell r="C9795" t="str">
            <v>M</v>
          </cell>
          <cell r="D9795">
            <v>594.94000000000005</v>
          </cell>
        </row>
        <row r="9796">
          <cell r="A9796">
            <v>94892</v>
          </cell>
          <cell r="B9796" t="str">
            <v>ASSENTAMENTO DE TUBO DE PEAD CORRUGADO DE DUPLA PAREDE PARA REDE COLETORA DE ESGOTO, DN 750 MM, JUNTA ELÁSTICA INTEGRADA, INSTALADO EM LOCAL COM NÍVEL ALTO DE INTERFERÊNCIAS (NÃO INCLUI FORNECIMENTO). AF_06/2016</v>
          </cell>
          <cell r="C9796" t="str">
            <v>M</v>
          </cell>
          <cell r="D9796">
            <v>19.78</v>
          </cell>
        </row>
        <row r="9797">
          <cell r="A9797">
            <v>94894</v>
          </cell>
          <cell r="B9797" t="str">
            <v>ASSENTAMENTO DE TUBO DE PEAD CORRUGADO DE DUPLA PAREDE PARA REDE COLETORA DE ESGOTO, DN 900 MM, JUNTA ELÁSTICA INTEGRADA, INSTALADO EM LOCAL COM NÍVEL ALTO DE INTERFERÊNCIAS (NÃO INCLUI FORNECIMENTO). AF_06/2016</v>
          </cell>
          <cell r="C9797" t="str">
            <v>M</v>
          </cell>
          <cell r="D9797">
            <v>22.99</v>
          </cell>
        </row>
        <row r="9798">
          <cell r="A9798">
            <v>94895</v>
          </cell>
          <cell r="B9798" t="str">
            <v>TUBO DE PEAD CORRUGADO DE DUPLA PAREDE PARA REDE COLETORA DE ESGOTO, DN 1000 MM, JUNTA ELÁSTICA INTEGRADA, INSTALADO EM LOCAL COM NÍVEL ALTO DE INTERFERÊNCIAS - FORNECIMENTO E ASSENTAMENTO. AF_06/2016</v>
          </cell>
          <cell r="C9798" t="str">
            <v>M</v>
          </cell>
          <cell r="D9798">
            <v>900.17</v>
          </cell>
        </row>
        <row r="9799">
          <cell r="A9799">
            <v>94896</v>
          </cell>
          <cell r="B9799" t="str">
            <v>ASSENTAMENTO DE TUBO DE PEAD CORRUGADO DE DUPLA PAREDE PARA REDE COLETORA DE ESGOTO, DN 1000 MM, JUNTA ELÁSTICA INTEGRADA, INSTALADO EM LOCAL COM NÍVEL ALTO DE INTERFERÊNCIAS (NÃO INCLUI FORNECIMENTO). AF_06/2016</v>
          </cell>
          <cell r="C9799" t="str">
            <v>M</v>
          </cell>
          <cell r="D9799">
            <v>27.77</v>
          </cell>
        </row>
        <row r="9800">
          <cell r="A9800">
            <v>94897</v>
          </cell>
          <cell r="B9800" t="str">
            <v>TUBO DE PEAD CORRUGADO DE DUPLA PAREDE PARA REDE COLETORA DE ESGOTO, DN 1200 MM, JUNTA ELÁSTICA INTEGRADA, INSTALADO EM LOCAL COM NÍVEL ALTO DE INTERFERÊNCIAS - FORNECIMENTO E ASSENTAMENTO. AF_06/2016</v>
          </cell>
          <cell r="C9800" t="str">
            <v>M</v>
          </cell>
          <cell r="D9800">
            <v>1280.4100000000001</v>
          </cell>
        </row>
        <row r="9801">
          <cell r="A9801">
            <v>94898</v>
          </cell>
          <cell r="B9801" t="str">
            <v>ASSENTAMENTO DE TUBO DE PEAD CORRUGADO DE DUPLA PAREDE PARA REDE COLETORA DE ESGOTO, DN 1200 MM, JUNTA ELÁSTICA INTEGRADA, INSTALADO EM LOCAL COM NÍVEL ALTO DE INTERFERÊNCIAS (NÃO INCLUI FORNECIMENTO). AF_06/2016</v>
          </cell>
          <cell r="C9801" t="str">
            <v>M</v>
          </cell>
          <cell r="D9801">
            <v>32.56</v>
          </cell>
        </row>
        <row r="9802">
          <cell r="A9802">
            <v>94900</v>
          </cell>
          <cell r="B9802" t="str">
            <v>ASSENTAMENTO DE TUBO DE PEAD CORRUGADO DE DUPLA PAREDE PARA REDE COLETORA DE ESGOTO, DN 1500 MM, JUNTA ELÁSTICA INTEGRADA, INSTALADO EM LOCAL COM NÍVEL ALTO DE INTERFERÊNCIAS (NÃO INCLUI FORNECIMENTO). AF_06/2016</v>
          </cell>
          <cell r="C9802" t="str">
            <v>M</v>
          </cell>
          <cell r="D9802">
            <v>42.14</v>
          </cell>
        </row>
        <row r="9803">
          <cell r="A9803">
            <v>94926</v>
          </cell>
          <cell r="B9803" t="str">
            <v>TRANSPORTE HORIZONTAL MANUAL, DE 30 M, DE JANELAS. AF_07/2016</v>
          </cell>
          <cell r="C9803" t="str">
            <v>M2</v>
          </cell>
          <cell r="D9803">
            <v>1.01</v>
          </cell>
        </row>
        <row r="9804">
          <cell r="A9804">
            <v>94927</v>
          </cell>
          <cell r="B9804" t="str">
            <v>TRANSPORTE VERTICAL MANUAL, DE 1 PAVIMENTO, DE JANELAS. AF_07/2016</v>
          </cell>
          <cell r="C9804" t="str">
            <v>M2</v>
          </cell>
          <cell r="D9804">
            <v>0.52</v>
          </cell>
        </row>
        <row r="9805">
          <cell r="A9805">
            <v>94928</v>
          </cell>
          <cell r="B9805" t="str">
            <v>TRANSPORTE HORIZONTAL MANUAL, DE 30 M, DE KIT PORTA-PRONTA OU PORTA DE MADEIRA FOLHA LEVE OU MÉDIA, PORTA DE AÇO E PORTA DE ALUMÍNIO. AF_07/2016</v>
          </cell>
          <cell r="C9805" t="str">
            <v>UN</v>
          </cell>
          <cell r="D9805">
            <v>1.6</v>
          </cell>
        </row>
        <row r="9806">
          <cell r="A9806">
            <v>94929</v>
          </cell>
          <cell r="B9806" t="str">
            <v>TRANSPORTE HORIZONTAL MANUAL, DE 30 M, DE KIT PORTA-PRONTA OU PORTA DE MADEIRA FOLHA PESADA OU SUPERPESADA E PORTA CORTA-FOGO. AF_07/2016</v>
          </cell>
          <cell r="C9806" t="str">
            <v>UN</v>
          </cell>
          <cell r="D9806">
            <v>2.82</v>
          </cell>
        </row>
        <row r="9807">
          <cell r="A9807">
            <v>94930</v>
          </cell>
          <cell r="B9807" t="str">
            <v>TRANSPORTE VERTICAL MANUAL, DE 1 PAVIMENTO, DE KIT PORTA-PRONTA OU PORTA DE MADEIRA FOLHA LEVE OU MÉDIA, PORTA DE AÇO E PORTA DE ALUMÍNIO. AF_07/2016</v>
          </cell>
          <cell r="C9807" t="str">
            <v>UN</v>
          </cell>
          <cell r="D9807">
            <v>0.83</v>
          </cell>
        </row>
        <row r="9808">
          <cell r="A9808">
            <v>94931</v>
          </cell>
          <cell r="B9808" t="str">
            <v>TRANSPORTE VERTICAL MANUAL, DE 1 PAVIMENTO, DE KIT PORTA-PRONTA OU PORTA DE MADEIRA FOLHA PESADA OU SUPERPESADA E PORTA CORTA-FOGO. AF_07/2016</v>
          </cell>
          <cell r="C9808" t="str">
            <v>UN</v>
          </cell>
          <cell r="D9808">
            <v>1.47</v>
          </cell>
        </row>
        <row r="9809">
          <cell r="A9809">
            <v>94932</v>
          </cell>
          <cell r="B9809" t="str">
            <v>TRANSPORTE HORIZONTAL MANUAL, DE 30 M, DE BANCADA DE MÁRMORE OU GRANITO PARA COZINHA/LAVATÓRIO OU MÁRMORE SINTÉTICO COM CUBA INTEGRADA. AF_07/2016</v>
          </cell>
          <cell r="C9809" t="str">
            <v>UN</v>
          </cell>
          <cell r="D9809">
            <v>2.99</v>
          </cell>
        </row>
        <row r="9810">
          <cell r="A9810">
            <v>94934</v>
          </cell>
          <cell r="B9810" t="str">
            <v>TRANSPORTE VERTICAL MANUAL, DE 1 PAVIMENTO, DE BANCADA DE MÁRMORE OU GRANITO PARA COZINHA/LAVATÓRIO OU MÁRMORE SINTÉTICO COM CUBA INTEGRADA. AF_07/2016</v>
          </cell>
          <cell r="C9810" t="str">
            <v>UN</v>
          </cell>
          <cell r="D9810">
            <v>1.03</v>
          </cell>
        </row>
        <row r="9811">
          <cell r="A9811">
            <v>94935</v>
          </cell>
          <cell r="B9811" t="str">
            <v>TRANSPORTE HORIZONTAL DE 30 M COM CARRINHO PLATAFORMA COM BANCADA DE MÁRMORE OU GRANITO PARA COZINHA/LAVATÓRIO OU MÁRMORE SINTÉTICO COM CUBA INTEGRADA. AF_07/2016</v>
          </cell>
          <cell r="C9811" t="str">
            <v>UN</v>
          </cell>
          <cell r="D9811">
            <v>1.62</v>
          </cell>
        </row>
        <row r="9812">
          <cell r="A9812">
            <v>94936</v>
          </cell>
          <cell r="B9812" t="str">
            <v>TRANSPORTE HORIZONTAL DE 50 M COM CARRINHO PLATAFORMA COM BANCADA DE MÁRMORE OU GRANITO PARA COZINHA/LAVATÓRIO OU MÁRMORE SINTÉTICO COM CUBA INTEGRADA. AF_07/2016</v>
          </cell>
          <cell r="C9812" t="str">
            <v>UN</v>
          </cell>
          <cell r="D9812">
            <v>2.6</v>
          </cell>
        </row>
        <row r="9813">
          <cell r="A9813">
            <v>94937</v>
          </cell>
          <cell r="B9813" t="str">
            <v>TRANSPORTE HORIZONTAL DE 75 M COM CARRINHO PLATAFORMA COM BANCADA DE MÁRMORE OU GRANITO PARA COZINHA/LAVATÓRIO OU MÁRMORE SINTÉTICO COM CUBA INTEGRADA. AF_07/2016</v>
          </cell>
          <cell r="C9813" t="str">
            <v>UN</v>
          </cell>
          <cell r="D9813">
            <v>3.83</v>
          </cell>
        </row>
        <row r="9814">
          <cell r="A9814">
            <v>94938</v>
          </cell>
          <cell r="B9814" t="str">
            <v>TRANSPORTE HORIZONTAL DE 100 M COM CARRINHO PLATAFORMA COM BANCADA DE MÁRMORE OU GRANITO PARA COZINHA/LAVATÓRIO OU MÁRMORE SINTÉTICO COM CUBA INTEGRADA. AF_07/2016</v>
          </cell>
          <cell r="C9814" t="str">
            <v>UN</v>
          </cell>
          <cell r="D9814">
            <v>5.0599999999999996</v>
          </cell>
        </row>
        <row r="9815">
          <cell r="A9815">
            <v>94939</v>
          </cell>
          <cell r="B9815" t="str">
            <v>TRANSPORTE HORIZONTAL MANUAL, DE 30 M, DE VIDRO. AF_07/2016</v>
          </cell>
          <cell r="C9815" t="str">
            <v>M2</v>
          </cell>
          <cell r="D9815">
            <v>1.58</v>
          </cell>
        </row>
        <row r="9816">
          <cell r="A9816">
            <v>94940</v>
          </cell>
          <cell r="B9816" t="str">
            <v>TRANSPORTE VERTICAL MANUAL, DE 1 PAVIMENTO, DE VIDRO. AF_07/2016</v>
          </cell>
          <cell r="C9816" t="str">
            <v>M2</v>
          </cell>
          <cell r="D9816">
            <v>0.82</v>
          </cell>
        </row>
        <row r="9817">
          <cell r="A9817">
            <v>94941</v>
          </cell>
          <cell r="B9817" t="str">
            <v>TRANSPORTE HORIZONTAL MANUAL, DE 30 M, DE TELA DE AÇO. AF_07/2016</v>
          </cell>
          <cell r="C9817" t="str">
            <v>KG</v>
          </cell>
          <cell r="D9817">
            <v>0.05</v>
          </cell>
        </row>
        <row r="9818">
          <cell r="A9818">
            <v>94942</v>
          </cell>
          <cell r="B9818" t="str">
            <v>TRANSPORTE HORIZONTAL MANUAL, DE 30 M, DE COMPENSADO DE MADEIRA. AF_07/2016</v>
          </cell>
          <cell r="C9818" t="str">
            <v>M2</v>
          </cell>
          <cell r="D9818">
            <v>0.63</v>
          </cell>
        </row>
        <row r="9819">
          <cell r="A9819">
            <v>94943</v>
          </cell>
          <cell r="B9819" t="str">
            <v>TRANSPORTE HORIZONTAL MANUAL, DE 30 M, DE TELHA TERMOACÚSTICA OU TELHA DE AÇO ZINCADO. AF_07/2016</v>
          </cell>
          <cell r="C9819" t="str">
            <v>M2</v>
          </cell>
          <cell r="D9819">
            <v>0.34</v>
          </cell>
        </row>
        <row r="9820">
          <cell r="A9820">
            <v>94944</v>
          </cell>
          <cell r="B9820" t="str">
            <v>TRANSPORTE HORIZONTAL MANUAL, DE 30 M, DE TELHA DE FIBROCIMENTO ONDULADA OU TELHA ESTRUTURAL DE FIBROCIMENTO, CANALETE 90 OU KALHETÃO. AF_07/2016</v>
          </cell>
          <cell r="C9820" t="str">
            <v>M2</v>
          </cell>
          <cell r="D9820">
            <v>0.88</v>
          </cell>
        </row>
        <row r="9821">
          <cell r="A9821">
            <v>94945</v>
          </cell>
          <cell r="B9821" t="str">
            <v>TRANSPORTE HORIZONTAL DE 100 M COM MANIPULADOR TELESCÓPICO DE TELHAS TERMOACÚSTICA, FIBROCIMENTO ONDULADA, AÇO ZINCADO, FIBROCIMENTO ESTRUTURAL, CANALETE 90 OU KALHETÃO. AF_07/2016</v>
          </cell>
          <cell r="C9821" t="str">
            <v>M2</v>
          </cell>
          <cell r="D9821">
            <v>0.2</v>
          </cell>
        </row>
        <row r="9822">
          <cell r="A9822">
            <v>94946</v>
          </cell>
          <cell r="B9822" t="str">
            <v>TRANSPORTE HORIZONTAL MANUAL, DE 30 M, DE BACIA SANITÁRIA, CAIXA ACOPLADA, TANQUE OU PIA. AF_07/2016</v>
          </cell>
          <cell r="C9822" t="str">
            <v>UN</v>
          </cell>
          <cell r="D9822">
            <v>0.9</v>
          </cell>
        </row>
        <row r="9823">
          <cell r="A9823">
            <v>94947</v>
          </cell>
          <cell r="B9823" t="str">
            <v>TRANSPORTE VERTICAL MANUAL DE 1 PAVIMENTO DE BACIA SANITÁRIA, CAIXA ACOPLADA, TANQUE OU PIA. AF_07/2016</v>
          </cell>
          <cell r="C9823" t="str">
            <v>UN</v>
          </cell>
          <cell r="D9823">
            <v>0.67</v>
          </cell>
        </row>
        <row r="9824">
          <cell r="A9824">
            <v>94948</v>
          </cell>
          <cell r="B9824" t="str">
            <v>TRANSPORTE HORIZONTAL DE 30 M COM CARRINHO PLATAFORMA COM BACIA SANITÁRIA, CAIXA ACOPLADA, TANQUE OU PIA. AF_07/2016</v>
          </cell>
          <cell r="C9824" t="str">
            <v>UN</v>
          </cell>
          <cell r="D9824">
            <v>0.48</v>
          </cell>
        </row>
        <row r="9825">
          <cell r="A9825">
            <v>94949</v>
          </cell>
          <cell r="B9825" t="str">
            <v>TRANSPORTE HORIZONTAL DE 50 M COM CARRINHO PLATAFORMA COM BACIA SANITÁRIA, CAIXA ACOPLADA, TANQUE OU PIA. AF_07/2016</v>
          </cell>
          <cell r="C9825" t="str">
            <v>UN</v>
          </cell>
          <cell r="D9825">
            <v>0.72</v>
          </cell>
        </row>
        <row r="9826">
          <cell r="A9826">
            <v>94950</v>
          </cell>
          <cell r="B9826" t="str">
            <v>TRANSPORTE HORIZONTAL DE 75 M COM CARRINHO PLATAFORMA COM BACIA SANITÁRIA, CAIXA ACOPLADA, TANQUE OU PIA. AF_07/2016</v>
          </cell>
          <cell r="C9826" t="str">
            <v>UN</v>
          </cell>
          <cell r="D9826">
            <v>1.03</v>
          </cell>
        </row>
        <row r="9827">
          <cell r="A9827">
            <v>94951</v>
          </cell>
          <cell r="B9827" t="str">
            <v>TRANSPORTE HORIZONTAL DE 100 M COM CARRINHO PLATAFORMA COM BACIA SANITÁRIA, CAIXA ACOPLADA, TANQUE OU PIA. AF_07/2016</v>
          </cell>
          <cell r="C9827" t="str">
            <v>UN</v>
          </cell>
          <cell r="D9827">
            <v>1.34</v>
          </cell>
        </row>
        <row r="9828">
          <cell r="A9828">
            <v>94952</v>
          </cell>
          <cell r="B9828" t="str">
            <v>TRANSPORTE HORIZONTAL DE 100 M COM MANIPULADOR TELESCÓPICO DE BACIAS SANITÁRIAS, CAIXA ACOPLADA, TANQUE OU PIA. AF_07/2016</v>
          </cell>
          <cell r="C9828" t="str">
            <v>UN</v>
          </cell>
          <cell r="D9828">
            <v>0.25</v>
          </cell>
        </row>
        <row r="9829">
          <cell r="A9829">
            <v>94953</v>
          </cell>
          <cell r="B9829" t="str">
            <v>TRANSPORTE HORIZONTAL MANUAL, DE 30 M, DE TELHA DE CONCRETO OU CERÂMICA. AF_07/2016</v>
          </cell>
          <cell r="C9829" t="str">
            <v>M2</v>
          </cell>
          <cell r="D9829">
            <v>4.08</v>
          </cell>
        </row>
        <row r="9830">
          <cell r="A9830">
            <v>94954</v>
          </cell>
          <cell r="B9830" t="str">
            <v>TRANSPORTE HORIZONTAL DE 30 M COM CARRINHO PLATAFORMA COM TELHA DE CONCRETO OU CERÂMICA. AF_07/2016</v>
          </cell>
          <cell r="C9830" t="str">
            <v>M2</v>
          </cell>
          <cell r="D9830">
            <v>0.66</v>
          </cell>
        </row>
        <row r="9831">
          <cell r="A9831">
            <v>94955</v>
          </cell>
          <cell r="B9831" t="str">
            <v>TRANSPORTE HORIZONTAL DE 50 M COM CARRINHO PLATAFORMA COM TELHA DE CONCRETO OU CERÂMICA. AF_07/2016</v>
          </cell>
          <cell r="C9831" t="str">
            <v>M2</v>
          </cell>
          <cell r="D9831">
            <v>0.99</v>
          </cell>
        </row>
        <row r="9832">
          <cell r="A9832">
            <v>94956</v>
          </cell>
          <cell r="B9832" t="str">
            <v>TRANSPORTE HORIZONTAL DE 75 M COM CARRINHO PLATAFORMA COM TELHA DE CONCRETO OU CERÂMICA. AF_07/2016</v>
          </cell>
          <cell r="C9832" t="str">
            <v>M2</v>
          </cell>
          <cell r="D9832">
            <v>1.4</v>
          </cell>
        </row>
        <row r="9833">
          <cell r="A9833">
            <v>94957</v>
          </cell>
          <cell r="B9833" t="str">
            <v>TRANSPORTE HORIZONTAL DE 100 M COM CARRINHO PLATAFORMA COM TELHA DE CONCRETO OU CERÂMICA. AF_07/2016</v>
          </cell>
          <cell r="C9833" t="str">
            <v>M2</v>
          </cell>
          <cell r="D9833">
            <v>1.81</v>
          </cell>
        </row>
        <row r="9834">
          <cell r="A9834">
            <v>94958</v>
          </cell>
          <cell r="B9834" t="str">
            <v>TRANSPORTE HORIZONTAL DE 100 M COM MANIPULADOR TELESCÓPICO DE TELHAS DE CONCRETO OU CERÂMICA. AF_07/2016</v>
          </cell>
          <cell r="C9834" t="str">
            <v>M2</v>
          </cell>
          <cell r="D9834">
            <v>0.47</v>
          </cell>
        </row>
        <row r="9835">
          <cell r="A9835">
            <v>94959</v>
          </cell>
          <cell r="B9835" t="str">
            <v>TRANSPORTE HORIZONTAL MANUAL, DE 30 M, DE BARRAMENTO BLINDADO. AF_07/2016</v>
          </cell>
          <cell r="C9835" t="str">
            <v>M</v>
          </cell>
          <cell r="D9835">
            <v>1.1200000000000001</v>
          </cell>
        </row>
        <row r="9836">
          <cell r="A9836">
            <v>94960</v>
          </cell>
          <cell r="B9836" t="str">
            <v>TRANSPORTE HORIZONTAL DE 100 M COM CARRINHO PLATAFORMA COM BARRAMENTO BLINDADO. AF_07/2016</v>
          </cell>
          <cell r="C9836" t="str">
            <v>M</v>
          </cell>
          <cell r="D9836">
            <v>0.92</v>
          </cell>
        </row>
        <row r="9837">
          <cell r="A9837">
            <v>94961</v>
          </cell>
          <cell r="B9837" t="str">
            <v>TRANSPORTE HORIZONTAL MANUAL, DE 30 M, DE CALHA. AF_07/2016</v>
          </cell>
          <cell r="C9837" t="str">
            <v>M</v>
          </cell>
          <cell r="D9837">
            <v>0.42</v>
          </cell>
        </row>
        <row r="9838">
          <cell r="A9838">
            <v>94962</v>
          </cell>
          <cell r="B9838" t="str">
            <v>CONCRETO MAGRO PARA LASTRO, TRAÇO 1:4,5:4,5 (CIMENTO/ AREIA MÉDIA/ BRITA 1)  - PREPARO MECÂNICO COM BETONEIRA 400 L. AF_07/2016</v>
          </cell>
          <cell r="C9838" t="str">
            <v>M3</v>
          </cell>
          <cell r="D9838">
            <v>241.95</v>
          </cell>
        </row>
        <row r="9839">
          <cell r="A9839">
            <v>94963</v>
          </cell>
          <cell r="B9839" t="str">
            <v>CONCRETO FCK = 15MPA, TRAÇO 1:3,4:3,5 (CIMENTO/ AREIA MÉDIA/ BRITA 1)  - PREPARO MECÂNICO COM BETONEIRA 400 L. AF_07/2016</v>
          </cell>
          <cell r="C9839" t="str">
            <v>M3</v>
          </cell>
          <cell r="D9839">
            <v>266.77</v>
          </cell>
        </row>
        <row r="9840">
          <cell r="A9840">
            <v>94964</v>
          </cell>
          <cell r="B9840" t="str">
            <v>CONCRETO FCK = 20MPA, TRAÇO 1:2,7:3 (CIMENTO/ AREIA MÉDIA/ BRITA 1)  - PREPARO MECÂNICO COM BETONEIRA 400 L. AF_07/2016</v>
          </cell>
          <cell r="C9840" t="str">
            <v>M3</v>
          </cell>
          <cell r="D9840">
            <v>293.02</v>
          </cell>
        </row>
        <row r="9841">
          <cell r="A9841">
            <v>94965</v>
          </cell>
          <cell r="B9841" t="str">
            <v>CONCRETO FCK = 25MPA, TRAÇO 1:2,3:2,7 (CIMENTO/ AREIA MÉDIA/ BRITA 1)  - PREPARO MECÂNICO COM BETONEIRA 400 L. AF_07/2016</v>
          </cell>
          <cell r="C9841" t="str">
            <v>M3</v>
          </cell>
          <cell r="D9841">
            <v>304.93</v>
          </cell>
        </row>
        <row r="9842">
          <cell r="A9842">
            <v>94966</v>
          </cell>
          <cell r="B9842" t="str">
            <v>CONCRETO FCK = 30MPA, TRAÇO 1:2,1:2,5 (CIMENTO/ AREIA MÉDIA/ BRITA 1)  - PREPARO MECÂNICO COM BETONEIRA 400 L. AF_07/2016</v>
          </cell>
          <cell r="C9842" t="str">
            <v>M3</v>
          </cell>
          <cell r="D9842">
            <v>316.05</v>
          </cell>
        </row>
        <row r="9843">
          <cell r="A9843">
            <v>94967</v>
          </cell>
          <cell r="B9843" t="str">
            <v>CONCRETO FCK = 40MPA, TRAÇO 1:1,6:1,9 (CIMENTO/ AREIA MÉDIA/ BRITA 1)  - PREPARO MECÂNICO COM BETONEIRA 400 L. AF_07/2016</v>
          </cell>
          <cell r="C9843" t="str">
            <v>M3</v>
          </cell>
          <cell r="D9843">
            <v>363.08</v>
          </cell>
        </row>
        <row r="9844">
          <cell r="A9844">
            <v>94968</v>
          </cell>
          <cell r="B9844" t="str">
            <v>CONCRETO MAGRO PARA LASTRO, TRAÇO 1:4,5:4,5 (CIMENTO/ AREIA MÉDIA/ BRITA 1)  - PREPARO MECÂNICO COM BETONEIRA 600 L. AF_07/2016</v>
          </cell>
          <cell r="C9844" t="str">
            <v>M3</v>
          </cell>
          <cell r="D9844">
            <v>236.73</v>
          </cell>
        </row>
        <row r="9845">
          <cell r="A9845">
            <v>94969</v>
          </cell>
          <cell r="B9845" t="str">
            <v>CONCRETO FCK = 15MPA, TRAÇO 1:3,4:3,5 (CIMENTO/ AREIA MÉDIA/ BRITA 1)  - PREPARO MECÂNICO COM BETONEIRA 600 L. AF_07/2016</v>
          </cell>
          <cell r="C9845" t="str">
            <v>M3</v>
          </cell>
          <cell r="D9845">
            <v>262.23</v>
          </cell>
        </row>
        <row r="9846">
          <cell r="A9846">
            <v>94970</v>
          </cell>
          <cell r="B9846" t="str">
            <v>CONCRETO FCK = 20MPA, TRAÇO 1:2,7:3 (CIMENTO/ AREIA MÉDIA/ BRITA 1)  - PREPARO MECÂNICO COM BETONEIRA 600 L. AF_07/2016</v>
          </cell>
          <cell r="C9846" t="str">
            <v>M3</v>
          </cell>
          <cell r="D9846">
            <v>284.32</v>
          </cell>
        </row>
        <row r="9847">
          <cell r="A9847">
            <v>94971</v>
          </cell>
          <cell r="B9847" t="str">
            <v>CONCRETO FCK = 25MPA, TRAÇO 1:2,3:2,7 (CIMENTO/ AREIA MÉDIA/ BRITA 1)  - PREPARO MECÂNICO COM BETONEIRA 600 L. AF_07/2016</v>
          </cell>
          <cell r="C9847" t="str">
            <v>M3</v>
          </cell>
          <cell r="D9847">
            <v>300.36</v>
          </cell>
        </row>
        <row r="9848">
          <cell r="A9848">
            <v>94972</v>
          </cell>
          <cell r="B9848" t="str">
            <v>CONCRETO FCK = 30MPA, TRAÇO 1:2,1:2,5 (CIMENTO/ AREIA MÉDIA/ BRITA 1)  - PREPARO MECÂNICO COM BETONEIRA 600 L. AF_07/2016</v>
          </cell>
          <cell r="C9848" t="str">
            <v>M3</v>
          </cell>
          <cell r="D9848">
            <v>313.27</v>
          </cell>
        </row>
        <row r="9849">
          <cell r="A9849">
            <v>94973</v>
          </cell>
          <cell r="B9849" t="str">
            <v>CONCRETO FCK = 40MPA, TRAÇO 1:1,6:1,9 (CIMENTO/ AREIA MÉDIA/ BRITA 1)  - PREPARO MECÂNICO COM BETONEIRA 600 L. AF_07/2016</v>
          </cell>
          <cell r="C9849" t="str">
            <v>M3</v>
          </cell>
          <cell r="D9849">
            <v>357.28</v>
          </cell>
        </row>
        <row r="9850">
          <cell r="A9850">
            <v>94974</v>
          </cell>
          <cell r="B9850" t="str">
            <v>CONCRETO MAGRO PARA LASTRO, TRAÇO 1:4,5:4,5 (CIMENTO/ AREIA MÉDIA/ BRITA 1)  - PREPARO MANUAL. AF_07/2016</v>
          </cell>
          <cell r="C9850" t="str">
            <v>M3</v>
          </cell>
          <cell r="D9850">
            <v>330.89</v>
          </cell>
        </row>
        <row r="9851">
          <cell r="A9851">
            <v>94975</v>
          </cell>
          <cell r="B9851" t="str">
            <v>CONCRETO FCK = 15MPA, TRAÇO 1:3,4:3,5 (CIMENTO/ AREIA MÉDIA/ BRITA 1)  - PREPARO MANUAL. AF_07/2016</v>
          </cell>
          <cell r="C9851" t="str">
            <v>M3</v>
          </cell>
          <cell r="D9851">
            <v>354.35</v>
          </cell>
        </row>
        <row r="9852">
          <cell r="A9852">
            <v>94990</v>
          </cell>
          <cell r="B9852" t="str">
            <v>EXECUÇÃO DE PASSEIO (CALÇADA) OU PISO DE CONCRETO COM CONCRETO MOLDADO IN LOCO, FEITO EM OBRA, ACABAMENTO CONVENCIONAL, NÃO ARMADO. AF_07/2016</v>
          </cell>
          <cell r="C9852" t="str">
            <v>M3</v>
          </cell>
          <cell r="D9852">
            <v>502.55</v>
          </cell>
        </row>
        <row r="9853">
          <cell r="A9853">
            <v>94991</v>
          </cell>
          <cell r="B9853" t="str">
            <v>EXECUÇÃO DE PASSEIO (CALÇADA) OU PISO DE CONCRETO COM CONCRETO MOLDADO IN LOCO, USINADO, ACABAMENTO CONVENCIONAL, NÃO ARMADO. AF_07/2016</v>
          </cell>
          <cell r="C9853" t="str">
            <v>M3</v>
          </cell>
          <cell r="D9853">
            <v>437.13</v>
          </cell>
        </row>
        <row r="9854">
          <cell r="A9854">
            <v>94992</v>
          </cell>
          <cell r="B9854" t="str">
            <v>EXECUÇÃO DE PASSEIO (CALÇADA) OU PISO DE CONCRETO COM CONCRETO MOLDADO IN LOCO, FEITO EM OBRA, ACABAMENTO CONVENCIONAL, ESPESSURA 6 CM, ARMADO. AF_07/2016</v>
          </cell>
          <cell r="C9854" t="str">
            <v>M2</v>
          </cell>
          <cell r="D9854">
            <v>59.1</v>
          </cell>
        </row>
        <row r="9855">
          <cell r="A9855">
            <v>94993</v>
          </cell>
          <cell r="B9855" t="str">
            <v>EXECUÇÃO DE PASSEIO (CALÇADA) OU PISO DE CONCRETO COM CONCRETO MOLDADO IN LOCO, USINADO, ACABAMENTO CONVENCIONAL, ESPESSURA 6 CM, ARMADO. AF_07/2016</v>
          </cell>
          <cell r="C9855" t="str">
            <v>M2</v>
          </cell>
          <cell r="D9855">
            <v>55.18</v>
          </cell>
        </row>
        <row r="9856">
          <cell r="A9856">
            <v>94994</v>
          </cell>
          <cell r="B9856" t="str">
            <v>EXECUÇÃO DE PASSEIO (CALÇADA) OU PISO DE CONCRETO COM CONCRETO MOLDADO IN LOCO, FEITO EM OBRA, ACABAMENTO CONVENCIONAL, ESPESSURA 8 CM, ARMADO. AF_07/2016</v>
          </cell>
          <cell r="C9856" t="str">
            <v>M2</v>
          </cell>
          <cell r="D9856">
            <v>70.180000000000007</v>
          </cell>
        </row>
        <row r="9857">
          <cell r="A9857">
            <v>94995</v>
          </cell>
          <cell r="B9857" t="str">
            <v>EXECUÇÃO DE PASSEIO (CALÇADA) OU PISO DE CONCRETO COM CONCRETO MOLDADO IN LOCO, USINADO, ACABAMENTO CONVENCIONAL, ESPESSURA 8 CM, ARMADO. AF_07/2016</v>
          </cell>
          <cell r="C9857" t="str">
            <v>M2</v>
          </cell>
          <cell r="D9857">
            <v>64.94</v>
          </cell>
        </row>
        <row r="9858">
          <cell r="A9858">
            <v>94996</v>
          </cell>
          <cell r="B9858" t="str">
            <v>EXECUÇÃO DE PASSEIO (CALÇADA) OU PISO DE CONCRETO COM CONCRETO MOLDADO IN LOCO, FEITO EM OBRA, ACABAMENTO CONVENCIONAL, ESPESSURA 10 CM, ARMADO. AF_07/2016</v>
          </cell>
          <cell r="C9858" t="str">
            <v>M2</v>
          </cell>
          <cell r="D9858">
            <v>80.44</v>
          </cell>
        </row>
        <row r="9859">
          <cell r="A9859">
            <v>94997</v>
          </cell>
          <cell r="B9859" t="str">
            <v>EXECUÇÃO DE PASSEIO (CALÇADA) OU PISO DE CONCRETO COM CONCRETO MOLDADO IN LOCO, USINADO, ACABAMENTO CONVENCIONAL, ESPESSURA 10 CM, ARMADO. AF_07/2016</v>
          </cell>
          <cell r="C9859" t="str">
            <v>M2</v>
          </cell>
          <cell r="D9859">
            <v>73.89</v>
          </cell>
        </row>
        <row r="9860">
          <cell r="A9860">
            <v>94998</v>
          </cell>
          <cell r="B9860" t="str">
            <v>EXECUÇÃO DE PASSEIO (CALÇADA) OU PISO DE CONCRETO COM CONCRETO MOLDADO IN LOCO, FEITO EM OBRA, ACABAMENTO CONVENCIONAL, ESPESSURA 12 CM, ARMADO. AF_07/2016</v>
          </cell>
          <cell r="C9860" t="str">
            <v>M2</v>
          </cell>
          <cell r="D9860">
            <v>90.28</v>
          </cell>
        </row>
        <row r="9861">
          <cell r="A9861">
            <v>94999</v>
          </cell>
          <cell r="B9861" t="str">
            <v>EXECUÇÃO DE PASSEIO (CALÇADA) OU PISO DE CONCRETO COM CONCRETO MOLDADO IN LOCO, USINADO, ACABAMENTO CONVENCIONAL, ESPESSURA 12 CM, ARMADO. AF_07/2016</v>
          </cell>
          <cell r="C9861" t="str">
            <v>M2</v>
          </cell>
          <cell r="D9861">
            <v>82.43</v>
          </cell>
        </row>
        <row r="9862">
          <cell r="A9862">
            <v>95108</v>
          </cell>
          <cell r="B9862" t="str">
            <v>EXECUÇÃO DE PROTEÇÃO DA CABEÇA DO TIRANTE COM USO DE FÔRMAS EM CHAPA COMPENSADA PLASTIFICADA DE MADEIRA E CONCRETO FCK =15 MPA. AF_07/2016</v>
          </cell>
          <cell r="C9862" t="str">
            <v>UN</v>
          </cell>
          <cell r="D9862">
            <v>19.98</v>
          </cell>
        </row>
        <row r="9863">
          <cell r="A9863">
            <v>95114</v>
          </cell>
          <cell r="B9863" t="str">
            <v>MARTELETE OU ROMPEDOR PNEUMÁTICO MANUAL, 28 KG, COM SILENCIADOR - DEPRECIAÇÃO. AF_07/2016</v>
          </cell>
          <cell r="C9863" t="str">
            <v>H</v>
          </cell>
          <cell r="D9863">
            <v>1.19</v>
          </cell>
        </row>
        <row r="9864">
          <cell r="A9864">
            <v>95115</v>
          </cell>
          <cell r="B9864" t="str">
            <v>MARTELETE OU ROMPEDOR PNEUMÁTICO MANUAL, 28 KG, COM SILENCIADOR - JUROS. AF_07/2016</v>
          </cell>
          <cell r="C9864" t="str">
            <v>H</v>
          </cell>
          <cell r="D9864">
            <v>0.26</v>
          </cell>
        </row>
        <row r="9865">
          <cell r="A9865">
            <v>95116</v>
          </cell>
          <cell r="B9865" t="str">
            <v>USINA DE CONCRETO FIXA, CAPACIDADE NOMINAL DE 90 A 120 M3/H, SEM SILO - DEPRECIAÇÃO. AF_07/2016</v>
          </cell>
          <cell r="C9865" t="str">
            <v>H</v>
          </cell>
          <cell r="D9865">
            <v>31.99</v>
          </cell>
        </row>
        <row r="9866">
          <cell r="A9866">
            <v>95117</v>
          </cell>
          <cell r="B9866" t="str">
            <v>USINA DE CONCRETO FIXA, CAPACIDADE NOMINAL DE 90 A 120 M3/H, SEM SILO - JUROS. AF_07/2016</v>
          </cell>
          <cell r="C9866" t="str">
            <v>H</v>
          </cell>
          <cell r="D9866">
            <v>9.59</v>
          </cell>
        </row>
        <row r="9867">
          <cell r="A9867">
            <v>95118</v>
          </cell>
          <cell r="B9867" t="str">
            <v>USINA MISTURADORA DE SOLOS, CAPACIDADE DE 200 A 500 TON/H, POTENCIA 75KW - DEPRECIAÇÃO. AF_07/2016</v>
          </cell>
          <cell r="C9867" t="str">
            <v>H</v>
          </cell>
          <cell r="D9867">
            <v>31.98</v>
          </cell>
        </row>
        <row r="9868">
          <cell r="A9868">
            <v>95119</v>
          </cell>
          <cell r="B9868" t="str">
            <v>USINA MISTURADORA DE SOLOS, CAPACIDADE DE 200 A 500 TON/H, POTENCIA 75KW - JUROS. AF_07/2016</v>
          </cell>
          <cell r="C9868" t="str">
            <v>H</v>
          </cell>
          <cell r="D9868">
            <v>10.95</v>
          </cell>
        </row>
        <row r="9869">
          <cell r="A9869">
            <v>95120</v>
          </cell>
          <cell r="B9869" t="str">
            <v>USINA MISTURADORA DE SOLOS, CAPACIDADE DE 200 A 500 TON/H, POTENCIA 75KW - MATERIAIS NA OPERAÇÃO. AF_07/2016</v>
          </cell>
          <cell r="C9869" t="str">
            <v>H</v>
          </cell>
          <cell r="D9869">
            <v>39.520000000000003</v>
          </cell>
        </row>
        <row r="9870">
          <cell r="A9870">
            <v>95121</v>
          </cell>
          <cell r="B9870" t="str">
            <v>USINA MISTURADORA DE SOLOS, CAPACIDADE DE 200 A 500 TON/H, POTENCIA 75KW - CHP DIURNO. AF_07/2016</v>
          </cell>
          <cell r="C9870" t="str">
            <v>CHP</v>
          </cell>
          <cell r="D9870">
            <v>193.46</v>
          </cell>
        </row>
        <row r="9871">
          <cell r="A9871">
            <v>95122</v>
          </cell>
          <cell r="B9871" t="str">
            <v>USINA MISTURADORA DE SOLOS, CAPACIDADE DE 200 A 500 TON/H, POTENCIA 75KW - CHI DIURNO. AF_07/2016</v>
          </cell>
          <cell r="C9871" t="str">
            <v>CHI</v>
          </cell>
          <cell r="D9871">
            <v>113.97</v>
          </cell>
        </row>
        <row r="9872">
          <cell r="A9872">
            <v>95123</v>
          </cell>
          <cell r="B9872" t="str">
            <v>DISTRIBUIDOR DE AGREGADOS AUTOPROPELIDO, CAP 3 M3, A DIESEL, POTÊNCIA 176CV - DEPRECIAÇÃO. AF_07/2016</v>
          </cell>
          <cell r="C9872" t="str">
            <v>H</v>
          </cell>
          <cell r="D9872">
            <v>10.01</v>
          </cell>
        </row>
        <row r="9873">
          <cell r="A9873">
            <v>95124</v>
          </cell>
          <cell r="B9873" t="str">
            <v>DISTRIBUIDOR DE AGREGADOS AUTOPROPELIDO, C/AP 3 M3, A DIESEL, POTÊNCIA 176CV - JUROS. AF_07/2016</v>
          </cell>
          <cell r="C9873" t="str">
            <v>H</v>
          </cell>
          <cell r="D9873">
            <v>3</v>
          </cell>
        </row>
        <row r="9874">
          <cell r="A9874">
            <v>95125</v>
          </cell>
          <cell r="B9874" t="str">
            <v>DISTRIBUIDOR DE AGREGADOS AUTOPROPELIDO, CAP 3 M3, A DIESEL, POTÊNCIA 176CV - MANUTENÇÃO. AF_07/2016</v>
          </cell>
          <cell r="C9874" t="str">
            <v>H</v>
          </cell>
          <cell r="D9874">
            <v>10.96</v>
          </cell>
        </row>
        <row r="9875">
          <cell r="A9875">
            <v>95126</v>
          </cell>
          <cell r="B9875" t="str">
            <v>DISTRIBUIDOR DE AGREGADOS AUTOPROPELIDO, CAP 3 M3, A DIESEL, POTÊNCIA 176CV  MATERIAIS NA OPERAÇÃO. AF_07/2016</v>
          </cell>
          <cell r="C9875" t="str">
            <v>H</v>
          </cell>
          <cell r="D9875">
            <v>84.88</v>
          </cell>
        </row>
        <row r="9876">
          <cell r="A9876">
            <v>95127</v>
          </cell>
          <cell r="B9876" t="str">
            <v>DISTRIBUIDOR DE AGREGADOS AUTOPROPELIDO, CAP 3 M3, A DIESEL, POTÊNCIA 176CV - CHP DIURNO. AF_07/2016</v>
          </cell>
          <cell r="C9876" t="str">
            <v>CHP</v>
          </cell>
          <cell r="D9876">
            <v>123.59</v>
          </cell>
        </row>
        <row r="9877">
          <cell r="A9877">
            <v>95128</v>
          </cell>
          <cell r="B9877" t="str">
            <v>DISTRIBUIDOR DE AGREGADOS AUTOPROPELIDO, CAP 3 M3, A DIESEL, POTÊNCIA 176CV - CHI DIURNO. AF_07/2016</v>
          </cell>
          <cell r="C9877" t="str">
            <v>CHI</v>
          </cell>
          <cell r="D9877">
            <v>27.75</v>
          </cell>
        </row>
        <row r="9878">
          <cell r="A9878">
            <v>95129</v>
          </cell>
          <cell r="B9878" t="str">
            <v>MÁQUINA DEMARCADORA DE FAIXA DE TRÁFEGO À FRIO, AUTOPROPELIDA, POTÊNCIA 38 HP - DEPRECIAÇÃO. AF_07/2016</v>
          </cell>
          <cell r="C9878" t="str">
            <v>H</v>
          </cell>
          <cell r="D9878">
            <v>17.77</v>
          </cell>
        </row>
        <row r="9879">
          <cell r="A9879">
            <v>95130</v>
          </cell>
          <cell r="B9879" t="str">
            <v>MÁQUINA DEMARCADORA DE FAIXA DE TRÁFEGO À FRIO, AUTOPROPELIDA, POTÊNCIA 38 HP - JUROS. AF_07/2016</v>
          </cell>
          <cell r="C9879" t="str">
            <v>H</v>
          </cell>
          <cell r="D9879">
            <v>6.22</v>
          </cell>
        </row>
        <row r="9880">
          <cell r="A9880">
            <v>95131</v>
          </cell>
          <cell r="B9880" t="str">
            <v>MÁQUINA DEMARCADORA DE FAIXA DE TRÁFEGO À FRIO, AUTOPROPELIDA, POTÊNCIA 38 HP - MANUTENÇÃO. AF_07/2016</v>
          </cell>
          <cell r="C9880" t="str">
            <v>H</v>
          </cell>
          <cell r="D9880">
            <v>33.32</v>
          </cell>
        </row>
        <row r="9881">
          <cell r="A9881">
            <v>95132</v>
          </cell>
          <cell r="B9881" t="str">
            <v>MÁQUINA DEMARCADORA DE FAIXA DE TRÁFEGO À FRIO, AUTOPROPELIDA, POTÊNCIA 38 HP - MATERIAIS NA OPERAÇÃO. AF_07/2016</v>
          </cell>
          <cell r="C9881" t="str">
            <v>H</v>
          </cell>
          <cell r="D9881">
            <v>18.559999999999999</v>
          </cell>
        </row>
        <row r="9882">
          <cell r="A9882">
            <v>95133</v>
          </cell>
          <cell r="B9882" t="str">
            <v>MÁQUINA DEMARCADORA DE FAIXA DE TRÁFEGO À FRIO, AUTOPROPELIDA, POTÊNCIA 38 HP - CHP DIURNO. AF_07/2016</v>
          </cell>
          <cell r="C9882" t="str">
            <v>CHP</v>
          </cell>
          <cell r="D9882">
            <v>91.75</v>
          </cell>
        </row>
        <row r="9883">
          <cell r="A9883">
            <v>95136</v>
          </cell>
          <cell r="B9883" t="str">
            <v>TALHA MANUAL DE CORRENTE, CAPACIDADE DE 2 TON. COM ELEVAÇÃO DE 3 M - DEPRECIAÇÃO. AF_07/2016</v>
          </cell>
          <cell r="C9883" t="str">
            <v>H</v>
          </cell>
          <cell r="D9883">
            <v>0.03</v>
          </cell>
        </row>
        <row r="9884">
          <cell r="A9884">
            <v>95137</v>
          </cell>
          <cell r="B9884" t="str">
            <v>TALHA MANUAL DE CORRENTE, CAPACIDADE DE 2 TON. COM ELEVAÇÃO DE 3 M - JUROS. AF_07/2016</v>
          </cell>
          <cell r="C9884" t="str">
            <v>H</v>
          </cell>
          <cell r="D9884">
            <v>0.01</v>
          </cell>
        </row>
        <row r="9885">
          <cell r="A9885">
            <v>95138</v>
          </cell>
          <cell r="B9885" t="str">
            <v>TALHA MANUAL DE CORRENTE, CAPACIDADE DE 2 TON. COM ELEVAÇÃO DE 3 M - MANUTENÇÃO. AF_07/2016</v>
          </cell>
          <cell r="C9885" t="str">
            <v>H</v>
          </cell>
          <cell r="D9885">
            <v>0.02</v>
          </cell>
        </row>
        <row r="9886">
          <cell r="A9886">
            <v>95139</v>
          </cell>
          <cell r="B9886" t="str">
            <v>TALHA MANUAL DE CORRENTE, CAPACIDADE DE 2 TON. COM ELEVAÇÃO DE 3 M - CHP DIURNO. AF_07/2016</v>
          </cell>
          <cell r="C9886" t="str">
            <v>CHP</v>
          </cell>
          <cell r="D9886">
            <v>0.06</v>
          </cell>
        </row>
        <row r="9887">
          <cell r="A9887">
            <v>95140</v>
          </cell>
          <cell r="B9887" t="str">
            <v>TALHA MANUAL DE CORRENTE, CAPACIDADE DE 2 TON. COM ELEVAÇÃO DE 3 M - CHI DIURNO. AF_07/2016</v>
          </cell>
          <cell r="C9887" t="str">
            <v>CHI</v>
          </cell>
          <cell r="D9887">
            <v>0.04</v>
          </cell>
        </row>
        <row r="9888">
          <cell r="A9888">
            <v>95141</v>
          </cell>
          <cell r="B9888" t="str">
            <v>ADAPTADOR COM FLANGES LIVRES, PVC, SOLDÁVEL LONGO, DN  25 MM X 3/4 , INSTALADO EM RESERVAÇÃO DE ÁGUA DE EDIFICAÇÃO QUE POSSUA RESERVATÓRIO DE FIBRA/FIBROCIMENTO    FORNECIMENTO E INSTALAÇÃO. AF_06/2016</v>
          </cell>
          <cell r="C9888" t="str">
            <v>UN</v>
          </cell>
          <cell r="D9888">
            <v>25.66</v>
          </cell>
        </row>
        <row r="9889">
          <cell r="A9889">
            <v>95208</v>
          </cell>
          <cell r="B9889" t="str">
            <v>GRUA ASCENCIONAL, LANÇA DE 42 M, CAPACIDADE DE 1,5 T A 30 M, ALTURA ATÉ 39 M  DEPRECIAÇÃO. AF_08/2016</v>
          </cell>
          <cell r="C9889" t="str">
            <v>H</v>
          </cell>
          <cell r="D9889">
            <v>22.41</v>
          </cell>
        </row>
        <row r="9890">
          <cell r="A9890">
            <v>95209</v>
          </cell>
          <cell r="B9890" t="str">
            <v>GRUA ASCENCIONAL, LANCA DE 42 M, CAPACIDADE DE 1,5 T A 30 M, ALTURA ATE 39 M  JUROS. AF_08/2016</v>
          </cell>
          <cell r="C9890" t="str">
            <v>H</v>
          </cell>
          <cell r="D9890">
            <v>5.04</v>
          </cell>
        </row>
        <row r="9891">
          <cell r="A9891">
            <v>95210</v>
          </cell>
          <cell r="B9891" t="str">
            <v>GRUA ASCENCIONAL, LANCA DE 42 M, CAPACIDADE DE 1,5 T A 30 M, ALTURA ATE 39 M  MANUTENÇÃO. AF_08/2016</v>
          </cell>
          <cell r="C9891" t="str">
            <v>H</v>
          </cell>
          <cell r="D9891">
            <v>24.52</v>
          </cell>
        </row>
        <row r="9892">
          <cell r="A9892">
            <v>95211</v>
          </cell>
          <cell r="B9892" t="str">
            <v>GRUA ASCENCIONAL, LANCA DE 42 M, CAPACIDADE DE 1,5 T A 30 M, ALTURA ATE 39 M  MATERIAIS NA OPERAÇÃO. AF_08/2016</v>
          </cell>
          <cell r="C9892" t="str">
            <v>H</v>
          </cell>
          <cell r="D9892">
            <v>5.79</v>
          </cell>
        </row>
        <row r="9893">
          <cell r="A9893">
            <v>95212</v>
          </cell>
          <cell r="B9893" t="str">
            <v>GRUA ASCENCIONAL, LANCA DE 42 M, CAPACIDADE DE 1,5 T A 30 M, ALTURA ATE 39 M - CHP DIURNO. AF_08/2016</v>
          </cell>
          <cell r="C9893" t="str">
            <v>CHP</v>
          </cell>
          <cell r="D9893">
            <v>76.66</v>
          </cell>
        </row>
        <row r="9894">
          <cell r="A9894">
            <v>95213</v>
          </cell>
          <cell r="B9894" t="str">
            <v>GRUA ASCENCIONAL, LANÇA DE 42 M, CAPACIDADE DE 1,5 T A 30 M, ALTURA ATÉ 39 M - CHI DIURNO. AF_08/2016</v>
          </cell>
          <cell r="C9894" t="str">
            <v>CHI</v>
          </cell>
          <cell r="D9894">
            <v>46.35</v>
          </cell>
        </row>
        <row r="9895">
          <cell r="A9895">
            <v>95214</v>
          </cell>
          <cell r="B9895" t="str">
            <v>PULVERIZADOR DE TINTA ELÉTRICO/MÁQUINA DE PINTURA AIRLESS, VAZÃO 2 L/MIN - DEPRECIAÇÃO. AF_08/2016</v>
          </cell>
          <cell r="C9895" t="str">
            <v>H</v>
          </cell>
          <cell r="D9895">
            <v>1.29</v>
          </cell>
        </row>
        <row r="9896">
          <cell r="A9896">
            <v>95215</v>
          </cell>
          <cell r="B9896" t="str">
            <v>PULVERIZADOR DE TINTA ELÉTRICO/MÁQUINA DE PINTURA AIRLESS, VAZÃO 2 L/MIN - JUROS. AF_08/2016</v>
          </cell>
          <cell r="C9896" t="str">
            <v>H</v>
          </cell>
          <cell r="D9896">
            <v>0.25</v>
          </cell>
        </row>
        <row r="9897">
          <cell r="A9897">
            <v>95216</v>
          </cell>
          <cell r="B9897" t="str">
            <v>PULVERIZADOR DE TINTA ELÉTRICO/MÁQUINA DE PINTURA AIRLESS, VAZÃO 2 L/MIN - MANUTENÇÃO. AF_08/2016</v>
          </cell>
          <cell r="C9897" t="str">
            <v>H</v>
          </cell>
          <cell r="D9897">
            <v>0.89</v>
          </cell>
        </row>
        <row r="9898">
          <cell r="A9898">
            <v>95217</v>
          </cell>
          <cell r="B9898" t="str">
            <v>PULVERIZADOR DE TINTA ELÉTRICO/MÁQUINA DE PINTURA AIRLESS, VAZÃO 2 L/MIN - MATERIAIS NA OPERAÇÃO. AF_08/2016</v>
          </cell>
          <cell r="C9898" t="str">
            <v>H</v>
          </cell>
          <cell r="D9898">
            <v>0.39</v>
          </cell>
        </row>
        <row r="9899">
          <cell r="A9899">
            <v>95218</v>
          </cell>
          <cell r="B9899" t="str">
            <v>PULVERIZADOR DE TINTA ELÉTRICO/MÁQUINA DE PINTURA AIRLESS, VAZÃO 2 L/MIN - CHP DIURNO. AF_08/2016</v>
          </cell>
          <cell r="C9899" t="str">
            <v>CHP</v>
          </cell>
          <cell r="D9899">
            <v>20.100000000000001</v>
          </cell>
        </row>
        <row r="9900">
          <cell r="A9900">
            <v>95219</v>
          </cell>
          <cell r="B9900" t="str">
            <v>PULVERIZADOR DE TINTA ELÉTRICO/MÁQUINA DE PINTURA AIRLESS, VAZÃO 2 L/MIN - CHI DIURNO. AF_08/2016</v>
          </cell>
          <cell r="C9900" t="str">
            <v>CHI</v>
          </cell>
          <cell r="D9900">
            <v>18.82</v>
          </cell>
        </row>
        <row r="9901">
          <cell r="A9901">
            <v>95237</v>
          </cell>
          <cell r="B9901" t="str">
            <v>LUVA COM BUCHA DE LATÃO, PVC, SOLDÁVEL, DN 32MM X 1 , INSTALADO EM RAMAL DE DISTRIBUIÇÃO DE ÁGUA   FORNECIMENTO E INSTALAÇÃO. AF_12/2014</v>
          </cell>
          <cell r="C9901" t="str">
            <v>UN</v>
          </cell>
          <cell r="D9901">
            <v>15.26</v>
          </cell>
        </row>
        <row r="9902">
          <cell r="A9902">
            <v>95240</v>
          </cell>
          <cell r="B9902" t="str">
            <v>LASTRO DE CONCRETO MAGRO, APLICADO EM PISOS OU RADIERS, ESPESSURA DE 3 CM. AF_07_2016</v>
          </cell>
          <cell r="C9902" t="str">
            <v>M2</v>
          </cell>
          <cell r="D9902">
            <v>11.46</v>
          </cell>
        </row>
        <row r="9903">
          <cell r="A9903">
            <v>95241</v>
          </cell>
          <cell r="B9903" t="str">
            <v>LASTRO DE CONCRETO MAGRO, APLICADO EM PISOS OU RADIERS, ESPESSURA DE 5 CM. AF_07_2016</v>
          </cell>
          <cell r="C9903" t="str">
            <v>M2</v>
          </cell>
          <cell r="D9903">
            <v>19.12</v>
          </cell>
        </row>
        <row r="9904">
          <cell r="A9904">
            <v>95248</v>
          </cell>
          <cell r="B9904" t="str">
            <v>VÁLVULA DE ESFERA BRUTA, BRONZE, ROSCÁVEL, 1/2  , INSTALADO EM RESERVAÇÃO DE ÁGUA DE EDIFICAÇÃO QUE POSSUA RESERVATÓRIO DE FIBRA/FIBROCIMENTO - FORNECIMENTO E INSTALAÇÃO. AF_06/2016</v>
          </cell>
          <cell r="C9904" t="str">
            <v>UN</v>
          </cell>
          <cell r="D9904">
            <v>47.68</v>
          </cell>
        </row>
        <row r="9905">
          <cell r="A9905">
            <v>95249</v>
          </cell>
          <cell r="B9905" t="str">
            <v>VÁLVULA DE ESFERA BRUTA, BRONZE, ROSCÁVEL, 3/4'', INSTALADO EM RESERVAÇÃO DE ÁGUA DE EDIFICAÇÃO QUE POSSUA RESERVATÓRIO DE FIBRA/FIBROCIMENTO - FORNECIMENTO E INSTALAÇÃO. AF_06/2016</v>
          </cell>
          <cell r="C9905" t="str">
            <v>UN</v>
          </cell>
          <cell r="D9905">
            <v>51.17</v>
          </cell>
        </row>
        <row r="9906">
          <cell r="A9906">
            <v>95250</v>
          </cell>
          <cell r="B9906" t="str">
            <v>VÁLVULA DE ESFERA BRUTA, BRONZE, ROSCÁVEL, 1'', INSTALADO EM RESERVAÇÃO DE ÁGUA DE EDIFICAÇÃO QUE POSSUA RESERVATÓRIO DE FIBRA/FIBROCIMENTO -   FORNECIMENTO E INSTALAÇÃO. AF_06/2016</v>
          </cell>
          <cell r="C9906" t="str">
            <v>UN</v>
          </cell>
          <cell r="D9906">
            <v>60.33</v>
          </cell>
        </row>
        <row r="9907">
          <cell r="A9907">
            <v>95251</v>
          </cell>
          <cell r="B9907" t="str">
            <v>VÁLVULA DE ESFERA BRUTA, BRONZE, ROSCÁVEL, 1 1/4'', INSTALADO EM RESERVAÇÃO DE ÁGUA DE EDIFICAÇÃO QUE POSSUA RESERVATÓRIO DE FIBRA/FIBROCIMENTO -   FORNECIMENTO E INSTALAÇÃO. AF_06/2016</v>
          </cell>
          <cell r="C9907" t="str">
            <v>UN</v>
          </cell>
          <cell r="D9907">
            <v>78.22</v>
          </cell>
        </row>
        <row r="9908">
          <cell r="A9908">
            <v>95252</v>
          </cell>
          <cell r="B9908" t="str">
            <v>VÁLVULA DE ESFERA BRUTA, BRONZE, ROSCÁVEL, 1 1/2'', INSTALADO EM RESERVAÇÃO DE ÁGUA DE EDIFICAÇÃO QUE POSSUA RESERVATÓRIO DE FIBRA/FIBROCIMENTO -   FORNECIMENTO E INSTALAÇÃO. AF_06/2016</v>
          </cell>
          <cell r="C9908" t="str">
            <v>UN</v>
          </cell>
          <cell r="D9908">
            <v>89.01</v>
          </cell>
        </row>
        <row r="9909">
          <cell r="A9909">
            <v>95253</v>
          </cell>
          <cell r="B9909" t="str">
            <v>VÁLVULA DE ESFERA BRUTA, BRONZE, ROSCÁVEL, 2'', INSTALADO EM RESERVAÇÃO DE ÁGUA DE EDIFICAÇÃO QUE POSSUA RESERVATÓRIO DE FIBRA/FIBROCIMENTO - FORNECIMENTO E INSTALAÇÃO. AF_06/2016</v>
          </cell>
          <cell r="C9909" t="str">
            <v>UN</v>
          </cell>
          <cell r="D9909">
            <v>124.51</v>
          </cell>
        </row>
        <row r="9910">
          <cell r="A9910">
            <v>95255</v>
          </cell>
          <cell r="B9910" t="str">
            <v>MARTELO DEMOLIDOR PNEUMÁTICO MANUAL, 32 KG - DEPRECIAÇÃO. AF_09/2016</v>
          </cell>
          <cell r="C9910" t="str">
            <v>H</v>
          </cell>
          <cell r="D9910">
            <v>1.06</v>
          </cell>
        </row>
        <row r="9911">
          <cell r="A9911">
            <v>95256</v>
          </cell>
          <cell r="B9911" t="str">
            <v>MARTELO DEMOLIDOR PNEUMÁTICO MANUAL, 32 KG - JUROS. AF_09/2016</v>
          </cell>
          <cell r="C9911" t="str">
            <v>H</v>
          </cell>
          <cell r="D9911">
            <v>0.23</v>
          </cell>
        </row>
        <row r="9912">
          <cell r="A9912">
            <v>95257</v>
          </cell>
          <cell r="B9912" t="str">
            <v>MARTELO DEMOLIDOR PNEUMÁTICO MANUAL, 32 KG - MANUTENÇÃO. AF_09/2016</v>
          </cell>
          <cell r="C9912" t="str">
            <v>H</v>
          </cell>
          <cell r="D9912">
            <v>1.33</v>
          </cell>
        </row>
        <row r="9913">
          <cell r="A9913">
            <v>95258</v>
          </cell>
          <cell r="B9913" t="str">
            <v>MARTELO DEMOLIDOR PNEUMÁTICO MANUAL, 32 KG - CHP DIURNO. AF_09/2016</v>
          </cell>
          <cell r="C9913" t="str">
            <v>CHP</v>
          </cell>
          <cell r="D9913">
            <v>13.09</v>
          </cell>
        </row>
        <row r="9914">
          <cell r="A9914">
            <v>95259</v>
          </cell>
          <cell r="B9914" t="str">
            <v>MARTELO DEMOLIDOR PNEUMÁTICO MANUAL, 32 KG - CHI DIURNO. AF_09/2016</v>
          </cell>
          <cell r="C9914" t="str">
            <v>CHI</v>
          </cell>
          <cell r="D9914">
            <v>11.76</v>
          </cell>
        </row>
        <row r="9915">
          <cell r="A9915">
            <v>95260</v>
          </cell>
          <cell r="B9915" t="str">
            <v>COMPACTADOR DE SOLOS DE PERCUSÃO (SOQUETE) COM MOTOR A GASOLINA, POTÊNCIA 3 CV - DEPRECIAÇÃO. AF_09/2016</v>
          </cell>
          <cell r="C9915" t="str">
            <v>H</v>
          </cell>
          <cell r="D9915">
            <v>0.66</v>
          </cell>
        </row>
        <row r="9916">
          <cell r="A9916">
            <v>95261</v>
          </cell>
          <cell r="B9916" t="str">
            <v>COMPACTADOR DE SOLOS DE PERCUSÃO (SOQUETE) COM MOTOR A GASOLINA, POTÊNCIA 3 CV - JUROS. AF_09/2016</v>
          </cell>
          <cell r="C9916" t="str">
            <v>H</v>
          </cell>
          <cell r="D9916">
            <v>0.23</v>
          </cell>
        </row>
        <row r="9917">
          <cell r="A9917">
            <v>95262</v>
          </cell>
          <cell r="B9917" t="str">
            <v>COMPACTADOR DE SOLOS DE PERCUSÃO (SOQUETE) COM MOTOR A GASOLINA, POTÊNCIA 3 CV - MANUTENÇÃO. AF_09/2016</v>
          </cell>
          <cell r="C9917" t="str">
            <v>H</v>
          </cell>
          <cell r="D9917">
            <v>1.1000000000000001</v>
          </cell>
        </row>
        <row r="9918">
          <cell r="A9918">
            <v>95263</v>
          </cell>
          <cell r="B9918" t="str">
            <v>COMPACTADOR DE SOLOS DE PERCUSÃO (SOQUETE) COM MOTOR A GASOLINA, POTÊNCIA 3 CV - MATERIAIS NA OPERAÇÃO. AF_09/2016</v>
          </cell>
          <cell r="C9918" t="str">
            <v>H</v>
          </cell>
          <cell r="D9918">
            <v>1.78</v>
          </cell>
        </row>
        <row r="9919">
          <cell r="A9919">
            <v>95264</v>
          </cell>
          <cell r="B9919" t="str">
            <v>COMPACTADOR DE SOLOS DE PERCUSÃO (SOQUETE) COM MOTOR A GASOLINA, POTÊNCIA 3 CV - CHP DIURNO. AF_09/2016</v>
          </cell>
          <cell r="C9919" t="str">
            <v>CHP</v>
          </cell>
          <cell r="D9919">
            <v>3.77</v>
          </cell>
        </row>
        <row r="9920">
          <cell r="A9920">
            <v>95265</v>
          </cell>
          <cell r="B9920" t="str">
            <v>COMPACTADOR DE SOLOS DE PERCUSÃO (SOQUETE) COM MOTOR A GASOLINA, POTÊNCIA 3 CV - CHI DIURNO. AF_09/2016</v>
          </cell>
          <cell r="C9920" t="str">
            <v>CHI</v>
          </cell>
          <cell r="D9920">
            <v>0.89</v>
          </cell>
        </row>
        <row r="9921">
          <cell r="A9921">
            <v>95266</v>
          </cell>
          <cell r="B9921" t="str">
            <v>RÉGUA VIBRATÓRIA DUPLA PARA CONCRETO, PESO DE 60KG, COMPRIMENTO 4 M, COM MOTOR A GASOLINA, POTÊNCIA 5,5 HP - DEPRECIAÇÃO. AF_09/2016</v>
          </cell>
          <cell r="C9921" t="str">
            <v>H</v>
          </cell>
          <cell r="D9921">
            <v>0.59</v>
          </cell>
        </row>
        <row r="9922">
          <cell r="A9922">
            <v>95267</v>
          </cell>
          <cell r="B9922" t="str">
            <v>RÉGUA VIBRATÓRIA DUPLA PARA CONCRETO, PESO DE 60KG, COMPRIMENTO 4 M, COM MOTOR A GASOLINA, POTÊNCIA 5,5 HP - JUROS. AF_09/2016</v>
          </cell>
          <cell r="C9922" t="str">
            <v>H</v>
          </cell>
          <cell r="D9922">
            <v>0.11</v>
          </cell>
        </row>
        <row r="9923">
          <cell r="A9923">
            <v>95268</v>
          </cell>
          <cell r="B9923" t="str">
            <v>RÉGUA VIBRATÓRIA DUPLA PARA CONCRETO, PESO DE 60KG, COMPRIMENTO 4 M, COM MOTOR A GASOLINA, POTÊNCIA 5,5 HP - MANUTENÇÃO. AF_09/2016</v>
          </cell>
          <cell r="C9923" t="str">
            <v>H</v>
          </cell>
          <cell r="D9923">
            <v>0.56999999999999995</v>
          </cell>
        </row>
        <row r="9924">
          <cell r="A9924">
            <v>95269</v>
          </cell>
          <cell r="B9924" t="str">
            <v>RÉGUA VIBRATÓRIA DUPLA PARA CONCRETO, PESO DE 60KG, COMPRIMENTO 4 M, COM MOTOR A GASOLINA, POTÊNCIA 5,5 HP  MATERIAIS NA OPERAÇÃO. AF_09/2016</v>
          </cell>
          <cell r="C9924" t="str">
            <v>H</v>
          </cell>
          <cell r="D9924">
            <v>3.32</v>
          </cell>
        </row>
        <row r="9925">
          <cell r="A9925">
            <v>95270</v>
          </cell>
          <cell r="B9925" t="str">
            <v>RÉGUA VIBRATÓRIA DUPLA PARA CONCRETO, PESO DE 60KG, COMPRIMENTO 4 M, COM MOTOR A GASOLINA, POTÊNCIA 5,5 HP - CHP DIURNO. AF_09/2016</v>
          </cell>
          <cell r="C9925" t="str">
            <v>CHP</v>
          </cell>
          <cell r="D9925">
            <v>4.59</v>
          </cell>
        </row>
        <row r="9926">
          <cell r="A9926">
            <v>95271</v>
          </cell>
          <cell r="B9926" t="str">
            <v>RÉGUA VIBRATÓRIA DUPLA PARA CONCRETO, PESO DE 60KG, COMPRIMENTO 4 M, COM MOTOR A GASOLINA, POTÊNCIA 5,5 HP - CHI DIURNO. AF_09/2016</v>
          </cell>
          <cell r="C9926" t="str">
            <v>CHI</v>
          </cell>
          <cell r="D9926">
            <v>0.7</v>
          </cell>
        </row>
        <row r="9927">
          <cell r="A9927">
            <v>95272</v>
          </cell>
          <cell r="B9927" t="str">
            <v>POLIDORA DE PISO (POLITRIZ), PESO DE 100KG, DIÂMETRO 450 MM, MOTOR ELÉTRICO, POTÊNCIA 4 HP - DEPRECIAÇÃO. AF_09/2016</v>
          </cell>
          <cell r="C9927" t="str">
            <v>H</v>
          </cell>
          <cell r="D9927">
            <v>0.56999999999999995</v>
          </cell>
        </row>
        <row r="9928">
          <cell r="A9928">
            <v>95273</v>
          </cell>
          <cell r="B9928" t="str">
            <v>POLIDORA DE PISO (POLITRIZ), PESO DE 100KG, DIÂMETRO 450 MM, MOTOR ELÉTRICO, POTÊNCIA 4 HP - JUROS. AF_09/2016</v>
          </cell>
          <cell r="C9928" t="str">
            <v>H</v>
          </cell>
          <cell r="D9928">
            <v>0.12</v>
          </cell>
        </row>
        <row r="9929">
          <cell r="A9929">
            <v>95274</v>
          </cell>
          <cell r="B9929" t="str">
            <v>POLIDORA DE PISO (POLITRIZ), PESO DE 100KG, DIÂMETRO 450 MM, MOTOR ELÉTRICO, POTÊNCIA 4 HP - MANUTENÇÃO. AF_09/2016</v>
          </cell>
          <cell r="C9929" t="str">
            <v>H</v>
          </cell>
          <cell r="D9929">
            <v>0.45</v>
          </cell>
        </row>
        <row r="9930">
          <cell r="A9930">
            <v>95275</v>
          </cell>
          <cell r="B9930" t="str">
            <v>POLIDORA DE PISO (POLITRIZ), PESO DE 100KG, DIÂMETRO 450 MM, MOTOR ELÉTRICO, POTÊNCIA 4 HP  MATERIAIS NA OPERAÇÃO. AF_09/2016</v>
          </cell>
          <cell r="C9930" t="str">
            <v>H</v>
          </cell>
          <cell r="D9930">
            <v>1.57</v>
          </cell>
        </row>
        <row r="9931">
          <cell r="A9931">
            <v>95276</v>
          </cell>
          <cell r="B9931" t="str">
            <v>POLIDORA DE PISO (POLITRIZ), PESO DE 100KG, DIÂMETRO 450 MM, MOTOR ELÉTRICO, POTÊNCIA 4 HP - CHP DIURNO. AF_09/2016</v>
          </cell>
          <cell r="C9931" t="str">
            <v>CHP</v>
          </cell>
          <cell r="D9931">
            <v>2.71</v>
          </cell>
        </row>
        <row r="9932">
          <cell r="A9932">
            <v>95277</v>
          </cell>
          <cell r="B9932" t="str">
            <v>POLIDORA DE PISO (POLITRIZ), PESO DE 100KG, DIÂMETRO 450 MM, MOTOR ELÉTRICO, POTÊNCIA 4 HP - CHI DIURNO. AF_09/2016</v>
          </cell>
          <cell r="C9932" t="str">
            <v>CHI</v>
          </cell>
          <cell r="D9932">
            <v>0.69</v>
          </cell>
        </row>
        <row r="9933">
          <cell r="A9933">
            <v>95278</v>
          </cell>
          <cell r="B9933" t="str">
            <v>DESEMPENADEIRA DE CONCRETO, PESO DE 75KG, 4 PÁS, MOTOR A GASOLINA, POTÊNCIA 5,5 HP - DEPRECIAÇÃO. AF_09/2016</v>
          </cell>
          <cell r="C9933" t="str">
            <v>H</v>
          </cell>
          <cell r="D9933">
            <v>0.62</v>
          </cell>
        </row>
        <row r="9934">
          <cell r="A9934">
            <v>95279</v>
          </cell>
          <cell r="B9934" t="str">
            <v>DESEMPENADEIRA DE CONCRETO, PESO DE 75KG, 4 PÁS, MOTOR A GASOLINA, POTÊNCIA 5,5 HP - JUROS. AF_09/2016</v>
          </cell>
          <cell r="C9934" t="str">
            <v>H</v>
          </cell>
          <cell r="D9934">
            <v>0.14000000000000001</v>
          </cell>
        </row>
        <row r="9935">
          <cell r="A9935">
            <v>95280</v>
          </cell>
          <cell r="B9935" t="str">
            <v>DESEMPENADEIRA DE CONCRETO, PESO DE 75KG, 4 PÁS, MOTOR A GASOLINA, POTÊNCIA 5,5 HP - MANUTENÇÃO. AF_09/2016</v>
          </cell>
          <cell r="C9935" t="str">
            <v>H</v>
          </cell>
          <cell r="D9935">
            <v>0.49</v>
          </cell>
        </row>
        <row r="9936">
          <cell r="A9936">
            <v>95281</v>
          </cell>
          <cell r="B9936" t="str">
            <v>DESEMPENADEIRA DE CONCRETO, PESO DE 75KG, 4 PÁS, MOTOR A GASOLINA, POTÊNCIA 5,5 HP  MATERIAIS NA OPERAÇÃO. AF_09/2016</v>
          </cell>
          <cell r="C9936" t="str">
            <v>H</v>
          </cell>
          <cell r="D9936">
            <v>3.32</v>
          </cell>
        </row>
        <row r="9937">
          <cell r="A9937">
            <v>95282</v>
          </cell>
          <cell r="B9937" t="str">
            <v>DESEMPENADEIRA DE CONCRETO, PESO DE 75KG, 4 PÁS, MOTOR A GASOLINA, POTÊNCIA 5,5 HP - CHP DIURNO. AF_09/2016</v>
          </cell>
          <cell r="C9937" t="str">
            <v>CHP</v>
          </cell>
          <cell r="D9937">
            <v>4.57</v>
          </cell>
        </row>
        <row r="9938">
          <cell r="A9938">
            <v>95283</v>
          </cell>
          <cell r="B9938" t="str">
            <v>DESEMPENADEIRA DE CONCRETO, PESO DE 75KG, 4 PÁS, MOTOR A GASOLINA, POTÊNCIA 5,5 HP - CHI DIURNO. AF_09/2016</v>
          </cell>
          <cell r="C9938" t="str">
            <v>CHI</v>
          </cell>
          <cell r="D9938">
            <v>0.76</v>
          </cell>
        </row>
        <row r="9939">
          <cell r="A9939">
            <v>95285</v>
          </cell>
          <cell r="B9939" t="str">
            <v>TRANSPORTE COM CAMINHÃO BASCULANTE 6 M3 EM RODOVIA COM LEITO NATURAL, DMT ATÉ 200 M</v>
          </cell>
          <cell r="C9939" t="str">
            <v>M3</v>
          </cell>
          <cell r="D9939">
            <v>3.56</v>
          </cell>
        </row>
        <row r="9940">
          <cell r="A9940">
            <v>95286</v>
          </cell>
          <cell r="B9940" t="str">
            <v>TRANSPORTE COM CAMINHÃO BASCULANTE 6 M3 EM RODOVIA COM LEITO NATURAL, DMT 200 A 400 M</v>
          </cell>
          <cell r="C9940" t="str">
            <v>M3</v>
          </cell>
          <cell r="D9940">
            <v>3.65</v>
          </cell>
        </row>
        <row r="9941">
          <cell r="A9941">
            <v>95287</v>
          </cell>
          <cell r="B9941" t="str">
            <v>TRANSPORTE COM CAMINHÃO BASCULANTE 6 M3 EM RODOVIA COM LEITO NATURAL, DMT 400 A 60</v>
          </cell>
          <cell r="C9941" t="str">
            <v>M3</v>
          </cell>
          <cell r="D9941">
            <v>3.74</v>
          </cell>
        </row>
        <row r="9942">
          <cell r="A9942">
            <v>95288</v>
          </cell>
          <cell r="B9942" t="str">
            <v>TRANSPORTE COM CAMINHÃO BASCULANTE 6 M3 EM RODOVIA COM LEITO NATURAL, DMT 600 A 800 M</v>
          </cell>
          <cell r="C9942" t="str">
            <v>M3</v>
          </cell>
          <cell r="D9942">
            <v>3.85</v>
          </cell>
        </row>
        <row r="9943">
          <cell r="A9943">
            <v>95289</v>
          </cell>
          <cell r="B9943" t="str">
            <v>TRANSPORTE COM CAMINHÃO BASCULANTE 6 M3 EM RODOVIA COM LEITO NATURAL, DMT 800 A 1.000 M</v>
          </cell>
          <cell r="C9943" t="str">
            <v>M3</v>
          </cell>
          <cell r="D9943">
            <v>3.96</v>
          </cell>
        </row>
        <row r="9944">
          <cell r="A9944">
            <v>95290</v>
          </cell>
          <cell r="B9944" t="str">
            <v>TRANSPORTE COM CAMINHÃO BASCULANTE 6 M3 EM RODOVIA COM LEITO NATURAL</v>
          </cell>
          <cell r="C9944" t="str">
            <v>M3XKM</v>
          </cell>
          <cell r="D9944">
            <v>1.73</v>
          </cell>
        </row>
        <row r="9945">
          <cell r="A9945">
            <v>95291</v>
          </cell>
          <cell r="B9945" t="str">
            <v>TRANSPORTE COM CAMINHÃO BASCULANTE 6 M3 EM RODOVIA COM REVESTIMENTO PRIMÁRIO, DMT ATÉ 200 M</v>
          </cell>
          <cell r="C9945" t="str">
            <v>M3</v>
          </cell>
          <cell r="D9945">
            <v>3.17</v>
          </cell>
        </row>
        <row r="9946">
          <cell r="A9946">
            <v>95292</v>
          </cell>
          <cell r="B9946" t="str">
            <v>TRANSPORTE COM CAMINHÃO BASCULANTE 6 M3 EM RODOVIA COM REVESTIMENTO PRIMÁRIO, DMT 200 A 400 M</v>
          </cell>
          <cell r="C9946" t="str">
            <v>M3</v>
          </cell>
          <cell r="D9946">
            <v>3.24</v>
          </cell>
        </row>
        <row r="9947">
          <cell r="A9947">
            <v>95293</v>
          </cell>
          <cell r="B9947" t="str">
            <v>TRANSPORTE COM CAMINHÃO BASCULANTE 6 M3 EM RODOVIA COM REVESTIMENTO PRIMÁRIO, DMT 400 A 600 M</v>
          </cell>
          <cell r="C9947" t="str">
            <v>M3</v>
          </cell>
          <cell r="D9947">
            <v>3.34</v>
          </cell>
        </row>
        <row r="9948">
          <cell r="A9948">
            <v>95294</v>
          </cell>
          <cell r="B9948" t="str">
            <v>TRANSPORTE COM CAMINHÃO BASCULANTE 6 M3 EM RODOVIA COM REVESTIMENTO PRIMÁRIO,  DMT 800 A 1.000 M</v>
          </cell>
          <cell r="C9948" t="str">
            <v>M3</v>
          </cell>
          <cell r="D9948">
            <v>3.53</v>
          </cell>
        </row>
        <row r="9949">
          <cell r="A9949">
            <v>95295</v>
          </cell>
          <cell r="B9949" t="str">
            <v>TRANSPORTE COM CAMINHÃO BASCULANTE 6 M3 EM RODOVIA COM REVESTIMENTO PRIMÁRIO,  DMT 600 A 800 M</v>
          </cell>
          <cell r="C9949" t="str">
            <v>M3</v>
          </cell>
          <cell r="D9949">
            <v>3.43</v>
          </cell>
        </row>
        <row r="9950">
          <cell r="A9950">
            <v>95296</v>
          </cell>
          <cell r="B9950" t="str">
            <v>TRANSPORTE COM CAMINHÃO BASCULANTE 6 M3 EM RODOVIA COM REVESTIMENTO PRIMÁRIO</v>
          </cell>
          <cell r="C9950" t="str">
            <v>M3XKM</v>
          </cell>
          <cell r="D9950">
            <v>1.54</v>
          </cell>
        </row>
        <row r="9951">
          <cell r="A9951">
            <v>95297</v>
          </cell>
          <cell r="B9951" t="str">
            <v>TRANSPORTE COM CAMINHÃO BASCULANTE 6 M3 EM RODOVIA PAVIMENTADA,  DMT ATÉ 200 M</v>
          </cell>
          <cell r="C9951" t="str">
            <v>M3</v>
          </cell>
          <cell r="D9951">
            <v>2.84</v>
          </cell>
        </row>
        <row r="9952">
          <cell r="A9952">
            <v>95298</v>
          </cell>
          <cell r="B9952" t="str">
            <v>TRANSPORTE COM CAMINHÃO BASCULANTE 6 M3 EM RODOVIA PAVIMENTADA, DMT 200 A 400 M</v>
          </cell>
          <cell r="C9952" t="str">
            <v>M3</v>
          </cell>
          <cell r="D9952">
            <v>2.92</v>
          </cell>
        </row>
        <row r="9953">
          <cell r="A9953">
            <v>95299</v>
          </cell>
          <cell r="B9953" t="str">
            <v>TRANSPORTE COM CAMINHÃO BASCULANTE 6 M3 EM RODOVIA PAVIMENTADA, DMT 400 A 600 M</v>
          </cell>
          <cell r="C9953" t="str">
            <v>M3</v>
          </cell>
          <cell r="D9953">
            <v>2.99</v>
          </cell>
        </row>
        <row r="9954">
          <cell r="A9954">
            <v>95300</v>
          </cell>
          <cell r="B9954" t="str">
            <v>TRANSPORTE COM CAMINHÃO BASCULANTE 6 M3 EM RODOVIA PAVIMENTADA, DMT 600 A 800 M</v>
          </cell>
          <cell r="C9954" t="str">
            <v>M3</v>
          </cell>
          <cell r="D9954">
            <v>3.09</v>
          </cell>
        </row>
        <row r="9955">
          <cell r="A9955">
            <v>95301</v>
          </cell>
          <cell r="B9955" t="str">
            <v>TRANSPORTE COM CAMINHÃO BASCULANTE 6 M3 EM RODOVIA PAVIMENTADA, DMT 800 A 1.000 M</v>
          </cell>
          <cell r="C9955" t="str">
            <v>M3</v>
          </cell>
          <cell r="D9955">
            <v>3.17</v>
          </cell>
        </row>
        <row r="9956">
          <cell r="A9956">
            <v>95302</v>
          </cell>
          <cell r="B9956" t="str">
            <v>TRANSPORTE COM CAMINHÃO BASCULANTE 6 M3 EM RODOVIA PAVIMENTADA ( PARA DISTÂNCIAS SUPERIORES A 4 KM)</v>
          </cell>
          <cell r="C9956" t="str">
            <v>M3XKM</v>
          </cell>
          <cell r="D9956">
            <v>1.39</v>
          </cell>
        </row>
        <row r="9957">
          <cell r="A9957">
            <v>95303</v>
          </cell>
          <cell r="B9957" t="str">
            <v>TRANSPORTE COM CAMINHÃO BASCULANTE 10 M3 DE MASSA ASFALTICA PARA PAVIMENTAÇÃO URBANA</v>
          </cell>
          <cell r="C9957" t="str">
            <v>M3XKM</v>
          </cell>
          <cell r="D9957">
            <v>0.94</v>
          </cell>
        </row>
        <row r="9958">
          <cell r="A9958">
            <v>95305</v>
          </cell>
          <cell r="B9958" t="str">
            <v>TEXTURA ACRÍLICA, APLICAÇÃO MANUAL EM PAREDE, UMA DEMÃO. AF_09/2016</v>
          </cell>
          <cell r="C9958" t="str">
            <v>M2</v>
          </cell>
          <cell r="D9958">
            <v>10.51</v>
          </cell>
        </row>
        <row r="9959">
          <cell r="A9959">
            <v>95306</v>
          </cell>
          <cell r="B9959" t="str">
            <v>TEXTURA ACRÍLICA, APLICAÇÃO MANUAL EM TETO, UMA DEMÃO. AF_09/2016</v>
          </cell>
          <cell r="C9959" t="str">
            <v>M2</v>
          </cell>
          <cell r="D9959">
            <v>12.12</v>
          </cell>
        </row>
        <row r="9960">
          <cell r="A9960">
            <v>95308</v>
          </cell>
          <cell r="B9960" t="str">
            <v>CURSO DE CAPACITAÇÃO PARA AJUDANTE DE ARMADOR (ENCARGOS COMPLEMENTARES) - HORISTA</v>
          </cell>
          <cell r="C9960" t="str">
            <v>H</v>
          </cell>
          <cell r="D9960">
            <v>0.08</v>
          </cell>
        </row>
        <row r="9961">
          <cell r="A9961">
            <v>95309</v>
          </cell>
          <cell r="B9961" t="str">
            <v>CURSO DE CAPACITAÇÃO PARA AJUDANTE DE CARPINTEIRO (ENCARGOS COMPLEMENTARES) - HORISTA</v>
          </cell>
          <cell r="C9961" t="str">
            <v>H</v>
          </cell>
          <cell r="D9961">
            <v>0.11</v>
          </cell>
        </row>
        <row r="9962">
          <cell r="A9962">
            <v>95310</v>
          </cell>
          <cell r="B9962" t="str">
            <v>CURSO DE CAPACITAÇÃO PARA AJUDANTE DE ESTRUTURA METÁLICA (ENCARGOS COMPLEMENTARES) - HORISTA</v>
          </cell>
          <cell r="C9962" t="str">
            <v>H</v>
          </cell>
          <cell r="D9962">
            <v>0.03</v>
          </cell>
        </row>
        <row r="9963">
          <cell r="A9963">
            <v>95311</v>
          </cell>
          <cell r="B9963" t="str">
            <v>CURSO DE CAPACITAÇÃO PARA AJUDANTE DE OPERAÇÃO EM GERAL (ENCARGOS COMPLEMENTARES) - HORISTA</v>
          </cell>
          <cell r="C9963" t="str">
            <v>H</v>
          </cell>
          <cell r="D9963">
            <v>0.09</v>
          </cell>
        </row>
        <row r="9964">
          <cell r="A9964">
            <v>95312</v>
          </cell>
          <cell r="B9964" t="str">
            <v>CURSO DE CAPACITAÇÃO PARA AJUDANTE DE PEDREIRO (ENCARGOS COMPLEMENTARES) - HORISTA</v>
          </cell>
          <cell r="C9964" t="str">
            <v>H</v>
          </cell>
          <cell r="D9964">
            <v>0.1</v>
          </cell>
        </row>
        <row r="9965">
          <cell r="A9965">
            <v>95313</v>
          </cell>
          <cell r="B9965" t="str">
            <v>CURSO DE CAPACITAÇÃO PARA AJUDANTE ESPECIALIZADO (ENCARGOS COMPLEMENTARES) - HORISTA</v>
          </cell>
          <cell r="C9965" t="str">
            <v>H</v>
          </cell>
          <cell r="D9965">
            <v>0.09</v>
          </cell>
        </row>
        <row r="9966">
          <cell r="A9966">
            <v>95314</v>
          </cell>
          <cell r="B9966" t="str">
            <v>CURSO DE CAPACITAÇÃO PARA ARMADOR (ENCARGOS COMPLEMENTARES) - HORISTA</v>
          </cell>
          <cell r="C9966" t="str">
            <v>H</v>
          </cell>
          <cell r="D9966">
            <v>0.11</v>
          </cell>
        </row>
        <row r="9967">
          <cell r="A9967">
            <v>95315</v>
          </cell>
          <cell r="B9967" t="str">
            <v>CURSO DE CAPACITAÇÃO PARA ASSENTADOR DE TUBOS (ENCARGOS COMPLEMENTARES) - HORISTA</v>
          </cell>
          <cell r="C9967" t="str">
            <v>H</v>
          </cell>
          <cell r="D9967">
            <v>0.19</v>
          </cell>
        </row>
        <row r="9968">
          <cell r="A9968">
            <v>95316</v>
          </cell>
          <cell r="B9968" t="str">
            <v>CURSO DE CAPACITAÇÃO PARA AUXILIAR DE ELETRICISTA (ENCARGOS COMPLEMENTARES) - HORISTA</v>
          </cell>
          <cell r="C9968" t="str">
            <v>H</v>
          </cell>
          <cell r="D9968">
            <v>0.28999999999999998</v>
          </cell>
        </row>
        <row r="9969">
          <cell r="A9969">
            <v>95317</v>
          </cell>
          <cell r="B9969" t="str">
            <v>CURSO DE CAPACITAÇÃO PARA AUXILIAR DE ENCANADOR OU BOMBEIRO HIDRÁULICO (ENCARGOS COMPLEMENTARES) - HORISTA</v>
          </cell>
          <cell r="C9969" t="str">
            <v>H</v>
          </cell>
          <cell r="D9969">
            <v>0.14000000000000001</v>
          </cell>
        </row>
        <row r="9970">
          <cell r="A9970">
            <v>95318</v>
          </cell>
          <cell r="B9970" t="str">
            <v>CURSO DE CAPACITAÇÃO PARA AUXILIAR DE LABORATÓRIO (ENCARGOS COMPLEMENTARES) - HORISTA</v>
          </cell>
          <cell r="C9970" t="str">
            <v>H</v>
          </cell>
          <cell r="D9970">
            <v>0.06</v>
          </cell>
        </row>
        <row r="9971">
          <cell r="A9971">
            <v>95319</v>
          </cell>
          <cell r="B9971" t="str">
            <v>CURSO DE CAPACITAÇÃO PARA AUXILIAR DE MECÂNICO (ENCARGOS COMPLEMENTARES) - HORISTA</v>
          </cell>
          <cell r="C9971" t="str">
            <v>H</v>
          </cell>
          <cell r="D9971">
            <v>0.06</v>
          </cell>
        </row>
        <row r="9972">
          <cell r="A9972">
            <v>95320</v>
          </cell>
          <cell r="B9972" t="str">
            <v>CURSO DE CAPACITAÇÃO PARA AUXILIAR DE SERRALHEIRO (ENCARGOS COMPLEMENTARES) - HORISTA</v>
          </cell>
          <cell r="C9972" t="str">
            <v>H</v>
          </cell>
          <cell r="D9972">
            <v>0.08</v>
          </cell>
        </row>
        <row r="9973">
          <cell r="A9973">
            <v>95321</v>
          </cell>
          <cell r="B9973" t="str">
            <v>CURSO DE CAPACITAÇÃO PARA AUXILIAR DE SERVIÇOS GERAIS (ENCARGOS COMPLEMENTARES) - HORISTA</v>
          </cell>
          <cell r="C9973" t="str">
            <v>H</v>
          </cell>
          <cell r="D9973">
            <v>7.0000000000000007E-2</v>
          </cell>
        </row>
        <row r="9974">
          <cell r="A9974">
            <v>95322</v>
          </cell>
          <cell r="B9974" t="str">
            <v>CURSO DE CAPACITAÇÃO PARA AUXILIAR DE TOPÓGRAFO (ENCARGOS COMPLEMENTARES) - HORISTA</v>
          </cell>
          <cell r="C9974" t="str">
            <v>H</v>
          </cell>
          <cell r="D9974">
            <v>0.06</v>
          </cell>
        </row>
        <row r="9975">
          <cell r="A9975">
            <v>95323</v>
          </cell>
          <cell r="B9975" t="str">
            <v>CURSO DE CAPACITAÇÃO PARA AUXILIAR TÉCNICO DE ENGENHARIA (ENCARGOS COMPLEMENTARES) - HORISTA</v>
          </cell>
          <cell r="C9975" t="str">
            <v>H</v>
          </cell>
          <cell r="D9975">
            <v>0.17</v>
          </cell>
        </row>
        <row r="9976">
          <cell r="A9976">
            <v>95324</v>
          </cell>
          <cell r="B9976" t="str">
            <v>CURSO DE CAPACITAÇÃO PARA AZULEJISTA OU LADRILHISTA (ENCARGOS COMPLEMENTARES) - HORISTA</v>
          </cell>
          <cell r="C9976" t="str">
            <v>H</v>
          </cell>
          <cell r="D9976">
            <v>0.13</v>
          </cell>
        </row>
        <row r="9977">
          <cell r="A9977">
            <v>95325</v>
          </cell>
          <cell r="B9977" t="str">
            <v>CURSO DE CAPACITAÇÃO PARA BLASTER, DINAMITADOR OU CABO DE FOGO (ENCARGOS COMPLEMENTARES) - HORISTA</v>
          </cell>
          <cell r="C9977" t="str">
            <v>H</v>
          </cell>
          <cell r="D9977">
            <v>0.21</v>
          </cell>
        </row>
        <row r="9978">
          <cell r="A9978">
            <v>95326</v>
          </cell>
          <cell r="B9978" t="str">
            <v>CURSO DE CAPACITAÇÃO PARA CADASTRISTA DE REDES DE AGUA E ESGOTO (ENCARGOS COMPLEMENTARES) - HORISTA</v>
          </cell>
          <cell r="C9978" t="str">
            <v>H</v>
          </cell>
          <cell r="D9978">
            <v>7.0000000000000007E-2</v>
          </cell>
        </row>
        <row r="9979">
          <cell r="A9979">
            <v>95327</v>
          </cell>
          <cell r="B9979" t="str">
            <v>CURSO DE CAPACITAÇÃO PARA CALAFETADOR/CALAFATE (ENCARGOS COMPLEMENTARES) - HORISTA</v>
          </cell>
          <cell r="C9979" t="str">
            <v>H</v>
          </cell>
          <cell r="D9979">
            <v>0.14000000000000001</v>
          </cell>
        </row>
        <row r="9980">
          <cell r="A9980">
            <v>95328</v>
          </cell>
          <cell r="B9980" t="str">
            <v>CURSO DE CAPACITAÇÃO PARA CALCETEIRO (ENCARGOS COMPLEMENTARES) - HORISTA</v>
          </cell>
          <cell r="C9980" t="str">
            <v>H</v>
          </cell>
          <cell r="D9980">
            <v>0.12</v>
          </cell>
        </row>
        <row r="9981">
          <cell r="A9981">
            <v>95329</v>
          </cell>
          <cell r="B9981" t="str">
            <v>CURSO DE CAPACITAÇÃO PARA CARPINTEIRO DE ESQUADRIA (ENCARGOS COMPLEMENTARES) - HORISTA</v>
          </cell>
          <cell r="C9981" t="str">
            <v>H</v>
          </cell>
          <cell r="D9981">
            <v>0.14000000000000001</v>
          </cell>
        </row>
        <row r="9982">
          <cell r="A9982">
            <v>95330</v>
          </cell>
          <cell r="B9982" t="str">
            <v>CURSO DE CAPACITAÇÃO PARA CARPINTEIRO DE FÔRMAS (ENCARGOS COMPLEMENTARES) - HORISTA</v>
          </cell>
          <cell r="C9982" t="str">
            <v>H</v>
          </cell>
          <cell r="D9982">
            <v>0.11</v>
          </cell>
        </row>
        <row r="9983">
          <cell r="A9983">
            <v>95331</v>
          </cell>
          <cell r="B9983" t="str">
            <v>CURSO DE CAPACITAÇÃO PARA CAVOUQUEIRO OU OPERADOR PERFURATRIZ/ROMPEDOR (ENCARGOS COMPLEMENTARES) - HORISTA</v>
          </cell>
          <cell r="C9983" t="str">
            <v>H</v>
          </cell>
          <cell r="D9983">
            <v>0.06</v>
          </cell>
        </row>
        <row r="9984">
          <cell r="A9984">
            <v>95332</v>
          </cell>
          <cell r="B9984" t="str">
            <v>CURSO DE CAPACITAÇÃO PARA ELETRICISTA (ENCARGOS COMPLEMENTARES) - HORISTA</v>
          </cell>
          <cell r="C9984" t="str">
            <v>H</v>
          </cell>
          <cell r="D9984">
            <v>0.39</v>
          </cell>
        </row>
        <row r="9985">
          <cell r="A9985">
            <v>95333</v>
          </cell>
          <cell r="B9985" t="str">
            <v>CURSO DE CAPACITAÇÃO PARA ELETRICISTA INDUSTRIAL (ENCARGOS COMPLEMENTARES) - HORISTA</v>
          </cell>
          <cell r="C9985" t="str">
            <v>H</v>
          </cell>
          <cell r="D9985">
            <v>0.5</v>
          </cell>
        </row>
        <row r="9986">
          <cell r="A9986">
            <v>95334</v>
          </cell>
          <cell r="B9986" t="str">
            <v>CURSO DE CAPACITAÇÃO PARA ELETROTÉCNICO (ENCARGOS COMPLEMENTARES) - HORISTA</v>
          </cell>
          <cell r="C9986" t="str">
            <v>H</v>
          </cell>
          <cell r="D9986">
            <v>0.5</v>
          </cell>
        </row>
        <row r="9987">
          <cell r="A9987">
            <v>95335</v>
          </cell>
          <cell r="B9987" t="str">
            <v>CURSO DE CAPACITAÇÃO PARA ENCANADOR OU BOMBEIRO HIDRÁULICO (ENCARGOS COMPLEMENTARES) - HORISTA</v>
          </cell>
          <cell r="C9987" t="str">
            <v>H</v>
          </cell>
          <cell r="D9987">
            <v>0.19</v>
          </cell>
        </row>
        <row r="9988">
          <cell r="A9988">
            <v>95336</v>
          </cell>
          <cell r="B9988" t="str">
            <v>CURSO DE CAPACITAÇÃO PARA ESTUCADOR (ENCARGOS COMPLEMENTARES) - HORISTA</v>
          </cell>
          <cell r="C9988" t="str">
            <v>H</v>
          </cell>
          <cell r="D9988">
            <v>0.1</v>
          </cell>
        </row>
        <row r="9989">
          <cell r="A9989">
            <v>95337</v>
          </cell>
          <cell r="B9989" t="str">
            <v>CURSO DE CAPACITAÇÃO PARA GESSEIRO (ENCARGOS COMPLEMENTARES) - HORISTA</v>
          </cell>
          <cell r="C9989" t="str">
            <v>H</v>
          </cell>
          <cell r="D9989">
            <v>0.1</v>
          </cell>
        </row>
        <row r="9990">
          <cell r="A9990">
            <v>95338</v>
          </cell>
          <cell r="B9990" t="str">
            <v>CURSO DE CAPACITAÇÃO PARA IMPERMEABILIZADOR (ENCARGOS COMPLEMENTARES) - HORISTA</v>
          </cell>
          <cell r="C9990" t="str">
            <v>H</v>
          </cell>
          <cell r="D9990">
            <v>0.22</v>
          </cell>
        </row>
        <row r="9991">
          <cell r="A9991">
            <v>95339</v>
          </cell>
          <cell r="B9991" t="str">
            <v>CURSO DE CAPACITAÇÃO PARA MAÇARIQUEIRO (ENCARGOS COMPLEMENTARES) - HORISTA</v>
          </cell>
          <cell r="C9991" t="str">
            <v>H</v>
          </cell>
          <cell r="D9991">
            <v>0.18</v>
          </cell>
        </row>
        <row r="9992">
          <cell r="A9992">
            <v>95340</v>
          </cell>
          <cell r="B9992" t="str">
            <v>CURSO DE CAPACITAÇÃO PARA MARCENEIRO (ENCARGOS COMPLEMENTARES) - HORISTA</v>
          </cell>
          <cell r="C9992" t="str">
            <v>H</v>
          </cell>
          <cell r="D9992">
            <v>0.13</v>
          </cell>
        </row>
        <row r="9993">
          <cell r="A9993">
            <v>95341</v>
          </cell>
          <cell r="B9993" t="str">
            <v>CURSO DE CAPACITAÇÃO PARA MARMORISTA/GRANITEIRO (ENCARGOS COMPLEMENTARES) - HORISTA</v>
          </cell>
          <cell r="C9993" t="str">
            <v>H</v>
          </cell>
          <cell r="D9993">
            <v>0.14000000000000001</v>
          </cell>
        </row>
        <row r="9994">
          <cell r="A9994">
            <v>95342</v>
          </cell>
          <cell r="B9994" t="str">
            <v>CURSO DE CAPACITAÇÃO PARA MECÂNICO DE EQUIPAMENTOS PESADOS (ENCARGOS COMPLEMENTARES) - HORISTA</v>
          </cell>
          <cell r="C9994" t="str">
            <v>H</v>
          </cell>
          <cell r="D9994">
            <v>0.08</v>
          </cell>
        </row>
        <row r="9995">
          <cell r="A9995">
            <v>95343</v>
          </cell>
          <cell r="B9995" t="str">
            <v>CURSO DE CAPACITAÇÃO PARA MONTADOR  DE TUBO AÇO/EQUIPAMENTOS (ENCARGOS COMPLEMENTARES) - HORISTA</v>
          </cell>
          <cell r="C9995" t="str">
            <v>H</v>
          </cell>
          <cell r="D9995">
            <v>0.19</v>
          </cell>
        </row>
        <row r="9996">
          <cell r="A9996">
            <v>95344</v>
          </cell>
          <cell r="B9996" t="str">
            <v>CURSO DE CAPACITAÇÃO PARA MONTADOR DE ESTRUTURA METÁLICA (ENCARGOS COMPLEMENTARES) - HORISTA</v>
          </cell>
          <cell r="C9996" t="str">
            <v>H</v>
          </cell>
          <cell r="D9996">
            <v>0.06</v>
          </cell>
        </row>
        <row r="9997">
          <cell r="A9997">
            <v>95345</v>
          </cell>
          <cell r="B9997" t="str">
            <v>CURSO DE CAPACITAÇÃO PARA MONTADOR ELETROMECÂNICO (ENCARGOS COMPLEMENTARES) - HORISTA</v>
          </cell>
          <cell r="C9997" t="str">
            <v>H</v>
          </cell>
          <cell r="D9997">
            <v>0.44</v>
          </cell>
        </row>
        <row r="9998">
          <cell r="A9998">
            <v>95346</v>
          </cell>
          <cell r="B9998" t="str">
            <v>CURSO DE CAPACITAÇÃO PARA MOTORISTA DE BASCULANTE (ENCARGOS COMPLEMENTARES) - HORISTA</v>
          </cell>
          <cell r="C9998" t="str">
            <v>H</v>
          </cell>
          <cell r="D9998">
            <v>0.04</v>
          </cell>
        </row>
        <row r="9999">
          <cell r="A9999">
            <v>95347</v>
          </cell>
          <cell r="B9999" t="str">
            <v>CURSO DE CAPACITAÇÃO PARA MOTORISTA DE CAMINHÃO (ENCARGOS COMPLEMENTARES) - HORISTA</v>
          </cell>
          <cell r="C9999" t="str">
            <v>H</v>
          </cell>
          <cell r="D9999">
            <v>0.04</v>
          </cell>
        </row>
        <row r="10000">
          <cell r="A10000">
            <v>95348</v>
          </cell>
          <cell r="B10000" t="str">
            <v>CURSO DE CAPACITAÇÃO PARA MOTORISTA DE CAMINHÃO E CARRETA (ENCARGOS COMPLEMENTARES) - HORISTA</v>
          </cell>
          <cell r="C10000" t="str">
            <v>H</v>
          </cell>
          <cell r="D10000">
            <v>0.04</v>
          </cell>
        </row>
        <row r="10001">
          <cell r="A10001">
            <v>95349</v>
          </cell>
          <cell r="B10001" t="str">
            <v>CURSO DE CAPACITAÇÃO PARA MOTORISTA DE VEÍCULO LEVE (ENCARGOS COMPLEMENTARES) - HORISTA</v>
          </cell>
          <cell r="C10001" t="str">
            <v>H</v>
          </cell>
          <cell r="D10001">
            <v>0.04</v>
          </cell>
        </row>
        <row r="10002">
          <cell r="A10002">
            <v>95350</v>
          </cell>
          <cell r="B10002" t="str">
            <v>CURSO DE CAPACITAÇÃO PARA MOTORISTA DE VEÍCULO PESADO (ENCARGOS COMPLEMENTARES) - HORISTA</v>
          </cell>
          <cell r="C10002" t="str">
            <v>H</v>
          </cell>
          <cell r="D10002">
            <v>0.04</v>
          </cell>
        </row>
        <row r="10003">
          <cell r="A10003">
            <v>95351</v>
          </cell>
          <cell r="B10003" t="str">
            <v>CURSO DE CAPACITAÇÃO PARA MOTORISTA OPERADOR DE MUNCK (ENCARGOS COMPLEMENTARES) - HORISTA</v>
          </cell>
          <cell r="C10003" t="str">
            <v>H</v>
          </cell>
          <cell r="D10003">
            <v>0.15</v>
          </cell>
        </row>
        <row r="10004">
          <cell r="A10004">
            <v>95352</v>
          </cell>
          <cell r="B10004" t="str">
            <v>CURSO DE CAPACITAÇÃO PARA NIVELADOR (ENCARGOS COMPLEMENTARES) - HORISTA</v>
          </cell>
          <cell r="C10004" t="str">
            <v>H</v>
          </cell>
          <cell r="D10004">
            <v>0.06</v>
          </cell>
        </row>
        <row r="10005">
          <cell r="A10005">
            <v>95353</v>
          </cell>
          <cell r="B10005" t="str">
            <v>CURSO DE CAPACITAÇÃO PARA OPERADOR DE ACABADORA (ENCARGOS COMPLEMENTARES) - HORISTA</v>
          </cell>
          <cell r="C10005" t="str">
            <v>H</v>
          </cell>
          <cell r="D10005">
            <v>7.0000000000000007E-2</v>
          </cell>
        </row>
        <row r="10006">
          <cell r="A10006">
            <v>95354</v>
          </cell>
          <cell r="B10006" t="str">
            <v>CURSO DE CAPACITAÇÃO PARA OPERADOR DE BETONEIRA (CAMINHÃO) (ENCARGOS COMPLEMENTARES) - HORISTA</v>
          </cell>
          <cell r="C10006" t="str">
            <v>H</v>
          </cell>
          <cell r="D10006">
            <v>7.0000000000000007E-2</v>
          </cell>
        </row>
        <row r="10007">
          <cell r="A10007">
            <v>95355</v>
          </cell>
          <cell r="B10007" t="str">
            <v>CURSO DE CAPACITAÇÃO PARA OPERADOR DE COMPRESSOR OU COMPRESSORISTA (ENCARGOS COMPLEMENTARES) - HORISTA</v>
          </cell>
          <cell r="C10007" t="str">
            <v>H</v>
          </cell>
          <cell r="D10007">
            <v>0.04</v>
          </cell>
        </row>
        <row r="10008">
          <cell r="A10008">
            <v>95356</v>
          </cell>
          <cell r="B10008" t="str">
            <v>CURSO DE CAPACITAÇÃO PARA OPERADOR DE DEMARCADORA DE FAIXAS (ENCARGOS COMPLEMENTARES) - HORISTA</v>
          </cell>
          <cell r="C10008" t="str">
            <v>H</v>
          </cell>
          <cell r="D10008">
            <v>7.0000000000000007E-2</v>
          </cell>
        </row>
        <row r="10009">
          <cell r="A10009">
            <v>95357</v>
          </cell>
          <cell r="B10009" t="str">
            <v>CURSO DE CAPACITAÇÃO PARA OPERADOR DE ESCAVADEIRA (ENCARGOS COMPLEMENTARES) - HORISTA</v>
          </cell>
          <cell r="C10009" t="str">
            <v>H</v>
          </cell>
          <cell r="D10009">
            <v>0.11</v>
          </cell>
        </row>
        <row r="10010">
          <cell r="A10010">
            <v>95358</v>
          </cell>
          <cell r="B10010" t="str">
            <v>CURSO DE CAPACITAÇÃO PARA OPERADOR DE GUINCHO (ENCARGOS COMPLEMENTARES) - HORISTA</v>
          </cell>
          <cell r="C10010" t="str">
            <v>H</v>
          </cell>
          <cell r="D10010">
            <v>0.08</v>
          </cell>
        </row>
        <row r="10011">
          <cell r="A10011">
            <v>95359</v>
          </cell>
          <cell r="B10011" t="str">
            <v>CURSO DE CAPACITAÇÃO PARA OPERADOR DE GUINDASTE (ENCARGOS COMPLEMENTARES) - HORISTA</v>
          </cell>
          <cell r="C10011" t="str">
            <v>H</v>
          </cell>
          <cell r="D10011">
            <v>0.19</v>
          </cell>
        </row>
        <row r="10012">
          <cell r="A10012">
            <v>95360</v>
          </cell>
          <cell r="B10012" t="str">
            <v>CURSO DE CAPACITAÇÃO PARA OPERADOR DE MÁQUINAS E EQUIPAMENTOS (ENCARGOS COMPLEMENTARES) - HORISTA</v>
          </cell>
          <cell r="C10012" t="str">
            <v>H</v>
          </cell>
          <cell r="D10012">
            <v>0.09</v>
          </cell>
        </row>
        <row r="10013">
          <cell r="A10013">
            <v>95361</v>
          </cell>
          <cell r="B10013" t="str">
            <v>CURSO DE CAPACITAÇÃO PARA OPERADOR DE MARTELETE OU MARTELETEIRO (ENCARGOS COMPLEMENTARES) - HORISTA</v>
          </cell>
          <cell r="C10013" t="str">
            <v>H</v>
          </cell>
          <cell r="D10013">
            <v>0.04</v>
          </cell>
        </row>
        <row r="10014">
          <cell r="A10014">
            <v>95362</v>
          </cell>
          <cell r="B10014" t="str">
            <v>CURSO DE CAPACITAÇÃO PARA OPERADOR DE MOTO-ESCREIPER (ENCARGOS COMPLEMENTARES) - HORISTA</v>
          </cell>
          <cell r="C10014" t="str">
            <v>H</v>
          </cell>
          <cell r="D10014">
            <v>0.11</v>
          </cell>
        </row>
        <row r="10015">
          <cell r="A10015">
            <v>95363</v>
          </cell>
          <cell r="B10015" t="str">
            <v>CURSO DE CAPACITAÇÃO PARA OPERADOR DE MOTONIVELADORA (ENCARGOS COMPLEMENTARES) - HORISTA</v>
          </cell>
          <cell r="C10015" t="str">
            <v>H</v>
          </cell>
          <cell r="D10015">
            <v>0.11</v>
          </cell>
        </row>
        <row r="10016">
          <cell r="A10016">
            <v>95364</v>
          </cell>
          <cell r="B10016" t="str">
            <v>CURSO DE CAPACITAÇÃO PARA OPERADOR DE PÁ CARREGADEIRA (ENCARGOS COMPLEMENTARES) - HORISTA</v>
          </cell>
          <cell r="C10016" t="str">
            <v>H</v>
          </cell>
          <cell r="D10016">
            <v>7.0000000000000007E-2</v>
          </cell>
        </row>
        <row r="10017">
          <cell r="A10017">
            <v>95365</v>
          </cell>
          <cell r="B10017" t="str">
            <v>CURSO DE CAPACITAÇÃO PARA OPERADOR DE PAVIMENTADORA (ENCARGOS COMPLEMENTARES) - HORISTA</v>
          </cell>
          <cell r="C10017" t="str">
            <v>H</v>
          </cell>
          <cell r="D10017">
            <v>7.0000000000000007E-2</v>
          </cell>
        </row>
        <row r="10018">
          <cell r="A10018">
            <v>95366</v>
          </cell>
          <cell r="B10018" t="str">
            <v>CURSO DE CAPACITAÇÃO PARA OPERADOR DE ROLO COMPACTADOR (ENCARGOS COMPLEMENTARES) - HORISTA</v>
          </cell>
          <cell r="C10018" t="str">
            <v>H</v>
          </cell>
          <cell r="D10018">
            <v>0.06</v>
          </cell>
        </row>
        <row r="10019">
          <cell r="A10019">
            <v>95367</v>
          </cell>
          <cell r="B10019" t="str">
            <v>CURSO DE CAPACITAÇÃO PARA OPERADOR DE USINA DE ASFALTO, DE SOLOS OU DE CONCRETO (ENCARGOS COMPLEMENTARES) - HORISTA</v>
          </cell>
          <cell r="C10019" t="str">
            <v>H</v>
          </cell>
          <cell r="D10019">
            <v>7.0000000000000007E-2</v>
          </cell>
        </row>
        <row r="10020">
          <cell r="A10020">
            <v>95368</v>
          </cell>
          <cell r="B10020" t="str">
            <v>CURSO DE CAPACITAÇÃO PARA OPERADOR JATO DE AREIA OU JATISTA (ENCARGOS COMPLEMENTARES) - HORISTA</v>
          </cell>
          <cell r="C10020" t="str">
            <v>H</v>
          </cell>
          <cell r="D10020">
            <v>0.06</v>
          </cell>
        </row>
        <row r="10021">
          <cell r="A10021">
            <v>95369</v>
          </cell>
          <cell r="B10021" t="str">
            <v>CURSO DE CAPACITAÇÃO PARA OPERADOR PARA BATE ESTACAS (ENCARGOS COMPLEMENTARES) - HORISTA</v>
          </cell>
          <cell r="C10021" t="str">
            <v>H</v>
          </cell>
          <cell r="D10021">
            <v>0.05</v>
          </cell>
        </row>
        <row r="10022">
          <cell r="A10022">
            <v>95370</v>
          </cell>
          <cell r="B10022" t="str">
            <v>CURSO DE CAPACITAÇÃO PARA PASTILHEIRO (ENCARGOS COMPLEMENTARES) - HORISTA</v>
          </cell>
          <cell r="C10022" t="str">
            <v>H</v>
          </cell>
          <cell r="D10022">
            <v>0.18</v>
          </cell>
        </row>
        <row r="10023">
          <cell r="A10023">
            <v>95371</v>
          </cell>
          <cell r="B10023" t="str">
            <v>CURSO DE CAPACITAÇÃO PARA PEDREIRO (ENCARGOS COMPLEMENTARES) - HORISTA</v>
          </cell>
          <cell r="C10023" t="str">
            <v>H</v>
          </cell>
          <cell r="D10023">
            <v>0.21</v>
          </cell>
        </row>
        <row r="10024">
          <cell r="A10024">
            <v>95372</v>
          </cell>
          <cell r="B10024" t="str">
            <v>CURSO DE CAPACITAÇÃO PARA PINTOR (ENCARGOS COMPLEMENTARES) - HORISTA</v>
          </cell>
          <cell r="C10024" t="str">
            <v>H</v>
          </cell>
          <cell r="D10024">
            <v>0.15</v>
          </cell>
        </row>
        <row r="10025">
          <cell r="A10025">
            <v>95373</v>
          </cell>
          <cell r="B10025" t="str">
            <v>CURSO DE CAPACITAÇÃO PARA PINTOR DE LETREIROS (ENCARGOS COMPLEMENTARES) - HORISTA</v>
          </cell>
          <cell r="C10025" t="str">
            <v>H</v>
          </cell>
          <cell r="D10025">
            <v>0.15</v>
          </cell>
        </row>
        <row r="10026">
          <cell r="A10026">
            <v>95374</v>
          </cell>
          <cell r="B10026" t="str">
            <v>CURSO DE CAPACITAÇÃO PARA PINTOR PARA TINTA EPÓXI (ENCARGOS COMPLEMENTARES) - HORISTA</v>
          </cell>
          <cell r="C10026" t="str">
            <v>H</v>
          </cell>
          <cell r="D10026">
            <v>0.17</v>
          </cell>
        </row>
        <row r="10027">
          <cell r="A10027">
            <v>95375</v>
          </cell>
          <cell r="B10027" t="str">
            <v>CURSO DE CAPACITAÇÃO PARA POCEIRO (ENCARGOS COMPLEMENTARES) - HORISTA</v>
          </cell>
          <cell r="C10027" t="str">
            <v>H</v>
          </cell>
          <cell r="D10027">
            <v>0.23</v>
          </cell>
        </row>
        <row r="10028">
          <cell r="A10028">
            <v>95376</v>
          </cell>
          <cell r="B10028" t="str">
            <v>CURSO DE CAPACITAÇÃO PARA RASTELEIRO (ENCARGOS COMPLEMENTARES) - HORISTA</v>
          </cell>
          <cell r="C10028" t="str">
            <v>H</v>
          </cell>
          <cell r="D10028">
            <v>0.01</v>
          </cell>
        </row>
        <row r="10029">
          <cell r="A10029">
            <v>95377</v>
          </cell>
          <cell r="B10029" t="str">
            <v>CURSO DE CAPACITAÇÃO PARA SERRALHEIRO (ENCARGOS COMPLEMENTARES) - HORISTA</v>
          </cell>
          <cell r="C10029" t="str">
            <v>H</v>
          </cell>
          <cell r="D10029">
            <v>0.11</v>
          </cell>
        </row>
        <row r="10030">
          <cell r="A10030">
            <v>95378</v>
          </cell>
          <cell r="B10030" t="str">
            <v>CURSO DE CAPACITAÇÃO PARA SERVENTE (ENCARGOS COMPLEMENTARES) - HORISTA</v>
          </cell>
          <cell r="C10030" t="str">
            <v>H</v>
          </cell>
          <cell r="D10030">
            <v>0.16</v>
          </cell>
        </row>
        <row r="10031">
          <cell r="A10031">
            <v>95379</v>
          </cell>
          <cell r="B10031" t="str">
            <v>CURSO DE CAPACITAÇÃO PARA SOLDADOR (ENCARGOS COMPLEMENTARES) - HORISTA</v>
          </cell>
          <cell r="C10031" t="str">
            <v>H</v>
          </cell>
          <cell r="D10031">
            <v>0.11</v>
          </cell>
        </row>
        <row r="10032">
          <cell r="A10032">
            <v>95380</v>
          </cell>
          <cell r="B10032" t="str">
            <v>CURSO DE CAPACITAÇÃO PARA SOLDADOR A (PARA SOLDA A SER TESTADA COM RAIOS  X ) (ENCARGOS COMPLEMENTARES) - HORISTA</v>
          </cell>
          <cell r="C10032" t="str">
            <v>H</v>
          </cell>
          <cell r="D10032">
            <v>0.12</v>
          </cell>
        </row>
        <row r="10033">
          <cell r="A10033">
            <v>95381</v>
          </cell>
          <cell r="B10033" t="str">
            <v>CURSO DE CAPACITAÇÃO PARA SONDADOR (ENCARGOS COMPLEMENTARES) - HORISTA</v>
          </cell>
          <cell r="C10033" t="str">
            <v>H</v>
          </cell>
          <cell r="D10033">
            <v>0.23</v>
          </cell>
        </row>
        <row r="10034">
          <cell r="A10034">
            <v>95382</v>
          </cell>
          <cell r="B10034" t="str">
            <v>CURSO DE CAPACITAÇÃO PARA TAQUEADOR OU TAQUEIRO (ENCARGOS COMPLEMENTARES) - HORISTA</v>
          </cell>
          <cell r="C10034" t="str">
            <v>H</v>
          </cell>
          <cell r="D10034">
            <v>0.09</v>
          </cell>
        </row>
        <row r="10035">
          <cell r="A10035">
            <v>95383</v>
          </cell>
          <cell r="B10035" t="str">
            <v>CURSO DE CAPACITAÇÃO PARA TÉCNICO DE LABORATÓRIO (ENCARGOS COMPLEMENTARES) - HORISTA</v>
          </cell>
          <cell r="C10035" t="str">
            <v>H</v>
          </cell>
          <cell r="D10035">
            <v>0.13</v>
          </cell>
        </row>
        <row r="10036">
          <cell r="A10036">
            <v>95384</v>
          </cell>
          <cell r="B10036" t="str">
            <v>CURSO DE CAPACITAÇÃO PARA TÉCNICO DE SONDAGEM (ENCARGOS COMPLEMENTARES) - HORISTA</v>
          </cell>
          <cell r="C10036" t="str">
            <v>H</v>
          </cell>
          <cell r="D10036">
            <v>0.23</v>
          </cell>
        </row>
        <row r="10037">
          <cell r="A10037">
            <v>95385</v>
          </cell>
          <cell r="B10037" t="str">
            <v>CURSO DE CAPACITAÇÃO PARA TELHADISTA (ENCARGOS COMPLEMENTARES) - HORISTA</v>
          </cell>
          <cell r="C10037" t="str">
            <v>H</v>
          </cell>
          <cell r="D10037">
            <v>0.1</v>
          </cell>
        </row>
        <row r="10038">
          <cell r="A10038">
            <v>95386</v>
          </cell>
          <cell r="B10038" t="str">
            <v>CURSO DE CAPACITAÇÃO PARA TRATORISTA (ENCARGOS COMPLEMENTARES) - HORISTA</v>
          </cell>
          <cell r="C10038" t="str">
            <v>H</v>
          </cell>
          <cell r="D10038">
            <v>0.1</v>
          </cell>
        </row>
        <row r="10039">
          <cell r="A10039">
            <v>95387</v>
          </cell>
          <cell r="B10039" t="str">
            <v>CURSO DE CAPACITAÇÃO PARA VIDRACEIRO (ENCARGOS COMPLEMENTARES) - HORISTA</v>
          </cell>
          <cell r="C10039" t="str">
            <v>H</v>
          </cell>
          <cell r="D10039">
            <v>0.13</v>
          </cell>
        </row>
        <row r="10040">
          <cell r="A10040">
            <v>95388</v>
          </cell>
          <cell r="B10040" t="str">
            <v>CURSO DE CAPACITAÇÃO PARA VIGIA NOTURNO (ENCARGOS COMPLEMENTARES) - HORISTA</v>
          </cell>
          <cell r="C10040" t="str">
            <v>H</v>
          </cell>
          <cell r="D10040">
            <v>0.05</v>
          </cell>
        </row>
        <row r="10041">
          <cell r="A10041">
            <v>95389</v>
          </cell>
          <cell r="B10041" t="str">
            <v>CURSO DE CAPACITAÇÃO PARA OPERADOR DE BETONEIRA ESTACIONÁRIA/MISTURADOR (ENCARGOS COMPLEMENTARES) - HORISTA</v>
          </cell>
          <cell r="C10041" t="str">
            <v>H</v>
          </cell>
          <cell r="D10041">
            <v>7.0000000000000007E-2</v>
          </cell>
        </row>
        <row r="10042">
          <cell r="A10042">
            <v>95390</v>
          </cell>
          <cell r="B10042" t="str">
            <v>CURSO DE CAPACITAÇÃO PARA JARDINEIRO (ENCARGOS COMPLEMENTARES) - HORISTA</v>
          </cell>
          <cell r="C10042" t="str">
            <v>H</v>
          </cell>
          <cell r="D10042">
            <v>0.03</v>
          </cell>
        </row>
        <row r="10043">
          <cell r="A10043">
            <v>95391</v>
          </cell>
          <cell r="B10043" t="str">
            <v>CURSO DE CAPACITAÇÃO PARA DESENHISTA DETALHISTA (ENCARGOS COMPLEMENTARES) - HORISTA</v>
          </cell>
          <cell r="C10043" t="str">
            <v>H</v>
          </cell>
          <cell r="D10043">
            <v>7.0000000000000007E-2</v>
          </cell>
        </row>
        <row r="10044">
          <cell r="A10044">
            <v>95392</v>
          </cell>
          <cell r="B10044" t="str">
            <v>CURSO DE CAPACITAÇÃO PARA ALMOXARIFE (ENCARGOS COMPLEMENTARES) - HORISTA</v>
          </cell>
          <cell r="C10044" t="str">
            <v>H</v>
          </cell>
          <cell r="D10044">
            <v>0.05</v>
          </cell>
        </row>
        <row r="10045">
          <cell r="A10045">
            <v>95393</v>
          </cell>
          <cell r="B10045" t="str">
            <v>CURSO DE CAPACITAÇÃO PARA APONTADOR OU APROPRIADOR (ENCARGOS COMPLEMENTARES) - HORISTA</v>
          </cell>
          <cell r="C10045" t="str">
            <v>H</v>
          </cell>
          <cell r="D10045">
            <v>0.2</v>
          </cell>
        </row>
        <row r="10046">
          <cell r="A10046">
            <v>95394</v>
          </cell>
          <cell r="B10046" t="str">
            <v>CURSO DE CAPACITAÇÃO PARA ARQUITETO DE OBRA JÚNIOR (ENCARGOS COMPLEMENTARES) - HORISTA</v>
          </cell>
          <cell r="C10046" t="str">
            <v>H</v>
          </cell>
          <cell r="D10046">
            <v>0.5</v>
          </cell>
        </row>
        <row r="10047">
          <cell r="A10047">
            <v>95395</v>
          </cell>
          <cell r="B10047" t="str">
            <v>CURSO DE CAPACITAÇÃO PARA ARQUITETO DE OBRA PLENO (ENCARGOS COMPLEMENTARES) - HORISTA</v>
          </cell>
          <cell r="C10047" t="str">
            <v>H</v>
          </cell>
          <cell r="D10047">
            <v>0.56999999999999995</v>
          </cell>
        </row>
        <row r="10048">
          <cell r="A10048">
            <v>95396</v>
          </cell>
          <cell r="B10048" t="str">
            <v>CURSO DE CAPACITAÇÃO PARA ARQUITETO DE OBRA SÊNIOR (ENCARGOS COMPLEMENTARES) - HORISTA</v>
          </cell>
          <cell r="C10048" t="str">
            <v>H</v>
          </cell>
          <cell r="D10048">
            <v>0.68</v>
          </cell>
        </row>
        <row r="10049">
          <cell r="A10049">
            <v>95397</v>
          </cell>
          <cell r="B10049" t="str">
            <v>CURSO DE CAPACITAÇÃO PARA AUXILIAR DE DESENHISTA (ENCARGOS COMPLEMENTARES) - HORISTA</v>
          </cell>
          <cell r="C10049" t="str">
            <v>H</v>
          </cell>
          <cell r="D10049">
            <v>0.06</v>
          </cell>
        </row>
        <row r="10050">
          <cell r="A10050">
            <v>95398</v>
          </cell>
          <cell r="B10050" t="str">
            <v>CURSO DE CAPACITAÇÃO PARA AUXILIAR DE ESCRITÓRIO (ENCARGOS COMPLEMENTARES) - HORISTA</v>
          </cell>
          <cell r="C10050" t="str">
            <v>H</v>
          </cell>
          <cell r="D10050">
            <v>0.05</v>
          </cell>
        </row>
        <row r="10051">
          <cell r="A10051">
            <v>95399</v>
          </cell>
          <cell r="B10051" t="str">
            <v>CURSO DE CAPACITAÇÃO PARA DESENHISTA COPISTA (ENCARGOS COMPLEMENTARES) - HORISTA</v>
          </cell>
          <cell r="C10051" t="str">
            <v>H</v>
          </cell>
          <cell r="D10051">
            <v>0.06</v>
          </cell>
        </row>
        <row r="10052">
          <cell r="A10052">
            <v>95400</v>
          </cell>
          <cell r="B10052" t="str">
            <v>CURSO DE CAPACITAÇÃO PARA DESENHISTA PROJETISTA (ENCARGOS COMPLEMENTARES) - HORISTA</v>
          </cell>
          <cell r="C10052" t="str">
            <v>H</v>
          </cell>
          <cell r="D10052">
            <v>0.11</v>
          </cell>
        </row>
        <row r="10053">
          <cell r="A10053">
            <v>95401</v>
          </cell>
          <cell r="B10053" t="str">
            <v>CURSO DE CAPACITAÇÃO PARA ENCARREGADO GERAL (ENCARGOS COMPLEMENTARES) - HORISTA</v>
          </cell>
          <cell r="C10053" t="str">
            <v>H</v>
          </cell>
          <cell r="D10053">
            <v>0.28999999999999998</v>
          </cell>
        </row>
        <row r="10054">
          <cell r="A10054">
            <v>95402</v>
          </cell>
          <cell r="B10054" t="str">
            <v>CURSO DE CAPACITAÇÃO PARA ENGENHEIRO CIVIL DE OBRA JÚNIOR (ENCARGOS COMPLEMENTARES) - HORISTA</v>
          </cell>
          <cell r="C10054" t="str">
            <v>H</v>
          </cell>
          <cell r="D10054">
            <v>0.94</v>
          </cell>
        </row>
        <row r="10055">
          <cell r="A10055">
            <v>95403</v>
          </cell>
          <cell r="B10055" t="str">
            <v>CURSO DE CAPACITAÇÃO PARA ENGENHEIRO CIVIL DE OBRA PLENO (ENCARGOS COMPLEMENTARES) - HORISTA</v>
          </cell>
          <cell r="C10055" t="str">
            <v>H</v>
          </cell>
          <cell r="D10055">
            <v>1.18</v>
          </cell>
        </row>
        <row r="10056">
          <cell r="A10056">
            <v>95404</v>
          </cell>
          <cell r="B10056" t="str">
            <v>CURSO DE CAPACITAÇÃO PARA ENGENHEIRO CIVIL DE OBRA SÊNIOR (ENCARGOS COMPLEMENTARES) - HORISTA</v>
          </cell>
          <cell r="C10056" t="str">
            <v>H</v>
          </cell>
          <cell r="D10056">
            <v>1.56</v>
          </cell>
        </row>
        <row r="10057">
          <cell r="A10057">
            <v>95405</v>
          </cell>
          <cell r="B10057" t="str">
            <v>CURSO DE CAPACITAÇÃO PARA MESTRE DE OBRAS (ENCARGOS COMPLEMENTARES) - HORISTA</v>
          </cell>
          <cell r="C10057" t="str">
            <v>H</v>
          </cell>
          <cell r="D10057">
            <v>0.48</v>
          </cell>
        </row>
        <row r="10058">
          <cell r="A10058">
            <v>95406</v>
          </cell>
          <cell r="B10058" t="str">
            <v>CURSO DE CAPACITAÇÃO PARA TOPÓGRAFO (ENCARGOS COMPLEMENTARES) - HORISTA</v>
          </cell>
          <cell r="C10058" t="str">
            <v>H</v>
          </cell>
          <cell r="D10058">
            <v>0.08</v>
          </cell>
        </row>
        <row r="10059">
          <cell r="A10059">
            <v>95407</v>
          </cell>
          <cell r="B10059" t="str">
            <v>CURSO DE CAPACITAÇÃO PARA ENGENHEIRO ELETRICISTA (ENCARGOS COMPLEMENTARES) - HORISTA</v>
          </cell>
          <cell r="C10059" t="str">
            <v>H</v>
          </cell>
          <cell r="D10059">
            <v>2.52</v>
          </cell>
        </row>
        <row r="10060">
          <cell r="A10060">
            <v>95408</v>
          </cell>
          <cell r="B10060" t="str">
            <v>CURSO DE CAPACITAÇÃO  PARA MOTORISTA DE CAMINHÃO (ENCARGOS COMPLEMENTARES) - MENSALISTA</v>
          </cell>
          <cell r="C10060" t="str">
            <v>MES</v>
          </cell>
          <cell r="D10060">
            <v>5.87</v>
          </cell>
        </row>
        <row r="10061">
          <cell r="A10061">
            <v>95409</v>
          </cell>
          <cell r="B10061" t="str">
            <v>CURSO DE CAPACITAÇÃO PARA DESENHISTA DETALHISTA (ENCARGOS COMPLEMENTARES) - MENSALISTA</v>
          </cell>
          <cell r="C10061" t="str">
            <v>MES</v>
          </cell>
          <cell r="D10061">
            <v>10.42</v>
          </cell>
        </row>
        <row r="10062">
          <cell r="A10062">
            <v>95410</v>
          </cell>
          <cell r="B10062" t="str">
            <v>CURSO DE CAPACITAÇÃO PARA DESENHISTA COPISTA (ENCARGOS COMPLEMENTARES) - MENSALISTA</v>
          </cell>
          <cell r="C10062" t="str">
            <v>MES</v>
          </cell>
          <cell r="D10062">
            <v>8.56</v>
          </cell>
        </row>
        <row r="10063">
          <cell r="A10063">
            <v>95411</v>
          </cell>
          <cell r="B10063" t="str">
            <v>CURSO DE CAPACITAÇÃO PARA DESENHISTA PROJETISTA (ENCARGOS COMPLEMENTARES) - MENSALISTA</v>
          </cell>
          <cell r="C10063" t="str">
            <v>MES</v>
          </cell>
          <cell r="D10063">
            <v>15.57</v>
          </cell>
        </row>
        <row r="10064">
          <cell r="A10064">
            <v>95412</v>
          </cell>
          <cell r="B10064" t="str">
            <v>CURSO DE CAPACITAÇÃO PARA AUXILIAR DE DESENHISTA (ENCARGOS COMPLEMENTARES) - MENSALISTA</v>
          </cell>
          <cell r="C10064" t="str">
            <v>MES</v>
          </cell>
          <cell r="D10064">
            <v>8.4600000000000009</v>
          </cell>
        </row>
        <row r="10065">
          <cell r="A10065">
            <v>95413</v>
          </cell>
          <cell r="B10065" t="str">
            <v>CURSO DE CAPACITAÇÃO PARA ALMOXARIFE (ENCARGOS COMPLEMENTARES) - MENSALISTA</v>
          </cell>
          <cell r="C10065" t="str">
            <v>MES</v>
          </cell>
          <cell r="D10065">
            <v>6.93</v>
          </cell>
        </row>
        <row r="10066">
          <cell r="A10066">
            <v>95414</v>
          </cell>
          <cell r="B10066" t="str">
            <v>CURSO DE CAPACITAÇÃO PARA APONTADOR OU APROPRIADOR (ENCARGOS COMPLEMENTARES) - MENSALISTA</v>
          </cell>
          <cell r="C10066" t="str">
            <v>MES</v>
          </cell>
          <cell r="D10066">
            <v>27.46</v>
          </cell>
        </row>
        <row r="10067">
          <cell r="A10067">
            <v>95415</v>
          </cell>
          <cell r="B10067" t="str">
            <v>CURSO DE CAPACITAÇÃO PARA ENGENHEIRO CIVIL DE OBRA JÚNIOR (ENCARGOS COMPLEMENTARES) - MENSALISTA</v>
          </cell>
          <cell r="C10067" t="str">
            <v>MES</v>
          </cell>
          <cell r="D10067">
            <v>127.35</v>
          </cell>
        </row>
        <row r="10068">
          <cell r="A10068">
            <v>95416</v>
          </cell>
          <cell r="B10068" t="str">
            <v>CURSO DE CAPACITAÇÃO PARA AUXILIAR DE ESCRITÓRIO (ENCARGOS COMPLEMENTARES) - MENSALISTA</v>
          </cell>
          <cell r="C10068" t="str">
            <v>MES</v>
          </cell>
          <cell r="D10068">
            <v>7.7</v>
          </cell>
        </row>
        <row r="10069">
          <cell r="A10069">
            <v>95417</v>
          </cell>
          <cell r="B10069" t="str">
            <v>CURSO DE CAPACITAÇÃO PARA ENGENHEIRO CIVIL DE OBRA PLENO (ENCARGOS COMPLEMENTARES) - MENSALISTA</v>
          </cell>
          <cell r="C10069" t="str">
            <v>MES</v>
          </cell>
          <cell r="D10069">
            <v>160.38999999999999</v>
          </cell>
        </row>
        <row r="10070">
          <cell r="A10070">
            <v>95418</v>
          </cell>
          <cell r="B10070" t="str">
            <v>CURSO DE CAPACITAÇÃO PARA ENGENHEIRO CIVIL DE OBRA SÊNIOR (ENCARGOS COMPLEMENTARES) - MENSALISTA</v>
          </cell>
          <cell r="C10070" t="str">
            <v>MES</v>
          </cell>
          <cell r="D10070">
            <v>210.7</v>
          </cell>
        </row>
        <row r="10071">
          <cell r="A10071">
            <v>95419</v>
          </cell>
          <cell r="B10071" t="str">
            <v>CURSO DE CAPACITAÇÃO PARA ARQUITETO JÚNIOR (ENCARGOS COMPLEMENTARES) - MENSALISTA</v>
          </cell>
          <cell r="C10071" t="str">
            <v>MES</v>
          </cell>
          <cell r="D10071">
            <v>67.45</v>
          </cell>
        </row>
        <row r="10072">
          <cell r="A10072">
            <v>95420</v>
          </cell>
          <cell r="B10072" t="str">
            <v>CURSO DE CAPACITAÇÃO PARA ARQUITETO PLENO (ENCARGOS COMPLEMENTARES) - MENSALISTA</v>
          </cell>
          <cell r="C10072" t="str">
            <v>MES</v>
          </cell>
          <cell r="D10072">
            <v>77.41</v>
          </cell>
        </row>
        <row r="10073">
          <cell r="A10073">
            <v>95421</v>
          </cell>
          <cell r="B10073" t="str">
            <v>CURSO DE CAPACITAÇÃO PARA ARQUITETO SÊNIOR (ENCARGOS COMPLEMENTARES) - MENSALISTA</v>
          </cell>
          <cell r="C10073" t="str">
            <v>MES</v>
          </cell>
          <cell r="D10073">
            <v>91.71</v>
          </cell>
        </row>
        <row r="10074">
          <cell r="A10074">
            <v>95422</v>
          </cell>
          <cell r="B10074" t="str">
            <v>CURSO DE CAPACITAÇÃO PARA ENCARREGADO GERAL DE OBRAS (ENCARGOS COMPLEMENTARES) - MENSALISTA</v>
          </cell>
          <cell r="C10074" t="str">
            <v>MES</v>
          </cell>
          <cell r="D10074">
            <v>38.93</v>
          </cell>
        </row>
        <row r="10075">
          <cell r="A10075">
            <v>95423</v>
          </cell>
          <cell r="B10075" t="str">
            <v>CURSO DE CAPACITAÇÃO PARA MESTRE DE OBRAS (ENCARGOS COMPLEMENTARES) - MENSALISTA</v>
          </cell>
          <cell r="C10075" t="str">
            <v>MES</v>
          </cell>
          <cell r="D10075">
            <v>64.89</v>
          </cell>
        </row>
        <row r="10076">
          <cell r="A10076">
            <v>95424</v>
          </cell>
          <cell r="B10076" t="str">
            <v>CURSO DE CAPACITAÇÃO PARA TOPÓGRAFO (ENCARGOS COMPLEMENTARES) - MENSALISTA</v>
          </cell>
          <cell r="C10076" t="str">
            <v>MES</v>
          </cell>
          <cell r="D10076">
            <v>11.4</v>
          </cell>
        </row>
        <row r="10077">
          <cell r="A10077">
            <v>95425</v>
          </cell>
          <cell r="B10077" t="str">
            <v>TRANSPORTE COM CAMINHÃO BASCULANTE DE 18 M3, EM VIA URBANA EM LEITO NATURAL (UNIDADE: M3XKM). AF_09/2016</v>
          </cell>
          <cell r="C10077" t="str">
            <v>M3XKM</v>
          </cell>
          <cell r="D10077">
            <v>1.1399999999999999</v>
          </cell>
        </row>
        <row r="10078">
          <cell r="A10078">
            <v>95426</v>
          </cell>
          <cell r="B10078" t="str">
            <v>TRANSPORTE COM CAMINHÃO BASCULANTE DE 18 M3, EM VIA URBANA EM REVESTIMENTO PRIMÁRIO (UNIDADE: M3XKM). AF_09/2016</v>
          </cell>
          <cell r="C10078" t="str">
            <v>M3XKM</v>
          </cell>
          <cell r="D10078">
            <v>0.87</v>
          </cell>
        </row>
        <row r="10079">
          <cell r="A10079">
            <v>95427</v>
          </cell>
          <cell r="B10079" t="str">
            <v>TRANSPORTE COM CAMINHÃO BASCULANTE DE 18 M3, EM VIA URBANA PAVIMENTADA, DMT ACIMA DE 30 KM(UNIDADE: M3XKM). AF_09/2016</v>
          </cell>
          <cell r="C10079" t="str">
            <v>M3XKM</v>
          </cell>
          <cell r="D10079">
            <v>0.57999999999999996</v>
          </cell>
        </row>
        <row r="10080">
          <cell r="A10080">
            <v>95428</v>
          </cell>
          <cell r="B10080" t="str">
            <v>TRANSPORTE COM CAMINHÃO BASCULANTE DE 18 M3, EM VIA URBANA EM LEITO NATURAL (UNIDADE: TONXKM). AF_09/2016</v>
          </cell>
          <cell r="C10080" t="str">
            <v>TXKM</v>
          </cell>
          <cell r="D10080">
            <v>0.76</v>
          </cell>
        </row>
        <row r="10081">
          <cell r="A10081">
            <v>95429</v>
          </cell>
          <cell r="B10081" t="str">
            <v>TRANSPORTE COM CAMINHÃO BASCULANTE DE 18 M3, EM VIA URBANA EM REVESTIMENTO PRIMÁRIO (UNIDADE: TONXKM). AF_09/2016</v>
          </cell>
          <cell r="C10081" t="str">
            <v>TXKM</v>
          </cell>
          <cell r="D10081">
            <v>0.57999999999999996</v>
          </cell>
        </row>
        <row r="10082">
          <cell r="A10082">
            <v>95430</v>
          </cell>
          <cell r="B10082" t="str">
            <v>TRANSPORTE COM CAMINHÃO BASCULANTE DE 18 M3, EM VIA URBANA PAVIMENTADA, DMT ACIMA DE 30 KM (UNIDADE: TONXKM). AF_09/2016</v>
          </cell>
          <cell r="C10082" t="str">
            <v>TXKM</v>
          </cell>
          <cell r="D10082">
            <v>0.38</v>
          </cell>
        </row>
        <row r="10083">
          <cell r="A10083">
            <v>95445</v>
          </cell>
          <cell r="B10083" t="str">
            <v>CORTE E DOBRA DE AÇO CA-60, DIÂMETRO DE 5,0 MM, UTILIZADO EM ESTRIBO CONTÍNUO HELICOIDAL. AF_10/2016</v>
          </cell>
          <cell r="C10083" t="str">
            <v>KG</v>
          </cell>
          <cell r="D10083">
            <v>4.71</v>
          </cell>
        </row>
        <row r="10084">
          <cell r="A10084">
            <v>95446</v>
          </cell>
          <cell r="B10084" t="str">
            <v>CORTE E DOBRA DE AÇO CA-50, DIÂMETRO DE 6,3 MM, UTILIZADO EM ESTRIBO CONTÍNUO HELICOIDAL. AF_10/2016</v>
          </cell>
          <cell r="C10084" t="str">
            <v>KG</v>
          </cell>
          <cell r="D10084">
            <v>4.82</v>
          </cell>
        </row>
        <row r="10085">
          <cell r="A10085">
            <v>95463</v>
          </cell>
          <cell r="B10085" t="str">
            <v>FOSSA SÉPTICA EM ALVENARIA DE TIJOLO CERÂMICO MACIÇO, DIMENSÕES EXTERNAS DE 1,90X1,10X1,40 M, VOLUME DE 1.500 LITROS, REVESTIDO INTERNAMENTE COM MASSA ÚNICA E IMPERMEABILIZANTE E COM TAMPA DE CONCRETO ARMADO COM ESPESSURA DE 8 CM</v>
          </cell>
          <cell r="C10085" t="str">
            <v>UN</v>
          </cell>
          <cell r="D10085">
            <v>1326.91</v>
          </cell>
        </row>
        <row r="10086">
          <cell r="A10086">
            <v>95464</v>
          </cell>
          <cell r="B10086" t="str">
            <v>PINTURA VERNIZ POLIURETANO BRILHANTE EM MADEIRA, TRES DEMAOS</v>
          </cell>
          <cell r="C10086" t="str">
            <v>M2</v>
          </cell>
          <cell r="D10086">
            <v>17.88</v>
          </cell>
        </row>
        <row r="10087">
          <cell r="A10087">
            <v>95465</v>
          </cell>
          <cell r="B10087" t="str">
            <v>COBOGO CERAMICO (ELEMENTO VAZADO), 9X20X20CM, ASSENTADO COM ARGAMASSA TRACO 1:4 DE CIMENTO E AREIA</v>
          </cell>
          <cell r="C10087" t="str">
            <v>M2</v>
          </cell>
          <cell r="D10087">
            <v>126.55</v>
          </cell>
        </row>
        <row r="10088">
          <cell r="A10088">
            <v>95467</v>
          </cell>
          <cell r="B10088" t="str">
            <v>EMBASAMENTO C/PEDRA ARGAMASSADA UTILIZANDO ARG.CIM/AREIA 1:4</v>
          </cell>
          <cell r="C10088" t="str">
            <v>M3</v>
          </cell>
          <cell r="D10088">
            <v>333.91</v>
          </cell>
        </row>
        <row r="10089">
          <cell r="A10089">
            <v>95468</v>
          </cell>
          <cell r="B10089" t="str">
            <v>PINTURA ESMALTE BRILHANTE (2 DEMAOS) SOBRE SUPERFICIE METALICA, INCLUSIVE PROTECAO COM ZARCAO (1 DEMAO)</v>
          </cell>
          <cell r="C10089" t="str">
            <v>M2</v>
          </cell>
          <cell r="D10089">
            <v>31.01</v>
          </cell>
        </row>
        <row r="10090">
          <cell r="A10090">
            <v>95469</v>
          </cell>
          <cell r="B10090" t="str">
            <v>VASO SANITARIO SIFONADO CONVENCIONAL COM  LOUÇA BRANCA - FORNECIMENTO E INSTALAÇÃO. AF_10/2016</v>
          </cell>
          <cell r="C10090" t="str">
            <v>UN</v>
          </cell>
          <cell r="D10090">
            <v>165.97</v>
          </cell>
        </row>
        <row r="10091">
          <cell r="A10091">
            <v>95470</v>
          </cell>
          <cell r="B10091" t="str">
            <v>VASO SANITARIO SIFONADO CONVENCIONAL COM LOUÇA BRANCA, INCLUSO CONJUNTO DE LIGAÇÃO PARA BACIA SANITÁRIA AJUSTÁVEL - FORNECIMENTO E INSTALAÇÃO. AF_10/2016</v>
          </cell>
          <cell r="C10091" t="str">
            <v>UN</v>
          </cell>
          <cell r="D10091">
            <v>171.4</v>
          </cell>
        </row>
        <row r="10092">
          <cell r="A10092">
            <v>95471</v>
          </cell>
          <cell r="B10092" t="str">
            <v>VASO SANITARIO SIFONADO CONVENCIONAL PARA PCD SEM FURO FRONTAL COM  LOUÇA BRANCA SEM ASSENTO -  FORNECIMENTO E INSTALAÇÃO. AF_10/2016</v>
          </cell>
          <cell r="C10092" t="str">
            <v>UN</v>
          </cell>
          <cell r="D10092">
            <v>635.46</v>
          </cell>
        </row>
        <row r="10093">
          <cell r="A10093">
            <v>95472</v>
          </cell>
          <cell r="B10093" t="str">
            <v>VASO SANITARIO SIFONADO CONVENCIONAL PARA PCD SEM FURO FRONTAL COM LOUÇA BRANCA SEM ASSENTO, INCLUSO CONJUNTO DE LIGAÇÃO PARA BACIA SANITÁRIA AJUSTÁVEL - FORNECIMENTO E INSTALAÇÃO. AF_10/2016</v>
          </cell>
          <cell r="C10093" t="str">
            <v>UN</v>
          </cell>
          <cell r="D10093">
            <v>640.89</v>
          </cell>
        </row>
        <row r="10094">
          <cell r="A10094">
            <v>95474</v>
          </cell>
          <cell r="B10094" t="str">
            <v>ALVENARIA DE EMBASAMENTO EM TIJOLOS CERAMICOS MACICOS 5X10X20CM, ASSENTADO  COM ARGAMASSA TRACO 1:2:8 (CIMENTO, CAL E AREIA)</v>
          </cell>
          <cell r="C10094" t="str">
            <v>M3</v>
          </cell>
          <cell r="D10094">
            <v>589.33000000000004</v>
          </cell>
        </row>
        <row r="10095">
          <cell r="A10095">
            <v>95541</v>
          </cell>
          <cell r="B10095" t="str">
            <v>FIXAÇÃO UTILIZANDO PARAFUSO E BUCHA DE NYLON, SOMENTE MÃO DE OBRA. AF_10/2016</v>
          </cell>
          <cell r="C10095" t="str">
            <v>UN</v>
          </cell>
          <cell r="D10095">
            <v>3.19</v>
          </cell>
        </row>
        <row r="10096">
          <cell r="A10096">
            <v>95542</v>
          </cell>
          <cell r="B10096" t="str">
            <v>PORTA TOALHA ROSTO EM METAL CROMADO, TIPO ARGOLA, INCLUSO FIXAÇÃO. AF_10/2016</v>
          </cell>
          <cell r="C10096" t="str">
            <v>UN</v>
          </cell>
          <cell r="D10096">
            <v>27.48</v>
          </cell>
        </row>
        <row r="10097">
          <cell r="A10097">
            <v>95543</v>
          </cell>
          <cell r="B10097" t="str">
            <v>PORTA TOALHA BANHO EM METAL CROMADO, TIPO BARRA, INCLUSO FIXAÇÃO. AF_10/2016</v>
          </cell>
          <cell r="C10097" t="str">
            <v>UN</v>
          </cell>
          <cell r="D10097">
            <v>44.21</v>
          </cell>
        </row>
        <row r="10098">
          <cell r="A10098">
            <v>95544</v>
          </cell>
          <cell r="B10098" t="str">
            <v>PAPELEIRA DE PAREDE EM METAL CROMADO SEM TAMPA, INCLUSO FIXAÇÃO. AF_10/2016</v>
          </cell>
          <cell r="C10098" t="str">
            <v>UN</v>
          </cell>
          <cell r="D10098">
            <v>34.99</v>
          </cell>
        </row>
        <row r="10099">
          <cell r="A10099">
            <v>95545</v>
          </cell>
          <cell r="B10099" t="str">
            <v>SABONETEIRA DE PAREDE EM METAL CROMADO, INCLUSO FIXAÇÃO. AF_10/2016</v>
          </cell>
          <cell r="C10099" t="str">
            <v>UN</v>
          </cell>
          <cell r="D10099">
            <v>34.19</v>
          </cell>
        </row>
        <row r="10100">
          <cell r="A10100">
            <v>95546</v>
          </cell>
          <cell r="B10100" t="str">
            <v>KIT DE ACESSORIOS PARA BANHEIRO EM METAL CROMADO, 5 PECAS, INCLUSO FIXAÇÃO. AF_10/2016</v>
          </cell>
          <cell r="C10100" t="str">
            <v>UN</v>
          </cell>
          <cell r="D10100">
            <v>100.86</v>
          </cell>
        </row>
        <row r="10101">
          <cell r="A10101">
            <v>95547</v>
          </cell>
          <cell r="B10101" t="str">
            <v>SABONETEIRA PLASTICA TIPO DISPENSER PARA SABONETE LIQUIDO COM RESERVATORIO 800 A 1500 ML, INCLUSO FIXAÇÃO. AF_10/2016</v>
          </cell>
          <cell r="C10101" t="str">
            <v>UN</v>
          </cell>
          <cell r="D10101">
            <v>39.130000000000003</v>
          </cell>
        </row>
        <row r="10102">
          <cell r="A10102">
            <v>95563</v>
          </cell>
          <cell r="B10102" t="str">
            <v>ARGAMASSA TRAÇO 1:1,65 (CIMENTO E AREIA MÉDIA), FCK 20 MPA, PREPARO MECÂNICO COM MISTURADOR DUPLO HORIZONTAL DE ALTA TURBULÊNCIA. AF_11/2016</v>
          </cell>
          <cell r="C10102" t="str">
            <v>M3</v>
          </cell>
          <cell r="D10102">
            <v>528.62</v>
          </cell>
        </row>
        <row r="10103">
          <cell r="A10103">
            <v>95565</v>
          </cell>
          <cell r="B10103" t="str">
            <v>TUBO DE CONCRETO PARA REDES COLETORAS DE ÁGUAS PLUVIAIS, DIÂMETRO DE 300MM, JUNTA RÍGIDA, INSTALADO EM LOCAL COM BAIXO NÍVEL DE INTERFERÊNCIAS - FORNECIMENTO E ASSENTAMENTO. AF_12/2015</v>
          </cell>
          <cell r="C10103" t="str">
            <v>M</v>
          </cell>
          <cell r="D10103">
            <v>93.94</v>
          </cell>
        </row>
        <row r="10104">
          <cell r="A10104">
            <v>95566</v>
          </cell>
          <cell r="B10104" t="str">
            <v>TUBO DE CONCRETO PARA REDES COLETORAS DE ÁGUAS PLUVIAIS, DIÂMETRO DE 300MM, JUNTA RÍGIDA, INSTALADO EM LOCAL COM ALTO NÍVEL DE INTERFERÊNCIAS - FORNECIMENTO E ASSENTAMENTO. AF_12/2015</v>
          </cell>
          <cell r="C10104" t="str">
            <v>M</v>
          </cell>
          <cell r="D10104">
            <v>99.16</v>
          </cell>
        </row>
        <row r="10105">
          <cell r="A10105">
            <v>95567</v>
          </cell>
          <cell r="B10105" t="str">
            <v>TUBO DE CONCRETO (SIMPLES) PARA REDES COLETORAS DE ÁGUAS PLUVIAIS, DIÂMETRO DE 300 MM, JUNTA RÍGIDA, INSTALADO EM LOCAL COM BAIXO NÍVEL DE INTERFERÊNCIAS - FORNECIMENTO E ASSENTAMENTO. AF_12/2015</v>
          </cell>
          <cell r="C10105" t="str">
            <v>M</v>
          </cell>
          <cell r="D10105">
            <v>57.3</v>
          </cell>
        </row>
        <row r="10106">
          <cell r="A10106">
            <v>95568</v>
          </cell>
          <cell r="B10106" t="str">
            <v>TUBO DE CONCRETO (SIMPLES) PARA REDES COLETORAS DE ÁGUAS PLUVIAIS, DIÂMETRO DE 400 MM, JUNTA RÍGIDA, INSTALADO EM LOCAL COM BAIXO NÍVEL DE INTERFERÊNCIAS - FORNECIMENTO E ASSENTAMENTO. AF_12/2015</v>
          </cell>
          <cell r="C10106" t="str">
            <v>M</v>
          </cell>
          <cell r="D10106">
            <v>74.67</v>
          </cell>
        </row>
        <row r="10107">
          <cell r="A10107">
            <v>95569</v>
          </cell>
          <cell r="B10107" t="str">
            <v>TUBO DE CONCRETO (SIMPLES) PARA REDES COLETORAS DE ÁGUAS PLUVIAIS, DIÂMETRO DE 500 MM, JUNTA RÍGIDA, INSTALADO EM LOCAL COM BAIXO NÍVEL DE INTERFERÊNCIAS - FORNECIMENTO E ASSENTAMENTO. AF_12/2015</v>
          </cell>
          <cell r="C10107" t="str">
            <v>M</v>
          </cell>
          <cell r="D10107">
            <v>100.16</v>
          </cell>
        </row>
        <row r="10108">
          <cell r="A10108">
            <v>95570</v>
          </cell>
          <cell r="B10108" t="str">
            <v>TUBO DE CONCRETO (SIMPLES) PARA REDES COLETORAS DE ÁGUAS PLUVIAIS, DIÂMETRO DE 300 MM, JUNTA RÍGIDA, INSTALADO EM LOCAL COM ALTO NÍVEL DE INTERFERÊNCIAS - FORNECIMENTO E ASSENTAMENTO. AF_12/2015</v>
          </cell>
          <cell r="C10108" t="str">
            <v>M</v>
          </cell>
          <cell r="D10108">
            <v>62.52</v>
          </cell>
        </row>
        <row r="10109">
          <cell r="A10109">
            <v>95571</v>
          </cell>
          <cell r="B10109" t="str">
            <v>TUBO DE CONCRETO (SIMPLES) PARA REDES COLETORAS DE ÁGUAS PLUVIAIS, DIÂMETRO DE 400 MM, JUNTA RÍGIDA, INSTALADO EM LOCAL COM ALTO NÍVEL DE INTERFERÊNCIAS - FORNECIMENTO E ASSENTAMENTO. AF_12/2015</v>
          </cell>
          <cell r="C10109" t="str">
            <v>M</v>
          </cell>
          <cell r="D10109">
            <v>81.33</v>
          </cell>
        </row>
        <row r="10110">
          <cell r="A10110">
            <v>95572</v>
          </cell>
          <cell r="B10110" t="str">
            <v>TUBO DE CONCRETO (SIMPLES) PARA REDES COLETORAS DE ÁGUAS PLUVIAIS, DIÂMETRO DE 500 MM, JUNTA RÍGIDA, INSTALADO EM LOCAL COM ALTO NÍVEL DE INTERFERÊNCIAS - FORNECIMENTO E ASSENTAMENTO. AF_12/2015</v>
          </cell>
          <cell r="C10110" t="str">
            <v>M</v>
          </cell>
          <cell r="D10110">
            <v>108.42</v>
          </cell>
        </row>
        <row r="10111">
          <cell r="A10111">
            <v>95573</v>
          </cell>
          <cell r="B10111" t="str">
            <v>MÃO-FRANCESA EM AÇO, ABAS IGUAIS 40 CM, CAPACIDADE MÍNIMA 70 KG, BRANCO  FORNECIMENTO E INSTALAÇÃO. AF_11/2016</v>
          </cell>
          <cell r="C10111" t="str">
            <v>UN</v>
          </cell>
          <cell r="D10111">
            <v>43.46</v>
          </cell>
        </row>
        <row r="10112">
          <cell r="A10112">
            <v>95574</v>
          </cell>
          <cell r="B10112" t="str">
            <v>MÃO-FRANCESA EM AÇO, ABAS IGUAIS 30 CM, CAPACIDADE MÍNIMA 60 KG, BRANCO  FORNECIMENTO E INSTALAÇÃO. AF_11/2016</v>
          </cell>
          <cell r="C10112" t="str">
            <v>UN</v>
          </cell>
          <cell r="D10112">
            <v>32.729999999999997</v>
          </cell>
        </row>
        <row r="10113">
          <cell r="A10113">
            <v>95576</v>
          </cell>
          <cell r="B10113" t="str">
            <v>MONTAGEM DE ARMADURA LONGITUDINAL DE ESTACAS DE SEÇÃO CIRCULAR, DIÂMETRO = 8,0 MM. AF_11/2016</v>
          </cell>
          <cell r="C10113" t="str">
            <v>KG</v>
          </cell>
          <cell r="D10113">
            <v>7.76</v>
          </cell>
        </row>
        <row r="10114">
          <cell r="A10114">
            <v>95577</v>
          </cell>
          <cell r="B10114" t="str">
            <v>MONTAGEM DE ARMADURA LONGITUDINAL DE ESTACAS DE SEÇÃO CIRCULAR, DIÂMETRO = 10,0 MM. AF_11/2016</v>
          </cell>
          <cell r="C10114" t="str">
            <v>KG</v>
          </cell>
          <cell r="D10114">
            <v>6.41</v>
          </cell>
        </row>
        <row r="10115">
          <cell r="A10115">
            <v>95578</v>
          </cell>
          <cell r="B10115" t="str">
            <v>MONTAGEM DE ARMADURA LONGITUDINAL DE ESTACAS DE SEÇÃO CIRCULAR, DIÂMETRO = 12,5 MM. AF_11/2016</v>
          </cell>
          <cell r="C10115" t="str">
            <v>KG</v>
          </cell>
          <cell r="D10115">
            <v>5.83</v>
          </cell>
        </row>
        <row r="10116">
          <cell r="A10116">
            <v>95579</v>
          </cell>
          <cell r="B10116" t="str">
            <v>MONTAGEM DE ARMADURA LONGITUDINAL DE ESTACAS DE SEÇÃO CIRCULAR, DIÂMETRO = 16,0 MM. AF_11/2016</v>
          </cell>
          <cell r="C10116" t="str">
            <v>KG</v>
          </cell>
          <cell r="D10116">
            <v>5.52</v>
          </cell>
        </row>
        <row r="10117">
          <cell r="A10117">
            <v>95580</v>
          </cell>
          <cell r="B10117" t="str">
            <v>MONTAGEM DE ARMADURA LONGITUDINAL DE ESTACAS DE SEÇÃO CIRCULAR, DIÂMETRO = 20,0 MM. AF_11/2016</v>
          </cell>
          <cell r="C10117" t="str">
            <v>KG</v>
          </cell>
          <cell r="D10117">
            <v>5.16</v>
          </cell>
        </row>
        <row r="10118">
          <cell r="A10118">
            <v>95581</v>
          </cell>
          <cell r="B10118" t="str">
            <v>MONTAGEM DE ARMADURA LONGITUDINAL DE ESTACAS DE SEÇÃO CIRCULAR, DIÂMETRO = 25,0 MM. AF_11/2016</v>
          </cell>
          <cell r="C10118" t="str">
            <v>KG</v>
          </cell>
          <cell r="D10118">
            <v>5.68</v>
          </cell>
        </row>
        <row r="10119">
          <cell r="A10119">
            <v>95583</v>
          </cell>
          <cell r="B10119" t="str">
            <v>MONTAGEM DE ARMADURA TRANSVERSAL DE ESTACAS DE SEÇÃO CIRCULAR, DIÂMETRO = 5,0 MM. AF_11/2016</v>
          </cell>
          <cell r="C10119" t="str">
            <v>KG</v>
          </cell>
          <cell r="D10119">
            <v>10.08</v>
          </cell>
        </row>
        <row r="10120">
          <cell r="A10120">
            <v>95584</v>
          </cell>
          <cell r="B10120" t="str">
            <v>MONTAGEM DE ARMADURA TRANSVERSAL DE ESTACAS DE SEÇÃO CIRCULAR, DIÂMETRO = 6,3 MM. AF_11/2016</v>
          </cell>
          <cell r="C10120" t="str">
            <v>KG</v>
          </cell>
          <cell r="D10120">
            <v>8.2100000000000009</v>
          </cell>
        </row>
        <row r="10121">
          <cell r="A10121">
            <v>95585</v>
          </cell>
          <cell r="B10121" t="str">
            <v>MONTAGEM DE ARMADURA LONGITUDINAL DE ESTACAS DE SEÇÃO RETANGULAR (BARRETE), DIÂMETRO = 8,0 MM. AF_11/2016</v>
          </cell>
          <cell r="C10121" t="str">
            <v>KG</v>
          </cell>
          <cell r="D10121">
            <v>8.1</v>
          </cell>
        </row>
        <row r="10122">
          <cell r="A10122">
            <v>95586</v>
          </cell>
          <cell r="B10122" t="str">
            <v>MONTAGEM DE ARMADURA LONGITUDINAL DE ESTACAS DE SEÇÃO RETANGULAR (BARRETE), DIÂMETRO = 10,0 MM. AF_11/2016</v>
          </cell>
          <cell r="C10122" t="str">
            <v>KG</v>
          </cell>
          <cell r="D10122">
            <v>6.66</v>
          </cell>
        </row>
        <row r="10123">
          <cell r="A10123">
            <v>95587</v>
          </cell>
          <cell r="B10123" t="str">
            <v>MONTAGEM DE ARMADURA LONGITUDINAL DE ESTACAS DE SEÇÃO RETANGULAR (BARRETE), DIÂMETRO = 12,5 MM. AF_11/2016</v>
          </cell>
          <cell r="C10123" t="str">
            <v>KG</v>
          </cell>
          <cell r="D10123">
            <v>6.05</v>
          </cell>
        </row>
        <row r="10124">
          <cell r="A10124">
            <v>95588</v>
          </cell>
          <cell r="B10124" t="str">
            <v>MONTAGEM DE ARMADURA LONGITUDINAL DE ESTACAS DE SEÇÃO RETANGULAR (BARRETE), DIÂMETRO = 16,0 MM. AF_11/2016</v>
          </cell>
          <cell r="C10124" t="str">
            <v>KG</v>
          </cell>
          <cell r="D10124">
            <v>5.69</v>
          </cell>
        </row>
        <row r="10125">
          <cell r="A10125">
            <v>95589</v>
          </cell>
          <cell r="B10125" t="str">
            <v>MONTAGEM DE ARMADURA LONGITUDINAL DE ESTACAS DE SEÇÃO RETANGULAR (BARRETE), DIÂMETRO = 20,0 MM. AF_11/2016</v>
          </cell>
          <cell r="C10125" t="str">
            <v>KG</v>
          </cell>
          <cell r="D10125">
            <v>5.3</v>
          </cell>
        </row>
        <row r="10126">
          <cell r="A10126">
            <v>95590</v>
          </cell>
          <cell r="B10126" t="str">
            <v>MONTAGEM DE ARMADURA LONGITUDINAL DE ESTACAS DE SEÇÃO RETANGULAR (BARRETE), DIÂMETRO = 25,0 MM. AF_11/2016</v>
          </cell>
          <cell r="C10126" t="str">
            <v>KG</v>
          </cell>
          <cell r="D10126">
            <v>5.8</v>
          </cell>
        </row>
        <row r="10127">
          <cell r="A10127">
            <v>95592</v>
          </cell>
          <cell r="B10127" t="str">
            <v>MONTAGEM DE ARMADURA TRANSVERSAL DE ESTACAS DE SEÇÃO RETANGULAR (BARRETE), DIÂMETRO = 5,0 MM. AF_11/2016</v>
          </cell>
          <cell r="C10127" t="str">
            <v>KG</v>
          </cell>
          <cell r="D10127">
            <v>12.41</v>
          </cell>
        </row>
        <row r="10128">
          <cell r="A10128">
            <v>95593</v>
          </cell>
          <cell r="B10128" t="str">
            <v>MONTAGEM DE ARMADURA TRANSVERSAL DE ESTACAS DE SEÇÃO RETANGULAR (BARRETE), DIÂMETRO = 6,3 MM. AF_11/2016</v>
          </cell>
          <cell r="C10128" t="str">
            <v>KG</v>
          </cell>
          <cell r="D10128">
            <v>9.6199999999999992</v>
          </cell>
        </row>
        <row r="10129">
          <cell r="A10129">
            <v>95601</v>
          </cell>
          <cell r="B10129" t="str">
            <v>ARRASAMENTO MECANICO DE ESTACA DE CONCRETO ARMADO, DIAMETROS DE ATÉ 40 CM. AF_11/2016</v>
          </cell>
          <cell r="C10129" t="str">
            <v>UN</v>
          </cell>
          <cell r="D10129">
            <v>11.94</v>
          </cell>
        </row>
        <row r="10130">
          <cell r="A10130">
            <v>95602</v>
          </cell>
          <cell r="B10130" t="str">
            <v>ARRASAMENTO MECANICO DE ESTACA DE CONCRETO ARMADO, DIAMETROS DE 41 CM A 60 CM. AF_11/2016</v>
          </cell>
          <cell r="C10130" t="str">
            <v>UN</v>
          </cell>
          <cell r="D10130">
            <v>15.3</v>
          </cell>
        </row>
        <row r="10131">
          <cell r="A10131">
            <v>95603</v>
          </cell>
          <cell r="B10131" t="str">
            <v>ARRASAMENTO MECANICO DE ESTACA DE CONCRETO ARMADO, DIAMETROS DE 61 CM A 80 CM. AF_11/2016</v>
          </cell>
          <cell r="C10131" t="str">
            <v>UN</v>
          </cell>
          <cell r="D10131">
            <v>20.079999999999998</v>
          </cell>
        </row>
        <row r="10132">
          <cell r="A10132">
            <v>95604</v>
          </cell>
          <cell r="B10132" t="str">
            <v>ARRASAMENTO MECANICO DE ESTACA DE CONCRETO ARMADO, DIAMETROS DE 81 CM A 100 CM. AF_11/2016</v>
          </cell>
          <cell r="C10132" t="str">
            <v>UN</v>
          </cell>
          <cell r="D10132">
            <v>26.44</v>
          </cell>
        </row>
        <row r="10133">
          <cell r="A10133">
            <v>95605</v>
          </cell>
          <cell r="B10133" t="str">
            <v>ARRASAMENTO MECANICO DE ESTACA DE CONCRETO ARMADO, DIAMETROS DE 101 CM A 150 CM. AF_11/2016</v>
          </cell>
          <cell r="C10133" t="str">
            <v>UN</v>
          </cell>
          <cell r="D10133">
            <v>41.45</v>
          </cell>
        </row>
        <row r="10134">
          <cell r="A10134">
            <v>95606</v>
          </cell>
          <cell r="B10134" t="str">
            <v>UMIDIFICAÇÃO DE MATERIAL PARA VALAS COM CAMINHÃO PIPA 10000L. AF_11/2016</v>
          </cell>
          <cell r="C10134" t="str">
            <v>M3</v>
          </cell>
          <cell r="D10134">
            <v>1.1299999999999999</v>
          </cell>
        </row>
        <row r="10135">
          <cell r="A10135">
            <v>95607</v>
          </cell>
          <cell r="B10135" t="str">
            <v>ARRASAMENTO DE ESTACA METÁLICA, PERFIL LAMINADO TIPO I FAMÍLIA 250. AF_11/2016</v>
          </cell>
          <cell r="C10135" t="str">
            <v>UN</v>
          </cell>
          <cell r="D10135">
            <v>4.8099999999999996</v>
          </cell>
        </row>
        <row r="10136">
          <cell r="A10136">
            <v>95608</v>
          </cell>
          <cell r="B10136" t="str">
            <v>ARRASAMENTO DE ESTACA METÁLICA, PERFIL LAMINADO TIPO H FAMÍLIA 250. AF_11/2016</v>
          </cell>
          <cell r="C10136" t="str">
            <v>UN</v>
          </cell>
          <cell r="D10136">
            <v>5.55</v>
          </cell>
        </row>
        <row r="10137">
          <cell r="A10137">
            <v>95609</v>
          </cell>
          <cell r="B10137" t="str">
            <v>ARRASAMENTO DE ESTACA METÁLICA, PERFIL LAMINADO TIPO H FAMÍLIA 310. AF_11/2016</v>
          </cell>
          <cell r="C10137" t="str">
            <v>UN</v>
          </cell>
          <cell r="D10137">
            <v>6.18</v>
          </cell>
        </row>
        <row r="10138">
          <cell r="A10138">
            <v>95617</v>
          </cell>
          <cell r="B10138" t="str">
            <v>PERFURATRIZ PNEUMATICA MANUAL DE PESO MEDIO, MARTELETE, 18KG, COMPRIMENTO MÁXIMO DE CURSO DE 6 M, DIAMETRO DO PISTAO DE 5,5 CM - DEPRECIAÇÃO. AF_11/2016</v>
          </cell>
          <cell r="C10138" t="str">
            <v>H</v>
          </cell>
          <cell r="D10138">
            <v>0.87</v>
          </cell>
        </row>
        <row r="10139">
          <cell r="A10139">
            <v>95618</v>
          </cell>
          <cell r="B10139" t="str">
            <v>PERFURATRIZ PNEUMATICA MANUAL DE PESO MEDIO, MARTELETE, 18KG, COMPRIMENTO MÁXIMO DE CURSO DE 6 M, DIAMETRO DO PISTAO DE 5,5 CM - JUROS. AF_11/2016</v>
          </cell>
          <cell r="C10139" t="str">
            <v>H</v>
          </cell>
          <cell r="D10139">
            <v>0.19</v>
          </cell>
        </row>
        <row r="10140">
          <cell r="A10140">
            <v>95619</v>
          </cell>
          <cell r="B10140" t="str">
            <v>PERFURATRIZ PNEUMATICA MANUAL DE PESO MEDIO, MARTELETE, 18KG, COMPRIMENTO MÁXIMO DE CURSO DE 6 M, DIAMETRO DO PISTAO DE 5,5 CM - MANUTENÇÃO. AF_11/2016</v>
          </cell>
          <cell r="C10140" t="str">
            <v>H</v>
          </cell>
          <cell r="D10140">
            <v>1.0900000000000001</v>
          </cell>
        </row>
        <row r="10141">
          <cell r="A10141">
            <v>95620</v>
          </cell>
          <cell r="B10141" t="str">
            <v>PERFURATRIZ PNEUMATICA MANUAL DE PESO MEDIO, MARTELETE, 18KG, COMPRIMENTO MÁXIMO DE CURSO DE 6 M, DIAMETRO DO PISTAO DE 5,5 CM - CHP DIURNO. AF_11/2016</v>
          </cell>
          <cell r="C10141" t="str">
            <v>CHP</v>
          </cell>
          <cell r="D10141">
            <v>12.62</v>
          </cell>
        </row>
        <row r="10142">
          <cell r="A10142">
            <v>95621</v>
          </cell>
          <cell r="B10142" t="str">
            <v>PERFURATRIZ PNEUMATICA MANUAL DE PESO MEDIO, MARTELETE, 18KG, COMPRIMENTO MÁXIMO DE CURSO DE 6 M, DIAMETRO DO PISTAO DE 5,5 CM - CHI DIURNO. AF_11/2016</v>
          </cell>
          <cell r="C10142" t="str">
            <v>CHI</v>
          </cell>
          <cell r="D10142">
            <v>11.53</v>
          </cell>
        </row>
        <row r="10143">
          <cell r="A10143">
            <v>95622</v>
          </cell>
          <cell r="B10143" t="str">
            <v>APLICAÇÃO MANUAL DE TINTA LÁTEX ACRÍLICA EM PANOS COM PRESENÇA DE VÃOS DE EDIFÍCIOS DE MÚLTIPLOS PAVIMENTOS, DUAS DEMÃOS. AF_11/2016</v>
          </cell>
          <cell r="C10143" t="str">
            <v>M2</v>
          </cell>
          <cell r="D10143">
            <v>10</v>
          </cell>
        </row>
        <row r="10144">
          <cell r="A10144">
            <v>95623</v>
          </cell>
          <cell r="B10144" t="str">
            <v>APLICAÇÃO MANUAL DE TINTA LÁTEX ACRÍLICA EM PANOS SEM PRESENÇA DE VÃOS DE EDIFÍCIOS DE MÚLTIPLOS PAVIMENTOS, DUAS DEMÃOS. AF_11/2016</v>
          </cell>
          <cell r="C10144" t="str">
            <v>M2</v>
          </cell>
          <cell r="D10144">
            <v>7.76</v>
          </cell>
        </row>
        <row r="10145">
          <cell r="A10145">
            <v>95624</v>
          </cell>
          <cell r="B10145" t="str">
            <v>APLICAÇÃO MANUAL DE TINTA LÁTEX ACRÍLICA EM SUPERFÍCIES EXTERNAS DE SACADA DE EDIFÍCIOS DE MÚLTIPLOS PAVIMENTOS, DUAS DEMÃOS. AF_11/2016</v>
          </cell>
          <cell r="C10145" t="str">
            <v>M2</v>
          </cell>
          <cell r="D10145">
            <v>14.58</v>
          </cell>
        </row>
        <row r="10146">
          <cell r="A10146">
            <v>95625</v>
          </cell>
          <cell r="B10146" t="str">
            <v>APLICAÇÃO MANUAL DE TINTA LÁTEX ACRÍLICA EM SUPERFÍCIES INTERNAS DE SACADA DE EDIFÍCIOS DE MÚLTIPLOS PAVIMENTOS, DUAS DEMÃOS. AF_11/2016</v>
          </cell>
          <cell r="C10146" t="str">
            <v>M2</v>
          </cell>
          <cell r="D10146">
            <v>16.02</v>
          </cell>
        </row>
        <row r="10147">
          <cell r="A10147">
            <v>95626</v>
          </cell>
          <cell r="B10147" t="str">
            <v>APLICAÇÃO MANUAL DE TINTA LÁTEX ACRÍLICA EM PAREDE EXTERNAS DE CASAS, DUAS DEMÃOS. AF_11/2016</v>
          </cell>
          <cell r="C10147" t="str">
            <v>M2</v>
          </cell>
          <cell r="D10147">
            <v>10.73</v>
          </cell>
        </row>
        <row r="10148">
          <cell r="A10148">
            <v>95627</v>
          </cell>
          <cell r="B10148" t="str">
            <v>ROLO COMPACTADOR VIBRATORIO TANDEM, ACO LISO, POTENCIA 125 HP, PESO SEM/COM LASTRO 10,20/11,65 T, LARGURA DE TRABALHO 1,73 M - DEPRECIAÇÃO. AF_11/2016</v>
          </cell>
          <cell r="C10148" t="str">
            <v>H</v>
          </cell>
          <cell r="D10148">
            <v>22.95</v>
          </cell>
        </row>
        <row r="10149">
          <cell r="A10149">
            <v>95628</v>
          </cell>
          <cell r="B10149" t="str">
            <v>ROLO COMPACTADOR VIBRATORIO TANDEM, ACO LISO, POTENCIA 125 HP, PESO SEM/COM LASTRO 10,20/11,65 T, LARGURA DE TRABALHO 1,73 M - JUROS. AF_11/2016</v>
          </cell>
          <cell r="C10149" t="str">
            <v>H</v>
          </cell>
          <cell r="D10149">
            <v>6.03</v>
          </cell>
        </row>
        <row r="10150">
          <cell r="A10150">
            <v>95629</v>
          </cell>
          <cell r="B10150" t="str">
            <v>ROLO COMPACTADOR VIBRATORIO TANDEM, ACO LISO, POTENCIA 125 HP, PESO SEM/COM LASTRO 10,20/11,65 T, LARGURA DE TRABALHO 1,73 M - MANUTENÇÃO. AF_11/2016</v>
          </cell>
          <cell r="C10150" t="str">
            <v>H</v>
          </cell>
          <cell r="D10150">
            <v>28.72</v>
          </cell>
        </row>
        <row r="10151">
          <cell r="A10151">
            <v>95630</v>
          </cell>
          <cell r="B10151" t="str">
            <v>ROLO COMPACTADOR VIBRATORIO TANDEM, ACO LISO, POTENCIA 125 HP, PESO SEM/COM LASTRO 10,20/11,65 T, LARGURA DE TRABALHO 1,73 M - MATERIAIS NA OPERAÇÃO. AF_11/2016</v>
          </cell>
          <cell r="C10151" t="str">
            <v>H</v>
          </cell>
          <cell r="D10151">
            <v>61.11</v>
          </cell>
        </row>
        <row r="10152">
          <cell r="A10152">
            <v>95631</v>
          </cell>
          <cell r="B10152" t="str">
            <v>ROLO COMPACTADOR VIBRATORIO TANDEM, ACO LISO, POTENCIA 125 HP, PESO SEM/COM LASTRO 10,20/11,65 T, LARGURA DE TRABALHO 1,73 M - CHP DIURNO. AF_11/2016</v>
          </cell>
          <cell r="C10152" t="str">
            <v>CHP</v>
          </cell>
          <cell r="D10152">
            <v>133.16999999999999</v>
          </cell>
        </row>
        <row r="10153">
          <cell r="A10153">
            <v>95632</v>
          </cell>
          <cell r="B10153" t="str">
            <v>ROLO COMPACTADOR VIBRATORIO TANDEM, ACO LISO, POTENCIA 125 HP, PESO SEM/COM LASTRO 10,20/11,65 T, LARGURA DE TRABALHO 1,73 M - CHI DIURNO. AF_11/2016</v>
          </cell>
          <cell r="C10153" t="str">
            <v>CHI</v>
          </cell>
          <cell r="D10153">
            <v>43.34</v>
          </cell>
        </row>
        <row r="10154">
          <cell r="A10154">
            <v>95634</v>
          </cell>
          <cell r="B10154" t="str">
            <v>KIT CAVALETE PARA MEDIÇÃO DE ÁGUA - ENTRADA PRINCIPAL, EM PVC SOLDÁVEL DN 20 (½ )   FORNECIMENTO E INSTALAÇÃO (EXCLUSIVE HIDRÔMETRO). AF_11/2016</v>
          </cell>
          <cell r="C10154" t="str">
            <v>UN</v>
          </cell>
          <cell r="D10154">
            <v>93.71</v>
          </cell>
        </row>
        <row r="10155">
          <cell r="A10155">
            <v>95635</v>
          </cell>
          <cell r="B10155" t="str">
            <v>KIT CAVALETE PARA MEDIÇÃO DE ÁGUA - ENTRADA PRINCIPAL, EM PVC SOLDÁVEL DN 25 (¾ )   FORNECIMENTO E INSTALAÇÃO (EXCLUSIVE HIDRÔMETRO). AF_11/2016</v>
          </cell>
          <cell r="C10155" t="str">
            <v>UN</v>
          </cell>
          <cell r="D10155">
            <v>100.47</v>
          </cell>
        </row>
        <row r="10156">
          <cell r="A10156">
            <v>95637</v>
          </cell>
          <cell r="B10156" t="str">
            <v>KIT CAVALETE PARA MEDIÇÃO DE ÁGUA - ENTRADA PRINCIPAL, EM AÇO GALVANIZADO DN 32 (1 ¼)  FORNECIMENTO E INSTALAÇÃO (EXCLUSIVE HIDRÔMETRO). AF_11/2016</v>
          </cell>
          <cell r="C10156" t="str">
            <v>UN</v>
          </cell>
          <cell r="D10156">
            <v>326.2</v>
          </cell>
        </row>
        <row r="10157">
          <cell r="A10157">
            <v>95638</v>
          </cell>
          <cell r="B10157" t="str">
            <v>KIT CAVALETE PARA MEDIÇÃO DE ÁGUA - ENTRADA PRINCIPAL, EM AÇO GALVANIZADO DN 40 (1 ½)  FORNECIMENTO E INSTALAÇÃO (EXCLUSIVE HIDRÔMETRO). AF_11/2016</v>
          </cell>
          <cell r="C10157" t="str">
            <v>UN</v>
          </cell>
          <cell r="D10157">
            <v>393.85</v>
          </cell>
        </row>
        <row r="10158">
          <cell r="A10158">
            <v>95639</v>
          </cell>
          <cell r="B10158" t="str">
            <v>KIT CAVALETE PARA MEDIÇÃO DE ÁGUA - ENTRADA PRINCIPAL, EM AÇO GALVANIZADO DN 50 (2)  FORNECIMENTO E INSTALAÇÃO (EXCLUSIVE HIDRÔMETRO). AF_11/2016</v>
          </cell>
          <cell r="C10158" t="str">
            <v>UN</v>
          </cell>
          <cell r="D10158">
            <v>490.99</v>
          </cell>
        </row>
        <row r="10159">
          <cell r="A10159">
            <v>95641</v>
          </cell>
          <cell r="B10159" t="str">
            <v>KIT CAVALETE PARA MEDIÇÃO DE ÁGUA - ENTRADA INDIVIDUALIZADA, EM PVC DN 25 (¾), PARA 2 MEDIDORES  FORNECIMENTO E INSTALAÇÃO (EXCLUSIVE HIDRÔMETRO). AF_11/2016</v>
          </cell>
          <cell r="C10159" t="str">
            <v>UN</v>
          </cell>
          <cell r="D10159">
            <v>192.44</v>
          </cell>
        </row>
        <row r="10160">
          <cell r="A10160">
            <v>95642</v>
          </cell>
          <cell r="B10160" t="str">
            <v>KIT CAVALETE PARA MEDIÇÃO DE ÁGUA - ENTRADA INDIVIDUALIZADA, EM PVC DN 25 (¾), PARA 3 MEDIDORES  FORNECIMENTO E INSTALAÇÃO (EXCLUSIVE HIDRÔMETRO). AF_11/2016</v>
          </cell>
          <cell r="C10160" t="str">
            <v>UN</v>
          </cell>
          <cell r="D10160">
            <v>283.93</v>
          </cell>
        </row>
        <row r="10161">
          <cell r="A10161">
            <v>95643</v>
          </cell>
          <cell r="B10161" t="str">
            <v>KIT CAVALETE PARA MEDIÇÃO DE ÁGUA - ENTRADA INDIVIDUALIZADA, EM PVC DN 25 (¾), PARA 4 MEDIDORES  FORNECIMENTO E INSTALAÇÃO (EXCLUSIVE HIDRÔMETRO). AF_11/2016</v>
          </cell>
          <cell r="C10161" t="str">
            <v>UN</v>
          </cell>
          <cell r="D10161">
            <v>370.88</v>
          </cell>
        </row>
        <row r="10162">
          <cell r="A10162">
            <v>95644</v>
          </cell>
          <cell r="B10162" t="str">
            <v>KIT CAVALETE PARA MEDIÇÃO DE ÁGUA - ENTRADA INDIVIDUALIZADA, EM PVC DN 32 (1), PARA 1 MEDIDOR  FORNECIMENTO E INSTALAÇÃO (EXCLUSIVE HIDRÔMETRO). AF_11/2016</v>
          </cell>
          <cell r="C10162" t="str">
            <v>UN</v>
          </cell>
          <cell r="D10162">
            <v>139.26</v>
          </cell>
        </row>
        <row r="10163">
          <cell r="A10163">
            <v>95645</v>
          </cell>
          <cell r="B10163" t="str">
            <v>KIT CAVALETE PARA MEDIÇÃO DE ÁGUA - ENTRADA INDIVIDUALIZADA, EM PVC DN 32 (1), PARA 2 MEDIDORES  FORNECIMENTO E INSTALAÇÃO (EXCLUSIVE HIDRÔMETRO). AF_11/2016</v>
          </cell>
          <cell r="C10163" t="str">
            <v>UN</v>
          </cell>
          <cell r="D10163">
            <v>252.49</v>
          </cell>
        </row>
        <row r="10164">
          <cell r="A10164">
            <v>95646</v>
          </cell>
          <cell r="B10164" t="str">
            <v>KIT CAVALETE PARA MEDIÇÃO DE ÁGUA - ENTRADA INDIVIDUALIZADA, EM PVC DN 32 (1), PARA 3 MEDIDORES  FORNECIMENTO E INSTALAÇÃO (EXCLUSIVE HIDRÔMETRO). AF_11/2016</v>
          </cell>
          <cell r="C10164" t="str">
            <v>UN</v>
          </cell>
          <cell r="D10164">
            <v>375.75</v>
          </cell>
        </row>
        <row r="10165">
          <cell r="A10165">
            <v>95647</v>
          </cell>
          <cell r="B10165" t="str">
            <v>KIT CAVALETE PARA MEDIÇÃO DE ÁGUA - ENTRADA INDIVIDUALIZADA, EM PVC DN 32 (1), PARA 4 MEDIDORES  FORNECIMENTO E INSTALAÇÃO (EXCLUSIVE HIDRÔMETRO). AF_11/2016</v>
          </cell>
          <cell r="C10165" t="str">
            <v>UN</v>
          </cell>
          <cell r="D10165">
            <v>491.88</v>
          </cell>
        </row>
        <row r="10166">
          <cell r="A10166">
            <v>95673</v>
          </cell>
          <cell r="B10166" t="str">
            <v>HIDRÔMETRO DN 20 (½), 1,5 M³/H  FORNECIMENTO E INSTALAÇÃO. AF_11/2016</v>
          </cell>
          <cell r="C10166" t="str">
            <v>UN</v>
          </cell>
          <cell r="D10166">
            <v>100.89</v>
          </cell>
        </row>
        <row r="10167">
          <cell r="A10167">
            <v>95674</v>
          </cell>
          <cell r="B10167" t="str">
            <v>HIDRÔMETRO DN 20 (½), 3,0 M³/H  FORNECIMENTO E INSTALAÇÃO. AF_11/2016</v>
          </cell>
          <cell r="C10167" t="str">
            <v>UN</v>
          </cell>
          <cell r="D10167">
            <v>107.22</v>
          </cell>
        </row>
        <row r="10168">
          <cell r="A10168">
            <v>95675</v>
          </cell>
          <cell r="B10168" t="str">
            <v>HIDRÔMETRO DN 25 (¾ ), 5,0 M³/H FORNECIMENTO E INSTALAÇÃO. AF_11/2016</v>
          </cell>
          <cell r="C10168" t="str">
            <v>UN</v>
          </cell>
          <cell r="D10168">
            <v>131.07</v>
          </cell>
        </row>
        <row r="10169">
          <cell r="A10169">
            <v>95676</v>
          </cell>
          <cell r="B10169" t="str">
            <v>CAIXA EM CONCRETO PRÉ-MOLDADO PARA ABRIGO DE HIDRÔMETRO COM DN 20 (½)  FORNECIMENTO E INSTALAÇÃO. AF_11/2016</v>
          </cell>
          <cell r="C10169" t="str">
            <v>UN</v>
          </cell>
          <cell r="D10169">
            <v>84.04</v>
          </cell>
        </row>
        <row r="10170">
          <cell r="A10170">
            <v>95693</v>
          </cell>
          <cell r="B10170" t="str">
            <v>LUVA SIMPLES, PVC, SÉRIE NORMAL, ESGOTO PREDIAL, DN 150 MM, JUNTA ELÁSTICA, FORNECIDO E INSTALADO EM SUBCOLETOR AÉREO DE ESGOTO SANITÁRIO. AF_12/2014</v>
          </cell>
          <cell r="C10170" t="str">
            <v>UN</v>
          </cell>
          <cell r="D10170">
            <v>35.46</v>
          </cell>
        </row>
        <row r="10171">
          <cell r="A10171">
            <v>95694</v>
          </cell>
          <cell r="B10171" t="str">
            <v>CURVA 90 GRAUS, PVC, SERIE R, ÁGUA PLUVIAL, DN 100 MM, JUNTA ELÁSTICA, FORNECIDO E INSTALADO EM RAMAL DE ENCAMINHAMENTO. AF_12/2014</v>
          </cell>
          <cell r="C10171" t="str">
            <v>UN</v>
          </cell>
          <cell r="D10171">
            <v>38.65</v>
          </cell>
        </row>
        <row r="10172">
          <cell r="A10172">
            <v>95695</v>
          </cell>
          <cell r="B10172" t="str">
            <v>CURVA 90 GRAUS, PVC, SERIE R, ÁGUA PLUVIAL, DN 100 MM, JUNTA ELÁSTICA, FORNECIDO E INSTALADO EM CONDUTORES VERTICAIS DE ÁGUAS PLUVIAIS. AF_12/2014</v>
          </cell>
          <cell r="C10172" t="str">
            <v>UN</v>
          </cell>
          <cell r="D10172">
            <v>37.36</v>
          </cell>
        </row>
        <row r="10173">
          <cell r="A10173">
            <v>95696</v>
          </cell>
          <cell r="B10173" t="str">
            <v>SPRINKLER TIPO PENDENTE, 68° C, UNIÃO POR ROSCA, DN 15 (½)  FORNECIMENTO E INSTALAÇÃO. AF_12/2015</v>
          </cell>
          <cell r="C10173" t="str">
            <v>UN</v>
          </cell>
          <cell r="D10173">
            <v>22.47</v>
          </cell>
        </row>
        <row r="10174">
          <cell r="A10174">
            <v>95697</v>
          </cell>
          <cell r="B10174" t="str">
            <v>TUBO DE AÇO PRETO SEM COSTURA, CONEXÃO SOLDADA, DN 40 (1 1/2 ), INSTALADO EM REDE DE ALIMENTAÇÃO PARA HIDRANTE - FORNECIMENTO E INSTALAÇÃO. AF_12/2015</v>
          </cell>
          <cell r="C10174" t="str">
            <v>M</v>
          </cell>
          <cell r="D10174">
            <v>40.619999999999997</v>
          </cell>
        </row>
        <row r="10175">
          <cell r="A10175">
            <v>95698</v>
          </cell>
          <cell r="B10175" t="str">
            <v>PERFURATRIZ MANUAL, TORQUE MAXIMO 55 KGF.M, POTENCIA 5 CV, COM DIAMETRO MAXIMO 8 1/2" - DEPRECIAÇÃO. AF_11/2016</v>
          </cell>
          <cell r="C10175" t="str">
            <v>H</v>
          </cell>
          <cell r="D10175">
            <v>3.53</v>
          </cell>
        </row>
        <row r="10176">
          <cell r="A10176">
            <v>95699</v>
          </cell>
          <cell r="B10176" t="str">
            <v>PERFURATRIZ MANUAL, TORQUE MAXIMO 55 KGF.M, POTENCIA 5 CV, COM DIAMETRO MAXIMO 8 1/2" - JUROS. AF_11/2016</v>
          </cell>
          <cell r="C10176" t="str">
            <v>H</v>
          </cell>
          <cell r="D10176">
            <v>0.79</v>
          </cell>
        </row>
        <row r="10177">
          <cell r="A10177">
            <v>95700</v>
          </cell>
          <cell r="B10177" t="str">
            <v>PERFURATRIZ MANUAL, TORQUE MAXIMO 55 KGF.M, POTENCIA 5 CV, COM DIAMETRO MAXIMO 8 1/2" - MANUTENÇÃO. AF_11/2016</v>
          </cell>
          <cell r="C10177" t="str">
            <v>H</v>
          </cell>
          <cell r="D10177">
            <v>4.42</v>
          </cell>
        </row>
        <row r="10178">
          <cell r="A10178">
            <v>95701</v>
          </cell>
          <cell r="B10178" t="str">
            <v>PERFURATRIZ MANUAL, TORQUE MAXIMO 55 KGF.M, POTENCIA 5 CV, COM DIAMETRO MAXIMO 8 1/2" - MATERIAIS NA OPERAÇÃO. AF_11/2016</v>
          </cell>
          <cell r="C10178" t="str">
            <v>H</v>
          </cell>
          <cell r="D10178">
            <v>1.94</v>
          </cell>
        </row>
        <row r="10179">
          <cell r="A10179">
            <v>95702</v>
          </cell>
          <cell r="B10179" t="str">
            <v>PERFURATRIZ MANUAL, TORQUE MAXIMO 55 KGF.M, POTENCIA 5 CV, COM DIAMETRO MAXIMO 8 1/2" - CHP DIURNO. AF_11/2016</v>
          </cell>
          <cell r="C10179" t="str">
            <v>CHP</v>
          </cell>
          <cell r="D10179">
            <v>25.42</v>
          </cell>
        </row>
        <row r="10180">
          <cell r="A10180">
            <v>95703</v>
          </cell>
          <cell r="B10180" t="str">
            <v>PERFURATRIZ MANUAL, TORQUE MAXIMO 55 KGF.M, POTENCIA 5 CV, COM DIAMETRO MAXIMO 8 1/2" - CHI DIURNO. AF_11/2016</v>
          </cell>
          <cell r="C10180" t="str">
            <v>CHI</v>
          </cell>
          <cell r="D10180">
            <v>19.059999999999999</v>
          </cell>
        </row>
        <row r="10181">
          <cell r="A10181">
            <v>95704</v>
          </cell>
          <cell r="B10181" t="str">
            <v>PERFURATRIZ SOBRE ESTEIRA, TORQUE MÁXIMO 600 KGF, POTÊNCIA ENTRE 50 E 60 HP, DIÂMETRO MÁXIMO 10 - DEPRECIAÇÃO. AF_11/2016</v>
          </cell>
          <cell r="C10181" t="str">
            <v>H</v>
          </cell>
          <cell r="D10181">
            <v>22.94</v>
          </cell>
        </row>
        <row r="10182">
          <cell r="A10182">
            <v>95705</v>
          </cell>
          <cell r="B10182" t="str">
            <v>PERFURATRIZ SOBRE ESTEIRA, TORQUE MÁXIMO 600 KGF, POTÊNCIA ENTRE 50 E 60 HP, DIÂMETRO MÁXIMO 10 - JUROS. AF_11/2016</v>
          </cell>
          <cell r="C10182" t="str">
            <v>H</v>
          </cell>
          <cell r="D10182">
            <v>6.02</v>
          </cell>
        </row>
        <row r="10183">
          <cell r="A10183">
            <v>95706</v>
          </cell>
          <cell r="B10183" t="str">
            <v>PERFURATRIZ SOBRE ESTEIRA, TORQUE MÁXIMO 600 KGF, POTÊNCIA ENTRE 50 E 60 HP, DIÂMETRO MÁXIMO 10 - MANUTENÇÃO. AF_11/2016</v>
          </cell>
          <cell r="C10183" t="str">
            <v>H</v>
          </cell>
          <cell r="D10183">
            <v>28.71</v>
          </cell>
        </row>
        <row r="10184">
          <cell r="A10184">
            <v>95707</v>
          </cell>
          <cell r="B10184" t="str">
            <v>PERFURATRIZ SOBRE ESTEIRA, TORQUE MÁXIMO 600 KGF, POTÊNCIA ENTRE 50 E 60 HP, DIÂMETRO MÁXIMO 10 - MATERIAIS NA OPERAÇÃO. AF_11/2016</v>
          </cell>
          <cell r="C10184" t="str">
            <v>H</v>
          </cell>
          <cell r="D10184">
            <v>21.62</v>
          </cell>
        </row>
        <row r="10185">
          <cell r="A10185">
            <v>95708</v>
          </cell>
          <cell r="B10185" t="str">
            <v>PERFURATRIZ SOBRE ESTEIRA, TORQUE MÁXIMO 600 KGF, POTÊNCIA ENTRE 50 E 60 HP, DIÂMETRO MÁXIMO 10 - CHP DIURNO. AF_11/2016</v>
          </cell>
          <cell r="C10185" t="str">
            <v>CHP</v>
          </cell>
          <cell r="D10185">
            <v>94.03</v>
          </cell>
        </row>
        <row r="10186">
          <cell r="A10186">
            <v>95709</v>
          </cell>
          <cell r="B10186" t="str">
            <v>PERFURATRIZ SOBRE ESTEIRA, TORQUE MÁXIMO 600 KGF, POTÊNCIA ENTRE 50 E 60 HP, DIÂMETRO MÁXIMO 10 - CHI DIURNO. AF_11/2016</v>
          </cell>
          <cell r="C10186" t="str">
            <v>CHI</v>
          </cell>
          <cell r="D10186">
            <v>43.7</v>
          </cell>
        </row>
        <row r="10187">
          <cell r="A10187">
            <v>95710</v>
          </cell>
          <cell r="B10187" t="str">
            <v>ESCAVADEIRA HIDRAULICA SOBRE ESTEIRA, COM GARRA GIRATORIA DE MANDIBULAS, PESO OPERACIONAL ENTRE 22,00 E 25,50 TON, POTENCIA LIQUIDA ENTRE 150 E 160 HP - DEPRECIAÇÃO. AF_11/2016</v>
          </cell>
          <cell r="C10187" t="str">
            <v>H</v>
          </cell>
          <cell r="D10187">
            <v>27.57</v>
          </cell>
        </row>
        <row r="10188">
          <cell r="A10188">
            <v>95711</v>
          </cell>
          <cell r="B10188" t="str">
            <v>ESCAVADEIRA HIDRAULICA SOBRE ESTEIRA, COM GARRA GIRATORIA DE MANDIBULAS, PESO OPERACIONAL ENTRE 22,00 E 25,50 TON, POTENCIA LIQUIDA ENTRE 150 E 160 HP - JUROS. AF_11/2016</v>
          </cell>
          <cell r="C10188" t="str">
            <v>H</v>
          </cell>
          <cell r="D10188">
            <v>7.09</v>
          </cell>
        </row>
        <row r="10189">
          <cell r="A10189">
            <v>95712</v>
          </cell>
          <cell r="B10189" t="str">
            <v>ESCAVADEIRA HIDRAULICA SOBRE ESTEIRA, COM GARRA GIRATORIA DE MANDIBULAS, PESO OPERACIONAL ENTRE 22,00 E 25,50 TON, POTENCIA LIQUIDA ENTRE 150 E 160 HP - MANUTENÇÃO. AF_11/2016</v>
          </cell>
          <cell r="C10189" t="str">
            <v>H</v>
          </cell>
          <cell r="D10189">
            <v>34.47</v>
          </cell>
        </row>
        <row r="10190">
          <cell r="A10190">
            <v>95713</v>
          </cell>
          <cell r="B10190" t="str">
            <v>ESCAVADEIRA HIDRAULICA SOBRE ESTEIRA, COM GARRA GIRATORIA DE MANDIBULAS, PESO OPERACIONAL ENTRE 22,00 E 25,50 TON, POTENCIA LIQUIDA ENTRE 150 E 160 HP - MATERIAIS NA OPERAÇÃO. AF_11/2016</v>
          </cell>
          <cell r="C10190" t="str">
            <v>H</v>
          </cell>
          <cell r="D10190">
            <v>75.739999999999995</v>
          </cell>
        </row>
        <row r="10191">
          <cell r="A10191">
            <v>95714</v>
          </cell>
          <cell r="B10191" t="str">
            <v>ESCAVADEIRA HIDRAULICA SOBRE ESTEIRA, COM GARRA GIRATORIA DE MANDIBULAS, PESO OPERACIONAL ENTRE 22,00 E 25,50 TON, POTENCIA LIQUIDA ENTRE 150 E 160 HP - CHP DIURNO. AF_11/2016</v>
          </cell>
          <cell r="C10191" t="str">
            <v>CHP</v>
          </cell>
          <cell r="D10191">
            <v>161.69</v>
          </cell>
        </row>
        <row r="10192">
          <cell r="A10192">
            <v>95715</v>
          </cell>
          <cell r="B10192" t="str">
            <v>ESCAVADEIRA HIDRAULICA SOBRE ESTEIRA, COM GARRA GIRATORIA DE MANDIBULAS, PESO OPERACIONAL ENTRE 22,00 E 25,50 TON, POTENCIA LIQUIDA ENTRE 150 E 160 HP - CHI DIURNO. AF_11/2016</v>
          </cell>
          <cell r="C10192" t="str">
            <v>CHI</v>
          </cell>
          <cell r="D10192">
            <v>51.48</v>
          </cell>
        </row>
        <row r="10193">
          <cell r="A10193">
            <v>95716</v>
          </cell>
          <cell r="B10193" t="str">
            <v>ESCAVADEIRA HIDRAULICA SOBRE ESTEIRA, EQUIPADA COM CLAMSHELL, COM CAPACIDADE DA CAÇAMBA ENTRE 1,20 E 1,50 M3, PESO OPERACIONAL ENTRE 20,00 E 22,00 TON, POTENCIA LIQUIDA ENTRE 150 E 160 HP - DEPRECIAÇÃO. AF_11/2016</v>
          </cell>
          <cell r="C10193" t="str">
            <v>H</v>
          </cell>
          <cell r="D10193">
            <v>26.54</v>
          </cell>
        </row>
        <row r="10194">
          <cell r="A10194">
            <v>95717</v>
          </cell>
          <cell r="B10194" t="str">
            <v>ESCAVADEIRA HIDRAULICA SOBRE ESTEIRA, EQUIPADA COM CLAMSHELL, COM CAPACIDADE DA CAÇAMBA ENTRE 1,20 E 1,50 M3, PESO OPERACIONAL ENTRE 20,00 E 22,00 TON, POTENCIA LIQUIDA ENTRE 150 E 160 HP - JUROS. AF_11/2016</v>
          </cell>
          <cell r="C10194" t="str">
            <v>H</v>
          </cell>
          <cell r="D10194">
            <v>6.82</v>
          </cell>
        </row>
        <row r="10195">
          <cell r="A10195">
            <v>95718</v>
          </cell>
          <cell r="B10195" t="str">
            <v>ESCAVADEIRA HIDRAULICA SOBRE ESTEIRA, EQUIPADA COM CLAMSHELL, COM CAPACIDADE DA CAÇAMBA ENTRE 1,20 E 1,50 M3, PESO OPERACIONAL ENTRE 20,00 E 22,00 TON, POTENCIA LIQUIDA ENTRE 150 E 160 HP - MANUTENÇÃO. AF_11/2016</v>
          </cell>
          <cell r="C10195" t="str">
            <v>H</v>
          </cell>
          <cell r="D10195">
            <v>33.18</v>
          </cell>
        </row>
        <row r="10196">
          <cell r="A10196">
            <v>95719</v>
          </cell>
          <cell r="B10196" t="str">
            <v>ESCAVADEIRA HIDRAULICA SOBRE ESTEIRA, EQUIPADA COM CLAMSHELL, COM CAPACIDADE DA CAÇAMBA ENTRE 1,20 E 1,50 M3, PESO OPERACIONAL ENTRE 20,00 E 22,00 TON, POTENCIA LIQUIDA ENTRE 150 E 160 HP - MATERIAIS NA OPERAÇÃO. AF_11/2016</v>
          </cell>
          <cell r="C10196" t="str">
            <v>H</v>
          </cell>
          <cell r="D10196">
            <v>75.739999999999995</v>
          </cell>
        </row>
        <row r="10197">
          <cell r="A10197">
            <v>95720</v>
          </cell>
          <cell r="B10197" t="str">
            <v>ESCAVADEIRA HIDRAULICA SOBRE ESTEIRA, EQUIPADA COM CLAMSHELL, COM CAPACIDADE DA CAÇAMBA ENTRE 1,20 E 1,50 M3, PESO OPERACIONAL ENTRE 20,00 E 22,00 TON, POTENCIA LIQUIDA ENTRE 150 E 160 HP - CHP DIURNO. AF_11/2016</v>
          </cell>
          <cell r="C10197" t="str">
            <v>CHP</v>
          </cell>
          <cell r="D10197">
            <v>159.1</v>
          </cell>
        </row>
        <row r="10198">
          <cell r="A10198">
            <v>95721</v>
          </cell>
          <cell r="B10198" t="str">
            <v>ESCAVADEIRA HIDRAULICA SOBRE ESTEIRA, EQUIPADA COM CLAMSHELL, COM CAPACIDADE DA CAÇAMBA ENTRE 1,20 E 1,50 M3, PESO OPERACIONAL ENTRE 20,00 E 22,00 TON, POTENCIA LIQUIDA ENTRE 150 E 160 HP - CHI DIURNO. AF_11/2016</v>
          </cell>
          <cell r="C10198" t="str">
            <v>CHI</v>
          </cell>
          <cell r="D10198">
            <v>50.18</v>
          </cell>
        </row>
        <row r="10199">
          <cell r="A10199">
            <v>95726</v>
          </cell>
          <cell r="B10199" t="str">
            <v>ELETRODUTO RÍGIDO SOLDÁVEL, PVC, DN 20 MM (½), APARENTE, INSTALADO EM TETO - FORNECIMENTO E INSTALAÇÃO. AF_11/2016_P</v>
          </cell>
          <cell r="C10199" t="str">
            <v>M</v>
          </cell>
          <cell r="D10199">
            <v>3.91</v>
          </cell>
        </row>
        <row r="10200">
          <cell r="A10200">
            <v>95727</v>
          </cell>
          <cell r="B10200" t="str">
            <v>ELETRODUTO RÍGIDO SOLDÁVEL, PVC, DN 25 MM (3/4), APARENTE, INSTALADO EM TETO - FORNECIMENTO E INSTALAÇÃO. AF_11/2016_P</v>
          </cell>
          <cell r="C10200" t="str">
            <v>M</v>
          </cell>
          <cell r="D10200">
            <v>4.43</v>
          </cell>
        </row>
        <row r="10201">
          <cell r="A10201">
            <v>95728</v>
          </cell>
          <cell r="B10201" t="str">
            <v>ELETRODUTO RÍGIDO SOLDÁVEL, PVC, DN 32 MM (1), APARENTE, INSTALADO EM TETO - FORNECIMENTO E INSTALAÇÃO. AF_11/2016_P</v>
          </cell>
          <cell r="C10201" t="str">
            <v>M</v>
          </cell>
          <cell r="D10201">
            <v>5.48</v>
          </cell>
        </row>
        <row r="10202">
          <cell r="A10202">
            <v>95729</v>
          </cell>
          <cell r="B10202" t="str">
            <v>ELETRODUTO RÍGIDO SOLDÁVEL, PVC, DN 20 MM (½), APARENTE, INSTALADO EM PAREDE - FORNECIMENTO E INSTALAÇÃO. AF_11/2016_P</v>
          </cell>
          <cell r="C10202" t="str">
            <v>M</v>
          </cell>
          <cell r="D10202">
            <v>5.3</v>
          </cell>
        </row>
        <row r="10203">
          <cell r="A10203">
            <v>95730</v>
          </cell>
          <cell r="B10203" t="str">
            <v>ELETRODUTO RÍGIDO SOLDÁVEL, PVC, DN 25 MM (3/4), APARENTE, INSTALADO EM PAREDE - FORNECIMENTO E INSTALAÇÃO. AF_11/2016_P</v>
          </cell>
          <cell r="C10203" t="str">
            <v>M</v>
          </cell>
          <cell r="D10203">
            <v>5.82</v>
          </cell>
        </row>
        <row r="10204">
          <cell r="A10204">
            <v>95731</v>
          </cell>
          <cell r="B10204" t="str">
            <v>ELETRODUTO RÍGIDO SOLDÁVEL, PVC, DN 32 MM (1), APARENTE, INSTALADO EM PAREDE - FORNECIMENTO E INSTALAÇÃO. AF_11/2016_P</v>
          </cell>
          <cell r="C10204" t="str">
            <v>M</v>
          </cell>
          <cell r="D10204">
            <v>6.89</v>
          </cell>
        </row>
        <row r="10205">
          <cell r="A10205">
            <v>95732</v>
          </cell>
          <cell r="B10205" t="str">
            <v>LUVA PARA ELETRODUTO, PVC, SOLDÁVEL, DN 20 MM (1/2), APARENTE, INSTALADA EM TETO - FORNECIMENTO E INSTALAÇÃO. AF_11/2016_P</v>
          </cell>
          <cell r="C10205" t="str">
            <v>UN</v>
          </cell>
          <cell r="D10205">
            <v>2.9</v>
          </cell>
        </row>
        <row r="10206">
          <cell r="A10206">
            <v>95733</v>
          </cell>
          <cell r="B10206" t="str">
            <v>LUVA PARA ELETRODUTO, PVC, SOLDÁVEL, DN 25 MM (3/4), APARENTE, INSTALADA EM TETO - FORNECIMENTO E INSTALAÇÃO. AF_11/2016_P</v>
          </cell>
          <cell r="C10206" t="str">
            <v>UN</v>
          </cell>
          <cell r="D10206">
            <v>3.79</v>
          </cell>
        </row>
        <row r="10207">
          <cell r="A10207">
            <v>95734</v>
          </cell>
          <cell r="B10207" t="str">
            <v>LUVA PARA ELETRODUTO, PVC, SOLDÁVEL, DN 32 MM (1), APARENTE, INSTALADA EM TETO - FORNECIMENTO E INSTALAÇÃO. AF_11/2016_P</v>
          </cell>
          <cell r="C10207" t="str">
            <v>UN</v>
          </cell>
          <cell r="D10207">
            <v>5.04</v>
          </cell>
        </row>
        <row r="10208">
          <cell r="A10208">
            <v>95735</v>
          </cell>
          <cell r="B10208" t="str">
            <v>LUVA PARA ELETRODUTO, PVC, SOLDÁVEL, DN 20 MM (1/2), APARENTE, INSTALADA EM PAREDE - FORNECIMENTO E INSTALAÇÃO. AF_11/2016_P</v>
          </cell>
          <cell r="C10208" t="str">
            <v>UN</v>
          </cell>
          <cell r="D10208">
            <v>4.34</v>
          </cell>
        </row>
        <row r="10209">
          <cell r="A10209">
            <v>95736</v>
          </cell>
          <cell r="B10209" t="str">
            <v>LUVA PARA ELETRODUTO, PVC, SOLDÁVEL, DN 25 MM (3/4), APARENTE, INSTALADA EM PAREDE - FORNECIMENTO E INSTALAÇÃO. AF_11/2016_P</v>
          </cell>
          <cell r="C10209" t="str">
            <v>UN</v>
          </cell>
          <cell r="D10209">
            <v>5.07</v>
          </cell>
        </row>
        <row r="10210">
          <cell r="A10210">
            <v>95738</v>
          </cell>
          <cell r="B10210" t="str">
            <v>LUVA PARA ELETRODUTO, PVC, SOLDÁVEL, DN 32 MM (1), APARENTE, INSTALADA EM PAREDE - FORNECIMENTO E INSTALAÇÃO. AF_11/2016_P</v>
          </cell>
          <cell r="C10210" t="str">
            <v>UN</v>
          </cell>
          <cell r="D10210">
            <v>6.07</v>
          </cell>
        </row>
        <row r="10211">
          <cell r="A10211">
            <v>95745</v>
          </cell>
          <cell r="B10211" t="str">
            <v>ELETRODUTO DE AÇO GALVANIZADO, CLASSE LEVE, DN 20 MM (3/4), APARENTE, INSTALADO EM TETO - FORNECIMENTO E INSTALAÇÃO. AF_11/2016_P</v>
          </cell>
          <cell r="C10211" t="str">
            <v>M</v>
          </cell>
          <cell r="D10211">
            <v>9.2100000000000009</v>
          </cell>
        </row>
        <row r="10212">
          <cell r="A10212">
            <v>95746</v>
          </cell>
          <cell r="B10212" t="str">
            <v>ELETRODUTO DE AÇO GALVANIZADO, CLASSE LEVE, DN 25 MM (1), APARENTE, INSTALADO EM TETO - FORNECIMENTO E INSTALAÇÃO. AF_11/2016_P</v>
          </cell>
          <cell r="C10212" t="str">
            <v>M</v>
          </cell>
          <cell r="D10212">
            <v>11.28</v>
          </cell>
        </row>
        <row r="10213">
          <cell r="A10213">
            <v>95747</v>
          </cell>
          <cell r="B10213" t="str">
            <v>ELETRODUTO DE AÇO GALVANIZADO, CLASSE SEMI PESADO, DN 32 MM (1 1/4), APARENTE, INSTALADO EM TETO - FORNECIMENTO E INSTALAÇÃO. AF_11/2016_P</v>
          </cell>
          <cell r="C10213" t="str">
            <v>M</v>
          </cell>
          <cell r="D10213">
            <v>18.18</v>
          </cell>
        </row>
        <row r="10214">
          <cell r="A10214">
            <v>95748</v>
          </cell>
          <cell r="B10214" t="str">
            <v>ELETRODUTO DE AÇO GALVANIZADO, CLASSE SEMI PESADO, DN 40 MM (1 1/2 ), APARENTE, INSTALADO EM TETO - FORNECIMENTO E INSTALAÇÃO. AF_11/2016_P</v>
          </cell>
          <cell r="C10214" t="str">
            <v>M</v>
          </cell>
          <cell r="D10214">
            <v>19.329999999999998</v>
          </cell>
        </row>
        <row r="10215">
          <cell r="A10215">
            <v>95749</v>
          </cell>
          <cell r="B10215" t="str">
            <v>ELETRODUTO DE AÇO GALVANIZADO, CLASSE LEVE, DN 20 MM (3/4), APARENTE, INSTALADO EM PAREDE - FORNECIMENTO E INSTALAÇÃO. AF_11/2016_P</v>
          </cell>
          <cell r="C10215" t="str">
            <v>M</v>
          </cell>
          <cell r="D10215">
            <v>12.27</v>
          </cell>
        </row>
        <row r="10216">
          <cell r="A10216">
            <v>95750</v>
          </cell>
          <cell r="B10216" t="str">
            <v>ELETRODUTO DE AÇO GALVANIZADO, CLASSE LEVE, DN 25 MM (1), APARENTE, INSTALADO EM PAREDE - FORNECIMENTO E INSTALAÇÃO. AF_11/2016_P</v>
          </cell>
          <cell r="C10216" t="str">
            <v>M</v>
          </cell>
          <cell r="D10216">
            <v>14.34</v>
          </cell>
        </row>
        <row r="10217">
          <cell r="A10217">
            <v>95751</v>
          </cell>
          <cell r="B10217" t="str">
            <v>ELETRODUTO DE AÇO GALVANIZADO, CLASSE SEMI PESADO, DN 32 MM (1 1/4), APARENTE, INSTALADO EM PAREDE - FORNECIMENTO E INSTALAÇÃO. AF_11/2016_P</v>
          </cell>
          <cell r="C10217" t="str">
            <v>M</v>
          </cell>
          <cell r="D10217">
            <v>21.24</v>
          </cell>
        </row>
        <row r="10218">
          <cell r="A10218">
            <v>95752</v>
          </cell>
          <cell r="B10218" t="str">
            <v>ELETRODUTO DE AÇO GALVANIZADO, CLASSE SEMI PESADO, DN 40 MM (1 1/2  ), APARENTE, INSTALADO EM PAREDE - FORNECIMENTO E INSTALAÇÃO. AF_11/2016_P</v>
          </cell>
          <cell r="C10218" t="str">
            <v>M</v>
          </cell>
          <cell r="D10218">
            <v>22.38</v>
          </cell>
        </row>
        <row r="10219">
          <cell r="A10219">
            <v>95753</v>
          </cell>
          <cell r="B10219" t="str">
            <v>LUVA DE EMENDA PARA ELETRODUTO, AÇO GALVANIZADO, DN 20 MM (3/4  ), APARENTE, INSTALADA EM TETO - FORNECIMENTO E INSTALAÇÃO. AF_11/2016_P</v>
          </cell>
          <cell r="C10219" t="str">
            <v>UN</v>
          </cell>
          <cell r="D10219">
            <v>4.32</v>
          </cell>
        </row>
        <row r="10220">
          <cell r="A10220">
            <v>95754</v>
          </cell>
          <cell r="B10220" t="str">
            <v>LUVA DE EMENDA PARA ELETRODUTO, AÇO GALVANIZADO, DN 25 MM (1''), APARENTE, INSTALADA EM TETO - FORNECIMENTO E INSTALAÇÃO. AF_11/2016_P</v>
          </cell>
          <cell r="C10220" t="str">
            <v>UN</v>
          </cell>
          <cell r="D10220">
            <v>5.43</v>
          </cell>
        </row>
        <row r="10221">
          <cell r="A10221">
            <v>95755</v>
          </cell>
          <cell r="B10221" t="str">
            <v>LUVA DE EMENDA PARA ELETRODUTO, AÇO GALVANIZADO, DN 32 MM (1 1/4''), APARENTE, INSTALADA EM TETO - FORNECIMENTO E INSTALAÇÃO. AF_11/2016_P</v>
          </cell>
          <cell r="C10221" t="str">
            <v>UN</v>
          </cell>
          <cell r="D10221">
            <v>7.58</v>
          </cell>
        </row>
        <row r="10222">
          <cell r="A10222">
            <v>95756</v>
          </cell>
          <cell r="B10222" t="str">
            <v>LUVA DE EMENDA PARA ELETRODUTO, AÇO GALVANIZADO, DN 40 MM (1 1/2''), APARENTE, INSTALADA EM TETO - FORNECIMENTO E INSTALAÇÃO. AF_11/2016_P</v>
          </cell>
          <cell r="C10222" t="str">
            <v>UN</v>
          </cell>
          <cell r="D10222">
            <v>9.9600000000000009</v>
          </cell>
        </row>
        <row r="10223">
          <cell r="A10223">
            <v>95757</v>
          </cell>
          <cell r="B10223" t="str">
            <v>LUVA DE EMENDA PARA ELETRODUTO, AÇO GALVANIZADO, DN 20 MM (3/4''), APARENTE, INSTALADA EM PAREDE - FORNECIMENTO E INSTALAÇÃO. AF_11/2016_P</v>
          </cell>
          <cell r="C10223" t="str">
            <v>UN</v>
          </cell>
          <cell r="D10223">
            <v>6.83</v>
          </cell>
        </row>
        <row r="10224">
          <cell r="A10224">
            <v>95758</v>
          </cell>
          <cell r="B10224" t="str">
            <v>LUVA DE EMENDA PARA ELETRODUTO, AÇO GALVANIZADO, DN 25 MM (1''), APARENTE, INSTALADA EM PAREDE - FORNECIMENTO E INSTALAÇÃO. AF_11/2016_P</v>
          </cell>
          <cell r="C10224" t="str">
            <v>UN</v>
          </cell>
          <cell r="D10224">
            <v>7.64</v>
          </cell>
        </row>
        <row r="10225">
          <cell r="A10225">
            <v>95759</v>
          </cell>
          <cell r="B10225" t="str">
            <v>LUVA DE EMENDA PARA ELETRODUTO, AÇO GALVANIZADO, DN 32 MM (1 1/4''), APARENTE, INSTALADA EM PAREDE - FORNECIMENTO E INSTALAÇÃO. AF_11/2016_P</v>
          </cell>
          <cell r="C10225" t="str">
            <v>UN</v>
          </cell>
          <cell r="D10225">
            <v>9.3800000000000008</v>
          </cell>
        </row>
        <row r="10226">
          <cell r="A10226">
            <v>95760</v>
          </cell>
          <cell r="B10226" t="str">
            <v>LUVA DE EMENDA PARA ELETRODUTO, AÇO GALVANIZADO, DN 40 MM (1 1/2''), APARENTE, INSTALADA EM PAREDE - FORNECIMENTO E INSTALAÇÃO. AF_11/2016_P</v>
          </cell>
          <cell r="C10226" t="str">
            <v>UN</v>
          </cell>
          <cell r="D10226">
            <v>11.28</v>
          </cell>
        </row>
        <row r="10227">
          <cell r="A10227">
            <v>95777</v>
          </cell>
          <cell r="B10227" t="str">
            <v>CONDULETE DE ALUMÍNIO, TIPO B, PARA ELETRODUTO DE AÇO GALVANIZADO DN 20 MM (3/4''), APARENTE - FORNECIMENTO E INSTALAÇÃO. AF_11/2016_P</v>
          </cell>
          <cell r="C10227" t="str">
            <v>UN</v>
          </cell>
          <cell r="D10227">
            <v>18.239999999999998</v>
          </cell>
        </row>
        <row r="10228">
          <cell r="A10228">
            <v>95778</v>
          </cell>
          <cell r="B10228" t="str">
            <v>CONDULETE DE ALUMÍNIO, TIPO C, PARA ELETRODUTO DE AÇO GALVANIZADO DN 20 MM (3/4''), APARENTE - FORNECIMENTO E INSTALAÇÃO. AF_11/2016_P</v>
          </cell>
          <cell r="C10228" t="str">
            <v>UN</v>
          </cell>
          <cell r="D10228">
            <v>18.64</v>
          </cell>
        </row>
        <row r="10229">
          <cell r="A10229">
            <v>95779</v>
          </cell>
          <cell r="B10229" t="str">
            <v>CONDULETE DE ALUMÍNIO, TIPO E, PARA ELETRODUTO DE AÇO GALVANIZADO DN 20 MM (3/4''), APARENTE - FORNECIMENTO E INSTALAÇÃO. AF_11/2016_P</v>
          </cell>
          <cell r="C10229" t="str">
            <v>UN</v>
          </cell>
          <cell r="D10229">
            <v>17.29</v>
          </cell>
        </row>
        <row r="10230">
          <cell r="A10230">
            <v>95780</v>
          </cell>
          <cell r="B10230" t="str">
            <v>CONDULETE DE ALUMÍNIO, TIPO B, PARA ELETRODUTO DE AÇO GALVANIZADO DN 25 MM (1''), APARENTE - FORNECIMENTO E INSTALAÇÃO. AF_11/2016_P</v>
          </cell>
          <cell r="C10230" t="str">
            <v>UN</v>
          </cell>
          <cell r="D10230">
            <v>20.55</v>
          </cell>
        </row>
        <row r="10231">
          <cell r="A10231">
            <v>95781</v>
          </cell>
          <cell r="B10231" t="str">
            <v>CONDULETE DE ALUMÍNIO, TIPO C, PARA ELETRODUTO DE AÇO GALVANIZADO DN 25 MM (1''), APARENTE - FORNECIMENTO E INSTALAÇÃO. AF_11/2016_P</v>
          </cell>
          <cell r="C10231" t="str">
            <v>UN</v>
          </cell>
          <cell r="D10231">
            <v>20.85</v>
          </cell>
        </row>
        <row r="10232">
          <cell r="A10232">
            <v>95782</v>
          </cell>
          <cell r="B10232" t="str">
            <v>CONDULETE DE ALUMÍNIO, TIPO E, ELETRODUTO DE AÇO GALVANIZADO DN 25 MM (1''), APARENTE - FORNECIMENTO E INSTALAÇÃO. AF_11/2016_P</v>
          </cell>
          <cell r="C10232" t="str">
            <v>UN</v>
          </cell>
          <cell r="D10232">
            <v>21.63</v>
          </cell>
        </row>
        <row r="10233">
          <cell r="A10233">
            <v>95785</v>
          </cell>
          <cell r="B10233" t="str">
            <v>CONDULETE DE ALUMÍNIO, TIPO E, PARA ELETRODUTO DE AÇO GALVANIZADO DN 32 MM (1 1/4''), APARENTE - FORNECIMENTO E INSTALAÇÃO. AF_11/2016_P</v>
          </cell>
          <cell r="C10233" t="str">
            <v>UN</v>
          </cell>
          <cell r="D10233">
            <v>24.42</v>
          </cell>
        </row>
        <row r="10234">
          <cell r="A10234">
            <v>95787</v>
          </cell>
          <cell r="B10234" t="str">
            <v>CONDULETE DE ALUMÍNIO, TIPO LR, PARA ELETRODUTO DE AÇO GALVANIZADO DN 20 MM (3/4''), APARENTE - FORNECIMENTO E INSTALAÇÃO. AF_11/2016_P</v>
          </cell>
          <cell r="C10234" t="str">
            <v>UN</v>
          </cell>
          <cell r="D10234">
            <v>18.559999999999999</v>
          </cell>
        </row>
        <row r="10235">
          <cell r="A10235">
            <v>95789</v>
          </cell>
          <cell r="B10235" t="str">
            <v>CONDULETE DE ALUMÍNIO, TIPO LR, PARA ELETRODUTO DE AÇO GALVANIZADO DN 25 MM (1''), APARENTE - FORNECIMENTO E INSTALAÇÃO. AF_11/2016_P</v>
          </cell>
          <cell r="C10235" t="str">
            <v>UN</v>
          </cell>
          <cell r="D10235">
            <v>22.64</v>
          </cell>
        </row>
        <row r="10236">
          <cell r="A10236">
            <v>95791</v>
          </cell>
          <cell r="B10236" t="str">
            <v>CONDULETE DE ALUMÍNIO, TIPO LR, PARA ELETRODUTO DE AÇO GALVANIZADO DN 32 MM (1 1/4''), APARENTE - FORNECIMENTO E INSTALAÇÃO. AF_11/2016_P</v>
          </cell>
          <cell r="C10236" t="str">
            <v>UN</v>
          </cell>
          <cell r="D10236">
            <v>28.7</v>
          </cell>
        </row>
        <row r="10237">
          <cell r="A10237">
            <v>95795</v>
          </cell>
          <cell r="B10237" t="str">
            <v>CONDULETE DE ALUMÍNIO, TIPO T, PARA ELETRODUTO DE AÇO GALVANIZADO DN 20 MM (3/4''), APARENTE - FORNECIMENTO E INSTALAÇÃO. AF_11/2016_P</v>
          </cell>
          <cell r="C10237" t="str">
            <v>UN</v>
          </cell>
          <cell r="D10237">
            <v>21.43</v>
          </cell>
        </row>
        <row r="10238">
          <cell r="A10238">
            <v>95796</v>
          </cell>
          <cell r="B10238" t="str">
            <v>CONDULETE DE ALUMÍNIO, TIPO T, PARA ELETRODUTO DE AÇO GALVANIZADO DN 25 MM (1''), APARENTE - FORNECIMENTO E INSTALAÇÃO. AF_11/2016_P</v>
          </cell>
          <cell r="C10238" t="str">
            <v>UN</v>
          </cell>
          <cell r="D10238">
            <v>26.62</v>
          </cell>
        </row>
        <row r="10239">
          <cell r="A10239">
            <v>95797</v>
          </cell>
          <cell r="B10239" t="str">
            <v>CONDULETE DE ALUMÍNIO, TIPO T, PARA ELETRODUTO DE AÇO GALVANIZADO DN 32 MM (1 1/4''), APARENTE - FORNECIMENTO E INSTALAÇÃO. AF_11/2016_P</v>
          </cell>
          <cell r="C10239" t="str">
            <v>UN</v>
          </cell>
          <cell r="D10239">
            <v>33.380000000000003</v>
          </cell>
        </row>
        <row r="10240">
          <cell r="A10240">
            <v>95801</v>
          </cell>
          <cell r="B10240" t="str">
            <v>CONDULETE DE ALUMÍNIO, TIPO X, PARA ELETRODUTO DE AÇO GALVANIZADO DN 20 MM (3/4''), APARENTE - FORNECIMENTO E INSTALAÇÃO. AF_11/2016_P</v>
          </cell>
          <cell r="C10240" t="str">
            <v>UN</v>
          </cell>
          <cell r="D10240">
            <v>25.57</v>
          </cell>
        </row>
        <row r="10241">
          <cell r="A10241">
            <v>95802</v>
          </cell>
          <cell r="B10241" t="str">
            <v>CONDULETE DE ALUMÍNIO, TIPO X, PARA ELETRODUTO DE AÇO GALVANIZADO DN 25 MM (1''), APARENTE - FORNECIMENTO E INSTALAÇÃO. AF_11/2016_P</v>
          </cell>
          <cell r="C10241" t="str">
            <v>UN</v>
          </cell>
          <cell r="D10241">
            <v>28.44</v>
          </cell>
        </row>
        <row r="10242">
          <cell r="A10242">
            <v>95803</v>
          </cell>
          <cell r="B10242" t="str">
            <v>CONDULETE DE ALUMÍNIO, TIPO X, PARA ELETRODUTO DE AÇO GALVANIZADO DN 32 MM (1 1/4''), APARENTE - FORNECIMENTO E INSTALAÇÃO. AF_11/2016_P</v>
          </cell>
          <cell r="C10242" t="str">
            <v>UN</v>
          </cell>
          <cell r="D10242">
            <v>37.090000000000003</v>
          </cell>
        </row>
        <row r="10243">
          <cell r="A10243">
            <v>95804</v>
          </cell>
          <cell r="B10243" t="str">
            <v>CONDULETE DE PVC, TIPO B, PARA ELETRODUTO DE PVC SOLDÁVEL DN 20 MM (1/2''), APARENTE - FORNECIMENTO E INSTALAÇÃO. AF_11/2016</v>
          </cell>
          <cell r="C10243" t="str">
            <v>UN</v>
          </cell>
          <cell r="D10243">
            <v>16.21</v>
          </cell>
        </row>
        <row r="10244">
          <cell r="A10244">
            <v>95805</v>
          </cell>
          <cell r="B10244" t="str">
            <v>CONDULETE DE PVC, TIPO B, PARA ELETRODUTO DE PVC SOLDÁVEL DN 25 MM (3/4''), APARENTE - FORNECIMENTO E INSTALAÇÃO. AF_11/2016</v>
          </cell>
          <cell r="C10244" t="str">
            <v>UN</v>
          </cell>
          <cell r="D10244">
            <v>16.36</v>
          </cell>
        </row>
        <row r="10245">
          <cell r="A10245">
            <v>95806</v>
          </cell>
          <cell r="B10245" t="str">
            <v>CONDULETE DE PVC, TIPO B, PARA ELETRODUTO DE PVC SOLDÁVEL DN 32 MM (1''), APARENTE - FORNECIMENTO E INSTALAÇÃO. AF_11/2016</v>
          </cell>
          <cell r="C10245" t="str">
            <v>UN</v>
          </cell>
          <cell r="D10245">
            <v>16.88</v>
          </cell>
        </row>
        <row r="10246">
          <cell r="A10246">
            <v>95807</v>
          </cell>
          <cell r="B10246" t="str">
            <v>CONDULETE DE PVC, TIPO LL, PARA ELETRODUTO DE PVC SOLDÁVEL DN 20 MM (1/2''), APARENTE - FORNECIMENTO E INSTALAÇÃO. AF_11/2016</v>
          </cell>
          <cell r="C10246" t="str">
            <v>UN</v>
          </cell>
          <cell r="D10246">
            <v>18.64</v>
          </cell>
        </row>
        <row r="10247">
          <cell r="A10247">
            <v>95808</v>
          </cell>
          <cell r="B10247" t="str">
            <v>CONDULETE DE PVC, TIPO LL, PARA ELETRODUTO DE PVC SOLDÁVEL DN 25 MM (3/4''), APARENTE - FORNECIMENTO E INSTALAÇÃO. AF_11/2016</v>
          </cell>
          <cell r="C10247" t="str">
            <v>UN</v>
          </cell>
          <cell r="D10247">
            <v>19.100000000000001</v>
          </cell>
        </row>
        <row r="10248">
          <cell r="A10248">
            <v>95809</v>
          </cell>
          <cell r="B10248" t="str">
            <v>CONDULETE DE PVC, TIPO LL, PARA ELETRODUTO DE PVC SOLDÁVEL DN 32 MM (1''), APARENTE - FORNECIMENTO E INSTALAÇÃO. AF_11/2016</v>
          </cell>
          <cell r="C10248" t="str">
            <v>UN</v>
          </cell>
          <cell r="D10248">
            <v>20.94</v>
          </cell>
        </row>
        <row r="10249">
          <cell r="A10249">
            <v>95810</v>
          </cell>
          <cell r="B10249" t="str">
            <v>CONDULETE DE PVC, TIPO LB, PARA ELETRODUTO DE PVC SOLDÁVEL DN 20 MM (1/2''), APARENTE - FORNECIMENTO E INSTALAÇÃO. AF_11/2016</v>
          </cell>
          <cell r="C10249" t="str">
            <v>UN</v>
          </cell>
          <cell r="D10249">
            <v>9.8699999999999992</v>
          </cell>
        </row>
        <row r="10250">
          <cell r="A10250">
            <v>95811</v>
          </cell>
          <cell r="B10250" t="str">
            <v>CONDULETE DE PVC, TIPO LB, PARA ELETRODUTO DE PVC SOLDÁVEL DN 25 MM (3/4''), APARENTE - FORNECIMENTO E INSTALAÇÃO. AF_11/2016</v>
          </cell>
          <cell r="C10250" t="str">
            <v>UN</v>
          </cell>
          <cell r="D10250">
            <v>10.32</v>
          </cell>
        </row>
        <row r="10251">
          <cell r="A10251">
            <v>95812</v>
          </cell>
          <cell r="B10251" t="str">
            <v>CONDULETE DE PVC, TIPO LB, PARA ELETRODUTO DE PVC SOLDÁVEL DN 32 MM (1''), APARENTE - FORNECIMENTO E INSTALAÇÃO. AF_11/2016</v>
          </cell>
          <cell r="C10251" t="str">
            <v>UN</v>
          </cell>
          <cell r="D10251">
            <v>12.16</v>
          </cell>
        </row>
        <row r="10252">
          <cell r="A10252">
            <v>95813</v>
          </cell>
          <cell r="B10252" t="str">
            <v>CONDULETE DE PVC, TIPO TB, PARA ELETRODUTO DE PVC SOLDÁVEL DN 20 MM (1/2''), APARENTE - FORNECIMENTO E INSTALAÇÃO. AF_11/2016</v>
          </cell>
          <cell r="C10252" t="str">
            <v>UN</v>
          </cell>
          <cell r="D10252">
            <v>11.94</v>
          </cell>
        </row>
        <row r="10253">
          <cell r="A10253">
            <v>95814</v>
          </cell>
          <cell r="B10253" t="str">
            <v>CONDULETE DE PVC, TIPO TB, PARA ELETRODUTO DE PVC SOLDÁVEL DN 25 MM (3/4''), APARENTE - FORNECIMENTO E INSTALAÇÃO. AF_11/2016</v>
          </cell>
          <cell r="C10253" t="str">
            <v>UN</v>
          </cell>
          <cell r="D10253">
            <v>12.63</v>
          </cell>
        </row>
        <row r="10254">
          <cell r="A10254">
            <v>95815</v>
          </cell>
          <cell r="B10254" t="str">
            <v>CONDULETE DE PVC, TIPO TB, PARA ELETRODUTO DE PVC SOLDÁVEL DN 32 MM (1''), APARENTE - FORNECIMENTO E INSTALAÇÃO. AF_11/2016</v>
          </cell>
          <cell r="C10254" t="str">
            <v>UN</v>
          </cell>
          <cell r="D10254">
            <v>16.14</v>
          </cell>
        </row>
        <row r="10255">
          <cell r="A10255">
            <v>95816</v>
          </cell>
          <cell r="B10255" t="str">
            <v>CONDULETE DE PVC, TIPO X, PARA ELETRODUTO DE PVC SOLDÁVEL DN 20 MM (1/2''), APARENTE - FORNECIMENTO E INSTALAÇÃO. AF_11/2016</v>
          </cell>
          <cell r="C10255" t="str">
            <v>UN</v>
          </cell>
          <cell r="D10255">
            <v>22.94</v>
          </cell>
        </row>
        <row r="10256">
          <cell r="A10256">
            <v>95817</v>
          </cell>
          <cell r="B10256" t="str">
            <v>CONDULETE DE PVC, TIPO X, PARA ELETRODUTO DE PVC SOLDÁVEL DN 25 MM (3/4''), APARENTE - FORNECIMENTO E INSTALAÇÃO. AF_11/2016</v>
          </cell>
          <cell r="C10256" t="str">
            <v>UN</v>
          </cell>
          <cell r="D10256">
            <v>23.56</v>
          </cell>
        </row>
        <row r="10257">
          <cell r="A10257">
            <v>95818</v>
          </cell>
          <cell r="B10257" t="str">
            <v>CONDULETE DE PVC, TIPO X, PARA ELETRODUTO DE PVC SOLDÁVEL DN 32 MM (1''), APARENTE - FORNECIMENTO E INSTALAÇÃO. AF_11/2016</v>
          </cell>
          <cell r="C10257" t="str">
            <v>UN</v>
          </cell>
          <cell r="D10257">
            <v>28.29</v>
          </cell>
        </row>
        <row r="10258">
          <cell r="A10258">
            <v>95869</v>
          </cell>
          <cell r="B10258" t="str">
            <v>GRUPO GERADOR COM CARENAGEM, MOTOR DIESEL POTÊNCIA STANDART ENTRE 250 E 260 KVA - JUROS. AF_12/2016</v>
          </cell>
          <cell r="C10258" t="str">
            <v>H</v>
          </cell>
          <cell r="D10258">
            <v>1.47</v>
          </cell>
        </row>
        <row r="10259">
          <cell r="A10259">
            <v>95870</v>
          </cell>
          <cell r="B10259" t="str">
            <v>GRUPO GERADOR COM CARENAGEM, MOTOR DIESEL POTÊNCIA STANDART ENTRE 250 E 260 KVA - MANUTENÇÃO. AF_12/2016</v>
          </cell>
          <cell r="C10259" t="str">
            <v>H</v>
          </cell>
          <cell r="D10259">
            <v>3.85</v>
          </cell>
        </row>
        <row r="10260">
          <cell r="A10260">
            <v>95871</v>
          </cell>
          <cell r="B10260" t="str">
            <v>GRUPO GERADOR COM CARENAGEM, MOTOR DIESEL POTÊNCIA STANDART ENTRE 250 E 260 KVA - MATERIAIS NA OPERAÇÃO. AF_12/2016</v>
          </cell>
          <cell r="C10260" t="str">
            <v>H</v>
          </cell>
          <cell r="D10260">
            <v>157.38999999999999</v>
          </cell>
        </row>
        <row r="10261">
          <cell r="A10261">
            <v>95872</v>
          </cell>
          <cell r="B10261" t="str">
            <v>GRUPO GERADOR COM CARENAGEM, MOTOR DIESEL POTÊNCIA STANDART ENTRE 250 E 260 KVA - CHP DIURNO. AF_12/2016</v>
          </cell>
          <cell r="C10261" t="str">
            <v>CHP</v>
          </cell>
          <cell r="D10261">
            <v>167.02</v>
          </cell>
        </row>
        <row r="10262">
          <cell r="A10262">
            <v>95873</v>
          </cell>
          <cell r="B10262" t="str">
            <v>GRUPO GERADOR COM CARENAGEM, MOTOR DIESEL POTÊNCIA STANDART ENTRE 250 E 260 KVA - CHI DIURNO. AF_12/2016</v>
          </cell>
          <cell r="C10262" t="str">
            <v>CHI</v>
          </cell>
          <cell r="D10262">
            <v>5.78</v>
          </cell>
        </row>
        <row r="10263">
          <cell r="A10263">
            <v>95874</v>
          </cell>
          <cell r="B10263" t="str">
            <v>GRUPO GERADOR COM CARENAGEM, MOTOR DIESEL POTÊNCIA STANDART ENTRE 250 E 260 KVA - DEPRECIAÇÃO. AF_12/2016</v>
          </cell>
          <cell r="C10263" t="str">
            <v>H</v>
          </cell>
          <cell r="D10263">
            <v>4.3099999999999996</v>
          </cell>
        </row>
        <row r="10264">
          <cell r="A10264">
            <v>95875</v>
          </cell>
          <cell r="B10264" t="str">
            <v>TRANSPORTE COM CAMINHÃO BASCULANTE DE 10 M3, EM VIA URBANA PAVIMENTADA, DMT ATÉ 30 KM (UNIDADE: M3XKM). AF_12/2016</v>
          </cell>
          <cell r="C10264" t="str">
            <v>M3XKM</v>
          </cell>
          <cell r="D10264">
            <v>1.04</v>
          </cell>
        </row>
        <row r="10265">
          <cell r="A10265">
            <v>95876</v>
          </cell>
          <cell r="B10265" t="str">
            <v>TRANSPORTE COM CAMINHÃO BASCULANTE DE 14 M3, EM VIA URBANA PAVIMENTADA, DMT ATÉ 30 KM (UNIDADE: M3XKM). AF_12/2016</v>
          </cell>
          <cell r="C10265" t="str">
            <v>M3XKM</v>
          </cell>
          <cell r="D10265">
            <v>0.95</v>
          </cell>
        </row>
        <row r="10266">
          <cell r="A10266">
            <v>95877</v>
          </cell>
          <cell r="B10266" t="str">
            <v>TRANSPORTE COM CAMINHÃO BASCULANTE DE 18 M3, EM VIA URBANA PAVIMENTADA, DMT ATÉ 30 KM (UNIDADE: M3XKM). AF_12/2016</v>
          </cell>
          <cell r="C10266" t="str">
            <v>M3XKM</v>
          </cell>
          <cell r="D10266">
            <v>0.82</v>
          </cell>
        </row>
        <row r="10267">
          <cell r="A10267">
            <v>95878</v>
          </cell>
          <cell r="B10267" t="str">
            <v>TRANSPORTE COM CAMINHÃO BASCULANTE DE 10 M3, EM VIA URBANA PAVIMENTADA, DMT ATÉ 30 KM (UNIDADE: TONXKM). AF_12/2016</v>
          </cell>
          <cell r="C10267" t="str">
            <v>TXKM</v>
          </cell>
          <cell r="D10267">
            <v>0.69</v>
          </cell>
        </row>
        <row r="10268">
          <cell r="A10268">
            <v>95879</v>
          </cell>
          <cell r="B10268" t="str">
            <v>TRANSPORTE COM CAMINHÃO BASCULANTE DE 14 M3, EM VIA URBANA PAVIMENTADA, DMT ATÉ 30 KM (UNIDADE: TONXKM). AF_12/2016</v>
          </cell>
          <cell r="C10268" t="str">
            <v>TXKM</v>
          </cell>
          <cell r="D10268">
            <v>0.62</v>
          </cell>
        </row>
        <row r="10269">
          <cell r="A10269">
            <v>95880</v>
          </cell>
          <cell r="B10269" t="str">
            <v>TRANSPORTE COM CAMINHÃO BASCULANTE DE 18 M3, EM VIA URBANA PAVIMENTADA, DMT ATÉ 30 KM (UNIDADE: TONXKM). AF_12/2016</v>
          </cell>
          <cell r="C10269" t="str">
            <v>TXKM</v>
          </cell>
          <cell r="D10269">
            <v>0.54</v>
          </cell>
        </row>
        <row r="10270">
          <cell r="A10270">
            <v>95934</v>
          </cell>
          <cell r="B10270" t="str">
            <v>FABRICAÇÃO DE FÔRMA PARA ESCADAS, COM 2 LANCES, EM CHAPA DE MADEIRA COMPENSADA PLASTIFICADA, E=18 MM. AF_01/2017</v>
          </cell>
          <cell r="C10270" t="str">
            <v>M2</v>
          </cell>
          <cell r="D10270">
            <v>101.48</v>
          </cell>
        </row>
        <row r="10271">
          <cell r="A10271">
            <v>95935</v>
          </cell>
          <cell r="B10271" t="str">
            <v>FABRICAÇÃO DE FÔRMA PARA ESCADAS, COM 2 LANCES, EM CHAPA DE MADEIRA COMPENSADA RESINADA, E= 17 MM. AF_01/2017</v>
          </cell>
          <cell r="C10271" t="str">
            <v>M2</v>
          </cell>
          <cell r="D10271">
            <v>87.31</v>
          </cell>
        </row>
        <row r="10272">
          <cell r="A10272">
            <v>95936</v>
          </cell>
          <cell r="B10272" t="str">
            <v>FABRICAÇÃO DE FÔRMA PARA ESCADAS, COM 2 LANCES, EM MADEIRA SERRADA, E=25 MM. AF_01/2017</v>
          </cell>
          <cell r="C10272" t="str">
            <v>M2</v>
          </cell>
          <cell r="D10272">
            <v>67.849999999999994</v>
          </cell>
        </row>
        <row r="10273">
          <cell r="A10273">
            <v>95937</v>
          </cell>
          <cell r="B10273" t="str">
            <v>MONTAGEM E DESMONTAGEM DE FÔRMA PARA ESCADAS, COM 2 LANCES, EM MADEIRA SERRADA, 1 UTILIZAÇÃO. AF_01/2017</v>
          </cell>
          <cell r="C10273" t="str">
            <v>M2</v>
          </cell>
          <cell r="D10273">
            <v>199.53</v>
          </cell>
        </row>
        <row r="10274">
          <cell r="A10274">
            <v>95938</v>
          </cell>
          <cell r="B10274" t="str">
            <v>MONTAGEM E DESMONTAGEM DE FÔRMA PARA ESCADAS, COM 2 LANCES, EM MADEIRA SERRADA, 2 UTILIZAÇÕES. AF_01/2017</v>
          </cell>
          <cell r="C10274" t="str">
            <v>M2</v>
          </cell>
          <cell r="D10274">
            <v>164.58</v>
          </cell>
        </row>
        <row r="10275">
          <cell r="A10275">
            <v>95939</v>
          </cell>
          <cell r="B10275" t="str">
            <v>MONTAGEM E DESMONTAGEM DE FÔRMA PARA ESCADAS, COM 2 LANCES, EM CHAPA DE MADEIRA COMPENSADA RESINADA, 4 UTILIZAÇÕES. AF_01/2017</v>
          </cell>
          <cell r="C10275" t="str">
            <v>M2</v>
          </cell>
          <cell r="D10275">
            <v>139.72</v>
          </cell>
        </row>
        <row r="10276">
          <cell r="A10276">
            <v>95940</v>
          </cell>
          <cell r="B10276" t="str">
            <v>MONTAGEM E DESMONTAGEM DE FÔRMA PARA ESCADAS, COM 2 LANCES, EM CHAPA DE MADEIRA COMPENSADA PLASTIFICADA, 6 UTILIZAÇÕES. AF_01/2017</v>
          </cell>
          <cell r="C10276" t="str">
            <v>M2</v>
          </cell>
          <cell r="D10276">
            <v>112.81</v>
          </cell>
        </row>
        <row r="10277">
          <cell r="A10277">
            <v>95941</v>
          </cell>
          <cell r="B10277" t="str">
            <v>MONTAGEM E DESMONTAGEM DE FÔRMA PARA ESCADAS, COM 2 LANCES, EM CHAPA DE MADEIRA COMPENSADA PLASTIFICADA, 8 UTILIZAÇÕES. AF_01/2017</v>
          </cell>
          <cell r="C10277" t="str">
            <v>M2</v>
          </cell>
          <cell r="D10277">
            <v>99.82</v>
          </cell>
        </row>
        <row r="10278">
          <cell r="A10278">
            <v>95942</v>
          </cell>
          <cell r="B10278" t="str">
            <v>MONTAGEM E DESMONTAGEM DE FÔRMA PARA ESCADAS, COM 2 LANCES, EM CHAPA DE MADEIRA COMPENSADA PLASTIFICADA, 10 UTILIZAÇÕES. AF_01/2017</v>
          </cell>
          <cell r="C10278" t="str">
            <v>M2</v>
          </cell>
          <cell r="D10278">
            <v>91.71</v>
          </cell>
        </row>
        <row r="10279">
          <cell r="A10279">
            <v>95943</v>
          </cell>
          <cell r="B10279" t="str">
            <v>ARMAÇÃO DE ESCADA, COM 2 LANCES, DE UMA ESTRUTURA CONVENCIONAL DE CONCRETO ARMADO UTILIZANDO AÇO CA-60 DE 5,0 MM - MONTAGEM. AF_01/2017</v>
          </cell>
          <cell r="C10279" t="str">
            <v>KG</v>
          </cell>
          <cell r="D10279">
            <v>13.05</v>
          </cell>
        </row>
        <row r="10280">
          <cell r="A10280">
            <v>95944</v>
          </cell>
          <cell r="B10280" t="str">
            <v>ARMAÇÃO DE ESCADA, COM 2 LANCES, DE UMA ESTRUTURA CONVENCIONAL DE CONCRETO ARMADO UTILIZANDO AÇO CA-50 DE 6,3 MM - MONTAGEM. AF_01/2017</v>
          </cell>
          <cell r="C10280" t="str">
            <v>KG</v>
          </cell>
          <cell r="D10280">
            <v>11.42</v>
          </cell>
        </row>
        <row r="10281">
          <cell r="A10281">
            <v>95945</v>
          </cell>
          <cell r="B10281" t="str">
            <v>ARMAÇÃO DE ESCADA, COM 2 LANCES, DE UMA ESTRUTURA CONVENCIONAL DE CONCRETO ARMADO UTILIZANDO AÇO CA-50 DE 8,0 MM - MONTAGEM. AF_01/2017</v>
          </cell>
          <cell r="C10281" t="str">
            <v>KG</v>
          </cell>
          <cell r="D10281">
            <v>9.52</v>
          </cell>
        </row>
        <row r="10282">
          <cell r="A10282">
            <v>95946</v>
          </cell>
          <cell r="B10282" t="str">
            <v>ARMAÇÃO DE ESCADA, COM 2 LANCES, DE UMA ESTRUTURA CONVENCIONAL DE CONCRETO ARMADO UTILIZANDO AÇO CA-50 DE 10,0 MM - MONTAGEM. AF_01/2017</v>
          </cell>
          <cell r="C10282" t="str">
            <v>KG</v>
          </cell>
          <cell r="D10282">
            <v>6.95</v>
          </cell>
        </row>
        <row r="10283">
          <cell r="A10283">
            <v>95947</v>
          </cell>
          <cell r="B10283" t="str">
            <v>ARMAÇÃO DE ESCADA, COM 2 LANCES, DE UMA ESTRUTURA CONVENCIONAL DE CONCRETO ARMADO UTILIZANDO AÇO CA-50 DE 12,5 MM - MONTAGEM. AF_01/2017</v>
          </cell>
          <cell r="C10283" t="str">
            <v>KG</v>
          </cell>
          <cell r="D10283">
            <v>5.59</v>
          </cell>
        </row>
        <row r="10284">
          <cell r="A10284">
            <v>95948</v>
          </cell>
          <cell r="B10284" t="str">
            <v>ARMAÇÃO DE ESCADA, COM 2 LANCES, DE UMA ESTRUTURA CONVENCIONAL DE CONCRETO ARMADO UTILIZANDO AÇO CA-50 DE 16,0 MM - MONTAGEM. AF_01/2017</v>
          </cell>
          <cell r="C10284" t="str">
            <v>KG</v>
          </cell>
          <cell r="D10284">
            <v>4.8600000000000003</v>
          </cell>
        </row>
        <row r="10285">
          <cell r="A10285">
            <v>95952</v>
          </cell>
          <cell r="B10285" t="str">
            <v>(COMPOSIÇÃO REPRESENTATIVA) EXECUÇÃO DE ESTRUTURAS DE CONCRETO ARMADO CONVENCIONAL, PARA EDIFICAÇÃO HABITACIONAL MULTIFAMILIAR (PRÉDIO), FCK = 25 MPA. AF_01/2017</v>
          </cell>
          <cell r="C10285" t="str">
            <v>M3</v>
          </cell>
          <cell r="D10285">
            <v>1309.7</v>
          </cell>
        </row>
        <row r="10286">
          <cell r="A10286">
            <v>95953</v>
          </cell>
          <cell r="B10286" t="str">
            <v>(COMPOSIÇÃO REPRESENTATIVA) EXECUÇÃO DE ESTRUTURAS DE CONCRETO ARMADO, PARA EDIFICAÇÃO HABITACIONAL UNIFAMILIAR COM DOIS PAVIMENTOS (CASA ISOLADA), FCK = 25 MPA. AF_01/2017</v>
          </cell>
          <cell r="C10286" t="str">
            <v>M3</v>
          </cell>
          <cell r="D10286">
            <v>2127.79</v>
          </cell>
        </row>
        <row r="10287">
          <cell r="A10287">
            <v>95954</v>
          </cell>
          <cell r="B10287" t="str">
            <v>(COMPOSIÇÃO REPRESENTATIVA) EXECUÇÃO DE ESTRUTURAS DE CONCRETO ARMADO, PARA EDIFICAÇÃO HABITACIONAL UNIFAMILIAR COM DOIS PAVIMENTOS (CASA EM EMPREENDIMENTOS), FCK = 25 MPA. AF_01/2017</v>
          </cell>
          <cell r="C10287" t="str">
            <v>M3</v>
          </cell>
          <cell r="D10287">
            <v>1503.67</v>
          </cell>
        </row>
        <row r="10288">
          <cell r="A10288">
            <v>95955</v>
          </cell>
          <cell r="B10288" t="str">
            <v>(COMPOSIÇÃO REPRESENTATIVA) EXECUÇÃO DE ESTRUTURAS DE CONCRETO ARMADO, PARA EDIFICAÇÃO HABITACIONAL UNIFAMILIAR TÉRREA (CASA ISOLADA), FCK = 25 MPA. AF_01/2017</v>
          </cell>
          <cell r="C10288" t="str">
            <v>M3</v>
          </cell>
          <cell r="D10288">
            <v>1846.83</v>
          </cell>
        </row>
        <row r="10289">
          <cell r="A10289">
            <v>95956</v>
          </cell>
          <cell r="B10289" t="str">
            <v>(COMPOSIÇÃO REPRESENTATIVA) EXECUÇÃO DE ESTRUTURAS DE CONCRETO ARMADO, PARA EDIFICAÇÃO HABITACIONAL UNIFAMILIAR TÉRREA (CASA EM EMPREENDIMENTOS), FCK = 25 MPA. AF_01/2017</v>
          </cell>
          <cell r="C10289" t="str">
            <v>M3</v>
          </cell>
          <cell r="D10289">
            <v>1434.79</v>
          </cell>
        </row>
        <row r="10290">
          <cell r="A10290">
            <v>95957</v>
          </cell>
          <cell r="B10290" t="str">
            <v>(COMPOSIÇÃO REPRESENTATIVA) EXECUÇÃO DE ESTRUTURAS DE CONCRETO ARMADO, PARA EDIFICAÇÃO INSTITUCIONAL TÉRREA, FCK = 25 MPA. AF_01/2017</v>
          </cell>
          <cell r="C10290" t="str">
            <v>M3</v>
          </cell>
          <cell r="D10290">
            <v>1828.93</v>
          </cell>
        </row>
        <row r="10291">
          <cell r="A10291">
            <v>95967</v>
          </cell>
          <cell r="B10291" t="str">
            <v>SERVIÇOS TÉCNICOS ESPECIALIZADOS PARA ACOMPANHAMENTO DE EXECUÇÃO DE FUNDAÇÕES PROFUNDAS E ESTRUTURAS DE CONTENÇÃO</v>
          </cell>
          <cell r="C10291" t="str">
            <v>H</v>
          </cell>
          <cell r="D10291">
            <v>122.05</v>
          </cell>
        </row>
        <row r="10292">
          <cell r="A10292">
            <v>95969</v>
          </cell>
          <cell r="B10292" t="str">
            <v>(COMPOSIÇÃO REPRESENTATIVA) EXECUÇÃO DE ESCADA EM CONCRETO ARMADO, MOLDADA IN LOCO, FCK = 25 MPA. AF_02/2017</v>
          </cell>
          <cell r="C10292" t="str">
            <v>M3</v>
          </cell>
          <cell r="D10292">
            <v>1856.81</v>
          </cell>
        </row>
        <row r="10293">
          <cell r="A10293">
            <v>95990</v>
          </cell>
          <cell r="B10293" t="str">
            <v>CONSTRUÇÃO DE PAVIMENTO COM APLICAÇÃO DE CONCRETO BETUMINOSO USINADO A QUENTE (CBUQ), CAMADA DE ROLAMENTO, COM ESPESSURA DE 3,0 CM  EXCLUSIVE TRANSPORTE. AF_03/2017</v>
          </cell>
          <cell r="C10293" t="str">
            <v>M3</v>
          </cell>
          <cell r="D10293">
            <v>716</v>
          </cell>
        </row>
        <row r="10294">
          <cell r="A10294">
            <v>95992</v>
          </cell>
          <cell r="B10294" t="str">
            <v>CONSTRUÇÃO DE PAVIMENTO COM APLICAÇÃO DE CONCRETO BETUMINOSO USINADO A QUENTE (CBUQ), BINDER, COM ESPESSURA DE 3,0 CM  EXCLUSIVE TRANSPORTE. AF_03/2017</v>
          </cell>
          <cell r="C10294" t="str">
            <v>M3</v>
          </cell>
          <cell r="D10294">
            <v>669.93</v>
          </cell>
        </row>
        <row r="10295">
          <cell r="A10295">
            <v>95993</v>
          </cell>
          <cell r="B10295" t="str">
            <v>CONSTRUÇÃO DE PAVIMENTO COM APLICAÇÃO DE CONCRETO BETUMINOSO USINADO A QUENTE (CBUQ), CAMADA DE ROLAMENTO, COM ESPESSURA DE 4,0 CM  EXCLUSIVE TRANSPORTE. AF_03/2017</v>
          </cell>
          <cell r="C10295" t="str">
            <v>M3</v>
          </cell>
          <cell r="D10295">
            <v>693.42</v>
          </cell>
        </row>
        <row r="10296">
          <cell r="A10296">
            <v>95994</v>
          </cell>
          <cell r="B10296" t="str">
            <v>CONSTRUÇÃO DE PAVIMENTO COM APLICAÇÃO DE CONCRETO BETUMINOSO USINADO A QUENTE (CBUQ), BINDER, COM ESPESSURA DE 4,0 CM  EXCLUSIVE TRANSPORTE. AF_03/2017</v>
          </cell>
          <cell r="C10296" t="str">
            <v>M3</v>
          </cell>
          <cell r="D10296">
            <v>653.58000000000004</v>
          </cell>
        </row>
        <row r="10297">
          <cell r="A10297">
            <v>95995</v>
          </cell>
          <cell r="B10297" t="str">
            <v>CONSTRUÇÃO DE PAVIMENTO COM APLICAÇÃO DE CONCRETO BETUMINOSO USINADO A QUENTE (CBUQ), CAMADA DE ROLAMENTO, COM ESPESSURA DE 5,0 CM  EXCLUSIVE TRANSPORTE. AF_03/2017</v>
          </cell>
          <cell r="C10297" t="str">
            <v>M3</v>
          </cell>
          <cell r="D10297">
            <v>679.21</v>
          </cell>
        </row>
        <row r="10298">
          <cell r="A10298">
            <v>95996</v>
          </cell>
          <cell r="B10298" t="str">
            <v>CONSTRUÇÃO DE PAVIMENTO COM APLICAÇÃO DE CONCRETO BETUMINOSO USINADO A QUENTE (CBUQ), BINDER, COM ESPESSURA DE 5,0 CM  EXCLUSIVE TRANSPORTE. AF_03/2017</v>
          </cell>
          <cell r="C10298" t="str">
            <v>M3</v>
          </cell>
          <cell r="D10298">
            <v>643.29999999999995</v>
          </cell>
        </row>
        <row r="10299">
          <cell r="A10299">
            <v>95997</v>
          </cell>
          <cell r="B10299" t="str">
            <v>CONSTRUÇÃO DE PAVIMENTO COM APLICAÇÃO DE CONCRETO BETUMINOSO USINADO A QUENTE (CBUQ), CAMADA DE ROLAMENTO, COM ESPESSURA DE 6,0 CM  EXCLUSIVE TRANSPORTE. AF_03/2017</v>
          </cell>
          <cell r="C10299" t="str">
            <v>M3</v>
          </cell>
          <cell r="D10299">
            <v>670.77</v>
          </cell>
        </row>
        <row r="10300">
          <cell r="A10300">
            <v>95998</v>
          </cell>
          <cell r="B10300" t="str">
            <v>CONSTRUÇÃO DE PAVIMENTO COM APLICAÇÃO DE CONCRETO BETUMINOSO USINADO A QUENTE (CBUQ), BINDER, COM ESPESSURA DE 6,0 CM  EXCLUSIVE TRANSPORTE. AF_03/2017</v>
          </cell>
          <cell r="C10300" t="str">
            <v>M3</v>
          </cell>
          <cell r="D10300">
            <v>637.17999999999995</v>
          </cell>
        </row>
        <row r="10301">
          <cell r="A10301">
            <v>95999</v>
          </cell>
          <cell r="B10301" t="str">
            <v>CONSTRUÇÃO DE PAVIMENTO COM APLICAÇÃO DE CONCRETO BETUMINOSO USINADO A QUENTE (CBUQ), CAMADA DE ROLAMENTO, COM ESPESSURA DE 7,0 CM  EXCLUSIVE TRANSPORTE. AF_03/2017</v>
          </cell>
          <cell r="C10301" t="str">
            <v>M3</v>
          </cell>
          <cell r="D10301">
            <v>664.72</v>
          </cell>
        </row>
        <row r="10302">
          <cell r="A10302">
            <v>96000</v>
          </cell>
          <cell r="B10302" t="str">
            <v>CONSTRUÇÃO DE PAVIMENTO COM APLICAÇÃO DE CONCRETO BETUMINOSO USINADO A QUENTE (CBUQ), BINDER, COM ESPESSURA DE 7,0 CM  EXCLUSIVE TRANSPORTE. AF_03/2017</v>
          </cell>
          <cell r="C10302" t="str">
            <v>M3</v>
          </cell>
          <cell r="D10302">
            <v>632.80999999999995</v>
          </cell>
        </row>
        <row r="10303">
          <cell r="A10303">
            <v>96001</v>
          </cell>
          <cell r="B10303" t="str">
            <v>FRESAGEM DE PAVIMENTO ASFÁLTICO, EM LOCAIS COM NIVEL BAIXO DE INTERFERÊNCIA. AF_03/2017</v>
          </cell>
          <cell r="C10303" t="str">
            <v>M2</v>
          </cell>
          <cell r="D10303">
            <v>1.72</v>
          </cell>
        </row>
        <row r="10304">
          <cell r="A10304">
            <v>96002</v>
          </cell>
          <cell r="B10304" t="str">
            <v>FRESAGEM DE PAVIMENTO ASFÁLTICO, EM LOCAIS COM NIVEL ALTO DE INTERFERÊNCIA. AF_03/2017</v>
          </cell>
          <cell r="C10304" t="str">
            <v>M2</v>
          </cell>
          <cell r="D10304">
            <v>2.0299999999999998</v>
          </cell>
        </row>
        <row r="10305">
          <cell r="A10305">
            <v>96008</v>
          </cell>
          <cell r="B10305" t="str">
            <v>TRATOR DE PNEUS COM POTÊNCIA DE 122 CV, TRAÇÃO 4X4, COM VASSOURA MECÂNICA ACOPLADA - DEPRECIAÇÃO. AF_02/2017</v>
          </cell>
          <cell r="C10305" t="str">
            <v>H</v>
          </cell>
          <cell r="D10305">
            <v>11.29</v>
          </cell>
        </row>
        <row r="10306">
          <cell r="A10306">
            <v>96009</v>
          </cell>
          <cell r="B10306" t="str">
            <v>TRATOR DE PNEUS COM POTÊNCIA DE 122 CV, TRAÇÃO 4X4, COM VASSOURA MECÂNICA ACOPLADA - JUROS. AF_02/2017</v>
          </cell>
          <cell r="C10306" t="str">
            <v>H</v>
          </cell>
          <cell r="D10306">
            <v>2.96</v>
          </cell>
        </row>
        <row r="10307">
          <cell r="A10307">
            <v>96011</v>
          </cell>
          <cell r="B10307" t="str">
            <v>TRATOR DE PNEUS COM POTÊNCIA DE 122 CV, TRAÇÃO 4X4, COM VASSOURA MECÂNICA ACOPLADA - MANUTENÇÃO. AF_02/2017</v>
          </cell>
          <cell r="C10307" t="str">
            <v>H</v>
          </cell>
          <cell r="D10307">
            <v>12.36</v>
          </cell>
        </row>
        <row r="10308">
          <cell r="A10308">
            <v>96012</v>
          </cell>
          <cell r="B10308" t="str">
            <v>TRATOR DE PNEUS COM POTÊNCIA DE 122 CV, TRAÇÃO 4X4, COM VASSOURA MECÂNICA ACOPLADA - MATERIAIS NA OPERAÇÃO. AF_02/2017</v>
          </cell>
          <cell r="C10308" t="str">
            <v>H</v>
          </cell>
          <cell r="D10308">
            <v>58.82</v>
          </cell>
        </row>
        <row r="10309">
          <cell r="A10309">
            <v>96013</v>
          </cell>
          <cell r="B10309" t="str">
            <v>TRATOR DE PNEUS COM POTÊNCIA DE 122 CV, TRAÇÃO 4X4, COM VASSOURA MECÂNICA ACOPLADA - CHP DIURNO. AF_02/2017</v>
          </cell>
          <cell r="C10309" t="str">
            <v>CHP</v>
          </cell>
          <cell r="D10309">
            <v>101.19</v>
          </cell>
        </row>
        <row r="10310">
          <cell r="A10310">
            <v>96014</v>
          </cell>
          <cell r="B10310" t="str">
            <v>TRATOR DE PNEUS COM POTÊNCIA DE 122 CV, TRAÇÃO 4X4, COM VASSOURA MECÂNICA ACOPLADA - CHI DIURNO. AF_02/2017</v>
          </cell>
          <cell r="C10310" t="str">
            <v>CHI</v>
          </cell>
          <cell r="D10310">
            <v>30.01</v>
          </cell>
        </row>
        <row r="10311">
          <cell r="A10311">
            <v>96015</v>
          </cell>
          <cell r="B10311" t="str">
            <v>TRATOR DE PNEUS COM POTÊNCIA DE 122 CV, TRAÇÃO 4X4, COM GRADE DE DISCOS ACOPLADA - DEPRECIAÇÃO. AF_02/2017</v>
          </cell>
          <cell r="C10311" t="str">
            <v>H</v>
          </cell>
          <cell r="D10311">
            <v>11.19</v>
          </cell>
        </row>
        <row r="10312">
          <cell r="A10312">
            <v>96016</v>
          </cell>
          <cell r="B10312" t="str">
            <v>TRATOR DE PNEUS COM POTÊNCIA DE 122 CV, TRAÇÃO 4X4, COM GRADE DE DISCOS ACOPLADA - JUROS. AF_02/2017</v>
          </cell>
          <cell r="C10312" t="str">
            <v>H</v>
          </cell>
          <cell r="D10312">
            <v>2.94</v>
          </cell>
        </row>
        <row r="10313">
          <cell r="A10313">
            <v>96018</v>
          </cell>
          <cell r="B10313" t="str">
            <v>TRATOR DE PNEUS COM POTÊNCIA DE 122 CV, TRAÇÃO 4X4, COM GRADE DE DISCOS ACOPLADA - MANUTENÇÃO. AF_02/2017</v>
          </cell>
          <cell r="C10313" t="str">
            <v>H</v>
          </cell>
          <cell r="D10313">
            <v>12.25</v>
          </cell>
        </row>
        <row r="10314">
          <cell r="A10314">
            <v>96019</v>
          </cell>
          <cell r="B10314" t="str">
            <v>TRATOR DE PNEUS COM POTÊNCIA DE 122 CV, TRAÇÃO 4X4, COM GRADE DE DISCOS ACOPLADA - MATERIAIS NA OPERAÇÃO. AF_02/2017</v>
          </cell>
          <cell r="C10314" t="str">
            <v>H</v>
          </cell>
          <cell r="D10314">
            <v>58.82</v>
          </cell>
        </row>
        <row r="10315">
          <cell r="A10315">
            <v>96020</v>
          </cell>
          <cell r="B10315" t="str">
            <v>TRATOR DE PNEUS COM POTÊNCIA DE 122 CV, TRAÇÃO 4X4, COM GRADE DE DISCOS ACOPLADA - CHP DIURNO. AF_02/2017</v>
          </cell>
          <cell r="C10315" t="str">
            <v>CHP</v>
          </cell>
          <cell r="D10315">
            <v>100.96</v>
          </cell>
        </row>
        <row r="10316">
          <cell r="A10316">
            <v>96021</v>
          </cell>
          <cell r="B10316" t="str">
            <v>TRATOR DE PNEUS COM POTÊNCIA DE 122 CV, TRAÇÃO 4X4, COM GRADE DE DISCOS ACOPLADA - CHI DIURNO. AF_02/2017</v>
          </cell>
          <cell r="C10316" t="str">
            <v>CHI</v>
          </cell>
          <cell r="D10316">
            <v>29.89</v>
          </cell>
        </row>
        <row r="10317">
          <cell r="A10317">
            <v>96023</v>
          </cell>
          <cell r="B10317" t="str">
            <v>TRATOR DE PNEUS COM POTÊNCIA DE 85 CV, TRAÇÃO 4X4, COM GRADE DE DISCOS ACOPLADA - DEPRECIAÇÃO. AF_02/2017</v>
          </cell>
          <cell r="C10317" t="str">
            <v>H</v>
          </cell>
          <cell r="D10317">
            <v>8.6300000000000008</v>
          </cell>
        </row>
        <row r="10318">
          <cell r="A10318">
            <v>96024</v>
          </cell>
          <cell r="B10318" t="str">
            <v>TRATOR DE PNEUS COM POTÊNCIA DE 85 CV, TRAÇÃO 4X4, COM GRADE DE DISCOS ACOPLADA - JUROS. AF_02/2017</v>
          </cell>
          <cell r="C10318" t="str">
            <v>H</v>
          </cell>
          <cell r="D10318">
            <v>2.2599999999999998</v>
          </cell>
        </row>
        <row r="10319">
          <cell r="A10319">
            <v>96026</v>
          </cell>
          <cell r="B10319" t="str">
            <v>TRATOR DE PNEUS COM POTÊNCIA DE 85 CV, TRAÇÃO 4X4, COM GRADE DE DISCOS ACOPLADA - MANUTENÇÃO. AF_02/2017</v>
          </cell>
          <cell r="C10319" t="str">
            <v>H</v>
          </cell>
          <cell r="D10319">
            <v>9.44</v>
          </cell>
        </row>
        <row r="10320">
          <cell r="A10320">
            <v>96027</v>
          </cell>
          <cell r="B10320" t="str">
            <v>TRATOR DE PNEUS COM POTÊNCIA DE 85 CV, TRAÇÃO 4X4, COM GRADE DE DISCOS ACOPLADA - MATERIAIS NA OPERAÇÃO. AF_02/2017</v>
          </cell>
          <cell r="C10320" t="str">
            <v>H</v>
          </cell>
          <cell r="D10320">
            <v>40.98</v>
          </cell>
        </row>
        <row r="10321">
          <cell r="A10321">
            <v>96028</v>
          </cell>
          <cell r="B10321" t="str">
            <v>TRATOR DE PNEUS COM POTÊNCIA DE 85 CV, TRAÇÃO 4X4, COM GRADE DE DISCOS ACOPLADA - CHP DIURNO. AF_02/2017</v>
          </cell>
          <cell r="C10321" t="str">
            <v>CHP</v>
          </cell>
          <cell r="D10321">
            <v>77.069999999999993</v>
          </cell>
        </row>
        <row r="10322">
          <cell r="A10322">
            <v>96029</v>
          </cell>
          <cell r="B10322" t="str">
            <v>TRATOR DE PNEUS COM POTÊNCIA DE 85 CV, TRAÇÃO 4X4, COM GRADE DE DISCOS ACOPLADA - CHI DIURNO. AF_02/2017</v>
          </cell>
          <cell r="C10322" t="str">
            <v>CHI</v>
          </cell>
          <cell r="D10322">
            <v>26.65</v>
          </cell>
        </row>
        <row r="10323">
          <cell r="A10323">
            <v>96030</v>
          </cell>
          <cell r="B10323" t="str">
            <v>CAMINHÃO BASCULANTE 10 M3, TRUCADO, POTÊNCIA 230 CV, INCLUSIVE CAÇAMBA METÁLICA, COM DISTRIBUIDOR DE AGREGADOS ACOPLADO - DEPRECIAÇÃO. AF_02/2017</v>
          </cell>
          <cell r="C10323" t="str">
            <v>H</v>
          </cell>
          <cell r="D10323">
            <v>12.78</v>
          </cell>
        </row>
        <row r="10324">
          <cell r="A10324">
            <v>96031</v>
          </cell>
          <cell r="B10324" t="str">
            <v>CAMINHÃO BASCULANTE 10 M3, TRUCADO, POTÊNCIA 230 CV, INCLUSIVE CAÇAMBA METÁLICA, COM DISTRIBUIDOR DE AGREGADOS ACOPLADO - JUROS. AF_02/2017</v>
          </cell>
          <cell r="C10324" t="str">
            <v>H</v>
          </cell>
          <cell r="D10324">
            <v>4.47</v>
          </cell>
        </row>
        <row r="10325">
          <cell r="A10325">
            <v>96032</v>
          </cell>
          <cell r="B10325" t="str">
            <v>CAMINHÃO BASCULANTE 10 M3, TRUCADO, POTÊNCIA 230 CV, INCLUSIVE CAÇAMBA METÁLICA, COM DISTRIBUIDOR DE AGREGADOS ACOPLADO - IMPOSTOS E SEGUROS. AF_02/2017</v>
          </cell>
          <cell r="C10325" t="str">
            <v>H</v>
          </cell>
          <cell r="D10325">
            <v>0.91</v>
          </cell>
        </row>
        <row r="10326">
          <cell r="A10326">
            <v>96033</v>
          </cell>
          <cell r="B10326" t="str">
            <v>CAMINHÃO BASCULANTE 10 M3, TRUCADO, POTÊNCIA 230 CV, INCLUSIVE CAÇAMBA METÁLICA, COM DISTRIBUIDOR DE AGREGADOS ACOPLADO - MANUTENÇÃO. AF_02/2017</v>
          </cell>
          <cell r="C10326" t="str">
            <v>H</v>
          </cell>
          <cell r="D10326">
            <v>23.97</v>
          </cell>
        </row>
        <row r="10327">
          <cell r="A10327">
            <v>96034</v>
          </cell>
          <cell r="B10327" t="str">
            <v>CAMINHÃO BASCULANTE 10 M3, TRUCADO, POTÊNCIA 230 CV, INCLUSIVE CAÇAMBA METÁLICA, COM DISTRIBUIDOR DE AGREGADOS ACOPLADO - MATERIAIS NA OPERAÇÃO. AF_02/2017</v>
          </cell>
          <cell r="C10327" t="str">
            <v>H</v>
          </cell>
          <cell r="D10327">
            <v>110.91</v>
          </cell>
        </row>
        <row r="10328">
          <cell r="A10328">
            <v>96035</v>
          </cell>
          <cell r="B10328" t="str">
            <v>CAMINHÃO BASCULANTE 10 M3, TRUCADO, POTÊNCIA 230 CV, INCLUSIVE CAÇAMBA METÁLICA, COM DISTRIBUIDOR DE AGREGADOS ACOPLADO - CHP DIURNO. AF_02/2017</v>
          </cell>
          <cell r="C10328" t="str">
            <v>CHP</v>
          </cell>
          <cell r="D10328">
            <v>166.96</v>
          </cell>
        </row>
        <row r="10329">
          <cell r="A10329">
            <v>96036</v>
          </cell>
          <cell r="B10329" t="str">
            <v>CAMINHÃO BASCULANTE 10 M3, TRUCADO, POTÊNCIA 230 CV, INCLUSIVE CAÇAMBA METÁLICA, COM DISTRIBUIDOR DE AGREGADOS ACOPLADO - CHI DIURNO. AF_02/2017</v>
          </cell>
          <cell r="C10329" t="str">
            <v>CHI</v>
          </cell>
          <cell r="D10329">
            <v>32.08</v>
          </cell>
        </row>
        <row r="10330">
          <cell r="A10330">
            <v>96053</v>
          </cell>
          <cell r="B10330" t="str">
            <v>TRATOR DE PNEUS COM POTÊNCIA DE 85 CV, TRAÇÃO 4X4, COM VASSOURA MECÂNICA ACOPLADA - DEPRECIAÇÃO. AF_03/2017</v>
          </cell>
          <cell r="C10330" t="str">
            <v>H</v>
          </cell>
          <cell r="D10330">
            <v>8.73</v>
          </cell>
        </row>
        <row r="10331">
          <cell r="A10331">
            <v>96054</v>
          </cell>
          <cell r="B10331" t="str">
            <v>MINICARREGADEIRA SOBRE RODAS POTENCIA 47HP CAPACIDADE OPERACAO 646 KG, COM VASSOURA MECÂNICA ACOPLADA - DEPRECIAÇÃO. AF_03/2017</v>
          </cell>
          <cell r="C10331" t="str">
            <v>H</v>
          </cell>
          <cell r="D10331">
            <v>13.35</v>
          </cell>
        </row>
        <row r="10332">
          <cell r="A10332">
            <v>96055</v>
          </cell>
          <cell r="B10332" t="str">
            <v>TRATOR DE PNEUS COM POTÊNCIA DE 85 CV, TRAÇÃO 4X4, COM VASSOURA MECÂNICA ACOPLADA - JUROS. AF_03/2017</v>
          </cell>
          <cell r="C10332" t="str">
            <v>H</v>
          </cell>
          <cell r="D10332">
            <v>2.2799999999999998</v>
          </cell>
        </row>
        <row r="10333">
          <cell r="A10333">
            <v>96056</v>
          </cell>
          <cell r="B10333" t="str">
            <v>TRATOR DE PNEUS COM POTÊNCIA DE 85 CV, TRAÇÃO 4X4, COM VASSOURA MECÂNICA ACOPLADA - MANUTENÇÃO. AF_03/2017</v>
          </cell>
          <cell r="C10333" t="str">
            <v>H</v>
          </cell>
          <cell r="D10333">
            <v>9.5500000000000007</v>
          </cell>
        </row>
        <row r="10334">
          <cell r="A10334">
            <v>96057</v>
          </cell>
          <cell r="B10334" t="str">
            <v>TRATOR DE PNEUS COM POTÊNCIA DE 85 CV, TRAÇÃO 4X4, COM VASSOURA MECÂNICA ACOPLADA - MATERIAIS NA OPERAÇÃO. AF_03/2017</v>
          </cell>
          <cell r="C10334" t="str">
            <v>H</v>
          </cell>
          <cell r="D10334">
            <v>40.98</v>
          </cell>
        </row>
        <row r="10335">
          <cell r="A10335">
            <v>96060</v>
          </cell>
          <cell r="B10335" t="str">
            <v>MINICARREGADEIRA SOBRE RODAS POTENCIA 47HP CAPACIDADE OPERACAO 646 KG, COM VASSOURA MECÂNICA ACOPLADA - JUROS. AF_03/2017</v>
          </cell>
          <cell r="C10335" t="str">
            <v>H</v>
          </cell>
          <cell r="D10335">
            <v>2.56</v>
          </cell>
        </row>
        <row r="10336">
          <cell r="A10336">
            <v>96061</v>
          </cell>
          <cell r="B10336" t="str">
            <v>MINICARREGADEIRA SOBRE RODAS POTENCIA 47HP CAPACIDADE OPERACAO 646 KG, COM VASSOURA MECÂNICA ACOPLADA - MANUTENÇÃO. AF_03/2017</v>
          </cell>
          <cell r="C10336" t="str">
            <v>H</v>
          </cell>
          <cell r="D10336">
            <v>16.690000000000001</v>
          </cell>
        </row>
        <row r="10337">
          <cell r="A10337">
            <v>96062</v>
          </cell>
          <cell r="B10337" t="str">
            <v>MINICARREGADEIRA SOBRE RODAS POTENCIA 47HP CAPACIDADE OPERACAO 646 KG, COM VASSOURA MECÂNICA ACOPLADA - MATERIAIS NA OPERAÇÃO. AF_03/2017</v>
          </cell>
          <cell r="C10337" t="str">
            <v>H</v>
          </cell>
          <cell r="D10337">
            <v>22.96</v>
          </cell>
        </row>
        <row r="10338">
          <cell r="A10338">
            <v>96109</v>
          </cell>
          <cell r="B10338" t="str">
            <v>FORRO EM PLACAS DE GESSO, PARA AMBIENTES RESIDENCIAIS. AF_05/2017_P</v>
          </cell>
          <cell r="C10338" t="str">
            <v>M2</v>
          </cell>
          <cell r="D10338">
            <v>30.3</v>
          </cell>
        </row>
        <row r="10339">
          <cell r="A10339">
            <v>96110</v>
          </cell>
          <cell r="B10339" t="str">
            <v>FORRO EM DRYWALL, PARA AMBIENTES RESIDENCIAIS, INCLUSIVE ESTRUTURA DE FIXAÇÃO. AF_05/2017_P</v>
          </cell>
          <cell r="C10339" t="str">
            <v>M2</v>
          </cell>
          <cell r="D10339">
            <v>46.04</v>
          </cell>
        </row>
        <row r="10340">
          <cell r="A10340">
            <v>96111</v>
          </cell>
          <cell r="B10340" t="str">
            <v>FORRO EM RÉGUAS DE PVC, FRISADO, PARA AMBIENTES RESIDENCIAIS, INCLUSIVE ESTRUTURA DE FIXAÇÃO. AF_05/2017_P</v>
          </cell>
          <cell r="C10340" t="str">
            <v>M2</v>
          </cell>
          <cell r="D10340">
            <v>32.18</v>
          </cell>
        </row>
        <row r="10341">
          <cell r="A10341">
            <v>96112</v>
          </cell>
          <cell r="B10341" t="str">
            <v>FORRO EM MADEIRA PINUS, PARA AMBIENTES RESIDENCIAIS, INCLUSIVE ESTRUTURA DE FIXAÇÃO. AF_05/2017</v>
          </cell>
          <cell r="C10341" t="str">
            <v>M2</v>
          </cell>
          <cell r="D10341">
            <v>71.09</v>
          </cell>
        </row>
        <row r="10342">
          <cell r="A10342">
            <v>96113</v>
          </cell>
          <cell r="B10342" t="str">
            <v>FORRO EM PLACAS DE GESSO, PARA AMBIENTES COMERCIAIS. AF_05/2017_P</v>
          </cell>
          <cell r="C10342" t="str">
            <v>M2</v>
          </cell>
          <cell r="D10342">
            <v>27</v>
          </cell>
        </row>
        <row r="10343">
          <cell r="A10343">
            <v>96114</v>
          </cell>
          <cell r="B10343" t="str">
            <v>FORRO EM DRYWALL, PARA AMBIENTES COMERCIAIS, INCLUSIVE ESTRUTURA DE FIXAÇÃO. AF_05/2017_P</v>
          </cell>
          <cell r="C10343" t="str">
            <v>M2</v>
          </cell>
          <cell r="D10343">
            <v>47.66</v>
          </cell>
        </row>
        <row r="10344">
          <cell r="A10344">
            <v>96115</v>
          </cell>
          <cell r="B10344" t="str">
            <v>FORRO DE FIBRA MINERAL, PARA AMBIENTES COMERCIAIS, INCLUSIVE ESTRUTURA DE FIXAÇÃO. AF_05/2017_P</v>
          </cell>
          <cell r="C10344" t="str">
            <v>M2</v>
          </cell>
          <cell r="D10344">
            <v>65.86</v>
          </cell>
        </row>
        <row r="10345">
          <cell r="A10345">
            <v>96116</v>
          </cell>
          <cell r="B10345" t="str">
            <v>FORRO EM RÉGUAS DE PVC, FRISADO, PARA AMBIENTES COMERCIAIS, INCLUSIVE ESTRUTURA DE FIXAÇÃO. AF_05/2017_P</v>
          </cell>
          <cell r="C10345" t="str">
            <v>M2</v>
          </cell>
          <cell r="D10345">
            <v>35.72</v>
          </cell>
        </row>
        <row r="10346">
          <cell r="A10346">
            <v>96117</v>
          </cell>
          <cell r="B10346" t="str">
            <v>FORRO EM MADEIRA PINUS, PARA AMBIENTES COMERCIAIS, INCLUSIVE ESTRUTURA DE FIXAÇÃO. AF_05/2017</v>
          </cell>
          <cell r="C10346" t="str">
            <v>M2</v>
          </cell>
          <cell r="D10346">
            <v>73.69</v>
          </cell>
        </row>
        <row r="10347">
          <cell r="A10347">
            <v>96120</v>
          </cell>
          <cell r="B10347" t="str">
            <v>ACABAMENTOS PARA FORRO (MOLDURA DE GESSO). AF_05/2017</v>
          </cell>
          <cell r="C10347" t="str">
            <v>M</v>
          </cell>
          <cell r="D10347">
            <v>2.0699999999999998</v>
          </cell>
        </row>
        <row r="10348">
          <cell r="A10348">
            <v>96121</v>
          </cell>
          <cell r="B10348" t="str">
            <v>ACABAMENTOS PARA FORRO (RODA-FORRO EM PERFIL METÁLICO E PLÁSTICO). AF_05/2017</v>
          </cell>
          <cell r="C10348" t="str">
            <v>M</v>
          </cell>
          <cell r="D10348">
            <v>5.7</v>
          </cell>
        </row>
        <row r="10349">
          <cell r="A10349">
            <v>96122</v>
          </cell>
          <cell r="B10349" t="str">
            <v>ACABAMENTOS PARA FORRO (RODA-FORRO EM MADEIRA PINUS). AF_05/2017</v>
          </cell>
          <cell r="C10349" t="str">
            <v>M</v>
          </cell>
          <cell r="D10349">
            <v>15.84</v>
          </cell>
        </row>
        <row r="10350">
          <cell r="A10350">
            <v>96123</v>
          </cell>
          <cell r="B10350" t="str">
            <v>ACABAMENTOS PARA FORRO (MOLDURA EM DRYWALL, COM LARGURA DE 15 CM). AF_05/2017_P</v>
          </cell>
          <cell r="C10350" t="str">
            <v>M</v>
          </cell>
          <cell r="D10350">
            <v>18.98</v>
          </cell>
        </row>
        <row r="10351">
          <cell r="A10351">
            <v>96124</v>
          </cell>
          <cell r="B10351" t="str">
            <v>ACABAMENTOS PARA FORRO (SANCA DE GESSO, COM ALTURA DE 15 CM, MONTADA NA OBRA). AF_05/2017_P</v>
          </cell>
          <cell r="C10351" t="str">
            <v>M</v>
          </cell>
          <cell r="D10351">
            <v>31.28</v>
          </cell>
        </row>
        <row r="10352">
          <cell r="A10352">
            <v>96126</v>
          </cell>
          <cell r="B10352" t="str">
            <v>APLICAÇÃO MANUAL DE MASSA ACRÍLICA EM PANOS DE FACHADA COM PRESENÇA DE VÃOS, DE EDIFÍCIOS DE MÚLTIPLOS PAVIMENTOS, UMA DEMÃO. AF_05/2017</v>
          </cell>
          <cell r="C10352" t="str">
            <v>M2</v>
          </cell>
          <cell r="D10352">
            <v>12.15</v>
          </cell>
        </row>
        <row r="10353">
          <cell r="A10353">
            <v>96127</v>
          </cell>
          <cell r="B10353" t="str">
            <v>APLICAÇÃO MANUAL DE MASSA ACRÍLICA EM PANOS DE FACHADA SEM PRESENÇA DE VÃOS, DE EDIFÍCIOS DE MÚLTIPLOS PAVIMENTOS, UMA DEMÃO. AF_05/2017</v>
          </cell>
          <cell r="C10353" t="str">
            <v>M2</v>
          </cell>
          <cell r="D10353">
            <v>9.33</v>
          </cell>
        </row>
        <row r="10354">
          <cell r="A10354">
            <v>96128</v>
          </cell>
          <cell r="B10354" t="str">
            <v>APLICAÇÃO MANUAL DE MASSA ACRÍLICA EM SUPERFÍCIES EXTERNAS DE SACADA DE EDIFÍCIOS DE MÚLTIPLOS PAVIMENTOS, UMA DEMÃO. AF_05/2017</v>
          </cell>
          <cell r="C10354" t="str">
            <v>M2</v>
          </cell>
          <cell r="D10354">
            <v>17.829999999999998</v>
          </cell>
        </row>
        <row r="10355">
          <cell r="A10355">
            <v>96129</v>
          </cell>
          <cell r="B10355" t="str">
            <v>APLICAÇÃO MANUAL DE MASSA ACRÍLICA EM SUPERFÍCIES INTERNAS DE SACADA DE EDIFÍCIOS DE MÚLTIPLOS PAVIMENTOS, UMA DEMÃO. AF_05/2017</v>
          </cell>
          <cell r="C10355" t="str">
            <v>M2</v>
          </cell>
          <cell r="D10355">
            <v>19.64</v>
          </cell>
        </row>
        <row r="10356">
          <cell r="A10356">
            <v>96130</v>
          </cell>
          <cell r="B10356" t="str">
            <v>APLICAÇÃO MANUAL DE MASSA ACRÍLICA EM PAREDES EXTERNAS DE CASAS, UMA DEMÃO. AF_05/2017</v>
          </cell>
          <cell r="C10356" t="str">
            <v>M2</v>
          </cell>
          <cell r="D10356">
            <v>13.03</v>
          </cell>
        </row>
        <row r="10357">
          <cell r="A10357">
            <v>96131</v>
          </cell>
          <cell r="B10357" t="str">
            <v>APLICAÇÃO MANUAL DE MASSA ACRÍLICA EM PANOS DE FACHADA COM PRESENÇA DE VÃOS, DE EDIFÍCIOS DE MÚLTIPLOS PAVIMENTOS, DUAS DEMÃOS. AF_05/2017</v>
          </cell>
          <cell r="C10357" t="str">
            <v>M2</v>
          </cell>
          <cell r="D10357">
            <v>16.809999999999999</v>
          </cell>
        </row>
        <row r="10358">
          <cell r="A10358">
            <v>96132</v>
          </cell>
          <cell r="B10358" t="str">
            <v>APLICAÇÃO MANUAL DE MASSA ACRÍLICA EM PANOS DE FACHADA SEM PRESENÇA DE VÃOS, DE EDIFÍCIOS DE MÚLTIPLOS PAVIMENTOS, DUAS DEMÃOS. AF_05/2017</v>
          </cell>
          <cell r="C10358" t="str">
            <v>M2</v>
          </cell>
          <cell r="D10358">
            <v>13.07</v>
          </cell>
        </row>
        <row r="10359">
          <cell r="A10359">
            <v>96133</v>
          </cell>
          <cell r="B10359" t="str">
            <v>APLICAÇÃO MANUAL DE MASSA ACRÍLICA EM SUPERFÍCIES EXTERNAS DE SACADA DE EDIFÍCIOS DE MÚLTIPLOS PAVIMENTOS, DUAS DEMÃOS. AF_05/2017</v>
          </cell>
          <cell r="C10359" t="str">
            <v>M2</v>
          </cell>
          <cell r="D10359">
            <v>24.38</v>
          </cell>
        </row>
        <row r="10360">
          <cell r="A10360">
            <v>96134</v>
          </cell>
          <cell r="B10360" t="str">
            <v>APLICAÇÃO MANUAL DE MASSA ACRÍLICA EM SUPERFÍCIES INTERNAS DE SACADA DE EDIFÍCIOS DE MÚLTIPLOS PAVIMENTOS, DUAS DEMÃOS. AF_05/2017</v>
          </cell>
          <cell r="C10360" t="str">
            <v>M2</v>
          </cell>
          <cell r="D10360">
            <v>26.79</v>
          </cell>
        </row>
        <row r="10361">
          <cell r="A10361">
            <v>96135</v>
          </cell>
          <cell r="B10361" t="str">
            <v>APLICAÇÃO MANUAL DE MASSA ACRÍLICA EM PAREDES EXTERNAS DE CASAS, DUAS DEMÃOS. AF_05/2017</v>
          </cell>
          <cell r="C10361" t="str">
            <v>M2</v>
          </cell>
          <cell r="D10361">
            <v>18</v>
          </cell>
        </row>
        <row r="10362">
          <cell r="A10362">
            <v>96155</v>
          </cell>
          <cell r="B10362" t="str">
            <v>TRATOR DE PNEUS COM POTÊNCIA DE 85 CV, TRAÇÃO 4X4, COM VASSOURA MECÂNICA ACOPLADA - CHI DIURNO. AF_02/2017</v>
          </cell>
          <cell r="C10362" t="str">
            <v>CHI</v>
          </cell>
          <cell r="D10362">
            <v>26.77</v>
          </cell>
        </row>
        <row r="10363">
          <cell r="A10363">
            <v>96156</v>
          </cell>
          <cell r="B10363" t="str">
            <v>MINICARREGADEIRA SOBRE RODAS POTENCIA 47HP CAPACIDADE OPERACAO 646 KG, COM VASSOURA MECÂNICA ACOPLADA - CHI DIURNO. AF_03/2017</v>
          </cell>
          <cell r="C10363" t="str">
            <v>CHI</v>
          </cell>
          <cell r="D10363">
            <v>31.92</v>
          </cell>
        </row>
        <row r="10364">
          <cell r="A10364">
            <v>96157</v>
          </cell>
          <cell r="B10364" t="str">
            <v>TRATOR DE PNEUS COM POTÊNCIA DE 85 CV, TRAÇÃO 4X4, COM VASSOURA MECÂNICA ACOPLADA - CHP DIURNO. AF_03/2017</v>
          </cell>
          <cell r="C10364" t="str">
            <v>CHP</v>
          </cell>
          <cell r="D10364">
            <v>77.3</v>
          </cell>
        </row>
        <row r="10365">
          <cell r="A10365">
            <v>96158</v>
          </cell>
          <cell r="B10365" t="str">
            <v>MINICARREGADEIRA SOBRE RODAS POTENCIA 47HP CAPACIDADE OPERACAO 646 KG, COM VASSOURA MECÂNICA ACOPLADA - CHP DIURNO. AF_03/2017</v>
          </cell>
          <cell r="C10365" t="str">
            <v>CHP</v>
          </cell>
          <cell r="D10365">
            <v>71.569999999999993</v>
          </cell>
        </row>
        <row r="10366">
          <cell r="A10366">
            <v>96159</v>
          </cell>
          <cell r="B10366" t="str">
            <v>MÁQUINA DEMARCADORA DE FAIXA DE TRÁFEGO À FRIO, AUTOPROPELIDA, POTÊNCIA 38 HP - CHI DIURNO. AF_07/2016</v>
          </cell>
          <cell r="C10366" t="str">
            <v>CHI</v>
          </cell>
          <cell r="D10366">
            <v>39.869999999999997</v>
          </cell>
        </row>
        <row r="10367">
          <cell r="A10367">
            <v>96160</v>
          </cell>
          <cell r="B10367" t="str">
            <v>ESTACA RAIZ, DIÂMETRO DE 20 CM, COMPRIMENTO DE ATÉ 10 M, SEM PRESENÇA DE ROCHA. AF_04/2017</v>
          </cell>
          <cell r="C10367" t="str">
            <v>M</v>
          </cell>
          <cell r="D10367">
            <v>160.66999999999999</v>
          </cell>
        </row>
        <row r="10368">
          <cell r="A10368">
            <v>96161</v>
          </cell>
          <cell r="B10368" t="str">
            <v>ESTACA RAIZ, DIÂMETRO DE 31 CM, COMPRIMENTO DE ATÉ 10 M, SEM PRESENÇA DE ROCHA. AF_05/2017</v>
          </cell>
          <cell r="C10368" t="str">
            <v>M</v>
          </cell>
          <cell r="D10368">
            <v>240.46</v>
          </cell>
        </row>
        <row r="10369">
          <cell r="A10369">
            <v>96162</v>
          </cell>
          <cell r="B10369" t="str">
            <v>ESTACA RAIZ, DIÂMETRO DE 40 CM, COMPRIMENTO DE ATÉ 10 M, SEM PRESENÇA DE ROCHA. AF_05/2017</v>
          </cell>
          <cell r="C10369" t="str">
            <v>M</v>
          </cell>
          <cell r="D10369">
            <v>316.58</v>
          </cell>
        </row>
        <row r="10370">
          <cell r="A10370">
            <v>96163</v>
          </cell>
          <cell r="B10370" t="str">
            <v>ESTACA RAIZ, DIÂMETRO DE 45 CM, COMPRIMENTO DE ATÉ 10 M, SEM PRESENÇA DE ROCHA. AF_05/2017</v>
          </cell>
          <cell r="C10370" t="str">
            <v>M</v>
          </cell>
          <cell r="D10370">
            <v>362.17</v>
          </cell>
        </row>
        <row r="10371">
          <cell r="A10371">
            <v>96164</v>
          </cell>
          <cell r="B10371" t="str">
            <v>ESTACA RAIZ, DIÂMETRO DE 20 CM, COMPRIMENTO DE 11 A 20 M, SEM PRESENÇA DE ROCHA. AF_05/2017</v>
          </cell>
          <cell r="C10371" t="str">
            <v>M</v>
          </cell>
          <cell r="D10371">
            <v>145.31</v>
          </cell>
        </row>
        <row r="10372">
          <cell r="A10372">
            <v>96165</v>
          </cell>
          <cell r="B10372" t="str">
            <v>ESTACA RAIZ, DIÂMETRO DE 31 CM, COMPRIMENTO DE 11 A 20 M, SEM PRESENÇA DE ROCHA. AF_05/2017</v>
          </cell>
          <cell r="C10372" t="str">
            <v>M</v>
          </cell>
          <cell r="D10372">
            <v>219.45</v>
          </cell>
        </row>
        <row r="10373">
          <cell r="A10373">
            <v>96166</v>
          </cell>
          <cell r="B10373" t="str">
            <v>ESTACA RAIZ, DIÂMETRO DE 40 CM, COMPRIMENTO DE 11 A 20 M, SEM PRESENÇA DE ROCHA. AF_05/2017</v>
          </cell>
          <cell r="C10373" t="str">
            <v>M</v>
          </cell>
          <cell r="D10373">
            <v>284.68</v>
          </cell>
        </row>
        <row r="10374">
          <cell r="A10374">
            <v>96167</v>
          </cell>
          <cell r="B10374" t="str">
            <v>ESTACA RAIZ, DIÂMETRO DE 45 CM, COMPRIMENTO DE 11 A 20 M, SEM PRESENÇA DE ROCHA. AF_05/2017</v>
          </cell>
          <cell r="C10374" t="str">
            <v>M</v>
          </cell>
          <cell r="D10374">
            <v>317.24</v>
          </cell>
        </row>
        <row r="10375">
          <cell r="A10375">
            <v>96168</v>
          </cell>
          <cell r="B10375" t="str">
            <v>ESTACA RAIZ, DIÂMETRO DE 20 CM, COMPRIMENTO DE 21 A 30 M, SEM PRESENÇA DE ROCHA. AF_05/2017</v>
          </cell>
          <cell r="C10375" t="str">
            <v>M</v>
          </cell>
          <cell r="D10375">
            <v>137.94999999999999</v>
          </cell>
        </row>
        <row r="10376">
          <cell r="A10376">
            <v>96169</v>
          </cell>
          <cell r="B10376" t="str">
            <v>ESTACA RAIZ, DIÂMETRO DE 31 CM, COMPRIMENTO DE 21 A 30 M, SEM PRESENÇA DE ROCHA. AF_05/2017</v>
          </cell>
          <cell r="C10376" t="str">
            <v>M</v>
          </cell>
          <cell r="D10376">
            <v>210.01</v>
          </cell>
        </row>
        <row r="10377">
          <cell r="A10377">
            <v>96170</v>
          </cell>
          <cell r="B10377" t="str">
            <v>ESTACA RAIZ, DIÂMETRO DE 40 CM, COMPRIMENTO DE 21 A 30 M, SEM PRESENÇA DE ROCHA. AF_05/2017</v>
          </cell>
          <cell r="C10377" t="str">
            <v>M</v>
          </cell>
          <cell r="D10377">
            <v>273.13</v>
          </cell>
        </row>
        <row r="10378">
          <cell r="A10378">
            <v>96171</v>
          </cell>
          <cell r="B10378" t="str">
            <v>ESTACA RAIZ, DIÂMETRO DE 45 CM, COMPRIMENTO DE 21 A 30 M, SEM PRESENÇA DE ROCHA. AF_05/2017</v>
          </cell>
          <cell r="C10378" t="str">
            <v>M</v>
          </cell>
          <cell r="D10378">
            <v>301.85000000000002</v>
          </cell>
        </row>
        <row r="10379">
          <cell r="A10379">
            <v>96172</v>
          </cell>
          <cell r="B10379" t="str">
            <v>ESTACA RAIZ, DIÂMETRO DE 20 CM, COMPRIMENTO DE ATÉ 10 M, COM PRESENÇA DE ROCHA. AF_05/2017</v>
          </cell>
          <cell r="C10379" t="str">
            <v>M</v>
          </cell>
          <cell r="D10379">
            <v>171.11</v>
          </cell>
        </row>
        <row r="10380">
          <cell r="A10380">
            <v>96173</v>
          </cell>
          <cell r="B10380" t="str">
            <v>ESTACA RAIZ, DIÂMETRO DE 31 CM, COMPRIMENTO DE ATÉ 10 M, COM PRESENÇA DE ROCHA. AF_05/2017</v>
          </cell>
          <cell r="C10380" t="str">
            <v>M</v>
          </cell>
          <cell r="D10380">
            <v>253.51</v>
          </cell>
        </row>
        <row r="10381">
          <cell r="A10381">
            <v>96174</v>
          </cell>
          <cell r="B10381" t="str">
            <v>ESTACA RAIZ, DIÂMETRO DE 40 CM, COMPRIMENTO DE ATÉ 10 M, COM PRESENÇA DE ROCHA. AF_05/2017</v>
          </cell>
          <cell r="C10381" t="str">
            <v>M</v>
          </cell>
          <cell r="D10381">
            <v>333.3</v>
          </cell>
        </row>
        <row r="10382">
          <cell r="A10382">
            <v>96175</v>
          </cell>
          <cell r="B10382" t="str">
            <v>ESTACA RAIZ, DIÂMETRO DE 45 CM, COMPRIMENTO DE ATÉ 10 M, COM PRESENÇA DE ROCHA. AF_05/2017</v>
          </cell>
          <cell r="C10382" t="str">
            <v>M</v>
          </cell>
          <cell r="D10382">
            <v>381.59</v>
          </cell>
        </row>
        <row r="10383">
          <cell r="A10383">
            <v>96176</v>
          </cell>
          <cell r="B10383" t="str">
            <v>ESTACA RAIZ, DIÂMETRO DE 20 CM, COMPRIMENTO DE 11 A 20 M, COM PRESENÇA DE ROCHA. AF_05/2017</v>
          </cell>
          <cell r="C10383" t="str">
            <v>M</v>
          </cell>
          <cell r="D10383">
            <v>152.24</v>
          </cell>
        </row>
        <row r="10384">
          <cell r="A10384">
            <v>96177</v>
          </cell>
          <cell r="B10384" t="str">
            <v>ESTACA RAIZ, DIÂMETRO DE 31 CM, COMPRIMENTO DE 11 A 20 M, COM PRESENÇA DE ROCHA. AF_05/2017</v>
          </cell>
          <cell r="C10384" t="str">
            <v>M</v>
          </cell>
          <cell r="D10384">
            <v>227.46</v>
          </cell>
        </row>
        <row r="10385">
          <cell r="A10385">
            <v>96178</v>
          </cell>
          <cell r="B10385" t="str">
            <v>ESTACA RAIZ, DIÂMETRO DE 40 CM, COMPRIMENTO DE 11 A 20 M, COM PRESENÇA DE ROCHA. AF_05/2017</v>
          </cell>
          <cell r="C10385" t="str">
            <v>M</v>
          </cell>
          <cell r="D10385">
            <v>294.13</v>
          </cell>
        </row>
        <row r="10386">
          <cell r="A10386">
            <v>96179</v>
          </cell>
          <cell r="B10386" t="str">
            <v>ESTACA RAIZ, DIÂMETRO DE 45 CM, COMPRIMENTO DE 11 A 20 M, COM PRESENÇA DE ROCHA. AF_05/2017</v>
          </cell>
          <cell r="C10386" t="str">
            <v>M</v>
          </cell>
          <cell r="D10386">
            <v>327.52</v>
          </cell>
        </row>
        <row r="10387">
          <cell r="A10387">
            <v>96180</v>
          </cell>
          <cell r="B10387" t="str">
            <v>ESTACA RAIZ, DIÂMETRO DE 20 CM, COMPRIMENTO DE 21 A 30 M, COM PRESENÇA DE ROCHA. AF_05/2017</v>
          </cell>
          <cell r="C10387" t="str">
            <v>M</v>
          </cell>
          <cell r="D10387">
            <v>143.06</v>
          </cell>
        </row>
        <row r="10388">
          <cell r="A10388">
            <v>96181</v>
          </cell>
          <cell r="B10388" t="str">
            <v>ESTACA RAIZ, DIÂMETRO DE 31 CM, COMPRIMENTO DE 21 A 30 M, COM PRESENÇA DE ROCHA. AF_05/2017</v>
          </cell>
          <cell r="C10388" t="str">
            <v>M</v>
          </cell>
          <cell r="D10388">
            <v>215.94</v>
          </cell>
        </row>
        <row r="10389">
          <cell r="A10389">
            <v>96182</v>
          </cell>
          <cell r="B10389" t="str">
            <v>ESTACA RAIZ, DIÂMETRO DE 40 CM, COMPRIMENTO DE 21 A 30 M, COM PRESENÇA DE ROCHA. AF_05/2017</v>
          </cell>
          <cell r="C10389" t="str">
            <v>M</v>
          </cell>
          <cell r="D10389">
            <v>278.85000000000002</v>
          </cell>
        </row>
        <row r="10390">
          <cell r="A10390">
            <v>96183</v>
          </cell>
          <cell r="B10390" t="str">
            <v>ESTACA RAIZ, DIÂMETRO DE 45 CM, COMPRIMENTO DE 21 A 30 M, COM PRESENÇA DE ROCHA. AF_05/2017</v>
          </cell>
          <cell r="C10390" t="str">
            <v>M</v>
          </cell>
          <cell r="D10390">
            <v>308.81</v>
          </cell>
        </row>
        <row r="10391">
          <cell r="A10391">
            <v>96241</v>
          </cell>
          <cell r="B10391" t="str">
            <v>MINIESCAVADEIRA SOBRE ESTEIRAS, POTENCIA LIQUIDA DE *30* HP, PESO OPERACIONAL DE *3.500* KG - DEPRECIACAO. AF_04/2017</v>
          </cell>
          <cell r="C10391" t="str">
            <v>H</v>
          </cell>
          <cell r="D10391">
            <v>11.47</v>
          </cell>
        </row>
        <row r="10392">
          <cell r="A10392">
            <v>96242</v>
          </cell>
          <cell r="B10392" t="str">
            <v>MINIESCAVADEIRA SOBRE ESTEIRAS, POTENCIA LIQUIDA DE *30* HP, PESO OPERACIONAL DE *3.500* KG - JUROS. AF_04/2017</v>
          </cell>
          <cell r="C10392" t="str">
            <v>H</v>
          </cell>
          <cell r="D10392">
            <v>2.95</v>
          </cell>
        </row>
        <row r="10393">
          <cell r="A10393">
            <v>96243</v>
          </cell>
          <cell r="B10393" t="str">
            <v>MINIESCAVADEIRA SOBRE ESTEIRAS, POTENCIA LIQUIDA DE *30* HP, PESO OPERACIONAL DE *3.500* KG - MANUTENCAO. AF_04/2017</v>
          </cell>
          <cell r="C10393" t="str">
            <v>H</v>
          </cell>
          <cell r="D10393">
            <v>14.34</v>
          </cell>
        </row>
        <row r="10394">
          <cell r="A10394">
            <v>96244</v>
          </cell>
          <cell r="B10394" t="str">
            <v>MINIESCAVADEIRA SOBRE ESTEIRAS, POTENCIA LIQUIDA DE *30* HP, PESO OPERACIONAL DE *3.500* KG - MATERIAIS NA OPERACAO. AF_04/2017</v>
          </cell>
          <cell r="C10394" t="str">
            <v>H</v>
          </cell>
          <cell r="D10394">
            <v>14.66</v>
          </cell>
        </row>
        <row r="10395">
          <cell r="A10395">
            <v>96245</v>
          </cell>
          <cell r="B10395" t="str">
            <v>MINIESCAVADEIRA SOBRE ESTEIRAS, POTENCIA LIQUIDA DE *30* HP, PESO OPERACIONAL DE *3.500* KG - CHP DIURNO. AF_04/2017</v>
          </cell>
          <cell r="C10395" t="str">
            <v>CHP</v>
          </cell>
          <cell r="D10395">
            <v>60.24</v>
          </cell>
        </row>
        <row r="10396">
          <cell r="A10396">
            <v>96246</v>
          </cell>
          <cell r="B10396" t="str">
            <v>MINIESCAVADEIRA SOBRE ESTEIRAS, POTENCIA LIQUIDA DE *30* HP, PESO OPERACIONAL DE *3.500* KG - CHI DIURNO. AF_04/2017</v>
          </cell>
          <cell r="C10396" t="str">
            <v>CHI</v>
          </cell>
          <cell r="D10396">
            <v>31.24</v>
          </cell>
        </row>
        <row r="10397">
          <cell r="A10397">
            <v>96252</v>
          </cell>
          <cell r="B10397" t="str">
            <v>FABRICAÇÃO DE FÔRMA PARA PILARES CIRCULARES, EM CHAPA DE MADEIRA COMPENSADA RESINADA. AF_06/2017</v>
          </cell>
          <cell r="C10397" t="str">
            <v>M2</v>
          </cell>
          <cell r="D10397">
            <v>121.4</v>
          </cell>
        </row>
        <row r="10398">
          <cell r="A10398">
            <v>96257</v>
          </cell>
          <cell r="B10398" t="str">
            <v>MONTAGEM E DESMONTAGEM DE FÔRMA DE PILARES CIRCULARES, COM ÁREA MÉDIA DAS SEÇÕES MENOR OU IGUAL A 0,28 M², PÉ-DIREITO SIMPLES, EM MADEIRA, 2 UTILIZAÇÕES. AF_06/2017</v>
          </cell>
          <cell r="C10398" t="str">
            <v>M2</v>
          </cell>
          <cell r="D10398">
            <v>109.31</v>
          </cell>
        </row>
        <row r="10399">
          <cell r="A10399">
            <v>96258</v>
          </cell>
          <cell r="B10399" t="str">
            <v>MONTAGEM E DESMONTAGEM DE FÔRMA DE PILARES CIRCULARES, COM ÁREA MÉDIA DAS SEÇÕES MAIOR QUE 0,28 M², PÉ-DIREITO SIMPLES, EM MADEIRA, 2 UTILIZAÇÕES. AF_06/2017</v>
          </cell>
          <cell r="C10399" t="str">
            <v>M2</v>
          </cell>
          <cell r="D10399">
            <v>101.47</v>
          </cell>
        </row>
        <row r="10400">
          <cell r="A10400">
            <v>96259</v>
          </cell>
          <cell r="B10400" t="str">
            <v>MONTAGEM E DESMONTAGEM DE FÔRMA DE PILARES CIRCULARES, COM ÁREA MÉDIA DAS SEÇÕES MENOR OU IGUAL A 0,28 M², PÉ-DIREITO DUPLO, EM MADEIRA, 2 UTILIZAÇÕES. AF_06/2017</v>
          </cell>
          <cell r="C10400" t="str">
            <v>M2</v>
          </cell>
          <cell r="D10400">
            <v>124.43</v>
          </cell>
        </row>
        <row r="10401">
          <cell r="A10401">
            <v>96298</v>
          </cell>
          <cell r="B10401" t="str">
            <v>PERFURATRIZ ROTATIVA SOBRE ESTEIRA, TORQUE MAXIMO 2500 KGM, POTENCIA 110 HP, MOTOR DIESEL - DEPRECIAÇÃO. AF_05/2017</v>
          </cell>
          <cell r="C10401" t="str">
            <v>H</v>
          </cell>
          <cell r="D10401">
            <v>35.82</v>
          </cell>
        </row>
        <row r="10402">
          <cell r="A10402">
            <v>96299</v>
          </cell>
          <cell r="B10402" t="str">
            <v>PERFURATRIZ ROTATIVA SOBRE ESTEIRA, TORQUE MAXIMO 2500 KGM, POTENCIA 110 HP, MOTOR DIESEL - JUROS. AF_05/2017</v>
          </cell>
          <cell r="C10402" t="str">
            <v>H</v>
          </cell>
          <cell r="D10402">
            <v>9.4</v>
          </cell>
        </row>
        <row r="10403">
          <cell r="A10403">
            <v>96300</v>
          </cell>
          <cell r="B10403" t="str">
            <v>PERFURATRIZ ROTATIVA SOBRE ESTEIRA, TORQUE MAXIMO 2500 KGM, POTENCIA 110 HP, MOTOR DIESEL - MANUTENÇÃO. AF_05/2017</v>
          </cell>
          <cell r="C10403" t="str">
            <v>H</v>
          </cell>
          <cell r="D10403">
            <v>44.82</v>
          </cell>
        </row>
        <row r="10404">
          <cell r="A10404">
            <v>96301</v>
          </cell>
          <cell r="B10404" t="str">
            <v>PERFURATRIZ ROTATIVA SOBRE ESTEIRA, TORQUE MAXIMO 2500 KGM, POTENCIA 110 HP, MOTOR DIESEL - MATERIAIS NA OPERAÇÃO. AF_05/2017</v>
          </cell>
          <cell r="C10404" t="str">
            <v>H</v>
          </cell>
          <cell r="D10404">
            <v>53.76</v>
          </cell>
        </row>
        <row r="10405">
          <cell r="A10405">
            <v>96302</v>
          </cell>
          <cell r="B10405" t="str">
            <v>PERFURATRIZ ROTATIVA SOBRE ESTEIRA, TORQUE MAXIMO 2500 KGM, POTENCIA 110 HP, MOTOR DIESEL - CHI DIURNO. AF_05/2017</v>
          </cell>
          <cell r="C10405" t="str">
            <v>CHI</v>
          </cell>
          <cell r="D10405">
            <v>59.96</v>
          </cell>
        </row>
        <row r="10406">
          <cell r="A10406">
            <v>96303</v>
          </cell>
          <cell r="B10406" t="str">
            <v>PERFURATRIZ ROTATIVA SOBRE ESTEIRA, TORQUE MAXIMO 2500 KGM, POTENCIA 110 HP, MOTOR DIESEL- CHP DIURNO. AF_05/2017</v>
          </cell>
          <cell r="C10406" t="str">
            <v>CHP</v>
          </cell>
          <cell r="D10406">
            <v>158.54</v>
          </cell>
        </row>
        <row r="10407">
          <cell r="A10407">
            <v>96304</v>
          </cell>
          <cell r="B10407" t="str">
            <v>COMPRESSOR DE AR, VAZAO DE 10 PCM, RESERVATORIO 100 L, PRESSAO DE TRABALHO ENTRE 6,9 E 9,7 BAR,  POTENCIA 2 HP, TENSAO 110/220 V - DEPRECIAÇÃO. AF_05/2017</v>
          </cell>
          <cell r="C10407" t="str">
            <v>H</v>
          </cell>
          <cell r="D10407">
            <v>0.09</v>
          </cell>
        </row>
        <row r="10408">
          <cell r="A10408">
            <v>96305</v>
          </cell>
          <cell r="B10408" t="str">
            <v>COMPRESSOR DE AR, VAZAO DE 10 PCM, RESERVATORIO 100 L, PRESSAO DE TRABALHO ENTRE 6,9 E 9,7 BAR,  POTENCIA 2 HP, TENSAO 110/220 V - JUROS. AF_05/2017</v>
          </cell>
          <cell r="C10408" t="str">
            <v>H</v>
          </cell>
          <cell r="D10408">
            <v>0.02</v>
          </cell>
        </row>
        <row r="10409">
          <cell r="A10409">
            <v>96306</v>
          </cell>
          <cell r="B10409" t="str">
            <v>COMPRESSOR DE AR, VAZAO DE 10 PCM, RESERVATORIO 100 L, PRESSAO DE TRABALHO ENTRE 6,9 E 9,7 BAR,  POTENCIA 2 HP, TENSAO 110/220 V - MANUTENÇÃO. AF_05/2017</v>
          </cell>
          <cell r="C10409" t="str">
            <v>H</v>
          </cell>
          <cell r="D10409">
            <v>0.11</v>
          </cell>
        </row>
        <row r="10410">
          <cell r="A10410">
            <v>96307</v>
          </cell>
          <cell r="B10410" t="str">
            <v>COMPRESSOR DE AR, VAZAO DE 10 PCM, RESERVATORIO 100 L, PRESSAO DE TRABALHO ENTRE 6,9 E 9,7 BAR, POTENCIA 2 HP, TENSAO 110/220 V - MATERIAIS NA OPERAÇÃO. AF_05/2017</v>
          </cell>
          <cell r="C10410" t="str">
            <v>H</v>
          </cell>
          <cell r="D10410">
            <v>0.78</v>
          </cell>
        </row>
        <row r="10411">
          <cell r="A10411">
            <v>96308</v>
          </cell>
          <cell r="B10411" t="str">
            <v>COMPRESSOR DE AR, VAZAO DE 10 PCM, RESERVATORIO 100 L, PRESSAO DE TRABALHO ENTRE 6,9 E 9,7 BAR  POTENCIA 2 HP, TENSAO 110/220 V  CHI DIURNO. AF_05/2017</v>
          </cell>
          <cell r="C10411" t="str">
            <v>CHI</v>
          </cell>
          <cell r="D10411">
            <v>0.11</v>
          </cell>
        </row>
        <row r="10412">
          <cell r="A10412">
            <v>96309</v>
          </cell>
          <cell r="B10412" t="str">
            <v>COMPRESSOR DE AR, VAZAO DE 10 PCM, RESERVATORIO 100 L, PRESSAO DE TRABALHO ENTRE 6,9 E 9,7 BAR, POTENCIA 2 HP, TENSAO 110/220 V - CHP DIURNO. AF_05/2017</v>
          </cell>
          <cell r="C10412" t="str">
            <v>CHP</v>
          </cell>
          <cell r="D10412">
            <v>1</v>
          </cell>
        </row>
        <row r="10413">
          <cell r="A10413">
            <v>96358</v>
          </cell>
          <cell r="B10413" t="str">
            <v>PAREDE COM PLACAS DE GESSO ACARTONADO (DRYWALL), PARA USO INTERNO, COM DUAS FACES SIMPLES E ESTRUTURA METÁLICA COM GUIAS SIMPLES, SEM VÃOS. AF_06/2017_P</v>
          </cell>
          <cell r="C10413" t="str">
            <v>M2</v>
          </cell>
          <cell r="D10413">
            <v>63.4</v>
          </cell>
        </row>
        <row r="10414">
          <cell r="A10414">
            <v>96359</v>
          </cell>
          <cell r="B10414" t="str">
            <v>PAREDE COM PLACAS DE GESSO ACARTONADO (DRYWALL), PARA USO INTERNO, COM DUAS FACES SIMPLES E ESTRUTURA METÁLICA COM GUIAS SIMPLES, COM VÃOS AF_06/2017_P</v>
          </cell>
          <cell r="C10414" t="str">
            <v>M2</v>
          </cell>
          <cell r="D10414">
            <v>70.34</v>
          </cell>
        </row>
        <row r="10415">
          <cell r="A10415">
            <v>96360</v>
          </cell>
          <cell r="B10415" t="str">
            <v>PAREDE COM PLACAS DE GESSO ACARTONADO (DRYWALL), PARA USO INTERNO, COM DUAS FACES SIMPLES E ESTRUTURA METÁLICA COM GUIAS DUPLAS, SEM VÃOS. AF_06/2017_P</v>
          </cell>
          <cell r="C10415" t="str">
            <v>M2</v>
          </cell>
          <cell r="D10415">
            <v>82.24</v>
          </cell>
        </row>
        <row r="10416">
          <cell r="A10416">
            <v>96361</v>
          </cell>
          <cell r="B10416" t="str">
            <v>PAREDE COM PLACAS DE GESSO ACARTONADO (DRYWALL), PARA USO INTERNO, COM DUAS FACES SIMPLES E ESTRUTURA METÁLICA COM GUIAS DUPLAS, COM VÃOS. AF_06/2017_P</v>
          </cell>
          <cell r="C10416" t="str">
            <v>M2</v>
          </cell>
          <cell r="D10416">
            <v>95.84</v>
          </cell>
        </row>
        <row r="10417">
          <cell r="A10417">
            <v>96362</v>
          </cell>
          <cell r="B10417" t="str">
            <v>PAREDE COM PLACAS DE GESSO ACARTONADO (DRYWALL), PARA USO INTERNO, COM UMA FACE SIMPLES E OUTRA FACE DUPLA E ESTRUTURA METÁLICA COM GUIAS SIMPLES, SEM VÃOS. AF_06/2017_P</v>
          </cell>
          <cell r="C10417" t="str">
            <v>M2</v>
          </cell>
          <cell r="D10417">
            <v>82.83</v>
          </cell>
        </row>
        <row r="10418">
          <cell r="A10418">
            <v>96363</v>
          </cell>
          <cell r="B10418" t="str">
            <v>PAREDE COM PLACAS DE GESSO ACARTONADO (DRYWALL), PARA USO INTERNO, COM UMA FACE SIMPLES E OUTRA FACE DUPLA E ESTRUTURA METÁLICA COM GUIAS SIMPLES, COM VÃOS. AF_06/2017_P</v>
          </cell>
          <cell r="C10418" t="str">
            <v>M2</v>
          </cell>
          <cell r="D10418">
            <v>89.98</v>
          </cell>
        </row>
        <row r="10419">
          <cell r="A10419">
            <v>96364</v>
          </cell>
          <cell r="B10419" t="str">
            <v>PAREDE COM PLACAS DE GESSO ACARTONADO (DRYWALL), PARA USO INTERNO COM UMA FACE SIMPLES E OUTRA FACE DUPLA E ESTRUTURA METÁLICA COM GUIAS DUPLAS, SEM VÃOS. AF_06/2017_P</v>
          </cell>
          <cell r="C10419" t="str">
            <v>M2</v>
          </cell>
          <cell r="D10419">
            <v>101.67</v>
          </cell>
        </row>
        <row r="10420">
          <cell r="A10420">
            <v>96365</v>
          </cell>
          <cell r="B10420" t="str">
            <v>PAREDE COM PLACAS DE GESSO ACARTONADO (DRYWALL), PARA USO INTERNO, COM UMA FACE SIMPLES E OUTRA FACE DUPLA E   ESTRUTURA METÁLICA COM GUIAS DUPLAS, COM VÃOS. AF_06/2017_P</v>
          </cell>
          <cell r="C10420" t="str">
            <v>M2</v>
          </cell>
          <cell r="D10420">
            <v>115.47</v>
          </cell>
        </row>
        <row r="10421">
          <cell r="A10421">
            <v>96366</v>
          </cell>
          <cell r="B10421" t="str">
            <v>PAREDE COM PLACAS DE GESSO ACARTONADO (DRYWALL), PARA USO INTERNO, COM DUAS FACES DUPLAS E ESTRUTURA METÁLICA COM GUIAS SIMPLES, SEM VÃOS. AF_06/2017_P</v>
          </cell>
          <cell r="C10421" t="str">
            <v>M2</v>
          </cell>
          <cell r="D10421">
            <v>102.25</v>
          </cell>
        </row>
        <row r="10422">
          <cell r="A10422">
            <v>96367</v>
          </cell>
          <cell r="B10422" t="str">
            <v>PAREDE COM PLACAS DE GESSO ACARTONADO (DRYWALL), PARA USO INTERNO, COM DUAS FACES DUPLAS E ESTRUTURA METÁLICA COM GUIAS SIMPLES, COM VÃOS. AF_06/2017_P</v>
          </cell>
          <cell r="C10422" t="str">
            <v>M2</v>
          </cell>
          <cell r="D10422">
            <v>109.6</v>
          </cell>
        </row>
        <row r="10423">
          <cell r="A10423">
            <v>96368</v>
          </cell>
          <cell r="B10423" t="str">
            <v>PAREDE COM PLACAS DE GESSO ACARTONADO (DRYWALL), PARA USO INTERNO COM DUAS FACES DUPLAS E ESTRUTURA METÁLICA COM GUIAS DUPLAS, SEM VÃOS. AF_06/2017</v>
          </cell>
          <cell r="C10423" t="str">
            <v>M2</v>
          </cell>
          <cell r="D10423">
            <v>121.09</v>
          </cell>
        </row>
        <row r="10424">
          <cell r="A10424">
            <v>96369</v>
          </cell>
          <cell r="B10424" t="str">
            <v>PAREDE COM PLACAS DE GESSO ACARTONADO (DRYWALL), PARA USO INTERNO, COM DUAS FACES DUPLAS E ESTRUTURA METÁLICA COM GUIAS DUPLAS, COM VÃOS. AF_06/2017_P</v>
          </cell>
          <cell r="C10424" t="str">
            <v>M2</v>
          </cell>
          <cell r="D10424">
            <v>135.1</v>
          </cell>
        </row>
        <row r="10425">
          <cell r="A10425">
            <v>96370</v>
          </cell>
          <cell r="B10425" t="str">
            <v>PAREDE COM PLACAS DE GESSO ACARTONADO (DRYWALL), PARA USO INTERNO, COM UMA FACE SIMPLES E ESTRUTURA METÁLICA COM GUIAS SIMPLES, SEM VÃOS. AF_06/2017_P</v>
          </cell>
          <cell r="C10425" t="str">
            <v>M2</v>
          </cell>
          <cell r="D10425">
            <v>41.41</v>
          </cell>
        </row>
        <row r="10426">
          <cell r="A10426">
            <v>96371</v>
          </cell>
          <cell r="B10426" t="str">
            <v>PAREDE COM PLACAS DE GESSO ACARTONADO (DRYWALL), PARA USO INTERNO, COM UMA FACE SIMPLES E ESTRUTURA METÁLICA COM GUIAS SIMPLES, COM VÃOS. AF_06/2017_P</v>
          </cell>
          <cell r="C10426" t="str">
            <v>M2</v>
          </cell>
          <cell r="D10426">
            <v>48.25</v>
          </cell>
        </row>
        <row r="10427">
          <cell r="A10427">
            <v>96372</v>
          </cell>
          <cell r="B10427" t="str">
            <v>INSTALAÇÃO DE ISOLAMENTO COM LÃ DE ROCHA EM PAREDES DRYWALL. AF_06/2017</v>
          </cell>
          <cell r="C10427" t="str">
            <v>M2</v>
          </cell>
          <cell r="D10427">
            <v>43.29</v>
          </cell>
        </row>
        <row r="10428">
          <cell r="A10428">
            <v>96373</v>
          </cell>
          <cell r="B10428" t="str">
            <v>INSTALAÇÃO DE REFORÇO METÁLICO EM PAREDE DRYWALL. AF_06/2017</v>
          </cell>
          <cell r="C10428" t="str">
            <v>M</v>
          </cell>
          <cell r="D10428">
            <v>6.35</v>
          </cell>
        </row>
        <row r="10429">
          <cell r="A10429">
            <v>96374</v>
          </cell>
          <cell r="B10429" t="str">
            <v>INSTALAÇÃO DE REFORÇO DE MADEIRA EM PAREDE DRYWALL. AF_06/2017</v>
          </cell>
          <cell r="C10429" t="str">
            <v>M</v>
          </cell>
          <cell r="D10429">
            <v>9.9</v>
          </cell>
        </row>
        <row r="10430">
          <cell r="A10430">
            <v>96385</v>
          </cell>
          <cell r="B10430" t="str">
            <v>EXECUÇÃO E COMPACTAÇÃO DE ATERRO COM SOLO PREDOMINANTEMENTE ARGILOSO - EXCLUSIVE ESCAVAÇÃO, CARGA E TRANSPORTE E SOLO. AF_09/2017</v>
          </cell>
          <cell r="C10430" t="str">
            <v>M3</v>
          </cell>
          <cell r="D10430">
            <v>4.9800000000000004</v>
          </cell>
        </row>
        <row r="10431">
          <cell r="A10431">
            <v>96386</v>
          </cell>
          <cell r="B10431" t="str">
            <v>EXECUÇÃO E COMPACTAÇÃO DE ATERRO COM SOLO PREDOMINANTEMENTE ARENOSO - EXCLUSIVE ESCAVAÇÃO, CARGA E TRANSPORTE E SOLO. AF_09/2017</v>
          </cell>
          <cell r="C10431" t="str">
            <v>M3</v>
          </cell>
          <cell r="D10431">
            <v>4.8</v>
          </cell>
        </row>
        <row r="10432">
          <cell r="A10432">
            <v>96387</v>
          </cell>
          <cell r="B10432" t="str">
            <v>EXECUÇÃO E COMPACTAÇÃO DE BASE E OU SUB BASE COM SOLO ESTABILIZADO GRANULOMETRICAMENTE - EXCLUSIVE ESCAVAÇÃO, CARGA E TRANSPORTE E SOLO. AF_09/2017</v>
          </cell>
          <cell r="C10432" t="str">
            <v>M3</v>
          </cell>
          <cell r="D10432">
            <v>6.22</v>
          </cell>
        </row>
        <row r="10433">
          <cell r="A10433">
            <v>96388</v>
          </cell>
          <cell r="B10433" t="str">
            <v>EXECUÇÃO E COMPACTAÇÃO DE BASE E OU SUB BASE COM SOLO PREDOMINANTEMENTE ARENOSO - EXCLUSIVE ESCAVAÇÃO, CARGA E TRANSPORTE E SOLO. AF_09/2017</v>
          </cell>
          <cell r="C10433" t="str">
            <v>M3</v>
          </cell>
          <cell r="D10433">
            <v>5.97</v>
          </cell>
        </row>
        <row r="10434">
          <cell r="A10434">
            <v>96389</v>
          </cell>
          <cell r="B10434" t="str">
            <v>EXECUÇÃO E COMPACTAÇÃO DE BASE E OU SUB BASE COM SOLO MELHORADO COM CIMENTO (TEOR DE 2%) - EXCLUSIVE ESCAVAÇÃO, CARGA E TRANSPORTE E SOLO. AF_09/2017</v>
          </cell>
          <cell r="C10434" t="str">
            <v>M3</v>
          </cell>
          <cell r="D10434">
            <v>30.84</v>
          </cell>
        </row>
        <row r="10435">
          <cell r="A10435">
            <v>96390</v>
          </cell>
          <cell r="B10435" t="str">
            <v>EXECUÇÃO E COMPACTAÇÃO DE BASE E OU SUB BASE COM SOLO MELHORADO COM CIMENTO (TEOR DE 4%) - EXCLUSIVE ESCAVAÇÃO, CARGA E TRANSPORTE E SOLO. AF_09/2017</v>
          </cell>
          <cell r="C10435" t="str">
            <v>M3</v>
          </cell>
          <cell r="D10435">
            <v>52.46</v>
          </cell>
        </row>
        <row r="10436">
          <cell r="A10436">
            <v>96391</v>
          </cell>
          <cell r="B10436" t="str">
            <v>EXECUÇÃO E COMPACTAÇÃO DE BASE E OU SUB BASE COM SOLO CIMENTO (TEOR DE CIMENTO IGUAL A 6%) - EXCLUSIVE ESCAVAÇÃO, CARGA E TRANSPORTE E SOLO. AF_09/2017</v>
          </cell>
          <cell r="C10436" t="str">
            <v>M3</v>
          </cell>
          <cell r="D10436">
            <v>73.680000000000007</v>
          </cell>
        </row>
        <row r="10437">
          <cell r="A10437">
            <v>96392</v>
          </cell>
          <cell r="B10437" t="str">
            <v>EXECUÇÃO E COMPACTAÇÃO DE BASE E OU SUB BASE COM SOLO CIMENTO (TEOR DE CIMENTO IGUAL A 8%) - EXCLUSIVE ESCAVAÇÃO, CARGA E TRANSPORTE E SOLO. AF_09/2017</v>
          </cell>
          <cell r="C10437" t="str">
            <v>M3</v>
          </cell>
          <cell r="D10437">
            <v>98.81</v>
          </cell>
        </row>
        <row r="10438">
          <cell r="A10438">
            <v>96393</v>
          </cell>
          <cell r="B10438" t="str">
            <v>USINAGEM DE BRITA GRADUADA SIMPLES, UTILIZANDO BRITA COMERCIAL COM USINA 300 T/H. AF_06/2017</v>
          </cell>
          <cell r="C10438" t="str">
            <v>M3</v>
          </cell>
          <cell r="D10438">
            <v>83.3</v>
          </cell>
        </row>
        <row r="10439">
          <cell r="A10439">
            <v>96394</v>
          </cell>
          <cell r="B10439" t="str">
            <v>USINAGEM DE BRITA GRADUADA TRATADA COM CIMENTO, UTILIZANDO BRITA COMERCIAL COM USINA 300 T/H. AF_06/2017</v>
          </cell>
          <cell r="C10439" t="str">
            <v>M3</v>
          </cell>
          <cell r="D10439">
            <v>122.35</v>
          </cell>
        </row>
        <row r="10440">
          <cell r="A10440">
            <v>96395</v>
          </cell>
          <cell r="B10440" t="str">
            <v>USINAGEM DE CONCRETO PARA COMPACTAÇÃO COM ROLO, UTILIZANDO BRITA COMERCIAL. AF_06/2017</v>
          </cell>
          <cell r="C10440" t="str">
            <v>M3</v>
          </cell>
          <cell r="D10440">
            <v>138.35</v>
          </cell>
        </row>
        <row r="10441">
          <cell r="A10441">
            <v>96396</v>
          </cell>
          <cell r="B10441" t="str">
            <v>EXECUÇÃO E COMPACTAÇÃO DE BASE E OU SUB BASE COM BRITA GRADUADA SIMPLES - EXCLUSIVE CARGA E TRANSPORTE. AF_09/2017</v>
          </cell>
          <cell r="C10441" t="str">
            <v>M3</v>
          </cell>
          <cell r="D10441">
            <v>88.98</v>
          </cell>
        </row>
        <row r="10442">
          <cell r="A10442">
            <v>96397</v>
          </cell>
          <cell r="B10442" t="str">
            <v>EXECUÇÃO E COMPACTAÇÃO DE BASE E OU SUB BASE COM BRITA GRADUADA TRATADA COM CIMENTO - EXCLUSIVE CARGA E TRANSPORTE. AF_09/2017</v>
          </cell>
          <cell r="C10442" t="str">
            <v>M3</v>
          </cell>
          <cell r="D10442">
            <v>128.66999999999999</v>
          </cell>
        </row>
        <row r="10443">
          <cell r="A10443">
            <v>96398</v>
          </cell>
          <cell r="B10443" t="str">
            <v>EXECUÇÃO E COMPACTAÇÃO DE BASE E OU SUB BASE COM CONCRETO COMPACTADO COM ROLO - EXCLUSIVE CARGA E TRANSPORTE. AF_09/2017</v>
          </cell>
          <cell r="C10443" t="str">
            <v>M3</v>
          </cell>
          <cell r="D10443">
            <v>144.01</v>
          </cell>
        </row>
        <row r="10444">
          <cell r="A10444">
            <v>96399</v>
          </cell>
          <cell r="B10444" t="str">
            <v>EXECUÇÃO E COMPACTAÇÃO DE BASE E OU SUB BASE COM PEDRA RACHÃO - EXCLUSIVE ESCAVAÇÃO, CARGA E TRANSPORTE. AF_09/2017</v>
          </cell>
          <cell r="C10444" t="str">
            <v>M3</v>
          </cell>
          <cell r="D10444">
            <v>72.69</v>
          </cell>
        </row>
        <row r="10445">
          <cell r="A10445">
            <v>96400</v>
          </cell>
          <cell r="B10445" t="str">
            <v>EXECUÇÃO E COMPACTAÇÃO DE BASE E OU SUB BASE COM MACADAME SECO - EXCLUSIVE ESCAVAÇÃO, CARGA E TRANSPORTE. AF_09/2017</v>
          </cell>
          <cell r="C10445" t="str">
            <v>M3</v>
          </cell>
          <cell r="D10445">
            <v>80.13</v>
          </cell>
        </row>
        <row r="10446">
          <cell r="A10446">
            <v>96401</v>
          </cell>
          <cell r="B10446" t="str">
            <v>EXECUÇÃO DE IMPRIMAÇÃO COM ASFALTO DILUÍDO CM-30. AF_09/2017</v>
          </cell>
          <cell r="C10446" t="str">
            <v>M2</v>
          </cell>
          <cell r="D10446">
            <v>4.2300000000000004</v>
          </cell>
        </row>
        <row r="10447">
          <cell r="A10447">
            <v>96402</v>
          </cell>
          <cell r="B10447" t="str">
            <v>EXECUÇÃO DE IMPRIMAÇÃO LIGANTE COM EMULSÃO ASFÁLTICA RR-2C. AF_09/2017</v>
          </cell>
          <cell r="C10447" t="str">
            <v>M2</v>
          </cell>
          <cell r="D10447">
            <v>2.4500000000000002</v>
          </cell>
        </row>
        <row r="10448">
          <cell r="A10448">
            <v>96457</v>
          </cell>
          <cell r="B10448" t="str">
            <v>ROLO COMPACTADOR DE PNEUS, ESTATICO, PRESSAO VARIAVEL, POTENCIA 110 HP, PESO SEM/COM LASTRO 10,8/27 T, LARGURA DE ROLAGEM 2,30 M - MATERIAIS NA OPERACAO. AF_06/2017</v>
          </cell>
          <cell r="C10448" t="str">
            <v>H</v>
          </cell>
          <cell r="D10448">
            <v>53.76</v>
          </cell>
        </row>
        <row r="10449">
          <cell r="A10449">
            <v>96458</v>
          </cell>
          <cell r="B10449" t="str">
            <v>ROLO COMPACTADOR DE PNEUS, ESTATICO, PRESSAO VARIAVEL, POTENCIA 110 HP, PESO SEM/COM LASTRO 10,8/27 T, LARGURA DE ROLAGEM 2,30 M - MANUTENCAO. AF_06/2017</v>
          </cell>
          <cell r="C10449" t="str">
            <v>H</v>
          </cell>
          <cell r="D10449">
            <v>31.86</v>
          </cell>
        </row>
        <row r="10450">
          <cell r="A10450">
            <v>96459</v>
          </cell>
          <cell r="B10450" t="str">
            <v>ROLO COMPACTADOR DE PNEUS, ESTATICO, PRESSAO VARIAVEL, POTENCIA 110 HP, PESO SEM/COM LASTRO 10,8/27 T, LARGURA DE ROLAGEM 2,30 M - JUROS. AF_06/2017</v>
          </cell>
          <cell r="C10450" t="str">
            <v>H</v>
          </cell>
          <cell r="D10450">
            <v>6.68</v>
          </cell>
        </row>
        <row r="10451">
          <cell r="A10451">
            <v>96460</v>
          </cell>
          <cell r="B10451" t="str">
            <v>ROLO COMPACTADOR DE PNEUS, ESTATICO, PRESSAO VARIAVEL, POTENCIA 110 HP, PESO SEM/COM LASTRO 10,8/27 T, LARGURA DE ROLAGEM 2,30 M - DEPRECIAÇÃO. AF_06/2017</v>
          </cell>
          <cell r="C10451" t="str">
            <v>H</v>
          </cell>
          <cell r="D10451">
            <v>25.46</v>
          </cell>
        </row>
        <row r="10452">
          <cell r="A10452">
            <v>96463</v>
          </cell>
          <cell r="B10452" t="str">
            <v>ROLO COMPACTADOR DE PNEUS, ESTATICO, PRESSAO VARIAVEL, POTENCIA 110 HP, PESO SEM/COM LASTRO 10,8/27 T, LARGURA DE ROLAGEM 2,30 M - CHP DIURNO. AF_06/2017</v>
          </cell>
          <cell r="C10452" t="str">
            <v>CHP</v>
          </cell>
          <cell r="D10452">
            <v>132.12</v>
          </cell>
        </row>
        <row r="10453">
          <cell r="A10453">
            <v>96464</v>
          </cell>
          <cell r="B10453" t="str">
            <v>ROLO COMPACTADOR DE PNEUS, ESTATICO, PRESSAO VARIAVEL, POTENCIA 110 HP, PESO SEM/COM LASTRO 10,8/27 T, LARGURA DE ROLAGEM 2,30 M - CHI DIURNO. AF_06/2017</v>
          </cell>
          <cell r="C10453" t="str">
            <v>CHI</v>
          </cell>
          <cell r="D10453">
            <v>46.5</v>
          </cell>
        </row>
        <row r="10454">
          <cell r="A10454">
            <v>96467</v>
          </cell>
          <cell r="B10454" t="str">
            <v>RODAPÉ CERÂMICO DE 7CM DE ALTURA COM PLACAS TIPO ESMALTADA COMERCIAL DE DIMENSÕES 35X35CM (PADRAO POPULAR). AF_06/2017</v>
          </cell>
          <cell r="C10454" t="str">
            <v>M</v>
          </cell>
          <cell r="D10454">
            <v>3.61</v>
          </cell>
        </row>
        <row r="10455">
          <cell r="A10455">
            <v>96485</v>
          </cell>
          <cell r="B10455" t="str">
            <v>FORRO EM RÉGUAS DE PVC, LISO, PARA AMBIENTES RESIDENCIAIS, INCLUSIVE ESTRUTURA DE FIXAÇÃO. AF_05/2017_P</v>
          </cell>
          <cell r="C10455" t="str">
            <v>M2</v>
          </cell>
          <cell r="D10455">
            <v>37.39</v>
          </cell>
        </row>
        <row r="10456">
          <cell r="A10456">
            <v>96486</v>
          </cell>
          <cell r="B10456" t="str">
            <v>FORRO DE PVC, LISO, PARA AMBIENTES COMERCIAIS, INCLUSIVE ESTRUTURA DE FIXAÇÃO. AF_05/2017_P</v>
          </cell>
          <cell r="C10456" t="str">
            <v>M2</v>
          </cell>
          <cell r="D10456">
            <v>41.24</v>
          </cell>
        </row>
        <row r="10457">
          <cell r="A10457">
            <v>96520</v>
          </cell>
          <cell r="B10457" t="str">
            <v>ESCAVAÇÃO MECANIZADA PARA BLOCO DE COROAMENTO OU SAPATA, SEM PREVISÃO DE FÔRMA, COM RETROESCAVADEIRA. AF_06/2017</v>
          </cell>
          <cell r="C10457" t="str">
            <v>M3</v>
          </cell>
          <cell r="D10457">
            <v>66.319999999999993</v>
          </cell>
        </row>
        <row r="10458">
          <cell r="A10458">
            <v>96521</v>
          </cell>
          <cell r="B10458" t="str">
            <v>ESCAVAÇÃO MECANIZADA PARA BLOCO DE COROAMENTO OU SAPATA, COM PREVISÃO DE FÔRMA, COM RETROESCAVADEIRA. AF_06/2017</v>
          </cell>
          <cell r="C10458" t="str">
            <v>M3</v>
          </cell>
          <cell r="D10458">
            <v>28.99</v>
          </cell>
        </row>
        <row r="10459">
          <cell r="A10459">
            <v>96522</v>
          </cell>
          <cell r="B10459" t="str">
            <v>ESCAVAÇÃO MANUAL PARA BLOCO DE COROAMENTO OU SAPATA, SEM PREVISÃO DE FÔRMA. AF_06/2017</v>
          </cell>
          <cell r="C10459" t="str">
            <v>M3</v>
          </cell>
          <cell r="D10459">
            <v>99.19</v>
          </cell>
        </row>
        <row r="10460">
          <cell r="A10460">
            <v>96523</v>
          </cell>
          <cell r="B10460" t="str">
            <v>ESCAVAÇÃO MANUAL PARA BLOCO DE COROAMENTO OU SAPATA, COM PREVISÃO DE FÔRMA. AF_06/2017</v>
          </cell>
          <cell r="C10460" t="str">
            <v>M3</v>
          </cell>
          <cell r="D10460">
            <v>63.5</v>
          </cell>
        </row>
        <row r="10461">
          <cell r="A10461">
            <v>96524</v>
          </cell>
          <cell r="B10461" t="str">
            <v>ESCAVAÇÃO MECANIZADA PARA VIGA BALDRAME, SEM PREVISÃO DE FÔRMA, COM MINI-ESCAVADEIRA. AF_06/2017</v>
          </cell>
          <cell r="C10461" t="str">
            <v>M3</v>
          </cell>
          <cell r="D10461">
            <v>117.21</v>
          </cell>
        </row>
        <row r="10462">
          <cell r="A10462">
            <v>96525</v>
          </cell>
          <cell r="B10462" t="str">
            <v>ESCAVAÇÃO MECANIZADA PARA VIGA BALDRAME, COM PREVISÃO DE FÔRMA, COM MINI-ESCAVADEIRA. AF_06/2017</v>
          </cell>
          <cell r="C10462" t="str">
            <v>M3</v>
          </cell>
          <cell r="D10462">
            <v>25.04</v>
          </cell>
        </row>
        <row r="10463">
          <cell r="A10463">
            <v>96526</v>
          </cell>
          <cell r="B10463" t="str">
            <v>ESCAVAÇÃO MANUAL DE VALA PARA VIGA BALDRAME, SEM PREVISÃO DE FÔRMA. AF_06/2017</v>
          </cell>
          <cell r="C10463" t="str">
            <v>M3</v>
          </cell>
          <cell r="D10463">
            <v>200.09</v>
          </cell>
        </row>
        <row r="10464">
          <cell r="A10464">
            <v>96527</v>
          </cell>
          <cell r="B10464" t="str">
            <v>ESCAVAÇÃO MANUAL DE VALA PARA VIGA BALDRAME, COM PREVISÃO DE FÔRMA. AF_06/2017</v>
          </cell>
          <cell r="C10464" t="str">
            <v>M3</v>
          </cell>
          <cell r="D10464">
            <v>83.42</v>
          </cell>
        </row>
        <row r="10465">
          <cell r="A10465">
            <v>96528</v>
          </cell>
          <cell r="B10465" t="str">
            <v>FABRICAÇÃO, MONTAGEM E DESMONTAGEM DE FÔRMA PARA BLOCO DE COROAMENTO, EM MADEIRA SERRADA, E=25 MM, 1 UTILIZAÇÃO. AF_06/2017</v>
          </cell>
          <cell r="C10465" t="str">
            <v>M2</v>
          </cell>
          <cell r="D10465">
            <v>83.62</v>
          </cell>
        </row>
        <row r="10466">
          <cell r="A10466">
            <v>96529</v>
          </cell>
          <cell r="B10466" t="str">
            <v>FABRICAÇÃO, MONTAGEM E DESMONTAGEM DE FÔRMA PARA SAPATA, EM MADEIRA SERRADA, E=25 MM, 1 UTILIZAÇÃO. AF_06/2017</v>
          </cell>
          <cell r="C10466" t="str">
            <v>M2</v>
          </cell>
          <cell r="D10466">
            <v>156.84</v>
          </cell>
        </row>
        <row r="10467">
          <cell r="A10467">
            <v>96530</v>
          </cell>
          <cell r="B10467" t="str">
            <v>FABRICAÇÃO, MONTAGEM E DESMONTAGEM DE FÔRMA PARA VIGA BALDRAME, EM MADEIRA SERRADA, E=25 MM, 1 UTILIZAÇÃO. AF_06/2017</v>
          </cell>
          <cell r="C10467" t="str">
            <v>M2</v>
          </cell>
          <cell r="D10467">
            <v>74.040000000000006</v>
          </cell>
        </row>
        <row r="10468">
          <cell r="A10468">
            <v>96531</v>
          </cell>
          <cell r="B10468" t="str">
            <v>FABRICAÇÃO, MONTAGEM E DESMONTAGEM DE FÔRMA PARA BLOCO DE COROAMENTO, EM MADEIRA SERRADA, E=25 MM, 2 UTILIZAÇÕES. AF_06/2017</v>
          </cell>
          <cell r="C10468" t="str">
            <v>M2</v>
          </cell>
          <cell r="D10468">
            <v>57.86</v>
          </cell>
        </row>
        <row r="10469">
          <cell r="A10469">
            <v>96532</v>
          </cell>
          <cell r="B10469" t="str">
            <v>FABRICAÇÃO, MONTAGEM E DESMONTAGEM DE FÔRMA PARA SAPATA, EM MADEIRA SERRADA, E=25 MM, 2 UTILIZAÇÕES. AF_06/2017</v>
          </cell>
          <cell r="C10469" t="str">
            <v>M2</v>
          </cell>
          <cell r="D10469">
            <v>106.16</v>
          </cell>
        </row>
        <row r="10470">
          <cell r="A10470">
            <v>96533</v>
          </cell>
          <cell r="B10470" t="str">
            <v>FABRICAÇÃO, MONTAGEM E DESMONTAGEM DE FÔRMA PARA VIGA BALDRAME, EM MADEIRA SERRADA, E=25 MM, 2 UTILIZAÇÕES. AF_06/2017</v>
          </cell>
          <cell r="C10470" t="str">
            <v>M2</v>
          </cell>
          <cell r="D10470">
            <v>49.85</v>
          </cell>
        </row>
        <row r="10471">
          <cell r="A10471">
            <v>96534</v>
          </cell>
          <cell r="B10471" t="str">
            <v>FABRICAÇÃO, MONTAGEM E DESMONTAGEM DE FÔRMA PARA BLOCO DE COROAMENTO, EM MADEIRA SERRADA, E=25 MM, 4 UTILIZAÇÕES. AF_06/2017</v>
          </cell>
          <cell r="C10471" t="str">
            <v>M2</v>
          </cell>
          <cell r="D10471">
            <v>44.42</v>
          </cell>
        </row>
        <row r="10472">
          <cell r="A10472">
            <v>96535</v>
          </cell>
          <cell r="B10472" t="str">
            <v>FABRICAÇÃO, MONTAGEM E DESMONTAGEM DE FÔRMA PARA SAPATA, EM MADEIRA SERRADA, E=25 MM, 4 UTILIZAÇÕES. AF_06/2017</v>
          </cell>
          <cell r="C10472" t="str">
            <v>M2</v>
          </cell>
          <cell r="D10472">
            <v>79.75</v>
          </cell>
        </row>
        <row r="10473">
          <cell r="A10473">
            <v>96536</v>
          </cell>
          <cell r="B10473" t="str">
            <v>FABRICAÇÃO, MONTAGEM E DESMONTAGEM DE FÔRMA PARA VIGA BALDRAME, EM MADEIRA SERRADA, E=25 MM, 4 UTILIZAÇÕES. AF_06/2017</v>
          </cell>
          <cell r="C10473" t="str">
            <v>M2</v>
          </cell>
          <cell r="D10473">
            <v>37.25</v>
          </cell>
        </row>
        <row r="10474">
          <cell r="A10474">
            <v>96537</v>
          </cell>
          <cell r="B10474" t="str">
            <v>FABRICAÇÃO, MONTAGEM E DESMONTAGEM DE FÔRMA PARA BLOCO DE COROAMENTO, EM CHAPA DE MADEIRA COMPENSADA RESINADA, E=17 MM, 2 UTILIZAÇÕES. AF_06/2017</v>
          </cell>
          <cell r="C10474" t="str">
            <v>M2</v>
          </cell>
          <cell r="D10474">
            <v>101.12</v>
          </cell>
        </row>
        <row r="10475">
          <cell r="A10475">
            <v>96538</v>
          </cell>
          <cell r="B10475" t="str">
            <v>FABRICAÇÃO, MONTAGEM E DESMONTAGEM DE FÔRMA PARA SAPATA, EM CHAPA DE MADEIRA COMPENSADA RESINADA, E=17 MM, 2 UTILIZAÇÕES. AF_06/2017</v>
          </cell>
          <cell r="C10475" t="str">
            <v>M2</v>
          </cell>
          <cell r="D10475">
            <v>158.34</v>
          </cell>
        </row>
        <row r="10476">
          <cell r="A10476">
            <v>96539</v>
          </cell>
          <cell r="B10476" t="str">
            <v>FABRICAÇÃO, MONTAGEM E DESMONTAGEM DE FÔRMA PARA VIGA BALDRAME, EM CHAPA DE MADEIRA COMPENSADA RESINADA, E=17 MM, 2 UTILIZAÇÕES. AF_06/2017</v>
          </cell>
          <cell r="C10476" t="str">
            <v>M2</v>
          </cell>
          <cell r="D10476">
            <v>72.45</v>
          </cell>
        </row>
        <row r="10477">
          <cell r="A10477">
            <v>96540</v>
          </cell>
          <cell r="B10477" t="str">
            <v>FABRICAÇÃO, MONTAGEM E DESMONTAGEM DE FÔRMA PARA BLOCO DE COROAMENTO, EM CHAPA DE MADEIRA COMPENSADA RESINADA, E=17 MM, 4 UTILIZAÇÕES. AF_06/2017</v>
          </cell>
          <cell r="C10477" t="str">
            <v>M2</v>
          </cell>
          <cell r="D10477">
            <v>73.59</v>
          </cell>
        </row>
        <row r="10478">
          <cell r="A10478">
            <v>96541</v>
          </cell>
          <cell r="B10478" t="str">
            <v>FABRICAÇÃO, MONTAGEM E DESMONTAGEM DE FÔRMA PARA SAPATA, EM CHAPA DE MADEIRA COMPENSADA RESINADA, E=17 MM, 4 UTILIZAÇÕES. AF_06/2017</v>
          </cell>
          <cell r="C10478" t="str">
            <v>M2</v>
          </cell>
          <cell r="D10478">
            <v>114.22</v>
          </cell>
        </row>
        <row r="10479">
          <cell r="A10479">
            <v>96542</v>
          </cell>
          <cell r="B10479" t="str">
            <v>FABRICAÇÃO, MONTAGEM E DESMONTAGEM DE FÔRMA PARA VIGA BALDRAME, EM CHAPA DE MADEIRA COMPENSADA RESINADA, E=17 MM, 4 UTILIZAÇÕES. AF_06/2017</v>
          </cell>
          <cell r="C10479" t="str">
            <v>M2</v>
          </cell>
          <cell r="D10479">
            <v>55.46</v>
          </cell>
        </row>
        <row r="10480">
          <cell r="A10480">
            <v>96543</v>
          </cell>
          <cell r="B10480" t="str">
            <v>ARMAÇÃO DE BLOCO, VIGA BALDRAME E SAPATA UTILIZANDO AÇO CA-60 DE 5 MM - MONTAGEM. AF_06/2017</v>
          </cell>
          <cell r="C10480" t="str">
            <v>KG</v>
          </cell>
          <cell r="D10480">
            <v>10.79</v>
          </cell>
        </row>
        <row r="10481">
          <cell r="A10481">
            <v>96544</v>
          </cell>
          <cell r="B10481" t="str">
            <v>ARMAÇÃO DE BLOCO, VIGA BALDRAME OU SAPATA UTILIZANDO AÇO CA-50 DE 6,3 MM - MONTAGEM. AF_06/2017</v>
          </cell>
          <cell r="C10481" t="str">
            <v>KG</v>
          </cell>
          <cell r="D10481">
            <v>9.26</v>
          </cell>
        </row>
        <row r="10482">
          <cell r="A10482">
            <v>96545</v>
          </cell>
          <cell r="B10482" t="str">
            <v>ARMAÇÃO DE BLOCO, VIGA BALDRAME OU SAPATA UTILIZANDO AÇO CA-50 DE 8 MM - MONTAGEM. AF_06/2017</v>
          </cell>
          <cell r="C10482" t="str">
            <v>KG</v>
          </cell>
          <cell r="D10482">
            <v>8.81</v>
          </cell>
        </row>
        <row r="10483">
          <cell r="A10483">
            <v>96546</v>
          </cell>
          <cell r="B10483" t="str">
            <v>ARMAÇÃO DE BLOCO, VIGA BALDRAME OU SAPATA UTILIZANDO AÇO CA-50 DE 10 MM - MONTAGEM. AF_06/2017</v>
          </cell>
          <cell r="C10483" t="str">
            <v>KG</v>
          </cell>
          <cell r="D10483">
            <v>7.15</v>
          </cell>
        </row>
        <row r="10484">
          <cell r="A10484">
            <v>96547</v>
          </cell>
          <cell r="B10484" t="str">
            <v>ARMAÇÃO DE BLOCO, VIGA BALDRAME OU SAPATA UTILIZANDO AÇO CA-50 DE 12,5 MM - MONTAGEM. AF_06/2017</v>
          </cell>
          <cell r="C10484" t="str">
            <v>KG</v>
          </cell>
          <cell r="D10484">
            <v>6.33</v>
          </cell>
        </row>
        <row r="10485">
          <cell r="A10485">
            <v>96548</v>
          </cell>
          <cell r="B10485" t="str">
            <v>ARMAÇÃO DE BLOCO, VIGA BALDRAME OU SAPATA UTILIZANDO AÇO CA-50 DE 16 MM - MONTAGEM. AF_06/2017</v>
          </cell>
          <cell r="C10485" t="str">
            <v>KG</v>
          </cell>
          <cell r="D10485">
            <v>5.83</v>
          </cell>
        </row>
        <row r="10486">
          <cell r="A10486">
            <v>96549</v>
          </cell>
          <cell r="B10486" t="str">
            <v>ARMAÇÃO DE BLOCO, VIGA BALDRAME OU SAPATA UTILIZANDO AÇO CA-50 DE 20 MM - MONTAGEM. AF_06/2017</v>
          </cell>
          <cell r="C10486" t="str">
            <v>KG</v>
          </cell>
          <cell r="D10486">
            <v>5.32</v>
          </cell>
        </row>
        <row r="10487">
          <cell r="A10487">
            <v>96550</v>
          </cell>
          <cell r="B10487" t="str">
            <v>ARMAÇÃO DE BLOCO, VIGA BALDRAME OU SAPATA UTILIZANDO AÇO CA-50 DE 25 MM - MONTAGEM. AF_06/2017</v>
          </cell>
          <cell r="C10487" t="str">
            <v>KG</v>
          </cell>
          <cell r="D10487">
            <v>5.74</v>
          </cell>
        </row>
        <row r="10488">
          <cell r="A10488">
            <v>96555</v>
          </cell>
          <cell r="B10488" t="str">
            <v>CONCRETAGEM DE BLOCOS DE COROAMENTO E VIGAS BALDRAME, FCK 30 MPA, COM USO DE JERICA  LANÇAMENTO, ADENSAMENTO E ACABAMENTO. AF_06/2017</v>
          </cell>
          <cell r="C10488" t="str">
            <v>M3</v>
          </cell>
          <cell r="D10488">
            <v>436.76</v>
          </cell>
        </row>
        <row r="10489">
          <cell r="A10489">
            <v>96556</v>
          </cell>
          <cell r="B10489" t="str">
            <v>CONCRETAGEM DE SAPATAS, FCK 30 MPA, COM USO DE JERICA  LANÇAMENTO, ADENSAMENTO E ACABAMENTO. AF_06/2017</v>
          </cell>
          <cell r="C10489" t="str">
            <v>M3</v>
          </cell>
          <cell r="D10489">
            <v>492.59</v>
          </cell>
        </row>
        <row r="10490">
          <cell r="A10490">
            <v>96557</v>
          </cell>
          <cell r="B10490" t="str">
            <v>CONCRETAGEM DE BLOCOS DE COROAMENTO E VIGAS BALDRAMES, FCK 30 MPA, COM USO DE BOMBA  LANÇAMENTO, ADENSAMENTO E ACABAMENTO. AF_06/2017</v>
          </cell>
          <cell r="C10490" t="str">
            <v>M3</v>
          </cell>
          <cell r="D10490">
            <v>422.86</v>
          </cell>
        </row>
        <row r="10491">
          <cell r="A10491">
            <v>96558</v>
          </cell>
          <cell r="B10491" t="str">
            <v>CONCRETAGEM DE SAPATAS, FCK 30 MPA, COM USO DE BOMBA  LANÇAMENTO, ADENSAMENTO E ACABAMENTO. AF_11/2016</v>
          </cell>
          <cell r="C10491" t="str">
            <v>M3</v>
          </cell>
          <cell r="D10491">
            <v>427.91</v>
          </cell>
        </row>
        <row r="10492">
          <cell r="A10492">
            <v>96559</v>
          </cell>
          <cell r="B10492" t="str">
            <v>PERFILADO DE SEÇÃO 38X76 MM PARA SUPORTE DE DUTO EM CHAPA GALVANIZADA BITOLA 26. AF_07/2017</v>
          </cell>
          <cell r="C10492" t="str">
            <v>M2</v>
          </cell>
          <cell r="D10492">
            <v>56.03</v>
          </cell>
        </row>
        <row r="10493">
          <cell r="A10493">
            <v>96560</v>
          </cell>
          <cell r="B10493" t="str">
            <v>PERFILADO DE SEÇÃO 38X76 MM PARA SUPORTE DE DUTO EM CHAPA GALVANIZADA BITOLA 24. AF_07/2017</v>
          </cell>
          <cell r="C10493" t="str">
            <v>M2</v>
          </cell>
          <cell r="D10493">
            <v>28.88</v>
          </cell>
        </row>
        <row r="10494">
          <cell r="A10494">
            <v>96561</v>
          </cell>
          <cell r="B10494" t="str">
            <v>PERFILADO DE SEÇÃO 38X76 MM PARA SUPORTE DE DUTO EM CHAPA GALVANIZADA BITOLA 22. AF_07/2017</v>
          </cell>
          <cell r="C10494" t="str">
            <v>M2</v>
          </cell>
          <cell r="D10494">
            <v>17.93</v>
          </cell>
        </row>
        <row r="10495">
          <cell r="A10495">
            <v>96562</v>
          </cell>
          <cell r="B10495" t="str">
            <v>PERFILADO DE SEÇÃO 38X76 MM PARA SUPORTE DE ELETROCALHA LISA OU PERFURADA EM AÇO GALVANIZADO, LARGURA 200 OU 400 MM E ALTURA 50 MM. AF_07/2017</v>
          </cell>
          <cell r="C10495" t="str">
            <v>M</v>
          </cell>
          <cell r="D10495">
            <v>29.2</v>
          </cell>
        </row>
        <row r="10496">
          <cell r="A10496">
            <v>96563</v>
          </cell>
          <cell r="B10496" t="str">
            <v>PERFILADO DE SEÇÃO 38X76 MM PARA SUPORTE DE ELETROCALHA LISA OU PERFURADA EM AÇO GALVANIZADO, LARGURA 500 OU 800 MM E ALTURA 50 MM. AF_07/2017</v>
          </cell>
          <cell r="C10496" t="str">
            <v>M</v>
          </cell>
          <cell r="D10496">
            <v>31.73</v>
          </cell>
        </row>
        <row r="10497">
          <cell r="A10497">
            <v>96616</v>
          </cell>
          <cell r="B10497" t="str">
            <v>LASTRO DE CONCRETO MAGRO, APLICADO EM BLOCOS DE COROAMENTO OU SAPATAS. AF_08/2017</v>
          </cell>
          <cell r="C10497" t="str">
            <v>M3</v>
          </cell>
          <cell r="D10497">
            <v>399.01</v>
          </cell>
        </row>
        <row r="10498">
          <cell r="A10498">
            <v>96617</v>
          </cell>
          <cell r="B10498" t="str">
            <v>LASTRO DE CONCRETO MAGRO, APLICADO EM BLOCOS DE COROAMENTO OU SAPATAS, ESPESSURA DE 3 CM. AF_08/2017</v>
          </cell>
          <cell r="C10498" t="str">
            <v>M2</v>
          </cell>
          <cell r="D10498">
            <v>11.96</v>
          </cell>
        </row>
        <row r="10499">
          <cell r="A10499">
            <v>96619</v>
          </cell>
          <cell r="B10499" t="str">
            <v>LASTRO DE CONCRETO MAGRO, APLICADO EM BLOCOS DE COROAMENTO OU SAPATAS, ESPESSURA DE 5 CM. AF_08/2017</v>
          </cell>
          <cell r="C10499" t="str">
            <v>M2</v>
          </cell>
          <cell r="D10499">
            <v>19.940000000000001</v>
          </cell>
        </row>
        <row r="10500">
          <cell r="A10500">
            <v>96620</v>
          </cell>
          <cell r="B10500" t="str">
            <v>LASTRO DE CONCRETO MAGRO, APLICADO EM PISOS OU RADIERS. AF_08/2017</v>
          </cell>
          <cell r="C10500" t="str">
            <v>M3</v>
          </cell>
          <cell r="D10500">
            <v>382.6</v>
          </cell>
        </row>
        <row r="10501">
          <cell r="A10501">
            <v>96621</v>
          </cell>
          <cell r="B10501" t="str">
            <v>LASTRO COM MATERIAL GRANULAR, APLICAÇÃO EM BLOCOS DE COROAMENTO, ESPESSURA DE *5 CM*. AF_08/2017</v>
          </cell>
          <cell r="C10501" t="str">
            <v>M3</v>
          </cell>
          <cell r="D10501">
            <v>131.16999999999999</v>
          </cell>
        </row>
        <row r="10502">
          <cell r="A10502">
            <v>96622</v>
          </cell>
          <cell r="B10502" t="str">
            <v>LASTRO COM MATERIAL GRANULAR, APLICAÇÃO EM PISOS OU RADIERS, ESPESSURA DE *5 CM*. AF_08/2017</v>
          </cell>
          <cell r="C10502" t="str">
            <v>M3</v>
          </cell>
          <cell r="D10502">
            <v>82.95</v>
          </cell>
        </row>
        <row r="10503">
          <cell r="A10503">
            <v>96623</v>
          </cell>
          <cell r="B10503" t="str">
            <v>LASTRO COM MATERIAL GRANULAR, APLICADO EM BLOCOS DE COROAMENTO, ESPESSURA DE *10 CM*. AF_08/2017</v>
          </cell>
          <cell r="C10503" t="str">
            <v>M3</v>
          </cell>
          <cell r="D10503">
            <v>119.95</v>
          </cell>
        </row>
        <row r="10504">
          <cell r="A10504">
            <v>96624</v>
          </cell>
          <cell r="B10504" t="str">
            <v>LASTRO COM MATERIAL GRANULAR, APLICADO EM PISOS OU RADIERS, ESPESSURA DE *10 CM*. AF_08/2017</v>
          </cell>
          <cell r="C10504" t="str">
            <v>M3</v>
          </cell>
          <cell r="D10504">
            <v>78.989999999999995</v>
          </cell>
        </row>
        <row r="10505">
          <cell r="A10505">
            <v>96635</v>
          </cell>
          <cell r="B10505" t="str">
            <v>TUBO, PPR, DN 25, CLASSE PN 20,  INSTALADO EM RAMAL OU SUB-RAMAL DE ÁGUA  FORNECIMENTO E INSTALAÇÃO. AF_06/2015</v>
          </cell>
          <cell r="C10505" t="str">
            <v>M</v>
          </cell>
          <cell r="D10505">
            <v>19.489999999999998</v>
          </cell>
        </row>
        <row r="10506">
          <cell r="A10506">
            <v>96636</v>
          </cell>
          <cell r="B10506" t="str">
            <v>TUBO, PPR, DN 25, CLASSE PN 25 INSTALADO EM RAMAL OU SUB-RAMAL DE ÁGUA  FORNECIMENTO E INSTALAÇÃO. AF_06/2015</v>
          </cell>
          <cell r="C10506" t="str">
            <v>M</v>
          </cell>
          <cell r="D10506">
            <v>20.64</v>
          </cell>
        </row>
        <row r="10507">
          <cell r="A10507">
            <v>96637</v>
          </cell>
          <cell r="B10507" t="str">
            <v>JOELHO 90 GRAUS, PPR, DN 25 MM, CLASSE PN 25, INSTALADO EM RAMAL OU SUB-RAMAL DE ÁGUA  FORNECIMENTO E INSTALAÇÃO . AF_06/2015</v>
          </cell>
          <cell r="C10507" t="str">
            <v>UN</v>
          </cell>
          <cell r="D10507">
            <v>9.25</v>
          </cell>
        </row>
        <row r="10508">
          <cell r="A10508">
            <v>96638</v>
          </cell>
          <cell r="B10508" t="str">
            <v>JOELHO 45 GRAUS, PPR, DN 25 MM, CLASSE PN 25, INSTALADO EM RAMAL OU SUB-RAMAL DE ÁGUA  FORNECIMENTO E INSTALAÇÃO . AF_06/2015</v>
          </cell>
          <cell r="C10508" t="str">
            <v>UN</v>
          </cell>
          <cell r="D10508">
            <v>8.94</v>
          </cell>
        </row>
        <row r="10509">
          <cell r="A10509">
            <v>96639</v>
          </cell>
          <cell r="B10509" t="str">
            <v>LUVA, PPR, DN 25 MM, CLASSE PN 25, INSTALADO EM RAMAL OU SUB-RAMAL DE ÁGUA  FORNECIMENTO E INSTALAÇÃO . AF_06/2015</v>
          </cell>
          <cell r="C10509" t="str">
            <v>UN</v>
          </cell>
          <cell r="D10509">
            <v>6.41</v>
          </cell>
        </row>
        <row r="10510">
          <cell r="A10510">
            <v>96640</v>
          </cell>
          <cell r="B10510" t="str">
            <v>CONECTOR MACHO, PPR, 25 X 1/2'', CLASSE PN 25, INSTALADO EM RAMAL OU SUB-RAMAL DE ÁGUA   FORNECIMENTO E INSTALAÇÃO . AF_06/2015</v>
          </cell>
          <cell r="C10510" t="str">
            <v>UN</v>
          </cell>
          <cell r="D10510">
            <v>14.93</v>
          </cell>
        </row>
        <row r="10511">
          <cell r="A10511">
            <v>96641</v>
          </cell>
          <cell r="B10511" t="str">
            <v>CONECTOR FÊMEA, PPR, 25 X 1/2'', CLASSE PN 25, INSTALADO EM RAMAL OU SUB-RAMAL DE ÁGUA   FORNECIMENTO E INSTALAÇÃO . AF_06/2015</v>
          </cell>
          <cell r="C10511" t="str">
            <v>UN</v>
          </cell>
          <cell r="D10511">
            <v>11.89</v>
          </cell>
        </row>
        <row r="10512">
          <cell r="A10512">
            <v>96642</v>
          </cell>
          <cell r="B10512" t="str">
            <v>TÊ NORMAL, PPR, DN 25 MM, CLASSE PN 25, INSTALADO EM RAMAL OU SUB-RAMAL DE ÁGUA  FORNECIMENTO E INSTALAÇÃO . AF_06/2015</v>
          </cell>
          <cell r="C10512" t="str">
            <v>UN</v>
          </cell>
          <cell r="D10512">
            <v>12.25</v>
          </cell>
        </row>
        <row r="10513">
          <cell r="A10513">
            <v>96643</v>
          </cell>
          <cell r="B10513" t="str">
            <v>TÊ MISTURADOR, PPR, 25 X 3/4'' , CLASSE PN 25, INSTALADO EM RAMAL OU SUB-RAMAL DE ÁGUA  FORNECIMENTO E INSTALAÇÃO . AF_06/2015</v>
          </cell>
          <cell r="C10513" t="str">
            <v>UN</v>
          </cell>
          <cell r="D10513">
            <v>30.11</v>
          </cell>
        </row>
        <row r="10514">
          <cell r="A10514">
            <v>96644</v>
          </cell>
          <cell r="B10514" t="str">
            <v>TUBO, PPR, DN 25, CLASSE PN 20,  INSTALADO EM RAMAL DE DISTRIBUIÇÃO DE ÁGUA  FORNECIMENTO E INSTALAÇÃO. AF_06/2015</v>
          </cell>
          <cell r="C10514" t="str">
            <v>M</v>
          </cell>
          <cell r="D10514">
            <v>12.37</v>
          </cell>
        </row>
        <row r="10515">
          <cell r="A10515">
            <v>96645</v>
          </cell>
          <cell r="B10515" t="str">
            <v>TUBO, PPR, DN 32, CLASSE PN 12,  INSTALADO EM RAMAL DE DISTRIBUIÇÃO DE ÁGUA  FORNECIMENTO E INSTALAÇÃO. AF_06/2015</v>
          </cell>
          <cell r="C10515" t="str">
            <v>M</v>
          </cell>
          <cell r="D10515">
            <v>16.059999999999999</v>
          </cell>
        </row>
        <row r="10516">
          <cell r="A10516">
            <v>96646</v>
          </cell>
          <cell r="B10516" t="str">
            <v>TUBO, PPR, DN 40, CLASSE PN 12,  INSTALADO EM RAMAL DE DISTRIBUIÇÃO DE ÁGUA  FORNECIMENTO E INSTALAÇÃO. AF_06/2015</v>
          </cell>
          <cell r="C10516" t="str">
            <v>M</v>
          </cell>
          <cell r="D10516">
            <v>24.93</v>
          </cell>
        </row>
        <row r="10517">
          <cell r="A10517">
            <v>96647</v>
          </cell>
          <cell r="B10517" t="str">
            <v>TUBO, PPR, DN 25, CLASSE PN 25,  INSTALADO EM RAMAL DE DISTRIBUIÇÃO DE ÁGUA  FORNECIMENTO E INSTALAÇÃO. AF_06/2015</v>
          </cell>
          <cell r="C10517" t="str">
            <v>M</v>
          </cell>
          <cell r="D10517">
            <v>11.08</v>
          </cell>
        </row>
        <row r="10518">
          <cell r="A10518">
            <v>96648</v>
          </cell>
          <cell r="B10518" t="str">
            <v>TUBO, PPR, DN 32, CLASSE PN 25,  INSTALADO EM RAMAL DE DISTRIBUIÇÃO DE ÁGUA  FORNECIMENTO E INSTALAÇÃO. AF_06/2015</v>
          </cell>
          <cell r="C10518" t="str">
            <v>M</v>
          </cell>
          <cell r="D10518">
            <v>20.329999999999998</v>
          </cell>
        </row>
        <row r="10519">
          <cell r="A10519">
            <v>96649</v>
          </cell>
          <cell r="B10519" t="str">
            <v>TUBO, PPR, DN 40, CLASSE PN 25,  INSTALADO EM RAMAL DE DISTRIBUIÇÃO DE ÁGUA  FORNECIMENTO E INSTALAÇÃO. AF_06/2015</v>
          </cell>
          <cell r="C10519" t="str">
            <v>M</v>
          </cell>
          <cell r="D10519">
            <v>30.1</v>
          </cell>
        </row>
        <row r="10520">
          <cell r="A10520">
            <v>96650</v>
          </cell>
          <cell r="B10520" t="str">
            <v>JOELHO 90 GRAUS, PPR, DN 25 MM, CLASSE PN 25, INSTALADO EM RAMAL DE DISTRIBUIÇÃO  FORNECIMENTO E INSTALAÇÃO . AF_06/2015</v>
          </cell>
          <cell r="C10520" t="str">
            <v>UN</v>
          </cell>
          <cell r="D10520">
            <v>6.81</v>
          </cell>
        </row>
        <row r="10521">
          <cell r="A10521">
            <v>96651</v>
          </cell>
          <cell r="B10521" t="str">
            <v>JOELHO 45 GRAUS, PPR, DN 25 MM, CLASSE PN 25, INSTALADO EM RAMAL DE DISTRIBUIÇÃO DE ÁGUA  FORNECIMENTO E INSTALAÇÃO . AF_06/2015</v>
          </cell>
          <cell r="C10521" t="str">
            <v>UN</v>
          </cell>
          <cell r="D10521">
            <v>6.5</v>
          </cell>
        </row>
        <row r="10522">
          <cell r="A10522">
            <v>96652</v>
          </cell>
          <cell r="B10522" t="str">
            <v>JOELHO 90 GRAUS, PPR, DN 32 MM, CLASSE PN 25, INSTALADO EM RAMAL DE DISTRIBUIÇÃO  FORNECIMENTO E INSTALAÇÃO . AF_06/2015</v>
          </cell>
          <cell r="C10522" t="str">
            <v>UN</v>
          </cell>
          <cell r="D10522">
            <v>13.09</v>
          </cell>
        </row>
        <row r="10523">
          <cell r="A10523">
            <v>96653</v>
          </cell>
          <cell r="B10523" t="str">
            <v>JOELHO 45 GRAUS, PPR, DN 32 MM, CLASSE PN 25, INSTALADO EM RAMAL DE DISTRIBUIÇÃO DE ÁGUA  FORNECIMENTO E INSTALAÇÃO . AF_06/2015</v>
          </cell>
          <cell r="C10523" t="str">
            <v>UN</v>
          </cell>
          <cell r="D10523">
            <v>13.06</v>
          </cell>
        </row>
        <row r="10524">
          <cell r="A10524">
            <v>96654</v>
          </cell>
          <cell r="B10524" t="str">
            <v>JOELHO 90 GRAUS, PPR, DN 40 MM, CLASSE PN 25, INSTALADO EM RAMAL DE DISTRIBUIÇÃO  FORNECIMENTO E INSTALAÇÃO . AF_06/2015</v>
          </cell>
          <cell r="C10524" t="str">
            <v>UN</v>
          </cell>
          <cell r="D10524">
            <v>21.56</v>
          </cell>
        </row>
        <row r="10525">
          <cell r="A10525">
            <v>96655</v>
          </cell>
          <cell r="B10525" t="str">
            <v>JOELHO 45 GRAUS, PPR, DN 40 MM, CLASSE PN 25, INSTALADO EM RAMAL DE DISTRIBUIÇÃO DE ÁGUA  FORNECIMENTO E INSTALAÇÃO . AF_06/2015</v>
          </cell>
          <cell r="C10525" t="str">
            <v>UN</v>
          </cell>
          <cell r="D10525">
            <v>21.22</v>
          </cell>
        </row>
        <row r="10526">
          <cell r="A10526">
            <v>96656</v>
          </cell>
          <cell r="B10526" t="str">
            <v>LUVA, PPR, DN 25 MM, CLASSE PN 25, INSTALADO EM RAMAL DE DISTRIBUIÇÃO DE ÁGUA  FORNECIMENTO E INSTALAÇÃO . AF_06/2015</v>
          </cell>
          <cell r="C10526" t="str">
            <v>UN</v>
          </cell>
          <cell r="D10526">
            <v>4.8099999999999996</v>
          </cell>
        </row>
        <row r="10527">
          <cell r="A10527">
            <v>96657</v>
          </cell>
          <cell r="B10527" t="str">
            <v>CONECTOR MACHO, PPR, 25 X 1/2, CLASSE PN 25, INSTALADO EM RAMAL DE DISTRIBUIÇÃO DE ÁGUA  FORNECIMENTO E INSTALAÇÃO . AF_06/2015</v>
          </cell>
          <cell r="C10527" t="str">
            <v>UN</v>
          </cell>
          <cell r="D10527">
            <v>13.33</v>
          </cell>
        </row>
        <row r="10528">
          <cell r="A10528">
            <v>96658</v>
          </cell>
          <cell r="B10528" t="str">
            <v>CONECTOR FÊMEA, PPR, 25 X 1/2'', CLASSE PN 25, INSTALADO EM RAMAL DE DISTRIBUIÇÃO DE ÁGUA   FORNECIMENTO E INSTALAÇÃO . AF_06/2015</v>
          </cell>
          <cell r="C10528" t="str">
            <v>UN</v>
          </cell>
          <cell r="D10528">
            <v>10.29</v>
          </cell>
        </row>
        <row r="10529">
          <cell r="A10529">
            <v>96659</v>
          </cell>
          <cell r="B10529" t="str">
            <v>LUVA, PPR, DN 32 MM, CLASSE PN 25, INSTALADO EM RAMAL DE DISTRIBUIÇÃO DE ÁGUA  FORNECIMENTO E INSTALAÇÃO. AF_06/2015</v>
          </cell>
          <cell r="C10529" t="str">
            <v>UN</v>
          </cell>
          <cell r="D10529">
            <v>8.83</v>
          </cell>
        </row>
        <row r="10530">
          <cell r="A10530">
            <v>96660</v>
          </cell>
          <cell r="B10530" t="str">
            <v>CONECTOR MACHO, PPR, 32 X 3/4'', CLASSE PN 25, INSTALADO EM RAMAL DE DISTRIBUIÇÃO DE ÁGUA   FORNECIMENTO E INSTALAÇÃO. AF_06/2015</v>
          </cell>
          <cell r="C10530" t="str">
            <v>UN</v>
          </cell>
          <cell r="D10530">
            <v>23.05</v>
          </cell>
        </row>
        <row r="10531">
          <cell r="A10531">
            <v>96661</v>
          </cell>
          <cell r="B10531" t="str">
            <v>CONECTOR FÊMEA, PPR, 32 X 3/4'', CLASSE PN 25, INSTALADO EM RAMAL DE DISTRIBUIÇÃO DE ÁGUA   FORNECIMENTO E INSTALAÇÃO . AF_06/2015</v>
          </cell>
          <cell r="C10531" t="str">
            <v>UN</v>
          </cell>
          <cell r="D10531">
            <v>18.37</v>
          </cell>
        </row>
        <row r="10532">
          <cell r="A10532">
            <v>96662</v>
          </cell>
          <cell r="B10532" t="str">
            <v>BUCHA DE REDUÇÃO, PPR, 32 X 25, CLASSE PN 25, INSTALADO EM RAMAL DE DISTRIBUIÇÃO DE ÁGUA  FORNECIMENTO E INSTALAÇÃO . AF_06/2015</v>
          </cell>
          <cell r="C10532" t="str">
            <v>UN</v>
          </cell>
          <cell r="D10532">
            <v>8.99</v>
          </cell>
        </row>
        <row r="10533">
          <cell r="A10533">
            <v>96663</v>
          </cell>
          <cell r="B10533" t="str">
            <v>LUVA, PPR, DN 40 MM, CLASSE PN 25, INSTALADO EM RAMAL DE DISTRIBUIÇÃO DE ÁGUA  FORNECIMENTO E INSTALAÇÃO. AF_06/2015</v>
          </cell>
          <cell r="C10533" t="str">
            <v>UN</v>
          </cell>
          <cell r="D10533">
            <v>15.74</v>
          </cell>
        </row>
        <row r="10534">
          <cell r="A10534">
            <v>96664</v>
          </cell>
          <cell r="B10534" t="str">
            <v>BUCHA DE REDUÇÃO, PPR, 40 X 25, CLASSE PN 25, INSTALADO EM RAMAL DE DISTRIBUIÇÃO DE ÁGUA  FORNECIMENTO E INSTALAÇÃO . AF_06/2015</v>
          </cell>
          <cell r="C10534" t="str">
            <v>UN</v>
          </cell>
          <cell r="D10534">
            <v>16.739999999999998</v>
          </cell>
        </row>
        <row r="10535">
          <cell r="A10535">
            <v>96665</v>
          </cell>
          <cell r="B10535" t="str">
            <v>TÊ NORMAL, PPR, DN 25 MM, CLASSE PN 25, INSTALADO EM RAMAL DE DISTRIBUIÇÃO DE ÁGUA  FORNECIMENTO E INSTALAÇÃO . AF_06/2015</v>
          </cell>
          <cell r="C10535" t="str">
            <v>UN</v>
          </cell>
          <cell r="D10535">
            <v>8.9700000000000006</v>
          </cell>
        </row>
        <row r="10536">
          <cell r="A10536">
            <v>96666</v>
          </cell>
          <cell r="B10536" t="str">
            <v>TÊ NORMAL, PPR, DN 32 MM, CLASSE PN 25, INSTALADO EM RAMAL DE DISTRIBUIÇÃO DE ÁGUA  FORNECIMENTO E INSTALAÇÃO . AF_06/2015</v>
          </cell>
          <cell r="C10536" t="str">
            <v>UN</v>
          </cell>
          <cell r="D10536">
            <v>17.53</v>
          </cell>
        </row>
        <row r="10537">
          <cell r="A10537">
            <v>96667</v>
          </cell>
          <cell r="B10537" t="str">
            <v>TÊ NORMAL, PPR, DN 40 MM, CLASSE PN 25, INSTALADO EM RAMAL DE DISTRIBUIÇÃO DE ÁGUA  FORNECIMENTO E INSTALAÇÃO . AF_06/2015</v>
          </cell>
          <cell r="C10537" t="str">
            <v>UN</v>
          </cell>
          <cell r="D10537">
            <v>30.15</v>
          </cell>
        </row>
        <row r="10538">
          <cell r="A10538">
            <v>96668</v>
          </cell>
          <cell r="B10538" t="str">
            <v>TUBO, PPR, DN 25, CLASSE PN 20,  INSTALADO EM PRUMADA DE ÁGUA  FORNECIMENTO E INSTALAÇÃO. AF_06/2015</v>
          </cell>
          <cell r="C10538" t="str">
            <v>M</v>
          </cell>
          <cell r="D10538">
            <v>7.41</v>
          </cell>
        </row>
        <row r="10539">
          <cell r="A10539">
            <v>96669</v>
          </cell>
          <cell r="B10539" t="str">
            <v>TUBO, PPR, DN 32, CLASSE PN 12,  INSTALADO EM PRUMADA DE ÁGUA  FORNECIMENTO E INSTALAÇÃO. AF_06/2015</v>
          </cell>
          <cell r="C10539" t="str">
            <v>M</v>
          </cell>
          <cell r="D10539">
            <v>9.19</v>
          </cell>
        </row>
        <row r="10540">
          <cell r="A10540">
            <v>96670</v>
          </cell>
          <cell r="B10540" t="str">
            <v>TUBO, PPR, DN 40, CLASSE PN 12,  INSTALADO EM PRUMADA DE ÁGUA  FORNECIMENTO E INSTALAÇÃO. AF_06/2015</v>
          </cell>
          <cell r="C10540" t="str">
            <v>M</v>
          </cell>
          <cell r="D10540">
            <v>13.96</v>
          </cell>
        </row>
        <row r="10541">
          <cell r="A10541">
            <v>96671</v>
          </cell>
          <cell r="B10541" t="str">
            <v>TUBO, PPR, DN 50, CLASSE PN 12,  INSTALADO EM PRUMADA DE ÁGUA  FORNECIMENTO E INSTALAÇÃO. AF_06/2015</v>
          </cell>
          <cell r="C10541" t="str">
            <v>M</v>
          </cell>
          <cell r="D10541">
            <v>18.73</v>
          </cell>
        </row>
        <row r="10542">
          <cell r="A10542">
            <v>96672</v>
          </cell>
          <cell r="B10542" t="str">
            <v>TUBO, PPR, DN 63, CLASSE PN 12,  INSTALADO EM PRUMADA DE ÁGUA  FORNECIMENTO E INSTALAÇÃO. AF_06/2015</v>
          </cell>
          <cell r="C10542" t="str">
            <v>M</v>
          </cell>
          <cell r="D10542">
            <v>27.53</v>
          </cell>
        </row>
        <row r="10543">
          <cell r="A10543">
            <v>96673</v>
          </cell>
          <cell r="B10543" t="str">
            <v>TUBO, PPR, DN 75, CLASSE PN 12,  INSTALADO EM PRUMADA DE ÁGUA  FORNECIMENTO E INSTALAÇÃO. AF_06/2015</v>
          </cell>
          <cell r="C10543" t="str">
            <v>M</v>
          </cell>
          <cell r="D10543">
            <v>44.82</v>
          </cell>
        </row>
        <row r="10544">
          <cell r="A10544">
            <v>96674</v>
          </cell>
          <cell r="B10544" t="str">
            <v>TUBO, PPR, DN 90, CLASSE PN 12,  INSTALADO EM PRUMADA DE ÁGUA  FORNECIMENTO E INSTALAÇÃO. AF_06/2015</v>
          </cell>
          <cell r="C10544" t="str">
            <v>M</v>
          </cell>
          <cell r="D10544">
            <v>62.98</v>
          </cell>
        </row>
        <row r="10545">
          <cell r="A10545">
            <v>96675</v>
          </cell>
          <cell r="B10545" t="str">
            <v>TUBO, PPR, DN 110, CLASSE PN 12,  INSTALADO EM PRUMADA DE ÁGUA  FORNECIMENTO E INSTALAÇÃO. AF_06/2015</v>
          </cell>
          <cell r="C10545" t="str">
            <v>M</v>
          </cell>
          <cell r="D10545">
            <v>109.16</v>
          </cell>
        </row>
        <row r="10546">
          <cell r="A10546">
            <v>96676</v>
          </cell>
          <cell r="B10546" t="str">
            <v>TUBO, PPR, DN 25, CLASSE PN 25,  INSTALADO EM PRUMADA DE ÁGUA  FORNECIMENTO E INSTALAÇÃO. AF_06/2015</v>
          </cell>
          <cell r="C10546" t="str">
            <v>M</v>
          </cell>
          <cell r="D10546">
            <v>7.38</v>
          </cell>
        </row>
        <row r="10547">
          <cell r="A10547">
            <v>96677</v>
          </cell>
          <cell r="B10547" t="str">
            <v>TUBO, PPR, DN 32, CLASSE PN 25,  INSTALADO EM PRUMADA DE ÁGUA  FORNECIMENTO E INSTALAÇÃO. AF_06/2015</v>
          </cell>
          <cell r="C10547" t="str">
            <v>M</v>
          </cell>
          <cell r="D10547">
            <v>12.15</v>
          </cell>
        </row>
        <row r="10548">
          <cell r="A10548">
            <v>96678</v>
          </cell>
          <cell r="B10548" t="str">
            <v>TUBO, PPR, DN 40, CLASSE PN 25,  INSTALADO EM PRUMADA DE ÁGUA  FORNECIMENTO E INSTALAÇÃO. AF_06/2015</v>
          </cell>
          <cell r="C10548" t="str">
            <v>M</v>
          </cell>
          <cell r="D10548">
            <v>16.88</v>
          </cell>
        </row>
        <row r="10549">
          <cell r="A10549">
            <v>96679</v>
          </cell>
          <cell r="B10549" t="str">
            <v>TUBO, PPR, DN 50, CLASSE PN 25,  INSTALADO EM PRUMADA DE ÁGUA  FORNECIMENTO E INSTALAÇÃO. AF_06/2015</v>
          </cell>
          <cell r="C10549" t="str">
            <v>M</v>
          </cell>
          <cell r="D10549">
            <v>24.66</v>
          </cell>
        </row>
        <row r="10550">
          <cell r="A10550">
            <v>96680</v>
          </cell>
          <cell r="B10550" t="str">
            <v>TUBO, PPR, DN 63, CLASSE PN 25,  INSTALADO EM PRUMADA DE ÁGUA  FORNECIMENTO E INSTALAÇÃO. AF_06/2015</v>
          </cell>
          <cell r="C10550" t="str">
            <v>M</v>
          </cell>
          <cell r="D10550">
            <v>33.33</v>
          </cell>
        </row>
        <row r="10551">
          <cell r="A10551">
            <v>96681</v>
          </cell>
          <cell r="B10551" t="str">
            <v>TUBO, PPR, DN 75, CLASSE PN 25,  INSTALADO EM PRUMADA DE ÁGUA  FORNECIMENTO E INSTALAÇÃO. AF_06/2015</v>
          </cell>
          <cell r="C10551" t="str">
            <v>M</v>
          </cell>
          <cell r="D10551">
            <v>61.84</v>
          </cell>
        </row>
        <row r="10552">
          <cell r="A10552">
            <v>96682</v>
          </cell>
          <cell r="B10552" t="str">
            <v>TUBO, PPR, DN 90, CLASSE PN 25,  INSTALADO EM PRUMADA DE ÁGUA  FORNECIMENTO E INSTALAÇÃO. AF_06/2015</v>
          </cell>
          <cell r="C10552" t="str">
            <v>M</v>
          </cell>
          <cell r="D10552">
            <v>91.15</v>
          </cell>
        </row>
        <row r="10553">
          <cell r="A10553">
            <v>96683</v>
          </cell>
          <cell r="B10553" t="str">
            <v>TUBO, PPR, DN 110, CLASSE PN 25,  INSTALADO EM PRUMADA DE ÁGUA  FORNECIMENTO E INSTALAÇÃO. AF_06/2015</v>
          </cell>
          <cell r="C10553" t="str">
            <v>M</v>
          </cell>
          <cell r="D10553">
            <v>124.95</v>
          </cell>
        </row>
        <row r="10554">
          <cell r="A10554">
            <v>96684</v>
          </cell>
          <cell r="B10554" t="str">
            <v>JOELHO 90 GRAUS, PPR, DN 25 MM, CLASSE PN 25, INSTALADO EM PRUMADA DE ÁGUA  FORNECIMENTO E INSTALAÇÃO . AF_06/2015</v>
          </cell>
          <cell r="C10554" t="str">
            <v>UN</v>
          </cell>
          <cell r="D10554">
            <v>3.13</v>
          </cell>
        </row>
        <row r="10555">
          <cell r="A10555">
            <v>96685</v>
          </cell>
          <cell r="B10555" t="str">
            <v>JOELHO 45 GRAUS, PPR, DN 25 MM, CLASSE PN 25, INSTALADO EM PRUMADA DE ÁGUA  FORNECIMENTO E INSTALAÇÃO . AF_06/2015</v>
          </cell>
          <cell r="C10555" t="str">
            <v>UN</v>
          </cell>
          <cell r="D10555">
            <v>2.82</v>
          </cell>
        </row>
        <row r="10556">
          <cell r="A10556">
            <v>96686</v>
          </cell>
          <cell r="B10556" t="str">
            <v>JOELHO 90 GRAUS, PPR, DN 32 MM, CLASSE PN 25, INSTALADO EM PRUMADA DE ÁGUA  FORNECIMENTO E INSTALAÇÃO . AF_06/2015</v>
          </cell>
          <cell r="C10556" t="str">
            <v>UN</v>
          </cell>
          <cell r="D10556">
            <v>4.68</v>
          </cell>
        </row>
        <row r="10557">
          <cell r="A10557">
            <v>96687</v>
          </cell>
          <cell r="B10557" t="str">
            <v>JOELHO 45 GRAUS, PPR, DN 32 MM, CLASSE PN 25, INSTALADO EM PRUMADA DE ÁGUA  FORNECIMENTO E INSTALAÇÃO . AF_06/2015</v>
          </cell>
          <cell r="C10557" t="str">
            <v>UN</v>
          </cell>
          <cell r="D10557">
            <v>4.6500000000000004</v>
          </cell>
        </row>
        <row r="10558">
          <cell r="A10558">
            <v>96688</v>
          </cell>
          <cell r="B10558" t="str">
            <v>JOELHO 90 GRAUS, PPR, DN 40 MM, CLASSE PN 25, INSTALADO EM PRUMADA DE ÁGUA  FORNECIMENTO E INSTALAÇÃO . AF_06/2015</v>
          </cell>
          <cell r="C10558" t="str">
            <v>UN</v>
          </cell>
          <cell r="D10558">
            <v>7.98</v>
          </cell>
        </row>
        <row r="10559">
          <cell r="A10559">
            <v>96689</v>
          </cell>
          <cell r="B10559" t="str">
            <v>JOELHO 45 GRAUS, PPR, DN 40 MM, CLASSE PN 25, INSTALADO EM PRUMADA DE ÁGUA  FORNECIMENTO E INSTALAÇÃO . AF_06/2015</v>
          </cell>
          <cell r="C10559" t="str">
            <v>UN</v>
          </cell>
          <cell r="D10559">
            <v>7.64</v>
          </cell>
        </row>
        <row r="10560">
          <cell r="A10560">
            <v>96690</v>
          </cell>
          <cell r="B10560" t="str">
            <v>JOELHO 90 GRAUS, PPR, DN 50 MM, CLASSE PN 25, INSTALADO EM PRUMADA DE ÁGUA  FORNECIMENTO E INSTALAÇÃO . AF_06/2015</v>
          </cell>
          <cell r="C10560" t="str">
            <v>UN</v>
          </cell>
          <cell r="D10560">
            <v>14.64</v>
          </cell>
        </row>
        <row r="10561">
          <cell r="A10561">
            <v>96691</v>
          </cell>
          <cell r="B10561" t="str">
            <v>JOELHO 45 GRAUS, PPR, DN 50 MM, CLASSE PN 25, INSTALADO EM PRUMADA DE ÁGUA  FORNECIMENTO E INSTALAÇÃO . AF_06/2015</v>
          </cell>
          <cell r="C10561" t="str">
            <v>UN</v>
          </cell>
          <cell r="D10561">
            <v>15.1</v>
          </cell>
        </row>
        <row r="10562">
          <cell r="A10562">
            <v>96692</v>
          </cell>
          <cell r="B10562" t="str">
            <v>JOELHO 90 GRAUS, PPR, DN 63 MM, CLASSE PN 25, INSTALADO EM PRUMADA DE ÁGUA  FORNECIMENTO E INSTALAÇÃO . AF_06/2015</v>
          </cell>
          <cell r="C10562" t="str">
            <v>UN</v>
          </cell>
          <cell r="D10562">
            <v>22.17</v>
          </cell>
        </row>
        <row r="10563">
          <cell r="A10563">
            <v>96693</v>
          </cell>
          <cell r="B10563" t="str">
            <v>JOELHO 45 GRAUS, PPR, DN 63 MM, CLASSE PN 25, INSTALADO EM PRUMADA DE ÁGUA  FORNECIMENTO E INSTALAÇÃO . AF_06/2015</v>
          </cell>
          <cell r="C10563" t="str">
            <v>UN</v>
          </cell>
          <cell r="D10563">
            <v>21.05</v>
          </cell>
        </row>
        <row r="10564">
          <cell r="A10564">
            <v>96694</v>
          </cell>
          <cell r="B10564" t="str">
            <v>JOELHO 90 GRAUS, PPR, DN 75 MM, CLASSE PN 25, INSTALADO EM PRUMADA DE ÁGUA  FORNECIMENTO E INSTALAÇÃO . AF_06/2015</v>
          </cell>
          <cell r="C10564" t="str">
            <v>UN</v>
          </cell>
          <cell r="D10564">
            <v>47.85</v>
          </cell>
        </row>
        <row r="10565">
          <cell r="A10565">
            <v>96695</v>
          </cell>
          <cell r="B10565" t="str">
            <v>JOELHO 45 GRAUS, PPR, DN 75 MM, CLASSE PN 25, INSTALADO EM PRUMADA DE ÁGUA  FORNECIMENTO E INSTALAÇÃO . AF_06/2015</v>
          </cell>
          <cell r="C10565" t="str">
            <v>UN</v>
          </cell>
          <cell r="D10565">
            <v>46.54</v>
          </cell>
        </row>
        <row r="10566">
          <cell r="A10566">
            <v>96696</v>
          </cell>
          <cell r="B10566" t="str">
            <v>JOELHO 90 GRAUS, PPR, DN 90 MM, CLASSE PN 25, INSTALADO EM PRUMADA DE ÁGUA  FORNECIMENTO E INSTALAÇÃO . AF_06/2015</v>
          </cell>
          <cell r="C10566" t="str">
            <v>UN</v>
          </cell>
          <cell r="D10566">
            <v>71.930000000000007</v>
          </cell>
        </row>
        <row r="10567">
          <cell r="A10567">
            <v>96697</v>
          </cell>
          <cell r="B10567" t="str">
            <v>JOELHO 90 GRAUS, PPR, DN 110 MM, CLASSE PN 25, INSTALADO EM PRUMADA DE ÁGUA  FORNECIMENTO E INSTALAÇÃO . AF_06/2015</v>
          </cell>
          <cell r="C10567" t="str">
            <v>UN</v>
          </cell>
          <cell r="D10567">
            <v>107.58</v>
          </cell>
        </row>
        <row r="10568">
          <cell r="A10568">
            <v>96698</v>
          </cell>
          <cell r="B10568" t="str">
            <v>LUVA, PPR, DN 25 MM, CLASSE PN 25, INSTALADO EM PRUMADA DE ÁGUA  FORNECIMENTO E INSTALAÇÃO . AF_06/2015</v>
          </cell>
          <cell r="C10568" t="str">
            <v>UN</v>
          </cell>
          <cell r="D10568">
            <v>2.36</v>
          </cell>
        </row>
        <row r="10569">
          <cell r="A10569">
            <v>96699</v>
          </cell>
          <cell r="B10569" t="str">
            <v>CONECTOR MACHO, PPR, 25 X 1/2'', CLASSE PN 25, INSTALADO EM PRUMADA DE ÁGUA   FORNECIMENTO E INSTALAÇÃO . AF_06/2015</v>
          </cell>
          <cell r="C10569" t="str">
            <v>UN</v>
          </cell>
          <cell r="D10569">
            <v>10.88</v>
          </cell>
        </row>
        <row r="10570">
          <cell r="A10570">
            <v>96700</v>
          </cell>
          <cell r="B10570" t="str">
            <v>CONECTOR FÊMEA, PPR, 25 X 1/2'', CLASSE PN 25, INSTALADO EM PRUMADA DE ÁGUA   FORNECIMENTO E INSTALAÇÃO . AF_06/2015</v>
          </cell>
          <cell r="C10570" t="str">
            <v>UN</v>
          </cell>
          <cell r="D10570">
            <v>7.84</v>
          </cell>
        </row>
        <row r="10571">
          <cell r="A10571">
            <v>96701</v>
          </cell>
          <cell r="B10571" t="str">
            <v>LUVA, PPR, DN 32 MM, CLASSE PN 25, INSTALADO EM PRUMADA DE ÁGUA  FORNECIMENTO E INSTALAÇÃO. AF_06/2015</v>
          </cell>
          <cell r="C10571" t="str">
            <v>UN</v>
          </cell>
          <cell r="D10571">
            <v>3.22</v>
          </cell>
        </row>
        <row r="10572">
          <cell r="A10572">
            <v>96702</v>
          </cell>
          <cell r="B10572" t="str">
            <v>BUCHA DE REDUÇÃO, PPR, 32 X 25, CLASSE PN 25, INSTALADO EM PRUMADA DE ÁGUA  FORNECIMENTO E INSTALAÇÃO . AF_06/2015</v>
          </cell>
          <cell r="C10572" t="str">
            <v>UN</v>
          </cell>
          <cell r="D10572">
            <v>3.38</v>
          </cell>
        </row>
        <row r="10573">
          <cell r="A10573">
            <v>96703</v>
          </cell>
          <cell r="B10573" t="str">
            <v>LUVA, PPR, DN 40 MM, CLASSE PN 25, INSTALADO EM PRUMADA DE ÁGUA  FORNECIMENTO E INSTALAÇÃO. AF_06/2015</v>
          </cell>
          <cell r="C10573" t="str">
            <v>UN</v>
          </cell>
          <cell r="D10573">
            <v>6.65</v>
          </cell>
        </row>
        <row r="10574">
          <cell r="A10574">
            <v>96704</v>
          </cell>
          <cell r="B10574" t="str">
            <v>BUCHA DE REDUÇÃO, PPR, 40 X 25, CLASSE PN 25, INSTALADO EM PRUMADA DE ÁGUA  FORNECIMENTO E INSTALAÇÃO . AF_06/2015</v>
          </cell>
          <cell r="C10574" t="str">
            <v>UN</v>
          </cell>
          <cell r="D10574">
            <v>7.65</v>
          </cell>
        </row>
        <row r="10575">
          <cell r="A10575">
            <v>96705</v>
          </cell>
          <cell r="B10575" t="str">
            <v>LUVA, PPR, DN 50 MM, CLASSE PN 25, INSTALADO EM PRUMADA DE ÁGUA  FORNECIMENTO E INSTALAÇÃO. AF_06/2015</v>
          </cell>
          <cell r="C10575" t="str">
            <v>UN</v>
          </cell>
          <cell r="D10575">
            <v>10.02</v>
          </cell>
        </row>
        <row r="10576">
          <cell r="A10576">
            <v>96706</v>
          </cell>
          <cell r="B10576" t="str">
            <v>LUVA, PPR, DN 63 MM, CLASSE PN 25, INSTALADO EM PRUMADA DE ÁGUA  FORNECIMENTO E INSTALAÇÃO. AF_06/2015</v>
          </cell>
          <cell r="C10576" t="str">
            <v>UN</v>
          </cell>
          <cell r="D10576">
            <v>15.06</v>
          </cell>
        </row>
        <row r="10577">
          <cell r="A10577">
            <v>96707</v>
          </cell>
          <cell r="B10577" t="str">
            <v>LUVA, PPR, DN 75 MM, CLASSE PN 25, INSTALADO EM PRUMADA DE ÁGUA  FORNECIMENTO E INSTALAÇÃO. AF_06/2015</v>
          </cell>
          <cell r="C10577" t="str">
            <v>UN</v>
          </cell>
          <cell r="D10577">
            <v>30.78</v>
          </cell>
        </row>
        <row r="10578">
          <cell r="A10578">
            <v>96708</v>
          </cell>
          <cell r="B10578" t="str">
            <v>LUVA, PPR, DN 90 MM, CLASSE PN 25, INSTALADO EM PRUMADA DE ÁGUA  FORNECIMENTO E INSTALAÇÃO. AF_06/2015</v>
          </cell>
          <cell r="C10578" t="str">
            <v>UN</v>
          </cell>
          <cell r="D10578">
            <v>48.41</v>
          </cell>
        </row>
        <row r="10579">
          <cell r="A10579">
            <v>96709</v>
          </cell>
          <cell r="B10579" t="str">
            <v>LUVA, PPR, DN 110 MM, CLASSE PN 25, INSTALADO EM PRUMADA DE ÁGUA  FORNECIMENTO E INSTALAÇÃO. AF_06/2015</v>
          </cell>
          <cell r="C10579" t="str">
            <v>UN</v>
          </cell>
          <cell r="D10579">
            <v>76.33</v>
          </cell>
        </row>
        <row r="10580">
          <cell r="A10580">
            <v>96710</v>
          </cell>
          <cell r="B10580" t="str">
            <v>TÊ NORMAL, PPR, DN 25 MM, CLASSE PN 25, INSTALADO EM PRUMADA DE ÁGUA  FORNECIMENTO E INSTALAÇÃO . AF_06/2015</v>
          </cell>
          <cell r="C10580" t="str">
            <v>UN</v>
          </cell>
          <cell r="D10580">
            <v>4.1100000000000003</v>
          </cell>
        </row>
        <row r="10581">
          <cell r="A10581">
            <v>96711</v>
          </cell>
          <cell r="B10581" t="str">
            <v>TÊ NORMAL, PPR, DN 32 MM, CLASSE PN 25, INSTALADO EM PRUMADA DE ÁGUA  FORNECIMENTO E INSTALAÇÃO . AF_06/2015</v>
          </cell>
          <cell r="C10581" t="str">
            <v>UN</v>
          </cell>
          <cell r="D10581">
            <v>6.34</v>
          </cell>
        </row>
        <row r="10582">
          <cell r="A10582">
            <v>96712</v>
          </cell>
          <cell r="B10582" t="str">
            <v>TÊ NORMAL, PPR, DN 40 MM, CLASSE PN 25, INSTALADO EM PRUMADA DE ÁGUA  FORNECIMENTO E INSTALAÇÃO . AF_06/2015</v>
          </cell>
          <cell r="C10582" t="str">
            <v>UN</v>
          </cell>
          <cell r="D10582">
            <v>11.98</v>
          </cell>
        </row>
        <row r="10583">
          <cell r="A10583">
            <v>96713</v>
          </cell>
          <cell r="B10583" t="str">
            <v>TÊ NORMAL, PPR, DN 50 MM, CLASSE PN 25, INSTALADO EM PRUMADA DE ÁGUA  FORNECIMENTO E INSTALAÇÃO . AF_06/2015</v>
          </cell>
          <cell r="C10583" t="str">
            <v>UN</v>
          </cell>
          <cell r="D10583">
            <v>16.71</v>
          </cell>
        </row>
        <row r="10584">
          <cell r="A10584">
            <v>96714</v>
          </cell>
          <cell r="B10584" t="str">
            <v>TÊ NORMAL, PPR, DN 63 MM, CLASSE PN 25, INSTALADO EM PRUMADA DE ÁGUA  FORNECIMENTO E INSTALAÇÃO . AF_06/2015</v>
          </cell>
          <cell r="C10584" t="str">
            <v>UN</v>
          </cell>
          <cell r="D10584">
            <v>28.03</v>
          </cell>
        </row>
        <row r="10585">
          <cell r="A10585">
            <v>96715</v>
          </cell>
          <cell r="B10585" t="str">
            <v>TÊ NORMAL, PPR, DN 75 MM, CLASSE PN 25, INSTALADO EM PRUMADA DE ÁGUA  FORNECIMENTO E INSTALAÇÃO . AF_06/2015</v>
          </cell>
          <cell r="C10585" t="str">
            <v>UN</v>
          </cell>
          <cell r="D10585">
            <v>51.91</v>
          </cell>
        </row>
        <row r="10586">
          <cell r="A10586">
            <v>96716</v>
          </cell>
          <cell r="B10586" t="str">
            <v>TÊ NORMAL, PPR, DN 90 MM, CLASSE PN 25, INSTALADO EM PRUMADA DE ÁGUA  FORNECIMENTO E INSTALAÇÃO . AF_06/2015</v>
          </cell>
          <cell r="C10586" t="str">
            <v>UN</v>
          </cell>
          <cell r="D10586">
            <v>77.8</v>
          </cell>
        </row>
        <row r="10587">
          <cell r="A10587">
            <v>96717</v>
          </cell>
          <cell r="B10587" t="str">
            <v>TÊ NORMAL, PPR, DN 110 MM, CLASSE PN 25, INSTALADO EM PRUMADA DE ÁGUA  FORNECIMENTO E INSTALAÇÃO . AF_06/2015</v>
          </cell>
          <cell r="C10587" t="str">
            <v>UN</v>
          </cell>
          <cell r="D10587">
            <v>122.23</v>
          </cell>
        </row>
        <row r="10588">
          <cell r="A10588">
            <v>96718</v>
          </cell>
          <cell r="B10588" t="str">
            <v>TUBO, PPR, DN 20, CLASSE PN 20,  INSTALADO EM RESERVAÇÃO DE ÁGUA DE EDIFICAÇÃO QUE POSSUA RESERVATÓRIO DE FIBRA/FIBROCIMENTO  FORNECIMENTO E INSTALAÇÃO. AF_06/2016</v>
          </cell>
          <cell r="C10588" t="str">
            <v>M</v>
          </cell>
          <cell r="D10588">
            <v>4.79</v>
          </cell>
        </row>
        <row r="10589">
          <cell r="A10589">
            <v>96719</v>
          </cell>
          <cell r="B10589" t="str">
            <v>TUBO, PPR, DN 25, CLASSE PN 20,  INSTALADO EM RESERVAÇÃO DE ÁGUA DE EDIFICAÇÃO QUE POSSUA RESERVATÓRIO DE FIBRA/FIBROCIMENTO  FORNECIMENTO E INSTALAÇÃO. AF_06/2016</v>
          </cell>
          <cell r="C10589" t="str">
            <v>M</v>
          </cell>
          <cell r="D10589">
            <v>10.4</v>
          </cell>
        </row>
        <row r="10590">
          <cell r="A10590">
            <v>96720</v>
          </cell>
          <cell r="B10590" t="str">
            <v>TUBO, PPR, DN 32, CLASSE PN 12,  INSTALADO EM RESERVAÇÃO DE ÁGUA DE EDIFICAÇÃO QUE POSSUA RESERVATÓRIO DE FIBRA/FIBROCIMENTO  FORNECIMENTO E INSTALAÇÃO. AF_06/2016</v>
          </cell>
          <cell r="C10590" t="str">
            <v>M</v>
          </cell>
          <cell r="D10590">
            <v>12.6</v>
          </cell>
        </row>
        <row r="10591">
          <cell r="A10591">
            <v>96721</v>
          </cell>
          <cell r="B10591" t="str">
            <v>TUBO, PPR, DN 40, CLASSE PN 12,  INSTALADO EM RESERVAÇÃO DE ÁGUA DE EDIFICAÇÃO QUE POSSUA RESERVATÓRIO DE FIBRA/FIBROCIMENTO  FORNECIMENTO E INSTALAÇÃO. AF_06/2016</v>
          </cell>
          <cell r="C10591" t="str">
            <v>M</v>
          </cell>
          <cell r="D10591">
            <v>16.63</v>
          </cell>
        </row>
        <row r="10592">
          <cell r="A10592">
            <v>96722</v>
          </cell>
          <cell r="B10592" t="str">
            <v>TUBO, PPR, DN 50, CLASSE PN 12,  INSTALADO EM RESERVAÇÃO DE ÁGUA DE EDIFICAÇÃO QUE POSSUA RESERVATÓRIO DE FIBRA/FIBROCIMENTO  FORNECIMENTO E INSTALAÇÃO. AF_06/2016</v>
          </cell>
          <cell r="C10592" t="str">
            <v>M</v>
          </cell>
          <cell r="D10592">
            <v>22.86</v>
          </cell>
        </row>
        <row r="10593">
          <cell r="A10593">
            <v>96723</v>
          </cell>
          <cell r="B10593" t="str">
            <v>TUBO, PPR, DN 63, CLASSE PN 12,  INSTALADO EM RESERVAÇÃO DE ÁGUA DE EDIFICAÇÃO QUE POSSUA RESERVATÓRIO DE FIBRA/FIBROCIMENTO  FORNECIMENTO E INSTALAÇÃO. AF_06/2016</v>
          </cell>
          <cell r="C10593" t="str">
            <v>M</v>
          </cell>
          <cell r="D10593">
            <v>29.92</v>
          </cell>
        </row>
        <row r="10594">
          <cell r="A10594">
            <v>96724</v>
          </cell>
          <cell r="B10594" t="str">
            <v>TUBO, PPR, DN 75, CLASSE PN 12,  INSTALADO EM RESERVAÇÃO DE ÁGUA DE EDIFICAÇÃO QUE POSSUA RESERVATÓRIO DE FIBRA/FIBROCIMENTO  FORNECIMENTO E INSTALAÇÃO. AF_06/2016</v>
          </cell>
          <cell r="C10594" t="str">
            <v>M</v>
          </cell>
          <cell r="D10594">
            <v>48.88</v>
          </cell>
        </row>
        <row r="10595">
          <cell r="A10595">
            <v>96725</v>
          </cell>
          <cell r="B10595" t="str">
            <v>TUBO, PPR, DN 90, CLASSE PN 12,  INSTALADO EM RESERVAÇÃO DE ÁGUA DE EDIFICAÇÃO QUE POSSUA RESERVATÓRIO DE FIBRA/FIBROCIMENTO  FORNECIMENTO E INSTALAÇÃO. AF_06/2016</v>
          </cell>
          <cell r="C10595" t="str">
            <v>M</v>
          </cell>
          <cell r="D10595">
            <v>63.58</v>
          </cell>
        </row>
        <row r="10596">
          <cell r="A10596">
            <v>96726</v>
          </cell>
          <cell r="B10596" t="str">
            <v>TUBO, PPR, DN 110, CLASSE PN 12,  INSTALADO EM RESERVAÇÃO DE ÁGUA DE EDIFICAÇÃO QUE POSSUA RESERVATÓRIO DE FIBRA/FIBROCIMENTO  FORNECIMENTO E INSTALAÇÃO. AF_06/2016</v>
          </cell>
          <cell r="C10596" t="str">
            <v>M</v>
          </cell>
          <cell r="D10596">
            <v>103.54</v>
          </cell>
        </row>
        <row r="10597">
          <cell r="A10597">
            <v>96727</v>
          </cell>
          <cell r="B10597" t="str">
            <v>TUBO, PPR, DN 20, CLASSE PN 25,  INSTALADO EM RESERVAÇÃO DE ÁGUA DE EDIFICAÇÃO QUE POSSUA RESERVATÓRIO DE FIBRA/FIBROCIMENTO  FORNECIMENTO E INSTALAÇÃO. AF_06/2016</v>
          </cell>
          <cell r="C10597" t="str">
            <v>M</v>
          </cell>
          <cell r="D10597">
            <v>9.16</v>
          </cell>
        </row>
        <row r="10598">
          <cell r="A10598">
            <v>96728</v>
          </cell>
          <cell r="B10598" t="str">
            <v>TUBO, PPR, DN 25, CLASSE PN 25,  INSTALADO EM RESERVAÇÃO DE ÁGUA DE EDIFICAÇÃO QUE POSSUA RESERVATÓRIO DE FIBRA/FIBROCIMENTO  FORNECIMENTO E INSTALAÇÃO. AF_06/2016</v>
          </cell>
          <cell r="C10598" t="str">
            <v>M</v>
          </cell>
          <cell r="D10598">
            <v>10.78</v>
          </cell>
        </row>
        <row r="10599">
          <cell r="A10599">
            <v>96729</v>
          </cell>
          <cell r="B10599" t="str">
            <v>TUBO, PPR, DN 32, CLASSE PN 25,  INSTALADO EM RESERVAÇÃO DE ÁGUA DE EDIFICAÇÃO QUE POSSUA RESERVATÓRIO DE FIBRA/FIBROCIMENTO  FORNECIMENTO E INSTALAÇÃO. AF_06/2016</v>
          </cell>
          <cell r="C10599" t="str">
            <v>M</v>
          </cell>
          <cell r="D10599">
            <v>16.16</v>
          </cell>
        </row>
        <row r="10600">
          <cell r="A10600">
            <v>96730</v>
          </cell>
          <cell r="B10600" t="str">
            <v>TUBO, PPR, DN 40, CLASSE PN 25,  INSTALADO EM RESERVAÇÃO DE ÁGUA DE EDIFICAÇÃO QUE POSSUA RESERVATÓRIO DE FIBRA/FIBROCIMENTO  FORNECIMENTO E INSTALAÇÃO. AF_06/2016</v>
          </cell>
          <cell r="C10600" t="str">
            <v>M</v>
          </cell>
          <cell r="D10600">
            <v>20.11</v>
          </cell>
        </row>
        <row r="10601">
          <cell r="A10601">
            <v>96731</v>
          </cell>
          <cell r="B10601" t="str">
            <v>TUBO, PPR, DN 50, CLASSE PN 25,  INSTALADO EM RESERVAÇÃO DE ÁGUA DE EDIFICAÇÃO QUE POSSUA RESERVATÓRIO DE FIBRA/FIBROCIMENTO  FORNECIMENTO E INSTALAÇÃO. AF_06/2016</v>
          </cell>
          <cell r="C10601" t="str">
            <v>M</v>
          </cell>
          <cell r="D10601">
            <v>29.48</v>
          </cell>
        </row>
        <row r="10602">
          <cell r="A10602">
            <v>96732</v>
          </cell>
          <cell r="B10602" t="str">
            <v>TUBO, PPR, DN 63, CLASSE PN 25,  INSTALADO EM RESERVAÇÃO DE ÁGUA DE EDIFICAÇÃO QUE POSSUA RESERVATÓRIO DE FIBRA/FIBROCIMENTO  FORNECIMENTO E INSTALAÇÃO. AF_06/2016</v>
          </cell>
          <cell r="C10602" t="str">
            <v>M</v>
          </cell>
          <cell r="D10602">
            <v>36.17</v>
          </cell>
        </row>
        <row r="10603">
          <cell r="A10603">
            <v>96733</v>
          </cell>
          <cell r="B10603" t="str">
            <v>TUBO, PPR, DN 75, CLASSE PN 25,  INSTALADO EM RESERVAÇÃO DE ÁGUA DE EDIFICAÇÃO QUE POSSUA RESERVATÓRIO DE FIBRA/FIBROCIMENTO  FORNECIMENTO E INSTALAÇÃO. AF_06/2016</v>
          </cell>
          <cell r="C10603" t="str">
            <v>M</v>
          </cell>
          <cell r="D10603">
            <v>66.099999999999994</v>
          </cell>
        </row>
        <row r="10604">
          <cell r="A10604">
            <v>96734</v>
          </cell>
          <cell r="B10604" t="str">
            <v>TUBO, PPR, DN 90, CLASSE PN 25,  INSTALADO EM RESERVAÇÃO DE ÁGUA DE EDIFICAÇÃO QUE POSSUA RESERVATÓRIO DE FIBRA/FIBROCIMENTO  FORNECIMENTO E INSTALAÇÃO. AF_06/2016</v>
          </cell>
          <cell r="C10604" t="str">
            <v>M</v>
          </cell>
          <cell r="D10604">
            <v>90.73</v>
          </cell>
        </row>
        <row r="10605">
          <cell r="A10605">
            <v>96735</v>
          </cell>
          <cell r="B10605" t="str">
            <v>TUBO, PPR, DN 110, CLASSE PN 25,  INSTALADO EM RESERVAÇÃO DE ÁGUA DE EDIFICAÇÃO QUE POSSUA RESERVATÓRIO DE FIBRA/FIBROCIMENTO  FORNECIMENTO E INSTALAÇÃO. AF_06/2016</v>
          </cell>
          <cell r="C10605" t="str">
            <v>M</v>
          </cell>
          <cell r="D10605">
            <v>119.07</v>
          </cell>
        </row>
        <row r="10606">
          <cell r="A10606">
            <v>96736</v>
          </cell>
          <cell r="B10606" t="str">
            <v>LUVA, PPR, DN 20 MM, CLASSE PN 25, INSTALADO EM RESERVAÇÃO DE ÁGUA DE EDIFICAÇÃO QUE POSSUA RESERVATÓRIO DE FIBRA/FIBROCIMENTO  FORNECIMENTO E INSTALAÇÃO. AF_06/2016</v>
          </cell>
          <cell r="C10606" t="str">
            <v>UN</v>
          </cell>
          <cell r="D10606">
            <v>3.66</v>
          </cell>
        </row>
        <row r="10607">
          <cell r="A10607">
            <v>96737</v>
          </cell>
          <cell r="B10607" t="str">
            <v>LUVA, PPR, DN 25 MM, CLASSE PN 25, INSTALADO EM RESERVAÇÃO DE ÁGUA DE EDIFICAÇÃO QUE POSSUA RESERVATÓRIO DE FIBRA/FIBROCIMENTO  FORNECIMENTO E INSTALAÇÃO. AF_06/2016</v>
          </cell>
          <cell r="C10607" t="str">
            <v>UN</v>
          </cell>
          <cell r="D10607">
            <v>4.13</v>
          </cell>
        </row>
        <row r="10608">
          <cell r="A10608">
            <v>96738</v>
          </cell>
          <cell r="B10608" t="str">
            <v>CONECTOR MACHO, PPR, 25 X 1/2'', CLASSE PN 25,  INSTALADO EM RESERVAÇÃO DE ÁGUA DE EDIFICAÇÃO QUE POSSUA RESERVATÓRIO DE FIBRA/FIBROCIMENTO   FORNECIMENTO E INSTALAÇÃO. AF_06/2016</v>
          </cell>
          <cell r="C10608" t="str">
            <v>UN</v>
          </cell>
          <cell r="D10608">
            <v>12.65</v>
          </cell>
        </row>
        <row r="10609">
          <cell r="A10609">
            <v>96739</v>
          </cell>
          <cell r="B10609" t="str">
            <v>LUVA, PPR, DN 32 MM, CLASSE PN 25, INSTALADO EM RESERVAÇÃO DE ÁGUA DE EDIFICAÇÃO QUE POSSUA RESERVATÓRIO DE FIBRA/FIBROCIMENTO  FORNECIMENTO E INSTALAÇÃO. AF_06/2016</v>
          </cell>
          <cell r="C10609" t="str">
            <v>UN</v>
          </cell>
          <cell r="D10609">
            <v>5.32</v>
          </cell>
        </row>
        <row r="10610">
          <cell r="A10610">
            <v>96740</v>
          </cell>
          <cell r="B10610" t="str">
            <v>CONECTOR MACHO, PPR, 32 X 3/4'', CLASSE PN 25,  INSTALADO EM RESERVAÇÃO DE ÁGUA DE EDIFICAÇÃO QUE POSSUA RESERVATÓRIO DE FIBRA/FIBROCIMENTO   FORNECIMENTO E INSTALAÇÃO. AF_06/2016</v>
          </cell>
          <cell r="C10610" t="str">
            <v>UN</v>
          </cell>
          <cell r="D10610">
            <v>19.54</v>
          </cell>
        </row>
        <row r="10611">
          <cell r="A10611">
            <v>96741</v>
          </cell>
          <cell r="B10611" t="str">
            <v>LUVA, PPR, DN 40 MM, CLASSE PN 25, INSTALADO EM RESERVAÇÃO DE ÁGUA DE EDIFICAÇÃO QUE POSSUA RESERVATÓRIO DE FIBRA/FIBROCIMENTO  FORNECIMENTO E INSTALAÇÃO. AF_06/2016</v>
          </cell>
          <cell r="C10611" t="str">
            <v>UN</v>
          </cell>
          <cell r="D10611">
            <v>8.1</v>
          </cell>
        </row>
        <row r="10612">
          <cell r="A10612">
            <v>96742</v>
          </cell>
          <cell r="B10612" t="str">
            <v>LUVA, PPR, DN 50 MM, CLASSE PN 25, INSTALADO EM RESERVAÇÃO DE ÁGUA DE EDIFICAÇÃO QUE POSSUA RESERVATÓRIO DE FIBRA/FIBROCIMENTO  FORNECIMENTO E INSTALAÇÃO. AF_06/2016</v>
          </cell>
          <cell r="C10612" t="str">
            <v>UN</v>
          </cell>
          <cell r="D10612">
            <v>12.3</v>
          </cell>
        </row>
        <row r="10613">
          <cell r="A10613">
            <v>96743</v>
          </cell>
          <cell r="B10613" t="str">
            <v>LUVA, PPR, DN 63 MM, CLASSE PN 25, INSTALADO EM RESERVAÇÃO DE ÁGUA DE EDIFICAÇÃO QUE POSSUA RESERVATÓRIO DE FIBRA/FIBROCIMENTO  FORNECIMENTO E INSTALAÇÃO. AF_06/2016</v>
          </cell>
          <cell r="C10613" t="str">
            <v>UN</v>
          </cell>
          <cell r="D10613">
            <v>15.67</v>
          </cell>
        </row>
        <row r="10614">
          <cell r="A10614">
            <v>96744</v>
          </cell>
          <cell r="B10614" t="str">
            <v>LUVA, PPR, DN 75 MM, CLASSE PN 25, INSTALADO EM RESERVAÇÃO DE ÁGUA DE EDIFICAÇÃO QUE POSSUA RESERVATÓRIO DE FIBRA/FIBROCIMENTO  FORNECIMENTO E INSTALAÇÃO. AF_06/2016</v>
          </cell>
          <cell r="C10614" t="str">
            <v>UN</v>
          </cell>
          <cell r="D10614">
            <v>33.03</v>
          </cell>
        </row>
        <row r="10615">
          <cell r="A10615">
            <v>96745</v>
          </cell>
          <cell r="B10615" t="str">
            <v>LUVA, PPR, DN 90 MM, CLASSE PN 25, INSTALADO EM RESERVAÇÃO DE ÁGUA DE EDIFICAÇÃO QUE POSSUA RESERVATÓRIO DE FIBRA/FIBROCIMENTO  FORNECIMENTO E INSTALAÇÃO. AF_06/2016</v>
          </cell>
          <cell r="C10615" t="str">
            <v>UN</v>
          </cell>
          <cell r="D10615">
            <v>47.85</v>
          </cell>
        </row>
        <row r="10616">
          <cell r="A10616">
            <v>96746</v>
          </cell>
          <cell r="B10616" t="str">
            <v>LUVA, PPR, DN 110 MM, CLASSE PN 25, INSTALADO EM RESERVAÇÃO DE ÁGUA DE EDIFICAÇÃO QUE POSSUA RESERVATÓRIO DE FIBRA/FIBROCIMENTO  FORNECIMENTO E INSTALAÇÃO. AF_06/2016</v>
          </cell>
          <cell r="C10616" t="str">
            <v>UN</v>
          </cell>
          <cell r="D10616">
            <v>76.290000000000006</v>
          </cell>
        </row>
        <row r="10617">
          <cell r="A10617">
            <v>96747</v>
          </cell>
          <cell r="B10617" t="str">
            <v>JOELHO 90 GRAUS, PPR, DN 20 MM, CLASSE PN 25,  INSTALADO EM RESERVAÇÃO DE ÁGUA DE EDIFICAÇÃO QUE POSSUA RESERVATÓRIO DE FIBRA/FIBROCIMENTO  FORNECIMENTO E INSTALAÇÃO. AF_06/2016</v>
          </cell>
          <cell r="C10617" t="str">
            <v>UN</v>
          </cell>
          <cell r="D10617">
            <v>5.22</v>
          </cell>
        </row>
        <row r="10618">
          <cell r="A10618">
            <v>96748</v>
          </cell>
          <cell r="B10618" t="str">
            <v>JOELHO 90 GRAUS, PPR, DN 25 MM, CLASSE PN 25,  INSTALADO EM RESERVAÇÃO DE ÁGUA DE EDIFICAÇÃO QUE POSSUA RESERVATÓRIO DE FIBRA/FIBROCIMENTO  FORNECIMENTO E INSTALAÇÃO. AF_06/2016</v>
          </cell>
          <cell r="C10618" t="str">
            <v>UN</v>
          </cell>
          <cell r="D10618">
            <v>5.81</v>
          </cell>
        </row>
        <row r="10619">
          <cell r="A10619">
            <v>96749</v>
          </cell>
          <cell r="B10619" t="str">
            <v>JOELHO 90 GRAUS, PPR, DN 32 MM, CLASSE PN 25,  INSTALADO EM RESERVAÇÃO DE ÁGUA DE EDIFICAÇÃO QUE POSSUA RESERVATÓRIO DE FIBRA/FIBROCIMENTO  FORNECIMENTO E INSTALAÇÃO. AF_06/2016</v>
          </cell>
          <cell r="C10619" t="str">
            <v>UN</v>
          </cell>
          <cell r="D10619">
            <v>7.85</v>
          </cell>
        </row>
        <row r="10620">
          <cell r="A10620">
            <v>96750</v>
          </cell>
          <cell r="B10620" t="str">
            <v>JOELHO 90 GRAUS, PPR, DN 40 MM, CLASSE PN 25,  INSTALADO EM RESERVAÇÃO DE ÁGUA DE EDIFICAÇÃO QUE POSSUA RESERVATÓRIO DE FIBRA/FIBROCIMENTO  FORNECIMENTO E INSTALAÇÃO. AF_06/2016</v>
          </cell>
          <cell r="C10620" t="str">
            <v>UN</v>
          </cell>
          <cell r="D10620">
            <v>10.14</v>
          </cell>
        </row>
        <row r="10621">
          <cell r="A10621">
            <v>96751</v>
          </cell>
          <cell r="B10621" t="str">
            <v>JOELHO 90 GRAUS, PPR, DN 50 MM, CLASSE PN 25,  INSTALADO EM RESERVAÇÃO DE ÁGUA DE EDIFICAÇÃO QUE POSSUA RESERVATÓRIO DE FIBRA/FIBROCIMENTO  FORNECIMENTO E INSTALAÇÃO. AF_06/2016</v>
          </cell>
          <cell r="C10621" t="str">
            <v>UN</v>
          </cell>
          <cell r="D10621">
            <v>18.05</v>
          </cell>
        </row>
        <row r="10622">
          <cell r="A10622">
            <v>96752</v>
          </cell>
          <cell r="B10622" t="str">
            <v>JOELHO 90 GRAUS, PPR, DN 63 MM, CLASSE PN 25,  INSTALADO EM RESERVAÇÃO DE ÁGUA DE EDIFICAÇÃO QUE POSSUA RESERVATÓRIO DE FIBRA/FIBROCIMENTO  FORNECIMENTO E INSTALAÇÃO. AF_06/2016</v>
          </cell>
          <cell r="C10622" t="str">
            <v>UN</v>
          </cell>
          <cell r="D10622">
            <v>23.06</v>
          </cell>
        </row>
        <row r="10623">
          <cell r="A10623">
            <v>96753</v>
          </cell>
          <cell r="B10623" t="str">
            <v>JOELHO 90 GRAUS, PPR, DN 75 MM, CLASSE PN 25,  INSTALADO EM RESERVAÇÃO DE ÁGUA DE EDIFICAÇÃO QUE POSSUA RESERVATÓRIO DE FIBRA/FIBROCIMENTO  FORNECIMENTO E INSTALAÇÃO. AF_06/2016</v>
          </cell>
          <cell r="C10623" t="str">
            <v>UN</v>
          </cell>
          <cell r="D10623">
            <v>51.24</v>
          </cell>
        </row>
        <row r="10624">
          <cell r="A10624">
            <v>96754</v>
          </cell>
          <cell r="B10624" t="str">
            <v>JOELHO 90 GRAUS, PPR, DN 90 MM, CLASSE PN 25,  INSTALADO EM RESERVAÇÃO DE ÁGUA DE EDIFICAÇÃO QUE POSSUA RESERVATÓRIO DE FIBRA/FIBROCIMENTO  FORNECIMENTO E INSTALAÇÃO. AF_06/2016</v>
          </cell>
          <cell r="C10624" t="str">
            <v>UN</v>
          </cell>
          <cell r="D10624">
            <v>71.099999999999994</v>
          </cell>
        </row>
        <row r="10625">
          <cell r="A10625">
            <v>96755</v>
          </cell>
          <cell r="B10625" t="str">
            <v>JOELHO 90 GRAUS, PPR, DN 110 MM, CLASSE PN 25,  INSTALADO EM RESERVAÇÃO DE ÁGUA DE EDIFICAÇÃO QUE POSSUA RESERVATÓRIO DE FIBRA/FIBROCIMENTO  FORNECIMENTO E INSTALAÇÃO. AF_06/2016</v>
          </cell>
          <cell r="C10625" t="str">
            <v>UN</v>
          </cell>
          <cell r="D10625">
            <v>107.56</v>
          </cell>
        </row>
        <row r="10626">
          <cell r="A10626">
            <v>96756</v>
          </cell>
          <cell r="B10626" t="str">
            <v>TÊ MISTURADOR, PPR, DN 20 MM, CLASSE PN 25,  INSTALADO EM RESERVAÇÃO DE ÁGUA DE EDIFICAÇÃO QUE POSSUA RESERVATÓRIO DE FIBRA/FIBROCIMENTO  FORNECIMENTO E INSTALAÇÃO. AF_06/2016</v>
          </cell>
          <cell r="C10626" t="str">
            <v>UN</v>
          </cell>
          <cell r="D10626">
            <v>9.17</v>
          </cell>
        </row>
        <row r="10627">
          <cell r="A10627">
            <v>96757</v>
          </cell>
          <cell r="B10627" t="str">
            <v>TÊ MISTURADOR, PPR, DN 25 MM, CLASSE PN 25,  INSTALADO EM RESERVAÇÃO DE ÁGUA DE EDIFICAÇÃO QUE POSSUA RESERVATÓRIO DE FIBRA/FIBROCIMENTO  FORNECIMENTO E INSTALAÇÃO. AF_06/2016</v>
          </cell>
          <cell r="C10627" t="str">
            <v>UN</v>
          </cell>
          <cell r="D10627">
            <v>8.86</v>
          </cell>
        </row>
        <row r="10628">
          <cell r="A10628">
            <v>96758</v>
          </cell>
          <cell r="B10628" t="str">
            <v>TÊ, PPR, DN 32 MM, CLASSE PN 25,  INSTALADO EM RESERVAÇÃO DE ÁGUA DE EDIFICAÇÃO QUE POSSUA RESERVATÓRIO DE FIBRA/FIBROCIMENTO  FORNECIMENTO E INSTALAÇÃO. AF_06/2016</v>
          </cell>
          <cell r="C10628" t="str">
            <v>UN</v>
          </cell>
          <cell r="D10628">
            <v>10.53</v>
          </cell>
        </row>
        <row r="10629">
          <cell r="A10629">
            <v>96759</v>
          </cell>
          <cell r="B10629" t="str">
            <v>TÊ, PPR, DN 40 MM, CLASSE PN 25,  INSTALADO EM RESERVAÇÃO DE ÁGUA DE EDIFICAÇÃO QUE POSSUA RESERVATÓRIO DE FIBRA/FIBROCIMENTO  FORNECIMENTO E INSTALAÇÃO. AF_06/2016</v>
          </cell>
          <cell r="C10629" t="str">
            <v>UN</v>
          </cell>
          <cell r="D10629">
            <v>14.88</v>
          </cell>
        </row>
        <row r="10630">
          <cell r="A10630">
            <v>96760</v>
          </cell>
          <cell r="B10630" t="str">
            <v>TÊ, PPR, DN 50 MM, CLASSE PN 25,  INSTALADO EM RESERVAÇÃO DE ÁGUA DE EDIFICAÇÃO QUE POSSUA RESERVATÓRIO DE FIBRA/FIBROCIMENTO  FORNECIMENTO E INSTALAÇÃO. AF_06/2016</v>
          </cell>
          <cell r="C10630" t="str">
            <v>UN</v>
          </cell>
          <cell r="D10630">
            <v>21.24</v>
          </cell>
        </row>
        <row r="10631">
          <cell r="A10631">
            <v>96761</v>
          </cell>
          <cell r="B10631" t="str">
            <v>TÊ, PPR, DN 63 MM, CLASSE PN 25,  INSTALADO EM RESERVAÇÃO DE ÁGUA DE EDIFICAÇÃO QUE POSSUA RESERVATÓRIO DE FIBRA/FIBROCIMENTO  FORNECIMENTO E INSTALAÇÃO. AF_06/2016</v>
          </cell>
          <cell r="C10631" t="str">
            <v>UN</v>
          </cell>
          <cell r="D10631">
            <v>29.25</v>
          </cell>
        </row>
        <row r="10632">
          <cell r="A10632">
            <v>96762</v>
          </cell>
          <cell r="B10632" t="str">
            <v>TÊ, PPR, DN 75 MM, CLASSE PN 25,  INSTALADO EM RESERVAÇÃO DE ÁGUA DE EDIFICAÇÃO QUE POSSUA RESERVATÓRIO DE FIBRA/FIBROCIMENTO  FORNECIMENTO E INSTALAÇÃO. AF_06/2016</v>
          </cell>
          <cell r="C10632" t="str">
            <v>UN</v>
          </cell>
          <cell r="D10632">
            <v>56.39</v>
          </cell>
        </row>
        <row r="10633">
          <cell r="A10633">
            <v>96763</v>
          </cell>
          <cell r="B10633" t="str">
            <v>TÊ, PPR, DN 90 MM, CLASSE PN 25,  INSTALADO EM RESERVAÇÃO DE ÁGUA DE EDIFICAÇÃO QUE POSSUA RESERVATÓRIO DE FIBRA/FIBROCIMENTO  FORNECIMENTO E INSTALAÇÃO. AF_06/2016</v>
          </cell>
          <cell r="C10633" t="str">
            <v>UN</v>
          </cell>
          <cell r="D10633">
            <v>76.67</v>
          </cell>
        </row>
        <row r="10634">
          <cell r="A10634">
            <v>96764</v>
          </cell>
          <cell r="B10634" t="str">
            <v>TÊ, PPR, DN 110 MM, CLASSE PN 25,  INSTALADO EM RESERVAÇÃO DE ÁGUA DE EDIFICAÇÃO QUE POSSUA RESERVATÓRIO DE FIBRA/FIBROCIMENTO  FORNECIMENTO E INSTALAÇÃO. AF_06/2016</v>
          </cell>
          <cell r="C10634" t="str">
            <v>UN</v>
          </cell>
          <cell r="D10634">
            <v>122.16</v>
          </cell>
        </row>
        <row r="10635">
          <cell r="A10635">
            <v>96765</v>
          </cell>
          <cell r="B10635" t="str">
            <v>ABRIGO PARA HIDRANTE, 90X60X17CM, COM REGISTRO GLOBO ANGULAR 45º 2.1/2", ADAPTADOR STORZ 2.1/2", MANGUEIRA DE INCÊNDIO 20M, REDUÇÃO 2.1/2X1.1/2" E ESGUICHO EM LATÃO 1.1/2" - FORNECIMENTO E INSTALAÇÃO. AF_08/2017</v>
          </cell>
          <cell r="C10635" t="str">
            <v>UN</v>
          </cell>
          <cell r="D10635">
            <v>1057.04</v>
          </cell>
        </row>
        <row r="10636">
          <cell r="A10636">
            <v>96794</v>
          </cell>
          <cell r="B10636" t="str">
            <v>TUBO, PEX, MONOCAMADA, DN 16, INSTALADO EM RAMAL OU SUB-RAMAL DE ÁGUA  FORNECIMENTO E INSTALAÇÃO. AF_06/2015</v>
          </cell>
          <cell r="C10636" t="str">
            <v>M</v>
          </cell>
          <cell r="D10636">
            <v>5.68</v>
          </cell>
        </row>
        <row r="10637">
          <cell r="A10637">
            <v>96795</v>
          </cell>
          <cell r="B10637" t="str">
            <v>TUBO, PEX, MONOCAMADA, DN 20, INSTALADO EM RAMAL OU SUB-RAMAL DE ÁGUA  FORNECIMENTO E INSTALAÇÃO. AF_06/2015</v>
          </cell>
          <cell r="C10637" t="str">
            <v>M</v>
          </cell>
          <cell r="D10637">
            <v>7.2</v>
          </cell>
        </row>
        <row r="10638">
          <cell r="A10638">
            <v>96796</v>
          </cell>
          <cell r="B10638" t="str">
            <v>TUBO, PEX, MONOCAMADA, DN 25, INSTALADO EM RAMAL OU SUB-RAMAL DE ÁGUA  FORNECIMENTO E INSTALAÇÃO. AF_06/2015</v>
          </cell>
          <cell r="C10638" t="str">
            <v>M</v>
          </cell>
          <cell r="D10638">
            <v>10.029999999999999</v>
          </cell>
        </row>
        <row r="10639">
          <cell r="A10639">
            <v>96797</v>
          </cell>
          <cell r="B10639" t="str">
            <v>TUBO, PEX, MONOCAMADA, DN 32, INSTALADO EM RAMAL OU SUB-RAMAL DE ÁGUA  FORNECIMENTO E INSTALAÇÃO. AF_06/2015</v>
          </cell>
          <cell r="C10639" t="str">
            <v>M</v>
          </cell>
          <cell r="D10639">
            <v>15.03</v>
          </cell>
        </row>
        <row r="10640">
          <cell r="A10640">
            <v>96798</v>
          </cell>
          <cell r="B10640" t="str">
            <v>TUBO, PEX, MONOCAMADA, DN 16, INSTALADO EM RAMAL DE DISTRIBUIÇÃO DE ÁGUA  FORNECIMENTO E INSTALAÇÃO. AF_06/2015</v>
          </cell>
          <cell r="C10640" t="str">
            <v>M</v>
          </cell>
          <cell r="D10640">
            <v>5.78</v>
          </cell>
        </row>
        <row r="10641">
          <cell r="A10641">
            <v>96799</v>
          </cell>
          <cell r="B10641" t="str">
            <v>TUBO, PEX, MONOCAMADA, DN 20, INSTALADO EM RAMAL DE DISTRIBUIÇÃO DE ÁGUA  FORNECIMENTO E INSTALAÇÃO. AF_06/2015</v>
          </cell>
          <cell r="C10641" t="str">
            <v>M</v>
          </cell>
          <cell r="D10641">
            <v>7.77</v>
          </cell>
        </row>
        <row r="10642">
          <cell r="A10642">
            <v>96800</v>
          </cell>
          <cell r="B10642" t="str">
            <v>TUBO, PEX, MONOCAMADA, DN 25, INSTALADO EM RAMAL DE DISTRIBUIÇÃO DE ÁGUA  FORNECIMENTO E INSTALAÇÃO. AF_06/2015</v>
          </cell>
          <cell r="C10642" t="str">
            <v>M</v>
          </cell>
          <cell r="D10642">
            <v>11.18</v>
          </cell>
        </row>
        <row r="10643">
          <cell r="A10643">
            <v>96801</v>
          </cell>
          <cell r="B10643" t="str">
            <v>TUBO, PEX, MONOCAMADA, DN 32, INSTALADO EM RAMAL DE DISTRIBUIÇÃO DE ÁGUA  FORNECIMENTO E INSTALAÇÃO. AF_06/2015</v>
          </cell>
          <cell r="C10643" t="str">
            <v>M</v>
          </cell>
          <cell r="D10643">
            <v>17.02</v>
          </cell>
        </row>
        <row r="10644">
          <cell r="A10644">
            <v>96802</v>
          </cell>
          <cell r="B10644" t="str">
            <v>KIT CHASSI PEX, PRÉ-FABRICADO, PARA CHUVEIRO COM REGISTROS DE PRESSÃO E CONEXÕES POR CRIMPAGEM  FORNECIMENTO E INSTALAÇÃO. AF_06/2015</v>
          </cell>
          <cell r="C10644" t="str">
            <v>UN</v>
          </cell>
          <cell r="D10644">
            <v>176.32</v>
          </cell>
        </row>
        <row r="10645">
          <cell r="A10645">
            <v>96803</v>
          </cell>
          <cell r="B10645" t="str">
            <v>KIT CHASSI PEX, PRÉ-FABRICADO, PARA COZINHA COM CUBA SIMPLES E CONEXÕES POR CRIMPAGEM  FORNECIMENTO E INSTALAÇÃO. AF_06/2015</v>
          </cell>
          <cell r="C10645" t="str">
            <v>UN</v>
          </cell>
          <cell r="D10645">
            <v>90.73</v>
          </cell>
        </row>
        <row r="10646">
          <cell r="A10646">
            <v>96804</v>
          </cell>
          <cell r="B10646" t="str">
            <v>KIT CHASSI PEX, PRÉ-FABRICADO, PARA ÁREA DE SERVIÇO COM TANQUE E MÁQUINA DE LAVAR ROUPA, E CONEXÕES POR CRIMPAGEM  FORNECIMENTO E INSTALAÇÃO. AF_06/2015</v>
          </cell>
          <cell r="C10646" t="str">
            <v>UN</v>
          </cell>
          <cell r="D10646">
            <v>162.93</v>
          </cell>
        </row>
        <row r="10647">
          <cell r="A10647">
            <v>96805</v>
          </cell>
          <cell r="B10647" t="str">
            <v>KIT CHASSI PEX, PRÉ-FABRICADO, PARA CHUVEIRO COM REGISTROS DE PRESSÃO E CONEXÕES POR ANEL DESLIZANTE  FORNECIMENTO E INSTALAÇÃO. AF_06/2015</v>
          </cell>
          <cell r="C10647" t="str">
            <v>UN</v>
          </cell>
          <cell r="D10647">
            <v>182.43</v>
          </cell>
        </row>
        <row r="10648">
          <cell r="A10648">
            <v>96806</v>
          </cell>
          <cell r="B10648" t="str">
            <v>KIT CHASSI PEX, PRÉ-FABRICADO, PARA COZINHA COM CUBA SIMPLES E CONEXÕES POR ANEL DESLIZANTE  FORNECIMENTO E INSTALAÇÃO. AF_06/2015</v>
          </cell>
          <cell r="C10648" t="str">
            <v>UN</v>
          </cell>
          <cell r="D10648">
            <v>88.94</v>
          </cell>
        </row>
        <row r="10649">
          <cell r="A10649">
            <v>96807</v>
          </cell>
          <cell r="B10649" t="str">
            <v>KIT CHASSI PEX, PRÉ-FABRICADO, PARA ÁREA DE SERVIÇO COM TANQUE E MÁQUINA DE LAVAR ROUPA, E CONEXÕES POR ANEL DESLIZANTE  FORNECIMENTO E INSTALAÇÃO. AF_06/2015</v>
          </cell>
          <cell r="C10649" t="str">
            <v>UN</v>
          </cell>
          <cell r="D10649">
            <v>148.65</v>
          </cell>
        </row>
        <row r="10650">
          <cell r="A10650">
            <v>96808</v>
          </cell>
          <cell r="B10650" t="str">
            <v>UNIÃO METÁLICA PARA INSTALAÇÕES EM PEX, DN 16 MM, FIXAÇÃO DAS CONEXÕES POR ANEL DESLIZANTE  FORNECIMENTO E INSTALAÇÃO . AF_06/2015</v>
          </cell>
          <cell r="C10650" t="str">
            <v>UN</v>
          </cell>
          <cell r="D10650">
            <v>8.51</v>
          </cell>
        </row>
        <row r="10651">
          <cell r="A10651">
            <v>96809</v>
          </cell>
          <cell r="B10651" t="str">
            <v>CONEXÃO FIXA, ROSCA FÊMEA, METÁLICA, PARA INSTALAÇÕES EM PEX, DN 16 MM X 1/2", COM ANEL DESLIZANTE. FORNECIMENTO E INSTALAÇÃO. AF_06/2015</v>
          </cell>
          <cell r="C10651" t="str">
            <v>UN</v>
          </cell>
          <cell r="D10651">
            <v>9.6999999999999993</v>
          </cell>
        </row>
        <row r="10652">
          <cell r="A10652">
            <v>96810</v>
          </cell>
          <cell r="B10652" t="str">
            <v>CONEXÃO MÓVEL, ROSCA FÊMEA, METÁLICA, PARA INSTALAÇÕES EM PEX, DN 16 MM X 3/4", COM ANEL DESLIZANTE. FORNECIMENTO E INSTALAÇÃO. AF_06/2015</v>
          </cell>
          <cell r="C10652" t="str">
            <v>UN</v>
          </cell>
          <cell r="D10652">
            <v>10.5</v>
          </cell>
        </row>
        <row r="10653">
          <cell r="A10653">
            <v>96811</v>
          </cell>
          <cell r="B10653" t="str">
            <v>UNIÃO METÁLICA PARA INSTALAÇÕES EM PEX, DN 20 MM, FIXAÇÃO DAS CONEXÕES POR ANEL DESLIZANTE  FORNECIMENTO E INSTALAÇÃO . AF_06/2015</v>
          </cell>
          <cell r="C10653" t="str">
            <v>UN</v>
          </cell>
          <cell r="D10653">
            <v>11.32</v>
          </cell>
        </row>
        <row r="10654">
          <cell r="A10654">
            <v>96812</v>
          </cell>
          <cell r="B10654" t="str">
            <v>CONEXÃO FIXA, ROSCA FÊMEA, METÁLICA, PARA INSTALAÇÕES EM PEX, DN 20 MM X 1/2", COM ANEL DESLIZANTE. FORNECIMENTO E INSTALAÇÃO. AF_06/2015</v>
          </cell>
          <cell r="C10654" t="str">
            <v>UN</v>
          </cell>
          <cell r="D10654">
            <v>10.9</v>
          </cell>
        </row>
        <row r="10655">
          <cell r="A10655">
            <v>96813</v>
          </cell>
          <cell r="B10655" t="str">
            <v>CONEXÃO FIXA, ROSCA FÊMEA, METÁLICA, PARA INSTALAÇÕES EM PEX, DN 20 MM X 3/4", COM ANEL DESLIZANTE. FORNECIMENTO E INSTALAÇÃO. AF_06/2015</v>
          </cell>
          <cell r="C10655" t="str">
            <v>UN</v>
          </cell>
          <cell r="D10655">
            <v>12.49</v>
          </cell>
        </row>
        <row r="10656">
          <cell r="A10656">
            <v>96814</v>
          </cell>
          <cell r="B10656" t="str">
            <v>UNIÃO DE REDUÇÃO, METÁLICA, PARA INSTALAÇÕES EM PEX, DN 20 X 16 MM, CONEXÃO POR ANEL DESLIZANTE  FORNECIMENTO E INSTALAÇÃO. AF_06/2015</v>
          </cell>
          <cell r="C10656" t="str">
            <v>UN</v>
          </cell>
          <cell r="D10656">
            <v>10.63</v>
          </cell>
        </row>
        <row r="10657">
          <cell r="A10657">
            <v>96815</v>
          </cell>
          <cell r="B10657" t="str">
            <v>UNIÃO METÁLICA PARA INSTALAÇÕES EM PEX, DN 25 MM, FIXAÇÃO DAS CONEXÕES POR ANEL DESLIZANTE   FORNECIMENTO E INSTALAÇÃO. AF_06/2015</v>
          </cell>
          <cell r="C10657" t="str">
            <v>UN</v>
          </cell>
          <cell r="D10657">
            <v>17.7</v>
          </cell>
        </row>
        <row r="10658">
          <cell r="A10658">
            <v>96816</v>
          </cell>
          <cell r="B10658" t="str">
            <v>CONEXÃO FIXA, ROSCA FÊMEA, METÁLICA, PARA INSTALAÇÕES EM PEX, DN 25 MM X 3/4", COM ANEL DESLIZANTE. FORNECIMENTO E INSTALAÇÃO. AF_06/2015</v>
          </cell>
          <cell r="C10658" t="str">
            <v>UN</v>
          </cell>
          <cell r="D10658">
            <v>14.67</v>
          </cell>
        </row>
        <row r="10659">
          <cell r="A10659">
            <v>96817</v>
          </cell>
          <cell r="B10659" t="str">
            <v>CONEXÃO FIXA, ROSCA FÊMEA, METÁLICA, PARA INSTALAÇÕES EM PEX, DN 25 MM X 1", COM ANEL DESLIZANTE. FORNECIMENTO E INSTALAÇÃO. AF_06/2015</v>
          </cell>
          <cell r="C10659" t="str">
            <v>UN</v>
          </cell>
          <cell r="D10659">
            <v>16.600000000000001</v>
          </cell>
        </row>
        <row r="10660">
          <cell r="A10660">
            <v>96818</v>
          </cell>
          <cell r="B10660" t="str">
            <v>UNIÃO DE REDUÇÃO, METÁLICA, PEX, DN 25 X 16 MM, CONEXÃO POR ANEL DESLIZANTE  FORNECIMENTO E INSTALAÇÃO. AF_06/2015</v>
          </cell>
          <cell r="C10660" t="str">
            <v>UN</v>
          </cell>
          <cell r="D10660">
            <v>15.5</v>
          </cell>
        </row>
        <row r="10661">
          <cell r="A10661">
            <v>96819</v>
          </cell>
          <cell r="B10661" t="str">
            <v>UNIÃO DE REDUÇÃO, METÁLICA, PEX, DN 25 X 20 MM, CONEXÃO POR ANEL DESLIZANTE  FORNECIMENTO E INSTALAÇÃO. AF_06/2015</v>
          </cell>
          <cell r="C10661" t="str">
            <v>UN</v>
          </cell>
          <cell r="D10661">
            <v>15.5</v>
          </cell>
        </row>
        <row r="10662">
          <cell r="A10662">
            <v>96820</v>
          </cell>
          <cell r="B10662" t="str">
            <v>UNIÃO METÁLICA PARA INSTALAÇÕES EM PEX, DN 32 MM, FIXAÇÃO DAS CONEXÕES POR ANEL DESLIZANTE   FORNECIMENTO E INSTALAÇÃO. AF_06/2015</v>
          </cell>
          <cell r="C10662" t="str">
            <v>UN</v>
          </cell>
          <cell r="D10662">
            <v>27.85</v>
          </cell>
        </row>
        <row r="10663">
          <cell r="A10663">
            <v>96821</v>
          </cell>
          <cell r="B10663" t="str">
            <v>CONEXÃO FIXA, ROSCA FÊMEA, METÁLICA, PARA INSTALAÇÕES EM PEX, DN 32 MM X 1", COM ANEL DESLIZANTE  FORNECIMENTO E INSTALAÇÃO. AF_06/2015</v>
          </cell>
          <cell r="C10663" t="str">
            <v>UN</v>
          </cell>
          <cell r="D10663">
            <v>23.83</v>
          </cell>
        </row>
        <row r="10664">
          <cell r="A10664">
            <v>96822</v>
          </cell>
          <cell r="B10664" t="str">
            <v>UNIÃO DE REDUÇÃO, METÁLICA, PEX, DN 32 X 25 MM, CONEXÃO POR ANEL DESLIZANTE  FORNECIMENTO E INSTALAÇÃO. AF_06/2015</v>
          </cell>
          <cell r="C10664" t="str">
            <v>UN</v>
          </cell>
          <cell r="D10664">
            <v>24.14</v>
          </cell>
        </row>
        <row r="10665">
          <cell r="A10665">
            <v>96823</v>
          </cell>
          <cell r="B10665" t="str">
            <v>LUVA PARA INSTALAÇÕES EM PEX, DN 16 MM, CONEXÃO POR CRIMPAGEM  FORNECIMENTO E INSTALAÇÃO . AF_06/2015</v>
          </cell>
          <cell r="C10665" t="str">
            <v>UN</v>
          </cell>
          <cell r="D10665">
            <v>9.9700000000000006</v>
          </cell>
        </row>
        <row r="10666">
          <cell r="A10666">
            <v>96824</v>
          </cell>
          <cell r="B10666" t="str">
            <v>CONEXÃO FIXA, ROSCA FÊMEA, PARA INSTALAÇÕES EM PEX, DN 16MM X 1/2", CONEXÃO POR CRIMPAGEM  FORNECIMENTO E INSTALAÇÃO. AF_06/2015</v>
          </cell>
          <cell r="C10666" t="str">
            <v>UN</v>
          </cell>
          <cell r="D10666">
            <v>11.21</v>
          </cell>
        </row>
        <row r="10667">
          <cell r="A10667">
            <v>96825</v>
          </cell>
          <cell r="B10667" t="str">
            <v>CONEXÃO FIXA, ROSCA FÊMEA, PARA INSTALAÇÕES EM PEX, DN 16MM X 3/4", CONEXÃO POR CRIMPAGEM  FORNECIMENTO E INSTALAÇÃO. AF_06/2015</v>
          </cell>
          <cell r="C10667" t="str">
            <v>UN</v>
          </cell>
          <cell r="D10667">
            <v>15.07</v>
          </cell>
        </row>
        <row r="10668">
          <cell r="A10668">
            <v>96826</v>
          </cell>
          <cell r="B10668" t="str">
            <v>LUVA PARA INSTALAÇÕES EM PEX, DN 20 MM, CONEXÃO POR CRIMPAGEM   FORNECIMENTO E INSTALAÇÃO. AF_06/2015</v>
          </cell>
          <cell r="C10668" t="str">
            <v>UN</v>
          </cell>
          <cell r="D10668">
            <v>13.76</v>
          </cell>
        </row>
        <row r="10669">
          <cell r="A10669">
            <v>96827</v>
          </cell>
          <cell r="B10669" t="str">
            <v>CONEXÃO FIXA, ROSCA FÊMEA, PARA INSTALAÇÕES EM PEX, DN 20MM X 1/2", CONEXÃO POR CRIMPAGEM  FORNECIMENTO E INSTALAÇÃO. AF_06/2015</v>
          </cell>
          <cell r="C10669" t="str">
            <v>UN</v>
          </cell>
          <cell r="D10669">
            <v>14.26</v>
          </cell>
        </row>
        <row r="10670">
          <cell r="A10670">
            <v>96828</v>
          </cell>
          <cell r="B10670" t="str">
            <v>CONEXÃO FIXA, ROSCA FÊMEA, PARA INSTALAÇÕES EM PEX, DN 20MM X 3/4", CONEXÃO POR CRIMPAGEM  FORNECIMENTO E INSTALAÇÃO. AF_06/2015</v>
          </cell>
          <cell r="C10670" t="str">
            <v>UN</v>
          </cell>
          <cell r="D10670">
            <v>17.809999999999999</v>
          </cell>
        </row>
        <row r="10671">
          <cell r="A10671">
            <v>96829</v>
          </cell>
          <cell r="B10671" t="str">
            <v>LUVA DE REDUÇÃO PARA INSTALAÇÕES EM PEX, DN 20 X 16 MM, CONEXÃO POR CRIMPAGEM  FORNECIMENTO E INSTALAÇÃO. AF_06/2015</v>
          </cell>
          <cell r="C10671" t="str">
            <v>UN</v>
          </cell>
          <cell r="D10671">
            <v>13.74</v>
          </cell>
        </row>
        <row r="10672">
          <cell r="A10672">
            <v>96830</v>
          </cell>
          <cell r="B10672" t="str">
            <v>LUVA PARA INSTALAÇÕES EM PEX, DN 25 MM, CONEXÃO POR CRIMPAGEM   FORNECIMENTO E INSTALAÇÃO. AF_06/2015</v>
          </cell>
          <cell r="C10672" t="str">
            <v>UN</v>
          </cell>
          <cell r="D10672">
            <v>19.87</v>
          </cell>
        </row>
        <row r="10673">
          <cell r="A10673">
            <v>96831</v>
          </cell>
          <cell r="B10673" t="str">
            <v>CONEXÃO FIXA, ROSCA FÊMEA, PARA INSTALAÇÕES EM PEX, DN 25MM X 1/2", CONEXÃO POR CRIMPAGEM  FORNECIMENTO E INSTALAÇÃO. AF_06/2015</v>
          </cell>
          <cell r="C10673" t="str">
            <v>UN</v>
          </cell>
          <cell r="D10673">
            <v>16.29</v>
          </cell>
        </row>
        <row r="10674">
          <cell r="A10674">
            <v>96832</v>
          </cell>
          <cell r="B10674" t="str">
            <v>CONEXÃO FIXA, ROSCA FÊMEA, PARA INSTALAÇÕES EM PEX, DN 25MM X 3/4", CONEXÃO POR CRIMPAGEM  FORNECIMENTO E INSTALAÇÃO. AF_06/2015</v>
          </cell>
          <cell r="C10674" t="str">
            <v>UN</v>
          </cell>
          <cell r="D10674">
            <v>18.75</v>
          </cell>
        </row>
        <row r="10675">
          <cell r="A10675">
            <v>96833</v>
          </cell>
          <cell r="B10675" t="str">
            <v>LUVA DE REDUÇÃO PARA INSTALAÇÕES EM PEX, DN 25 X 16 MM, CONEXÃO POR CRIMPAGEM  FORNECIMENTO E INSTALAÇÃO. AF_06/2015</v>
          </cell>
          <cell r="C10675" t="str">
            <v>UN</v>
          </cell>
          <cell r="D10675">
            <v>17.59</v>
          </cell>
        </row>
        <row r="10676">
          <cell r="A10676">
            <v>96834</v>
          </cell>
          <cell r="B10676" t="str">
            <v>LUVA PARA INSTALAÇÕES EM PEX, DN 32 MM, CONEXÃO POR CRIMPAGEM  FORNECIMENTO E INSTALAÇÃO . AF_06/2015</v>
          </cell>
          <cell r="C10676" t="str">
            <v>UN</v>
          </cell>
          <cell r="D10676">
            <v>28.88</v>
          </cell>
        </row>
        <row r="10677">
          <cell r="A10677">
            <v>96835</v>
          </cell>
          <cell r="B10677" t="str">
            <v>CONEXÃO FIXA, ROSCA FÊMEA, PARA INSTALAÇÕES EM PEX, DN 32 MM X 3/4", CONEXÃO POR CRIMPAGEM  FORNECIMENTO E INSTALAÇÃO. AF_06/2015</v>
          </cell>
          <cell r="C10677" t="str">
            <v>UN</v>
          </cell>
          <cell r="D10677">
            <v>25.04</v>
          </cell>
        </row>
        <row r="10678">
          <cell r="A10678">
            <v>96836</v>
          </cell>
          <cell r="B10678" t="str">
            <v>LUVA DE REDUÇÃO PARA INSTALAÇÕES EM PEX, DN 32 X 25 MM, CONEXÃO POR CRIMPAGEM  FORNECIMENTO E INSTALAÇÃO. AF_06/2015</v>
          </cell>
          <cell r="C10678" t="str">
            <v>UN</v>
          </cell>
          <cell r="D10678">
            <v>26.64</v>
          </cell>
        </row>
        <row r="10679">
          <cell r="A10679">
            <v>96837</v>
          </cell>
          <cell r="B10679" t="str">
            <v>JOELHO 90 GRAUS, METÁLICO, PARA INSTALAÇÕES EM PEX, DN 16 MM, CONEXÃO POR ANEL DESLIZANTE   FORNECIMENTO E INSTALAÇÃO. AF_06/2015</v>
          </cell>
          <cell r="C10679" t="str">
            <v>UN</v>
          </cell>
          <cell r="D10679">
            <v>14.76</v>
          </cell>
        </row>
        <row r="10680">
          <cell r="A10680">
            <v>96838</v>
          </cell>
          <cell r="B10680" t="str">
            <v>JOELHO 90 GRAUS, ROSCA FÊMEA TERMINAL, METÁLICO, PARA INSTALAÇÕES EM PEX, DN 16MM X 1/2", CONEXÃO POR ANEL DESLIZANTE  FORNECIMENTO E INSTALAÇÃO. AF_06/2015</v>
          </cell>
          <cell r="C10680" t="str">
            <v>UN</v>
          </cell>
          <cell r="D10680">
            <v>13.62</v>
          </cell>
        </row>
        <row r="10681">
          <cell r="A10681">
            <v>96839</v>
          </cell>
          <cell r="B10681" t="str">
            <v>JOELHO, ROSCA FÊMEA, COM BASE FIXA, METÁLICO, PARA INSTALAÇÕES EM PEX, DN 16MM X 1/2", CONEXÃO POR ANEL DESLIZANTE  FORNECIMENTO E INSTALAÇÃO. AF_06/2015</v>
          </cell>
          <cell r="C10681" t="str">
            <v>UN</v>
          </cell>
          <cell r="D10681">
            <v>13.41</v>
          </cell>
        </row>
        <row r="10682">
          <cell r="A10682">
            <v>96840</v>
          </cell>
          <cell r="B10682" t="str">
            <v>JOELHO 90 GRAUS, METÁLICO, PARA INSTALAÇÕES EM PEX, DN 20 MM, CONEXÃO POR ANEL DESLIZANTE  FORNECIMENTO E INSTALAÇÃO . AF_06/2015</v>
          </cell>
          <cell r="C10682" t="str">
            <v>UN</v>
          </cell>
          <cell r="D10682">
            <v>17.27</v>
          </cell>
        </row>
        <row r="10683">
          <cell r="A10683">
            <v>96841</v>
          </cell>
          <cell r="B10683" t="str">
            <v>JOELHO 90 GRAUS, ROSCA FÊMEA TERMINAL, METÁLICO, PARA INSTALAÇÕES EM PEX, DN 20 MM X 1/2", CONEXÃO POR ANEL DESLIZANTE  FORNECIMENTO E INSTALAÇÃO. AF_06/2015</v>
          </cell>
          <cell r="C10683" t="str">
            <v>UN</v>
          </cell>
          <cell r="D10683">
            <v>15.21</v>
          </cell>
        </row>
        <row r="10684">
          <cell r="A10684">
            <v>96842</v>
          </cell>
          <cell r="B10684" t="str">
            <v>JOELHO 90 GRAUS, ROSCA FÊMEA TERMINAL, METÁLICO, PARA INSTALAÇÕES EM PEX, DN 20 MM X 3/4", CONEXÃO POR ANEL DESLIZANTE  FORNECIMENTO E INSTALAÇÃO. AF_06/2015</v>
          </cell>
          <cell r="C10684" t="str">
            <v>UN</v>
          </cell>
          <cell r="D10684">
            <v>19.149999999999999</v>
          </cell>
        </row>
        <row r="10685">
          <cell r="A10685">
            <v>96843</v>
          </cell>
          <cell r="B10685" t="str">
            <v>JOELHO ROSCA FÊMEA, COM BASE FIXA, METÁLICO, PARA INSTALAÇÕES EM PEX, DN 20MM X 1/2", CONEXÃO POR ANEL DESLIZANTE  FORNECIMENTO E INSTALAÇÃO. AF_06/2015</v>
          </cell>
          <cell r="C10685" t="str">
            <v>UN</v>
          </cell>
          <cell r="D10685">
            <v>18.45</v>
          </cell>
        </row>
        <row r="10686">
          <cell r="A10686">
            <v>96844</v>
          </cell>
          <cell r="B10686" t="str">
            <v>JOELHO ROSCA FÊMEA, MÓVEL, METÁLICO, PARA INSTALAÇÕES EM PEX, DN 20MM X 3/4", CONEXÃO POR ANEL DESLIZANTE  FORNECIMENTO E INSTALAÇÃO. AF_06/2015</v>
          </cell>
          <cell r="C10686" t="str">
            <v>UN</v>
          </cell>
          <cell r="D10686">
            <v>24.88</v>
          </cell>
        </row>
        <row r="10687">
          <cell r="A10687">
            <v>96845</v>
          </cell>
          <cell r="B10687" t="str">
            <v>JOELHO 90 GRAUS, METÁLICO, PARA INSTALAÇÕES EM PEX, DN 25 MM, CONEXÃO POR ANEL DESLIZANTE   FORNECIMENTO E INSTALAÇÃO. AF_06/2015</v>
          </cell>
          <cell r="C10687" t="str">
            <v>UN</v>
          </cell>
          <cell r="D10687">
            <v>26.74</v>
          </cell>
        </row>
        <row r="10688">
          <cell r="A10688">
            <v>96846</v>
          </cell>
          <cell r="B10688" t="str">
            <v>JOELHO 90 GRAUS, ROSCA FÊMEA TERMINAL, METÁLICO, PARA INSTALAÇÕES EM PEX, DN 25 MM X 3/4", CONEXÃO POR ANEL DESLIZANTE  FORNECIMENTO E INSTALAÇÃO. AF_06/2015</v>
          </cell>
          <cell r="C10688" t="str">
            <v>UN</v>
          </cell>
          <cell r="D10688">
            <v>21.24</v>
          </cell>
        </row>
        <row r="10689">
          <cell r="A10689">
            <v>96847</v>
          </cell>
          <cell r="B10689" t="str">
            <v>JOELHO ROSCA FÊMEA, COM BASE FIXA, METÁLICO, PARA INSTALAÇÕES EM PEX, DN 25MM X 3/4", CONEXÃO POR ANEL DESLIZANTE  FORNECIMENTO E INSTALAÇÃO. AF_06/2015</v>
          </cell>
          <cell r="C10689" t="str">
            <v>UN</v>
          </cell>
          <cell r="D10689">
            <v>23.25</v>
          </cell>
        </row>
        <row r="10690">
          <cell r="A10690">
            <v>96848</v>
          </cell>
          <cell r="B10690" t="str">
            <v>JOELHO 90 GRAUS, METÁLICO, PARA INSTALAÇÕES EM PEX, DN 32 MM, CONEXÃO POR ANEL DESLIZANTE  FORNECIMENTO E INSTALAÇÃO . AF_06/2015</v>
          </cell>
          <cell r="C10690" t="str">
            <v>UN</v>
          </cell>
          <cell r="D10690">
            <v>34.6</v>
          </cell>
        </row>
        <row r="10691">
          <cell r="A10691">
            <v>96849</v>
          </cell>
          <cell r="B10691" t="str">
            <v>JOELHO 90 GRAUS, PARA INSTALAÇÕES EM PEX, DN 16 MM, CONEXÃO POR CRIMPAGEM   FORNECIMENTO E INSTALAÇÃO. AF_06/2015</v>
          </cell>
          <cell r="C10691" t="str">
            <v>UN</v>
          </cell>
          <cell r="D10691">
            <v>12.65</v>
          </cell>
        </row>
        <row r="10692">
          <cell r="A10692">
            <v>96850</v>
          </cell>
          <cell r="B10692" t="str">
            <v>JOELHO 90 GRAUS, ROSCA FÊMEA TERMINAL, PARA INSTALAÇÕES EM PEX, DN 16MM X 1/2", CONEXÃO POR CRIMPAGEM  FORNECIMENTO E INSTALAÇÃO. AF_06/2015</v>
          </cell>
          <cell r="C10692" t="str">
            <v>UN</v>
          </cell>
          <cell r="D10692">
            <v>14.71</v>
          </cell>
        </row>
        <row r="10693">
          <cell r="A10693">
            <v>96851</v>
          </cell>
          <cell r="B10693" t="str">
            <v>JOELHO 90 GRAUS, ROSCA FÊMEA TERMINAL, PARA INSTALAÇÕES EM PEX, DN 16MM X 3/4", CONEXÃO POR CRIMPAGEM  FORNECIMENTO E INSTALAÇÃO. AF_06/2015</v>
          </cell>
          <cell r="C10693" t="str">
            <v>UN</v>
          </cell>
          <cell r="D10693">
            <v>19.32</v>
          </cell>
        </row>
        <row r="10694">
          <cell r="A10694">
            <v>96852</v>
          </cell>
          <cell r="B10694" t="str">
            <v>JOELHO 90 GRAUS, PARA INSTALAÇÕES EM PEX, DN 20 MM, CONEXÃO POR CRIMPAGEM   FORNECIMENTO E INSTALAÇÃO. AF_06/2015</v>
          </cell>
          <cell r="C10694" t="str">
            <v>UN</v>
          </cell>
          <cell r="D10694">
            <v>16.760000000000002</v>
          </cell>
        </row>
        <row r="10695">
          <cell r="A10695">
            <v>96853</v>
          </cell>
          <cell r="B10695" t="str">
            <v>JOELHO 90 GRAUS, ROSCA FÊMEA TERMINAL, PARA INSTALAÇÕES EM PEX, DN 20MM X 1/2", CONEXÃO POR CRIMPAGEM  FORNECIMENTO E INSTALAÇÃO. AF_06/2015</v>
          </cell>
          <cell r="C10695" t="str">
            <v>UN</v>
          </cell>
          <cell r="D10695">
            <v>18.77</v>
          </cell>
        </row>
        <row r="10696">
          <cell r="A10696">
            <v>96854</v>
          </cell>
          <cell r="B10696" t="str">
            <v>JOELHO 90 GRAUS, ROSCA FÊMEA TERMINAL, PARA INSTALAÇÕES EM PEX, DN 20MM X 3/4", CONEXÃO POR CRIMPAGEM  FORNECIMENTO E INSTALAÇÃO. AF_06/2015</v>
          </cell>
          <cell r="C10696" t="str">
            <v>UN</v>
          </cell>
          <cell r="D10696">
            <v>22.33</v>
          </cell>
        </row>
        <row r="10697">
          <cell r="A10697">
            <v>96855</v>
          </cell>
          <cell r="B10697" t="str">
            <v>JOELHO 90 GRAUS, PARA INSTALAÇÕES EM PEX, DN 25 MM, CONEXÃO POR CRIMPAGEM   FORNECIMENTO E INSTALAÇÃO. AF_06/2015</v>
          </cell>
          <cell r="C10697" t="str">
            <v>UN</v>
          </cell>
          <cell r="D10697">
            <v>20.77</v>
          </cell>
        </row>
        <row r="10698">
          <cell r="A10698">
            <v>96856</v>
          </cell>
          <cell r="B10698" t="str">
            <v>JOELHO 90 GRAUS, ROSCA FÊMEA TERMINAL, PARA INSTALAÇÕES EM PEX, DN 25MM X 1/2", CONEXÃO POR CRIMPAGEM  FORNECIMENTO E INSTALAÇÃO. AF_06/2015</v>
          </cell>
          <cell r="C10698" t="str">
            <v>UN</v>
          </cell>
          <cell r="D10698">
            <v>21.06</v>
          </cell>
        </row>
        <row r="10699">
          <cell r="A10699">
            <v>96857</v>
          </cell>
          <cell r="B10699" t="str">
            <v>JOELHO 90 GRAUS, ROSCA FÊMEA TERMINAL, PARA INSTALAÇÕES EM PEX, DN 25MM X 1, CONEXÃO POR CRIMPAGEM  FORNECIMENTO E INSTALAÇÃO. AF_06/2015</v>
          </cell>
          <cell r="C10699" t="str">
            <v>UN</v>
          </cell>
          <cell r="D10699">
            <v>33.119999999999997</v>
          </cell>
        </row>
        <row r="10700">
          <cell r="A10700">
            <v>96858</v>
          </cell>
          <cell r="B10700" t="str">
            <v>JOELHO 90 GRAUS, PARA INSTALAÇÕES EM PEX, DN 32 MM, CONEXÃO POR CRIMPAGEM   FORNECIMENTO E INSTALAÇÃO. AF_06/2015</v>
          </cell>
          <cell r="C10700" t="str">
            <v>UN</v>
          </cell>
          <cell r="D10700">
            <v>33.659999999999997</v>
          </cell>
        </row>
        <row r="10701">
          <cell r="A10701">
            <v>96859</v>
          </cell>
          <cell r="B10701" t="str">
            <v>JOELHO 90 GRAUS, ROSCA FÊMEA TERMINAL, PARA INSTALAÇÕES EM PEX, DN 32 MM X 1", CONEXÃO POR CRIMPAGEM  FORNECIMENTO E INSTALAÇÃO. AF_06/2015</v>
          </cell>
          <cell r="C10701" t="str">
            <v>UN</v>
          </cell>
          <cell r="D10701">
            <v>41.49</v>
          </cell>
        </row>
        <row r="10702">
          <cell r="A10702">
            <v>96860</v>
          </cell>
          <cell r="B10702" t="str">
            <v>TÊ, METÁLICO, PARA INSTALAÇÕES EM PEX, DN 16 MM, CONEXÃO POR ANEL DESLIZANTE  FORNECIMENTO E INSTALAÇÃO. AF_06/2015</v>
          </cell>
          <cell r="C10702" t="str">
            <v>UN</v>
          </cell>
          <cell r="D10702">
            <v>17.260000000000002</v>
          </cell>
        </row>
        <row r="10703">
          <cell r="A10703">
            <v>96861</v>
          </cell>
          <cell r="B10703" t="str">
            <v>TÊ, ROSCA FÊMEA, METÁLICO, PARA INSTALAÇÕES EM PEX, DN 16 MM X ½, CONEXÃO POR ANEL DESLIZANTE   FORNECIMENTO E INSTALAÇÃO. AF_06/2015</v>
          </cell>
          <cell r="C10703" t="str">
            <v>UN</v>
          </cell>
          <cell r="D10703">
            <v>18.559999999999999</v>
          </cell>
        </row>
        <row r="10704">
          <cell r="A10704">
            <v>96862</v>
          </cell>
          <cell r="B10704" t="str">
            <v>TÊ, METÁLICO, PARA INSTALAÇÕES EM PEX, DN 20 MM, CONEXÃO POR ANEL DESLIZANTE  FORNECIMENTO E INSTALAÇÃO. AF_06/2015</v>
          </cell>
          <cell r="C10704" t="str">
            <v>UN</v>
          </cell>
          <cell r="D10704">
            <v>20.78</v>
          </cell>
        </row>
        <row r="10705">
          <cell r="A10705">
            <v>96863</v>
          </cell>
          <cell r="B10705" t="str">
            <v>TÊ, ROSCA FÊMEA, METÁLICO, PARA INSTALAÇÕES EM PEX, DN 20 MM X ½, CONEXÃO POR ANEL DESLIZANTE   FORNECIMENTO E INSTALAÇÃO. AF_06/2015</v>
          </cell>
          <cell r="C10705" t="str">
            <v>UN</v>
          </cell>
          <cell r="D10705">
            <v>20.57</v>
          </cell>
        </row>
        <row r="10706">
          <cell r="A10706">
            <v>96864</v>
          </cell>
          <cell r="B10706" t="str">
            <v>TÊ, METÁLICO, PARA INSTALAÇÕES EM PEX, DN 25 MM, CONEXÃO POR ANEL DESLIZANTE  FORNECIMENTO E INSTALAÇÃO. AF_06/2015</v>
          </cell>
          <cell r="C10706" t="str">
            <v>UN</v>
          </cell>
          <cell r="D10706">
            <v>32.159999999999997</v>
          </cell>
        </row>
        <row r="10707">
          <cell r="A10707">
            <v>96865</v>
          </cell>
          <cell r="B10707" t="str">
            <v>TÊ, ROSCA FÊMEA, METÁLICO, PARA INSTALAÇÕES EM PEX, DN 25 MM X 3/4", CONEXÃO POR ANEL DESLIZANTE  FORNECIMENTO E INSTALAÇÃO. AF_06/2015</v>
          </cell>
          <cell r="C10707" t="str">
            <v>UN</v>
          </cell>
          <cell r="D10707">
            <v>31.52</v>
          </cell>
        </row>
        <row r="10708">
          <cell r="A10708">
            <v>96866</v>
          </cell>
          <cell r="B10708" t="str">
            <v>TÊ, METÁLICO, PARA INSTALAÇÕES EM PEX, DN 32 MM, CONEXÃO POR ANEL DESLIZANTE  FORNECIMENTO E INSTALAÇÃO. AF_06/2015</v>
          </cell>
          <cell r="C10708" t="str">
            <v>UN</v>
          </cell>
          <cell r="D10708">
            <v>42.16</v>
          </cell>
        </row>
        <row r="10709">
          <cell r="A10709">
            <v>96867</v>
          </cell>
          <cell r="B10709" t="str">
            <v>TÊ, ROSCA MACHO, METÁLICO, PARA INSTALAÇÕES EM PEX, DN 32 MM X 1", CONEXÃO POR ANEL DESLIZANTE  FORNECIMENTO E INSTALAÇÃO. AF_06/2015</v>
          </cell>
          <cell r="C10709" t="str">
            <v>UN</v>
          </cell>
          <cell r="D10709">
            <v>48.74</v>
          </cell>
        </row>
        <row r="10710">
          <cell r="A10710">
            <v>96868</v>
          </cell>
          <cell r="B10710" t="str">
            <v>TÊ, PARA INSTALAÇÕES EM PEX, DN 16 MM, CONEXÃO POR CRIMPAGEM  FORNECIMENTO E INSTALAÇÃO. AF_06/2015</v>
          </cell>
          <cell r="C10710" t="str">
            <v>UN</v>
          </cell>
          <cell r="D10710">
            <v>19.48</v>
          </cell>
        </row>
        <row r="10711">
          <cell r="A10711">
            <v>96869</v>
          </cell>
          <cell r="B10711" t="str">
            <v>TÊ, PARA INSTALAÇÕES EM PEX, DN 20 MM, CONEXÃO POR CRIMPAGEM  FORNECIMENTO E INSTALAÇÃO. AF_06/2015</v>
          </cell>
          <cell r="C10711" t="str">
            <v>UN</v>
          </cell>
          <cell r="D10711">
            <v>23.27</v>
          </cell>
        </row>
        <row r="10712">
          <cell r="A10712">
            <v>96870</v>
          </cell>
          <cell r="B10712" t="str">
            <v>TÊ, PEX, DN 25 MM, CONEXÃO POR CRIMPAGEM  FORNECIMENTO E INSTALAÇÃO. AF_06/2015</v>
          </cell>
          <cell r="C10712" t="str">
            <v>UN</v>
          </cell>
          <cell r="D10712">
            <v>36.44</v>
          </cell>
        </row>
        <row r="10713">
          <cell r="A10713">
            <v>96871</v>
          </cell>
          <cell r="B10713" t="str">
            <v>TÊ, PARA INSTALAÇÕES EM PEX, DN 32 MM, CONEXÃO POR CRIMPAGEM  FORNECIMENTO E INSTALAÇÃO. AF_06/2015</v>
          </cell>
          <cell r="C10713" t="str">
            <v>UN</v>
          </cell>
          <cell r="D10713">
            <v>52.61</v>
          </cell>
        </row>
        <row r="10714">
          <cell r="A10714">
            <v>96872</v>
          </cell>
          <cell r="B10714" t="str">
            <v>DISTRIBUIDOR 2 SAÍDAS, METÁLICO, PARA INSTALAÇÕES EM PEX, ENTRADA DE 3/4" X 2 SAÍDAS DE 1/2", CONEXÃO POR ANEL DESLIZANTE  FORNECIMENTO E INSTALAÇÃO. AF_06/2015</v>
          </cell>
          <cell r="C10714" t="str">
            <v>UN</v>
          </cell>
          <cell r="D10714">
            <v>49.55</v>
          </cell>
        </row>
        <row r="10715">
          <cell r="A10715">
            <v>96873</v>
          </cell>
          <cell r="B10715" t="str">
            <v>DISTRIBUIDOR 2 SAÍDAS, METÁLICO, PARA INSTALAÇÕES EM PEX, ENTRADA DE 1" X 2 SAÍDAS DE 1/2", CONEXÃO POR ANEL DESLIZANTE  FORNECIMENTO E INSTALAÇÃO. AF_06/2015</v>
          </cell>
          <cell r="C10715" t="str">
            <v>UN</v>
          </cell>
          <cell r="D10715">
            <v>56.81</v>
          </cell>
        </row>
        <row r="10716">
          <cell r="A10716">
            <v>96874</v>
          </cell>
          <cell r="B10716" t="str">
            <v>DISTRIBUIDOR 3 SAÍDAS, METÁLICO, PARA INSTALAÇÕES EM PEX, ENTRADA DE 3/4" X 3 SAÍDAS DE 1/2", CONEXÃO POR ANEL DESLIZANTE  FORNECIMENTO E INSTALAÇÃO . AF_06/2015</v>
          </cell>
          <cell r="C10716" t="str">
            <v>UN</v>
          </cell>
          <cell r="D10716">
            <v>60.42</v>
          </cell>
        </row>
        <row r="10717">
          <cell r="A10717">
            <v>96875</v>
          </cell>
          <cell r="B10717" t="str">
            <v>DISTRIBUIDOR 3 SAÍDAS, METÁLICO, PARA INSTALAÇÕES EM PEX, ENTRADA DE 1 X 3 SAÍDAS DE 1/2, CONEXÃO POR ANEL DESLIZANTE   FORNECIMENTO E INSTALAÇÃO. AF_06/2015</v>
          </cell>
          <cell r="C10717" t="str">
            <v>UN</v>
          </cell>
          <cell r="D10717">
            <v>72.09</v>
          </cell>
        </row>
        <row r="10718">
          <cell r="A10718">
            <v>96876</v>
          </cell>
          <cell r="B10718" t="str">
            <v>DISTRIBUIDOR 2 SAÍDAS, PARA INSTALAÇÕES EM PEX, ENTRADA DE 32 MM X 2 SAÍDAS DE 16 MM, CONEXÃO POR CRIMPAGEM FORNECIMENTO E INSTALAÇÃO. AF_06/2015</v>
          </cell>
          <cell r="C10718" t="str">
            <v>UN</v>
          </cell>
          <cell r="D10718">
            <v>124.46</v>
          </cell>
        </row>
        <row r="10719">
          <cell r="A10719">
            <v>96877</v>
          </cell>
          <cell r="B10719" t="str">
            <v>DISTRIBUIDOR 2 SAÍDAS, PARA INSTALAÇÕES EM PEX, ENTRADA DE 32 MM X 2 SAÍDAS DE 20 MM, CONEXÃO POR CRIMPAGEM  FORNECIMENTO E INSTALAÇÃO. AF_06/2015</v>
          </cell>
          <cell r="C10719" t="str">
            <v>UN</v>
          </cell>
          <cell r="D10719">
            <v>132.93</v>
          </cell>
        </row>
        <row r="10720">
          <cell r="A10720">
            <v>96878</v>
          </cell>
          <cell r="B10720" t="str">
            <v>DISTRIBUIDOR 2 SAÍDAS, PARA INSTALAÇÕES EM PEX, ENTRADA DE 32 MM X 2 SAÍDAS DE 25 MM, CONEXÃO POR CRIMPAGEM  FORNECIMENTO E INSTALAÇÃO. AF_06/2015</v>
          </cell>
          <cell r="C10720" t="str">
            <v>UN</v>
          </cell>
          <cell r="D10720">
            <v>134.51</v>
          </cell>
        </row>
        <row r="10721">
          <cell r="A10721">
            <v>96879</v>
          </cell>
          <cell r="B10721" t="str">
            <v>DISTRIBUIDOR 3 SAÍDAS, PARA INSTALAÇÕES EM PEX, ENTRADA DE 32 MM X 3 SAÍDAS DE 16 MM, CONEXÃO POR CRIMPAGEM  FORNECIMENTO E INSTALAÇÃO. AF_06/2015</v>
          </cell>
          <cell r="C10721" t="str">
            <v>UN</v>
          </cell>
          <cell r="D10721">
            <v>135.51</v>
          </cell>
        </row>
        <row r="10722">
          <cell r="A10722">
            <v>96880</v>
          </cell>
          <cell r="B10722" t="str">
            <v>DISTRIBUIDOR 3 SAÍDAS, PARA INSTALAÇÕES EM PEX, ENTRADA DE 32 MM X 3 SAÍDAS DE 20 MM, CONEXÃO POR CRIMPAGEM  FORNECIMENTO E INSTALAÇÃO. AF_06/2015</v>
          </cell>
          <cell r="C10722" t="str">
            <v>UN</v>
          </cell>
          <cell r="D10722">
            <v>154.47</v>
          </cell>
        </row>
        <row r="10723">
          <cell r="A10723">
            <v>96881</v>
          </cell>
          <cell r="B10723" t="str">
            <v>DISTRIBUIDOR 3 SAÍDAS, PARA INSTALAÇÕES EM PEX, ENTRADA DE 32 MM X 3 SAÍDAS DE 25 MM, CONEXÃO POR CRIMPAGEM  FORNECIMENTO E INSTALAÇÃO. AF_06/2015</v>
          </cell>
          <cell r="C10723" t="str">
            <v>UN</v>
          </cell>
          <cell r="D10723">
            <v>163.06</v>
          </cell>
        </row>
        <row r="10724">
          <cell r="A10724">
            <v>96920</v>
          </cell>
          <cell r="B10724" t="str">
            <v>ARGAMASSA TRAÇO 1:3 (CIMENTO E AREIA), PREPARO MECANICO , INCLUSO ADITIVO IMPERMEABILIZANTE</v>
          </cell>
          <cell r="C10724" t="str">
            <v>M3</v>
          </cell>
          <cell r="D10724">
            <v>424.86</v>
          </cell>
        </row>
        <row r="10725">
          <cell r="A10725">
            <v>96995</v>
          </cell>
          <cell r="B10725" t="str">
            <v>REATERRO MANUAL APILOADO COM SOQUETE. AF_10/2017</v>
          </cell>
          <cell r="C10725" t="str">
            <v>M3</v>
          </cell>
          <cell r="D10725">
            <v>33.700000000000003</v>
          </cell>
        </row>
        <row r="10726">
          <cell r="A10726">
            <v>97010</v>
          </cell>
          <cell r="B10726" t="str">
            <v>GUARDA-CORPO FIXADO EM FÔRMA DE MADEIRA COM TRAVESSÕES EM MADEIRA PREGADA E FECHAMENTO EM TELA DE POLIPROPILENO PARA EDIFICAÇÕES COM ATÉ 2 PAVIMENTOS. AF_11/2017</v>
          </cell>
          <cell r="C10726" t="str">
            <v>M</v>
          </cell>
          <cell r="D10726">
            <v>23.94</v>
          </cell>
        </row>
        <row r="10727">
          <cell r="A10727">
            <v>97011</v>
          </cell>
          <cell r="B10727" t="str">
            <v>GUARDA-CORPO FIXADO EM FÔRMA DE MADEIRA COM TRAVESSÕES EM MADEIRA PREGADA E FECHAMENTO EM TELA DE POLIPROPILENO PARA EDIFICAÇÕES COM  3 PAVIMENTOS. AF_11/2017</v>
          </cell>
          <cell r="C10727" t="str">
            <v>M</v>
          </cell>
          <cell r="D10727">
            <v>19.96</v>
          </cell>
        </row>
        <row r="10728">
          <cell r="A10728">
            <v>97012</v>
          </cell>
          <cell r="B10728" t="str">
            <v>GUARDA-CORPO FIXADO EM FÔRMA DE MADEIRA COM TRAVESSÕES EM MADEIRA PREGADA E FECHAMENTO EM TELA DE POLIPROPILENO PARA EDIFICAÇÕES COM ALTURA IGUAL OU SUPERIOR A 4 PAVIMENTOS. AF_11/2017</v>
          </cell>
          <cell r="C10728" t="str">
            <v>M</v>
          </cell>
          <cell r="D10728">
            <v>17.98</v>
          </cell>
        </row>
        <row r="10729">
          <cell r="A10729">
            <v>97013</v>
          </cell>
          <cell r="B10729" t="str">
            <v>GUARDA-CORPO FIXADO EM FÔRMA DE MADEIRA COM TRAVESSÕES EM MADEIRA PREGADA E FECHAMENTO EM PAINEL COMPENSADO PARA EDIFICAÇÕES COM ATÉ 2 PAVIMENTOS. AF_11/2017</v>
          </cell>
          <cell r="C10729" t="str">
            <v>M</v>
          </cell>
          <cell r="D10729">
            <v>37.83</v>
          </cell>
        </row>
        <row r="10730">
          <cell r="A10730">
            <v>97014</v>
          </cell>
          <cell r="B10730" t="str">
            <v>GUARDA-CORPO FIXADO EM FÔRMA DE MADEIRA COM TRAVESSÕES EM MADEIRA PREGADA E FECHAMENTO EM PAINEL COMPENSADO PARA EDIFICAÇÕES COM 3 PAVIMENTOS. AF_11/2017</v>
          </cell>
          <cell r="C10730" t="str">
            <v>M</v>
          </cell>
          <cell r="D10730">
            <v>29.38</v>
          </cell>
        </row>
        <row r="10731">
          <cell r="A10731">
            <v>97015</v>
          </cell>
          <cell r="B10731" t="str">
            <v>GUARDA-CORPO FIXADO EM FÔRMA DE MADEIRA COM TRAVESSÕES EM MADEIRA PREGADA E FECHAMENTO EM PAINEL COMPENSADO PARA EDIFICAÇÕES COM ALTURA IGUAL OU SUPERIOR A 4 PAVIMENTOS. AF_11/2017</v>
          </cell>
          <cell r="C10731" t="str">
            <v>M</v>
          </cell>
          <cell r="D10731">
            <v>25.12</v>
          </cell>
        </row>
        <row r="10732">
          <cell r="A10732">
            <v>97016</v>
          </cell>
          <cell r="B10732" t="str">
            <v>GUARDA-CORPO FIXADO EM FÔRMA DE MADEIRA COM TRAVESSÕES EM MADEIRA PREGADA PRÉ-MONTADA E ENCAIXE NA FÔRMA. PARA EDIFICAÇÕES COM ATÉ 2 PAVIMENTOS. AF_11/2017</v>
          </cell>
          <cell r="C10732" t="str">
            <v>M</v>
          </cell>
          <cell r="D10732">
            <v>19.489999999999998</v>
          </cell>
        </row>
        <row r="10733">
          <cell r="A10733">
            <v>97017</v>
          </cell>
          <cell r="B10733" t="str">
            <v>GUARDA-CORPO FIXADO EM FÔRMA DE MADEIRA COM TRAVESSÕES EM MADEIRA PREGADA PRÉ-MONTADA E ENCAIXE NA FÔRMA PARA EDIFICAÇÕES COM 3 PAVIMENTOS. AF_11/2017</v>
          </cell>
          <cell r="C10733" t="str">
            <v>M</v>
          </cell>
          <cell r="D10733">
            <v>15.71</v>
          </cell>
        </row>
        <row r="10734">
          <cell r="A10734">
            <v>97018</v>
          </cell>
          <cell r="B10734" t="str">
            <v>GUARDA-CORPO FIXADO EM FÔRMA DE MADEIRA COM TRAVESSÕES EM MADEIRA PREGADA PRÉ-MONTADA E ENCAIXE NA FÔRMA. PARA EDIFICAÇÕES COM ALTURA IGUAL OU SUPERIOR A 4 PAVIMENTOS. AF_11/2017</v>
          </cell>
          <cell r="C10734" t="str">
            <v>M</v>
          </cell>
          <cell r="D10734">
            <v>13.74</v>
          </cell>
        </row>
        <row r="10735">
          <cell r="A10735">
            <v>97031</v>
          </cell>
          <cell r="B10735"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735" t="str">
            <v>M</v>
          </cell>
          <cell r="D10735">
            <v>37.729999999999997</v>
          </cell>
        </row>
        <row r="10736">
          <cell r="A10736">
            <v>97032</v>
          </cell>
          <cell r="B10736" t="str">
            <v>GUARDA-CORPO EM LAJE PÓS-DESFÔRMA, PARA ESTRUTURAS EM CONCRETO, COM ESCORAS DE MADEIRA ESTRONCADAS NA ESTRUTURA, TRAVESSÕES DE MADEIRA PREGADOS E FECHAMENTO EM TELA DE POLIPROPILENO PARA EDIFICAÇÕES ACIMA DE 4 PAVIMENTOS (2 MONTAGENS POR OBRA). AF_11/2017</v>
          </cell>
          <cell r="C10736" t="str">
            <v>M</v>
          </cell>
          <cell r="D10736">
            <v>25.22</v>
          </cell>
        </row>
        <row r="10737">
          <cell r="A10737">
            <v>97039</v>
          </cell>
          <cell r="B10737" t="str">
            <v>FECHAMENTO REMOVÍVEL DE VÃO DE PORTAS, EM MADEIRA (VÃO DO ELEVADOR)  1 MONTAGEM EM OBRA. AF_11/2017</v>
          </cell>
          <cell r="C10737" t="str">
            <v>M2</v>
          </cell>
          <cell r="D10737">
            <v>26.21</v>
          </cell>
        </row>
        <row r="10738">
          <cell r="A10738">
            <v>97040</v>
          </cell>
          <cell r="B10738" t="str">
            <v>FECHAMENTO REMOVÍVEL DE ABERTURA DE CAIXILHO, EM MADEIRA  4 MONTAGENS EM OBRA. AF_11/2017</v>
          </cell>
          <cell r="C10738" t="str">
            <v>M2</v>
          </cell>
          <cell r="D10738">
            <v>9.5</v>
          </cell>
        </row>
        <row r="10739">
          <cell r="A10739">
            <v>97041</v>
          </cell>
          <cell r="B10739" t="str">
            <v>FECHAMENTO REMOVÍVEL DE ABERTURA NO PISO, EM MADEIRA  1 MONTAGEM EM OBRA. AF_11/2017</v>
          </cell>
          <cell r="C10739" t="str">
            <v>M2</v>
          </cell>
          <cell r="D10739">
            <v>72.86</v>
          </cell>
        </row>
        <row r="10740">
          <cell r="A10740">
            <v>97062</v>
          </cell>
          <cell r="B10740" t="str">
            <v>COLOCAÇÃO DE TELA EM ANDAIME FACHADEIRO. AF_11/2017</v>
          </cell>
          <cell r="C10740" t="str">
            <v>M2</v>
          </cell>
          <cell r="D10740">
            <v>4.76</v>
          </cell>
        </row>
        <row r="10741">
          <cell r="A10741">
            <v>97063</v>
          </cell>
          <cell r="B10741" t="str">
            <v>MONTAGEM E DESMONTAGEM DE ANDAIME MODULAR FACHADEIRO, COM PISO METÁLICO, PARA EDIFICAÇÕES COM MÚLTIPLOS PAVIMENTOS (EXCLUSIVE ANDAIME E LIMPEZA). AF_11/2017</v>
          </cell>
          <cell r="C10741" t="str">
            <v>M2</v>
          </cell>
          <cell r="D10741">
            <v>6.26</v>
          </cell>
        </row>
        <row r="10742">
          <cell r="A10742">
            <v>97064</v>
          </cell>
          <cell r="B10742" t="str">
            <v>MONTAGEM E DESMONTAGEM DE ANDAIME TUBULAR TIPO TORRE (EXCLUSIVE ANDAIME E LIMPEZA). AF_11/2017</v>
          </cell>
          <cell r="C10742" t="str">
            <v>M</v>
          </cell>
          <cell r="D10742">
            <v>12.14</v>
          </cell>
        </row>
        <row r="10743">
          <cell r="A10743">
            <v>97065</v>
          </cell>
          <cell r="B10743" t="str">
            <v>MONTAGEM E DESMONTAGEM DE ANDAIME MULTIDIRECIONAL (EXCLUSIVE ANDAIME E LIMPEZA). AF_11/2017</v>
          </cell>
          <cell r="C10743" t="str">
            <v>M3</v>
          </cell>
          <cell r="D10743">
            <v>4.7300000000000004</v>
          </cell>
        </row>
        <row r="10744">
          <cell r="A10744">
            <v>97066</v>
          </cell>
          <cell r="B10744" t="str">
            <v>COBERTURA PARA PROTEÇÃO DE PEDESTRES COM ESTRUTURA DE ANDAIME, INCLUSIVE MONTAGEM E DESMONTAGEM. AF_11/2017</v>
          </cell>
          <cell r="C10744" t="str">
            <v>M2</v>
          </cell>
          <cell r="D10744">
            <v>125.56</v>
          </cell>
        </row>
        <row r="10745">
          <cell r="A10745">
            <v>97067</v>
          </cell>
          <cell r="B10745" t="str">
            <v>PLATAFORMA DE PROTEÇÃO PRINCIPAL PARA ALVENARIA ESTRUTURAL PARA SER APOIADA EM ANDAIME, INCLUSIVE MONTAGEM E DESMONTAGEM. AF_11/2017</v>
          </cell>
          <cell r="C10745" t="str">
            <v>M</v>
          </cell>
          <cell r="D10745">
            <v>303.69</v>
          </cell>
        </row>
        <row r="10746">
          <cell r="A10746">
            <v>97082</v>
          </cell>
          <cell r="B10746" t="str">
            <v>ESCAVAÇÃO MANUAL DE VIGA DE BORDA PARA RADIER. AF_09/2017</v>
          </cell>
          <cell r="C10746" t="str">
            <v>M3</v>
          </cell>
          <cell r="D10746">
            <v>40.799999999999997</v>
          </cell>
        </row>
        <row r="10747">
          <cell r="A10747">
            <v>97083</v>
          </cell>
          <cell r="B10747" t="str">
            <v>COMPACTAÇÃO MECÂNICA DE SOLO PARA EXECUÇÃO DE RADIER, COM COMPACTADOR DE SOLOS A PERCUSSÃO. AF_09/2017</v>
          </cell>
          <cell r="C10747" t="str">
            <v>M2</v>
          </cell>
          <cell r="D10747">
            <v>2.15</v>
          </cell>
        </row>
        <row r="10748">
          <cell r="A10748">
            <v>97084</v>
          </cell>
          <cell r="B10748" t="str">
            <v>COMPACTAÇÃO MECÂNICA DE SOLO PARA EXECUÇÃO DE RADIER, COM COMPACTADOR DE SOLOS TIPO PLACA VIBRATÓRIA. AF_09/2017</v>
          </cell>
          <cell r="C10748" t="str">
            <v>M2</v>
          </cell>
          <cell r="D10748">
            <v>0.43</v>
          </cell>
        </row>
        <row r="10749">
          <cell r="A10749">
            <v>97086</v>
          </cell>
          <cell r="B10749" t="str">
            <v>FABRICAÇÃO, MONTAGEM E DESMONTAGEM DE FORMA PARA RADIER, EM MADEIRA SERRADA, 4 UTILIZAÇÕES. AF_09/2017</v>
          </cell>
          <cell r="C10749" t="str">
            <v>M2</v>
          </cell>
          <cell r="D10749">
            <v>69.37</v>
          </cell>
        </row>
        <row r="10750">
          <cell r="A10750">
            <v>97094</v>
          </cell>
          <cell r="B10750" t="str">
            <v>CONCRETAGEM DE RADIER, PISO OU LAJE SOBRE SOLO, FCK 30 MPA, PARA ESPESSURA DE 10 CM - LANÇAMENTO, ADENSAMENTO E ACABAMENTO. AF_09/2017</v>
          </cell>
          <cell r="C10750" t="str">
            <v>M3</v>
          </cell>
          <cell r="D10750">
            <v>429.32</v>
          </cell>
        </row>
        <row r="10751">
          <cell r="A10751">
            <v>97095</v>
          </cell>
          <cell r="B10751" t="str">
            <v>CONCRETAGEM DE RADIER, PISO OU LAJE SOBRE SOLO, FCK 30 MPA, PARA ESPESSURA DE 15 CM - LANÇAMENTO, ADENSAMENTO E ACABAMENTO. AF_09/2017</v>
          </cell>
          <cell r="C10751" t="str">
            <v>M3</v>
          </cell>
          <cell r="D10751">
            <v>403.18</v>
          </cell>
        </row>
        <row r="10752">
          <cell r="A10752">
            <v>97096</v>
          </cell>
          <cell r="B10752" t="str">
            <v>CONCRETAGEM DE RADIER, PISO OU LAJE SOBRE SOLO, FCK 30 MPA, PARA ESPESSURA DE 20 CM - LANÇAMENTO, ADENSAMENTO E ACABAMENTO. AF_09/2017</v>
          </cell>
          <cell r="C10752" t="str">
            <v>M3</v>
          </cell>
          <cell r="D10752">
            <v>389.75</v>
          </cell>
        </row>
        <row r="10753">
          <cell r="A10753">
            <v>97114</v>
          </cell>
          <cell r="B10753" t="str">
            <v>EXECUÇÃO DE JUNTAS DE CONTRAÇÃO PARA PAVIMENTOS DE CONCRETO. AF_11/2017</v>
          </cell>
          <cell r="C10753" t="str">
            <v>M</v>
          </cell>
          <cell r="D10753">
            <v>0.28999999999999998</v>
          </cell>
        </row>
        <row r="10754">
          <cell r="A10754">
            <v>97115</v>
          </cell>
          <cell r="B10754" t="str">
            <v>APLICAÇÃO DE GRAXA EM BARRAS DE TRANSFERÊNCIA PARA EXECUÇÃO DE PAVIMENTO DE CONCRETO. AF_11/2017</v>
          </cell>
          <cell r="C10754" t="str">
            <v>KG</v>
          </cell>
          <cell r="D10754">
            <v>24.88</v>
          </cell>
        </row>
        <row r="10755">
          <cell r="A10755">
            <v>97120</v>
          </cell>
          <cell r="B10755" t="str">
            <v>BARRAS DE LIGAÇÃO, AÇO CA-50 DE 10 MM, PARA EXECUÇÃO DE PAVIMENTO DE CONCRETO  FORNECIMENTO E INSTALAÇÃO. AF_11/2017</v>
          </cell>
          <cell r="C10755" t="str">
            <v>KG</v>
          </cell>
          <cell r="D10755">
            <v>5.75</v>
          </cell>
        </row>
        <row r="10756">
          <cell r="A10756">
            <v>97121</v>
          </cell>
          <cell r="B10756" t="str">
            <v>ASSENTAMENTO DE TUBO DE PVC PBA PARA REDE DE ÁGUA, DN 50 MM, JUNTA ELÁSTICA INTEGRADA, INSTALADO EM LOCAL COM NÍVEL ALTO DE INTERFERÊNCIAS (NÃO INCLUI FORNECIMENTO). AF_11/2017</v>
          </cell>
          <cell r="C10756" t="str">
            <v>M</v>
          </cell>
          <cell r="D10756">
            <v>1.55</v>
          </cell>
        </row>
        <row r="10757">
          <cell r="A10757">
            <v>97122</v>
          </cell>
          <cell r="B10757" t="str">
            <v>ASSENTAMENTO DE TUBO DE PVC PBA PARA REDE DE ÁGUA, DN 75 MM, JUNTA ELÁSTICA INTEGRADA, INSTALADO EM LOCAL COM NÍVEL ALTO DE INTERFERÊNCIAS (NÃO INCLUI FORNECIMENTO). AF_11/2017</v>
          </cell>
          <cell r="C10757" t="str">
            <v>M</v>
          </cell>
          <cell r="D10757">
            <v>2.15</v>
          </cell>
        </row>
        <row r="10758">
          <cell r="A10758">
            <v>97123</v>
          </cell>
          <cell r="B10758" t="str">
            <v>ASSENTAMENTO DE TUBO DE PVC PBA PARA REDE DE ÁGUA, DN 100 MM, JUNTA ELÁSTICA INTEGRADA, INSTALADO EM LOCAL COM NÍVEL ALTO DE INTERFERÊNCIAS (NÃO INCLUI FORNECIMENTO). AF_11/2017</v>
          </cell>
          <cell r="C10758" t="str">
            <v>M</v>
          </cell>
          <cell r="D10758">
            <v>2.73</v>
          </cell>
        </row>
        <row r="10759">
          <cell r="A10759">
            <v>97124</v>
          </cell>
          <cell r="B10759" t="str">
            <v>ASSENTAMENTO DE TUBO DE PVC PBA PARA REDE DE ÁGUA, DN 50 MM, JUNTA ELÁSTICA INTEGRADA, INSTALADO EM LOCAL COM NÍVEL BAIXO DE INTERFERÊNCIAS (NÃO INCLUI FORNECIMENTO). AF_11/2017</v>
          </cell>
          <cell r="C10759" t="str">
            <v>M</v>
          </cell>
          <cell r="D10759">
            <v>0.68</v>
          </cell>
        </row>
        <row r="10760">
          <cell r="A10760">
            <v>97125</v>
          </cell>
          <cell r="B10760" t="str">
            <v>ASSENTAMENTO DE TUBO DE PVC PBA PARA REDE DE ÁGUA, DN 75 MM, JUNTA ELÁSTICA INTEGRADA, INSTALADO EM LOCAL COM NÍVEL BAIXO DE INTERFERÊNCIAS (NÃO INCLUI FORNECIMENTO). AF_11/2017</v>
          </cell>
          <cell r="C10760" t="str">
            <v>M</v>
          </cell>
          <cell r="D10760">
            <v>0.95</v>
          </cell>
        </row>
        <row r="10761">
          <cell r="A10761">
            <v>97126</v>
          </cell>
          <cell r="B10761" t="str">
            <v>ASSENTAMENTO DE TUBO DE PVC PBA PARA REDE DE ÁGUA, DN 100 MM, JUNTA ELÁSTICA INTEGRADA, INSTALADO EM LOCAL COM NÍVEL BAIXO DE INTERFERÊNCIAS (NÃO INCLUI FORNECIMENTO). AF_11/2017</v>
          </cell>
          <cell r="C10761" t="str">
            <v>M</v>
          </cell>
          <cell r="D10761">
            <v>1.21</v>
          </cell>
        </row>
        <row r="10762">
          <cell r="A10762">
            <v>97127</v>
          </cell>
          <cell r="B10762" t="str">
            <v>ASSENTAMENTO DE TUBO DE PVC DEFOFO OU PRFV OU RPVC PARA REDE DE ÁGUA, DN 150 MM, JUNTA ELÁSTICA INTEGRADA, INSTALADO EM LOCAL COM NÍVEL ALTO DE INTERFERÊNCIAS (NÃO INCLUI FORNECIMENTO). AF_11/2017</v>
          </cell>
          <cell r="C10762" t="str">
            <v>M</v>
          </cell>
          <cell r="D10762">
            <v>3.91</v>
          </cell>
        </row>
        <row r="10763">
          <cell r="A10763">
            <v>97128</v>
          </cell>
          <cell r="B10763" t="str">
            <v>ASSENTAMENTO DE TUBO DE PVC DEFOFO OU PRFV OU RPVC PARA REDE DE ÁGUA, DN 200 MM, JUNTA ELÁSTICA INTEGRADA, INSTALADO EM LOCAL COM NÍVEL ALTO DE INTERFERÊNCIAS (NÃO INCLUI FORNECIMENTO). AF_11/2017</v>
          </cell>
          <cell r="C10763" t="str">
            <v>M</v>
          </cell>
          <cell r="D10763">
            <v>7.3</v>
          </cell>
        </row>
        <row r="10764">
          <cell r="A10764">
            <v>97129</v>
          </cell>
          <cell r="B10764" t="str">
            <v>ASSENTAMENTO DE TUBO DE PVC DEFOFO OU PRFV OU RPVC PARA REDE DE ÁGUA, DN 250 MM, JUNTA ELÁSTICA INTEGRADA, INSTALADO EM LOCAL COM NÍVEL ALTO DE INTERFERÊNCIAS (NÃO INCLUI FORNECIMENTO). AF_11/2017</v>
          </cell>
          <cell r="C10764" t="str">
            <v>M</v>
          </cell>
          <cell r="D10764">
            <v>8.98</v>
          </cell>
        </row>
        <row r="10765">
          <cell r="A10765">
            <v>97130</v>
          </cell>
          <cell r="B10765" t="str">
            <v>ASSENTAMENTO DE TUBO DE PVC DEFOFO OU PRFV OU RPVC PARA REDE DE ÁGUA, DN 300 MM, JUNTA ELÁSTICA INTEGRADA, INSTALADO EM LOCAL COM NÍVEL ALTO DE INTERFERÊNCIAS (NÃO INCLUI FORNECIMENTO). AF_11/2017</v>
          </cell>
          <cell r="C10765" t="str">
            <v>M</v>
          </cell>
          <cell r="D10765">
            <v>10.66</v>
          </cell>
        </row>
        <row r="10766">
          <cell r="A10766">
            <v>97131</v>
          </cell>
          <cell r="B10766" t="str">
            <v>ASSENTAMENTO DE TUBO DE PVC DEFOFO OU PRFV OU RPVC PARA REDE DE ÁGUA, DN 350 MM, JUNTA ELÁSTICA INTEGRADA, INSTALADO EM LOCAL COM NÍVEL ALTO DE INTERFERÊNCIAS (NÃO INCLUI FORNECIMENTO). AF_11/2017</v>
          </cell>
          <cell r="C10766" t="str">
            <v>M</v>
          </cell>
          <cell r="D10766">
            <v>12.34</v>
          </cell>
        </row>
        <row r="10767">
          <cell r="A10767">
            <v>97132</v>
          </cell>
          <cell r="B10767" t="str">
            <v>ASSENTAMENTO DE TUBO DE PVC DEFOFO OU PRFV OU RPVC PARA REDE DE ÁGUA, DN 400 MM, JUNTA ELÁSTICA INTEGRADA, INSTALADO EM LOCAL COM NÍVEL ALTO DE INTERFERÊNCIAS (NÃO INCLUI FORNECIMENTO). AF_11/2017</v>
          </cell>
          <cell r="C10767" t="str">
            <v>M</v>
          </cell>
          <cell r="D10767">
            <v>14.01</v>
          </cell>
        </row>
        <row r="10768">
          <cell r="A10768">
            <v>97133</v>
          </cell>
          <cell r="B10768" t="str">
            <v>ASSENTAMENTO DE TUBO DE PVC DEFOFO OU PRFV OU RPVC PARA REDE DE ÁGUA, DN 500 MM, JUNTA ELÁSTICA INTEGRADA, INSTALADO EM LOCAL COM NÍVEL ALTO DE INTERFERÊNCIAS (NÃO INCLUI FORNECIMENTO). AF_11/2017</v>
          </cell>
          <cell r="C10768" t="str">
            <v>M</v>
          </cell>
          <cell r="D10768">
            <v>17.36</v>
          </cell>
        </row>
        <row r="10769">
          <cell r="A10769">
            <v>97134</v>
          </cell>
          <cell r="B10769" t="str">
            <v>ASSENTAMENTO DE TUBO DE PVC DEFOFO OU PRFV OU RPVC PARA REDE DE ÁGUA, DN 150 MM, JUNTA ELÁSTICA INTEGRADA, INSTALADO EM LOCAL COM NÍVEL BAIXO DE INTERFERÊNCIAS (NÃO INCLUI FORNECIMENTO). AF_11/2017</v>
          </cell>
          <cell r="C10769" t="str">
            <v>M</v>
          </cell>
          <cell r="D10769">
            <v>1.75</v>
          </cell>
        </row>
        <row r="10770">
          <cell r="A10770">
            <v>97135</v>
          </cell>
          <cell r="B10770" t="str">
            <v>ASSENTAMENTO DE TUBO DE PVC DEFOFO OU PRFV OU RPVC PARA REDE DE ÁGUA, DN 200 MM, JUNTA ELÁSTICA INTEGRADA, INSTALADO EM LOCAL COM NÍVEL BAIXO DE INTERFERÊNCIAS (NÃO INCLUI FORNECIMENTO). AF_11/2017</v>
          </cell>
          <cell r="C10770" t="str">
            <v>M</v>
          </cell>
          <cell r="D10770">
            <v>3.66</v>
          </cell>
        </row>
        <row r="10771">
          <cell r="A10771">
            <v>97136</v>
          </cell>
          <cell r="B10771" t="str">
            <v>ASSENTAMENTO DE TUBO DE PVC DEFOFO OU PRFV OU RPVC PARA REDE DE ÁGUA, DN 250 MM, JUNTA ELÁSTICA INTEGRADA, INSTALADO EM LOCAL COM NÍVEL BAIXO DE INTERFERÊNCIAS (NÃO INCLUI FORNECIMENTO). AF_11/2017</v>
          </cell>
          <cell r="C10771" t="str">
            <v>M</v>
          </cell>
          <cell r="D10771">
            <v>4.49</v>
          </cell>
        </row>
        <row r="10772">
          <cell r="A10772">
            <v>97137</v>
          </cell>
          <cell r="B10772" t="str">
            <v>ASSENTAMENTO DE TUBO DE PVC DEFOFO OU PRFV OU RPVC PARA REDE DE ÁGUA, DN 300 MM, JUNTA ELÁSTICA INTEGRADA, INSTALADO EM LOCAL COM NÍVEL BAIXO DE INTERFERÊNCIAS (NÃO INCLUI FORNECIMENTO). AF_11/2017</v>
          </cell>
          <cell r="C10772" t="str">
            <v>M</v>
          </cell>
          <cell r="D10772">
            <v>5.34</v>
          </cell>
        </row>
        <row r="10773">
          <cell r="A10773">
            <v>97138</v>
          </cell>
          <cell r="B10773" t="str">
            <v>ASSENTAMENTO DE TUBO DE PVC DEFOFO OU PRFV OU RPVC PARA REDE DE ÁGUA, DN 350 MM, JUNTA ELÁSTICA INTEGRADA, INSTALADO EM LOCAL COM NÍVEL BAIXO DE INTERFERÊNCIAS (NÃO INCLUI FORNECIMENTO). AF_11/2017</v>
          </cell>
          <cell r="C10773" t="str">
            <v>M</v>
          </cell>
          <cell r="D10773">
            <v>6.2</v>
          </cell>
        </row>
        <row r="10774">
          <cell r="A10774">
            <v>97139</v>
          </cell>
          <cell r="B10774" t="str">
            <v>ASSENTAMENTO DE TUBO DE PVC DEFOFO OU PRFV OU RPVC PARA REDE DE ÁGUA, DN 400 MM, JUNTA ELÁSTICA INTEGRADA, INSTALADO EM LOCAL COM NÍVEL BAIXO DE INTERFERÊNCIAS (NÃO INCLUI FORNECIMENTO). AF_11/2017</v>
          </cell>
          <cell r="C10774" t="str">
            <v>M</v>
          </cell>
          <cell r="D10774">
            <v>7.03</v>
          </cell>
        </row>
        <row r="10775">
          <cell r="A10775">
            <v>97140</v>
          </cell>
          <cell r="B10775" t="str">
            <v>ASSENTAMENTO DE TUBO DE PVC DEFOFO OU PRFV OU RPVC PARA REDE DE ÁGUA, DN 500 MM, JUNTA ELÁSTICA INTEGRADA, INSTALADO EM LOCAL COM NÍVEL BAIXO DE INTERFERÊNCIAS (NÃO INCLUI FORNECIMENTO). AF_11/2017</v>
          </cell>
          <cell r="C10775" t="str">
            <v>M</v>
          </cell>
          <cell r="D10775">
            <v>8.7200000000000006</v>
          </cell>
        </row>
        <row r="10776">
          <cell r="A10776">
            <v>97141</v>
          </cell>
          <cell r="B10776" t="str">
            <v>ASSENTAMENTO DE TUBO DE FERRO FUNDIDO PARA REDE DE ÁGUA, DN 80 MM, JUNTA ELÁSTICA, INSTALADO EM LOCAL COM NÍVEL ALTO DE INTERFERÊNCIAS (NÃO INCLUI FORNECIMENTO). AF_11/2017</v>
          </cell>
          <cell r="C10776" t="str">
            <v>M</v>
          </cell>
          <cell r="D10776">
            <v>5.8</v>
          </cell>
        </row>
        <row r="10777">
          <cell r="A10777">
            <v>97142</v>
          </cell>
          <cell r="B10777" t="str">
            <v>ASSENTAMENTO DE TUBO DE FERRO FUNDIDO PARA REDE DE ÁGUA, DN 100 MM, JUNTA ELÁSTICA, INSTALADO EM LOCAL COM NÍVEL ALTO DE INTERFERÊNCIAS (NÃO INCLUI FORNECIMENTO). AF_11/2017</v>
          </cell>
          <cell r="C10777" t="str">
            <v>M</v>
          </cell>
          <cell r="D10777">
            <v>6.48</v>
          </cell>
        </row>
        <row r="10778">
          <cell r="A10778">
            <v>97143</v>
          </cell>
          <cell r="B10778" t="str">
            <v>ASSENTAMENTO DE TUBO DE FERRO FUNDIDO PARA REDE DE ÁGUA, DN 150 MM, JUNTA ELÁSTICA, INSTALADO EM LOCAL COM NÍVEL ALTO DE INTERFERÊNCIAS (NÃO INCLUI FORNECIMENTO). AF_11/2017</v>
          </cell>
          <cell r="C10778" t="str">
            <v>M</v>
          </cell>
          <cell r="D10778">
            <v>8.1999999999999993</v>
          </cell>
        </row>
        <row r="10779">
          <cell r="A10779">
            <v>97144</v>
          </cell>
          <cell r="B10779" t="str">
            <v>ASSENTAMENTO DE TUBO DE FERRO FUNDIDO PARA REDE DE ÁGUA, DN 200 MM, JUNTA ELÁSTICA, INSTALADO EM LOCAL COM NÍVEL ALTO DE INTERFERÊNCIAS (NÃO INCLUI FORNECIMENTO). AF_11/2017</v>
          </cell>
          <cell r="C10779" t="str">
            <v>M</v>
          </cell>
          <cell r="D10779">
            <v>9.92</v>
          </cell>
        </row>
        <row r="10780">
          <cell r="A10780">
            <v>97145</v>
          </cell>
          <cell r="B10780" t="str">
            <v>ASSENTAMENTO DE TUBO DE FERRO FUNDIDO PARA REDE DE ÁGUA, DN 250 MM, JUNTA ELÁSTICA, INSTALADO EM LOCAL COM NÍVEL ALTO DE INTERFERÊNCIAS (NÃO INCLUI FORNECIMENTO). AF_11/2017</v>
          </cell>
          <cell r="C10780" t="str">
            <v>M</v>
          </cell>
          <cell r="D10780">
            <v>11.64</v>
          </cell>
        </row>
        <row r="10781">
          <cell r="A10781">
            <v>97146</v>
          </cell>
          <cell r="B10781" t="str">
            <v>ASSENTAMENTO DE TUBO DE FERRO FUNDIDO PARA REDE DE ÁGUA, DN 300 MM, JUNTA ELÁSTICA, INSTALADO EM LOCAL COM NÍVEL ALTO DE INTERFERÊNCIAS (NÃO INCLUI FORNECIMENTO). AF_11/2017</v>
          </cell>
          <cell r="C10781" t="str">
            <v>M</v>
          </cell>
          <cell r="D10781">
            <v>13.36</v>
          </cell>
        </row>
        <row r="10782">
          <cell r="A10782">
            <v>97147</v>
          </cell>
          <cell r="B10782" t="str">
            <v>ASSENTAMENTO DE TUBO DE FERRO FUNDIDO PARA REDE DE ÁGUA, DN 350 MM, JUNTA ELÁSTICA, INSTALADO EM LOCAL COM NÍVEL ALTO DE INTERFERÊNCIAS (NÃO INCLUI FORNECIMENTO). AF_11/2017</v>
          </cell>
          <cell r="C10782" t="str">
            <v>M</v>
          </cell>
          <cell r="D10782">
            <v>15.1</v>
          </cell>
        </row>
        <row r="10783">
          <cell r="A10783">
            <v>97148</v>
          </cell>
          <cell r="B10783" t="str">
            <v>ASSENTAMENTO DE TUBO DE FERRO FUNDIDO PARA REDE DE ÁGUA, DN 400 MM, JUNTA ELÁSTICA, INSTALADO EM LOCAL COM NÍVEL ALTO DE INTERFERÊNCIAS (NÃO INCLUI FORNECIMENTO). AF_11/2017</v>
          </cell>
          <cell r="C10783" t="str">
            <v>M</v>
          </cell>
          <cell r="D10783">
            <v>16.829999999999998</v>
          </cell>
        </row>
        <row r="10784">
          <cell r="A10784">
            <v>97149</v>
          </cell>
          <cell r="B10784" t="str">
            <v>ASSENTAMENTO DE TUBO DE FERRO FUNDIDO PARA REDE DE ÁGUA, DN 450 MM, JUNTA ELÁSTICA, INSTALADO EM LOCAL COM NÍVEL ALTO DE INTERFERÊNCIAS (NÃO INCLUI FORNECIMENTO). AF_11/2017</v>
          </cell>
          <cell r="C10784" t="str">
            <v>M</v>
          </cell>
          <cell r="D10784">
            <v>18.559999999999999</v>
          </cell>
        </row>
        <row r="10785">
          <cell r="A10785">
            <v>97150</v>
          </cell>
          <cell r="B10785" t="str">
            <v>ASSENTAMENTO DE TUBO DE FERRO FUNDIDO PARA REDE DE ÁGUA, DN 500 MM, JUNTA ELÁSTICA, INSTALADO EM LOCAL COM NÍVEL ALTO DE INTERFERÊNCIAS (NÃO INCLUI FORNECIMENTO). AF_11/2017</v>
          </cell>
          <cell r="C10785" t="str">
            <v>M</v>
          </cell>
          <cell r="D10785">
            <v>22.59</v>
          </cell>
        </row>
        <row r="10786">
          <cell r="A10786">
            <v>97151</v>
          </cell>
          <cell r="B10786" t="str">
            <v>ASSENTAMENTO DE TUBO DE FERRO FUNDIDO PARA REDE DE ÁGUA, DN 600 MM, JUNTA ELÁSTICA, INSTALADO EM LOCAL COM NÍVEL ALTO DE INTERFERÊNCIAS (NÃO INCLUI FORNECIMENTO). AF_11/2017</v>
          </cell>
          <cell r="C10786" t="str">
            <v>M</v>
          </cell>
          <cell r="D10786">
            <v>26.4</v>
          </cell>
        </row>
        <row r="10787">
          <cell r="A10787">
            <v>97152</v>
          </cell>
          <cell r="B10787" t="str">
            <v>ASSENTAMENTO DE TUBO DE FERRO FUNDIDO PARA REDE DE ÁGUA, DN 700 MM, JUNTA ELÁSTICA, INSTALADO EM LOCAL COM NÍVEL ALTO DE INTERFERÊNCIAS (NÃO INCLUI FORNECIMENTO). AF_11/2017</v>
          </cell>
          <cell r="C10787" t="str">
            <v>M</v>
          </cell>
          <cell r="D10787">
            <v>30.05</v>
          </cell>
        </row>
        <row r="10788">
          <cell r="A10788">
            <v>97153</v>
          </cell>
          <cell r="B10788" t="str">
            <v>ASSENTAMENTO DE TUBO DE FERRO FUNDIDO PARA REDE DE ÁGUA, DN 800 MM, JUNTA ELÁSTICA, INSTALADO EM LOCAL COM NÍVEL ALTO DE INTERFERÊNCIAS (NÃO INCLUI FORNECIMENTO). AF_11/2017</v>
          </cell>
          <cell r="C10788" t="str">
            <v>M</v>
          </cell>
          <cell r="D10788">
            <v>33.79</v>
          </cell>
        </row>
        <row r="10789">
          <cell r="A10789">
            <v>97154</v>
          </cell>
          <cell r="B10789" t="str">
            <v>ASSENTAMENTO DE TUBO DE FERRO FUNDIDO PARA REDE DE ÁGUA, DN 900 MM, JUNTA ELÁSTICA, INSTALADO EM LOCAL COM NÍVEL ALTO DE INTERFERÊNCIAS (NÃO INCLUI FORNECIMENTO). AF_11/2017</v>
          </cell>
          <cell r="C10789" t="str">
            <v>M</v>
          </cell>
          <cell r="D10789">
            <v>37.56</v>
          </cell>
        </row>
        <row r="10790">
          <cell r="A10790">
            <v>97155</v>
          </cell>
          <cell r="B10790" t="str">
            <v>ASSENTAMENTO DE TUBO DE FERRO FUNDIDO PARA REDE DE ÁGUA, DN 1000 MM, JUNTA ELÁSTICA, INSTALADO EM LOCAL COM NÍVEL ALTO DE INTERFERÊNCIAS (NÃO INCLUI FORNECIMENTO). AF_11/2017</v>
          </cell>
          <cell r="C10790" t="str">
            <v>M</v>
          </cell>
          <cell r="D10790">
            <v>41.34</v>
          </cell>
        </row>
        <row r="10791">
          <cell r="A10791">
            <v>97156</v>
          </cell>
          <cell r="B10791" t="str">
            <v>ASSENTAMENTO DE TUBO DE FERRO FUNDIDO PARA REDE DE ÁGUA, DN 1200 MM, JUNTA ELÁSTICA, INSTALADO EM LOCAL COM NÍVEL ALTO DE INTERFERÊNCIAS (NÃO INCLUI FORNECIMENTO). AF_11/2017</v>
          </cell>
          <cell r="C10791" t="str">
            <v>M</v>
          </cell>
          <cell r="D10791">
            <v>49.15</v>
          </cell>
        </row>
        <row r="10792">
          <cell r="A10792">
            <v>97157</v>
          </cell>
          <cell r="B10792" t="str">
            <v>ASSENTAMENTO DE TUBO DE FERRO FUNDIDO PARA REDE DE ÁGUA, DN 80 MM, JUNTA ELÁSTICA, INSTALADO EM LOCAL COM NÍVEL BAIXO DE INTERFERÊNCIAS (NÃO INCLUI FORNECIMENTO). AF_11/2017</v>
          </cell>
          <cell r="C10792" t="str">
            <v>M</v>
          </cell>
          <cell r="D10792">
            <v>3.57</v>
          </cell>
        </row>
        <row r="10793">
          <cell r="A10793">
            <v>97158</v>
          </cell>
          <cell r="B10793" t="str">
            <v>ASSENTAMENTO DE TUBO DE FERRO FUNDIDO PARA REDE DE ÁGUA, DN 100 MM, JUNTA ELÁSTICA, INSTALADO EM LOCAL COM NÍVEL BAIXO DE INTERFERÊNCIAS (NÃO INCLUI FORNECIMENTO). AF_11/2017</v>
          </cell>
          <cell r="C10793" t="str">
            <v>M</v>
          </cell>
          <cell r="D10793">
            <v>3.99</v>
          </cell>
        </row>
        <row r="10794">
          <cell r="A10794">
            <v>97159</v>
          </cell>
          <cell r="B10794" t="str">
            <v>ASSENTAMENTO DE TUBO DE FERRO FUNDIDO PARA REDE DE ÁGUA, DN 150 MM, JUNTA ELÁSTICA, INSTALADO EM LOCAL COM NÍVEL BAIXO DE INTERFERÊNCIAS (NÃO INCLUI FORNECIMENTO). AF_11/2017</v>
          </cell>
          <cell r="C10794" t="str">
            <v>M</v>
          </cell>
          <cell r="D10794">
            <v>5.05</v>
          </cell>
        </row>
        <row r="10795">
          <cell r="A10795">
            <v>97160</v>
          </cell>
          <cell r="B10795" t="str">
            <v>ASSENTAMENTO DE TUBO DE FERRO FUNDIDO PARA REDE DE ÁGUA, DN 200 MM, JUNTA ELÁSTICA, INSTALADO EM LOCAL COM NÍVEL BAIXO DE INTERFERÊNCIAS (NÃO INCLUI FORNECIMENTO). AF_11/2017</v>
          </cell>
          <cell r="C10795" t="str">
            <v>M</v>
          </cell>
          <cell r="D10795">
            <v>6.1</v>
          </cell>
        </row>
        <row r="10796">
          <cell r="A10796">
            <v>97161</v>
          </cell>
          <cell r="B10796" t="str">
            <v>ASSENTAMENTO DE TUBO DE FERRO FUNDIDO PARA REDE DE ÁGUA, DN 250 MM, JUNTA ELÁSTICA, INSTALADO EM LOCAL COM NÍVEL BAIXO DE INTERFERÊNCIAS (NÃO INCLUI FORNECIMENTO). AF_11/2017</v>
          </cell>
          <cell r="C10796" t="str">
            <v>M</v>
          </cell>
          <cell r="D10796">
            <v>7.18</v>
          </cell>
        </row>
        <row r="10797">
          <cell r="A10797">
            <v>97162</v>
          </cell>
          <cell r="B10797" t="str">
            <v>ASSENTAMENTO DE TUBO DE FERRO FUNDIDO PARA REDE DE ÁGUA, DN 300 MM, JUNTA ELÁSTICA, INSTALADO EM LOCAL COM NÍVEL BAIXO DE INTERFERÊNCIAS (NÃO INCLUI FORNECIMENTO). AF_11/2017</v>
          </cell>
          <cell r="C10797" t="str">
            <v>M</v>
          </cell>
          <cell r="D10797">
            <v>8.24</v>
          </cell>
        </row>
        <row r="10798">
          <cell r="A10798">
            <v>97163</v>
          </cell>
          <cell r="B10798" t="str">
            <v>ASSENTAMENTO DE TUBO DE FERRO FUNDIDO PARA REDE DE ÁGUA, DN 350 MM, JUNTA ELÁSTICA, INSTALADO EM LOCAL COM NÍVEL BAIXO DE INTERFERÊNCIAS (NÃO INCLUI FORNECIMENTO). AF_11/2017</v>
          </cell>
          <cell r="C10798" t="str">
            <v>M</v>
          </cell>
          <cell r="D10798">
            <v>9.32</v>
          </cell>
        </row>
        <row r="10799">
          <cell r="A10799">
            <v>97164</v>
          </cell>
          <cell r="B10799" t="str">
            <v>ASSENTAMENTO DE TUBO DE FERRO FUNDIDO PARA REDE DE ÁGUA, DN 400 MM, JUNTA ELÁSTICA, INSTALADO EM LOCAL COM NÍVEL BAIXO DE INTERFERÊNCIAS (NÃO INCLUI FORNECIMENTO). AF_11/2017</v>
          </cell>
          <cell r="C10799" t="str">
            <v>M</v>
          </cell>
          <cell r="D10799">
            <v>10.38</v>
          </cell>
        </row>
        <row r="10800">
          <cell r="A10800">
            <v>97165</v>
          </cell>
          <cell r="B10800" t="str">
            <v>ASSENTAMENTO DE TUBO DE FERRO FUNDIDO PARA REDE DE ÁGUA, DN 450 MM, JUNTA ELÁSTICA, INSTALADO EM LOCAL COM NÍVEL BAIXO DE INTERFERÊNCIAS (NÃO INCLUI FORNECIMENTO). AF_11/2017</v>
          </cell>
          <cell r="C10800" t="str">
            <v>M</v>
          </cell>
          <cell r="D10800">
            <v>11.46</v>
          </cell>
        </row>
        <row r="10801">
          <cell r="A10801">
            <v>97166</v>
          </cell>
          <cell r="B10801" t="str">
            <v>ASSENTAMENTO DE TUBO DE FERRO FUNDIDO PARA REDE DE ÁGUA, DN 500 MM, JUNTA ELÁSTICA, INSTALADO EM LOCAL COM NÍVEL BAIXO DE INTERFERÊNCIAS (NÃO INCLUI FORNECIMENTO). AF_11/2017</v>
          </cell>
          <cell r="C10801" t="str">
            <v>M</v>
          </cell>
          <cell r="D10801">
            <v>13.95</v>
          </cell>
        </row>
        <row r="10802">
          <cell r="A10802">
            <v>97167</v>
          </cell>
          <cell r="B10802" t="str">
            <v>ASSENTAMENTO DE TUBO DE FERRO FUNDIDO PARA REDE DE ÁGUA, DN 600 MM, JUNTA ELÁSTICA, INSTALADO EM LOCAL COM NÍVEL BAIXO DE INTERFERÊNCIAS (NÃO INCLUI FORNECIMENTO). AF_11/2017</v>
          </cell>
          <cell r="C10802" t="str">
            <v>M</v>
          </cell>
          <cell r="D10802">
            <v>16.32</v>
          </cell>
        </row>
        <row r="10803">
          <cell r="A10803">
            <v>97168</v>
          </cell>
          <cell r="B10803" t="str">
            <v>ASSENTAMENTO DE TUBO DE FERRO FUNDIDO PARA REDE DE ÁGUA, DN 700 MM, JUNTA ELÁSTICA, INSTALADO EM LOCAL COM NÍVEL BAIXO DE INTERFERÊNCIAS (NÃO INCLUI FORNECIMENTO). AF_11/2017</v>
          </cell>
          <cell r="C10803" t="str">
            <v>M</v>
          </cell>
          <cell r="D10803">
            <v>18.52</v>
          </cell>
        </row>
        <row r="10804">
          <cell r="A10804">
            <v>97169</v>
          </cell>
          <cell r="B10804" t="str">
            <v>ASSENTAMENTO DE TUBO DE FERRO FUNDIDO PARA REDE DE ÁGUA, DN 800 MM, JUNTA ELÁSTICA, INSTALADO EM LOCAL COM NÍVEL BAIXO DE INTERFERÊNCIAS (NÃO INCLUI FORNECIMENTO). AF_11/2017</v>
          </cell>
          <cell r="C10804" t="str">
            <v>M</v>
          </cell>
          <cell r="D10804">
            <v>20.83</v>
          </cell>
        </row>
        <row r="10805">
          <cell r="A10805">
            <v>97170</v>
          </cell>
          <cell r="B10805" t="str">
            <v>ASSENTAMENTO DE TUBO DE FERRO FUNDIDO PARA REDE DE ÁGUA, DN 900 MM, JUNTA ELÁSTICA, INSTALADO EM LOCAL COM NÍVEL BAIXO DE INTERFERÊNCIAS (NÃO INCLUI FORNECIMENTO). AF_11/2017</v>
          </cell>
          <cell r="C10805" t="str">
            <v>M</v>
          </cell>
          <cell r="D10805">
            <v>23.16</v>
          </cell>
        </row>
        <row r="10806">
          <cell r="A10806">
            <v>97171</v>
          </cell>
          <cell r="B10806" t="str">
            <v>ASSENTAMENTO DE TUBO DE FERRO FUNDIDO PARA REDE DE ÁGUA, DN 1000 MM, JUNTA ELÁSTICA, INSTALADO EM LOCAL COM NÍVEL BAIXO DE INTERFERÊNCIAS (NÃO INCLUI FORNECIMENTO). AF_11/2017</v>
          </cell>
          <cell r="C10806" t="str">
            <v>M</v>
          </cell>
          <cell r="D10806">
            <v>25.5</v>
          </cell>
        </row>
        <row r="10807">
          <cell r="A10807">
            <v>97172</v>
          </cell>
          <cell r="B10807" t="str">
            <v>ASSENTAMENTO DE TUBO DE FERRO FUNDIDO PARA REDE DE ÁGUA, DN 1200 MM, JUNTA ELÁSTICA, INSTALADO EM LOCAL COM NÍVEL BAIXO DE INTERFERÊNCIAS (NÃO INCLUI FORNECIMENTO). AF_11/2017</v>
          </cell>
          <cell r="C10807" t="str">
            <v>M</v>
          </cell>
          <cell r="D10807">
            <v>30.42</v>
          </cell>
        </row>
        <row r="10808">
          <cell r="A10808">
            <v>97173</v>
          </cell>
          <cell r="B10808" t="str">
            <v>ASSENTAMENTO DE TUBO DE AÇO CARBONO PARA REDE DE ÁGUA, DN 600 MM (24), JUNTA SOLDADA, INSTALADO EM LOCAL COM NÍVEL ALTO DE INTERFERÊNCIAS (NÃO INCLUI FORNECIMENTO). AF_11/2017</v>
          </cell>
          <cell r="C10808" t="str">
            <v>M</v>
          </cell>
          <cell r="D10808">
            <v>21.94</v>
          </cell>
        </row>
        <row r="10809">
          <cell r="A10809">
            <v>97174</v>
          </cell>
          <cell r="B10809" t="str">
            <v>ASSENTAMENTO DE TUBO DE AÇO CARBONO PARA REDE DE ÁGUA, DN 700 MM (28), JUNTA SOLDADA, INSTALADO EM LOCAL COM NÍVEL ALTO DE INTERFERÊNCIAS (NÃO INCLUI FORNECIMENTO). AF_11/2017</v>
          </cell>
          <cell r="C10809" t="str">
            <v>M</v>
          </cell>
          <cell r="D10809">
            <v>25.32</v>
          </cell>
        </row>
        <row r="10810">
          <cell r="A10810">
            <v>97175</v>
          </cell>
          <cell r="B10810" t="str">
            <v>ASSENTAMENTO DE TUBO DE AÇO CARBONO PARA REDE DE ÁGUA, DN 800 MM (32), JUNTA SOLDADA, INSTALADO EM LOCAL COM NÍVEL ALTO DE INTERFERÊNCIAS (NÃO INCLUI FORNECIMENTO). AF_11/2017</v>
          </cell>
          <cell r="C10810" t="str">
            <v>M</v>
          </cell>
          <cell r="D10810">
            <v>28.71</v>
          </cell>
        </row>
        <row r="10811">
          <cell r="A10811">
            <v>97176</v>
          </cell>
          <cell r="B10811" t="str">
            <v>ASSENTAMENTO DE TUBO DE AÇO CARBONO PARA REDE DE ÁGUA, DN 900 MM (36), JUNTA SOLDADA, INSTALADO EM LOCAL COM NÍVEL ALTO DE INTERFERÊNCIAS (NÃO INCLUI FORNECIMENTO). AF_11/2017</v>
          </cell>
          <cell r="C10811" t="str">
            <v>M</v>
          </cell>
          <cell r="D10811">
            <v>32.11</v>
          </cell>
        </row>
        <row r="10812">
          <cell r="A10812">
            <v>97177</v>
          </cell>
          <cell r="B10812" t="str">
            <v>ASSENTAMENTO DE TUBO DE AÇO CARBONO PARA REDE DE ÁGUA, DN 1000 MM (40) OU DN 1100 MM (44), JUNTA SOLDADA, INSTALADO EM LOCAL COM NÍVEL ALTO DE INTERFERÊNCIAS (NÃO INCLUI FORNECIMENTO). AF_11/2017</v>
          </cell>
          <cell r="C10812" t="str">
            <v>M</v>
          </cell>
          <cell r="D10812">
            <v>38.9</v>
          </cell>
        </row>
        <row r="10813">
          <cell r="A10813">
            <v>97178</v>
          </cell>
          <cell r="B10813" t="str">
            <v>ASSENTAMENTO DE TUBO DE AÇO CARBONO PARA REDE DE ÁGUA, DN 1200 MM (48) OU DN 1300 MM (52), JUNTA SOLDADA, INSTALADO EM LOCAL COM NÍVEL ALTO DE INTERFERÊNCIAS (NÃO INCLUI FORNECIMENTO). AF_11/2017</v>
          </cell>
          <cell r="C10813" t="str">
            <v>M</v>
          </cell>
          <cell r="D10813">
            <v>45.68</v>
          </cell>
        </row>
        <row r="10814">
          <cell r="A10814">
            <v>97179</v>
          </cell>
          <cell r="B10814" t="str">
            <v>ASSENTAMENTO DE TUBO DE AÇO CARBONO PARA REDE DE ÁGUA, DN 1400 MM (56'') OU DN 1500 MM (60), JUNTA SOLDADA, INSTALADO EM LOCAL COM NÍVEL ALTO DE INTERFERÊNCIAS (NÃO INCLUI FORNECIMENTO). AF_11/2017</v>
          </cell>
          <cell r="C10814" t="str">
            <v>M</v>
          </cell>
          <cell r="D10814">
            <v>52.48</v>
          </cell>
        </row>
        <row r="10815">
          <cell r="A10815">
            <v>97180</v>
          </cell>
          <cell r="B10815" t="str">
            <v>ASSENTAMENTO DE TUBO DE AÇO CARBONO PARA REDE DE ÁGUA, DN 1600 MM (64) OU DN 1700 MM (68), JUNTA SOLDADA, INSTALADO EM LOCAL COM NÍVEL ALTO DE INTERFERÊNCIAS (NÃO INCLUI FORNECIMENTO). AF_11/2017</v>
          </cell>
          <cell r="C10815" t="str">
            <v>M</v>
          </cell>
          <cell r="D10815">
            <v>59.25</v>
          </cell>
        </row>
        <row r="10816">
          <cell r="A10816">
            <v>97181</v>
          </cell>
          <cell r="B10816" t="str">
            <v>ASSENTAMENTO DE TUBO DE AÇO CARBONO PARA REDE DE ÁGUA, DN 1800 MM (72) OU DN 1900 MM (76), JUNTA SOLDADA, INSTALADO EM LOCAL COM NÍVEL ALTO DE INTERFERÊNCIAS (NÃO INCLUI FORNECIMENTO). AF_11/2017</v>
          </cell>
          <cell r="C10816" t="str">
            <v>M</v>
          </cell>
          <cell r="D10816">
            <v>68.959999999999994</v>
          </cell>
        </row>
        <row r="10817">
          <cell r="A10817">
            <v>97182</v>
          </cell>
          <cell r="B10817" t="str">
            <v>ASSENTAMENTO DE TUBO DE AÇO CARBONO PARA REDE DE ÁGUA, DN 2000 MM (80) OU DN 2100 MM (84), JUNTA SOLDADA, INSTALADO EM LOCAL COM NÍVEL ALTO DE INTERFERÊNCIAS (NÃO INCLUI FORNECIMENTO). AF_11/2017</v>
          </cell>
          <cell r="C10817" t="str">
            <v>M</v>
          </cell>
          <cell r="D10817">
            <v>76.06</v>
          </cell>
        </row>
        <row r="10818">
          <cell r="A10818">
            <v>97183</v>
          </cell>
          <cell r="B10818" t="str">
            <v>ASSENTAMENTO DE TUBO DE AÇO CARBONO PARA REDE DE ÁGUA, DN 600 MM (24), JUNTA SOLDADA, INSTALADO EM LOCAL COM NÍVEL BAIXO DE INTERFERÊNCIAS (NÃO INCLUI FORNECIMENTO). AF_11/2017</v>
          </cell>
          <cell r="C10818" t="str">
            <v>M</v>
          </cell>
          <cell r="D10818">
            <v>17.62</v>
          </cell>
        </row>
        <row r="10819">
          <cell r="A10819">
            <v>97184</v>
          </cell>
          <cell r="B10819" t="str">
            <v>ASSENTAMENTO DE TUBO DE AÇO CARBONO PARA REDE DE ÁGUA, DN 700 MM (28), JUNTA SOLDADA, INSTALADO EM LOCAL COM NÍVEL BAIXO DE INTERFERÊNCIAS (NÃO INCLUI FORNECIMENTO). AF_11/2017</v>
          </cell>
          <cell r="C10819" t="str">
            <v>M</v>
          </cell>
          <cell r="D10819">
            <v>20.38</v>
          </cell>
        </row>
        <row r="10820">
          <cell r="A10820">
            <v>97185</v>
          </cell>
          <cell r="B10820" t="str">
            <v>ASSENTAMENTO DE TUBO DE AÇO CARBONO PARA REDE DE ÁGUA, DN 800 MM (32), JUNTA SOLDADA, INSTALADO EM LOCAL COM NÍVEL BAIXO DE INTERFERÊNCIAS (NÃO INCLUI FORNECIMENTO). AF_11/2017</v>
          </cell>
          <cell r="C10820" t="str">
            <v>M</v>
          </cell>
          <cell r="D10820">
            <v>23.18</v>
          </cell>
        </row>
        <row r="10821">
          <cell r="A10821">
            <v>97186</v>
          </cell>
          <cell r="B10821" t="str">
            <v>ASSENTAMENTO DE TUBO DE AÇO CARBONO PARA REDE DE ÁGUA, DN 900 MM (36), JUNTA SOLDADA, INSTALADO EM LOCAL COM NÍVEL BAIXO DE INTERFERÊNCIAS (NÃO INCLUI FORNECIMENTO). AF_11/2017</v>
          </cell>
          <cell r="C10821" t="str">
            <v>M</v>
          </cell>
          <cell r="D10821">
            <v>25.95</v>
          </cell>
        </row>
        <row r="10822">
          <cell r="A10822">
            <v>97187</v>
          </cell>
          <cell r="B10822" t="str">
            <v>ASSENTAMENTO DE TUBO DE AÇO CARBONO PARA REDE DE ÁGUA, DN 1000 MM (40) OU DN 1100 MM (44), JUNTA SOLDADA, INSTALADO EM LOCAL COM NÍVEL ALTO DE INTERFERÊNCIAS (NÃO INCLUI FORNECIMENTO). AF_11/2017</v>
          </cell>
          <cell r="C10822" t="str">
            <v>M</v>
          </cell>
          <cell r="D10822">
            <v>31.5</v>
          </cell>
        </row>
        <row r="10823">
          <cell r="A10823">
            <v>97188</v>
          </cell>
          <cell r="B10823" t="str">
            <v>ASSENTAMENTO DE TUBO DE AÇO CARBONO PARA REDE DE ÁGUA, DN 1200 MM (48) OU DN 1300 MM (52), JUNTA SOLDADA, INSTALADO EM LOCAL COM NÍVEL BAIXO DE INTERFERÊNCIAS (NÃO INCLUI FORNECIMENTO). AF_11/2017</v>
          </cell>
          <cell r="C10823" t="str">
            <v>M</v>
          </cell>
          <cell r="D10823">
            <v>37.06</v>
          </cell>
        </row>
        <row r="10824">
          <cell r="A10824">
            <v>97189</v>
          </cell>
          <cell r="B10824" t="str">
            <v>ASSENTAMENTO DE TUBO DE AÇO CARBONO PARA REDE DE ÁGUA, DN 1400 MM (56'') OU DN 1500 MM (60), JUNTA SOLDADA, INSTALADO EM LOCAL COM NÍVEL BAIXO DE INTERFERÊNCIAS (NÃO INCLUI FORNECIMENTO). AF_11/2017</v>
          </cell>
          <cell r="C10824" t="str">
            <v>M</v>
          </cell>
          <cell r="D10824">
            <v>42.62</v>
          </cell>
        </row>
        <row r="10825">
          <cell r="A10825">
            <v>97190</v>
          </cell>
          <cell r="B10825" t="str">
            <v>ASSENTAMENTO DE TUBO DE AÇO CARBONO PARA REDE DE ÁGUA, DN 1600 MM (64) OU DN 1700 MM (68), JUNTA SOLDADA, INSTALADO EM LOCAL COM NÍVEL BAIXO DE INTERFERÊNCIAS (NÃO INCLUI FORNECIMENTO). AF_11/2017</v>
          </cell>
          <cell r="C10825" t="str">
            <v>M</v>
          </cell>
          <cell r="D10825">
            <v>48.17</v>
          </cell>
        </row>
        <row r="10826">
          <cell r="A10826">
            <v>97191</v>
          </cell>
          <cell r="B10826" t="str">
            <v>ASSENTAMENTO DE TUBO DE AÇO CARBONO PARA REDE DE ÁGUA, DN 1800 MM (72) OU DN 1900 MM (76), JUNTA SOLDADA, INSTALADO EM LOCAL COM NÍVEL BAIXO DE INTERFERÊNCIAS (NÃO INCLUI FORNECIMENTO). AF_11/2017</v>
          </cell>
          <cell r="C10826" t="str">
            <v>M</v>
          </cell>
          <cell r="D10826">
            <v>56.01</v>
          </cell>
        </row>
        <row r="10827">
          <cell r="A10827">
            <v>97192</v>
          </cell>
          <cell r="B10827" t="str">
            <v>ASSENTAMENTO DE TUBO DE AÇO CARBONO PARA REDE DE ÁGUA, DN 2000 MM (80) OU DN 2100 MM (84), JUNTA SOLDADA, INSTALADO EM LOCAL COM NÍVEL BAIXO DE INTERFERÊNCIAS (NÃO INCLUI FORNECIMENTO). AF_11/2017</v>
          </cell>
          <cell r="C10827" t="str">
            <v>M</v>
          </cell>
          <cell r="D10827">
            <v>61.81</v>
          </cell>
        </row>
        <row r="10828">
          <cell r="A10828" t="str">
            <v>73734/1</v>
          </cell>
          <cell r="B10828" t="str">
            <v>PISO EM TACO DE MADEIRA 7X21CM, ASSENTADO COM ARGAMASSA TRACO 1:4 (CIMENTO E AREIA MEDIA)</v>
          </cell>
          <cell r="C10828" t="str">
            <v>M2</v>
          </cell>
          <cell r="D10828">
            <v>89.98</v>
          </cell>
        </row>
        <row r="10829">
          <cell r="A10829" t="str">
            <v>73736/1</v>
          </cell>
          <cell r="B10829" t="str">
            <v>DOBRADICA TIPO VAI E VEM EM LATAO POLIDO 3"</v>
          </cell>
          <cell r="C10829" t="str">
            <v>UN</v>
          </cell>
          <cell r="D10829">
            <v>50.34</v>
          </cell>
        </row>
        <row r="10830">
          <cell r="A10830" t="str">
            <v>73737/1</v>
          </cell>
          <cell r="B10830" t="str">
            <v>GRADIL DE ALUMINIO ANODIZADO TIPO BARRA CHATA PARA VARANDAS, ALTURA 0,4M</v>
          </cell>
          <cell r="C10830" t="str">
            <v>M</v>
          </cell>
          <cell r="D10830">
            <v>200.69</v>
          </cell>
        </row>
        <row r="10831">
          <cell r="A10831" t="str">
            <v>73737/2</v>
          </cell>
          <cell r="B10831" t="str">
            <v>GRADIL DE ALUMINIO ANODIZADO TIPO BARRA CHATA PARA VARANDAS, ALTURA 1,0M</v>
          </cell>
          <cell r="C10831" t="str">
            <v>M</v>
          </cell>
          <cell r="D10831">
            <v>445.52</v>
          </cell>
        </row>
        <row r="10832">
          <cell r="A10832" t="str">
            <v>73737/3</v>
          </cell>
          <cell r="B10832" t="str">
            <v>GRADIL DE ALUMINIO ANODIZADO TIPO BARRA CHATA PARA VARANDAS, ALTURA 1,2M</v>
          </cell>
          <cell r="C10832" t="str">
            <v>M</v>
          </cell>
          <cell r="D10832">
            <v>524.22</v>
          </cell>
        </row>
        <row r="10833">
          <cell r="A10833" t="str">
            <v>73739/1</v>
          </cell>
          <cell r="B10833" t="str">
            <v>PINTURA ESMALTE ACETINADO EM MADEIRA, DUAS DEMAOS</v>
          </cell>
          <cell r="C10833" t="str">
            <v>M2</v>
          </cell>
          <cell r="D10833">
            <v>13.4</v>
          </cell>
        </row>
        <row r="10834">
          <cell r="A10834" t="str">
            <v>73743/1</v>
          </cell>
          <cell r="B10834" t="str">
            <v>PISO EM PEDRA SÃO TOME ASSENTADO SOBRE ARGAMASSA 1:3 (CIMENTO E AREIA) REJUNTADO COM CIMENTO BRANCO</v>
          </cell>
          <cell r="C10834" t="str">
            <v>M2</v>
          </cell>
          <cell r="D10834">
            <v>185.72</v>
          </cell>
        </row>
        <row r="10835">
          <cell r="A10835" t="str">
            <v>73749/1</v>
          </cell>
          <cell r="B10835" t="str">
            <v>CAIXA ENTERRADA PARA INSTALACOES TELEFONICAS TIPO R1 0,60X0,35X0,50M EM BLOCOS DE CONCRETO ESTRUTURAL</v>
          </cell>
          <cell r="C10835" t="str">
            <v>UN</v>
          </cell>
          <cell r="D10835">
            <v>163.06</v>
          </cell>
        </row>
        <row r="10836">
          <cell r="A10836" t="str">
            <v>73749/2</v>
          </cell>
          <cell r="B10836" t="str">
            <v>CAIXA ENTERRADA PARA INSTALACOES TELEFONICAS TIPO R2 1,07X0,52X0,50M EM BLOCOS DE CONCRETO ESTRUTURAL</v>
          </cell>
          <cell r="C10836" t="str">
            <v>UN</v>
          </cell>
          <cell r="D10836">
            <v>296.31</v>
          </cell>
        </row>
        <row r="10837">
          <cell r="A10837" t="str">
            <v>73749/3</v>
          </cell>
          <cell r="B10837" t="str">
            <v>CAIXA ENTERRADA PARA INSTALACOES TELEFONICAS TIPO R3 1,30X1,20X1,20M EM BLOCOS DE CONCRETO ESTRUTURAL</v>
          </cell>
          <cell r="C10837" t="str">
            <v>UN</v>
          </cell>
          <cell r="D10837">
            <v>972.35</v>
          </cell>
        </row>
        <row r="10838">
          <cell r="A10838" t="str">
            <v>73753/1</v>
          </cell>
          <cell r="B10838" t="str">
            <v>IMPERMEABILIZACAO DE SUPERFICIE COM MANTA ASFALTICA PROTEGIDA COM FILME DE ALUMINIO GOFRADO (DE ESPESSURA 0,8MM), INCLUSA APLICACAO DE  EMULSAO ASFALTICA, E=3MM.</v>
          </cell>
          <cell r="C10838" t="str">
            <v>M2</v>
          </cell>
          <cell r="D10838">
            <v>72.319999999999993</v>
          </cell>
        </row>
        <row r="10839">
          <cell r="A10839" t="str">
            <v>73758/1</v>
          </cell>
          <cell r="B10839" t="str">
            <v>LEVANTAMENTO SECAO TRANSVERSAL C/NIVEL TERRENO NAO ACIDENTADO VEGETAÇÃO DENSA INCLUSIVE DESENHO ESC 1:200 EM PAPEL VEGETAL MILIMETRADO (MEDIDO P/M SECAO), INCLUSIVE NIVELADOR, AUXILIAR DE CALCULO TOPOGRAFICO E DESENHISTA.</v>
          </cell>
          <cell r="C10839" t="str">
            <v>M</v>
          </cell>
          <cell r="D10839">
            <v>1.46</v>
          </cell>
        </row>
        <row r="10840">
          <cell r="A10840" t="str">
            <v>73759/2</v>
          </cell>
          <cell r="B10840" t="str">
            <v>PRE-MISTURADO A FRIO COM EMULSAO RM-1C, INCLUSO USINAGEM E APLICACAO, EXCLUSIVE TRANSPORTE</v>
          </cell>
          <cell r="C10840" t="str">
            <v>M3</v>
          </cell>
          <cell r="D10840">
            <v>317.98</v>
          </cell>
        </row>
        <row r="10841">
          <cell r="A10841" t="str">
            <v>73760/1</v>
          </cell>
          <cell r="B10841" t="str">
            <v>CAPA SELANTE COMPREENDENDO APLICAÇÃO DE ASFALTO NA PROPORÇÃO DE 0,7 A 1,5L / M2, DISTRIBUIÇÃO DE AGREGADOS DE 5 A 15KG/M2 E COMPACTAÇÃO COM ROLO - COM USO DA EMULSAO RR-2C, INCLUSO APLICACAO E COMPACTACAO</v>
          </cell>
          <cell r="C10841" t="str">
            <v>M2</v>
          </cell>
          <cell r="D10841">
            <v>3.05</v>
          </cell>
        </row>
        <row r="10842">
          <cell r="A10842" t="str">
            <v>73762/2</v>
          </cell>
          <cell r="B10842" t="str">
            <v>IMPERMEABILIZACAO DE SUPERFICIE COM ADESIVO LIQUIDO SOBRE CIMENTO CRISTALIZANTE, INCLUSO VEU DE FIBRA DE VIDRO.</v>
          </cell>
          <cell r="C10842" t="str">
            <v>M2</v>
          </cell>
          <cell r="D10842">
            <v>79.319999999999993</v>
          </cell>
        </row>
        <row r="10843">
          <cell r="A10843" t="str">
            <v>73762/4</v>
          </cell>
          <cell r="B10843" t="str">
            <v>IMPERMEABILIZACAO DE SUPERFICIE COM ASFALTO ELASTOMERICO, INCLUSOS PRIMER E VEU DE FIBRA DE VIDRO.</v>
          </cell>
          <cell r="C10843" t="str">
            <v>M2</v>
          </cell>
          <cell r="D10843">
            <v>125.27</v>
          </cell>
        </row>
        <row r="10844">
          <cell r="A10844" t="str">
            <v>73767/1</v>
          </cell>
          <cell r="B10844" t="str">
            <v>GRAMPO PARALELO EM ALUMINIO FUNDIDO OU ESTRUDADO DE 2 PARAFUSOS, PARA CABO DE 6 A 50 MM2, PASTA ANTIOXIDANTE. FORNEC E INSTALAÇÃO.</v>
          </cell>
          <cell r="C10844" t="str">
            <v>UN</v>
          </cell>
          <cell r="D10844">
            <v>9.14</v>
          </cell>
        </row>
        <row r="10845">
          <cell r="A10845" t="str">
            <v>73767/2</v>
          </cell>
          <cell r="B10845" t="str">
            <v>ALCA PRE-FORMADA DISTRIBUIÇÃO EM  ACO RECOBERTO COM ALUMINIO PARA CABO 25MM2, ENCAPADO. FORNECIMENTO E INSTALAÇÃO.</v>
          </cell>
          <cell r="C10845" t="str">
            <v>UN</v>
          </cell>
          <cell r="D10845">
            <v>8.66</v>
          </cell>
        </row>
        <row r="10846">
          <cell r="A10846" t="str">
            <v>73767/3</v>
          </cell>
          <cell r="B10846" t="str">
            <v>LACO DE ROLDANA PRE-FORMADO ACO RECOBERTO DE ALUMINIO PARA CABO DE ALUMINIO NU BITOLA 25MM2 - FORNECIMENTO E COLOCACAO</v>
          </cell>
          <cell r="C10846" t="str">
            <v>UN</v>
          </cell>
          <cell r="D10846">
            <v>6.22</v>
          </cell>
        </row>
        <row r="10847">
          <cell r="A10847" t="str">
            <v>73767/4</v>
          </cell>
          <cell r="B10847" t="str">
            <v>ALCA PRE-FORMADA DISTRIBUICAO EM ACO RECOBERTO COM ALUMINIO NU PARA CABO 25MM2, ENCAPADO. FORNECIMENTO E INSTALACAO.</v>
          </cell>
          <cell r="C10847" t="str">
            <v>UN</v>
          </cell>
          <cell r="D10847">
            <v>4</v>
          </cell>
        </row>
        <row r="10848">
          <cell r="A10848" t="str">
            <v>73767/5</v>
          </cell>
          <cell r="B10848" t="str">
            <v>ALCA PRE-FORMADA SERV DE ACO RECOB C/ALUM NU ENCAPADO 25MM2 (BITOLA)  CONF PROJ A4-148-CP RIOLUZ FORNECIMENTO E COLOCACAO</v>
          </cell>
          <cell r="C10848" t="str">
            <v>UN</v>
          </cell>
          <cell r="D10848">
            <v>3.64</v>
          </cell>
        </row>
        <row r="10849">
          <cell r="A10849" t="str">
            <v>73768/1</v>
          </cell>
          <cell r="B10849" t="str">
            <v>FIO TELEFONICO FI 0,6MM, 2 CONDUTORES (USO INTERNO)-  FORNECIMENTO E INSTALACAO</v>
          </cell>
          <cell r="C10849" t="str">
            <v>M</v>
          </cell>
          <cell r="D10849">
            <v>2.11</v>
          </cell>
        </row>
        <row r="10850">
          <cell r="A10850" t="str">
            <v>73768/10</v>
          </cell>
          <cell r="B10850" t="str">
            <v>CABO TELEFONICO CCI-50 2 PARES (USO INTERNO) - FORNECIMENTO E INSTALACAO</v>
          </cell>
          <cell r="C10850" t="str">
            <v>M</v>
          </cell>
          <cell r="D10850">
            <v>2.04</v>
          </cell>
        </row>
        <row r="10851">
          <cell r="A10851" t="str">
            <v>73768/11</v>
          </cell>
          <cell r="B10851" t="str">
            <v>CABO TELEFONICO CCI-50 3 PARES (USO INTERNO) - FORNECIMENTO E INSTALACAO</v>
          </cell>
          <cell r="C10851" t="str">
            <v>M</v>
          </cell>
          <cell r="D10851">
            <v>2.81</v>
          </cell>
        </row>
        <row r="10852">
          <cell r="A10852" t="str">
            <v>73768/12</v>
          </cell>
          <cell r="B10852" t="str">
            <v>CABO TELEFONICO CCI-50 4 PARES (USO INTERNO) - FORNECIMENTO E INSTALACAO</v>
          </cell>
          <cell r="C10852" t="str">
            <v>M</v>
          </cell>
          <cell r="D10852">
            <v>3.72</v>
          </cell>
        </row>
        <row r="10853">
          <cell r="A10853" t="str">
            <v>73768/13</v>
          </cell>
          <cell r="B10853" t="str">
            <v>CABO TELEFONICO CCI-50 5 PARES (USO INTERNO) - FORNECIMENTO E INSTALACAO</v>
          </cell>
          <cell r="C10853" t="str">
            <v>M</v>
          </cell>
          <cell r="D10853">
            <v>5</v>
          </cell>
        </row>
        <row r="10854">
          <cell r="A10854" t="str">
            <v>73768/14</v>
          </cell>
          <cell r="B10854" t="str">
            <v>CABO TELEFONICO CCI-50 6 PARES  (USO INTERNO) - FORNECIMENTO E INSTALACAO</v>
          </cell>
          <cell r="C10854" t="str">
            <v>M</v>
          </cell>
          <cell r="D10854">
            <v>6.21</v>
          </cell>
        </row>
        <row r="10855">
          <cell r="A10855" t="str">
            <v>73768/2</v>
          </cell>
          <cell r="B10855" t="str">
            <v>CABO TELEFONICO FE 1,0MM, 2 CONDUTORES (USO EXTERNO) - FORNECIMENTO E INSTALACAO</v>
          </cell>
          <cell r="C10855" t="str">
            <v>M</v>
          </cell>
          <cell r="D10855">
            <v>3</v>
          </cell>
        </row>
        <row r="10856">
          <cell r="A10856" t="str">
            <v>73768/3</v>
          </cell>
          <cell r="B10856" t="str">
            <v>CABO TELEFONICO CI-50 10 PARES (USO INTERNO) - FORNECIMENTO E INSTALACAO</v>
          </cell>
          <cell r="C10856" t="str">
            <v>M</v>
          </cell>
          <cell r="D10856">
            <v>10.34</v>
          </cell>
        </row>
        <row r="10857">
          <cell r="A10857" t="str">
            <v>73768/4</v>
          </cell>
          <cell r="B10857" t="str">
            <v>CABO TELEFONICO CI-50 20PARES (USO INTERNO) - FORNECIMENTO E INSTALACAO</v>
          </cell>
          <cell r="C10857" t="str">
            <v>M</v>
          </cell>
          <cell r="D10857">
            <v>18.57</v>
          </cell>
        </row>
        <row r="10858">
          <cell r="A10858" t="str">
            <v>73768/5</v>
          </cell>
          <cell r="B10858" t="str">
            <v>CABO TELEFONICO CI-50 30PARES (USO INTERNO) - FORNECIMENTO E INSTALACAO</v>
          </cell>
          <cell r="C10858" t="str">
            <v>M</v>
          </cell>
          <cell r="D10858">
            <v>24.8</v>
          </cell>
        </row>
        <row r="10859">
          <cell r="A10859" t="str">
            <v>73768/6</v>
          </cell>
          <cell r="B10859" t="str">
            <v>CABO TELEFONICO CI-50 50PARES (USO INTERNO) - FORNECIMENTO E INSTALACAO</v>
          </cell>
          <cell r="C10859" t="str">
            <v>M</v>
          </cell>
          <cell r="D10859">
            <v>42.7</v>
          </cell>
        </row>
        <row r="10860">
          <cell r="A10860" t="str">
            <v>73768/7</v>
          </cell>
          <cell r="B10860" t="str">
            <v>CABO TELEFONICO CI-50 75 PARES (USO INTERNO) - FORNECIMENTO E INSTALACAO</v>
          </cell>
          <cell r="C10860" t="str">
            <v>M</v>
          </cell>
          <cell r="D10860">
            <v>68.36</v>
          </cell>
        </row>
        <row r="10861">
          <cell r="A10861" t="str">
            <v>73768/8</v>
          </cell>
          <cell r="B10861" t="str">
            <v>CABO TELEFONICO CI-50 200 PARES (USO INTERNO) - FORNECIMENTO E INSTALACAO</v>
          </cell>
          <cell r="C10861" t="str">
            <v>M</v>
          </cell>
          <cell r="D10861">
            <v>165.36</v>
          </cell>
        </row>
        <row r="10862">
          <cell r="A10862" t="str">
            <v>73768/9</v>
          </cell>
          <cell r="B10862" t="str">
            <v>CABO TELEFONICO CCI-50 1 PAR (USO INTERNO) - FORNECIMENTO E INSTALACAO</v>
          </cell>
          <cell r="C10862" t="str">
            <v>M</v>
          </cell>
          <cell r="D10862">
            <v>1.44</v>
          </cell>
        </row>
        <row r="10863">
          <cell r="A10863" t="str">
            <v>73769/1</v>
          </cell>
          <cell r="B10863" t="str">
            <v>POSTE ACO CONICO CONTINUO CURVO SIMPLES SEM BASE C/JANELA 9M (INSPECAO) - FORNECIMENTO E INSTALACAO</v>
          </cell>
          <cell r="C10863" t="str">
            <v>UN</v>
          </cell>
          <cell r="D10863">
            <v>1274.96</v>
          </cell>
        </row>
        <row r="10864">
          <cell r="A10864" t="str">
            <v>73769/2</v>
          </cell>
          <cell r="B10864" t="str">
            <v>POSTE DE AÇO CONICO CONTÍNUO CURVO SIMPLES, FLANGEADO, COM JANELA DE INSPEÇÃO H=9M - FORNECIMENTO E INSTALACAO</v>
          </cell>
          <cell r="C10864" t="str">
            <v>UN</v>
          </cell>
          <cell r="D10864">
            <v>1276.6400000000001</v>
          </cell>
        </row>
        <row r="10865">
          <cell r="A10865" t="str">
            <v>73769/3</v>
          </cell>
          <cell r="B10865" t="str">
            <v>POSTE DE ACO CONICO CONTINUO CURVO DUPLO, FLANGEADO, COM JANELA DE INSPECAO H=9M - FORNECIMENTO E INSTALACAO</v>
          </cell>
          <cell r="C10865" t="str">
            <v>UN</v>
          </cell>
          <cell r="D10865">
            <v>1316.36</v>
          </cell>
        </row>
        <row r="10866">
          <cell r="A10866" t="str">
            <v>73769/4</v>
          </cell>
          <cell r="B10866" t="str">
            <v>POSTE DE ACO CONICO CONTINUO RETO, FLANGEADO, H=9M - FORNECIMENTO E INSTALACAO</v>
          </cell>
          <cell r="C10866" t="str">
            <v>UN</v>
          </cell>
          <cell r="D10866">
            <v>1328.75</v>
          </cell>
        </row>
        <row r="10867">
          <cell r="A10867" t="str">
            <v>73770/1</v>
          </cell>
          <cell r="B10867" t="str">
            <v>BARREIRA PRE-MOLDADA EXTERNA CONCRETO ARMADO 0,25X0,40X1,14M FCK=25MPA ACO CA-50 INCL VIGOTA HORIZONTAL MONTANTE A CADA 1,00M  FERROS DE LIGACAO E MATERIAIS.</v>
          </cell>
          <cell r="C10867" t="str">
            <v>M</v>
          </cell>
          <cell r="D10867">
            <v>444.02</v>
          </cell>
        </row>
        <row r="10868">
          <cell r="A10868" t="str">
            <v>73770/2</v>
          </cell>
          <cell r="B10868" t="str">
            <v>BARREIRA DUPLA PRE-MOL INTER CONCRETO ARMADO 0,15X0,65X0,77M FCK=25MPA ACO CA-50 INCL FERROS DE LIGACAO E MATERIAIS.</v>
          </cell>
          <cell r="C10868" t="str">
            <v>M</v>
          </cell>
          <cell r="D10868">
            <v>384.77</v>
          </cell>
        </row>
        <row r="10869">
          <cell r="A10869" t="str">
            <v>73771/1</v>
          </cell>
          <cell r="B10869" t="str">
            <v>PROTENSAO DE TIRANTES DE BARRA DE ACO CA-50 EXCL MATERIAIS</v>
          </cell>
          <cell r="C10869" t="str">
            <v>UN</v>
          </cell>
          <cell r="D10869">
            <v>21.12</v>
          </cell>
        </row>
        <row r="10870">
          <cell r="A10870" t="str">
            <v>73774/1</v>
          </cell>
          <cell r="B10870" t="str">
            <v>DIVISORIA EM MARMORITE ESPESSURA 35MM, CHUMBAMENTO NO PISO E PAREDE COM ARGAMASSA DE CIMENTO E AREIA, POLIMENTO MANUAL, EXCLUSIVE FERRAGENS</v>
          </cell>
          <cell r="C10870" t="str">
            <v>M2</v>
          </cell>
          <cell r="D10870">
            <v>246.47</v>
          </cell>
        </row>
        <row r="10871">
          <cell r="A10871" t="str">
            <v>73775/1</v>
          </cell>
          <cell r="B10871" t="str">
            <v>EXTINTOR INCENDIO TP PO QUIMICO 4KG FORNECIMENTO E COLOCACAO</v>
          </cell>
          <cell r="C10871" t="str">
            <v>UN</v>
          </cell>
          <cell r="D10871">
            <v>142.61000000000001</v>
          </cell>
        </row>
        <row r="10872">
          <cell r="A10872" t="str">
            <v>73775/2</v>
          </cell>
          <cell r="B10872" t="str">
            <v>EXTINTOR INCENDIO AGUA-PRESSURIZADA 10L INCL SUPORTE PAREDE CARGA     COMPLETA FORNECIMENTO E COLOCACAO</v>
          </cell>
          <cell r="C10872" t="str">
            <v>UN</v>
          </cell>
          <cell r="D10872">
            <v>146.94</v>
          </cell>
        </row>
        <row r="10873">
          <cell r="A10873" t="str">
            <v>73780/1</v>
          </cell>
          <cell r="B10873" t="str">
            <v>CHAVE FUSIVEL UNIPOLAR, 15KV - 100A, EQUIPADA COM COMANDO PARA HASTE DE MANOBRA .       FORNECIMENTO E INSTALAÇÃO.</v>
          </cell>
          <cell r="C10873" t="str">
            <v>UN</v>
          </cell>
          <cell r="D10873">
            <v>299.35000000000002</v>
          </cell>
        </row>
        <row r="10874">
          <cell r="A10874" t="str">
            <v>73780/2</v>
          </cell>
          <cell r="B10874" t="str">
            <v>CHAVE BLINDADA TRIPOLAR 250V, 30A - FORNECIMENTO E INSTALACAO</v>
          </cell>
          <cell r="C10874" t="str">
            <v>UN</v>
          </cell>
          <cell r="D10874">
            <v>202.61</v>
          </cell>
        </row>
        <row r="10875">
          <cell r="A10875" t="str">
            <v>73780/3</v>
          </cell>
          <cell r="B10875" t="str">
            <v>CHAVE BLINDADA TRIPOLAR 250V, 60A - FORNECIMENTO E INSTALACAO</v>
          </cell>
          <cell r="C10875" t="str">
            <v>UN</v>
          </cell>
          <cell r="D10875">
            <v>311.11</v>
          </cell>
        </row>
        <row r="10876">
          <cell r="A10876" t="str">
            <v>73780/4</v>
          </cell>
          <cell r="B10876" t="str">
            <v>CHAVE BLINDADA TRIPOLAR 250V, 100A - FORNECIMENTO E INSTALACAO</v>
          </cell>
          <cell r="C10876" t="str">
            <v>UN</v>
          </cell>
          <cell r="D10876">
            <v>574.09</v>
          </cell>
        </row>
        <row r="10877">
          <cell r="A10877" t="str">
            <v>73781/1</v>
          </cell>
          <cell r="B10877" t="str">
            <v>MUFLA TERMINAL PRIMARIA UNIPOLAR USO INTERNO PARA CABO 35/120MM2, ISOLACAO 15/25KV EM EPR - BORRACHA DE SILICONE. FORNECIMENTO E INSTALACAO.</v>
          </cell>
          <cell r="C10877" t="str">
            <v>UN</v>
          </cell>
          <cell r="D10877">
            <v>278.77</v>
          </cell>
        </row>
        <row r="10878">
          <cell r="A10878" t="str">
            <v>73781/2</v>
          </cell>
          <cell r="B10878" t="str">
            <v>ISOLADOR DE PINO TP HI-POT CILINDRICO CLASSE 15KV. FORNECIMENTO E INSTALACAO.</v>
          </cell>
          <cell r="C10878" t="str">
            <v>UN</v>
          </cell>
          <cell r="D10878">
            <v>24.6</v>
          </cell>
        </row>
        <row r="10879">
          <cell r="A10879" t="str">
            <v>73781/3</v>
          </cell>
          <cell r="B10879" t="str">
            <v>ISOLADOR DE SUSPENSAO (DISCO) TP CAVILHA CLASSE 15KV - 6''. FORNECIMENTO E INSTALACAO.</v>
          </cell>
          <cell r="C10879" t="str">
            <v>UN</v>
          </cell>
          <cell r="D10879">
            <v>75.459999999999994</v>
          </cell>
        </row>
        <row r="10880">
          <cell r="A10880" t="str">
            <v>73782/2</v>
          </cell>
          <cell r="B10880" t="str">
            <v>TERMINAL METALICO A PRESSAO PARA 1 CABO DE 50 MM2 - FORNECIMENTO E INSTALACAO</v>
          </cell>
          <cell r="C10880" t="str">
            <v>UN</v>
          </cell>
          <cell r="D10880">
            <v>30.37</v>
          </cell>
        </row>
        <row r="10881">
          <cell r="A10881" t="str">
            <v>73782/3</v>
          </cell>
          <cell r="B10881" t="str">
            <v>TERMINAL METALICO A PRESSAO PARA 1 CABO DE 95 MM2 - FORNECIMENTO E INSTALACAO</v>
          </cell>
          <cell r="C10881" t="str">
            <v>UN</v>
          </cell>
          <cell r="D10881">
            <v>47.07</v>
          </cell>
        </row>
        <row r="10882">
          <cell r="A10882" t="str">
            <v>73782/4</v>
          </cell>
          <cell r="B10882" t="str">
            <v>TERMINAL A PRESSAO REFORCADO PARA CONEXAO DE CABO DE COBRE A BARRA, CABO 150 E 185MM2 - FORNECIMENTO E INSTALACAO</v>
          </cell>
          <cell r="C10882" t="str">
            <v>UN</v>
          </cell>
          <cell r="D10882">
            <v>112.11</v>
          </cell>
        </row>
        <row r="10883">
          <cell r="A10883" t="str">
            <v>73782/5</v>
          </cell>
          <cell r="B10883" t="str">
            <v>TERMINAL METALICO A PRESSAO P/ 1 CABO DE COBRE DE 25 MM2 COM 1 FURO DE FIXAÇÃO - FORNECIMENTO E INSTALACAO</v>
          </cell>
          <cell r="C10883" t="str">
            <v>UN</v>
          </cell>
          <cell r="D10883">
            <v>18.690000000000001</v>
          </cell>
        </row>
        <row r="10884">
          <cell r="A10884" t="str">
            <v>73783/1</v>
          </cell>
          <cell r="B10884" t="str">
            <v>POSTE CONCRETO SECAO CIRCULAR COMPRIMENTO=5M CARGA NOMINAL TOPO 100KG INCLUSIVE ESCAVACAO EXCLUSIVE TRANSPORTE - FORNECIMENTO E COLOCACAO</v>
          </cell>
          <cell r="C10884" t="str">
            <v>UN</v>
          </cell>
          <cell r="D10884">
            <v>529.47</v>
          </cell>
        </row>
        <row r="10885">
          <cell r="A10885" t="str">
            <v>73783/10</v>
          </cell>
          <cell r="B10885" t="str">
            <v>POSTE CONCRETO SEÇÃO CIRCULAR COMPRIMENTO=11M  CARGA NOMINAL NO TOPO 400KG INCLUSIVE ESCAVACAO EXCLUSIVE TRANSPORTE - FORNECIMENTO E COLOCAÇÃO</v>
          </cell>
          <cell r="C10885" t="str">
            <v>UN</v>
          </cell>
          <cell r="D10885">
            <v>1320.35</v>
          </cell>
        </row>
        <row r="10886">
          <cell r="A10886" t="str">
            <v>73783/11</v>
          </cell>
          <cell r="B10886" t="str">
            <v>POSTE CONCRETO SEÇÃO CIRCULAR COMPRIMENTO=14M  CARGA NOMINAL NO TOPO 400KG INCLUSIVE ESCAVACAO EXCLUSIVE TRANSPORTE - FORNECIMENTO E COLOCAÇÃO</v>
          </cell>
          <cell r="C10886" t="str">
            <v>UN</v>
          </cell>
          <cell r="D10886">
            <v>2018.1</v>
          </cell>
        </row>
        <row r="10887">
          <cell r="A10887" t="str">
            <v>73783/12</v>
          </cell>
          <cell r="B10887" t="str">
            <v>POSTE CONCRETO SEÇÃO CIRCULAR COMPRIMENTO=7M CARGA NOMINAL NO TOPO 300KG INCLUSIVE ESCAVACAO EXCLUSIVE TRANSPORTE - FORNECIMENTO E COLOCAÇÃO</v>
          </cell>
          <cell r="C10887" t="str">
            <v>UN</v>
          </cell>
          <cell r="D10887">
            <v>732.51</v>
          </cell>
        </row>
        <row r="10888">
          <cell r="A10888" t="str">
            <v>73783/14</v>
          </cell>
          <cell r="B10888" t="str">
            <v>POSTE CONCRETO SEÇÃO CIRCULAR COMPRIMENTO=9M CARGA NOMINAL NO TOPO 200KG INCLUSIVE ESCAVACAO EXCLUSIVE TRANSPORTE - FORNECIMENTO E COLOCAÇÃO</v>
          </cell>
          <cell r="C10888" t="str">
            <v>UN</v>
          </cell>
          <cell r="D10888">
            <v>828.53</v>
          </cell>
        </row>
        <row r="10889">
          <cell r="A10889" t="str">
            <v>73783/15</v>
          </cell>
          <cell r="B10889" t="str">
            <v>POSTE CONCRETO SEÇÃO CIRCULAR COMPRIMENTO=9M CARGA NOMINAL NO TOPO 300KG INCLUSIVE ESCAVACAO EXCLUSIVE TRANSPORTE - FORNECIMENTO E COLOCAÇÃO</v>
          </cell>
          <cell r="C10889" t="str">
            <v>UN</v>
          </cell>
          <cell r="D10889">
            <v>889.9</v>
          </cell>
        </row>
        <row r="10890">
          <cell r="A10890" t="str">
            <v>73783/16</v>
          </cell>
          <cell r="B10890" t="str">
            <v>POSTE CONCRETO SEÇÃO CIRCULAR COMPRIMENTO=9M CARGA NOMINAL NO TOPO 400KG INCLUSIVE ESCAVACAO EXCLUSIVE TRANSPORTE - FORNECIMENTO E COLOCAÇÃO</v>
          </cell>
          <cell r="C10890" t="str">
            <v>UN</v>
          </cell>
          <cell r="D10890">
            <v>1057.28</v>
          </cell>
        </row>
        <row r="10891">
          <cell r="A10891" t="str">
            <v>73783/17</v>
          </cell>
          <cell r="B10891" t="str">
            <v>POSTE CONCRETO SEÇÃO CIRCULAR COMPRIMENTO=10M CARGA NOMINAL NO TOPO 600KG INCLUSIVE ESCAVACAO EXCLUSIVE TRANSPORTE - FORNECIMENTO E COLOCAÇÃO</v>
          </cell>
          <cell r="C10891" t="str">
            <v>UN</v>
          </cell>
          <cell r="D10891">
            <v>1398.14</v>
          </cell>
        </row>
        <row r="10892">
          <cell r="A10892" t="str">
            <v>73783/3</v>
          </cell>
          <cell r="B10892" t="str">
            <v>POSTE CONCRETO SEÇÃO CIRCULAR COMPRIMENTO=5M CARGA NOMINAL TOPO 300KG INCLUSIVE ESCAVACAO EXCLUSIVE TRANSPORTE - FORNECIMENTO E COLOCAÇÃO</v>
          </cell>
          <cell r="C10892" t="str">
            <v>UN</v>
          </cell>
          <cell r="D10892">
            <v>490.98</v>
          </cell>
        </row>
        <row r="10893">
          <cell r="A10893" t="str">
            <v>73783/5</v>
          </cell>
          <cell r="B10893" t="str">
            <v>POSTE CONCRETO SEÇÃO CIRCULAR COMPRIMENTO=7M CARGA NOMINAL TOPO 100KG INCLUSIVE ESCAVACAO EXCLUSIVE TRANSPORTE - FORNECIMENTO E COLOCAÇÃO</v>
          </cell>
          <cell r="C10893" t="str">
            <v>UN</v>
          </cell>
          <cell r="D10893">
            <v>543.47</v>
          </cell>
        </row>
        <row r="10894">
          <cell r="A10894" t="str">
            <v>73783/6</v>
          </cell>
          <cell r="B10894" t="str">
            <v>POSTE CONCRETO SEÇÃO CIRCULAR COMPRIMENTO=7M CARGA NOMINAL TOPO 200KG INCLUSIVE ESCAVACAO EXCLUSIVE TRANSPORTE - FORNECIMENTO E COLOCAÇÃO</v>
          </cell>
          <cell r="C10894" t="str">
            <v>UN</v>
          </cell>
          <cell r="D10894">
            <v>634.47</v>
          </cell>
        </row>
        <row r="10895">
          <cell r="A10895" t="str">
            <v>73783/8</v>
          </cell>
          <cell r="B10895" t="str">
            <v>POSTE CONCRETO SEÇÃO CIRCULAR COMPRIMENTO=11M  E CARGA NOMINAL 200KG INCLUSIVE ESCAVACAO EXCLUSIVE TRANSPORTE - FORNECIMENTO E COLOCAÇÃO</v>
          </cell>
          <cell r="C10895" t="str">
            <v>UN</v>
          </cell>
          <cell r="D10895">
            <v>1107.7</v>
          </cell>
        </row>
        <row r="10896">
          <cell r="A10896" t="str">
            <v>73783/9</v>
          </cell>
          <cell r="B10896" t="str">
            <v>POSTE CONCRETO SEÇÃO CIRCULAR COMPRIMENTO=11M  CARGA NOMINAL NO TOPO 300KG INCLUSIVE ESCAVACAO EXCLUSIVE TRANSPORTE - FORNECIMENTO E COLOCAÇÃO</v>
          </cell>
          <cell r="C10896" t="str">
            <v>UN</v>
          </cell>
          <cell r="D10896">
            <v>1110.05</v>
          </cell>
        </row>
        <row r="10897">
          <cell r="A10897" t="str">
            <v>73787/1</v>
          </cell>
          <cell r="B10897" t="str">
            <v>ALAMBRADO EM TUBOS DE ACO GALVANIZADO, COM COSTURA, DIN 2440, DIAMETRO 2", ALTURA 3M, FIXADOS A CADA 2M EM BLOCOS DE CONCRETO, COM TELA DE ARAME GALVANIZADO REVESTIDO COM PVC, FIO 12 BWG E MALHA 7,5X7,5CM</v>
          </cell>
          <cell r="C10897" t="str">
            <v>M2</v>
          </cell>
          <cell r="D10897">
            <v>172.98</v>
          </cell>
        </row>
        <row r="10898">
          <cell r="A10898" t="str">
            <v>73788/2</v>
          </cell>
          <cell r="B10898" t="str">
            <v>GRADE EM MADEIRA PARA PROTECAO DE MUDAS DE ARVORES</v>
          </cell>
          <cell r="C10898" t="str">
            <v>UN</v>
          </cell>
          <cell r="D10898">
            <v>91.05</v>
          </cell>
        </row>
        <row r="10899">
          <cell r="A10899" t="str">
            <v>73790/2</v>
          </cell>
          <cell r="B10899" t="str">
            <v>REASSENTAMENTO DE PARALELEPIPEDO SOBRE COLCHAO DE PO DE PEDRA ESPESSURA 10CM, REJUNTADO COM BETUME E PEDRISCO, CONSIDERANDO APROVEITAMENTO DO PARALELEPIPEDO</v>
          </cell>
          <cell r="C10899" t="str">
            <v>M2</v>
          </cell>
          <cell r="D10899">
            <v>41.55</v>
          </cell>
        </row>
        <row r="10900">
          <cell r="A10900" t="str">
            <v>73790/4</v>
          </cell>
          <cell r="B10900" t="str">
            <v>REASSENTAMENTO DE PARALELEPIPEDO SOBRE COLCHAO DE PO DE PEDRA ESPESSURA 10CM, REJUNTADO COM ARGAMASSA TRACO 1:3 (CIMENTO E AREIA), CONSIDERANDO APROVEITAMENTO DO PARALELEPIPEDO</v>
          </cell>
          <cell r="C10900" t="str">
            <v>M2</v>
          </cell>
          <cell r="D10900">
            <v>36.590000000000003</v>
          </cell>
        </row>
        <row r="10901">
          <cell r="A10901" t="str">
            <v>73794/1</v>
          </cell>
          <cell r="B10901" t="str">
            <v>PINTURA COM TINTA PROTETORA ACABAMENTO GRAFITE ESMALTE SOBRE SUPERFICIE METALICA, 2 DEMAOS</v>
          </cell>
          <cell r="C10901" t="str">
            <v>M2</v>
          </cell>
          <cell r="D10901">
            <v>28.64</v>
          </cell>
        </row>
        <row r="10902">
          <cell r="A10902" t="str">
            <v>73795/1</v>
          </cell>
          <cell r="B10902" t="str">
            <v>VÁLVULA DE RETENÇÃO VERTICAL Ø 20MM (3/4") - FORNECIMENTO E INSTALAÇÃO</v>
          </cell>
          <cell r="C10902" t="str">
            <v>UN</v>
          </cell>
          <cell r="D10902">
            <v>56.39</v>
          </cell>
        </row>
        <row r="10903">
          <cell r="A10903" t="str">
            <v>73795/10</v>
          </cell>
          <cell r="B10903" t="str">
            <v>VÁLVULA DE RETENÇÃO HORIZONTAL Ø 32MM (1.1/4") - FORNECIMENTO E INSTALAÇÃO</v>
          </cell>
          <cell r="C10903" t="str">
            <v>UN</v>
          </cell>
          <cell r="D10903">
            <v>137.35</v>
          </cell>
        </row>
        <row r="10904">
          <cell r="A10904" t="str">
            <v>73795/11</v>
          </cell>
          <cell r="B10904" t="str">
            <v>VÁLVULA DE RETENÇÃO HORIZONTAL Ø 40MM (1.1/2") - FORNECIMENTO E INSTALAÇÃO</v>
          </cell>
          <cell r="C10904" t="str">
            <v>UN</v>
          </cell>
          <cell r="D10904">
            <v>154.5</v>
          </cell>
        </row>
        <row r="10905">
          <cell r="A10905" t="str">
            <v>73795/12</v>
          </cell>
          <cell r="B10905" t="str">
            <v>VÁLVULA DE RETENÇÃO HORIZONTAL Ø 50MM (2") - FORNECIMENTO E INSTALAÇÃO</v>
          </cell>
          <cell r="C10905" t="str">
            <v>UN</v>
          </cell>
          <cell r="D10905">
            <v>207.48</v>
          </cell>
        </row>
        <row r="10906">
          <cell r="A10906" t="str">
            <v>73795/13</v>
          </cell>
          <cell r="B10906" t="str">
            <v>VÁLVULA DE RETENÇÃO HORIZONTAL Ø 65MM (2.1/2") - FORNECIMENTO E INSTALAÇÃO</v>
          </cell>
          <cell r="C10906" t="str">
            <v>UN</v>
          </cell>
          <cell r="D10906">
            <v>295.93</v>
          </cell>
        </row>
        <row r="10907">
          <cell r="A10907" t="str">
            <v>73795/14</v>
          </cell>
          <cell r="B10907" t="str">
            <v>VÁLVULA DE RETENÇÃO HORIZONTAL Ø 80MM (3") - FORNECIMENTO E INSTALAÇÃO</v>
          </cell>
          <cell r="C10907" t="str">
            <v>UN</v>
          </cell>
          <cell r="D10907">
            <v>391.11</v>
          </cell>
        </row>
        <row r="10908">
          <cell r="A10908" t="str">
            <v>73795/15</v>
          </cell>
          <cell r="B10908" t="str">
            <v>VÁLVULA DE RETENÇÃO HORIZONTAL Ø 100MM (4") - FORNECIMENTO E INSTALAÇÃO</v>
          </cell>
          <cell r="C10908" t="str">
            <v>UN</v>
          </cell>
          <cell r="D10908">
            <v>598.72</v>
          </cell>
        </row>
        <row r="10909">
          <cell r="A10909" t="str">
            <v>73795/2</v>
          </cell>
          <cell r="B10909" t="str">
            <v>VÁLVULA DE RETENÇÃO VERTICAL Ø 25MM (1") - FORNECIMENTO E INSTALAÇÃO</v>
          </cell>
          <cell r="C10909" t="str">
            <v>UN</v>
          </cell>
          <cell r="D10909">
            <v>59.88</v>
          </cell>
        </row>
        <row r="10910">
          <cell r="A10910" t="str">
            <v>73795/3</v>
          </cell>
          <cell r="B10910" t="str">
            <v>VÁLVULA DE RETENÇÃO VERTICAL Ø 32MM (1.1/4") - FORNECIMENTO E INSTALAÇÃO</v>
          </cell>
          <cell r="C10910" t="str">
            <v>UN</v>
          </cell>
          <cell r="D10910">
            <v>80.3</v>
          </cell>
        </row>
        <row r="10911">
          <cell r="A10911" t="str">
            <v>73795/4</v>
          </cell>
          <cell r="B10911" t="str">
            <v>VÁLVULA DE RETENÇÃO VERTICAL Ø 40MM (1.1/2") - FORNECIMENTO E INSTALAÇÃO</v>
          </cell>
          <cell r="C10911" t="str">
            <v>UN</v>
          </cell>
          <cell r="D10911">
            <v>92.84</v>
          </cell>
        </row>
        <row r="10912">
          <cell r="A10912" t="str">
            <v>73795/5</v>
          </cell>
          <cell r="B10912" t="str">
            <v>VÁLVULA DE RETENÇÃO VERTICAL Ø 50MM (2") - FORNECIMENTO E INSTALAÇÃO</v>
          </cell>
          <cell r="C10912" t="str">
            <v>UN</v>
          </cell>
          <cell r="D10912">
            <v>125.03</v>
          </cell>
        </row>
        <row r="10913">
          <cell r="A10913" t="str">
            <v>73795/6</v>
          </cell>
          <cell r="B10913" t="str">
            <v>VÁLVULA DE RETENÇÃO VERTICAL Ø 80MM (3") - FORNECIMENTO E INSTALAÇÃO</v>
          </cell>
          <cell r="C10913" t="str">
            <v>UN</v>
          </cell>
          <cell r="D10913">
            <v>250.04</v>
          </cell>
        </row>
        <row r="10914">
          <cell r="A10914" t="str">
            <v>73795/7</v>
          </cell>
          <cell r="B10914" t="str">
            <v>VÁLVULA DE RETENÇÃO VERTICAL Ø 100MM (4") - FORNECIMENTO E INSTALAÇÃO</v>
          </cell>
          <cell r="C10914" t="str">
            <v>UN</v>
          </cell>
          <cell r="D10914">
            <v>421.22</v>
          </cell>
        </row>
        <row r="10915">
          <cell r="A10915" t="str">
            <v>73795/8</v>
          </cell>
          <cell r="B10915" t="str">
            <v>VÁLVULA DE RETENÇÃO HORIZONTAL Ø 20MM (3/4") - FORNECIMENTO E INSTALAÇÃO</v>
          </cell>
          <cell r="C10915" t="str">
            <v>UN</v>
          </cell>
          <cell r="D10915">
            <v>77.2</v>
          </cell>
        </row>
        <row r="10916">
          <cell r="A10916" t="str">
            <v>73795/9</v>
          </cell>
          <cell r="B10916" t="str">
            <v>VALVULA DE RETENCAO HORIZONTAL Ø 25MM (1) - FORNECIMENTO E INSTALACAO</v>
          </cell>
          <cell r="C10916" t="str">
            <v>UN</v>
          </cell>
          <cell r="D10916">
            <v>98.22</v>
          </cell>
        </row>
        <row r="10917">
          <cell r="A10917" t="str">
            <v>73796/1</v>
          </cell>
          <cell r="B10917" t="str">
            <v>VÁLVULA DE PÉ COM CRIVO Ø 20MM (3/4") - FORNECIMENTO E INSTALAÇÃO</v>
          </cell>
          <cell r="C10917" t="str">
            <v>UN</v>
          </cell>
          <cell r="D10917">
            <v>55.5</v>
          </cell>
        </row>
        <row r="10918">
          <cell r="A10918" t="str">
            <v>73796/2</v>
          </cell>
          <cell r="B10918" t="str">
            <v>VÁLVULA DE PÉ COM CRIVO Ø 25MM (1") - FORNECIMENTO E INSTALAÇÃO</v>
          </cell>
          <cell r="C10918" t="str">
            <v>UN</v>
          </cell>
          <cell r="D10918">
            <v>59.38</v>
          </cell>
        </row>
        <row r="10919">
          <cell r="A10919" t="str">
            <v>73796/3</v>
          </cell>
          <cell r="B10919" t="str">
            <v>VÁLVULA DE PÉ COM CRIVO Ø 40MM (1.1/2") - FORNECIMENTO E INSTALAÇÃO</v>
          </cell>
          <cell r="C10919" t="str">
            <v>UN</v>
          </cell>
          <cell r="D10919">
            <v>90.61</v>
          </cell>
        </row>
        <row r="10920">
          <cell r="A10920" t="str">
            <v>73796/4</v>
          </cell>
          <cell r="B10920" t="str">
            <v>VÁLVULA DE PÉ COM CRIVO Ø 50MM (2") - FORNECIMENTO E INSTALAÇÃO</v>
          </cell>
          <cell r="C10920" t="str">
            <v>UN</v>
          </cell>
          <cell r="D10920">
            <v>125.69</v>
          </cell>
        </row>
        <row r="10921">
          <cell r="A10921" t="str">
            <v>73796/5</v>
          </cell>
          <cell r="B10921" t="str">
            <v>VÁLVULA DE PÉ COM CRIVO Ø 65MM (2.1/2") - FORNECIMENTO E INSTALAÇÃO</v>
          </cell>
          <cell r="C10921" t="str">
            <v>UN</v>
          </cell>
          <cell r="D10921">
            <v>215.72</v>
          </cell>
        </row>
        <row r="10922">
          <cell r="A10922" t="str">
            <v>73796/6</v>
          </cell>
          <cell r="B10922" t="str">
            <v>VÁLVULA DE PÉ COM CRIVO Ø 80MM (3") - FORNECIMENTO E INSTALAÇÃO</v>
          </cell>
          <cell r="C10922" t="str">
            <v>UN</v>
          </cell>
          <cell r="D10922">
            <v>278.42</v>
          </cell>
        </row>
        <row r="10923">
          <cell r="A10923" t="str">
            <v>73796/7</v>
          </cell>
          <cell r="B10923" t="str">
            <v>VÁLVULA DE PÉ COM CRIVO Ø 100MM (4") - FORNECIMENTO E INSTALAÇÃO</v>
          </cell>
          <cell r="C10923" t="str">
            <v>UN</v>
          </cell>
          <cell r="D10923">
            <v>476.62</v>
          </cell>
        </row>
        <row r="10924">
          <cell r="A10924" t="str">
            <v>73798/1</v>
          </cell>
          <cell r="B10924" t="str">
            <v>DUTO ESPIRAL FLEXIVEL SINGELO PEAD D=50MM(2") REVESTIDO COM PVC COM FIO GUIA DE ACO GALVANIZADO, LANCADO DIRETO NO SOLO, INCL CONEXOES</v>
          </cell>
          <cell r="C10924" t="str">
            <v>M</v>
          </cell>
          <cell r="D10924">
            <v>19.87</v>
          </cell>
        </row>
        <row r="10925">
          <cell r="A10925" t="str">
            <v>73798/3</v>
          </cell>
          <cell r="B10925" t="str">
            <v>DUTO ESPIRAL FLEXIVEL SINGELO PEAD D=75MM(3") REVESTIDO COM PVC COM FIO GUIA DE ACO GALVANIZADO, LANCADO DIRETO NO SOLO, INCL CONEXOES</v>
          </cell>
          <cell r="C10925" t="str">
            <v>M</v>
          </cell>
          <cell r="D10925">
            <v>31.07</v>
          </cell>
        </row>
        <row r="10926">
          <cell r="A10926" t="str">
            <v>73799/1</v>
          </cell>
          <cell r="B10926" t="str">
            <v>GRELHA EM FERRO FUNDIDO SIMPLES COM REQUADRO, CARGA MÁXIMA 12,5 T,  300 X 1000 MM, E = 15 MM, FORNECIDA E ASSENTADA COM ARGAMASSA 1:4 CIMENTO:AREIA.</v>
          </cell>
          <cell r="C10926" t="str">
            <v>UN</v>
          </cell>
          <cell r="D10926">
            <v>300.48</v>
          </cell>
        </row>
        <row r="10927">
          <cell r="A10927" t="str">
            <v>73801/1</v>
          </cell>
          <cell r="B10927" t="str">
            <v>DEMOLICAO DE PISO DE ALTA RESISTENCIA</v>
          </cell>
          <cell r="C10927" t="str">
            <v>M2</v>
          </cell>
          <cell r="D10927">
            <v>21.07</v>
          </cell>
        </row>
        <row r="10928">
          <cell r="A10928" t="str">
            <v>73802/1</v>
          </cell>
          <cell r="B10928" t="str">
            <v>DEMOLICAO DE REVESTIMENTO DE ARGAMASSA DE CAL E AREIA</v>
          </cell>
          <cell r="C10928" t="str">
            <v>M2</v>
          </cell>
          <cell r="D10928">
            <v>7.02</v>
          </cell>
        </row>
        <row r="10929">
          <cell r="A10929" t="str">
            <v>73806/1</v>
          </cell>
          <cell r="B10929" t="str">
            <v>LIMPEZA DE SUPERFICIES COM JATO DE ALTA PRESSAO DE AR E AGUA</v>
          </cell>
          <cell r="C10929" t="str">
            <v>M2</v>
          </cell>
          <cell r="D10929">
            <v>1.48</v>
          </cell>
        </row>
        <row r="10930">
          <cell r="A10930" t="str">
            <v>73807/1</v>
          </cell>
          <cell r="B10930" t="str">
            <v>CORRIMAO EM MARMORITE, LARGURA 15CM</v>
          </cell>
          <cell r="C10930" t="str">
            <v>M</v>
          </cell>
          <cell r="D10930">
            <v>79.58</v>
          </cell>
        </row>
        <row r="10931">
          <cell r="A10931" t="str">
            <v>73813/1</v>
          </cell>
          <cell r="B10931" t="str">
            <v>JANELA DE MADEIRA ALMOFADADA 1A, 1,5X1,5M, DE ABRIR, INCLUSO GUARNICOES E DOBRADICAS</v>
          </cell>
          <cell r="C10931" t="str">
            <v>UN</v>
          </cell>
          <cell r="D10931">
            <v>1187.53</v>
          </cell>
        </row>
        <row r="10932">
          <cell r="A10932" t="str">
            <v>73816/1</v>
          </cell>
          <cell r="B10932" t="str">
            <v>EXECUCAO DE DRENO COM TUBOS DE PVC CORRUGADO FLEXIVEL PERFURADO - DN 100</v>
          </cell>
          <cell r="C10932" t="str">
            <v>M</v>
          </cell>
          <cell r="D10932">
            <v>24</v>
          </cell>
        </row>
        <row r="10933">
          <cell r="A10933" t="str">
            <v>73816/2</v>
          </cell>
          <cell r="B10933" t="str">
            <v>EXECUCAO DE DRENO VERTICAL COM PEDRISCO, DIAMETRO 200MM</v>
          </cell>
          <cell r="C10933" t="str">
            <v>M</v>
          </cell>
          <cell r="D10933">
            <v>22.67</v>
          </cell>
        </row>
        <row r="10934">
          <cell r="A10934" t="str">
            <v>73817/1</v>
          </cell>
          <cell r="B10934" t="str">
            <v>EMBASAMENTO DE MATERIAL GRANULAR - PO DE PEDRA</v>
          </cell>
          <cell r="C10934" t="str">
            <v>M3</v>
          </cell>
          <cell r="D10934">
            <v>72.81</v>
          </cell>
        </row>
        <row r="10935">
          <cell r="A10935" t="str">
            <v>73817/2</v>
          </cell>
          <cell r="B10935" t="str">
            <v>EMBASAMENTO DE MATERIAL GRANULAR - RACHAO</v>
          </cell>
          <cell r="C10935" t="str">
            <v>M3</v>
          </cell>
          <cell r="D10935">
            <v>97.47</v>
          </cell>
        </row>
        <row r="10936">
          <cell r="A10936" t="str">
            <v>73822/2</v>
          </cell>
          <cell r="B10936" t="str">
            <v>LIMPEZA MECANIZADA DE TERRENO COM REMOCAO DE CAMADA VEGETAL, UTILIZANDO MOTONIVELADORA</v>
          </cell>
          <cell r="C10936" t="str">
            <v>M2</v>
          </cell>
          <cell r="D10936">
            <v>0.51</v>
          </cell>
        </row>
        <row r="10937">
          <cell r="A10937" t="str">
            <v>73824/1</v>
          </cell>
          <cell r="B10937" t="str">
            <v>INSTALACAO DE MISTURADOR VERTICAL</v>
          </cell>
          <cell r="C10937" t="str">
            <v>UN</v>
          </cell>
          <cell r="D10937">
            <v>351.3</v>
          </cell>
        </row>
        <row r="10938">
          <cell r="A10938" t="str">
            <v>73825/2</v>
          </cell>
          <cell r="B10938" t="str">
            <v>VERTEDOR TRIANGULAR DE ALUMINIO</v>
          </cell>
          <cell r="C10938" t="str">
            <v>M2</v>
          </cell>
          <cell r="D10938">
            <v>782.65</v>
          </cell>
        </row>
        <row r="10939">
          <cell r="A10939" t="str">
            <v>73826/1</v>
          </cell>
          <cell r="B10939" t="str">
            <v>INSTALACAO DE COMPRESSOR DE AR, POTENCIA &lt;= 5 CV</v>
          </cell>
          <cell r="C10939" t="str">
            <v>UN</v>
          </cell>
          <cell r="D10939">
            <v>355.8</v>
          </cell>
        </row>
        <row r="10940">
          <cell r="A10940" t="str">
            <v>73826/2</v>
          </cell>
          <cell r="B10940" t="str">
            <v>INSTALACAO DE COMPRESSOR DE AR, POTENCIA &gt; 5 E &lt;= 10 CV</v>
          </cell>
          <cell r="C10940" t="str">
            <v>UN</v>
          </cell>
          <cell r="D10940">
            <v>462.54</v>
          </cell>
        </row>
        <row r="10941">
          <cell r="A10941" t="str">
            <v>73827/1</v>
          </cell>
          <cell r="B10941" t="str">
            <v>KIT CAVALETE PVC COM REGISTRO 1/2" - FORNECIMENTO E INSTALAÇÃO</v>
          </cell>
          <cell r="C10941" t="str">
            <v>UN</v>
          </cell>
          <cell r="D10941">
            <v>56.11</v>
          </cell>
        </row>
        <row r="10942">
          <cell r="A10942" t="str">
            <v>73831/1</v>
          </cell>
          <cell r="B10942" t="str">
            <v>LAMPADA DE VAPOR DE MERCURIO DE 125W - FORNECIMENTO E INSTALACAO</v>
          </cell>
          <cell r="C10942" t="str">
            <v>UN</v>
          </cell>
          <cell r="D10942">
            <v>15.27</v>
          </cell>
        </row>
        <row r="10943">
          <cell r="A10943" t="str">
            <v>73831/2</v>
          </cell>
          <cell r="B10943" t="str">
            <v>LAMPADA DE VAPOR DE MERCURIO DE 250W - FORNECIMENTO E INSTALACAO</v>
          </cell>
          <cell r="C10943" t="str">
            <v>UN</v>
          </cell>
          <cell r="D10943">
            <v>26.02</v>
          </cell>
        </row>
        <row r="10944">
          <cell r="A10944" t="str">
            <v>73831/3</v>
          </cell>
          <cell r="B10944" t="str">
            <v>LAMPADA DE VAPOR DE MERCURIO DE 400W/250V - FORNECIMENTO E INSTALACAO</v>
          </cell>
          <cell r="C10944" t="str">
            <v>UN</v>
          </cell>
          <cell r="D10944">
            <v>34.200000000000003</v>
          </cell>
        </row>
        <row r="10945">
          <cell r="A10945" t="str">
            <v>73831/4</v>
          </cell>
          <cell r="B10945" t="str">
            <v>LAMPADA MISTA DE 160W - FORNECIMENTO E INSTALACAO</v>
          </cell>
          <cell r="C10945" t="str">
            <v>UN</v>
          </cell>
          <cell r="D10945">
            <v>16.8</v>
          </cell>
        </row>
        <row r="10946">
          <cell r="A10946" t="str">
            <v>73831/5</v>
          </cell>
          <cell r="B10946" t="str">
            <v>LAMPADA MISTA DE 250W - FORNECIMENTO E INSTALACAO</v>
          </cell>
          <cell r="C10946" t="str">
            <v>UN</v>
          </cell>
          <cell r="D10946">
            <v>21.66</v>
          </cell>
        </row>
        <row r="10947">
          <cell r="A10947" t="str">
            <v>73831/6</v>
          </cell>
          <cell r="B10947" t="str">
            <v>LAMPADA MISTA DE 500W - FORNECIMENTO E INSTALACAO</v>
          </cell>
          <cell r="C10947" t="str">
            <v>UN</v>
          </cell>
          <cell r="D10947">
            <v>38.14</v>
          </cell>
        </row>
        <row r="10948">
          <cell r="A10948" t="str">
            <v>73831/7</v>
          </cell>
          <cell r="B10948" t="str">
            <v>LAMPADA DE VAPOR DE SODIO DE 150WX220V - FORNECIMENTO E INSTALACAO</v>
          </cell>
          <cell r="C10948" t="str">
            <v>UN</v>
          </cell>
          <cell r="D10948">
            <v>30.85</v>
          </cell>
        </row>
        <row r="10949">
          <cell r="A10949" t="str">
            <v>73831/8</v>
          </cell>
          <cell r="B10949" t="str">
            <v>LAMPADA DE VAPOR DE SODIO DE 250WX220V - FORNECIMENTO E INSTALACAO</v>
          </cell>
          <cell r="C10949" t="str">
            <v>UN</v>
          </cell>
          <cell r="D10949">
            <v>35.11</v>
          </cell>
        </row>
        <row r="10950">
          <cell r="A10950" t="str">
            <v>73831/9</v>
          </cell>
          <cell r="B10950" t="str">
            <v>LAMPADA DE VAPOR DE SODIO DE 400WX220V - FORNECIMENTO E INSTALACAO</v>
          </cell>
          <cell r="C10950" t="str">
            <v>UN</v>
          </cell>
          <cell r="D10950">
            <v>40.340000000000003</v>
          </cell>
        </row>
        <row r="10951">
          <cell r="A10951" t="str">
            <v>73833/1</v>
          </cell>
          <cell r="B10951" t="str">
            <v>ISOLAMENTO TERMICO COM MANTA DE LA DE VIDRO, ESPESSURA 2,5CM</v>
          </cell>
          <cell r="C10951" t="str">
            <v>M2</v>
          </cell>
          <cell r="D10951">
            <v>56.97</v>
          </cell>
        </row>
        <row r="10952">
          <cell r="A10952" t="str">
            <v>73834/1</v>
          </cell>
          <cell r="B10952" t="str">
            <v>INSTALACAO DE CONJ.MOTO BOMBA SUBMERSIVEL ATE 10 CV</v>
          </cell>
          <cell r="C10952" t="str">
            <v>UN</v>
          </cell>
          <cell r="D10952">
            <v>167.5</v>
          </cell>
        </row>
        <row r="10953">
          <cell r="A10953" t="str">
            <v>73834/2</v>
          </cell>
          <cell r="B10953" t="str">
            <v>INSTALACAO DE CONJ.MOTO BOMBA SUBMERSIVEL DE 11 A 25 CV</v>
          </cell>
          <cell r="C10953" t="str">
            <v>UN</v>
          </cell>
          <cell r="D10953">
            <v>268</v>
          </cell>
        </row>
        <row r="10954">
          <cell r="A10954" t="str">
            <v>73834/3</v>
          </cell>
          <cell r="B10954" t="str">
            <v>INSTALACAO DE CONJ.MOTO BOMBA SUBMERSIVEL DE 26 A 50 CV</v>
          </cell>
          <cell r="C10954" t="str">
            <v>UN</v>
          </cell>
          <cell r="D10954">
            <v>536</v>
          </cell>
        </row>
        <row r="10955">
          <cell r="A10955" t="str">
            <v>73834/4</v>
          </cell>
          <cell r="B10955" t="str">
            <v>INSTALACAO DE CONJ.MOTO BOMBA SUBMERSIVEL DE 51 A 100 CV</v>
          </cell>
          <cell r="C10955" t="str">
            <v>UN</v>
          </cell>
          <cell r="D10955">
            <v>804</v>
          </cell>
        </row>
        <row r="10956">
          <cell r="A10956" t="str">
            <v>73835/1</v>
          </cell>
          <cell r="B10956" t="str">
            <v>INSTALACAO DE CONJ.MOTO BOMBA VERTICAL POT &lt;= 100 CV</v>
          </cell>
          <cell r="C10956" t="str">
            <v>UN</v>
          </cell>
          <cell r="D10956">
            <v>1101</v>
          </cell>
        </row>
        <row r="10957">
          <cell r="A10957" t="str">
            <v>73835/2</v>
          </cell>
          <cell r="B10957" t="str">
            <v>INSTALACAO DE CONJ.MOTO BOMBA VERTICAL 100 &lt; POT &lt;= 200 CV</v>
          </cell>
          <cell r="C10957" t="str">
            <v>UN</v>
          </cell>
          <cell r="D10957">
            <v>1497.36</v>
          </cell>
        </row>
        <row r="10958">
          <cell r="A10958" t="str">
            <v>73835/3</v>
          </cell>
          <cell r="B10958" t="str">
            <v>INSTALACAO DE CONJ.MOTO BOMBA VERTICAL 200 &lt; POT &lt;= 300 CV</v>
          </cell>
          <cell r="C10958" t="str">
            <v>UN</v>
          </cell>
          <cell r="D10958">
            <v>1673.52</v>
          </cell>
        </row>
        <row r="10959">
          <cell r="A10959" t="str">
            <v>73836/1</v>
          </cell>
          <cell r="B10959" t="str">
            <v>INSTALACAO DE CONJ.MOTO BOMBA HORIZONTAL ATE 10 CV</v>
          </cell>
          <cell r="C10959" t="str">
            <v>UN</v>
          </cell>
          <cell r="D10959">
            <v>440.4</v>
          </cell>
        </row>
        <row r="10960">
          <cell r="A10960" t="str">
            <v>73836/2</v>
          </cell>
          <cell r="B10960" t="str">
            <v>INSTALACAO DE CONJ.MOTO BOMBA HORIZONTAL DE 12,5 A 25 CV</v>
          </cell>
          <cell r="C10960" t="str">
            <v>UN</v>
          </cell>
          <cell r="D10960">
            <v>572.52</v>
          </cell>
        </row>
        <row r="10961">
          <cell r="A10961" t="str">
            <v>73836/3</v>
          </cell>
          <cell r="B10961" t="str">
            <v>INSTALACAO DE CONJ.MOTO BOMBA HORIZONTAL DE 30 A 75 CV</v>
          </cell>
          <cell r="C10961" t="str">
            <v>UN</v>
          </cell>
          <cell r="D10961">
            <v>880.8</v>
          </cell>
        </row>
        <row r="10962">
          <cell r="A10962" t="str">
            <v>73836/4</v>
          </cell>
          <cell r="B10962" t="str">
            <v>INSTALACAO DE CONJ.MOTO BOMBA HORIZONTAL DE 100 A 150 CV</v>
          </cell>
          <cell r="C10962" t="str">
            <v>UN</v>
          </cell>
          <cell r="D10962">
            <v>1409.28</v>
          </cell>
        </row>
        <row r="10963">
          <cell r="A10963" t="str">
            <v>73837/1</v>
          </cell>
          <cell r="B10963" t="str">
            <v>INSTALACAO DE CONJ.MOTO BOMBA SUBMERSO ATE 5 CV</v>
          </cell>
          <cell r="C10963" t="str">
            <v>UN</v>
          </cell>
          <cell r="D10963">
            <v>167.5</v>
          </cell>
        </row>
        <row r="10964">
          <cell r="A10964" t="str">
            <v>73837/2</v>
          </cell>
          <cell r="B10964" t="str">
            <v>INSTALACAO DE CONJ.MOTO BOMBA SUBMERSO DE 6 A 25 CV</v>
          </cell>
          <cell r="C10964" t="str">
            <v>UN</v>
          </cell>
          <cell r="D10964">
            <v>335</v>
          </cell>
        </row>
        <row r="10965">
          <cell r="A10965" t="str">
            <v>73837/3</v>
          </cell>
          <cell r="B10965" t="str">
            <v>INSTALACAO DE CONJ.MOTO BOMBA SUBMERSO DE 26 A 50 CV</v>
          </cell>
          <cell r="C10965" t="str">
            <v>UN</v>
          </cell>
          <cell r="D10965">
            <v>670</v>
          </cell>
        </row>
        <row r="10966">
          <cell r="A10966" t="str">
            <v>73838/1</v>
          </cell>
          <cell r="B10966" t="str">
            <v>PORTA DE VIDRO TEMPERADO, 0,9X2,10M, ESPESSURA 10MM, INCLUSIVE ACESSORIOS</v>
          </cell>
          <cell r="C10966" t="str">
            <v>UN</v>
          </cell>
          <cell r="D10966">
            <v>1853.56</v>
          </cell>
        </row>
        <row r="10967">
          <cell r="A10967" t="str">
            <v>73843/1</v>
          </cell>
          <cell r="B10967" t="str">
            <v>MURO DE ARRIMO DE CONCRETO CICLOPICO COM 30% DE PEDRA DE MAO</v>
          </cell>
          <cell r="C10967" t="str">
            <v>M3</v>
          </cell>
          <cell r="D10967">
            <v>308.52999999999997</v>
          </cell>
        </row>
        <row r="10968">
          <cell r="A10968" t="str">
            <v>73844/1</v>
          </cell>
          <cell r="B10968" t="str">
            <v>MURO DE ARRIMO DE ALVENARIA DE PEDRA ARGAMASSADA</v>
          </cell>
          <cell r="C10968" t="str">
            <v>M3</v>
          </cell>
          <cell r="D10968">
            <v>445.46</v>
          </cell>
        </row>
        <row r="10969">
          <cell r="A10969" t="str">
            <v>73844/2</v>
          </cell>
          <cell r="B10969" t="str">
            <v>MURO DE ARRIMO DE ALVENARIA DE TIJOLOS</v>
          </cell>
          <cell r="C10969" t="str">
            <v>M3</v>
          </cell>
          <cell r="D10969">
            <v>442.31</v>
          </cell>
        </row>
        <row r="10970">
          <cell r="A10970" t="str">
            <v>73846/1</v>
          </cell>
          <cell r="B10970" t="str">
            <v>MURO DE ARRIMO CELULAR PECAS PRE-MOLDADAS CONCRETO EXCL FORMAS INCL   CONFECCAO DAS PECAS MONTAGEM E COMPACTACAO DO SOLO DE ENCHIMENTO.</v>
          </cell>
          <cell r="C10970" t="str">
            <v>M3</v>
          </cell>
          <cell r="D10970">
            <v>236.45</v>
          </cell>
        </row>
        <row r="10971">
          <cell r="A10971" t="str">
            <v>73846/2</v>
          </cell>
          <cell r="B10971" t="str">
            <v>MURO DE ARRIMO CELULAR PECAS PRE-MOLDADAS CONCRETO EXCL MATERIAIS E   FORMAS INCL CONFECCAO PECAS MONTAGEM E COMPACTACAO DO SOLO(ENCHIMENTO)</v>
          </cell>
          <cell r="C10971" t="str">
            <v>M3</v>
          </cell>
          <cell r="D10971">
            <v>109.91</v>
          </cell>
        </row>
        <row r="10972">
          <cell r="A10972" t="str">
            <v>73847/1</v>
          </cell>
          <cell r="B10972" t="str">
            <v>ALUGUEL CONTAINER/ESCRIT INCL INST ELET LARG=2,20 COMP=6,20M          ALT=2,50M CHAPA ACO C/NERV TRAPEZ FORRO C/ISOL TERMO/ACUSTICO         CHASSIS REFORC PISO COMPENS NAVAL EXC TRANSP/CARGA/DESCARGA</v>
          </cell>
          <cell r="C10972" t="str">
            <v>MES</v>
          </cell>
          <cell r="D10972">
            <v>396.48</v>
          </cell>
        </row>
        <row r="10973">
          <cell r="A10973" t="str">
            <v>73849/1</v>
          </cell>
          <cell r="B10973" t="str">
            <v>AREIA ASFALTO A QUENTE (AAUQ) COM CAP 50/70, INCLUSO USINAGEM E APLICACAO, EXCLUSIVE TRANSPORTE</v>
          </cell>
          <cell r="C10973" t="str">
            <v>M3</v>
          </cell>
          <cell r="D10973">
            <v>614.76</v>
          </cell>
        </row>
        <row r="10974">
          <cell r="A10974" t="str">
            <v>73849/2</v>
          </cell>
          <cell r="B10974" t="str">
            <v>AREIA ASFALTO A FRIO (AAUF), COM EMULSAO RR-2C INCLUSO USINAGEM E APLICACAO, EXCLUSIVE TRANSPORTE</v>
          </cell>
          <cell r="C10974" t="str">
            <v>M3</v>
          </cell>
          <cell r="D10974">
            <v>458.98</v>
          </cell>
        </row>
        <row r="10975">
          <cell r="A10975" t="str">
            <v>73850/1</v>
          </cell>
          <cell r="B10975" t="str">
            <v>RODAPE EM MARMORITE, ALTURA 10CM</v>
          </cell>
          <cell r="C10975" t="str">
            <v>M</v>
          </cell>
          <cell r="D10975">
            <v>21.26</v>
          </cell>
        </row>
        <row r="10976">
          <cell r="A10976" t="str">
            <v>73855/1</v>
          </cell>
          <cell r="B10976" t="str">
            <v>CHUMBADOR DE AÇO PARA FIXAÇÃO DE POSTE DE ACO RETO OU CURVO 7 A 9M COM FLANGE - FORNECIMENTO E INSTALACAO</v>
          </cell>
          <cell r="C10976" t="str">
            <v>UN</v>
          </cell>
          <cell r="D10976">
            <v>602.88</v>
          </cell>
        </row>
        <row r="10977">
          <cell r="A10977" t="str">
            <v>73856/1</v>
          </cell>
          <cell r="B10977" t="str">
            <v>BOCA P/BUEIRO SIMPLES TUBULAR D=0,40M EM CONCRETO CICLOPICO, INCLINDO FORMAS, ESCAVACAO, REATERRO E MATERIAIS, EXCLUINDO MATERIAL REATERRO JAZIDA E TRANSPORTE</v>
          </cell>
          <cell r="C10977" t="str">
            <v>UN</v>
          </cell>
          <cell r="D10977">
            <v>464.59</v>
          </cell>
        </row>
        <row r="10978">
          <cell r="A10978" t="str">
            <v>73856/10</v>
          </cell>
          <cell r="B10978" t="str">
            <v>BOCA PARA BUEIRO DUPLOTUBULAR, DIAMETRO =1,20M, EM CONCRETO CICLOPICO, INCLUINDO FORMAS, ESCAVACAO, REATERRO E MATERIAIS, EXCLUINDO MATERIAL REATERRO JAZIDA E TRANSPORTE.</v>
          </cell>
          <cell r="C10978" t="str">
            <v>UN</v>
          </cell>
          <cell r="D10978">
            <v>3112.52</v>
          </cell>
        </row>
        <row r="10979">
          <cell r="A10979" t="str">
            <v>73856/11</v>
          </cell>
          <cell r="B10979" t="str">
            <v>BOCA PARA BUEIRO TRIPLO TUBULAR, DIAMETRO =0,40M, EM CONCRETO CICLOPICO, INCLUINDO FORMAS, ESCAVACAO, REATERRO E MATERIAIS, EXCLUINDO MATERIAL REATERRO JAZIDA E TRANSPORTE.</v>
          </cell>
          <cell r="C10979" t="str">
            <v>UN</v>
          </cell>
          <cell r="D10979">
            <v>850.16</v>
          </cell>
        </row>
        <row r="10980">
          <cell r="A10980" t="str">
            <v>73856/12</v>
          </cell>
          <cell r="B10980" t="str">
            <v>BOCA PARA BUEIRO TRIPLO TUBULAR, DIAMETRO =0,60M, EM CONCRETO CICLOPICO, INCLUINDO FORMAS, ESCAVACAO, REATERRO E MATERIAIS, EXCLUINDO MATERIAL REATERRO JAZIDA E TRANSPORTE.</v>
          </cell>
          <cell r="C10980" t="str">
            <v>UN</v>
          </cell>
          <cell r="D10980">
            <v>1409.41</v>
          </cell>
        </row>
        <row r="10981">
          <cell r="A10981" t="str">
            <v>73856/13</v>
          </cell>
          <cell r="B10981" t="str">
            <v>BOCA PARA BUEIRO TRIPLO TUBULAR, DIAMETRO =0,80M, EM CONCRETO CICLOPICO, INCLUINDO FORMAS, ESCAVACAO, REATERRO E MATERIAIS, EXCLUINDO MATERIAL REATERRO JAZIDA E TRANSPORTE.</v>
          </cell>
          <cell r="C10981" t="str">
            <v>UN</v>
          </cell>
          <cell r="D10981">
            <v>2122.14</v>
          </cell>
        </row>
        <row r="10982">
          <cell r="A10982" t="str">
            <v>73856/14</v>
          </cell>
          <cell r="B10982" t="str">
            <v>BOCA PARA BUEIRO TRIPLO TUBULAR, DIAMETRO =1,00M, EM CONCRETO CICLOPICO, INCLUINDO FORMAS, ESCAVACAO, REATERRO E MATERIAIS, EXCLUINDO MATERIAL REATERRO JAZIDA E TRANSPORTE.</v>
          </cell>
          <cell r="C10982" t="str">
            <v>UN</v>
          </cell>
          <cell r="D10982">
            <v>2995.64</v>
          </cell>
        </row>
        <row r="10983">
          <cell r="A10983" t="str">
            <v>73856/15</v>
          </cell>
          <cell r="B10983" t="str">
            <v>BOCA PARA BUEIRO TRIPLO TUBULAR, DIAMETRO =1,20M, EM CONCRETO CICLOPICO, INCLUINDO FORMAS, ESCAVACAO, REATERRO E MATERIAIS, EXCLUINDO MATERIAL REATERRO JAZIDA E TRANSPORTE.</v>
          </cell>
          <cell r="C10983" t="str">
            <v>UN</v>
          </cell>
          <cell r="D10983">
            <v>4036.98</v>
          </cell>
        </row>
        <row r="10984">
          <cell r="A10984" t="str">
            <v>73856/2</v>
          </cell>
          <cell r="B10984" t="str">
            <v>BOCA PARA BUEIRO SIMPLES TUBULAR, DIAMETRO =0,60M, EM CONCRETO CICLOPICO, INCLUINDO FORMAS, ESCAVACAO, REATERRO E MATERIAIS, EXCLUINDO MATERIAL REATERRO JAZIDA E TRANSPORTE.</v>
          </cell>
          <cell r="C10984" t="str">
            <v>UN</v>
          </cell>
          <cell r="D10984">
            <v>763.37</v>
          </cell>
        </row>
        <row r="10985">
          <cell r="A10985" t="str">
            <v>73856/3</v>
          </cell>
          <cell r="B10985" t="str">
            <v>BOCA PARA BUEIRO SIMPLES TUBULAR, DIAMETRO =0,80M, EM CONCRETO CICLOPICO, INCLUINDO FORMAS, ESCAVACAO, REATERRO E MATERIAIS, EXCLUINDO MATERIAL REATERRO JAZIDA E TRANSPORTE.</v>
          </cell>
          <cell r="C10985" t="str">
            <v>UN</v>
          </cell>
          <cell r="D10985">
            <v>1146.51</v>
          </cell>
        </row>
        <row r="10986">
          <cell r="A10986" t="str">
            <v>73856/4</v>
          </cell>
          <cell r="B10986" t="str">
            <v>BOCA PARA BUEIRO SIMPLES TUBULAR, DIAMETRO =1,00M, EM CONCRETO CICLOPICO, INCLUINDO FORMAS, ESCAVACAO, REATERRO E MATERIAIS, EXCLUINDO MATERIAL REATERRO JAZIDA E TRANSPORTE.</v>
          </cell>
          <cell r="C10986" t="str">
            <v>UN</v>
          </cell>
          <cell r="D10986">
            <v>1619.88</v>
          </cell>
        </row>
        <row r="10987">
          <cell r="A10987" t="str">
            <v>73856/5</v>
          </cell>
          <cell r="B10987" t="str">
            <v>BOCA PARA BUEIRO SIMPLES TUBULAR, DIAMETRO =1,20M, EM CONCRETO CICLOPICO, INCLUINDO FORMAS, ESCAVACAO, REATERRO E MATERIAIS, EXCLUINDO MATERIAL REATERRO JAZIDA E TRANSPORTE.</v>
          </cell>
          <cell r="C10987" t="str">
            <v>UN</v>
          </cell>
          <cell r="D10987">
            <v>2188.14</v>
          </cell>
        </row>
        <row r="10988">
          <cell r="A10988" t="str">
            <v>73856/6</v>
          </cell>
          <cell r="B10988" t="str">
            <v>BOCA PARA BUEIRO DUPLO TUBULAR, DIAMETRO =0,40M, EM CONCRETO CICLOPICO, INCLUINDO FORMAS, ESCAVACAO, REATERRO E MATERIAIS, EXCLUINDO MATERIAL REATERRO JAZIDA E TRANSPORTE.</v>
          </cell>
          <cell r="C10988" t="str">
            <v>UN</v>
          </cell>
          <cell r="D10988">
            <v>657.57</v>
          </cell>
        </row>
        <row r="10989">
          <cell r="A10989" t="str">
            <v>73856/7</v>
          </cell>
          <cell r="B10989" t="str">
            <v>BOCA PARA BUEIRO DUPLO TUBULAR, DIAMETRO =0,60M, EM CONCRETO CICLOPICO, INCLUINDO FORMAS, ESCAVACAO, REATERRO E MATERIAIS, EXCLUINDO MATERIAL REATERRO JAZIDA E TRANSPORTE.</v>
          </cell>
          <cell r="C10989" t="str">
            <v>UN</v>
          </cell>
          <cell r="D10989">
            <v>1086.5999999999999</v>
          </cell>
        </row>
        <row r="10990">
          <cell r="A10990" t="str">
            <v>73856/8</v>
          </cell>
          <cell r="B10990" t="str">
            <v>BOCA PARA BUEIRO DUPLO TUBULAR, DIAMETRO =0,80M, EM CONCRETO CICLOPICO, INCLUINDO FORMAS, ESCAVACAO, REATERRO E MATERIAIS, EXCLUINDO MATERIAL REATERRO JAZIDA E TRANSPORTE.</v>
          </cell>
          <cell r="C10990" t="str">
            <v>UN</v>
          </cell>
          <cell r="D10990">
            <v>1634.48</v>
          </cell>
        </row>
        <row r="10991">
          <cell r="A10991" t="str">
            <v>73856/9</v>
          </cell>
          <cell r="B10991" t="str">
            <v>BOCA PARA BUEIRO DUPLO TUBULAR, DIAMETRO =1,00M, EM CONCRETO CICLOPICO, INCLUINDO FORMAS, ESCAVACAO, REATERRO E MATERIAIS, EXCLUINDO MATERIAL REATERRO JAZIDA E TRANSPORTE.</v>
          </cell>
          <cell r="C10991" t="str">
            <v>UN</v>
          </cell>
          <cell r="D10991">
            <v>2046.25</v>
          </cell>
        </row>
        <row r="10992">
          <cell r="A10992" t="str">
            <v>73857/1</v>
          </cell>
          <cell r="B10992" t="str">
            <v>TRANSFORMADOR DISTRIBUICAO  75KVA TRIFASICO 60HZ CLASSE 15KV IMERSO EM ÓLEO MINERAL FORNECIMENTO E INSTALACAO</v>
          </cell>
          <cell r="C10992" t="str">
            <v>UN</v>
          </cell>
          <cell r="D10992">
            <v>9144.41</v>
          </cell>
        </row>
        <row r="10993">
          <cell r="A10993" t="str">
            <v>73857/10</v>
          </cell>
          <cell r="B10993" t="str">
            <v>TRANSFORMADOR DISTRIBUICAO  1000KVA TRIFASICO 60HZ CLASSE 15KV IMERSO EM ÓLEO MINERAL FORNECIMENTO E INSTALACAO</v>
          </cell>
          <cell r="C10993" t="str">
            <v>UN</v>
          </cell>
          <cell r="D10993">
            <v>72760.34</v>
          </cell>
        </row>
        <row r="10994">
          <cell r="A10994" t="str">
            <v>73857/2</v>
          </cell>
          <cell r="B10994" t="str">
            <v>TRANSFORMADOR DISTRIBUICAO  112,5KVA TRIFASICO 60HZ CLASSE 15KV IMERSO EM ÓLEO MINERAL FORNECIMENTO E INSTALACAO</v>
          </cell>
          <cell r="C10994" t="str">
            <v>UN</v>
          </cell>
          <cell r="D10994">
            <v>11299.99</v>
          </cell>
        </row>
        <row r="10995">
          <cell r="A10995" t="str">
            <v>73857/3</v>
          </cell>
          <cell r="B10995" t="str">
            <v>TRANSFORMADOR DISTRIBUICAO  150KVA TRIFASICO 60HZ CLASSE 15KV IMERSO EM ÓLEO MINERAL FORNECIMENTO E INSTALACAO</v>
          </cell>
          <cell r="C10995" t="str">
            <v>UN</v>
          </cell>
          <cell r="D10995">
            <v>14247.1</v>
          </cell>
        </row>
        <row r="10996">
          <cell r="A10996" t="str">
            <v>73857/4</v>
          </cell>
          <cell r="B10996" t="str">
            <v>TRANSFORMADOR DISTRIBUICAO  225KVA TRIFASICO 60HZ CLASSE 15KV IMERSO EM ÓLEO MINERAL FORNECIMENTO E INSTALACAO</v>
          </cell>
          <cell r="C10996" t="str">
            <v>UN</v>
          </cell>
          <cell r="D10996">
            <v>19963.89</v>
          </cell>
        </row>
        <row r="10997">
          <cell r="A10997" t="str">
            <v>73857/5</v>
          </cell>
          <cell r="B10997" t="str">
            <v>TRANSFORMADOR DISTRIBUICAO  300KVA TRIFASICO 60HZ CLASSE 15KV IMERSO EM ÓLEO MINERAL FORNECIMENTO E INSTALACAO</v>
          </cell>
          <cell r="C10997" t="str">
            <v>UN</v>
          </cell>
          <cell r="D10997">
            <v>23288.54</v>
          </cell>
        </row>
        <row r="10998">
          <cell r="A10998" t="str">
            <v>73857/6</v>
          </cell>
          <cell r="B10998" t="str">
            <v>TRANSFORMADOR DISTRIBUICAO  500KVA TRIFASICO 60HZ CLASSE 15KV IMERSO EM ÓLEO MINERAL FORNECIMENTO E INSTALACAO</v>
          </cell>
          <cell r="C10998" t="str">
            <v>UN</v>
          </cell>
          <cell r="D10998">
            <v>37938.31</v>
          </cell>
        </row>
        <row r="10999">
          <cell r="A10999" t="str">
            <v>73857/7</v>
          </cell>
          <cell r="B10999" t="str">
            <v>TRANSFORMADOR DISTRIBUICAO  30KVA TRIFASICO 60HZ CLASSE 15KV IMERSO EM ÓLEO MINERAL FORNECIMENTO E INSTALACAO</v>
          </cell>
          <cell r="C10999" t="str">
            <v>UN</v>
          </cell>
          <cell r="D10999">
            <v>6318.43</v>
          </cell>
        </row>
        <row r="11000">
          <cell r="A11000" t="str">
            <v>73857/8</v>
          </cell>
          <cell r="B11000" t="str">
            <v>TRANSFORMADOR DISTRIBUICAO  45KVA TRIFASICO 60HZ CLASSE 15KV IMERSO EM ÓLEO MINERAL FORNECIMENTO E INSTALACAO</v>
          </cell>
          <cell r="C11000" t="str">
            <v>UN</v>
          </cell>
          <cell r="D11000">
            <v>7069.68</v>
          </cell>
        </row>
        <row r="11001">
          <cell r="A11001" t="str">
            <v>73857/9</v>
          </cell>
          <cell r="B11001" t="str">
            <v>TRANSFORMADOR DISTRIBUICAO  750KVA TRIFASICO 60HZ CLASSE 15KV IMERSO EM ÓLEO MINERAL FORNECIMENTO E INSTALACAO</v>
          </cell>
          <cell r="C11001" t="str">
            <v>UN</v>
          </cell>
          <cell r="D11001">
            <v>52001.35</v>
          </cell>
        </row>
        <row r="11002">
          <cell r="A11002" t="str">
            <v>73859/1</v>
          </cell>
          <cell r="B11002" t="str">
            <v>DESMATAMENTO E LIMPEZA MECANIZADA DE TERRENO COM REMOCAO DE CAMADA VEGETAL, UTILIZANDO TRATOR DE ESTEIRAS</v>
          </cell>
          <cell r="C11002" t="str">
            <v>M2</v>
          </cell>
          <cell r="D11002">
            <v>0.12</v>
          </cell>
        </row>
        <row r="11003">
          <cell r="A11003" t="str">
            <v>73859/2</v>
          </cell>
          <cell r="B11003" t="str">
            <v>CAPINA E LIMPEZA MANUAL DE TERRENO</v>
          </cell>
          <cell r="C11003" t="str">
            <v>M2</v>
          </cell>
          <cell r="D11003">
            <v>1.1200000000000001</v>
          </cell>
        </row>
        <row r="11004">
          <cell r="A11004" t="str">
            <v>73863/1</v>
          </cell>
          <cell r="B11004" t="str">
            <v>ALVENARIA COM BLOCOS DE CONCRETO CELULAR 10X30X60CM, ESPESSURA 10CM, ASSENTADOS COM ARGAMASSA TRACO 1:2:9 (CIMENTO, CAL E AREIA) PREPARO MANUAL</v>
          </cell>
          <cell r="C11004" t="str">
            <v>M2</v>
          </cell>
          <cell r="D11004">
            <v>55.47</v>
          </cell>
        </row>
        <row r="11005">
          <cell r="A11005" t="str">
            <v>73863/2</v>
          </cell>
          <cell r="B11005" t="str">
            <v>ALVENARIA COM BLOCOS DE CONCRETO CELULAR 20X30X60CM, ESPESSURA 20CM, ASSENTADOS COM ARGAMASSA TRACO 1:2:9 (CIMENTO, CAL E AREIA) PREPARO MANUAL</v>
          </cell>
          <cell r="C11005" t="str">
            <v>M2</v>
          </cell>
          <cell r="D11005">
            <v>113.58</v>
          </cell>
        </row>
        <row r="11006">
          <cell r="A11006" t="str">
            <v>73865/1</v>
          </cell>
          <cell r="B11006" t="str">
            <v>FUNDO PREPARADOR PRIMER A BASE DE EPOXI, PARA ESTRUTURA METALICA, UMA DEMAO, ESPESSURA DE 25 MICRA.</v>
          </cell>
          <cell r="C11006" t="str">
            <v>M2</v>
          </cell>
          <cell r="D11006">
            <v>7.94</v>
          </cell>
        </row>
        <row r="11007">
          <cell r="A11007" t="str">
            <v>73866/4</v>
          </cell>
          <cell r="B11007" t="str">
            <v>ESTRUTURA PARA COBERTURA EM ARCO, EM ALUMINIO ANODIZADO, VAO DE 20M, ESPACAMENTO DE 5M ATE 6,5M</v>
          </cell>
          <cell r="C11007" t="str">
            <v>M2</v>
          </cell>
          <cell r="D11007">
            <v>616.39</v>
          </cell>
        </row>
        <row r="11008">
          <cell r="A11008" t="str">
            <v>73866/5</v>
          </cell>
          <cell r="B11008" t="str">
            <v>ESTRUTURA PARA COBERTURA EM ARCO, EM ALUMINIO ANODIZADO, VAO DE 30M, ESPACAMENTO DE 5M ATE 6,5M</v>
          </cell>
          <cell r="C11008" t="str">
            <v>M2</v>
          </cell>
          <cell r="D11008">
            <v>655.59</v>
          </cell>
        </row>
        <row r="11009">
          <cell r="A11009" t="str">
            <v>73866/6</v>
          </cell>
          <cell r="B11009" t="str">
            <v>ESTRUTURA PARA COBERTURA EM ARCO, EM ALUMINIO ANODIZADO, VAO DE 40M, ESPACAMENTO DE 5M ATE 6,5M</v>
          </cell>
          <cell r="C11009" t="str">
            <v>M2</v>
          </cell>
          <cell r="D11009">
            <v>687.79</v>
          </cell>
        </row>
        <row r="11010">
          <cell r="A11010" t="str">
            <v>73866/7</v>
          </cell>
          <cell r="B11010" t="str">
            <v>ESTRUTURA PARA COBERTURA TIPO SHED, EM ALUMINIO ANODIZADO, VAO DE 20M, ESPACAMENTO DAS TESOURAS DE 5M ATE 6,5M</v>
          </cell>
          <cell r="C11010" t="str">
            <v>M2</v>
          </cell>
          <cell r="D11010">
            <v>731.66</v>
          </cell>
        </row>
        <row r="11011">
          <cell r="A11011" t="str">
            <v>73866/8</v>
          </cell>
          <cell r="B11011" t="str">
            <v>ESTRUTURA PARA COBERTURA TIPO SHED, EM ALUMINIO ANODIZADO, VAO DE 30M, ESPACAMENTO DAS TESOURAS DE 5M ATE 6,5M</v>
          </cell>
          <cell r="C11011" t="str">
            <v>M2</v>
          </cell>
          <cell r="D11011">
            <v>889.25</v>
          </cell>
        </row>
        <row r="11012">
          <cell r="A11012" t="str">
            <v>73866/9</v>
          </cell>
          <cell r="B11012" t="str">
            <v>ESTRUTURA PARA COBERTURA TIPO SHED, EM ALUMINIO ANODIZADO, VAO DE 40M, ESPACAMENTO DAS TESOURAS DE 5M ATE 6,5M</v>
          </cell>
          <cell r="C11012" t="str">
            <v>M2</v>
          </cell>
          <cell r="D11012">
            <v>922.47</v>
          </cell>
        </row>
        <row r="11013">
          <cell r="A11013" t="str">
            <v>73867/1</v>
          </cell>
          <cell r="B11013" t="str">
            <v>ESTRUTURA TIPO ESPACIAL EM ALUMINIO ANODIZADO, VAO DE 20M</v>
          </cell>
          <cell r="C11013" t="str">
            <v>M2</v>
          </cell>
          <cell r="D11013">
            <v>269.99</v>
          </cell>
        </row>
        <row r="11014">
          <cell r="A11014" t="str">
            <v>73867/2</v>
          </cell>
          <cell r="B11014" t="str">
            <v>ESTRUTURA TIPO ESPACIAL EM ALUMINIO ANODIZADO, VAO DE 30M</v>
          </cell>
          <cell r="C11014" t="str">
            <v>M2</v>
          </cell>
          <cell r="D11014">
            <v>307.27</v>
          </cell>
        </row>
        <row r="11015">
          <cell r="A11015" t="str">
            <v>73867/3</v>
          </cell>
          <cell r="B11015" t="str">
            <v>ESTRUTURA TIPO ESPACIAL EM ALUMINIO ANODIZADO, VAO DE 40M</v>
          </cell>
          <cell r="C11015" t="str">
            <v>M2</v>
          </cell>
          <cell r="D11015">
            <v>390.11</v>
          </cell>
        </row>
        <row r="11016">
          <cell r="A11016" t="str">
            <v>73867/4</v>
          </cell>
          <cell r="B11016" t="str">
            <v>ESTRUTURA TIPO ESPACIAL EM ALUMINIO ANODIZADO, VAO DE 50M</v>
          </cell>
          <cell r="C11016" t="str">
            <v>M2</v>
          </cell>
          <cell r="D11016">
            <v>406.68</v>
          </cell>
        </row>
        <row r="11017">
          <cell r="A11017" t="str">
            <v>73870/4</v>
          </cell>
          <cell r="B11017" t="str">
            <v>REGISTRO DE ESFERA EM BRONZE D= 1.1/4" FORNEC E COLOCACAO</v>
          </cell>
          <cell r="C11017" t="str">
            <v>UN</v>
          </cell>
          <cell r="D11017">
            <v>72</v>
          </cell>
        </row>
        <row r="11018">
          <cell r="A11018" t="str">
            <v>73872/1</v>
          </cell>
          <cell r="B11018" t="str">
            <v>IMPERMEABILIZACAO COM PINTURA A BASE DE RESINA EPOXI ALCATRAO, UMA DEMAO.</v>
          </cell>
          <cell r="C11018" t="str">
            <v>M2</v>
          </cell>
          <cell r="D11018">
            <v>26.2</v>
          </cell>
        </row>
        <row r="11019">
          <cell r="A11019" t="str">
            <v>73872/2</v>
          </cell>
          <cell r="B11019" t="str">
            <v>IMPERMEABILIZACAO COM PINTURA A BASE DE RESINA EPOXI ALCATRAO, DUAS DEMAOS.</v>
          </cell>
          <cell r="C11019" t="str">
            <v>M2</v>
          </cell>
          <cell r="D11019">
            <v>51.07</v>
          </cell>
        </row>
        <row r="11020">
          <cell r="A11020" t="str">
            <v>73873/1</v>
          </cell>
          <cell r="B11020" t="str">
            <v>LEITO FILTRANTE - COLOCACAO E APILOAMENTO DE TERRA NO FILTRO</v>
          </cell>
          <cell r="C11020" t="str">
            <v>M3</v>
          </cell>
          <cell r="D11020">
            <v>65.91</v>
          </cell>
        </row>
        <row r="11021">
          <cell r="A11021" t="str">
            <v>73873/2</v>
          </cell>
          <cell r="B11021" t="str">
            <v>LEITO FILTRANTE - FORN.E ENCHIMENTO C/ BRITA NO. 4</v>
          </cell>
          <cell r="C11021" t="str">
            <v>M3</v>
          </cell>
          <cell r="D11021">
            <v>135.4</v>
          </cell>
        </row>
        <row r="11022">
          <cell r="A11022" t="str">
            <v>73873/3</v>
          </cell>
          <cell r="B11022" t="str">
            <v>LEITO FILTRANTE - COLOCACAO DE AREIA NOS FILTROS</v>
          </cell>
          <cell r="C11022" t="str">
            <v>M3</v>
          </cell>
          <cell r="D11022">
            <v>65.91</v>
          </cell>
        </row>
        <row r="11023">
          <cell r="A11023" t="str">
            <v>73873/4</v>
          </cell>
          <cell r="B11023" t="str">
            <v>LEITO FILTRANTE - COLOCACAO DE PEDREGULHOS NOS FILTROS</v>
          </cell>
          <cell r="C11023" t="str">
            <v>M3</v>
          </cell>
          <cell r="D11023">
            <v>72.19</v>
          </cell>
        </row>
        <row r="11024">
          <cell r="A11024" t="str">
            <v>73873/5</v>
          </cell>
          <cell r="B11024" t="str">
            <v>LEITO FILTRANTE - COLOCACAO DE ANTRACITO NOS FILTROS</v>
          </cell>
          <cell r="C11024" t="str">
            <v>M3</v>
          </cell>
          <cell r="D11024">
            <v>65.91</v>
          </cell>
        </row>
        <row r="11025">
          <cell r="A11025" t="str">
            <v>73874/1</v>
          </cell>
          <cell r="B11025" t="str">
            <v>REMOCAO DE PINTURAS COM JATEAMENTO DE AREIA, EM SUPERFICIES METALICAS</v>
          </cell>
          <cell r="C11025" t="str">
            <v>M2</v>
          </cell>
          <cell r="D11025">
            <v>24.86</v>
          </cell>
        </row>
        <row r="11026">
          <cell r="A11026" t="str">
            <v>73876/1</v>
          </cell>
          <cell r="B11026" t="str">
            <v>PISO DE BORRACHA PASTILHADO, ESPESSURA 7MM, FIXADO COM COLA</v>
          </cell>
          <cell r="C11026" t="str">
            <v>M2</v>
          </cell>
          <cell r="D11026">
            <v>139.05000000000001</v>
          </cell>
        </row>
        <row r="11027">
          <cell r="A11027" t="str">
            <v>73877/1</v>
          </cell>
          <cell r="B11027" t="str">
            <v>ESCORAMENTO DE VALAS COM PRANCHOES METALICOS - AREA CRAVADA</v>
          </cell>
          <cell r="C11027" t="str">
            <v>M2</v>
          </cell>
          <cell r="D11027">
            <v>53.64</v>
          </cell>
        </row>
        <row r="11028">
          <cell r="A11028" t="str">
            <v>73877/2</v>
          </cell>
          <cell r="B11028" t="str">
            <v>ESCORAMENTO DE VALAS COM PRANCHOES METALICOS - AREA NAO CRAVADA</v>
          </cell>
          <cell r="C11028" t="str">
            <v>M2</v>
          </cell>
          <cell r="D11028">
            <v>36.26</v>
          </cell>
        </row>
        <row r="11029">
          <cell r="A11029" t="str">
            <v>73881/1</v>
          </cell>
          <cell r="B11029" t="str">
            <v>EXECUCAO DE DRENO COM MANTA GEOTEXTIL 200 G/M2</v>
          </cell>
          <cell r="C11029" t="str">
            <v>M2</v>
          </cell>
          <cell r="D11029">
            <v>5.38</v>
          </cell>
        </row>
        <row r="11030">
          <cell r="A11030" t="str">
            <v>73881/3</v>
          </cell>
          <cell r="B11030" t="str">
            <v>EXECUCAO DE DRENO COM MANTA GEOTEXTIL 400 G/M2</v>
          </cell>
          <cell r="C11030" t="str">
            <v>M2</v>
          </cell>
          <cell r="D11030">
            <v>10.51</v>
          </cell>
        </row>
        <row r="11031">
          <cell r="A11031" t="str">
            <v>73882/1</v>
          </cell>
          <cell r="B11031" t="str">
            <v>CALHA EM CONCRETO SIMPLES, EM MEIA CANA, DIAMETRO 200 MM</v>
          </cell>
          <cell r="C11031" t="str">
            <v>M</v>
          </cell>
          <cell r="D11031">
            <v>25.53</v>
          </cell>
        </row>
        <row r="11032">
          <cell r="A11032" t="str">
            <v>73882/5</v>
          </cell>
          <cell r="B11032" t="str">
            <v>CALHA EM CONCRETO SIMPLES, EM MEIA CANA DE CONCRETO, DIAMETRO 600 MM</v>
          </cell>
          <cell r="C11032" t="str">
            <v>M</v>
          </cell>
          <cell r="D11032">
            <v>71.900000000000006</v>
          </cell>
        </row>
        <row r="11033">
          <cell r="A11033" t="str">
            <v>73883/1</v>
          </cell>
          <cell r="B11033" t="str">
            <v>EXECUCAO DE DRENO FRANCES COM AREIA MEDIA</v>
          </cell>
          <cell r="C11033" t="str">
            <v>M3</v>
          </cell>
          <cell r="D11033">
            <v>90.26</v>
          </cell>
        </row>
        <row r="11034">
          <cell r="A11034" t="str">
            <v>73883/2</v>
          </cell>
          <cell r="B11034" t="str">
            <v>EXECUCAO DE DRENO FRANCES COM BRITA NUM 2</v>
          </cell>
          <cell r="C11034" t="str">
            <v>M3</v>
          </cell>
          <cell r="D11034">
            <v>85.25</v>
          </cell>
        </row>
        <row r="11035">
          <cell r="A11035" t="str">
            <v>73883/3</v>
          </cell>
          <cell r="B11035" t="str">
            <v>EXECUCAO DE DRENO FRANCES COM CASCALHO</v>
          </cell>
          <cell r="C11035" t="str">
            <v>M3</v>
          </cell>
          <cell r="D11035">
            <v>52.89</v>
          </cell>
        </row>
        <row r="11036">
          <cell r="A11036" t="str">
            <v>73884/1</v>
          </cell>
          <cell r="B11036" t="str">
            <v>INSTALAÇÃO DE VÁLVULAS OU REGISTROS COM JUNTA FLANGEADA - DN 50</v>
          </cell>
          <cell r="C11036" t="str">
            <v>UN</v>
          </cell>
          <cell r="D11036">
            <v>50.58</v>
          </cell>
        </row>
        <row r="11037">
          <cell r="A11037" t="str">
            <v>73884/10</v>
          </cell>
          <cell r="B11037" t="str">
            <v>INSTALAÇÃO DE VÁLVULAS OU REGISTROS COM JUNTA FLANGEADA - DN 450</v>
          </cell>
          <cell r="C11037" t="str">
            <v>UN</v>
          </cell>
          <cell r="D11037">
            <v>830.56</v>
          </cell>
        </row>
        <row r="11038">
          <cell r="A11038" t="str">
            <v>73884/11</v>
          </cell>
          <cell r="B11038" t="str">
            <v>INSTALAÇÃO DE VÁLVULAS OU REGISTROS COM JUNTA FLANGEADA - DN 500</v>
          </cell>
          <cell r="C11038" t="str">
            <v>UN</v>
          </cell>
          <cell r="D11038">
            <v>902.8</v>
          </cell>
        </row>
        <row r="11039">
          <cell r="A11039" t="str">
            <v>73884/12</v>
          </cell>
          <cell r="B11039" t="str">
            <v>INSTALAÇÃO DE VÁLVULAS OU REGISTROS COM JUNTA FLANGEADA - DN 600</v>
          </cell>
          <cell r="C11039" t="str">
            <v>UN</v>
          </cell>
          <cell r="D11039">
            <v>975.02</v>
          </cell>
        </row>
        <row r="11040">
          <cell r="A11040" t="str">
            <v>73884/13</v>
          </cell>
          <cell r="B11040" t="str">
            <v>INSTALAÇÃO DE VÁLVULAS OU REGISTROS COM JUNTA FLANGEADA - DN 700</v>
          </cell>
          <cell r="C11040" t="str">
            <v>UN</v>
          </cell>
          <cell r="D11040">
            <v>1089.8</v>
          </cell>
        </row>
        <row r="11041">
          <cell r="A11041" t="str">
            <v>73884/14</v>
          </cell>
          <cell r="B11041" t="str">
            <v>INSTALAÇÃO DE VÁLVULAS OU REGISTROS COM JUNTA FLANGEADA - DN 800</v>
          </cell>
          <cell r="C11041" t="str">
            <v>UN</v>
          </cell>
          <cell r="D11041">
            <v>1089.8</v>
          </cell>
        </row>
        <row r="11042">
          <cell r="A11042" t="str">
            <v>73884/15</v>
          </cell>
          <cell r="B11042" t="str">
            <v>INSTALAÇÃO DE VÁLVULAS OU REGISTROS COM JUNTA FLANGEADA - DN 900</v>
          </cell>
          <cell r="C11042" t="str">
            <v>UN</v>
          </cell>
          <cell r="D11042">
            <v>1102.45</v>
          </cell>
        </row>
        <row r="11043">
          <cell r="A11043" t="str">
            <v>73884/16</v>
          </cell>
          <cell r="B11043" t="str">
            <v>INSTALAÇÃO DE VÁLVULAS OU REGISTROS COM JUNTA FLANGEADA - DN 1000</v>
          </cell>
          <cell r="C11043" t="str">
            <v>UN</v>
          </cell>
          <cell r="D11043">
            <v>1245.5</v>
          </cell>
        </row>
        <row r="11044">
          <cell r="A11044" t="str">
            <v>73884/2</v>
          </cell>
          <cell r="B11044" t="str">
            <v>INSTALAÇÃO DE VÁLVULAS OU REGISTROS COM JUNTA FLANGEADA - DN 75</v>
          </cell>
          <cell r="C11044" t="str">
            <v>UN</v>
          </cell>
          <cell r="D11044">
            <v>78.77</v>
          </cell>
        </row>
        <row r="11045">
          <cell r="A11045" t="str">
            <v>73884/3</v>
          </cell>
          <cell r="B11045" t="str">
            <v>INSTALAÇÃO DE VÁLVULAS OU REGISTROS COM JUNTA FLANGEADA - DN 100</v>
          </cell>
          <cell r="C11045" t="str">
            <v>UN</v>
          </cell>
          <cell r="D11045">
            <v>98.48</v>
          </cell>
        </row>
        <row r="11046">
          <cell r="A11046" t="str">
            <v>73884/4</v>
          </cell>
          <cell r="B11046" t="str">
            <v>INSTALAÇÃO DE VÁLVULAS OU REGISTROS COM JUNTA FLANGEADA - DN 150</v>
          </cell>
          <cell r="C11046" t="str">
            <v>UN</v>
          </cell>
          <cell r="D11046">
            <v>433.34</v>
          </cell>
        </row>
        <row r="11047">
          <cell r="A11047" t="str">
            <v>73884/5</v>
          </cell>
          <cell r="B11047" t="str">
            <v>INSTALAÇÃO DE VÁLVULAS OU REGISTROS COM JUNTA FLANGEADA - DN 200</v>
          </cell>
          <cell r="C11047" t="str">
            <v>UN</v>
          </cell>
          <cell r="D11047">
            <v>505.56</v>
          </cell>
        </row>
        <row r="11048">
          <cell r="A11048" t="str">
            <v>73884/6</v>
          </cell>
          <cell r="B11048" t="str">
            <v>INSTALAÇÃO DE VÁLVULAS OU REGISTROS COM JUNTA FLANGEADA - DN 250</v>
          </cell>
          <cell r="C11048" t="str">
            <v>UN</v>
          </cell>
          <cell r="D11048">
            <v>613.9</v>
          </cell>
        </row>
        <row r="11049">
          <cell r="A11049" t="str">
            <v>73884/7</v>
          </cell>
          <cell r="B11049" t="str">
            <v>INSTALAÇÃO DE VÁLVULAS OU REGISTROS COM JUNTA FLANGEADA - DN 300</v>
          </cell>
          <cell r="C11049" t="str">
            <v>UN</v>
          </cell>
          <cell r="D11049">
            <v>686.12</v>
          </cell>
        </row>
        <row r="11050">
          <cell r="A11050" t="str">
            <v>73884/8</v>
          </cell>
          <cell r="B11050" t="str">
            <v>INSTALAÇÃO DE VÁLVULAS OU REGISTROS COM JUNTA FLANGEADA - DN 350</v>
          </cell>
          <cell r="C11050" t="str">
            <v>UN</v>
          </cell>
          <cell r="D11050">
            <v>722.24</v>
          </cell>
        </row>
        <row r="11051">
          <cell r="A11051" t="str">
            <v>73884/9</v>
          </cell>
          <cell r="B11051" t="str">
            <v>INSTALAÇÃO DE VÁLVULAS OU REGISTROS COM JUNTA FLANGEADA - DN 400</v>
          </cell>
          <cell r="C11051" t="str">
            <v>UN</v>
          </cell>
          <cell r="D11051">
            <v>794.46</v>
          </cell>
        </row>
        <row r="11052">
          <cell r="A11052" t="str">
            <v>73885/1</v>
          </cell>
          <cell r="B11052" t="str">
            <v>INSTALAÇÃO DE VÁLVULAS OU REGISTROS COM JUNTA ELÁSTICA - DN 50</v>
          </cell>
          <cell r="C11052" t="str">
            <v>UN</v>
          </cell>
          <cell r="D11052">
            <v>24.59</v>
          </cell>
        </row>
        <row r="11053">
          <cell r="A11053" t="str">
            <v>73885/10</v>
          </cell>
          <cell r="B11053" t="str">
            <v>INSTALAÇÃO DE VÁLVULAS OU REGISTROS COM JUNTA ELÁSTICA - DN 450</v>
          </cell>
          <cell r="C11053" t="str">
            <v>UN</v>
          </cell>
          <cell r="D11053">
            <v>343.06</v>
          </cell>
        </row>
        <row r="11054">
          <cell r="A11054" t="str">
            <v>73885/11</v>
          </cell>
          <cell r="B11054" t="str">
            <v>INSTALAÇÃO DE VÁLVULAS OU REGISTROS COM JUNTA ELÁSTICA - DN 500</v>
          </cell>
          <cell r="C11054" t="str">
            <v>UN</v>
          </cell>
          <cell r="D11054">
            <v>361.12</v>
          </cell>
        </row>
        <row r="11055">
          <cell r="A11055" t="str">
            <v>73885/12</v>
          </cell>
          <cell r="B11055" t="str">
            <v>INSTALAÇÃO DE VÁLVULAS OU REGISTROS COM JUNTA ELÁSTICA - DN 600</v>
          </cell>
          <cell r="C11055" t="str">
            <v>UN</v>
          </cell>
          <cell r="D11055">
            <v>411.66</v>
          </cell>
        </row>
        <row r="11056">
          <cell r="A11056" t="str">
            <v>73885/2</v>
          </cell>
          <cell r="B11056" t="str">
            <v>INSTALAÇÃO DE VÁLVULAS OU REGISTROS COM JUNTA ELÁSTICA - DN 75</v>
          </cell>
          <cell r="C11056" t="str">
            <v>UN</v>
          </cell>
          <cell r="D11056">
            <v>29.53</v>
          </cell>
        </row>
        <row r="11057">
          <cell r="A11057" t="str">
            <v>73885/3</v>
          </cell>
          <cell r="B11057" t="str">
            <v>INSTALAÇÃO DE VÁLVULAS OU REGISTROS COM JUNTA ELÁSTICA - DN 100</v>
          </cell>
          <cell r="C11057" t="str">
            <v>UN</v>
          </cell>
          <cell r="D11057">
            <v>33.47</v>
          </cell>
        </row>
        <row r="11058">
          <cell r="A11058" t="str">
            <v>73885/4</v>
          </cell>
          <cell r="B11058" t="str">
            <v>INSTALAÇÃO DE VÁLVULAS OU REGISTROS COM JUNTA ELÁSTICA - DN 150</v>
          </cell>
          <cell r="C11058" t="str">
            <v>UN</v>
          </cell>
          <cell r="D11058">
            <v>158.88</v>
          </cell>
        </row>
        <row r="11059">
          <cell r="A11059" t="str">
            <v>73885/5</v>
          </cell>
          <cell r="B11059" t="str">
            <v>INSTALAÇÃO DE VÁLVULAS OU REGISTROS COM JUNTA ELÁSTICA - DN 200</v>
          </cell>
          <cell r="C11059" t="str">
            <v>UN</v>
          </cell>
          <cell r="D11059">
            <v>205.83</v>
          </cell>
        </row>
        <row r="11060">
          <cell r="A11060" t="str">
            <v>73885/6</v>
          </cell>
          <cell r="B11060" t="str">
            <v>INSTALAÇÃO DE VÁLVULAS OU REGISTROS COM JUNTA ELÁSTICA - DN 250</v>
          </cell>
          <cell r="C11060" t="str">
            <v>UN</v>
          </cell>
          <cell r="D11060">
            <v>241.93</v>
          </cell>
        </row>
        <row r="11061">
          <cell r="A11061" t="str">
            <v>73885/7</v>
          </cell>
          <cell r="B11061" t="str">
            <v>INSTALAÇÃO DE VÁLVULAS OU REGISTROS COM JUNTA ELÁSTICA - DN 300</v>
          </cell>
          <cell r="C11061" t="str">
            <v>UN</v>
          </cell>
          <cell r="D11061">
            <v>263.60000000000002</v>
          </cell>
        </row>
        <row r="11062">
          <cell r="A11062" t="str">
            <v>73885/8</v>
          </cell>
          <cell r="B11062" t="str">
            <v>INSTALAÇÃO DE VÁLVULAS OU REGISTROS COM JUNTA ELÁSTICA - DN 350</v>
          </cell>
          <cell r="C11062" t="str">
            <v>UN</v>
          </cell>
          <cell r="D11062">
            <v>288.88</v>
          </cell>
        </row>
        <row r="11063">
          <cell r="A11063" t="str">
            <v>73885/9</v>
          </cell>
          <cell r="B11063" t="str">
            <v>INSTALAÇÃO DE VÁLVULAS OU REGISTROS COM JUNTA ELÁSTICA - DN 400</v>
          </cell>
          <cell r="C11063" t="str">
            <v>UN</v>
          </cell>
          <cell r="D11063">
            <v>317.77</v>
          </cell>
        </row>
        <row r="11064">
          <cell r="A11064" t="str">
            <v>73886/1</v>
          </cell>
          <cell r="B11064" t="str">
            <v>RODAPE EM MADEIRA, ALTURA 7CM, FIXADO EM PECAS DE MADEIRA</v>
          </cell>
          <cell r="C11064" t="str">
            <v>M</v>
          </cell>
          <cell r="D11064">
            <v>9.59</v>
          </cell>
        </row>
        <row r="11065">
          <cell r="A11065" t="str">
            <v>73890/1</v>
          </cell>
          <cell r="B11065" t="str">
            <v>ENSECADEIRA DE MADEIRA COM PAREDE SIMPLES</v>
          </cell>
          <cell r="C11065" t="str">
            <v>M2</v>
          </cell>
          <cell r="D11065">
            <v>97.8</v>
          </cell>
        </row>
        <row r="11066">
          <cell r="A11066" t="str">
            <v>73890/2</v>
          </cell>
          <cell r="B11066" t="str">
            <v>ENSECADEIRA DE MADEIRA COM PAREDE DUPLA</v>
          </cell>
          <cell r="C11066" t="str">
            <v>M2</v>
          </cell>
          <cell r="D11066">
            <v>245.94</v>
          </cell>
        </row>
        <row r="11067">
          <cell r="A11067" t="str">
            <v>73891/1</v>
          </cell>
          <cell r="B11067" t="str">
            <v>ESGOTAMENTO COM MOTO-BOMBA AUTOESCOVANTE</v>
          </cell>
          <cell r="C11067" t="str">
            <v>H</v>
          </cell>
          <cell r="D11067">
            <v>4.97</v>
          </cell>
        </row>
        <row r="11068">
          <cell r="A11068" t="str">
            <v>73898/1</v>
          </cell>
          <cell r="B11068" t="str">
            <v>JUNTA DE DILATACAO ELASTICA (PVC) O-220/6 PRESSAO ATE 30 MCA</v>
          </cell>
          <cell r="C11068" t="str">
            <v>M</v>
          </cell>
          <cell r="D11068">
            <v>94.93</v>
          </cell>
        </row>
        <row r="11069">
          <cell r="A11069" t="str">
            <v>73899/1</v>
          </cell>
          <cell r="B11069" t="str">
            <v>DEMOLICAO DE ALVENARIA DE TIJOLOS MACICOS S/REAPROVEITAMENTO</v>
          </cell>
          <cell r="C11069" t="str">
            <v>M3</v>
          </cell>
          <cell r="D11069">
            <v>63.13</v>
          </cell>
        </row>
        <row r="11070">
          <cell r="A11070" t="str">
            <v>73899/2</v>
          </cell>
          <cell r="B11070" t="str">
            <v>DEMOLICAO DE ALVENARIA DE TIJOLOS FURADOS S/REAPROVEITAMENTO</v>
          </cell>
          <cell r="C11070" t="str">
            <v>M3</v>
          </cell>
          <cell r="D11070">
            <v>78.92</v>
          </cell>
        </row>
        <row r="11071">
          <cell r="A11071" t="str">
            <v>73900/11</v>
          </cell>
          <cell r="B11071" t="str">
            <v>ENSAIOS DE AREIA ASFALTO A QUENTE</v>
          </cell>
          <cell r="C11071" t="str">
            <v>T</v>
          </cell>
          <cell r="D11071">
            <v>24.16</v>
          </cell>
        </row>
        <row r="11072">
          <cell r="A11072" t="str">
            <v>73900/12</v>
          </cell>
          <cell r="B11072" t="str">
            <v>ENSAIOS DE CONCRETO ASFALTICO</v>
          </cell>
          <cell r="C11072" t="str">
            <v>T</v>
          </cell>
          <cell r="D11072">
            <v>33.68</v>
          </cell>
        </row>
        <row r="11073">
          <cell r="A11073" t="str">
            <v>73902/1</v>
          </cell>
          <cell r="B11073" t="str">
            <v>CAMADA DRENANTE COM BRITA NUM 3</v>
          </cell>
          <cell r="C11073" t="str">
            <v>M3</v>
          </cell>
          <cell r="D11073">
            <v>89.79</v>
          </cell>
        </row>
        <row r="11074">
          <cell r="A11074" t="str">
            <v>73903/1</v>
          </cell>
          <cell r="B11074" t="str">
            <v>LIMPEZA SUPERFICIAL DA CAMADA VEGETAL EM JAZIDA</v>
          </cell>
          <cell r="C11074" t="str">
            <v>M2</v>
          </cell>
          <cell r="D11074">
            <v>0.31</v>
          </cell>
        </row>
        <row r="11075">
          <cell r="A11075" t="str">
            <v>73903/2</v>
          </cell>
          <cell r="B11075" t="str">
            <v>EXPURGO DE JAZIDA (MATERIAL VEGETAL, OU INSERVÍVEL, EXCETO LAMA)</v>
          </cell>
          <cell r="C11075" t="str">
            <v>M3</v>
          </cell>
          <cell r="D11075">
            <v>1.71</v>
          </cell>
        </row>
        <row r="11076">
          <cell r="A11076" t="str">
            <v>73908/1</v>
          </cell>
          <cell r="B11076" t="str">
            <v>CANTONEIRA DE ALUMINIO 2"X2", PARA PROTECAO DE QUINA DE PAREDE</v>
          </cell>
          <cell r="C11076" t="str">
            <v>M</v>
          </cell>
          <cell r="D11076">
            <v>51.05</v>
          </cell>
        </row>
        <row r="11077">
          <cell r="A11077" t="str">
            <v>73908/2</v>
          </cell>
          <cell r="B11077" t="str">
            <v>CANTONEIRA DE ALUMINIO 1"X1, PARA PROTECAO DE QUINA DE PAREDE</v>
          </cell>
          <cell r="C11077" t="str">
            <v>M</v>
          </cell>
          <cell r="D11077">
            <v>36.450000000000003</v>
          </cell>
        </row>
        <row r="11078">
          <cell r="A11078" t="str">
            <v>73909/1</v>
          </cell>
          <cell r="B11078" t="str">
            <v>DIVISORIA EM MADEIRA COMPENSADA RESINADA ESPESSURA 6MM, ESTRUTURADA EM MADEIRA DE LEI 3"X3"</v>
          </cell>
          <cell r="C11078" t="str">
            <v>M2</v>
          </cell>
          <cell r="D11078">
            <v>171.88</v>
          </cell>
        </row>
        <row r="11079">
          <cell r="A11079" t="str">
            <v>73910/8</v>
          </cell>
          <cell r="B11079" t="str">
            <v>PORTA DE MADEIRA COMPENSADA LISA PARA PINTURA, 120X210X3,5CM, 2 FOLHAS, INCLUSO ADUELA 2A, ALIZAR 2A E DOBRADICAS</v>
          </cell>
          <cell r="C11079" t="str">
            <v>UN</v>
          </cell>
          <cell r="D11079">
            <v>660.22</v>
          </cell>
        </row>
        <row r="11080">
          <cell r="A11080" t="str">
            <v>73910/9</v>
          </cell>
          <cell r="B11080" t="str">
            <v>PORTA DE MADEIRA COMPENSADA LISA PARA CERA OU VERNIZ, 120X210X3,5CM, 2 FOLHAS, INCLUSO ADUELA 1A, ALIZAR 1A E DOBRADICAS COM ANEL</v>
          </cell>
          <cell r="C11080" t="str">
            <v>UN</v>
          </cell>
          <cell r="D11080">
            <v>770.38</v>
          </cell>
        </row>
        <row r="11081">
          <cell r="A11081" t="str">
            <v>73916/2</v>
          </cell>
          <cell r="B11081" t="str">
            <v>PLACA ESMALTADA PARA IDENTIFICAÇÃO NR DE RUA, DIMENSÕES 45X25CM</v>
          </cell>
          <cell r="C11081" t="str">
            <v>UN</v>
          </cell>
          <cell r="D11081">
            <v>138.41999999999999</v>
          </cell>
        </row>
        <row r="11082">
          <cell r="A11082" t="str">
            <v>73921/2</v>
          </cell>
          <cell r="B11082" t="str">
            <v>PISO EM PEDRA ARDOSIA ASSENTADO SOBRE ARGAMASSA COLANTE REJUNTADO COM CIMENTO COMUM</v>
          </cell>
          <cell r="C11082" t="str">
            <v>M2</v>
          </cell>
          <cell r="D11082">
            <v>38.81</v>
          </cell>
        </row>
        <row r="11083">
          <cell r="A11083" t="str">
            <v>73922/1</v>
          </cell>
          <cell r="B11083" t="str">
            <v>PISO CIMENTADO TRACO 1:3 (CIMENTO E AREIA) ACABAMENTO LISO ESPESSURA 3,5CM, PREPARO MANUAL DA ARGAMASSA</v>
          </cell>
          <cell r="C11083" t="str">
            <v>M2</v>
          </cell>
          <cell r="D11083">
            <v>45.39</v>
          </cell>
        </row>
        <row r="11084">
          <cell r="A11084" t="str">
            <v>73922/2</v>
          </cell>
          <cell r="B11084" t="str">
            <v>PISO CIMENTADO TRACO 1:4 (CIMENTO E AREIA) ACABAMENTO LISO ESPESSURA 2,5CM PREPARO MANUAL DA ARGAMASSA</v>
          </cell>
          <cell r="C11084" t="str">
            <v>M2</v>
          </cell>
          <cell r="D11084">
            <v>40.51</v>
          </cell>
        </row>
        <row r="11085">
          <cell r="A11085" t="str">
            <v>73922/3</v>
          </cell>
          <cell r="B11085" t="str">
            <v>PISO CIMENTADO TRACO 1:3 (CIMENTO E AREIA) ACABAMENTO LISO ESPESSURA 2,0CM, PREPARO MANUAL DA ARGAMASSA</v>
          </cell>
          <cell r="C11085" t="str">
            <v>M2</v>
          </cell>
          <cell r="D11085">
            <v>39.39</v>
          </cell>
        </row>
        <row r="11086">
          <cell r="A11086" t="str">
            <v>73922/4</v>
          </cell>
          <cell r="B11086" t="str">
            <v>PISO CIMENTADO TRACO 1:4 (CIMENTO E AREIA) ACABAMENTO LISO ESPESSURA 2,0CM, PREPARO MANUAL DA ARGAMASSA</v>
          </cell>
          <cell r="C11086" t="str">
            <v>M2</v>
          </cell>
          <cell r="D11086">
            <v>38.68</v>
          </cell>
        </row>
        <row r="11087">
          <cell r="A11087" t="str">
            <v>73922/5</v>
          </cell>
          <cell r="B11087" t="str">
            <v>PISO CIMENTADO TRACO 1:3 (CIMENTO E AREIA) ACABAMENTO LISO ESPESSURA 3,0CM, PREPARO MANUAL DA ARGAMASSA</v>
          </cell>
          <cell r="C11087" t="str">
            <v>M2</v>
          </cell>
          <cell r="D11087">
            <v>43.39</v>
          </cell>
        </row>
        <row r="11088">
          <cell r="A11088" t="str">
            <v>73923/1</v>
          </cell>
          <cell r="B11088" t="str">
            <v>PISO CIMENTADO TRACO 1:4 (CIMENTO E AREIA) ACABAMENTO RUSTICO ESPESSURA 2CM, ARGAMASSA COM PREPARO MANUAL</v>
          </cell>
          <cell r="C11088" t="str">
            <v>M2</v>
          </cell>
          <cell r="D11088">
            <v>33.96</v>
          </cell>
        </row>
        <row r="11089">
          <cell r="A11089" t="str">
            <v>73923/2</v>
          </cell>
          <cell r="B11089" t="str">
            <v>PISO CIMENTADO TRACO 1:4 (CIMENTO E AREIA), COM ACABAMENTO RUSTICO ESPESSURA 3CM, PREPARO MANUAL</v>
          </cell>
          <cell r="C11089" t="str">
            <v>M2</v>
          </cell>
          <cell r="D11089">
            <v>51.43</v>
          </cell>
        </row>
        <row r="11090">
          <cell r="A11090" t="str">
            <v>73923/3</v>
          </cell>
          <cell r="B11090" t="str">
            <v>PISO CIMENTADO TRACO 1:3 (CIMENTO E AREIA), COM ACABAMENTO RUSTICO E FRISADO ESPESSURA 2CM, PREPARO MANUAL</v>
          </cell>
          <cell r="C11090" t="str">
            <v>M2</v>
          </cell>
          <cell r="D11090">
            <v>39.39</v>
          </cell>
        </row>
        <row r="11091">
          <cell r="A11091" t="str">
            <v>73924/1</v>
          </cell>
          <cell r="B11091" t="str">
            <v>PINTURA ESMALTE ALTO BRILHO, DUAS DEMAOS, SOBRE SUPERFICIE METALICA</v>
          </cell>
          <cell r="C11091" t="str">
            <v>M2</v>
          </cell>
          <cell r="D11091">
            <v>20.74</v>
          </cell>
        </row>
        <row r="11092">
          <cell r="A11092" t="str">
            <v>73924/2</v>
          </cell>
          <cell r="B11092" t="str">
            <v>PINTURA ESMALTE ACETINADO, DUAS DEMAOS, SOBRE SUPERFICIE METALICA</v>
          </cell>
          <cell r="C11092" t="str">
            <v>M2</v>
          </cell>
          <cell r="D11092">
            <v>20.83</v>
          </cell>
        </row>
        <row r="11093">
          <cell r="A11093" t="str">
            <v>73924/3</v>
          </cell>
          <cell r="B11093" t="str">
            <v>PINTURA ESMALTE FOSCO, DUAS DEMAOS, SOBRE SUPERFICIE METALICA</v>
          </cell>
          <cell r="C11093" t="str">
            <v>M2</v>
          </cell>
          <cell r="D11093">
            <v>21.13</v>
          </cell>
        </row>
        <row r="11094">
          <cell r="A11094" t="str">
            <v>73929/1</v>
          </cell>
          <cell r="B11094" t="str">
            <v>IMPERMEABILIZACAO DE SUPERFICIE COM CIMENTO ESPECIAL CRISTALIZANTE COM ADESIVO LIQUIDO, UMA DEMAO.</v>
          </cell>
          <cell r="C11094" t="str">
            <v>M2</v>
          </cell>
          <cell r="D11094">
            <v>29.09</v>
          </cell>
        </row>
        <row r="11095">
          <cell r="A11095" t="str">
            <v>73929/4</v>
          </cell>
          <cell r="B11095" t="str">
            <v>IMPERMEABILIZACAO DE ESTRUTURAS ENTERRADAS COM CIMENTO CRISTALIZANTE E ADESIVO LIQUIDO, ATE 7M DE PROFUNDIDADE.</v>
          </cell>
          <cell r="C11095" t="str">
            <v>M2</v>
          </cell>
          <cell r="D11095">
            <v>54.16</v>
          </cell>
        </row>
        <row r="11096">
          <cell r="A11096" t="str">
            <v>73932/1</v>
          </cell>
          <cell r="B11096" t="str">
            <v>GRADE DE FERRO EM BARRA CHATA 3/16"</v>
          </cell>
          <cell r="C11096" t="str">
            <v>M2</v>
          </cell>
          <cell r="D11096">
            <v>319.64999999999998</v>
          </cell>
        </row>
        <row r="11097">
          <cell r="A11097" t="str">
            <v>73933/1</v>
          </cell>
          <cell r="B11097" t="str">
            <v>PORTA DE FERRO, DE ABRIR, TIPO GRADE COM CHAPA, 87X210CM, COM GUARNICOES</v>
          </cell>
          <cell r="C11097" t="str">
            <v>M2</v>
          </cell>
          <cell r="D11097">
            <v>446.06</v>
          </cell>
        </row>
        <row r="11098">
          <cell r="A11098" t="str">
            <v>73933/3</v>
          </cell>
          <cell r="B11098" t="str">
            <v>PORTA DE FERRO TIPO VENEZIANA, DE ABRIR, SEM BANDEIRA SEM FERRAGENS</v>
          </cell>
          <cell r="C11098" t="str">
            <v>M2</v>
          </cell>
          <cell r="D11098">
            <v>310.72000000000003</v>
          </cell>
        </row>
        <row r="11099">
          <cell r="A11099" t="str">
            <v>73933/4</v>
          </cell>
          <cell r="B11099" t="str">
            <v>PORTA DE FERRO DE ABRIR TIPO BARRA CHATA, COM REQUADRO E GUARNICAO COMPLETA</v>
          </cell>
          <cell r="C11099" t="str">
            <v>M2</v>
          </cell>
          <cell r="D11099">
            <v>418.14</v>
          </cell>
        </row>
        <row r="11100">
          <cell r="A11100" t="str">
            <v>73937/1</v>
          </cell>
          <cell r="B11100" t="str">
            <v>COBOGO DE CONCRETO (ELEMENTO VAZADO), 7X50X50CM, ASSENTADO COM ARGAMASSA TRACO 1:4 (CIMENTO E AREIA)</v>
          </cell>
          <cell r="C11100" t="str">
            <v>M2</v>
          </cell>
          <cell r="D11100">
            <v>108.7</v>
          </cell>
        </row>
        <row r="11101">
          <cell r="A11101" t="str">
            <v>73937/3</v>
          </cell>
          <cell r="B11101" t="str">
            <v>COBOGO DE CONCRETO (ELEMENTO VAZADO), 7X50X50CM, ASSENTADO COM ARGAMASSA TRACO 1:3 (CIMENTO E AREIA)</v>
          </cell>
          <cell r="C11101" t="str">
            <v>M2</v>
          </cell>
          <cell r="D11101">
            <v>108.87</v>
          </cell>
        </row>
        <row r="11102">
          <cell r="A11102" t="str">
            <v>73937/5</v>
          </cell>
          <cell r="B11102" t="str">
            <v>COBOGO DE CONCRETO (ELEMENTO VAZADO), 10X29X39CM ABERTURA COM VIDRO, ASSENTADO COM ARGAMASSA TRACO 1:4 (CIMENTO E AREIA MEDIA NAO PENEIRADA)</v>
          </cell>
          <cell r="C11102" t="str">
            <v>M2</v>
          </cell>
          <cell r="D11102">
            <v>192.37</v>
          </cell>
        </row>
        <row r="11103">
          <cell r="A11103" t="str">
            <v>73948/11</v>
          </cell>
          <cell r="B11103" t="str">
            <v>LIMPEZA PISO CERAMICO</v>
          </cell>
          <cell r="C11103" t="str">
            <v>M2</v>
          </cell>
          <cell r="D11103">
            <v>18.13</v>
          </cell>
        </row>
        <row r="11104">
          <cell r="A11104" t="str">
            <v>73948/15</v>
          </cell>
          <cell r="B11104" t="str">
            <v>LIMPEZA PISO MARMORITE/GRANILITE</v>
          </cell>
          <cell r="C11104" t="str">
            <v>M2</v>
          </cell>
          <cell r="D11104">
            <v>11.71</v>
          </cell>
        </row>
        <row r="11105">
          <cell r="A11105" t="str">
            <v>73948/16</v>
          </cell>
          <cell r="B11105" t="str">
            <v>LIMPEZA MANUAL DO TERRENO (C/ RASPAGEM SUPERFICIAL)</v>
          </cell>
          <cell r="C11105" t="str">
            <v>M2</v>
          </cell>
          <cell r="D11105">
            <v>3.51</v>
          </cell>
        </row>
        <row r="11106">
          <cell r="A11106" t="str">
            <v>73948/2</v>
          </cell>
          <cell r="B11106" t="str">
            <v>LIMPEZA/PREPARO SUPERFICIE CONCRETO P/PINTURA</v>
          </cell>
          <cell r="C11106" t="str">
            <v>M2</v>
          </cell>
          <cell r="D11106">
            <v>7.39</v>
          </cell>
        </row>
        <row r="11107">
          <cell r="A11107" t="str">
            <v>73948/3</v>
          </cell>
          <cell r="B11107" t="str">
            <v>LIMPEZA AZULEJO</v>
          </cell>
          <cell r="C11107" t="str">
            <v>M2</v>
          </cell>
          <cell r="D11107">
            <v>5.25</v>
          </cell>
        </row>
        <row r="11108">
          <cell r="A11108" t="str">
            <v>73948/8</v>
          </cell>
          <cell r="B11108" t="str">
            <v>LIMPEZA VIDRO COMUM</v>
          </cell>
          <cell r="C11108" t="str">
            <v>M2</v>
          </cell>
          <cell r="D11108">
            <v>10.18</v>
          </cell>
        </row>
        <row r="11109">
          <cell r="A11109" t="str">
            <v>73948/9</v>
          </cell>
          <cell r="B11109" t="str">
            <v>LIMPEZA FORRO</v>
          </cell>
          <cell r="C11109" t="str">
            <v>M2</v>
          </cell>
          <cell r="D11109">
            <v>21.44</v>
          </cell>
        </row>
        <row r="11110">
          <cell r="A11110" t="str">
            <v>73953/1</v>
          </cell>
          <cell r="B11110" t="str">
            <v>LUMINARIA TIPO CALHA, DE SOBREPOR, COM REATOR DE PARTIDA RAPIDA E LAMPADA FLUORESCENTE 1X20W, COMPLETA,  FORNECIMENTO E INSTALACAO</v>
          </cell>
          <cell r="C11110" t="str">
            <v>UN</v>
          </cell>
          <cell r="D11110">
            <v>46.14</v>
          </cell>
        </row>
        <row r="11111">
          <cell r="A11111" t="str">
            <v>73953/2</v>
          </cell>
          <cell r="B11111" t="str">
            <v>LUMINARIA TIPO CALHA, DE SOBREPOR, COM REATOR DE PARTIDA RAPIDA E LAMPADA FLUORESCENTE 2X20W, COMPLETA, FORNECIMENTO E INSTALACAO</v>
          </cell>
          <cell r="C11111" t="str">
            <v>UN</v>
          </cell>
          <cell r="D11111">
            <v>60.1</v>
          </cell>
        </row>
        <row r="11112">
          <cell r="A11112" t="str">
            <v>73953/4</v>
          </cell>
          <cell r="B11112" t="str">
            <v>LUMINÁRIAS TIPO CALHA, DE SOBREPOR, COM REATORES DE PARTIDA RÁPIDA E LÂMPADAS FLUORESCENTES 2X2X18W, COMPLETAS, FORNECIMENTO E INSTALAÇÃO</v>
          </cell>
          <cell r="C11112" t="str">
            <v>UN</v>
          </cell>
          <cell r="D11112">
            <v>104.21</v>
          </cell>
        </row>
        <row r="11113">
          <cell r="A11113" t="str">
            <v>73953/5</v>
          </cell>
          <cell r="B11113" t="str">
            <v>LUMINARIA TIPO CALHA, DE SOBREPOR, COM REATOR DE PARTIDA RAPIDA E LAMPADA FLUORESCENTE 1X40W, COMPLETA, FORNECIMENTO E INSTALACAO</v>
          </cell>
          <cell r="C11113" t="str">
            <v>UN</v>
          </cell>
          <cell r="D11113">
            <v>62.23</v>
          </cell>
        </row>
        <row r="11114">
          <cell r="A11114" t="str">
            <v>73953/6</v>
          </cell>
          <cell r="B11114" t="str">
            <v>LUMINARIA TIPO CALHA, DE SOBREPOR, COM REATOR DE PARTIDA RAPIDA E LAMPADA FLUORESCENTE 2X40W, COMPLETA, FORNECIMENTO E INSTALACAO</v>
          </cell>
          <cell r="C11114" t="str">
            <v>UN</v>
          </cell>
          <cell r="D11114">
            <v>78.540000000000006</v>
          </cell>
        </row>
        <row r="11115">
          <cell r="A11115" t="str">
            <v>73953/8</v>
          </cell>
          <cell r="B11115" t="str">
            <v>LUMINÁRIAS TIPO CALHA, DE SOBREPOR, COM REATORES DE PARTIDA RÁPIDA E LÂMPADAS FLUORESCENTES 2X2X36W, COMPLETAS, FORNECIMENTO E INSTALAÇÃO</v>
          </cell>
          <cell r="C11115" t="str">
            <v>UN</v>
          </cell>
          <cell r="D11115">
            <v>136.26</v>
          </cell>
        </row>
        <row r="11116">
          <cell r="A11116" t="str">
            <v>73953/9</v>
          </cell>
          <cell r="B11116" t="str">
            <v>LUMINARIA SOBREPOR TP CALHA C/REATOR PART CONVENC LAMP 1X20W E STARTERFIX EM LAJE OU FORRO - FORNECIMENTO E COLOCACAO</v>
          </cell>
          <cell r="C11116" t="str">
            <v>UN</v>
          </cell>
          <cell r="D11116">
            <v>39.74</v>
          </cell>
        </row>
        <row r="11117">
          <cell r="A11117" t="str">
            <v>73963/1</v>
          </cell>
          <cell r="B11117" t="str">
            <v>POCO DE VISITA PARA REDE DE ESG. SANIT., EM ANEIS DE CONCRETO, DIÂMETRO = 60CM, PROF=80CM, INCLUINDO DEGRAU,  EXCLUINDO TAMPAO FERRO FUNDIDO.</v>
          </cell>
          <cell r="C11117" t="str">
            <v>UN</v>
          </cell>
          <cell r="D11117">
            <v>339.73</v>
          </cell>
        </row>
        <row r="11118">
          <cell r="A11118" t="str">
            <v>73963/10</v>
          </cell>
          <cell r="B11118" t="str">
            <v>POCO DE VISITA PARA REDE DE ESG. SANIT., EM ANEIS DE CONCRETO, DIÂMETRO = 60CM E 110CM, PROF = 200CM, EXCLUINDO TAMPAO FERRO FUNDIDO.</v>
          </cell>
          <cell r="C11118" t="str">
            <v>UN</v>
          </cell>
          <cell r="D11118">
            <v>1369.11</v>
          </cell>
        </row>
        <row r="11119">
          <cell r="A11119" t="str">
            <v>73963/11</v>
          </cell>
          <cell r="B11119" t="str">
            <v>POCO DE VISITA PARA REDE DE ESG. SANIT., EM ANEIS DE CONCRETO, DIÂMETRO = 60CM E 110CM, PROF = 230CM, EXCLUINDO TAMPAO FERRO FUNDIDO.</v>
          </cell>
          <cell r="C11119" t="str">
            <v>UN</v>
          </cell>
          <cell r="D11119">
            <v>1430.38</v>
          </cell>
        </row>
        <row r="11120">
          <cell r="A11120" t="str">
            <v>73963/12</v>
          </cell>
          <cell r="B11120" t="str">
            <v>POCO DE VISITA PARA REDE DE ESG. SANIT., EM ANEIS DE CONCRETO, DIÂMETRO = 60CM E 110CM, PROF = 260CM, EXCLUINDO TAMPAO FERRO FUNDIDO.</v>
          </cell>
          <cell r="C11120" t="str">
            <v>UN</v>
          </cell>
          <cell r="D11120">
            <v>1602.09</v>
          </cell>
        </row>
        <row r="11121">
          <cell r="A11121" t="str">
            <v>73963/13</v>
          </cell>
          <cell r="B11121" t="str">
            <v>POCO DE VISITA PARA REDE DE ESG. SANIT., EM ANEIS DE CONCRETO, DIÂMETRO = 60CM E 110CM, PROF = 290CM, EXCLUINDO TAMPAO FERRO FUNDIDO.</v>
          </cell>
          <cell r="C11121" t="str">
            <v>UN</v>
          </cell>
          <cell r="D11121">
            <v>1734.21</v>
          </cell>
        </row>
        <row r="11122">
          <cell r="A11122" t="str">
            <v>73963/14</v>
          </cell>
          <cell r="B11122" t="str">
            <v>POCO DE VISITA PARA REDE DE ESG. SANIT., EM ANEIS DE CONCRETO, DIÂMETRO = 60CM E 110CM, PROF = 320CM, EXCLUINDO TAMPAO FERRO FUNDIDO.</v>
          </cell>
          <cell r="C11122" t="str">
            <v>UN</v>
          </cell>
          <cell r="D11122">
            <v>1824.11</v>
          </cell>
        </row>
        <row r="11123">
          <cell r="A11123" t="str">
            <v>73963/15</v>
          </cell>
          <cell r="B11123" t="str">
            <v>POCO DE VISITA PARA REDE DE ESG. SANIT., EM ANEIS DE CONCRETO, DIÂMETRO = 60CM E 110CM, PROF = 350CM, EXCLUINDO TAMPAO FERRO FUNDIDO.</v>
          </cell>
          <cell r="C11123" t="str">
            <v>UN</v>
          </cell>
          <cell r="D11123">
            <v>1973.37</v>
          </cell>
        </row>
        <row r="11124">
          <cell r="A11124" t="str">
            <v>73963/16</v>
          </cell>
          <cell r="B11124" t="str">
            <v>POCO DE VISITA PARA REDE DE ESG. SANIT., EM ANEIS DE CONCRETO, DIÂMETRO = 60CM E 110CM, PROF = 380CM, EXCLUINDO TAMPAO FERRO FUNDIDO.</v>
          </cell>
          <cell r="C11124" t="str">
            <v>UN</v>
          </cell>
          <cell r="D11124">
            <v>2088.59</v>
          </cell>
        </row>
        <row r="11125">
          <cell r="A11125" t="str">
            <v>73963/17</v>
          </cell>
          <cell r="B11125" t="str">
            <v>POCO DE VISITA PARA REDE DE ESG. SANIT., EM ANEIS DE CONCRETO, DIÂMETRO = 60CM E 110CM, PROF = 410CM, EXCLUINDO TAMPAO FERRO FUNDIDO.</v>
          </cell>
          <cell r="C11125" t="str">
            <v>UN</v>
          </cell>
          <cell r="D11125">
            <v>2230.41</v>
          </cell>
        </row>
        <row r="11126">
          <cell r="A11126" t="str">
            <v>73963/18</v>
          </cell>
          <cell r="B11126" t="str">
            <v>POCO DE VISITA PARA REDE DE ESG. SANIT., EM ANEIS DE CONCRETO, DIÂMETRO = 60CM E 110CM, PROF = 440CM, EXCLUINDO TAMPAO FERRO FUNDIDO.</v>
          </cell>
          <cell r="C11126" t="str">
            <v>UN</v>
          </cell>
          <cell r="D11126">
            <v>2362.25</v>
          </cell>
        </row>
        <row r="11127">
          <cell r="A11127" t="str">
            <v>73963/19</v>
          </cell>
          <cell r="B11127" t="str">
            <v>POCO DE VISITA PARA REDE DE ESG. SANIT., EM ANEIS DE CONCRETO, DIÂMETRO = 60CM E 110CM, PROF = 470CM, EXCLUINDO TAMPAO FERRO FUNDIDO.</v>
          </cell>
          <cell r="C11127" t="str">
            <v>UN</v>
          </cell>
          <cell r="D11127">
            <v>2494.81</v>
          </cell>
        </row>
        <row r="11128">
          <cell r="A11128" t="str">
            <v>73963/2</v>
          </cell>
          <cell r="B11128" t="str">
            <v>POCO DE VISITA PARA REDE DE ESG. SANIT., EM ANEIS DE CONCRETO, DIÂMETRO = 60CM, PROF = 100CM, EXCLUINDO TAMPAO FERRO FUNDIDO.</v>
          </cell>
          <cell r="C11128" t="str">
            <v>UN</v>
          </cell>
          <cell r="D11128">
            <v>361.1</v>
          </cell>
        </row>
        <row r="11129">
          <cell r="A11129" t="str">
            <v>73963/20</v>
          </cell>
          <cell r="B11129" t="str">
            <v>POCO DE VISITA PARA REDE DE ESG. SANIT., EM ANEIS DE CONCRETO, DIÂMETRO = 60CM E 110CM, PROF = 500CM, EXCLUINDO TAMPAO FERRO FUNDIDO.</v>
          </cell>
          <cell r="C11129" t="str">
            <v>UN</v>
          </cell>
          <cell r="D11129">
            <v>2626.65</v>
          </cell>
        </row>
        <row r="11130">
          <cell r="A11130" t="str">
            <v>73963/21</v>
          </cell>
          <cell r="B11130" t="str">
            <v>POCO DE VISITA PARA REDE DE ESG. SANIT., EM ANEIS DE CONCRETO, DIÂMETRO = 60CM E 110CM, PROF = 530CM, EXCLUINDO TAMPAO FERRO FUNDIDO.</v>
          </cell>
          <cell r="C11130" t="str">
            <v>UN</v>
          </cell>
          <cell r="D11130">
            <v>2766.76</v>
          </cell>
        </row>
        <row r="11131">
          <cell r="A11131" t="str">
            <v>73963/22</v>
          </cell>
          <cell r="B11131" t="str">
            <v>POCO DE VISITA PARA REDE DE ESG. SANIT., EM ANEIS DE CONCRETO, DIÂMETRO = 60CM E 110CM, PROF = 560CM, EXCLUINDO TAMPAO FERRO FUNDIDO.</v>
          </cell>
          <cell r="C11131" t="str">
            <v>UN</v>
          </cell>
          <cell r="D11131">
            <v>2898.6</v>
          </cell>
        </row>
        <row r="11132">
          <cell r="A11132" t="str">
            <v>73963/23</v>
          </cell>
          <cell r="B11132" t="str">
            <v>POCO DE VISITA PARA REDE DE ESG. SANIT., EM ANEIS DE CONCRETO, DIÂMETRO = 60CM E 110CM, PROF = 590CM, EXCLUINDO TAMPAO FERRO FUNDIDO.</v>
          </cell>
          <cell r="C11132" t="str">
            <v>UN</v>
          </cell>
          <cell r="D11132">
            <v>3030.44</v>
          </cell>
        </row>
        <row r="11133">
          <cell r="A11133" t="str">
            <v>73963/24</v>
          </cell>
          <cell r="B11133" t="str">
            <v>POCO DE VISITA PARA REDE DE ESG. SANIT., EM ANEIS DE CONCRETO, DIÂMETRO = 60CM E 110CM, PROF = 690CM, EXCLUINDO TAMPAO FERRO FUNDIDO.</v>
          </cell>
          <cell r="C11133" t="str">
            <v>UN</v>
          </cell>
          <cell r="D11133">
            <v>3348.61</v>
          </cell>
        </row>
        <row r="11134">
          <cell r="A11134" t="str">
            <v>73963/25</v>
          </cell>
          <cell r="B11134" t="str">
            <v>POCO DE VISITA PARA REDE DE ESG. SANIT., EM ANEIS DE CONCRETO, DIÂMETRO = 60CM E 110CM, PROF = 650CM, EXCLUINDO TAMPAO FERRO FUNDIDO.</v>
          </cell>
          <cell r="C11134" t="str">
            <v>UN</v>
          </cell>
          <cell r="D11134">
            <v>3295.13</v>
          </cell>
        </row>
        <row r="11135">
          <cell r="A11135" t="str">
            <v>73963/26</v>
          </cell>
          <cell r="B11135" t="str">
            <v>POCO DE VISITA PARA REDE DE ESG. SANIT., EM ANEIS DE CONCRETO, DIÂMETRO = 60CM E 110CM, PROF = 680CM, EXCLUINDO TAMPAO FERRO FUNDIDO.</v>
          </cell>
          <cell r="C11135" t="str">
            <v>UN</v>
          </cell>
          <cell r="D11135">
            <v>3427.69</v>
          </cell>
        </row>
        <row r="11136">
          <cell r="A11136" t="str">
            <v>73963/27</v>
          </cell>
          <cell r="B11136" t="str">
            <v>POCO DE VISITA PARA REDE DE ESG. SANIT., EM ANEIS DE CONCRETO, DIÂMETRO = 60CM E 110CM, PROF = 710CM, EXCLUINDO TAMPAO FERRO FUNDIDO.</v>
          </cell>
          <cell r="C11136" t="str">
            <v>UN</v>
          </cell>
          <cell r="D11136">
            <v>3559.53</v>
          </cell>
        </row>
        <row r="11137">
          <cell r="A11137" t="str">
            <v>73963/28</v>
          </cell>
          <cell r="B11137" t="str">
            <v>POCO VISITA ESG SANIT ANEL CONC PRE-MOLD PROF=1,20M C/ TAMPAO FOFO ARTICULADO, CLASSE B125 CARGA MAX 12,5 T, REDONDO TAMPA 600 MM, REDE PLUVIAL /ESGOTO / REJUNTAMENTO ANEIS / REVEST LISO CALHA INTERNA C/ARG CIM/AREIA 1:4. BASE/BANQUETA EM CONCR FCK=10MPA</v>
          </cell>
          <cell r="C11137" t="str">
            <v>UN</v>
          </cell>
          <cell r="D11137">
            <v>1302.56</v>
          </cell>
        </row>
        <row r="11138">
          <cell r="A11138" t="str">
            <v>73963/29</v>
          </cell>
          <cell r="B11138" t="str">
            <v>POCO VISITA ESG SANIT ANEL CONC PRE-MOLD PROF=1,40M C/ TAMPAO FOFO ARTICULADO, CLASSE B125 CARGA MAX 12,5 T, REDONDO TAMPA 600 MM, REDE PLUVIAL/ESGOTO / REJUNTAMENTO ANEIS / REVEST LISO CALHA INTERNA C/ARG CIM/AREIA 1:4. BASE/BANQUETA EM CONCR FCK=10MPA</v>
          </cell>
          <cell r="C11138" t="str">
            <v>UN</v>
          </cell>
          <cell r="D11138">
            <v>1362.74</v>
          </cell>
        </row>
        <row r="11139">
          <cell r="A11139" t="str">
            <v>73963/3</v>
          </cell>
          <cell r="B11139" t="str">
            <v>POCO DE VISITA PARA REDE DE ESG. SANIT., EM ANEIS DE CONCRETO, DIÂMETRO = 60CM, PROF = 60CM, INCLUINDO DEGRAU, EXCLUINDO TAMPAO FERRO FUNDIDO.</v>
          </cell>
          <cell r="C11139" t="str">
            <v>UN</v>
          </cell>
          <cell r="D11139">
            <v>333.5</v>
          </cell>
        </row>
        <row r="11140">
          <cell r="A11140" t="str">
            <v>73963/30</v>
          </cell>
          <cell r="B11140" t="str">
            <v>POCO VISITA ESG SANIT ANEL CONC PRE-MOLD PROF=1,50M C/ TAMPAO FOFO ARTICULADO, CLASSE B125 CARGA MAX 12,5 T, REDONDO TAMPA 600 MM, REDE PLUVIAL/ESGOTO / REJUNTAMENTO ANEIS / REVEST LISO CALHA INTERNA C/ARG CIM/AREIA 1:4. BASE/BANQUETA EM CONCRFCK=10MPA</v>
          </cell>
          <cell r="C11140" t="str">
            <v>UN</v>
          </cell>
          <cell r="D11140">
            <v>1486.32</v>
          </cell>
        </row>
        <row r="11141">
          <cell r="A11141" t="str">
            <v>73963/31</v>
          </cell>
          <cell r="B11141" t="str">
            <v>POCO VISITA ESG SANIT ANEL CONC PRE-MOLD PROF=1,60M C/ TAMPAO FOFO ARTICULADO, CLASSE B125 CARGA MAX 12,5 T, REDONDO TAMPA 600 MM, REDE PLUVIAL / REJUNTAMENTO ANEIS / REVEST LISO CALHA INTERNA C/ARG CIM/AREIA 1:4. BASE/BANQUETA EM CONCR FCK=10MPA</v>
          </cell>
          <cell r="C11141" t="str">
            <v>UN</v>
          </cell>
          <cell r="D11141">
            <v>1496.73</v>
          </cell>
        </row>
        <row r="11142">
          <cell r="A11142" t="str">
            <v>73963/32</v>
          </cell>
          <cell r="B11142" t="str">
            <v>POCO VISITA ESG SANIT ANEL CONC PRE-MOLD PROF=1,70M C/ TAMPAO FOFO ARTICULADO, CLASSE B125 CARGA MAX 12,5 T, REDONDO TAMPA 600 MM, REDE PLUVIAL/ESGOTO /  REJUNTAMENTO ANEIS / REVEST LISO CALHA INTERNA C/ARG CIM/AREIA 1:4. BASE/BANQUETA EM CONCR FCK=10MPA</v>
          </cell>
          <cell r="C11142" t="str">
            <v>UN</v>
          </cell>
          <cell r="D11142">
            <v>1509.71</v>
          </cell>
        </row>
        <row r="11143">
          <cell r="A11143" t="str">
            <v>73963/33</v>
          </cell>
          <cell r="B11143" t="str">
            <v>POCO VISITA ESG SANIT ANEL CONC PRE-MOLD PROF=2,00M C/ TAMPAO FOFO ARTICULADO, CLASSE B125 CARGA MAX 12,5 T, REDONDO TAMPA 600 MM, REDE PLUVIAL/ESGOTO / REJUNTAMENTO ANEIS / REVEST LISO CALHA INTERNA C/ARG CIM/AREIA 1:4. BASE/BANQUETA EM CONCR FCK=10MPA</v>
          </cell>
          <cell r="C11143" t="str">
            <v>UN</v>
          </cell>
          <cell r="D11143">
            <v>1643.15</v>
          </cell>
        </row>
        <row r="11144">
          <cell r="A11144" t="str">
            <v>73963/34</v>
          </cell>
          <cell r="B11144" t="str">
            <v>POCO VISITA ESG SANIT ANEL CONC PRE MOLD PROF=2,30M C/ TAMPAO FOFO ARTICULADO, CLASSE B125 CARGA MAX 12,5 T, REDONDO TAMPA 600 MM, REDE PLUVIAL/ESGOTO / REJUNTAMENTO ANEIS / REVEST LISO CALHA INTERNA C/ARG CIM/AREIA 1:4. BASE/BANQUETA EM CONCRFCK=10MPA</v>
          </cell>
          <cell r="C11144" t="str">
            <v>UN</v>
          </cell>
          <cell r="D11144">
            <v>1723.81</v>
          </cell>
        </row>
        <row r="11145">
          <cell r="A11145" t="str">
            <v>73963/35</v>
          </cell>
          <cell r="B11145" t="str">
            <v>POCO VISITA ESG SANIT ANEL CONC PRE-MOLD PROF=2,60M C/ TAMPAO FOFO SIMPLES COM BASE, CLASSE B125 CARGA MAX 12,5 T, REDONDO TAMPA 600 MM, REDE PLUVIAL/ESGOTO / REJUNTAMENTO ANEIS / REVEST LISO CALHA INTERNA C/ARG CIM/AREIA 1:4. BASE/BANQUETAEM CONCR FCK=10MPA</v>
          </cell>
          <cell r="C11145" t="str">
            <v>UN</v>
          </cell>
          <cell r="D11145">
            <v>1857.26</v>
          </cell>
        </row>
        <row r="11146">
          <cell r="A11146" t="str">
            <v>73963/36</v>
          </cell>
          <cell r="B11146" t="str">
            <v>POCO VISITA ESG SANIT ANEL CONC PRE-MOLD PROF=2,90M C/ TAMPAO FOFO ARTICULADO, CLASSE B125 CARGA MAX 12,5 T, REDONDO TAMPA 600 MM, REDE PLUVIAL / REJUNTAMENTO ANEIS / REVEST LISO CALHA INTERNA C/ARG CIM/AREIA 1:4. BASE/BANQUETA EM CONCR FCK=10MPA</v>
          </cell>
          <cell r="C11146" t="str">
            <v>UN</v>
          </cell>
          <cell r="D11146">
            <v>1990.7</v>
          </cell>
        </row>
        <row r="11147">
          <cell r="A11147" t="str">
            <v>73963/37</v>
          </cell>
          <cell r="B11147" t="str">
            <v>POCO VISITA ESG SANIT ANEL CONC PRE-MOLD PROF=3,20M C/ TAMPAO FOFO ARTICULADO, CLASSE B125 CARGA MAX 12,5 T, REDONDO TAMPA 600 MM, REDE PLUVIAL /  REJUNTAMENTOANEIS / REVEST LISO CALHA INTERNA C/ARG CIM/AREIA 1:4. BASE / BANQUETA EM CONCR FCK=10MPA</v>
          </cell>
          <cell r="C11147" t="str">
            <v>UN</v>
          </cell>
          <cell r="D11147">
            <v>2124.14</v>
          </cell>
        </row>
        <row r="11148">
          <cell r="A11148" t="str">
            <v>73963/38</v>
          </cell>
          <cell r="B11148" t="str">
            <v>POCO VISITA ESG SANIT ANEL CONC PRE-MOLD PROF=3,50M C/ TAMPAO FOFO ARTICULADO, CLASSE B125 CARGA MAX 12,5 T, REDONDO TAMPA 600 MM, REDE PLUVIAL/ESGOTO /  REJUNTAMENTO / ANEIS / REVEST LISO CALHA INTERNA C/ARG CIM/AREIA 1:4. BASE/BANQUETA EM CONCR FCK=10MPA</v>
          </cell>
          <cell r="C11148" t="str">
            <v>UN</v>
          </cell>
          <cell r="D11148">
            <v>2258.23</v>
          </cell>
        </row>
        <row r="11149">
          <cell r="A11149" t="str">
            <v>73963/39</v>
          </cell>
          <cell r="B11149" t="str">
            <v>POCO VISITA ESG SANIT ANEL CONC PRE-MOLD PROF=3,80M C/ TAMPAO FOFO ARTICULADO, CLASSE B125 CARGA MAX 12,5 T, REDONDO TAMPA 600 MM, REDE PLUVIAL / REJUNTAMENTO ANEIS / REVEST LISO CALHA INTERNA C/ARG CIM/AREIA 1:4. BASE/BANQUETA EM CONCR FCK=10MPA</v>
          </cell>
          <cell r="C11149" t="str">
            <v>UN</v>
          </cell>
          <cell r="D11149">
            <v>2392.11</v>
          </cell>
        </row>
        <row r="11150">
          <cell r="A11150" t="str">
            <v>73963/40</v>
          </cell>
          <cell r="B11150" t="str">
            <v>POCO VISITA ESG SANIT ANEL CONC PRE-MOLD PROF=4,10M C/ TAMPAO FOFO ARTICULADO, CLASSE B125 CARGA MAX 12,5 T, REDONDO TAMPA 600 MM, REDE PLUVIAL / REJUNTAMENTO ANEIS / REVEST LISO CALHA INTERNA C/ARG CIM/AREIA 1:4. BASE/BANQUETA EM CONCR FCK=10MPA</v>
          </cell>
          <cell r="C11150" t="str">
            <v>UN</v>
          </cell>
          <cell r="D11150">
            <v>2522.6799999999998</v>
          </cell>
        </row>
        <row r="11151">
          <cell r="A11151" t="str">
            <v>73963/41</v>
          </cell>
          <cell r="B11151" t="str">
            <v>POCO VISITA ESG SANIT ANEL CONC PRE MOLD PROF=4,40M C/ TAMPAO FOFO ARTICULADO, CLASSE B125 CARGA MAX 12,5 T, REDONDO TAMPA 600 MM, REDE PLUVIAL / REJUNTAMENTO ANEIS / REVEST LISO CALHA INTERNA C/ARG CIM/AREIA 1:4. BASE/BANQUETA EM CONCR FCK=10MPA</v>
          </cell>
          <cell r="C11151" t="str">
            <v>UN</v>
          </cell>
          <cell r="D11151">
            <v>2652.08</v>
          </cell>
        </row>
        <row r="11152">
          <cell r="A11152" t="str">
            <v>73963/42</v>
          </cell>
          <cell r="B11152" t="str">
            <v>POCO VISITA ESG SANIT ANEL CONC PRE-MOLD PROF=4,70M C/ TAMPAO FOFO ARTICULADO, CLASSE B125 CARGA MAX 12,5 T, REDONDO TAMPA 600 MM, REDE PLUVIAL/ESGOTO /  REJUNTAMENTO ANEIS / REVEST LISO CALHA INTERNA C/ARG CIM/AREIA 1:4. BASE/BANQUETA EM CONCRFCK=10MPA</v>
          </cell>
          <cell r="C11152" t="str">
            <v>UN</v>
          </cell>
          <cell r="D11152">
            <v>2792.94</v>
          </cell>
        </row>
        <row r="11153">
          <cell r="A11153" t="str">
            <v>73963/43</v>
          </cell>
          <cell r="B11153" t="str">
            <v>POCO VISITA ESG SANIT ANEL CONC PRE-MOLD PROF=5,00M C/ TAMPAO FOFO ARTICULADO, CLASSE B125 CARGA MAX 12,5 T, REDONDO TAMPA 600 MM, REDE PLUVIAL / ESGOTO / REJUNTAMENTO ANEIS/ REVEST LISO CALHA INTERNA C/ARG CIM/AREIA 1:4. BASE/BANQUETA EM CONCR FCK=10MPA</v>
          </cell>
          <cell r="C11153" t="str">
            <v>UN</v>
          </cell>
          <cell r="D11153">
            <v>2889.77</v>
          </cell>
        </row>
        <row r="11154">
          <cell r="A11154" t="str">
            <v>73963/44</v>
          </cell>
          <cell r="B11154" t="str">
            <v>POCO VISITA ESG SANIT ANEL CONC PRE-MOLD PROF=0,80M C/ TAMPAO FOFO ARTICULADO, CLASSE B125 CARGA MAX 12,5 T, REDONDO TAMPA 600 MM, REDE PLUVIAL/ESGOTO / DEGRAUS FF / REJUNTAMENTO ANEIS / REVEST LISO CALHA INTERNA C/ARG CIM/AREIA 1:4. BASE / BANQUETA EM CONCR FCK=10MPA</v>
          </cell>
          <cell r="C11154" t="str">
            <v>UN</v>
          </cell>
          <cell r="D11154">
            <v>673.92</v>
          </cell>
        </row>
        <row r="11155">
          <cell r="A11155" t="str">
            <v>73963/45</v>
          </cell>
          <cell r="B11155" t="str">
            <v>POCO DE VISITA PARA REDE DE ESG. SANIT., EM ANEIS DE CONCRETO, DIÂMETRO = 60CM E 110CM, PROF = 240CM, EXCLUINDO TAMPAO FERRO FUNDIDO.</v>
          </cell>
          <cell r="C11155" t="str">
            <v>UN</v>
          </cell>
          <cell r="D11155">
            <v>1525.56</v>
          </cell>
        </row>
        <row r="11156">
          <cell r="A11156" t="str">
            <v>73963/46</v>
          </cell>
          <cell r="B11156" t="str">
            <v>POCO DE VISITA PARA REDE DE ESG. SANIT., EM ANEIS DE CONCRETO, DIÂMETRO = 60CM E 110CM, PROF = 250CM, EXCLUINDO TAMPAO FERRO FUNDIDO.</v>
          </cell>
          <cell r="C11156" t="str">
            <v>UN</v>
          </cell>
          <cell r="D11156">
            <v>1544.83</v>
          </cell>
        </row>
        <row r="11157">
          <cell r="A11157" t="str">
            <v>73963/47</v>
          </cell>
          <cell r="B11157" t="str">
            <v>POCO DE VISITA PARA REDE DE ESG. SANIT., EM ANEIS DE CONCRETO, DIÂMETRO = 60CM E 110CM, PROF = 280CM, EXCLUINDO TAMPAO FERRO FUNDIDO.</v>
          </cell>
          <cell r="C11157" t="str">
            <v>UN</v>
          </cell>
          <cell r="D11157">
            <v>1690.16</v>
          </cell>
        </row>
        <row r="11158">
          <cell r="A11158" t="str">
            <v>73963/48</v>
          </cell>
          <cell r="B11158" t="str">
            <v>POCO DE VISITA PARA REDE DE ESG. SANIT., EM ANEIS DE CONCRETO, DIÂMETRO = 60CM E 110CM, PROF = 310CM, EXCLUINDO TAMPAO FERRO FUNDIDO.</v>
          </cell>
          <cell r="C11158" t="str">
            <v>UN</v>
          </cell>
          <cell r="D11158">
            <v>1794.13</v>
          </cell>
        </row>
        <row r="11159">
          <cell r="A11159" t="str">
            <v>73963/5</v>
          </cell>
          <cell r="B11159" t="str">
            <v>POCO DE VISITA PARA REDE DE ESG. SANIT., EM ANEIS DE CONCRETO, DIÂMETRO = 60CM E 110CM, PROF = 120CM, EXCLUINDO TAMPAO FERRO FUNDIDO.</v>
          </cell>
          <cell r="C11159" t="str">
            <v>UN</v>
          </cell>
          <cell r="D11159">
            <v>1047.3499999999999</v>
          </cell>
        </row>
        <row r="11160">
          <cell r="A11160" t="str">
            <v>73963/6</v>
          </cell>
          <cell r="B11160" t="str">
            <v>POCO DE VISITA PARA REDE DE ESG. SANIT., EM ANEIS DE CONCRETO, DIÂMETRO = 60CM E 110CM, PROF = 140CM, EXCLUINDO TAMPAO FERRO FUNDIDO.</v>
          </cell>
          <cell r="C11160" t="str">
            <v>UN</v>
          </cell>
          <cell r="D11160">
            <v>1124.49</v>
          </cell>
        </row>
        <row r="11161">
          <cell r="A11161" t="str">
            <v>73963/7</v>
          </cell>
          <cell r="B11161" t="str">
            <v>POCO DE VISITA PARA REDE DE ESG. SANIT., EM ANEIS DE CONCRETO, DIÂMETRO = 60CM E 110CM, PROF = 150CM, EXCLUINDO TAMPAO FERRO FUNDIDO.</v>
          </cell>
          <cell r="C11161" t="str">
            <v>UN</v>
          </cell>
          <cell r="D11161">
            <v>1188.44</v>
          </cell>
        </row>
        <row r="11162">
          <cell r="A11162" t="str">
            <v>73963/8</v>
          </cell>
          <cell r="B11162" t="str">
            <v>POCO DE VISITA PARA REDE DE ESG. SANIT., EM ANEIS DE CONCRETO, DIÂMETRO = 60CM E 110CM, PROF = 160CM, EXCLUINDO TAMPAO FERRO FUNDIDO.</v>
          </cell>
          <cell r="C11162" t="str">
            <v>UN</v>
          </cell>
          <cell r="D11162">
            <v>1197.7</v>
          </cell>
        </row>
        <row r="11163">
          <cell r="A11163" t="str">
            <v>73963/9</v>
          </cell>
          <cell r="B11163" t="str">
            <v>POCO DE VISITA PARA REDE DE ESG. SANIT., EM ANEIS DE CONCRETO, DIÂMETRO = 110CM, PROF = 170CM, EXCLUINDO TAMPAO FERRO FUNDIDO.</v>
          </cell>
          <cell r="C11163" t="str">
            <v>UN</v>
          </cell>
          <cell r="D11163">
            <v>1258.74</v>
          </cell>
        </row>
        <row r="11164">
          <cell r="A11164" t="str">
            <v>73965/9</v>
          </cell>
          <cell r="B11164" t="str">
            <v>ESCAVACAO MANUAL DE VALA EM LODO, DE 1,5 ATE 3M, EXCLUINDO ESGOTAMENTO/ESCORAMENTO.</v>
          </cell>
          <cell r="C11164" t="str">
            <v>M3</v>
          </cell>
          <cell r="D11164">
            <v>140.5</v>
          </cell>
        </row>
        <row r="11165">
          <cell r="A11165" t="str">
            <v>73967/1</v>
          </cell>
          <cell r="B11165" t="str">
            <v>PLANTIO DE ARVORE, ALTURA DE 1,00M, EM CAVAS DE 80X80X80CM</v>
          </cell>
          <cell r="C11165" t="str">
            <v>UN</v>
          </cell>
          <cell r="D11165">
            <v>111.52</v>
          </cell>
        </row>
        <row r="11166">
          <cell r="A11166" t="str">
            <v>73967/2</v>
          </cell>
          <cell r="B11166" t="str">
            <v>PLANTIO DE ARVORE REGIONAL, ALTURA MAIOR QUE 2,00M, EM CAVAS DE 80X80X80CM</v>
          </cell>
          <cell r="C11166" t="str">
            <v>UN</v>
          </cell>
          <cell r="D11166">
            <v>167.55</v>
          </cell>
        </row>
        <row r="11167">
          <cell r="A11167" t="str">
            <v>73967/4</v>
          </cell>
          <cell r="B11167" t="str">
            <v>IRRIGAÇÃO DE ÁRVORE COM CARRO PIPA</v>
          </cell>
          <cell r="C11167" t="str">
            <v>UN</v>
          </cell>
          <cell r="D11167">
            <v>0.34</v>
          </cell>
        </row>
        <row r="11168">
          <cell r="A11168" t="str">
            <v>73968/1</v>
          </cell>
          <cell r="B11168" t="str">
            <v>MANTA IMPERMEABILIZANTE A BASE DE ASFALTO - FORNECIMENTO E INSTALACAO</v>
          </cell>
          <cell r="C11168" t="str">
            <v>M2</v>
          </cell>
          <cell r="D11168">
            <v>40.08</v>
          </cell>
        </row>
        <row r="11169">
          <cell r="A11169" t="str">
            <v>73969/1</v>
          </cell>
          <cell r="B11169" t="str">
            <v>EXECUCAO DE DRENOS DE CHORUME EM TUBOS DRENANTES DE CONCRETO, DIAM=200MM, ENVOLTOS EM BRITA E GEOTEXTIL</v>
          </cell>
          <cell r="C11169" t="str">
            <v>M</v>
          </cell>
          <cell r="D11169">
            <v>60.46</v>
          </cell>
        </row>
        <row r="11170">
          <cell r="A11170" t="str">
            <v>73970/1</v>
          </cell>
          <cell r="B11170" t="str">
            <v>ESTRUTURA METALICA EM ACO ESTRUTURAL PERFIL I 12 X 5 1/4</v>
          </cell>
          <cell r="C11170" t="str">
            <v>KG</v>
          </cell>
          <cell r="D11170">
            <v>8.7200000000000006</v>
          </cell>
        </row>
        <row r="11171">
          <cell r="A11171" t="str">
            <v>73970/2</v>
          </cell>
          <cell r="B11171" t="str">
            <v>ESTRUTURA METALICA EM ACO ESTRUTURAL PERFIL I 6 X 3 3/8</v>
          </cell>
          <cell r="C11171" t="str">
            <v>KG</v>
          </cell>
          <cell r="D11171">
            <v>6.28</v>
          </cell>
        </row>
        <row r="11172">
          <cell r="A11172" t="str">
            <v>73974/1</v>
          </cell>
          <cell r="B11172" t="str">
            <v>PISO CIMENTADO TRACO 1:3 (CIMENTO E AREIA) ACABAMENTO RUSTICO ESPESSURA 2CM, PREPARO MECANICO DA ARGAMASSA</v>
          </cell>
          <cell r="C11172" t="str">
            <v>M2</v>
          </cell>
          <cell r="D11172">
            <v>33.380000000000003</v>
          </cell>
        </row>
        <row r="11173">
          <cell r="A11173" t="str">
            <v>73978/1</v>
          </cell>
          <cell r="B11173" t="str">
            <v>PINTURA HIDROFUGANTE COM SILICONE SOBRE PISO CIMENTADO, UMA DEMAO</v>
          </cell>
          <cell r="C11173" t="str">
            <v>M2</v>
          </cell>
          <cell r="D11173">
            <v>15.12</v>
          </cell>
        </row>
        <row r="11174">
          <cell r="A11174" t="str">
            <v>73990/1</v>
          </cell>
          <cell r="B11174" t="str">
            <v>ARMACAO ACO CA-50 P/1,0M3 DE CONCRETO</v>
          </cell>
          <cell r="C11174" t="str">
            <v>UN</v>
          </cell>
          <cell r="D11174">
            <v>480.48</v>
          </cell>
        </row>
        <row r="11175">
          <cell r="A11175" t="str">
            <v>73991/1</v>
          </cell>
          <cell r="B11175" t="str">
            <v>PISO CIMENTADO TRACO 1:4 (CIMENTO E AREIA) COM ACABAMENTO LISO ESPESSURA 1,5CM, PREPARO MANUAL DA ARGAMASSA  INCLUSO ADITIVO IMPERMEABILIZANTE</v>
          </cell>
          <cell r="C11175" t="str">
            <v>M2</v>
          </cell>
          <cell r="D11175">
            <v>38.4</v>
          </cell>
        </row>
        <row r="11176">
          <cell r="A11176" t="str">
            <v>73991/2</v>
          </cell>
          <cell r="B11176" t="str">
            <v>PISO CIMENTADO TRACO 1:3 (CIMENTO E AREIA) COM ACABAMENTO LISO ESPESSURA 1,5CM PREPARO MANUAL DA ARGAMASSA</v>
          </cell>
          <cell r="C11176" t="str">
            <v>M2</v>
          </cell>
          <cell r="D11176">
            <v>37.39</v>
          </cell>
        </row>
        <row r="11177">
          <cell r="A11177" t="str">
            <v>73991/3</v>
          </cell>
          <cell r="B11177" t="str">
            <v>PISO CIMENTADO TRACO 1:3 (CIMENTO E AREIA) COM ACABAMENTO LISO ESPESSURA 3CM PREPARO MECANICO ARGAMASSA  INCLUSO ADITIVO IMPERMEABILIZANTE</v>
          </cell>
          <cell r="C11177" t="str">
            <v>M2</v>
          </cell>
          <cell r="D11177">
            <v>44.38</v>
          </cell>
        </row>
        <row r="11178">
          <cell r="A11178" t="str">
            <v>73991/4</v>
          </cell>
          <cell r="B11178" t="str">
            <v>PISO CIMENTADO TRACO 1:3 (CIMENTO E AREIA) COM ACABAMENTO LISO ESPESSURA 1,5CM, PREPARO MANUAL DA ARGAMASSA INCLUSO ADITIVO IMPERMEABILIZANTE</v>
          </cell>
          <cell r="C11178" t="str">
            <v>M2</v>
          </cell>
          <cell r="D11178">
            <v>38.85</v>
          </cell>
        </row>
        <row r="11179">
          <cell r="A11179" t="str">
            <v>73992/1</v>
          </cell>
          <cell r="B11179" t="str">
            <v>LOCACAO CONVENCIONAL DE OBRA, ATRAVÉS DE GABARITO DE TABUAS CORRIDAS PONTALETADAS A CADA 1,50M, SEM REAPROVEITAMENTO</v>
          </cell>
          <cell r="C11179" t="str">
            <v>M2</v>
          </cell>
          <cell r="D11179">
            <v>7.36</v>
          </cell>
        </row>
        <row r="11180">
          <cell r="A11180" t="str">
            <v>73994/1</v>
          </cell>
          <cell r="B11180" t="str">
            <v>ARMACAO EM TELA DE ACO SOLDADA NERVURADA Q-138, ACO CA-60, 4,2MM, MALHA 10X10CM</v>
          </cell>
          <cell r="C11180" t="str">
            <v>KG</v>
          </cell>
          <cell r="D11180">
            <v>8.6</v>
          </cell>
        </row>
        <row r="11181">
          <cell r="A11181" t="str">
            <v>74003/1</v>
          </cell>
          <cell r="B11181" t="str">
            <v>INSTALACOES GAS CENTRAL P/ EDIFICIO RESIDENCIAL C/ 4 PAVTOS 16 UNID.  UMA CENTRAL POR BLOCO COM 16 PONTOS</v>
          </cell>
          <cell r="C11181" t="str">
            <v>UN</v>
          </cell>
          <cell r="D11181">
            <v>4676.58</v>
          </cell>
        </row>
        <row r="11182">
          <cell r="A11182" t="str">
            <v>74005/1</v>
          </cell>
          <cell r="B11182" t="str">
            <v>COMPACTACAO MECANICA, SEM CONTROLE DO GC (C/COMPACTADOR PLACA 400 KG)</v>
          </cell>
          <cell r="C11182" t="str">
            <v>M3</v>
          </cell>
          <cell r="D11182">
            <v>4.09</v>
          </cell>
        </row>
        <row r="11183">
          <cell r="A11183" t="str">
            <v>74005/2</v>
          </cell>
          <cell r="B11183" t="str">
            <v>COMPACTACAO MECANICA C/ CONTROLE DO GC&gt;=95% DO PN (AREAS) (C/MONIVELADORA 140 HP E ROLO COMPRESSOR VIBRATORIO 80 HP)</v>
          </cell>
          <cell r="C11183" t="str">
            <v>M3</v>
          </cell>
          <cell r="D11183">
            <v>4.9800000000000004</v>
          </cell>
        </row>
        <row r="11184">
          <cell r="A11184" t="str">
            <v>74010/1</v>
          </cell>
          <cell r="B11184" t="str">
            <v>CARGA E DESCARGA MECANICA DE SOLO UTILIZANDO CAMINHAO BASCULANTE 6,0M3/16T E PA CARREGADEIRA SOBRE PNEUS 128 HP, CAPACIDADE DA CAÇAMBA 1,7 A 2,8 M3, PESO OPERACIONAL 11632 KG</v>
          </cell>
          <cell r="C11184" t="str">
            <v>M3</v>
          </cell>
          <cell r="D11184">
            <v>1.46</v>
          </cell>
        </row>
        <row r="11185">
          <cell r="A11185" t="str">
            <v>74017/1</v>
          </cell>
          <cell r="B11185" t="str">
            <v>EXECUCAO DE DRENOS DE CHORUME EM TUBOS DRENANTES, PVC, DIAM=100 MM, ENVOLTOS EM BRITA E GEOTEXTIL</v>
          </cell>
          <cell r="C11185" t="str">
            <v>M</v>
          </cell>
          <cell r="D11185">
            <v>40.19</v>
          </cell>
        </row>
        <row r="11186">
          <cell r="A11186" t="str">
            <v>74017/2</v>
          </cell>
          <cell r="B11186" t="str">
            <v>EXECUCAO DE DRENOS DE CHORUME EM TUBOS DRENANTES, PVC, DIAM=150 MM, ENVOLTOS EM BRITA E GEOTEXTIL</v>
          </cell>
          <cell r="C11186" t="str">
            <v>M</v>
          </cell>
          <cell r="D11186">
            <v>54.18</v>
          </cell>
        </row>
        <row r="11187">
          <cell r="A11187" t="str">
            <v>74020/1</v>
          </cell>
          <cell r="B11187" t="str">
            <v>ENSAIO DE PAVIMENTO DE CONCRETO</v>
          </cell>
          <cell r="C11187" t="str">
            <v>M3</v>
          </cell>
          <cell r="D11187">
            <v>16.41</v>
          </cell>
        </row>
        <row r="11188">
          <cell r="A11188" t="str">
            <v>74020/2</v>
          </cell>
          <cell r="B11188" t="str">
            <v>ENSAIOS DE PAVIMENTO DE CONCRETO COMPACTADO COM ROLO</v>
          </cell>
          <cell r="C11188" t="str">
            <v>M3</v>
          </cell>
          <cell r="D11188">
            <v>14.68</v>
          </cell>
        </row>
        <row r="11189">
          <cell r="A11189" t="str">
            <v>74021/2</v>
          </cell>
          <cell r="B11189" t="str">
            <v>ENSAIO DE TERRAPLENAGEM - CAMADA FINAL DO ATERRO</v>
          </cell>
          <cell r="C11189" t="str">
            <v>M3</v>
          </cell>
          <cell r="D11189">
            <v>1.26</v>
          </cell>
        </row>
        <row r="11190">
          <cell r="A11190" t="str">
            <v>74021/3</v>
          </cell>
          <cell r="B11190" t="str">
            <v>ENSAIOS DE REGULARIZACAO DO SUBLEITO</v>
          </cell>
          <cell r="C11190" t="str">
            <v>M2</v>
          </cell>
          <cell r="D11190">
            <v>0.57999999999999996</v>
          </cell>
        </row>
        <row r="11191">
          <cell r="A11191" t="str">
            <v>74021/4</v>
          </cell>
          <cell r="B11191" t="str">
            <v>ENSAIOS DE REFORCO DO SUBLEITO</v>
          </cell>
          <cell r="C11191" t="str">
            <v>M3</v>
          </cell>
          <cell r="D11191">
            <v>1.05</v>
          </cell>
        </row>
        <row r="11192">
          <cell r="A11192" t="str">
            <v>74021/5</v>
          </cell>
          <cell r="B11192" t="str">
            <v>ENSAIOS DE SUB BASE DE SOLO MELHORADO COM CIMENTO</v>
          </cell>
          <cell r="C11192" t="str">
            <v>M3</v>
          </cell>
          <cell r="D11192">
            <v>1.05</v>
          </cell>
        </row>
        <row r="11193">
          <cell r="A11193" t="str">
            <v>74021/6</v>
          </cell>
          <cell r="B11193" t="str">
            <v>ENSAIOS DE BASE ESTABILIZADA GRANULOMETRICAMENTE</v>
          </cell>
          <cell r="C11193" t="str">
            <v>M3</v>
          </cell>
          <cell r="D11193">
            <v>1.1299999999999999</v>
          </cell>
        </row>
        <row r="11194">
          <cell r="A11194" t="str">
            <v>74021/7</v>
          </cell>
          <cell r="B11194" t="str">
            <v>ENSAIO DE BASE DE SOLO MELHORADO COM CIMENTO</v>
          </cell>
          <cell r="C11194" t="str">
            <v>M3</v>
          </cell>
          <cell r="D11194">
            <v>1.05</v>
          </cell>
        </row>
        <row r="11195">
          <cell r="A11195" t="str">
            <v>74021/8</v>
          </cell>
          <cell r="B11195" t="str">
            <v>ENSAIOS DE BASE DE SOLO CIMENTO</v>
          </cell>
          <cell r="C11195" t="str">
            <v>M3</v>
          </cell>
          <cell r="D11195">
            <v>1.1499999999999999</v>
          </cell>
        </row>
        <row r="11196">
          <cell r="A11196" t="str">
            <v>74022/1</v>
          </cell>
          <cell r="B11196" t="str">
            <v>ENSAIO DE PENETRACAO - MATERIAL BETUMINOSO</v>
          </cell>
          <cell r="C11196" t="str">
            <v>UN</v>
          </cell>
          <cell r="D11196">
            <v>91.18</v>
          </cell>
        </row>
        <row r="11197">
          <cell r="A11197" t="str">
            <v>74022/10</v>
          </cell>
          <cell r="B11197" t="str">
            <v>ENSAIO DE COMPACTACAO - AMOSTRAS NAO TRABALHADAS - ENERGIA NORMAL - SOLOS</v>
          </cell>
          <cell r="C11197" t="str">
            <v>UN</v>
          </cell>
          <cell r="D11197">
            <v>101.9</v>
          </cell>
        </row>
        <row r="11198">
          <cell r="A11198" t="str">
            <v>74022/11</v>
          </cell>
          <cell r="B11198" t="str">
            <v>ENSAIO DE COMPACTACAO - AMOSTRAS NAO TRABALHADAS - ENERGIA INTERMEDIARIA - SOLOS</v>
          </cell>
          <cell r="C11198" t="str">
            <v>UN</v>
          </cell>
          <cell r="D11198">
            <v>155.54</v>
          </cell>
        </row>
        <row r="11199">
          <cell r="A11199" t="str">
            <v>74022/12</v>
          </cell>
          <cell r="B11199" t="str">
            <v>ENSAIO DE COMPACTACAO - AMOSTRAS NAO TRABALHADAS - ENERGIA MODIFICADA - SOLOS</v>
          </cell>
          <cell r="C11199" t="str">
            <v>UN</v>
          </cell>
          <cell r="D11199">
            <v>203.82</v>
          </cell>
        </row>
        <row r="11200">
          <cell r="A11200" t="str">
            <v>74022/13</v>
          </cell>
          <cell r="B11200" t="str">
            <v>ENSAIO DE COMPACTACAO - AMOSTRAS TRABALHADAS - SOLOS</v>
          </cell>
          <cell r="C11200" t="str">
            <v>UN</v>
          </cell>
          <cell r="D11200">
            <v>107.28</v>
          </cell>
        </row>
        <row r="11201">
          <cell r="A11201" t="str">
            <v>74022/14</v>
          </cell>
          <cell r="B11201" t="str">
            <v>ENSAIO DE MASSA ESPECIFICA - IN SITU - METODO FRASCO DE AREIA - SOLOS</v>
          </cell>
          <cell r="C11201" t="str">
            <v>UN</v>
          </cell>
          <cell r="D11201">
            <v>37.54</v>
          </cell>
        </row>
        <row r="11202">
          <cell r="A11202" t="str">
            <v>74022/15</v>
          </cell>
          <cell r="B11202" t="str">
            <v>ENSAIO DE MASSA ESPECIFICA - IN SITU - METODO BALAO DE BORRACHA - SOLOS</v>
          </cell>
          <cell r="C11202" t="str">
            <v>UN</v>
          </cell>
          <cell r="D11202">
            <v>42.9</v>
          </cell>
        </row>
        <row r="11203">
          <cell r="A11203" t="str">
            <v>74022/16</v>
          </cell>
          <cell r="B11203" t="str">
            <v>ENSAIO DE DENSIDADE REAL - SOLOS</v>
          </cell>
          <cell r="C11203" t="str">
            <v>UN</v>
          </cell>
          <cell r="D11203">
            <v>48.26</v>
          </cell>
        </row>
        <row r="11204">
          <cell r="A11204" t="str">
            <v>74022/17</v>
          </cell>
          <cell r="B11204" t="str">
            <v>ENSAIO DE ABRASAO LOS ANGELES - AGREGADOS</v>
          </cell>
          <cell r="C11204" t="str">
            <v>UN</v>
          </cell>
          <cell r="D11204">
            <v>225.28</v>
          </cell>
        </row>
        <row r="11205">
          <cell r="A11205" t="str">
            <v>74022/18</v>
          </cell>
          <cell r="B11205" t="str">
            <v>ENSAIO DE MASSA ESPECIFICA - IN SITU - EMPREGO DO OLEO - SOLOS</v>
          </cell>
          <cell r="C11205" t="str">
            <v>UN</v>
          </cell>
          <cell r="D11205">
            <v>59</v>
          </cell>
        </row>
        <row r="11206">
          <cell r="A11206" t="str">
            <v>74022/19</v>
          </cell>
          <cell r="B11206" t="str">
            <v>ENSAIO DE INDICE DE SUPORTE CALIFORNIA - AMOSTRAS NAO TRABALHADAS - ENERGIA NORMAL - SOLOS</v>
          </cell>
          <cell r="C11206" t="str">
            <v>UN</v>
          </cell>
          <cell r="D11206">
            <v>123.36</v>
          </cell>
        </row>
        <row r="11207">
          <cell r="A11207" t="str">
            <v>74022/2</v>
          </cell>
          <cell r="B11207" t="str">
            <v>ENSAIO DE VISCOSIDADE SAYBOLT - FUROL - MATERIAL BETUMINOSO</v>
          </cell>
          <cell r="C11207" t="str">
            <v>UN</v>
          </cell>
          <cell r="D11207">
            <v>118</v>
          </cell>
        </row>
        <row r="11208">
          <cell r="A11208" t="str">
            <v>74022/20</v>
          </cell>
          <cell r="B11208" t="str">
            <v>ENSAIO DE INDICE DE SUPORTE CALIFORNIA - AMOSTRAS NAO TRABALHADAS - ENERGIA INTERMEDIARIA - SOLOS</v>
          </cell>
          <cell r="C11208" t="str">
            <v>UN</v>
          </cell>
          <cell r="D11208">
            <v>139.46</v>
          </cell>
        </row>
        <row r="11209">
          <cell r="A11209" t="str">
            <v>74022/21</v>
          </cell>
          <cell r="B11209" t="str">
            <v>ENSAIO DE INDICE DE SUPORTE CALIFORNIA- AMOSTRAS NAO TRABALHADAS - ENERGIA MODIFICADA- SOLOS</v>
          </cell>
          <cell r="C11209" t="str">
            <v>UN</v>
          </cell>
          <cell r="D11209">
            <v>150.18</v>
          </cell>
        </row>
        <row r="11210">
          <cell r="A11210" t="str">
            <v>74022/22</v>
          </cell>
          <cell r="B11210" t="str">
            <v>ENSAIO DE TEOR DE UMIDADE - METODO EXPEDITO DO ALCOOL - SOLOS</v>
          </cell>
          <cell r="C11210" t="str">
            <v>UN</v>
          </cell>
          <cell r="D11210">
            <v>32.18</v>
          </cell>
        </row>
        <row r="11211">
          <cell r="A11211" t="str">
            <v>74022/23</v>
          </cell>
          <cell r="B11211" t="str">
            <v>ENSAIO DE TEOR DE UMIDADE - PROCESSO SPEEDY - SOLOS E AGREGADOS MIUDOS</v>
          </cell>
          <cell r="C11211" t="str">
            <v>UN</v>
          </cell>
          <cell r="D11211">
            <v>32.18</v>
          </cell>
        </row>
        <row r="11212">
          <cell r="A11212" t="str">
            <v>74022/24</v>
          </cell>
          <cell r="B11212" t="str">
            <v>ENSAIO DE TEOR DE UMIDADE - EM LABORATORIO - SOLOS</v>
          </cell>
          <cell r="C11212" t="str">
            <v>UN</v>
          </cell>
          <cell r="D11212">
            <v>42.9</v>
          </cell>
        </row>
        <row r="11213">
          <cell r="A11213" t="str">
            <v>74022/25</v>
          </cell>
          <cell r="B11213" t="str">
            <v>ENSAIO DE PONTO DE FULGOR - MATERIAL BETUMINOSO</v>
          </cell>
          <cell r="C11213" t="str">
            <v>UN</v>
          </cell>
          <cell r="D11213">
            <v>85.82</v>
          </cell>
        </row>
        <row r="11214">
          <cell r="A11214" t="str">
            <v>74022/26</v>
          </cell>
          <cell r="B11214" t="str">
            <v>ENSAIO DE DESTILACAO - ASFALTO DILUIDO</v>
          </cell>
          <cell r="C11214" t="str">
            <v>UN</v>
          </cell>
          <cell r="D11214">
            <v>139.46</v>
          </cell>
        </row>
        <row r="11215">
          <cell r="A11215" t="str">
            <v>74022/27</v>
          </cell>
          <cell r="B11215" t="str">
            <v>ENSAIO DE CONTROLE DE TAXA DE APLICACAO DE LIGANTE BETUMINOSO</v>
          </cell>
          <cell r="C11215" t="str">
            <v>UN</v>
          </cell>
          <cell r="D11215">
            <v>37.54</v>
          </cell>
        </row>
        <row r="11216">
          <cell r="A11216" t="str">
            <v>74022/28</v>
          </cell>
          <cell r="B11216" t="str">
            <v>ENSAIO DE SUSCEPTIBILIDADE TERMICA - INDICE PFEIFFER - MATERIAL ASFALTICO</v>
          </cell>
          <cell r="C11216" t="str">
            <v>UN</v>
          </cell>
          <cell r="D11216">
            <v>134.1</v>
          </cell>
        </row>
        <row r="11217">
          <cell r="A11217" t="str">
            <v>74022/29</v>
          </cell>
          <cell r="B11217" t="str">
            <v>ENSAIO DE ESPUMA - MATERIAL ASFALTICO</v>
          </cell>
          <cell r="C11217" t="str">
            <v>UN</v>
          </cell>
          <cell r="D11217">
            <v>96.54</v>
          </cell>
        </row>
        <row r="11218">
          <cell r="A11218" t="str">
            <v>74022/3</v>
          </cell>
          <cell r="B11218" t="str">
            <v>ENSAIO DE DETERMINACAO DA PENEIRACAO - EMULSAO ASFALTICA</v>
          </cell>
          <cell r="C11218" t="str">
            <v>UN</v>
          </cell>
          <cell r="D11218">
            <v>107.28</v>
          </cell>
        </row>
        <row r="11219">
          <cell r="A11219" t="str">
            <v>74022/30</v>
          </cell>
          <cell r="B11219" t="str">
            <v>ENSAIO DE RESISTENCIA A COMPRESSAO SIMPLES - CONCRETO</v>
          </cell>
          <cell r="C11219" t="str">
            <v>UN</v>
          </cell>
          <cell r="D11219">
            <v>96.54</v>
          </cell>
        </row>
        <row r="11220">
          <cell r="A11220" t="str">
            <v>74022/31</v>
          </cell>
          <cell r="B11220" t="str">
            <v>ENSAIO DE RESISTENCIA A TRACAO POR COMPRESSAO DIAMETRAL - CONCRETO</v>
          </cell>
          <cell r="C11220" t="str">
            <v>UN</v>
          </cell>
          <cell r="D11220">
            <v>96.54</v>
          </cell>
        </row>
        <row r="11221">
          <cell r="A11221" t="str">
            <v>74022/32</v>
          </cell>
          <cell r="B11221" t="str">
            <v>ENSAIO DE RESISTENCIA A TRACAO NA FLEXAO DE CONCRETO</v>
          </cell>
          <cell r="C11221" t="str">
            <v>UN</v>
          </cell>
          <cell r="D11221">
            <v>107.28</v>
          </cell>
        </row>
        <row r="11222">
          <cell r="A11222" t="str">
            <v>74022/33</v>
          </cell>
          <cell r="B11222" t="str">
            <v>ENSAIO DE RESILIENCIA - SOLOS</v>
          </cell>
          <cell r="C11222" t="str">
            <v>UN</v>
          </cell>
          <cell r="D11222">
            <v>691.94</v>
          </cell>
        </row>
        <row r="11223">
          <cell r="A11223" t="str">
            <v>74022/34</v>
          </cell>
          <cell r="B11223" t="str">
            <v>ENSAIO DE RESILIENCIA - MISTURAS BETUMINOSAS</v>
          </cell>
          <cell r="C11223" t="str">
            <v>UN</v>
          </cell>
          <cell r="D11223">
            <v>144.82</v>
          </cell>
        </row>
        <row r="11224">
          <cell r="A11224" t="str">
            <v>74022/35</v>
          </cell>
          <cell r="B11224" t="str">
            <v>ENSAIO DE PERCENTAGEM DE BETUME - MISTURAS BETUMINOSAS</v>
          </cell>
          <cell r="C11224" t="str">
            <v>UN</v>
          </cell>
          <cell r="D11224">
            <v>80.459999999999994</v>
          </cell>
        </row>
        <row r="11225">
          <cell r="A11225" t="str">
            <v>74022/36</v>
          </cell>
          <cell r="B11225" t="str">
            <v>ENSAIO DE ADESIVIDADE - RESISTENCIA A AGUA - EMULSAO ASFALTICA</v>
          </cell>
          <cell r="C11225" t="str">
            <v>UN</v>
          </cell>
          <cell r="D11225">
            <v>64.36</v>
          </cell>
        </row>
        <row r="11226">
          <cell r="A11226" t="str">
            <v>74022/37</v>
          </cell>
          <cell r="B11226" t="str">
            <v>ENSAIO DE ADESIVIDADE A LIGANTE BETUMINOSO - AGREGADO GRAUDO</v>
          </cell>
          <cell r="C11226" t="str">
            <v>UN</v>
          </cell>
          <cell r="D11226">
            <v>53.64</v>
          </cell>
        </row>
        <row r="11227">
          <cell r="A11227" t="str">
            <v>74022/38</v>
          </cell>
          <cell r="B11227" t="str">
            <v>ENSAIO DE EXPANSIBILIDADE - SOLOS</v>
          </cell>
          <cell r="C11227" t="str">
            <v>UN</v>
          </cell>
          <cell r="D11227">
            <v>77.760000000000005</v>
          </cell>
        </row>
        <row r="11228">
          <cell r="A11228" t="str">
            <v>74022/39</v>
          </cell>
          <cell r="B11228" t="str">
            <v>PREPARACAO DE AMOSTRAS PARA ENSAIO DE CARACTERIZACAO - SOLOS</v>
          </cell>
          <cell r="C11228" t="str">
            <v>UN</v>
          </cell>
          <cell r="D11228">
            <v>59</v>
          </cell>
        </row>
        <row r="11229">
          <cell r="A11229" t="str">
            <v>74022/4</v>
          </cell>
          <cell r="B11229" t="str">
            <v>ENSAIO DE DETERMINACAO DA SEDIMENTACAO - EMULSAO ASFALTICA</v>
          </cell>
          <cell r="C11229" t="str">
            <v>UN</v>
          </cell>
          <cell r="D11229">
            <v>118</v>
          </cell>
        </row>
        <row r="11230">
          <cell r="A11230" t="str">
            <v>74022/40</v>
          </cell>
          <cell r="B11230" t="str">
            <v>ENSAIO MARSHALL - MISTURA BETUMINOSA A QUENTE</v>
          </cell>
          <cell r="C11230" t="str">
            <v>UN</v>
          </cell>
          <cell r="D11230">
            <v>187.74</v>
          </cell>
        </row>
        <row r="11231">
          <cell r="A11231" t="str">
            <v>74022/41</v>
          </cell>
          <cell r="B11231" t="str">
            <v>ENSAIO DE DETERMINACAO DO INDICE DE FORMA - AGREGADOS</v>
          </cell>
          <cell r="C11231" t="str">
            <v>UN</v>
          </cell>
          <cell r="D11231">
            <v>53.64</v>
          </cell>
        </row>
        <row r="11232">
          <cell r="A11232" t="str">
            <v>74022/42</v>
          </cell>
          <cell r="B11232" t="str">
            <v>ENSAIO DE EQUIVALENTE EM AREIA - SOLOS</v>
          </cell>
          <cell r="C11232" t="str">
            <v>UN</v>
          </cell>
          <cell r="D11232">
            <v>48.26</v>
          </cell>
        </row>
        <row r="11233">
          <cell r="A11233" t="str">
            <v>74022/43</v>
          </cell>
          <cell r="B11233" t="str">
            <v>ENSAIO DE MOLDAGEM E CURA DE SOLO CIMENTO</v>
          </cell>
          <cell r="C11233" t="str">
            <v>UN</v>
          </cell>
          <cell r="D11233">
            <v>53.64</v>
          </cell>
        </row>
        <row r="11234">
          <cell r="A11234" t="str">
            <v>74022/44</v>
          </cell>
          <cell r="B11234" t="str">
            <v>ENSAIO DE COMPRESSAO AXIAL DE SOLO CIMENTO</v>
          </cell>
          <cell r="C11234" t="str">
            <v>UN</v>
          </cell>
          <cell r="D11234">
            <v>42.9</v>
          </cell>
        </row>
        <row r="11235">
          <cell r="A11235" t="str">
            <v>74022/45</v>
          </cell>
          <cell r="B11235" t="str">
            <v>ENSAIO DE VISCOSIDADE CINEMATICA - ASFALTO</v>
          </cell>
          <cell r="C11235" t="str">
            <v>UN</v>
          </cell>
          <cell r="D11235">
            <v>107.28</v>
          </cell>
        </row>
        <row r="11236">
          <cell r="A11236" t="str">
            <v>74022/47</v>
          </cell>
          <cell r="B11236" t="str">
            <v>ENSAIO DE RESIDUO POR EVAPORACAO - EMULSAO ASFALTICA</v>
          </cell>
          <cell r="C11236" t="str">
            <v>UN</v>
          </cell>
          <cell r="D11236">
            <v>53.64</v>
          </cell>
        </row>
        <row r="11237">
          <cell r="A11237" t="str">
            <v>74022/48</v>
          </cell>
          <cell r="B11237" t="str">
            <v>ENSAIO DE CARGA DA PARTICULA - EMULSAO ASFALTICA</v>
          </cell>
          <cell r="C11237" t="str">
            <v>UN</v>
          </cell>
          <cell r="D11237">
            <v>40.22</v>
          </cell>
        </row>
        <row r="11238">
          <cell r="A11238" t="str">
            <v>74022/49</v>
          </cell>
          <cell r="B11238" t="str">
            <v>ENSAIO DE DESEMULSIBILIDADE - EMULSAO ASFALTICA</v>
          </cell>
          <cell r="C11238" t="str">
            <v>UN</v>
          </cell>
          <cell r="D11238">
            <v>107.28</v>
          </cell>
        </row>
        <row r="11239">
          <cell r="A11239" t="str">
            <v>74022/5</v>
          </cell>
          <cell r="B11239" t="str">
            <v>ENSAIO DE DETERMINACAO DO TEOR DE BETUME - CIMENTO ASFALTICO DE PETROLEO</v>
          </cell>
          <cell r="C11239" t="str">
            <v>UN</v>
          </cell>
          <cell r="D11239">
            <v>93.86</v>
          </cell>
        </row>
        <row r="11240">
          <cell r="A11240" t="str">
            <v>74022/50</v>
          </cell>
          <cell r="B11240" t="str">
            <v>ENSAIO DE DETERMINACAO DA TAXA DE ESPALHAMENTO DO AGREGADO</v>
          </cell>
          <cell r="C11240" t="str">
            <v>UN</v>
          </cell>
          <cell r="D11240">
            <v>26.82</v>
          </cell>
        </row>
        <row r="11241">
          <cell r="A11241" t="str">
            <v>74022/51</v>
          </cell>
          <cell r="B11241" t="str">
            <v>ENSAIO DE ADESIVIDADE A LIGANTE BETUMINOSO - AGREGADO</v>
          </cell>
          <cell r="C11241" t="str">
            <v>UN</v>
          </cell>
          <cell r="D11241">
            <v>59</v>
          </cell>
        </row>
        <row r="11242">
          <cell r="A11242" t="str">
            <v>74022/52</v>
          </cell>
          <cell r="B11242" t="str">
            <v>ENSAIO DE GRANULOMETRIA DO AGREGADO</v>
          </cell>
          <cell r="C11242" t="str">
            <v>UN</v>
          </cell>
          <cell r="D11242">
            <v>53.64</v>
          </cell>
        </row>
        <row r="11243">
          <cell r="A11243" t="str">
            <v>74022/53</v>
          </cell>
          <cell r="B11243" t="str">
            <v>ENSAIO DE CONTROLE DO GRAU DE COMPACTACAO DA MISTURA ASFALTICA</v>
          </cell>
          <cell r="C11243" t="str">
            <v>UN</v>
          </cell>
          <cell r="D11243">
            <v>48.26</v>
          </cell>
        </row>
        <row r="11244">
          <cell r="A11244" t="str">
            <v>74022/54</v>
          </cell>
          <cell r="B11244" t="str">
            <v>ENSAIO DE GRANULOMETRIA DO FILLER</v>
          </cell>
          <cell r="C11244" t="str">
            <v>UN</v>
          </cell>
          <cell r="D11244">
            <v>48.26</v>
          </cell>
        </row>
        <row r="11245">
          <cell r="A11245" t="str">
            <v>74022/55</v>
          </cell>
          <cell r="B11245" t="str">
            <v>ENSAIO DE TRACAO POR COMPRESSAO DIAMETRAL - MISTURAS BETUMINOSAS</v>
          </cell>
          <cell r="C11245" t="str">
            <v>UN</v>
          </cell>
          <cell r="D11245">
            <v>134.1</v>
          </cell>
        </row>
        <row r="11246">
          <cell r="A11246" t="str">
            <v>74022/56</v>
          </cell>
          <cell r="B11246" t="str">
            <v>ENSAIO DE DENSIDADE DO MATERIAL BETUMINOSO</v>
          </cell>
          <cell r="C11246" t="str">
            <v>UN</v>
          </cell>
          <cell r="D11246">
            <v>39.53</v>
          </cell>
        </row>
        <row r="11247">
          <cell r="A11247" t="str">
            <v>74022/57</v>
          </cell>
          <cell r="B11247" t="str">
            <v>ENSAIO DE CONSISTENCIA DO CONCRETO CCR - INDICE VEBE</v>
          </cell>
          <cell r="C11247" t="str">
            <v>UN</v>
          </cell>
          <cell r="D11247">
            <v>39.53</v>
          </cell>
        </row>
        <row r="11248">
          <cell r="A11248" t="str">
            <v>74022/58</v>
          </cell>
          <cell r="B11248" t="str">
            <v>ENSAIO DE ABATIMENTO DO TRONCO DE CONE</v>
          </cell>
          <cell r="C11248" t="str">
            <v>UN</v>
          </cell>
          <cell r="D11248">
            <v>39.53</v>
          </cell>
        </row>
        <row r="11249">
          <cell r="A11249" t="str">
            <v>74022/6</v>
          </cell>
          <cell r="B11249" t="str">
            <v>ENSAIO DE GRANULOMETRIA POR PENEIRAMENTO - SOLOS</v>
          </cell>
          <cell r="C11249" t="str">
            <v>UN</v>
          </cell>
          <cell r="D11249">
            <v>85.82</v>
          </cell>
        </row>
        <row r="11250">
          <cell r="A11250" t="str">
            <v>74022/7</v>
          </cell>
          <cell r="B11250" t="str">
            <v>ENSAIO DE GRANULOMETRIA POR PENEIRAMENTO E SEDIMENTACAO - SOLOS</v>
          </cell>
          <cell r="C11250" t="str">
            <v>UN</v>
          </cell>
          <cell r="D11250">
            <v>101.9</v>
          </cell>
        </row>
        <row r="11251">
          <cell r="A11251" t="str">
            <v>74022/8</v>
          </cell>
          <cell r="B11251" t="str">
            <v>ENSAIO DE LIMITE DE LIQUIDEZ - SOLOS</v>
          </cell>
          <cell r="C11251" t="str">
            <v>UN</v>
          </cell>
          <cell r="D11251">
            <v>53.64</v>
          </cell>
        </row>
        <row r="11252">
          <cell r="A11252" t="str">
            <v>74022/9</v>
          </cell>
          <cell r="B11252" t="str">
            <v>ENSAIO DE LIMITE DE PLASTICIDADE - SOLOS</v>
          </cell>
          <cell r="C11252" t="str">
            <v>UN</v>
          </cell>
          <cell r="D11252">
            <v>48.26</v>
          </cell>
        </row>
        <row r="11253">
          <cell r="A11253" t="str">
            <v>74025/1</v>
          </cell>
          <cell r="B11253" t="str">
            <v>IMPERMEABILIZACAO DE SUPERFICIE COM MASTIQUE BETUMINOSO A FRIO, POR METRO.</v>
          </cell>
          <cell r="C11253" t="str">
            <v>M</v>
          </cell>
          <cell r="D11253">
            <v>43.85</v>
          </cell>
        </row>
        <row r="11254">
          <cell r="A11254" t="str">
            <v>74033/1</v>
          </cell>
          <cell r="B11254" t="str">
            <v>IMPERMEABILIZACAO DE SUPERFICIE COM GEOMEMBRANA (MANTA TERMOPLASTICA LISA) TIPO PEAD, E=2MM.</v>
          </cell>
          <cell r="C11254" t="str">
            <v>M2</v>
          </cell>
          <cell r="D11254">
            <v>39.479999999999997</v>
          </cell>
        </row>
        <row r="11255">
          <cell r="A11255" t="str">
            <v>74034/1</v>
          </cell>
          <cell r="B11255" t="str">
            <v>ESPALHAMENTO DE MATERIAL DE 1A CATEGORIA COM TRATOR DE ESTEIRA COM 153HP</v>
          </cell>
          <cell r="C11255" t="str">
            <v>M3</v>
          </cell>
          <cell r="D11255">
            <v>1.52</v>
          </cell>
        </row>
        <row r="11256">
          <cell r="A11256" t="str">
            <v>74038/1</v>
          </cell>
          <cell r="B11256" t="str">
            <v>PORTAO COM MOUROES DE MADEIRA ROLICA, DIAMETRO 11CM, COM 5 FIOS DE ARAME FARPADO Nº 14 CLASSE 250, SEM DOBRADICAS</v>
          </cell>
          <cell r="C11256" t="str">
            <v>M</v>
          </cell>
          <cell r="D11256">
            <v>25.65</v>
          </cell>
        </row>
        <row r="11257">
          <cell r="A11257" t="str">
            <v>74039/1</v>
          </cell>
          <cell r="B11257" t="str">
            <v>CERCA COM MOUROES DE MADEIRA ROLICA, DIAMETRO 11CM, ESPACAMENTO DE 2M, ALTURA LIVRE DE 1M, CRAVADOS 0,5M, COM 5 FIOS DE ARAME FARPADO Nº 14 CLASSE 250</v>
          </cell>
          <cell r="C11257" t="str">
            <v>M</v>
          </cell>
          <cell r="D11257">
            <v>25.65</v>
          </cell>
        </row>
        <row r="11258">
          <cell r="A11258" t="str">
            <v>74041/1</v>
          </cell>
          <cell r="B11258" t="str">
            <v>LUMINARIA GLOBO VIDRO LEITOSO/PLAFONIER/BOCAL/LAMPADA FLUORESCENTE 20W</v>
          </cell>
          <cell r="C11258" t="str">
            <v>UN</v>
          </cell>
          <cell r="D11258">
            <v>51.86</v>
          </cell>
        </row>
        <row r="11259">
          <cell r="A11259" t="str">
            <v>74041/2</v>
          </cell>
          <cell r="B11259" t="str">
            <v>LUMINARIA GLOBO VIDRO LEITOSO/PLAFONIER/BOCAL/LAMPADA FLUORESCENTE 40W</v>
          </cell>
          <cell r="C11259" t="str">
            <v>UN</v>
          </cell>
          <cell r="D11259">
            <v>51.86</v>
          </cell>
        </row>
        <row r="11260">
          <cell r="A11260" t="str">
            <v>74045/2</v>
          </cell>
          <cell r="B11260" t="str">
            <v>CUMEEIRA TIPO SHED PARA TELHA DE FIBROCIMENTO ONDULADA, INCLUSO JUNTAS DE VEDACAO E ACESSORIOS DE FIXACAO</v>
          </cell>
          <cell r="C11260" t="str">
            <v>M</v>
          </cell>
          <cell r="D11260">
            <v>41.82</v>
          </cell>
        </row>
        <row r="11261">
          <cell r="A11261" t="str">
            <v>74046/2</v>
          </cell>
          <cell r="B11261" t="str">
            <v>TARJETA TIPO LIVRE/OCUPADO PARA PORTA DE BANHEIRO</v>
          </cell>
          <cell r="C11261" t="str">
            <v>UN</v>
          </cell>
          <cell r="D11261">
            <v>32.229999999999997</v>
          </cell>
        </row>
        <row r="11262">
          <cell r="A11262" t="str">
            <v>74047/2</v>
          </cell>
          <cell r="B11262" t="str">
            <v>DOBRADICA EM ACO/FERRO, 3" X 21/2", E=1,9 A 2 MM, SEM ANEL, CROMADO OU ZINCADO, TAMPA BOLA, COM PARAFUSOS</v>
          </cell>
          <cell r="C11262" t="str">
            <v>UN</v>
          </cell>
          <cell r="D11262">
            <v>17.079999999999998</v>
          </cell>
        </row>
        <row r="11263">
          <cell r="A11263" t="str">
            <v>74051/1</v>
          </cell>
          <cell r="B11263" t="str">
            <v>CAIXA DE GORDURA DUPLA EM CONCRETO PRE-MOLDADO DN 60MM COM TAMPA - FORNECIMENTO E INSTALACAO</v>
          </cell>
          <cell r="C11263" t="str">
            <v>UN</v>
          </cell>
          <cell r="D11263">
            <v>210.83</v>
          </cell>
        </row>
        <row r="11264">
          <cell r="A11264" t="str">
            <v>74051/2</v>
          </cell>
          <cell r="B11264" t="str">
            <v>CAIXA DE GORDURA SIMPLES EM CONCRETO PRE-MOLDADO DN 40MM COM TAMPA - FORNECIMENTO E INSTALACAO</v>
          </cell>
          <cell r="C11264" t="str">
            <v>UN</v>
          </cell>
          <cell r="D11264">
            <v>132.25</v>
          </cell>
        </row>
        <row r="11265">
          <cell r="A11265" t="str">
            <v>74052/5</v>
          </cell>
          <cell r="B11265" t="str">
            <v>QUADRO DE MEDICAO GERAL EM CHAPA METALICA PARA EDIFICIOS COM 16 APTOS, INCLUSIVE DISJUNTORES E ATERRAMENTO</v>
          </cell>
          <cell r="C11265" t="str">
            <v>UN</v>
          </cell>
          <cell r="D11265">
            <v>1219.8900000000001</v>
          </cell>
        </row>
        <row r="11266">
          <cell r="A11266" t="str">
            <v>74064/1</v>
          </cell>
          <cell r="B11266" t="str">
            <v>FUNDO ANTICORROSIVO A BASE DE OXIDO DE FERRO (ZARCAO), DUAS DEMAOS</v>
          </cell>
          <cell r="C11266" t="str">
            <v>M2</v>
          </cell>
          <cell r="D11266">
            <v>15.72</v>
          </cell>
        </row>
        <row r="11267">
          <cell r="A11267" t="str">
            <v>74064/2</v>
          </cell>
          <cell r="B11267" t="str">
            <v>FUNDO ANTICORROSIVO A BASE DE OXIDO DE FERRO (ZARCAO), UMA DEMAO</v>
          </cell>
          <cell r="C11267" t="str">
            <v>M2</v>
          </cell>
          <cell r="D11267">
            <v>10.29</v>
          </cell>
        </row>
        <row r="11268">
          <cell r="A11268" t="str">
            <v>74065/1</v>
          </cell>
          <cell r="B11268" t="str">
            <v>PINTURA ESMALTE FOSCO PARA MADEIRA, DUAS DEMAOS, SOBRE FUNDO NIVELADOR BRANCO</v>
          </cell>
          <cell r="C11268" t="str">
            <v>M2</v>
          </cell>
          <cell r="D11268">
            <v>19.25</v>
          </cell>
        </row>
        <row r="11269">
          <cell r="A11269" t="str">
            <v>74065/2</v>
          </cell>
          <cell r="B11269" t="str">
            <v>PINTURA ESMALTE ACETINADO PARA MADEIRA, DUAS DEMAOS, SOBRE FUNDO NIVELADOR BRANCO</v>
          </cell>
          <cell r="C11269" t="str">
            <v>M2</v>
          </cell>
          <cell r="D11269">
            <v>18.95</v>
          </cell>
        </row>
        <row r="11270">
          <cell r="A11270" t="str">
            <v>74065/3</v>
          </cell>
          <cell r="B11270" t="str">
            <v>PINTURA ESMALTE BRILHANTE PARA MADEIRA, DUAS DEMAOS, SOBRE FUNDO NIVELADOR BRANCO</v>
          </cell>
          <cell r="C11270" t="str">
            <v>M2</v>
          </cell>
          <cell r="D11270">
            <v>18.86</v>
          </cell>
        </row>
        <row r="11271">
          <cell r="A11271" t="str">
            <v>74066/2</v>
          </cell>
          <cell r="B11271" t="str">
            <v>IMPERMEABILIZACAO DE SUPERFICIE, COM IMPERMEABILIZANTE FLEXIVEL A BASE ACRILICA.</v>
          </cell>
          <cell r="C11271" t="str">
            <v>M2</v>
          </cell>
          <cell r="D11271">
            <v>74.31</v>
          </cell>
        </row>
        <row r="11272">
          <cell r="A11272" t="str">
            <v>74072/1</v>
          </cell>
          <cell r="B11272" t="str">
            <v>CORRIMAO EM TUBO ACO GALVANIZADO 3/4" COM BRACADEIRA</v>
          </cell>
          <cell r="C11272" t="str">
            <v>M</v>
          </cell>
          <cell r="D11272">
            <v>62.36</v>
          </cell>
        </row>
        <row r="11273">
          <cell r="A11273" t="str">
            <v>74072/2</v>
          </cell>
          <cell r="B11273" t="str">
            <v>CORRIMAO EM TUBO ACO GALVANIZADO 2 1/2" COM BRACADEIRA</v>
          </cell>
          <cell r="C11273" t="str">
            <v>M</v>
          </cell>
          <cell r="D11273">
            <v>99.01</v>
          </cell>
        </row>
        <row r="11274">
          <cell r="A11274" t="str">
            <v>74072/3</v>
          </cell>
          <cell r="B11274" t="str">
            <v>CORRIMAO EM TUBO ACO GALVANIZADO 1 1/4" COM BRACADEIRA</v>
          </cell>
          <cell r="C11274" t="str">
            <v>M</v>
          </cell>
          <cell r="D11274">
            <v>73.2</v>
          </cell>
        </row>
        <row r="11275">
          <cell r="A11275" t="str">
            <v>74073/1</v>
          </cell>
          <cell r="B11275" t="str">
            <v>ALCAPAO EM FERRO 60X60CM, INCLUSO FERRAGENS</v>
          </cell>
          <cell r="C11275" t="str">
            <v>UN</v>
          </cell>
          <cell r="D11275">
            <v>73.069999999999993</v>
          </cell>
        </row>
        <row r="11276">
          <cell r="A11276" t="str">
            <v>74073/2</v>
          </cell>
          <cell r="B11276" t="str">
            <v>ALCAPAO EM FERRO 70X70CM, INCLUSO FERRAGENS</v>
          </cell>
          <cell r="C11276" t="str">
            <v>UN</v>
          </cell>
          <cell r="D11276">
            <v>84.97</v>
          </cell>
        </row>
        <row r="11277">
          <cell r="A11277" t="str">
            <v>74077/2</v>
          </cell>
          <cell r="B11277" t="str">
            <v>LOCACAO CONVENCIONAL DE OBRA, ATRAVÉS DE GABARITO DE TABUAS CORRIDAS PONTALETADAS, COM REAPROVEITAMENTO DE 10 VEZES.</v>
          </cell>
          <cell r="C11277" t="str">
            <v>M2</v>
          </cell>
          <cell r="D11277">
            <v>3.62</v>
          </cell>
        </row>
        <row r="11278">
          <cell r="A11278" t="str">
            <v>74077/3</v>
          </cell>
          <cell r="B11278" t="str">
            <v>LOCACAO CONVENCIONAL DE OBRA, ATRAVÉS DE GABARITO DE TABUAS CORRIDAS PONTALETADAS, COM REAPROVEITAMENTO DE 3 VEZES.</v>
          </cell>
          <cell r="C11278" t="str">
            <v>M2</v>
          </cell>
          <cell r="D11278">
            <v>4.3</v>
          </cell>
        </row>
        <row r="11279">
          <cell r="A11279" t="str">
            <v>74078/1</v>
          </cell>
          <cell r="B11279" t="str">
            <v>AGULHAMENTO FUNDO DE VALAS C/MACO 30KG PEDRA-DE-MAO H=10CM</v>
          </cell>
          <cell r="C11279" t="str">
            <v>M2</v>
          </cell>
          <cell r="D11279">
            <v>26.26</v>
          </cell>
        </row>
        <row r="11280">
          <cell r="A11280" t="str">
            <v>74079/1</v>
          </cell>
          <cell r="B11280" t="str">
            <v>PISO CIMENTADO TRACO 1:4 (CIMENTO E AREIA) COM ACABAMENTO LISO  ESPESSURA 2,0CM COM JUNTAS PLASTICAS DE DILATACAO E PREPARO MANUAL DA ARGAMASSA</v>
          </cell>
          <cell r="C11280" t="str">
            <v>M2</v>
          </cell>
          <cell r="D11280">
            <v>50.83</v>
          </cell>
        </row>
        <row r="11281">
          <cell r="A11281" t="str">
            <v>74082/1</v>
          </cell>
          <cell r="B11281" t="str">
            <v>REFLETOR REDONDO EM ALUMINIO COM SUPORTE E ALCA REGULAVEL PARA FIXACAO, COM LAMPADA VAPOR DE MERCURIO 250W</v>
          </cell>
          <cell r="C11281" t="str">
            <v>UN</v>
          </cell>
          <cell r="D11281">
            <v>181.27</v>
          </cell>
        </row>
        <row r="11282">
          <cell r="A11282" t="str">
            <v>74084/1</v>
          </cell>
          <cell r="B11282" t="str">
            <v>PORTA CADEADO ZINCADO OXIDADO PRETO COM CADEADO DE ACO INOX, LARGURA DE *50* MM</v>
          </cell>
          <cell r="C11282" t="str">
            <v>UN</v>
          </cell>
          <cell r="D11282">
            <v>142.86000000000001</v>
          </cell>
        </row>
        <row r="11283">
          <cell r="A11283" t="str">
            <v>74086/1</v>
          </cell>
          <cell r="B11283" t="str">
            <v>LIMPEZA LOUCAS E METAIS</v>
          </cell>
          <cell r="C11283" t="str">
            <v>UN</v>
          </cell>
          <cell r="D11283">
            <v>22.48</v>
          </cell>
        </row>
        <row r="11284">
          <cell r="A11284" t="str">
            <v>74091/1</v>
          </cell>
          <cell r="B11284" t="str">
            <v>VALVULA RETENCAO VERTICAL BRONZE (PN-16) 2.1/2" 200PSI - EXTREMIDADES COM ROSCA - FORNECIMENTO E INSTALACAO</v>
          </cell>
          <cell r="C11284" t="str">
            <v>UN</v>
          </cell>
          <cell r="D11284">
            <v>192.15</v>
          </cell>
        </row>
        <row r="11285">
          <cell r="A11285" t="str">
            <v>74093/1</v>
          </cell>
          <cell r="B11285" t="str">
            <v>VALVULA PE COM CRIVO BRONZE 1.1/4" - FORNECIMENTO E INSTALACAO</v>
          </cell>
          <cell r="C11285" t="str">
            <v>UN</v>
          </cell>
          <cell r="D11285">
            <v>83.07</v>
          </cell>
        </row>
        <row r="11286">
          <cell r="A11286" t="str">
            <v>74094/1</v>
          </cell>
          <cell r="B11286" t="str">
            <v>LUMINARIA TIPO SPOT PARA 1 LAMPADA INCANDESCENTE/FLUORESCENTE COMPACTA</v>
          </cell>
          <cell r="C11286" t="str">
            <v>UN</v>
          </cell>
          <cell r="D11286">
            <v>53.14</v>
          </cell>
        </row>
        <row r="11287">
          <cell r="A11287" t="str">
            <v>74100/1</v>
          </cell>
          <cell r="B11287" t="str">
            <v>PORTAO DE FERRO COM VARA 1/2", COM REQUADRO</v>
          </cell>
          <cell r="C11287" t="str">
            <v>M2</v>
          </cell>
          <cell r="D11287">
            <v>378.95</v>
          </cell>
        </row>
        <row r="11288">
          <cell r="A11288" t="str">
            <v>74104/1</v>
          </cell>
          <cell r="B11288" t="str">
            <v>CAIXA DE INSPEÇÃO EM ALVENARIA DE TIJOLO MACIÇO 60X60X60CM, REVESTIDA INTERNAMENTO COM BARRA LISA (CIMENTO E AREIA, TRAÇO 1:4) E=2,0CM, COM TAMPA PRÉ-MOLDADA DE CONCRETO E FUNDO DE CONCRETO 15MPA TIPO C - ESCAVAÇÃO E CONFECÇÃO</v>
          </cell>
          <cell r="C11288" t="str">
            <v>UN</v>
          </cell>
          <cell r="D11288">
            <v>132.9</v>
          </cell>
        </row>
        <row r="11289">
          <cell r="A11289" t="str">
            <v>74106/1</v>
          </cell>
          <cell r="B11289" t="str">
            <v>IMPERMEABILIZACAO DE ESTRUTURAS ENTERRADAS, COM TINTA ASFALTICA, DUAS DEMAOS.</v>
          </cell>
          <cell r="C11289" t="str">
            <v>M2</v>
          </cell>
          <cell r="D11289">
            <v>8.2899999999999991</v>
          </cell>
        </row>
        <row r="11290">
          <cell r="A11290" t="str">
            <v>74111/1</v>
          </cell>
          <cell r="B11290" t="str">
            <v>SOLEIRA / TABEIRA EM MARMORE BRANCO COMUM, POLIDO, LARGURA 5 CM, ESPESSURA 2 CM, ASSENTADA COM ARGAMASSA COLANTE</v>
          </cell>
          <cell r="C11290" t="str">
            <v>M</v>
          </cell>
          <cell r="D11290">
            <v>22.94</v>
          </cell>
        </row>
        <row r="11291">
          <cell r="A11291" t="str">
            <v>74118/1</v>
          </cell>
          <cell r="B11291" t="str">
            <v>PLANTIO DE CERCA VIVA COM ARBUSTOS DE ALTURA 50 A 100CM, COM 4UN/M</v>
          </cell>
          <cell r="C11291" t="str">
            <v>M</v>
          </cell>
          <cell r="D11291">
            <v>309.18</v>
          </cell>
        </row>
        <row r="11292">
          <cell r="A11292" t="str">
            <v>74121/1</v>
          </cell>
          <cell r="B11292" t="str">
            <v>JUNTA DE DILATACAO PARA IMPERMEABILIZACAO, COM SELANTE ELASTICO MONOCOMPONENTE A BASE DE POLIURETANO, DIMENSOES 1X1CM.</v>
          </cell>
          <cell r="C11292" t="str">
            <v>M</v>
          </cell>
          <cell r="D11292">
            <v>18.77</v>
          </cell>
        </row>
        <row r="11293">
          <cell r="A11293" t="str">
            <v>74124/1</v>
          </cell>
          <cell r="B11293" t="str">
            <v>POCO VISITA AG PLUV:CONC ARM 1X1X1,40M COLETOR D=40 A 50CM PAREDE E=15CM BASE CONC FCK=10MPA REVEST C/ARG CIM/AREIA 1:4 INCL FORN TODOS MATERIAIS</v>
          </cell>
          <cell r="C11293" t="str">
            <v>UN</v>
          </cell>
          <cell r="D11293">
            <v>1812.27</v>
          </cell>
        </row>
        <row r="11294">
          <cell r="A11294" t="str">
            <v>74124/2</v>
          </cell>
          <cell r="B11294" t="str">
            <v>POCO VISITA AG PLUV:CONC ARM 1,10X1,10X1,40M COLETOR D=60CM PAREDE E=15CM BASE CONC FCK=10MPA REVEST C/ARG CIM/AREIA 1:4 INCL FORN TODOS MATERIAIS</v>
          </cell>
          <cell r="C11294" t="str">
            <v>UN</v>
          </cell>
          <cell r="D11294">
            <v>2080.92</v>
          </cell>
        </row>
        <row r="11295">
          <cell r="A11295" t="str">
            <v>74124/3</v>
          </cell>
          <cell r="B11295" t="str">
            <v>POCO VISITA AG PLUV:CONC ARM 1,20X1,20X1,40M COLETOR D=70CM PAREDE E=15CM BASE CONC FCK=10MPA REVEST C/ARG CIM/AREIA 1:4 INCL FORN TODOS MATERIAIS</v>
          </cell>
          <cell r="C11295" t="str">
            <v>UN</v>
          </cell>
          <cell r="D11295">
            <v>2249.2399999999998</v>
          </cell>
        </row>
        <row r="11296">
          <cell r="A11296" t="str">
            <v>74124/4</v>
          </cell>
          <cell r="B11296" t="str">
            <v>POCO VISITA AG PLUV:CONC ARM 1,30X1,30X1,40M COLETOR D=80CM PAREDE E=15CM BASE CONC FCK=10MPA REVEST C/ARG CIM/AREIA 1:4 INCL FORN TODOS MATERIAIS</v>
          </cell>
          <cell r="C11296" t="str">
            <v>UN</v>
          </cell>
          <cell r="D11296">
            <v>2568.12</v>
          </cell>
        </row>
        <row r="11297">
          <cell r="A11297" t="str">
            <v>74124/5</v>
          </cell>
          <cell r="B11297" t="str">
            <v>POCO VISITA CONCRETO ARMADO P/AG PLUV 1,40X1,40X1,50M COLETOR D=90CM  PAREDE E=15CM BASE CONCRETO FCK=10MPA REVESTIDO C/ARG CIM/AREIA 1:4 INCL FORN TODOS MATERIAIS</v>
          </cell>
          <cell r="C11297" t="str">
            <v>UN</v>
          </cell>
          <cell r="D11297">
            <v>2980.76</v>
          </cell>
        </row>
        <row r="11298">
          <cell r="A11298" t="str">
            <v>74124/6</v>
          </cell>
          <cell r="B11298" t="str">
            <v>POCO VISITA AG PLUV:CONC ARM 1,50X1,50X1,60M COLETOR D=1M PA REDE E=15CM BASE CONC FCK=10MPA REVEST C/ARG CIM/AREIA 1:4 INCL FORN TODOS MATERIAIS</v>
          </cell>
          <cell r="C11298" t="str">
            <v>UN</v>
          </cell>
          <cell r="D11298">
            <v>3325.14</v>
          </cell>
        </row>
        <row r="11299">
          <cell r="A11299" t="str">
            <v>74124/7</v>
          </cell>
          <cell r="B11299" t="str">
            <v>POCO VISITA AG PLUV:CONC ARM 1,60X1,60X1,70M COLETOR D=1,10M PAREDE E=15CM BASE CONC FCK=10MPA REVEST C/ARG CIM/AREIA 1:4 INCL FORN TODOS MATERIAIS</v>
          </cell>
          <cell r="C11299" t="str">
            <v>UN</v>
          </cell>
          <cell r="D11299">
            <v>3621.47</v>
          </cell>
        </row>
        <row r="11300">
          <cell r="A11300" t="str">
            <v>74124/8</v>
          </cell>
          <cell r="B11300" t="str">
            <v>POCO VISITA AG PLUV:CONC ARM 1,70X1,70X1,80M COLETOR D=1,20M          PAREDE E=15CM BASE CONC FCK=10MPA REVEST C/ARG CIM/AREIA 1:4          DEGRAUS FF INCL FORN TODOS MATERIAIS</v>
          </cell>
          <cell r="C11300" t="str">
            <v>UN</v>
          </cell>
          <cell r="D11300">
            <v>3878.79</v>
          </cell>
        </row>
        <row r="11301">
          <cell r="A11301" t="str">
            <v>74125/1</v>
          </cell>
          <cell r="B11301" t="str">
            <v>ESPELHO CRISTAL ESPESSURA 4MM, COM MOLDURA DE MADEIRA</v>
          </cell>
          <cell r="C11301" t="str">
            <v>M2</v>
          </cell>
          <cell r="D11301">
            <v>385.46</v>
          </cell>
        </row>
        <row r="11302">
          <cell r="A11302" t="str">
            <v>74125/2</v>
          </cell>
          <cell r="B11302" t="str">
            <v>ESPELHO CRISTAL ESPESSURA 4MM, COM MOLDURA EM ALUMINIO E COMPENSADO 6MM PLASTIFICADO COLADO</v>
          </cell>
          <cell r="C11302" t="str">
            <v>M2</v>
          </cell>
          <cell r="D11302">
            <v>437.45</v>
          </cell>
        </row>
        <row r="11303">
          <cell r="A11303" t="str">
            <v>74130/1</v>
          </cell>
          <cell r="B11303" t="str">
            <v>DISJUNTOR TERMOMAGNETICO MONOPOLAR PADRAO NEMA (AMERICANO) 10 A 30A 240V, FORNECIMENTO E INSTALACAO</v>
          </cell>
          <cell r="C11303" t="str">
            <v>UN</v>
          </cell>
          <cell r="D11303">
            <v>10.46</v>
          </cell>
        </row>
        <row r="11304">
          <cell r="A11304" t="str">
            <v>74130/10</v>
          </cell>
          <cell r="B11304" t="str">
            <v>DISJUNTOR TERMOMAGNETICO TRIPOLAR EM CAIXA MOLDADA 175 A 225A 240V, FORNECIMENTO E INSTALACAO</v>
          </cell>
          <cell r="C11304" t="str">
            <v>UN</v>
          </cell>
          <cell r="D11304">
            <v>400.09</v>
          </cell>
        </row>
        <row r="11305">
          <cell r="A11305" t="str">
            <v>74130/2</v>
          </cell>
          <cell r="B11305" t="str">
            <v>DISJUNTOR TERMOMAGNETICO MONOPOLAR PADRAO NEMA (AMERICANO) 35 A 50A 240V, FORNECIMENTO E INSTALACAO</v>
          </cell>
          <cell r="C11305" t="str">
            <v>UN</v>
          </cell>
          <cell r="D11305">
            <v>16.03</v>
          </cell>
        </row>
        <row r="11306">
          <cell r="A11306" t="str">
            <v>74130/3</v>
          </cell>
          <cell r="B11306" t="str">
            <v>DISJUNTOR TERMOMAGNETICO BIPOLAR PADRAO NEMA (AMERICANO) 10 A 50A 240V, FORNECIMENTO E INSTALACAO</v>
          </cell>
          <cell r="C11306" t="str">
            <v>UN</v>
          </cell>
          <cell r="D11306">
            <v>46.93</v>
          </cell>
        </row>
        <row r="11307">
          <cell r="A11307" t="str">
            <v>74130/4</v>
          </cell>
          <cell r="B11307" t="str">
            <v>DISJUNTOR TERMOMAGNETICO TRIPOLAR PADRAO NEMA (AMERICANO) 10 A 50A 240V, FORNECIMENTO E INSTALACAO</v>
          </cell>
          <cell r="C11307" t="str">
            <v>UN</v>
          </cell>
          <cell r="D11307">
            <v>68.19</v>
          </cell>
        </row>
        <row r="11308">
          <cell r="A11308" t="str">
            <v>74130/5</v>
          </cell>
          <cell r="B11308" t="str">
            <v>DISJUNTOR TERMOMAGNETICO TRIPOLAR PADRAO NEMA (AMERICANO) 60 A 100A 240V, FORNECIMENTO E INSTALACAO</v>
          </cell>
          <cell r="C11308" t="str">
            <v>UN</v>
          </cell>
          <cell r="D11308">
            <v>90.75</v>
          </cell>
        </row>
        <row r="11309">
          <cell r="A11309" t="str">
            <v>74130/6</v>
          </cell>
          <cell r="B11309" t="str">
            <v>DISJUNTOR TERMOMAGNETICO TRIPOLAR PADRAO NEMA (AMERICANO) 125 A 150A 240V, FORNECIMENTO E INSTALACAO</v>
          </cell>
          <cell r="C11309" t="str">
            <v>UN</v>
          </cell>
          <cell r="D11309">
            <v>256.14</v>
          </cell>
        </row>
        <row r="11310">
          <cell r="A11310" t="str">
            <v>74130/7</v>
          </cell>
          <cell r="B11310" t="str">
            <v>DISJUNTOR TERMOMAGNETICO TRIPOLAR EM CAIXA MOLDADA 250A 600V, FORNECIMENTO E INSTALACAO</v>
          </cell>
          <cell r="C11310" t="str">
            <v>UN</v>
          </cell>
          <cell r="D11310">
            <v>661.24</v>
          </cell>
        </row>
        <row r="11311">
          <cell r="A11311" t="str">
            <v>74130/8</v>
          </cell>
          <cell r="B11311" t="str">
            <v>DISJUNTOR TERMOMAGNETICO TRIPOLAR EM CAIXA MOLDADA 300 A 400A 600V, FORNECIMENTO E INSTALACAO</v>
          </cell>
          <cell r="C11311" t="str">
            <v>UN</v>
          </cell>
          <cell r="D11311">
            <v>903.44</v>
          </cell>
        </row>
        <row r="11312">
          <cell r="A11312" t="str">
            <v>74130/9</v>
          </cell>
          <cell r="B11312" t="str">
            <v>DISJUNTOR TERMOMAGNETICO TRIPOLAR EM CAIXA MOLDADA 500 A 600A 600V, FORNECIMENTO E INSTALACAO</v>
          </cell>
          <cell r="C11312" t="str">
            <v>UN</v>
          </cell>
          <cell r="D11312">
            <v>1479.54</v>
          </cell>
        </row>
        <row r="11313">
          <cell r="A11313" t="str">
            <v>74131/1</v>
          </cell>
          <cell r="B11313" t="str">
            <v>QUADRO DE DISTRIBUICAO DE ENERGIA DE EMBUTIR, EM CHAPA METALICA, PARA 3 DISJUNTORES TERMOMAGNETICOS MONOPOLARES SEM BARRAMENTO FORNECIMENTO E INSTALACAO</v>
          </cell>
          <cell r="C11313" t="str">
            <v>UN</v>
          </cell>
          <cell r="D11313">
            <v>58.7</v>
          </cell>
        </row>
        <row r="11314">
          <cell r="A11314" t="str">
            <v>74131/4</v>
          </cell>
          <cell r="B11314" t="str">
            <v>QUADRO DE DISTRIBUICAO DE ENERGIA DE EMBUTIR, EM CHAPA METALICA, PARA 18 DISJUNTORES TERMOMAGNETICOS MONOPOLARES, COM BARRAMENTO TRIFASICO E NEUTRO, FORNECIMENTO E INSTALACAO</v>
          </cell>
          <cell r="C11314" t="str">
            <v>UN</v>
          </cell>
          <cell r="D11314">
            <v>413.87</v>
          </cell>
        </row>
        <row r="11315">
          <cell r="A11315" t="str">
            <v>74131/5</v>
          </cell>
          <cell r="B11315" t="str">
            <v>QUADRO DE DISTRIBUICAO DE ENERGIA DE EMBUTIR, EM CHAPA METALICA, PARA 24 DISJUNTORES TERMOMAGNETICOS MONOPOLARES, COM BARRAMENTO TRIFASICO E NEUTRO, FORNECIMENTO E INSTALACAO</v>
          </cell>
          <cell r="C11315" t="str">
            <v>UN</v>
          </cell>
          <cell r="D11315">
            <v>479.56</v>
          </cell>
        </row>
        <row r="11316">
          <cell r="A11316" t="str">
            <v>74131/6</v>
          </cell>
          <cell r="B11316" t="str">
            <v>QUADRO DE DISTRIBUICAO DE ENERGIA DE EMBUTIR, EM CHAPA METALICA, PARA 32 DISJUNTORES TERMOMAGNETICOS MONOPOLARES, COM BARRAMENTO TRIFASICO E NEUTRO, FORNECIMENTO E INSTALACAO</v>
          </cell>
          <cell r="C11316" t="str">
            <v>UN</v>
          </cell>
          <cell r="D11316">
            <v>949.44</v>
          </cell>
        </row>
        <row r="11317">
          <cell r="A11317" t="str">
            <v>74131/7</v>
          </cell>
          <cell r="B11317" t="str">
            <v>QUADRO DE DISTRIBUICAO DE ENERGIA DE EMBUTIR, EM CHAPA METALICA, PARA 40 DISJUNTORES TERMOMAGNETICOS MONOPOLARES, COM BARRAMENTO TRIFASICO E NEUTRO, FORNECIMENTO E INSTALACAO</v>
          </cell>
          <cell r="C11317" t="str">
            <v>UN</v>
          </cell>
          <cell r="D11317">
            <v>781.27</v>
          </cell>
        </row>
        <row r="11318">
          <cell r="A11318" t="str">
            <v>74131/8</v>
          </cell>
          <cell r="B11318" t="str">
            <v>QUADRO DE DISTRIBUICAO DE ENERGIA DE EMBUTIR, EM CHAPA METALICA, PARA 50 DISJUNTORES TERMOMAGNETICOS MONOPOLARES, COM BARRAMENTO TRIFASICO E NEUTRO, FORNECIMENTO E INSTALACAO</v>
          </cell>
          <cell r="C11318" t="str">
            <v>UN</v>
          </cell>
          <cell r="D11318">
            <v>1158.73</v>
          </cell>
        </row>
        <row r="11319">
          <cell r="A11319" t="str">
            <v>74133/1</v>
          </cell>
          <cell r="B11319" t="str">
            <v>EMASSAMENTO COM MASSA A OLEO, UMA DEMAO</v>
          </cell>
          <cell r="C11319" t="str">
            <v>M2</v>
          </cell>
          <cell r="D11319">
            <v>13.9</v>
          </cell>
        </row>
        <row r="11320">
          <cell r="A11320" t="str">
            <v>74133/2</v>
          </cell>
          <cell r="B11320" t="str">
            <v>EMASSAMENTO COM MASSA A OLEO, DUAS DEMAOS</v>
          </cell>
          <cell r="C11320" t="str">
            <v>M2</v>
          </cell>
          <cell r="D11320">
            <v>17.420000000000002</v>
          </cell>
        </row>
        <row r="11321">
          <cell r="A11321" t="str">
            <v>74136/1</v>
          </cell>
          <cell r="B11321" t="str">
            <v>PORTA DE ACO DE ENROLAR TIPO GRADE, CHAPA 16</v>
          </cell>
          <cell r="C11321" t="str">
            <v>M2</v>
          </cell>
          <cell r="D11321">
            <v>547.42999999999995</v>
          </cell>
        </row>
        <row r="11322">
          <cell r="A11322" t="str">
            <v>74136/2</v>
          </cell>
          <cell r="B11322" t="str">
            <v>PORTA DE ACO CHAPA 24, DE ENROLAR, VAZADA TIJOLINHO OU EQUIVALENTE COM RETANGULO OU CIRCULO, ACABAMENTO GALVANIZADO NATURAL</v>
          </cell>
          <cell r="C11322" t="str">
            <v>M2</v>
          </cell>
          <cell r="D11322">
            <v>462.64</v>
          </cell>
        </row>
        <row r="11323">
          <cell r="A11323" t="str">
            <v>74136/3</v>
          </cell>
          <cell r="B11323" t="str">
            <v>PORTA DE ACO CHAPA 24, DE ENROLAR, RAIADA, LARGA COM ACABAMENTO GALVANIZADO NATURAL</v>
          </cell>
          <cell r="C11323" t="str">
            <v>M2</v>
          </cell>
          <cell r="D11323">
            <v>324.06</v>
          </cell>
        </row>
        <row r="11324">
          <cell r="A11324" t="str">
            <v>74141/1</v>
          </cell>
          <cell r="B11324" t="str">
            <v>LAJE PRE-MOLD BETA 11 P/1KN/M2 VAOS 4,40M/INCL VIGOTAS TIJOLOS ARMADURA NEGATIVA CAPEAMENTO 3CM CONCRETO 20MPA ESCORAMENTO MATERIAL E MAO  DE OBRA.</v>
          </cell>
          <cell r="C11324" t="str">
            <v>M2</v>
          </cell>
          <cell r="D11324">
            <v>68.06</v>
          </cell>
        </row>
        <row r="11325">
          <cell r="A11325" t="str">
            <v>74141/2</v>
          </cell>
          <cell r="B11325" t="str">
            <v>LAJE PRE-MOLD BETA 12 P/3,5KN/M2 VAO 4,1M INCL VIGOTAS TIJOLOS ARMADU-RA NEGATIVA CAPEAMENTO 3CM CONCRETO 15MPA ESCORAMENTO MATERIAIS E MAO DE OBRA.</v>
          </cell>
          <cell r="C11325" t="str">
            <v>M2</v>
          </cell>
          <cell r="D11325">
            <v>75.25</v>
          </cell>
        </row>
        <row r="11326">
          <cell r="A11326" t="str">
            <v>74141/3</v>
          </cell>
          <cell r="B11326" t="str">
            <v>LAJE PRE-MOLD BETA 16 P/3,5KN/M2 VAO 5,2M INCL VIGOTAS TIJOLOS ARMADU-RA NEGATIVA CAPEAMENTO 3CM CONCRETO 15MPA ESCORAMENTO MATERIAL E MAO  DE OBRA.</v>
          </cell>
          <cell r="C11326" t="str">
            <v>M2</v>
          </cell>
          <cell r="D11326">
            <v>90.02</v>
          </cell>
        </row>
        <row r="11327">
          <cell r="A11327" t="str">
            <v>74141/4</v>
          </cell>
          <cell r="B11327" t="str">
            <v>LAJE PRE-MOLD BETA 20 P/3,5KN/M2 VAO 6,2M INCL VIGOTAS TIJOLOS ARMADU-RA NEGATIVA CAPEAMENTO 3CM CONCRETO 15MPA ESCORAMENTO MATERIAL E MAO  DE OBRA.</v>
          </cell>
          <cell r="C11327" t="str">
            <v>M2</v>
          </cell>
          <cell r="D11327">
            <v>103.53</v>
          </cell>
        </row>
        <row r="11328">
          <cell r="A11328" t="str">
            <v>74142/1</v>
          </cell>
          <cell r="B11328" t="str">
            <v>CERCA COM MOUROES DE CONCRETO, RETO, ESPACAMENTO DE 3M, CRAVADOS 0,5M, COM 4 FIOS DE ARAME FARPADO Nº 14 CLASSE 250</v>
          </cell>
          <cell r="C11328" t="str">
            <v>M</v>
          </cell>
          <cell r="D11328">
            <v>41.84</v>
          </cell>
        </row>
        <row r="11329">
          <cell r="A11329" t="str">
            <v>74142/2</v>
          </cell>
          <cell r="B11329" t="str">
            <v>CERCA COM MOUROES DE MADEIRA, 7,5X7,5CM, ESPACAMENTO DE 2M, ALTURA LIVRE DE 2M, CRAVADOS 0,5M, COM 4 FIOS DE ARAME FARPADO Nº 14 CLASSE 250</v>
          </cell>
          <cell r="C11329" t="str">
            <v>M</v>
          </cell>
          <cell r="D11329">
            <v>16.809999999999999</v>
          </cell>
        </row>
        <row r="11330">
          <cell r="A11330" t="str">
            <v>74142/3</v>
          </cell>
          <cell r="B11330" t="str">
            <v>CERCA COM MOUROES DE MADEIRA, 7,5X7,5CM, ESPACAMENTO DE 2M, ALTURA LIVRE DE 2M, CRAVADOS 0,5M, COM 8 FIOS DE ARAME FARPADO Nº 14 CLASSE 250</v>
          </cell>
          <cell r="C11330" t="str">
            <v>M</v>
          </cell>
          <cell r="D11330">
            <v>27.47</v>
          </cell>
        </row>
        <row r="11331">
          <cell r="A11331" t="str">
            <v>74142/4</v>
          </cell>
          <cell r="B11331" t="str">
            <v>CERCA COM MOUROES DE CONCRETO, SECAO "T" PONTA INCLINADA, 10X10CM, ESPACAMENTO DE 3M, CRAVADOS 0,5M, COM 11 FIOS DE ARAME FARPADO Nº 16</v>
          </cell>
          <cell r="C11331" t="str">
            <v>M</v>
          </cell>
          <cell r="D11331">
            <v>52.79</v>
          </cell>
        </row>
        <row r="11332">
          <cell r="A11332" t="str">
            <v>74143/1</v>
          </cell>
          <cell r="B11332" t="str">
            <v>CERCA COM MOUROES DE CONCRETO, RETO, 15X15CM, ESPACAMENTO DE 3M, CRAVADOS 0,5M, ESCORAS DE 10X10CM NOS CANTOS, COM 12 FIOS DE ARAME DE ACO OVALADO 15X17</v>
          </cell>
          <cell r="C11332" t="str">
            <v>M</v>
          </cell>
          <cell r="D11332">
            <v>51.19</v>
          </cell>
        </row>
        <row r="11333">
          <cell r="A11333" t="str">
            <v>74143/2</v>
          </cell>
          <cell r="B11333" t="str">
            <v>CERCA COM MOUROES DE CONCRETO, RETO, 15X15CM, ESPACAMENTO DE 3M, CRAVADOS 0,5M, ESCORAS DE 10X10CM NOS CANTOS, COM 9 FIOS DE ARAME DE ACO OVALADO 15X17</v>
          </cell>
          <cell r="C11333" t="str">
            <v>M</v>
          </cell>
          <cell r="D11333">
            <v>48.86</v>
          </cell>
        </row>
        <row r="11334">
          <cell r="A11334" t="str">
            <v>74144/2</v>
          </cell>
          <cell r="B11334" t="str">
            <v>SUPORTE APOIO CAIXA D AGUA BARROTES MADEIRA DE 1</v>
          </cell>
          <cell r="C11334" t="str">
            <v>UN</v>
          </cell>
          <cell r="D11334">
            <v>12.36</v>
          </cell>
        </row>
        <row r="11335">
          <cell r="A11335" t="str">
            <v>74145/1</v>
          </cell>
          <cell r="B11335" t="str">
            <v>PINTURA ESMALTE FOSCO, DUAS DEMAOS, SOBRE SUPERFICIE METALICA, INCLUSO UMA DEMAO DE FUNDO ANTICORROSIVO. UTILIZACAO DE REVOLVER ( AR-COMPRIMIDO).</v>
          </cell>
          <cell r="C11335" t="str">
            <v>M2</v>
          </cell>
          <cell r="D11335">
            <v>13.91</v>
          </cell>
        </row>
        <row r="11336">
          <cell r="A11336" t="str">
            <v>74151/1</v>
          </cell>
          <cell r="B11336" t="str">
            <v>ESCAVACAO E CARGA MATERIAL 1A CATEGORIA, UTILIZANDO TRATOR DE ESTEIRAS DE 110 A 160HP COM LAMINA, PESO OPERACIONAL * 13T  E PA CARREGADEIRA COM 170 HP.</v>
          </cell>
          <cell r="C11336" t="str">
            <v>M3</v>
          </cell>
          <cell r="D11336">
            <v>2.72</v>
          </cell>
        </row>
        <row r="11337">
          <cell r="A11337" t="str">
            <v>74153/1</v>
          </cell>
          <cell r="B11337" t="str">
            <v>ESPALHAMENTO MECANIZADO (COM MOTONIVELADORA 140 HP) MATERIAL 1A. CATEGORIA</v>
          </cell>
          <cell r="C11337" t="str">
            <v>M2</v>
          </cell>
          <cell r="D11337">
            <v>0.21</v>
          </cell>
        </row>
        <row r="11338">
          <cell r="A11338" t="str">
            <v>74154/1</v>
          </cell>
          <cell r="B11338" t="str">
            <v>ESCAVACAO, CARGA E TRANSPORTE DE  MATERIAL DE 1A CATEGORIA COM TRATOR SOBRE ESTEIRAS 347 HP E CACAMBA 6M3,  DMT 50 A 200M</v>
          </cell>
          <cell r="C11338" t="str">
            <v>M3</v>
          </cell>
          <cell r="D11338">
            <v>4.3</v>
          </cell>
        </row>
        <row r="11339">
          <cell r="A11339" t="str">
            <v>74155/1</v>
          </cell>
          <cell r="B11339" t="str">
            <v>ESCAVACAO E TRANSPORTE DE MATERIAL DE  1A CAT DMT 50M COM TRATOR SOBRE  ESTEIRAS 347 HP COM LAMINA E ESCARIFICADOR</v>
          </cell>
          <cell r="C11339" t="str">
            <v>M3</v>
          </cell>
          <cell r="D11339">
            <v>1.42</v>
          </cell>
        </row>
        <row r="11340">
          <cell r="A11340" t="str">
            <v>74155/2</v>
          </cell>
          <cell r="B11340" t="str">
            <v>ESCAVACAO E TRANSPORTE DE MATERIAL DE  2A CAT DMT 50M COM TRATOR SOBRE  ESTEIRAS 347 HP COM LAMINA E ESCARIFICADOR</v>
          </cell>
          <cell r="C11340" t="str">
            <v>M3</v>
          </cell>
          <cell r="D11340">
            <v>2.77</v>
          </cell>
        </row>
        <row r="11341">
          <cell r="A11341" t="str">
            <v>74156/3</v>
          </cell>
          <cell r="B11341" t="str">
            <v>ESTACA A TRADO (BROCA) DIAMETRO = 20 CM, EM CONCRETO MOLDADO IN LOCO, 15 MPA, SEM ARMACAO.</v>
          </cell>
          <cell r="C11341" t="str">
            <v>M</v>
          </cell>
          <cell r="D11341">
            <v>42.06</v>
          </cell>
        </row>
        <row r="11342">
          <cell r="A11342" t="str">
            <v>74157/4</v>
          </cell>
          <cell r="B11342" t="str">
            <v>LANCAMENTO/APLICACAO MANUAL DE CONCRETO EM FUNDACOES</v>
          </cell>
          <cell r="C11342" t="str">
            <v>M3</v>
          </cell>
          <cell r="D11342">
            <v>92.22</v>
          </cell>
        </row>
        <row r="11343">
          <cell r="A11343" t="str">
            <v>74162/1</v>
          </cell>
          <cell r="B11343" t="str">
            <v>CAIXA DE CONCRETO, ALTURA = 1,00 METRO, DIAMETRO REGISTRO &lt; 150 MM</v>
          </cell>
          <cell r="C11343" t="str">
            <v>UN</v>
          </cell>
          <cell r="D11343">
            <v>103.56</v>
          </cell>
        </row>
        <row r="11344">
          <cell r="A11344" t="str">
            <v>74163/1</v>
          </cell>
          <cell r="B11344" t="str">
            <v>PERFURACAO DE POCO COM PERFURATRIZ PNEUMATICA</v>
          </cell>
          <cell r="C11344" t="str">
            <v>M</v>
          </cell>
          <cell r="D11344">
            <v>37.15</v>
          </cell>
        </row>
        <row r="11345">
          <cell r="A11345" t="str">
            <v>74163/2</v>
          </cell>
          <cell r="B11345" t="str">
            <v>PERFURACAO DE POCO COM PERFURATRIZ A PERCUSSAO</v>
          </cell>
          <cell r="C11345" t="str">
            <v>M</v>
          </cell>
          <cell r="D11345">
            <v>65.239999999999995</v>
          </cell>
        </row>
        <row r="11346">
          <cell r="A11346" t="str">
            <v>74166/1</v>
          </cell>
          <cell r="B11346" t="str">
            <v>CAIXA DE INSPEÇÃO EM CONCRETO PRÉ-MOLDADO DN 60CM COM TAMPA H= 60CM - FORNECIMENTO E INSTALACAO</v>
          </cell>
          <cell r="C11346" t="str">
            <v>UN</v>
          </cell>
          <cell r="D11346">
            <v>207.51</v>
          </cell>
        </row>
        <row r="11347">
          <cell r="A11347" t="str">
            <v>74166/2</v>
          </cell>
          <cell r="B11347" t="str">
            <v>CAIXA DE INSPECAO EM ANEL DE CONCRETO PRE MOLDADO, COM 950MM DE ALTURA TOTAL. ANEIS COM ESP=50MM, DIAM.=600MM. EXCLUSIVE TAMPAO E ESCAVACAO - FORNECIMENTO E INSTALACAO</v>
          </cell>
          <cell r="C11347" t="str">
            <v>UN</v>
          </cell>
          <cell r="D11347">
            <v>287.86</v>
          </cell>
        </row>
        <row r="11348">
          <cell r="A11348" t="str">
            <v>74169/1</v>
          </cell>
          <cell r="B11348" t="str">
            <v>REGISTRO/VALVULA GLOBO ANGULAR 45 GRAUS EM LATAO PARA HIDRANTES DE INCÊNDIO PREDIAL DN 2.1/2, COM VOLANTE, CLASSE DE PRESSAO DE ATE 200 PSI - FORNECIMENTO E INSTALACAO</v>
          </cell>
          <cell r="C11348" t="str">
            <v>UN</v>
          </cell>
          <cell r="D11348">
            <v>187.46</v>
          </cell>
        </row>
        <row r="11349">
          <cell r="A11349" t="str">
            <v>74190/1</v>
          </cell>
          <cell r="B11349" t="str">
            <v>IMPERMEABILIZACAO DE SUPERFICIE COM MASTIQUE BETUMINOSO A FRIO, POR AREA.</v>
          </cell>
          <cell r="C11349" t="str">
            <v>M2</v>
          </cell>
          <cell r="D11349">
            <v>145.63999999999999</v>
          </cell>
        </row>
        <row r="11350">
          <cell r="A11350" t="str">
            <v>74194/1</v>
          </cell>
          <cell r="B11350" t="str">
            <v>ESCADA TIPO MARINHEIRO EM TUBO ACO GALVANIZADO 1 1/2" 5 DEGRAUS</v>
          </cell>
          <cell r="C11350" t="str">
            <v>M</v>
          </cell>
          <cell r="D11350">
            <v>210.88</v>
          </cell>
        </row>
        <row r="11351">
          <cell r="A11351" t="str">
            <v>74195/1</v>
          </cell>
          <cell r="B11351" t="str">
            <v>GUARDA-CORPO  COM CORRIMAO EM FERRO BARRA CHATA 3/16"</v>
          </cell>
          <cell r="C11351" t="str">
            <v>M</v>
          </cell>
          <cell r="D11351">
            <v>383.85</v>
          </cell>
        </row>
        <row r="11352">
          <cell r="A11352" t="str">
            <v>74198/1</v>
          </cell>
          <cell r="B11352" t="str">
            <v>SUMIDOURO EM ALVENARIA DE TIJOLO CERAMICO MACICO DIAMETRO 1,20M E ALTURA 5,00M, COM TAMPA EM CONCRETO ARMADO DIAMETRO 1,40M E ESPESSURA 10CM</v>
          </cell>
          <cell r="C11352" t="str">
            <v>UN</v>
          </cell>
          <cell r="D11352">
            <v>1206.23</v>
          </cell>
        </row>
        <row r="11353">
          <cell r="A11353" t="str">
            <v>74198/2</v>
          </cell>
          <cell r="B11353" t="str">
            <v>SUMIDOURO EM ALVENARIA DE TIJOLO CERAMICO MACIÇO DIAMETRO 1,40M E ALTURA 5,00M, COM TAMPA EM CONCRETO ARMADO DIAMETRO 1,60M E ESPESSURA 10CM</v>
          </cell>
          <cell r="C11353" t="str">
            <v>UN</v>
          </cell>
          <cell r="D11353">
            <v>1498.38</v>
          </cell>
        </row>
        <row r="11354">
          <cell r="A11354" t="str">
            <v>74202/1</v>
          </cell>
          <cell r="B11354" t="str">
            <v>LAJE PRE-MOLDADA P/FORRO, SOBRECARGA 100KG/M2, VAOS ATE 3,50M/E=8CM, C/LAJOTAS E CAP.C/CONC FCK=20MPA, 3CM, INTER-EIXO 38CM, C/ESCORAMENTO (REAPR.3X) E FERRAGEM NEGATIVA</v>
          </cell>
          <cell r="C11354" t="str">
            <v>M2</v>
          </cell>
          <cell r="D11354">
            <v>60.84</v>
          </cell>
        </row>
        <row r="11355">
          <cell r="A11355" t="str">
            <v>74202/2</v>
          </cell>
          <cell r="B11355" t="str">
            <v>LAJE PRE-MOLDADA P/PISO, SOBRECARGA 200KG/M2, VAOS ATE 3,50M/E=8CM, C/LAJOTAS E CAP.C/CONC FCK=20MPA, 4CM, INTER-EIXO 38CM, C/ESCORAMENTO (REAPR.3X) E FERRAGEM NEGATIVA</v>
          </cell>
          <cell r="C11355" t="str">
            <v>M2</v>
          </cell>
          <cell r="D11355">
            <v>67.08</v>
          </cell>
        </row>
        <row r="11356">
          <cell r="A11356" t="str">
            <v>74205/1</v>
          </cell>
          <cell r="B11356" t="str">
            <v>ESCAVACAO MECANICA DE MATERIAL 1A. CATEGORIA, PROVENIENTE DE CORTE DE SUBLEITO (C/TRATOR ESTEIRAS  160HP)</v>
          </cell>
          <cell r="C11356" t="str">
            <v>M3</v>
          </cell>
          <cell r="D11356">
            <v>1.39</v>
          </cell>
        </row>
        <row r="11357">
          <cell r="A11357" t="str">
            <v>74206/1</v>
          </cell>
          <cell r="B11357" t="str">
            <v>CAIXA COLETORA, 1,20X1,20X1,50M, COM FUNDO E TAMPA DE CONCRETO E PAREDES EM ALVENARIA</v>
          </cell>
          <cell r="C11357" t="str">
            <v>UN</v>
          </cell>
          <cell r="D11357">
            <v>1254.1300000000001</v>
          </cell>
        </row>
        <row r="11358">
          <cell r="A11358" t="str">
            <v>74206/2</v>
          </cell>
          <cell r="B11358" t="str">
            <v>CAIXA COLETORA, 0,25 X 0,85 X 1,00 M, COM FUNDO E PAREDES EM ALVENARIA</v>
          </cell>
          <cell r="C11358" t="str">
            <v>UN</v>
          </cell>
          <cell r="D11358">
            <v>705.63</v>
          </cell>
        </row>
        <row r="11359">
          <cell r="A11359" t="str">
            <v>74209/1</v>
          </cell>
          <cell r="B11359" t="str">
            <v>PLACA DE OBRA EM CHAPA DE ACO GALVANIZADO</v>
          </cell>
          <cell r="C11359" t="str">
            <v>M2</v>
          </cell>
          <cell r="D11359">
            <v>468.73</v>
          </cell>
        </row>
        <row r="11360">
          <cell r="A11360" t="str">
            <v>74212/1</v>
          </cell>
          <cell r="B11360" t="str">
            <v>POCO DE VISITA PARA REDE DE ESGOTO SANITARIO, EM ALVENARIA, DIAMETRO = 60 CM, PROF 160 CM, INCLUINDO TAMPAO FERRO FUNDIDO</v>
          </cell>
          <cell r="C11360" t="str">
            <v>UN</v>
          </cell>
          <cell r="D11360">
            <v>3143.12</v>
          </cell>
        </row>
        <row r="11361">
          <cell r="A11361" t="str">
            <v>74214/1</v>
          </cell>
          <cell r="B11361" t="str">
            <v>POCO DE VISITA PARA REDE DE ESGOTO SANITÁRIO, EM ALVENARIA, DIAMETRO 120 CM, PROF ATE 200 CM, INCLUINDO TAMPAO FERRO FUNDIDO</v>
          </cell>
          <cell r="C11361" t="str">
            <v>UN</v>
          </cell>
          <cell r="D11361">
            <v>4956.6099999999997</v>
          </cell>
        </row>
        <row r="11362">
          <cell r="A11362" t="str">
            <v>74214/2</v>
          </cell>
          <cell r="B11362" t="str">
            <v>POCO DE VISITA PARA REDE DE ESGOTO SANITÁRIO, EM ALVENARIA, DIAMETRO 120 CM, PROF ATE 400 CM, INCLUINDO TAMPAO FERRO FUNDIDO</v>
          </cell>
          <cell r="C11362" t="str">
            <v>UN</v>
          </cell>
          <cell r="D11362">
            <v>7330.58</v>
          </cell>
        </row>
        <row r="11363">
          <cell r="A11363" t="str">
            <v>74218/1</v>
          </cell>
          <cell r="B11363" t="str">
            <v>KIT CAVALETE PVC COM REGISTRO 3/4" - FORNECIMENTO E INSTALACAO</v>
          </cell>
          <cell r="C11363" t="str">
            <v>UN</v>
          </cell>
          <cell r="D11363">
            <v>51.85</v>
          </cell>
        </row>
        <row r="11364">
          <cell r="A11364" t="str">
            <v>74219/1</v>
          </cell>
          <cell r="B11364" t="str">
            <v>PASSADICOS COM TABUAS DE MADEIRA PARA PEDESTRES</v>
          </cell>
          <cell r="C11364" t="str">
            <v>M2</v>
          </cell>
          <cell r="D11364">
            <v>44.4</v>
          </cell>
        </row>
        <row r="11365">
          <cell r="A11365" t="str">
            <v>74219/2</v>
          </cell>
          <cell r="B11365" t="str">
            <v>PASSADICOS COM TABUAS DE MADEIRA PARA VEICULOS</v>
          </cell>
          <cell r="C11365" t="str">
            <v>M2</v>
          </cell>
          <cell r="D11365">
            <v>40.79</v>
          </cell>
        </row>
        <row r="11366">
          <cell r="A11366" t="str">
            <v>74220/1</v>
          </cell>
          <cell r="B11366" t="str">
            <v>TAPUME DE CHAPA DE MADEIRA COMPENSADA, E= 6MM, COM PINTURA A CAL E REAPROVEITAMENTO DE 2X</v>
          </cell>
          <cell r="C11366" t="str">
            <v>M2</v>
          </cell>
          <cell r="D11366">
            <v>46.45</v>
          </cell>
        </row>
        <row r="11367">
          <cell r="A11367" t="str">
            <v>74221/1</v>
          </cell>
          <cell r="B11367" t="str">
            <v>SINALIZACAO DE TRANSITO - NOTURNA</v>
          </cell>
          <cell r="C11367" t="str">
            <v>M</v>
          </cell>
          <cell r="D11367">
            <v>2.19</v>
          </cell>
        </row>
        <row r="11368">
          <cell r="A11368" t="str">
            <v>74224/1</v>
          </cell>
          <cell r="B11368" t="str">
            <v>POCO DE VISITA PARA DRENAGEM PLUVIAL, EM CONCRETO ESTRUTURAL, DIMENSOES INTERNAS DE 90X150X80CM (LARGXCOMPXALT), PARA REDE DE 600 MM, EXCLUSOS TAMPAO E CHAMINE.</v>
          </cell>
          <cell r="C11368" t="str">
            <v>UN</v>
          </cell>
          <cell r="D11368">
            <v>1277.44</v>
          </cell>
        </row>
        <row r="11369">
          <cell r="A11369" t="str">
            <v>74229/1</v>
          </cell>
          <cell r="B11369" t="str">
            <v>DIVISORIA EM MARMORE BRANCO POLIDO, ESPESSURA 3 CM, ASSENTADO COM ARGAMASSA TRACO 1:4 (CIMENTO E AREIA), ARREMATE COM CIMENTO BRANCO, EXCLUSIVE FERRAGENS</v>
          </cell>
          <cell r="C11369" t="str">
            <v>M2</v>
          </cell>
          <cell r="D11369">
            <v>410.47</v>
          </cell>
        </row>
        <row r="11370">
          <cell r="A11370" t="str">
            <v>74231/1</v>
          </cell>
          <cell r="B11370" t="str">
            <v>LUMINARIA ABERTA PARA ILUMINACAO PUBLICA, PARA LAMPADA A VAPOR DE MERCURIO ATE 400W E MISTA ATE 500W, COM BRACO EM TUBO DE ACO GALV D=50MM PROJ HOR=2.500MM E PROJ VERT= 2.200MM, FORNECIMENTO E INSTALACAO</v>
          </cell>
          <cell r="C11370" t="str">
            <v>UN</v>
          </cell>
          <cell r="D11370">
            <v>105.74</v>
          </cell>
        </row>
        <row r="11371">
          <cell r="A11371" t="str">
            <v>74234/1</v>
          </cell>
          <cell r="B11371" t="str">
            <v>MICTORIO SIFONADO DE LOUCA BRANCA COM PERTENCES, COM REGISTRO DE PRESSAO 1/2" COM CANOPLA CROMADA ACABAMENTO SIMPLES E CONJUNTO PARA FIXACAO  - FORNECIMENTO E INSTALACAO</v>
          </cell>
          <cell r="C11371" t="str">
            <v>UN</v>
          </cell>
          <cell r="D11371">
            <v>449.82</v>
          </cell>
        </row>
        <row r="11372">
          <cell r="A11372" t="str">
            <v>74236/1</v>
          </cell>
          <cell r="B11372" t="str">
            <v>PLANTIO DE GRAMA BATATAIS EM PLACAS</v>
          </cell>
          <cell r="C11372" t="str">
            <v>M2</v>
          </cell>
          <cell r="D11372">
            <v>9.93</v>
          </cell>
        </row>
        <row r="11373">
          <cell r="A11373" t="str">
            <v>74238/2</v>
          </cell>
          <cell r="B11373" t="str">
            <v>PORTAO EM TELA ARAME GALVANIZADO N.12 MALHA 2" E MOLDURA EM TUBOS DE ACO COM DUAS FOLHAS DE ABRIR, INCLUSO FERRAGENS</v>
          </cell>
          <cell r="C11373" t="str">
            <v>M2</v>
          </cell>
          <cell r="D11373">
            <v>816.26</v>
          </cell>
        </row>
        <row r="11374">
          <cell r="A11374" t="str">
            <v>74241/1</v>
          </cell>
          <cell r="B11374" t="str">
            <v>EMPILHAMENTO DE SOLO ORGANICO RETIRADO NA AREA DO ATERRO COM TRATOR SOBRE ESTEIRAS D6</v>
          </cell>
          <cell r="C11374" t="str">
            <v>M3</v>
          </cell>
          <cell r="D11374">
            <v>2.88</v>
          </cell>
        </row>
        <row r="11375">
          <cell r="A11375" t="str">
            <v>74244/1</v>
          </cell>
          <cell r="B11375" t="str">
            <v>ALAMBRADO PARA QUADRA POLIESPORTIVA, ESTRUTURADO POR TUBOS DE ACO GALVANIZADO, COM COSTURA, DIN 2440, DIAMETRO 2", COM TELA DE ARAME GALVANIZADO, FIO 14 BWG E MALHA QUADRADA 5X5CM</v>
          </cell>
          <cell r="C11375" t="str">
            <v>M2</v>
          </cell>
          <cell r="D11375">
            <v>104.27</v>
          </cell>
        </row>
        <row r="11376">
          <cell r="A11376" t="str">
            <v>74245/1</v>
          </cell>
          <cell r="B11376" t="str">
            <v>PINTURA ACRILICA EM PISO CIMENTADO DUAS DEMAOS</v>
          </cell>
          <cell r="C11376" t="str">
            <v>M2</v>
          </cell>
          <cell r="D11376">
            <v>11.58</v>
          </cell>
        </row>
        <row r="11377">
          <cell r="A11377" t="str">
            <v>74246/1</v>
          </cell>
          <cell r="B11377" t="str">
            <v>REFLETOR RETANGULAR FECHADO COM LAMPADA VAPOR METALICO 400 W</v>
          </cell>
          <cell r="C11377" t="str">
            <v>UN</v>
          </cell>
          <cell r="D11377">
            <v>204.82</v>
          </cell>
        </row>
        <row r="11378">
          <cell r="A11378" t="str">
            <v>74253/1</v>
          </cell>
          <cell r="B11378" t="str">
            <v>RAMAL PREDIAL EM TUBO PEAD 20MM - FORNECIMENTO, INSTALAÇÃO, ESCAVAÇÃO E REATERRO</v>
          </cell>
          <cell r="C11378" t="str">
            <v>M</v>
          </cell>
          <cell r="D11378">
            <v>20.37</v>
          </cell>
        </row>
        <row r="11379">
          <cell r="A11379" t="str">
            <v>75029/1</v>
          </cell>
          <cell r="B11379" t="str">
            <v>TUBO PVC CORRUGADO RIGIDO PERFURADO DN 150 PARA DRENAGEM - FORNECIMENTO E INSTALACAO</v>
          </cell>
          <cell r="C11379" t="str">
            <v>M</v>
          </cell>
          <cell r="D11379">
            <v>36.630000000000003</v>
          </cell>
        </row>
        <row r="11380">
          <cell r="A11380" t="str">
            <v>76447/1</v>
          </cell>
          <cell r="B11380" t="str">
            <v>PISO CIMENTADO TRACO 1:3 (CIMENTO E AREIA) ACABAMENTO LISO ESPESSURA 2,5 CM PREPARO MECANICO DA ARGAMASSA</v>
          </cell>
          <cell r="C11380" t="str">
            <v>M2</v>
          </cell>
          <cell r="D11380">
            <v>39.78</v>
          </cell>
        </row>
        <row r="11381">
          <cell r="A11381" t="str">
            <v>76448/1</v>
          </cell>
          <cell r="B11381" t="str">
            <v>PISO CIMENTADO TRACO 1:4 (CIMENTO E AREIA) ACABAMENTO RUSTICO ESPESSURA 1,5 CM PREPARO MANUAL DA ARGAMASSA</v>
          </cell>
          <cell r="C11381" t="str">
            <v>M2</v>
          </cell>
          <cell r="D11381">
            <v>32.14</v>
          </cell>
        </row>
        <row r="11382">
          <cell r="A11382" t="str">
            <v>76448/2</v>
          </cell>
          <cell r="B11382" t="str">
            <v>PISO CIMENTADO TRAÇO 1:4 (CIMENTO E AREIA) ACABAMENTO RUSTICO ESPESSURA 3,5 CM PREPARO MANUAL DA ARGAMASSA</v>
          </cell>
          <cell r="C11382" t="str">
            <v>M2</v>
          </cell>
          <cell r="D11382">
            <v>39.44</v>
          </cell>
        </row>
        <row r="11383">
          <cell r="A11383" t="str">
            <v>76448/3</v>
          </cell>
          <cell r="B11383" t="str">
            <v>PISO CIMENTADO TRAÇO 1:4 (CIMENTO E AREIA) ACABAMENTO RUSTICO ESPESSURA 2,5 CM PREPARO MANUAL DA ARGAMASSA</v>
          </cell>
          <cell r="C11383" t="str">
            <v>M2</v>
          </cell>
          <cell r="D11383">
            <v>35.79</v>
          </cell>
        </row>
        <row r="11384">
          <cell r="A11384" t="str">
            <v>79494/1</v>
          </cell>
          <cell r="B11384" t="str">
            <v>PINTURA DE QUADRO ESCOLAR COM TINTA ESMALTE ACABAMENTO FOSCO, DUAS DEMAOS SOBRE MASSA ACRILICA</v>
          </cell>
          <cell r="C11384" t="str">
            <v>M2</v>
          </cell>
          <cell r="D11384">
            <v>9.74</v>
          </cell>
        </row>
        <row r="11385">
          <cell r="A11385" t="str">
            <v>79497/1</v>
          </cell>
          <cell r="B11385" t="str">
            <v>PINTURA A OLEO, 3 DEMAOS</v>
          </cell>
          <cell r="C11385" t="str">
            <v>M2</v>
          </cell>
          <cell r="D11385">
            <v>18.940000000000001</v>
          </cell>
        </row>
        <row r="11386">
          <cell r="A11386" t="str">
            <v>79498/1</v>
          </cell>
          <cell r="B11386" t="str">
            <v>PINTURA A OLEO BRILHANTE SOBRE SUPERFICIE METALICA, UMA DEMAO INCLUSO UMA DEMAO DE FUNDO ANTICORROSIVO</v>
          </cell>
          <cell r="C11386" t="str">
            <v>M2</v>
          </cell>
          <cell r="D11386">
            <v>12.91</v>
          </cell>
        </row>
        <row r="11387">
          <cell r="A11387" t="str">
            <v>79499/1</v>
          </cell>
          <cell r="B11387" t="str">
            <v>PINTURA POSTE RETO DE ACO 3,5 A 6M C/1 DEMAO D/TINTA GRAFITE C/PROPRIEDADES DE PRIMER E ACABAMENTO - OBS: C/ALTO TEOR DE ZARCAO</v>
          </cell>
          <cell r="C11387" t="str">
            <v>UN</v>
          </cell>
          <cell r="D11387">
            <v>16.63</v>
          </cell>
        </row>
        <row r="11388">
          <cell r="A11388" t="str">
            <v>79500/2</v>
          </cell>
          <cell r="B11388" t="str">
            <v>PINTURA ACRILICA EM PISO CIMENTADO, TRES DEMAOS</v>
          </cell>
          <cell r="C11388" t="str">
            <v>M2</v>
          </cell>
          <cell r="D11388">
            <v>16.190000000000001</v>
          </cell>
        </row>
        <row r="11389">
          <cell r="A11389" t="str">
            <v>79504/1</v>
          </cell>
          <cell r="B11389" t="str">
            <v>TIRANTES P/PROTENSAO E ANCORAGEM EM ROCHA C/ 6 FIOS ACO DURO 8MM .</v>
          </cell>
          <cell r="C11389" t="str">
            <v>M</v>
          </cell>
          <cell r="D11389">
            <v>40.26</v>
          </cell>
        </row>
        <row r="11390">
          <cell r="A11390" t="str">
            <v>79504/10</v>
          </cell>
          <cell r="B11390" t="str">
            <v>TIRANTES P/PROTENSAO E ANCORAGEM EM SOLO TRECHO ANCOR C/ 8 FIOS ACO DURO 8MM , INCLUSIVE PROTECAO ANTICORROSIVA.</v>
          </cell>
          <cell r="C11390" t="str">
            <v>M</v>
          </cell>
          <cell r="D11390">
            <v>101.72</v>
          </cell>
        </row>
        <row r="11391">
          <cell r="A11391" t="str">
            <v>79504/11</v>
          </cell>
          <cell r="B11391" t="str">
            <v>TIRANTES P/PROTENSAO E ANCORAGEM EM SOLO TRECHO ANCOR C/10 FIOS ACO DURO 8MM .</v>
          </cell>
          <cell r="C11391" t="str">
            <v>M</v>
          </cell>
          <cell r="D11391">
            <v>107.98</v>
          </cell>
        </row>
        <row r="11392">
          <cell r="A11392" t="str">
            <v>79504/12</v>
          </cell>
          <cell r="B11392" t="str">
            <v>TIRANTES P/PROTENSAO E ANCORAGEM EM SOLO TRECHO ANCOR C/16 FIOS ACO DURO 8MM .</v>
          </cell>
          <cell r="C11392" t="str">
            <v>M</v>
          </cell>
          <cell r="D11392">
            <v>127.54</v>
          </cell>
        </row>
        <row r="11393">
          <cell r="A11393" t="str">
            <v>79504/2</v>
          </cell>
          <cell r="B11393" t="str">
            <v>TIRANTES P/PROTENSAO E ANCORAGEM EM ROCHA C/ 8 FIOS ACO DURO 8MM .</v>
          </cell>
          <cell r="C11393" t="str">
            <v>M</v>
          </cell>
          <cell r="D11393">
            <v>46.52</v>
          </cell>
        </row>
        <row r="11394">
          <cell r="A11394" t="str">
            <v>79504/3</v>
          </cell>
          <cell r="B11394" t="str">
            <v>TIRANTES P/PROTENSAO E ANCORAGEM EM ROCHA C/10 FIOS ACO DURO 8MM .</v>
          </cell>
          <cell r="C11394" t="str">
            <v>M</v>
          </cell>
          <cell r="D11394">
            <v>52.78</v>
          </cell>
        </row>
        <row r="11395">
          <cell r="A11395" t="str">
            <v>79504/4</v>
          </cell>
          <cell r="B11395" t="str">
            <v>TIRANTES P/PROTENSAO E ANCORAGEM EM ROCHA C/12 FIOS ACO DURO 8MM .</v>
          </cell>
          <cell r="C11395" t="str">
            <v>M</v>
          </cell>
          <cell r="D11395">
            <v>59.04</v>
          </cell>
        </row>
        <row r="11396">
          <cell r="A11396" t="str">
            <v>79504/5</v>
          </cell>
          <cell r="B11396" t="str">
            <v>TIRANTE PROTENDIDO P/  ANCORAGEM EM SOLO  C/ 6 FIOS ACO DURO 8MM, INCLUSIVE PROTEÇÃO ANTICORR0SIVA.</v>
          </cell>
          <cell r="C11396" t="str">
            <v>M</v>
          </cell>
          <cell r="D11396">
            <v>48.72</v>
          </cell>
        </row>
        <row r="11397">
          <cell r="A11397" t="str">
            <v>79504/6</v>
          </cell>
          <cell r="B11397" t="str">
            <v>TIRANTES P/PROTENSAO E ANCORAGEM EM SOLO TRECHO LIVRE C/ 8 FIOS ACO DURO 8MM INCLUSIVE PROTECAO ANTICORROSIVA.</v>
          </cell>
          <cell r="C11397" t="str">
            <v>M</v>
          </cell>
          <cell r="D11397">
            <v>54.98</v>
          </cell>
        </row>
        <row r="11398">
          <cell r="A11398" t="str">
            <v>79504/7</v>
          </cell>
          <cell r="B11398" t="str">
            <v>TIRANTES P/PROTENSAO E ANCORAGEM EM SOLO TRECHO LIVRE C/10 FIOS ACO DURO 8MM INCLUSIVE PROTECAO ANTICORROSIVA.</v>
          </cell>
          <cell r="C11398" t="str">
            <v>M</v>
          </cell>
          <cell r="D11398">
            <v>61.24</v>
          </cell>
        </row>
      </sheetData>
      <sheetData sheetId="2">
        <row r="11">
          <cell r="B11" t="str">
            <v>COMP 001</v>
          </cell>
          <cell r="E11" t="str">
            <v>CONTAINER 2,30 X 4,30 M, ALT. 2,50 M, P/ SANITARIO, C/ 5 BACIAS, 1 LAVATORIO E 4 MICTORIOS (LOCACAO) - SANITARIO</v>
          </cell>
          <cell r="F11" t="str">
            <v xml:space="preserve">MES   </v>
          </cell>
          <cell r="G11">
            <v>1</v>
          </cell>
          <cell r="I11">
            <v>742.76666666666665</v>
          </cell>
        </row>
        <row r="12">
          <cell r="B12" t="str">
            <v xml:space="preserve">INSUMO </v>
          </cell>
          <cell r="C12" t="str">
            <v>SINAPI</v>
          </cell>
          <cell r="D12">
            <v>10777</v>
          </cell>
          <cell r="E12" t="str">
            <v>LOCACAO DE CONTAINER 2,30 X 4,30 M, ALT. 2,50 M, PARA SANITARIO, COM 3 BACIAS, 4 CHUVEIROS, 1 LAVATORIO E 1 MICTORIO</v>
          </cell>
          <cell r="F12" t="str">
            <v xml:space="preserve">MES   </v>
          </cell>
          <cell r="G12">
            <v>1</v>
          </cell>
          <cell r="H12">
            <v>576.22</v>
          </cell>
          <cell r="I12">
            <v>576.22</v>
          </cell>
        </row>
        <row r="13">
          <cell r="B13" t="str">
            <v>COMPOSIÇÃO</v>
          </cell>
          <cell r="C13" t="str">
            <v>SINAPI</v>
          </cell>
          <cell r="D13">
            <v>5824</v>
          </cell>
          <cell r="E13" t="str">
            <v>CAMINHÃO TOCO, PBT 16.000 KG, CARGA ÚTIL MÁX. 10.685 KG, DIST. ENTRE EIXOS 4,8 M, POTÊNCIA 189 CV, INCLUSIVE CARROCERIA FIXA ABERTA DE MADEIRA P/ TRANSPORTE GERAL DE CARGA SECA, DIMEN. APROX. 2,5 X 7,00 X 0,50 M - CHP DIURNO. AF_06/2014</v>
          </cell>
          <cell r="F13" t="str">
            <v>CHP</v>
          </cell>
          <cell r="G13">
            <v>1.3333333333333333</v>
          </cell>
          <cell r="H13">
            <v>124.91</v>
          </cell>
          <cell r="I13">
            <v>166.54666666666665</v>
          </cell>
        </row>
        <row r="15">
          <cell r="B15" t="str">
            <v>COMP 002</v>
          </cell>
          <cell r="E15" t="str">
            <v>INSTALAÇÃO PROVISÓRIA DE ÁGUA E SANITÁRIOS</v>
          </cell>
          <cell r="F15" t="str">
            <v>UN</v>
          </cell>
          <cell r="G15">
            <v>1</v>
          </cell>
          <cell r="I15">
            <v>1812.971</v>
          </cell>
        </row>
        <row r="16">
          <cell r="B16" t="str">
            <v>COMPOSIÇÃO</v>
          </cell>
          <cell r="C16" t="str">
            <v>SINAPI</v>
          </cell>
          <cell r="D16">
            <v>88248</v>
          </cell>
          <cell r="E16" t="str">
            <v>AUXILIAR DE ENCANADOR OU BOMBEIRO HIDRÁULICO COM ENCARGOS COMPLEMENTARES</v>
          </cell>
          <cell r="F16" t="str">
            <v>H</v>
          </cell>
          <cell r="G16">
            <v>5</v>
          </cell>
          <cell r="H16">
            <v>14.44</v>
          </cell>
          <cell r="I16">
            <v>72.2</v>
          </cell>
        </row>
        <row r="17">
          <cell r="B17" t="str">
            <v>COMPOSIÇÃO</v>
          </cell>
          <cell r="C17" t="str">
            <v>SINAPI</v>
          </cell>
          <cell r="D17">
            <v>88262</v>
          </cell>
          <cell r="E17" t="str">
            <v>CARPINTEIRO DE FORMAS COM ENCARGOS COMPLEMENTARES</v>
          </cell>
          <cell r="F17" t="str">
            <v>H</v>
          </cell>
          <cell r="G17">
            <v>10</v>
          </cell>
          <cell r="H17">
            <v>17.239999999999998</v>
          </cell>
          <cell r="I17">
            <v>172.39999999999998</v>
          </cell>
        </row>
        <row r="18">
          <cell r="B18" t="str">
            <v>COMPOSIÇÃO</v>
          </cell>
          <cell r="C18" t="str">
            <v>SINAPI</v>
          </cell>
          <cell r="D18">
            <v>88316</v>
          </cell>
          <cell r="E18" t="str">
            <v>SERVENTE COM ENCARGOS COMPLEMENTARES</v>
          </cell>
          <cell r="F18" t="str">
            <v>H</v>
          </cell>
          <cell r="G18">
            <v>10</v>
          </cell>
          <cell r="H18">
            <v>14.05</v>
          </cell>
          <cell r="I18">
            <v>140.5</v>
          </cell>
        </row>
        <row r="19">
          <cell r="B19" t="str">
            <v>COMPOSIÇÃO</v>
          </cell>
          <cell r="C19" t="str">
            <v>SINAPI</v>
          </cell>
          <cell r="D19">
            <v>88309</v>
          </cell>
          <cell r="E19" t="str">
            <v>PEDREIRO COM ENCARGOS COMPLEMENTARES</v>
          </cell>
          <cell r="F19" t="str">
            <v>H</v>
          </cell>
          <cell r="G19">
            <v>10</v>
          </cell>
          <cell r="H19">
            <v>17.34</v>
          </cell>
          <cell r="I19">
            <v>173.4</v>
          </cell>
        </row>
        <row r="20">
          <cell r="B20" t="str">
            <v>COMPOSIÇÃO</v>
          </cell>
          <cell r="C20" t="str">
            <v>SINAPI</v>
          </cell>
          <cell r="D20">
            <v>88267</v>
          </cell>
          <cell r="E20" t="str">
            <v>ENCANADOR OU BOMBEIRO HIDRÁULICO COM ENCARGOS COMPLEMENTARES</v>
          </cell>
          <cell r="F20" t="str">
            <v>H</v>
          </cell>
          <cell r="G20">
            <v>10</v>
          </cell>
          <cell r="H20">
            <v>17.760000000000002</v>
          </cell>
          <cell r="I20">
            <v>177.60000000000002</v>
          </cell>
        </row>
        <row r="21">
          <cell r="B21" t="str">
            <v xml:space="preserve">INSUMO </v>
          </cell>
          <cell r="C21" t="str">
            <v>SINAPI</v>
          </cell>
          <cell r="D21">
            <v>5061</v>
          </cell>
          <cell r="E21" t="str">
            <v>PREGO DE ACO POLIDO COM CABECA 18 X 27 (2 1/2 X 10)</v>
          </cell>
          <cell r="F21" t="str">
            <v xml:space="preserve">KG    </v>
          </cell>
          <cell r="G21">
            <v>1</v>
          </cell>
          <cell r="H21">
            <v>8.73</v>
          </cell>
          <cell r="I21">
            <v>8.73</v>
          </cell>
        </row>
        <row r="22">
          <cell r="B22" t="str">
            <v xml:space="preserve">INSUMO </v>
          </cell>
          <cell r="C22" t="str">
            <v>SINAPI</v>
          </cell>
          <cell r="D22">
            <v>20247</v>
          </cell>
          <cell r="E22" t="str">
            <v>PREGO DE ACO POLIDO COM CABECA 15 X 15 (1 1/4 X 13)</v>
          </cell>
          <cell r="F22" t="str">
            <v xml:space="preserve">KG    </v>
          </cell>
          <cell r="G22">
            <v>1</v>
          </cell>
          <cell r="H22">
            <v>9.83</v>
          </cell>
          <cell r="I22">
            <v>9.83</v>
          </cell>
        </row>
        <row r="23">
          <cell r="B23" t="str">
            <v xml:space="preserve">INSUMO </v>
          </cell>
          <cell r="C23" t="str">
            <v>SINAPI</v>
          </cell>
          <cell r="D23">
            <v>3997</v>
          </cell>
          <cell r="E23" t="str">
            <v>MADEIRA SERRADA NAO APARELHADA DE MACARANDUBA, ANGELIM OU EQUIVALENTE DA REGIAO</v>
          </cell>
          <cell r="F23" t="str">
            <v xml:space="preserve">M3    </v>
          </cell>
          <cell r="G23">
            <v>0.1</v>
          </cell>
          <cell r="H23">
            <v>1531.01</v>
          </cell>
          <cell r="I23">
            <v>153.101</v>
          </cell>
        </row>
        <row r="24">
          <cell r="B24" t="str">
            <v xml:space="preserve">COMPOSIÇÃO </v>
          </cell>
          <cell r="C24" t="str">
            <v>SINAPI</v>
          </cell>
          <cell r="D24">
            <v>88503</v>
          </cell>
          <cell r="E24" t="str">
            <v>CAIXA D´ÁGUA EM POLIETILENO, 1000 LITROS, COM ACESSÓRIOS</v>
          </cell>
          <cell r="F24" t="str">
            <v>UN</v>
          </cell>
          <cell r="G24">
            <v>1</v>
          </cell>
          <cell r="H24">
            <v>641.21</v>
          </cell>
          <cell r="I24">
            <v>641.21</v>
          </cell>
        </row>
        <row r="25">
          <cell r="B25" t="str">
            <v xml:space="preserve">INSUMO </v>
          </cell>
          <cell r="C25" t="str">
            <v>SINAPI</v>
          </cell>
          <cell r="D25">
            <v>370</v>
          </cell>
          <cell r="E25" t="str">
            <v>AREIA MEDIA - POSTO JAZIDA/FORNECEDOR (RETIRADO NA JAZIDA, SEM TRANSPORTE)</v>
          </cell>
          <cell r="F25" t="str">
            <v xml:space="preserve">M3    </v>
          </cell>
          <cell r="G25">
            <v>0</v>
          </cell>
          <cell r="H25">
            <v>60</v>
          </cell>
          <cell r="I25">
            <v>0</v>
          </cell>
        </row>
        <row r="26">
          <cell r="B26" t="str">
            <v xml:space="preserve">INSUMO </v>
          </cell>
          <cell r="C26" t="str">
            <v>SINAPI</v>
          </cell>
          <cell r="D26">
            <v>7258</v>
          </cell>
          <cell r="E26" t="str">
            <v>TIJOLO CERAMICO MACICO *5 X 10 X 20* CM</v>
          </cell>
          <cell r="F26" t="str">
            <v xml:space="preserve">UN    </v>
          </cell>
          <cell r="G26">
            <v>0</v>
          </cell>
          <cell r="H26">
            <v>0.34</v>
          </cell>
          <cell r="I26">
            <v>0</v>
          </cell>
        </row>
        <row r="27">
          <cell r="B27" t="str">
            <v xml:space="preserve">INSUMO </v>
          </cell>
          <cell r="C27" t="str">
            <v>SINAPI</v>
          </cell>
          <cell r="D27">
            <v>95674</v>
          </cell>
          <cell r="E27" t="str">
            <v>HIDRÔMETRO DN 20 (½), 3,0 M³/H  FORNECIMENTO E INSTALAÇÃO. AF_11/2016</v>
          </cell>
          <cell r="F27" t="str">
            <v>UN</v>
          </cell>
          <cell r="G27">
            <v>0</v>
          </cell>
          <cell r="H27">
            <v>107.22</v>
          </cell>
          <cell r="I27">
            <v>0</v>
          </cell>
        </row>
        <row r="28">
          <cell r="B28" t="str">
            <v>COMPOSIÇÃO</v>
          </cell>
          <cell r="C28" t="str">
            <v>SINAPI</v>
          </cell>
          <cell r="D28">
            <v>90694</v>
          </cell>
          <cell r="E28" t="str">
            <v>TUBO DE PVC PARA REDE COLETORA DE ESGOTO DE PAREDE MACIÇA, DN 100 MM, JUNTA ELÁSTICA, INSTALADO EM LOCAL COM NÍVEL BAIXO DE INTERFERÊNCIAS - FORNECIMENTO E ASSENTAMENTO. AF_06/2015</v>
          </cell>
          <cell r="F28" t="str">
            <v>M</v>
          </cell>
          <cell r="G28">
            <v>10</v>
          </cell>
          <cell r="H28">
            <v>19.5</v>
          </cell>
          <cell r="I28">
            <v>195</v>
          </cell>
        </row>
        <row r="29">
          <cell r="B29" t="str">
            <v>COMPOSIÇÃO</v>
          </cell>
          <cell r="C29" t="str">
            <v>SINAPI</v>
          </cell>
          <cell r="D29">
            <v>89402</v>
          </cell>
          <cell r="E29" t="str">
            <v>TUBO, PVC, SOLDÁVEL, DN 25MM, INSTALADO EM RAMAL DE DISTRIBUIÇÃO DE ÁGUA - FORNECIMENTO E INSTALAÇÃO. AF_12/2014</v>
          </cell>
          <cell r="F29" t="str">
            <v>M</v>
          </cell>
          <cell r="G29">
            <v>10</v>
          </cell>
          <cell r="H29">
            <v>6.9</v>
          </cell>
          <cell r="I29">
            <v>69</v>
          </cell>
        </row>
        <row r="30">
          <cell r="B30" t="str">
            <v>COMPOSIÇÃO</v>
          </cell>
          <cell r="C30" t="str">
            <v>SINAPI</v>
          </cell>
          <cell r="D30">
            <v>95463</v>
          </cell>
          <cell r="E30" t="str">
            <v>FOSSA SÉPTICA EM ALVENARIA DE TIJOLO CERÂMICO MACIÇO, DIMENSÕES EXTERNAS DE 1,90X1,10X1,40 M, VOLUME DE 1.500 LITROS, REVESTIDO INTERNAMENTE COM MASSA ÚNICA E IMPERMEABILIZANTE E COM TAMPA DE CONCRETO ARMADO COM ESPESSURA DE 8 CM</v>
          </cell>
          <cell r="F30" t="str">
            <v>UN</v>
          </cell>
          <cell r="G30">
            <v>0</v>
          </cell>
          <cell r="H30">
            <v>1326.91</v>
          </cell>
          <cell r="I30">
            <v>0</v>
          </cell>
        </row>
        <row r="32">
          <cell r="B32">
            <v>3</v>
          </cell>
          <cell r="E32" t="str">
            <v>AQUISIÇÃO E INSTALAÇÃO DE BEBEDOURO DE CAPACIDADE DE 100L</v>
          </cell>
          <cell r="F32" t="str">
            <v>UNI</v>
          </cell>
          <cell r="G32">
            <v>1</v>
          </cell>
          <cell r="I32">
            <v>1517.76</v>
          </cell>
        </row>
        <row r="33">
          <cell r="B33" t="str">
            <v>COMPOSIÇÃO</v>
          </cell>
          <cell r="C33" t="str">
            <v>SINAPI</v>
          </cell>
          <cell r="D33">
            <v>88267</v>
          </cell>
          <cell r="E33" t="str">
            <v>ENCANADOR OU BOMBEIRO HIDRÁULICO COM ENCARGOS COMPLEMENTARES</v>
          </cell>
          <cell r="F33" t="str">
            <v>H</v>
          </cell>
          <cell r="G33">
            <v>1</v>
          </cell>
          <cell r="H33">
            <v>17.760000000000002</v>
          </cell>
          <cell r="I33">
            <v>17.760000000000002</v>
          </cell>
        </row>
        <row r="34">
          <cell r="C34" t="str">
            <v>MERCADO</v>
          </cell>
          <cell r="E34" t="str">
            <v>BEBEDOURO DE CAPACIDADE DE 100LITROS - COM 03 SAIDAS FRONTAIS E 01 LATERAL - 110/220V</v>
          </cell>
          <cell r="F34" t="str">
            <v>UNI</v>
          </cell>
          <cell r="G34">
            <v>1</v>
          </cell>
          <cell r="H34">
            <v>1500</v>
          </cell>
          <cell r="I34">
            <v>1500</v>
          </cell>
        </row>
        <row r="36">
          <cell r="B36">
            <v>4</v>
          </cell>
          <cell r="E36" t="str">
            <v xml:space="preserve">TAXAS ADIMINISTRATIVAS DE CREA </v>
          </cell>
          <cell r="F36" t="str">
            <v>UNI</v>
          </cell>
          <cell r="G36">
            <v>1</v>
          </cell>
          <cell r="I36">
            <v>350</v>
          </cell>
        </row>
        <row r="37">
          <cell r="C37" t="str">
            <v>CREA-MT</v>
          </cell>
          <cell r="E37" t="str">
            <v xml:space="preserve">TAXAS ADIMINISTRATIVAS REERENTE A EMISSÃO DE ARTs </v>
          </cell>
          <cell r="F37" t="str">
            <v>UNI</v>
          </cell>
          <cell r="G37">
            <v>1</v>
          </cell>
          <cell r="H37">
            <v>350</v>
          </cell>
          <cell r="I37">
            <v>350</v>
          </cell>
        </row>
        <row r="39">
          <cell r="B39">
            <v>5</v>
          </cell>
          <cell r="E39" t="str">
            <v xml:space="preserve">TAXAS ADIMINISTRATIVAS DE PREFEITURA </v>
          </cell>
          <cell r="F39" t="str">
            <v>UNI</v>
          </cell>
          <cell r="G39">
            <v>1</v>
          </cell>
          <cell r="I39">
            <v>500</v>
          </cell>
        </row>
        <row r="40">
          <cell r="C40" t="str">
            <v xml:space="preserve">PREFEITURA </v>
          </cell>
          <cell r="E40" t="str">
            <v xml:space="preserve">TAXAS ADIMINISTRATIVAS REERENTE A SERVIÇOS DE PREFEITURA - EMISSÃO DE ALVARÁ E ETC </v>
          </cell>
          <cell r="F40" t="str">
            <v>UNI</v>
          </cell>
          <cell r="G40">
            <v>1</v>
          </cell>
          <cell r="H40">
            <v>500</v>
          </cell>
          <cell r="I40">
            <v>500</v>
          </cell>
        </row>
        <row r="42">
          <cell r="B42">
            <v>6</v>
          </cell>
          <cell r="E42" t="str">
            <v xml:space="preserve">SERVIÇOS DE PLOTAGENS </v>
          </cell>
          <cell r="F42" t="str">
            <v>UNI</v>
          </cell>
          <cell r="G42">
            <v>1</v>
          </cell>
          <cell r="I42">
            <v>12.5</v>
          </cell>
        </row>
        <row r="43">
          <cell r="C43" t="str">
            <v xml:space="preserve">MERCADO </v>
          </cell>
          <cell r="E43" t="str">
            <v xml:space="preserve">PLOTAGEM DE PROJETOS DIVERSOS EM FOLHAS A1 - A0 </v>
          </cell>
          <cell r="F43" t="str">
            <v>UNI</v>
          </cell>
          <cell r="G43">
            <v>1</v>
          </cell>
          <cell r="H43">
            <v>12.5</v>
          </cell>
          <cell r="I43">
            <v>12.5</v>
          </cell>
        </row>
        <row r="45">
          <cell r="B45">
            <v>7</v>
          </cell>
          <cell r="E45" t="str">
            <v xml:space="preserve">CONJUNTO INDIVIDUAL DE UNIFORMES </v>
          </cell>
          <cell r="F45" t="str">
            <v>CONJ</v>
          </cell>
          <cell r="G45">
            <v>1</v>
          </cell>
          <cell r="I45">
            <v>115</v>
          </cell>
        </row>
        <row r="46">
          <cell r="C46" t="str">
            <v xml:space="preserve">MERCADO </v>
          </cell>
          <cell r="E46" t="str">
            <v xml:space="preserve">CAMISA LONGA DE BRIM, CALÇA DE BRIM, BANDANA E BOTINA </v>
          </cell>
          <cell r="F46" t="str">
            <v>CONJ</v>
          </cell>
          <cell r="G46">
            <v>1</v>
          </cell>
          <cell r="H46">
            <v>115</v>
          </cell>
          <cell r="I46">
            <v>115</v>
          </cell>
        </row>
        <row r="48">
          <cell r="B48">
            <v>8</v>
          </cell>
          <cell r="E48" t="str">
            <v>CONSUMO MENSAL DE ENERGIA</v>
          </cell>
          <cell r="F48" t="str">
            <v>UNI</v>
          </cell>
          <cell r="G48">
            <v>1</v>
          </cell>
          <cell r="I48">
            <v>200</v>
          </cell>
        </row>
        <row r="49">
          <cell r="C49" t="str">
            <v>ENERGISA</v>
          </cell>
          <cell r="E49" t="str">
            <v xml:space="preserve">CONSUMO MENASAL DE ENERGIA DE UM CANTEIRO DE OBRAS PADRÃO MÉDIO </v>
          </cell>
          <cell r="F49" t="str">
            <v>UNI</v>
          </cell>
          <cell r="G49">
            <v>1</v>
          </cell>
          <cell r="H49">
            <v>200</v>
          </cell>
          <cell r="I49">
            <v>200</v>
          </cell>
        </row>
        <row r="51">
          <cell r="B51">
            <v>9</v>
          </cell>
          <cell r="E51" t="str">
            <v>CONSUMO MENSAL DE AGUA</v>
          </cell>
          <cell r="F51" t="str">
            <v>UNI</v>
          </cell>
          <cell r="G51">
            <v>1</v>
          </cell>
          <cell r="I51">
            <v>150</v>
          </cell>
        </row>
        <row r="52">
          <cell r="C52" t="str">
            <v>DAE</v>
          </cell>
          <cell r="E52" t="str">
            <v xml:space="preserve">CONSUMO MENSAL DE ÁGUA DE UM CANTEIRO DE OBRAS PADRÃO MÉDI </v>
          </cell>
          <cell r="F52" t="str">
            <v>UNI</v>
          </cell>
          <cell r="G52">
            <v>1</v>
          </cell>
          <cell r="H52">
            <v>150</v>
          </cell>
          <cell r="I52">
            <v>150</v>
          </cell>
        </row>
        <row r="54">
          <cell r="B54">
            <v>10</v>
          </cell>
          <cell r="E54" t="str">
            <v>DESPESAS MENSAL COM TELEFONIA A</v>
          </cell>
          <cell r="F54" t="str">
            <v>UNI</v>
          </cell>
          <cell r="G54">
            <v>1</v>
          </cell>
          <cell r="I54">
            <v>250</v>
          </cell>
        </row>
        <row r="55">
          <cell r="C55" t="str">
            <v>MERCADO</v>
          </cell>
          <cell r="E55" t="str">
            <v xml:space="preserve">DESPESA MENSAL COM TELEFONIA </v>
          </cell>
          <cell r="F55" t="str">
            <v>UNI</v>
          </cell>
          <cell r="G55">
            <v>1</v>
          </cell>
          <cell r="H55">
            <v>250</v>
          </cell>
          <cell r="I55">
            <v>250</v>
          </cell>
        </row>
        <row r="57">
          <cell r="B57">
            <v>11</v>
          </cell>
          <cell r="E57" t="str">
            <v>DESPESAS MENSAL COM MATERIAL DE ESCRITÓRIO</v>
          </cell>
          <cell r="F57" t="str">
            <v>CONJ</v>
          </cell>
          <cell r="G57">
            <v>1</v>
          </cell>
          <cell r="I57">
            <v>300</v>
          </cell>
        </row>
        <row r="58">
          <cell r="C58" t="str">
            <v>MERCADO</v>
          </cell>
          <cell r="E58" t="str">
            <v xml:space="preserve">DESPESAS MENSAL COM MATERIAL DE ESCRITÓRIO </v>
          </cell>
          <cell r="F58" t="str">
            <v>CONJ</v>
          </cell>
          <cell r="G58">
            <v>1</v>
          </cell>
          <cell r="H58">
            <v>300</v>
          </cell>
          <cell r="I58">
            <v>300</v>
          </cell>
        </row>
        <row r="60">
          <cell r="B60">
            <v>12</v>
          </cell>
          <cell r="E60" t="str">
            <v xml:space="preserve">FORNECIMENTO DE DIARIO DE OBRAS PADRÃO 03 VIAS </v>
          </cell>
          <cell r="F60" t="str">
            <v>UNI</v>
          </cell>
          <cell r="G60">
            <v>1</v>
          </cell>
          <cell r="I60">
            <v>75</v>
          </cell>
        </row>
        <row r="61">
          <cell r="C61" t="str">
            <v>MERCADO</v>
          </cell>
          <cell r="E61" t="str">
            <v xml:space="preserve">DIÁRIO DE OBRAS </v>
          </cell>
          <cell r="F61" t="str">
            <v>UNI</v>
          </cell>
          <cell r="G61">
            <v>1</v>
          </cell>
          <cell r="H61">
            <v>75</v>
          </cell>
          <cell r="I61">
            <v>75</v>
          </cell>
        </row>
        <row r="63">
          <cell r="B63">
            <v>13</v>
          </cell>
          <cell r="E63" t="str">
            <v xml:space="preserve">ALUGUEL MENSAL DE BETONEIRA </v>
          </cell>
          <cell r="F63" t="str">
            <v>UNI</v>
          </cell>
          <cell r="G63">
            <v>1</v>
          </cell>
          <cell r="I63">
            <v>250</v>
          </cell>
        </row>
        <row r="64">
          <cell r="C64" t="str">
            <v>MERCADO</v>
          </cell>
          <cell r="E64" t="str">
            <v>ALUGUEL MENSAL DE BETONEIRA 600L</v>
          </cell>
          <cell r="F64" t="str">
            <v>UNI</v>
          </cell>
          <cell r="G64">
            <v>1</v>
          </cell>
          <cell r="H64">
            <v>250</v>
          </cell>
          <cell r="I64">
            <v>250</v>
          </cell>
        </row>
        <row r="66">
          <cell r="B66">
            <v>14</v>
          </cell>
          <cell r="E66" t="str">
            <v xml:space="preserve">CONJUNTO DE ENSAIOS TECNOLOGICOS </v>
          </cell>
          <cell r="F66" t="str">
            <v>UNI</v>
          </cell>
          <cell r="G66">
            <v>1</v>
          </cell>
          <cell r="I66" t="e">
            <v>#N/A</v>
          </cell>
        </row>
        <row r="67">
          <cell r="B67" t="str">
            <v>COMPOSIÇÃO</v>
          </cell>
          <cell r="C67" t="str">
            <v>SINAPI</v>
          </cell>
          <cell r="D67" t="str">
            <v>74022/058</v>
          </cell>
          <cell r="E67" t="e">
            <v>#N/A</v>
          </cell>
          <cell r="F67" t="e">
            <v>#N/A</v>
          </cell>
          <cell r="G67">
            <v>1</v>
          </cell>
          <cell r="H67" t="e">
            <v>#N/A</v>
          </cell>
          <cell r="I67" t="e">
            <v>#N/A</v>
          </cell>
        </row>
        <row r="68">
          <cell r="B68" t="str">
            <v>COMPOSIÇÃO</v>
          </cell>
          <cell r="C68" t="str">
            <v>SINAPI</v>
          </cell>
          <cell r="D68" t="str">
            <v>74022/013</v>
          </cell>
          <cell r="E68" t="e">
            <v>#N/A</v>
          </cell>
          <cell r="F68" t="e">
            <v>#N/A</v>
          </cell>
          <cell r="G68">
            <v>1</v>
          </cell>
          <cell r="H68" t="e">
            <v>#N/A</v>
          </cell>
          <cell r="I68" t="e">
            <v>#N/A</v>
          </cell>
        </row>
        <row r="69">
          <cell r="B69" t="str">
            <v>COMPOSIÇÃO</v>
          </cell>
          <cell r="C69" t="str">
            <v>SINAPI</v>
          </cell>
          <cell r="D69" t="str">
            <v>74022/030</v>
          </cell>
          <cell r="E69" t="e">
            <v>#N/A</v>
          </cell>
          <cell r="F69" t="e">
            <v>#N/A</v>
          </cell>
          <cell r="G69">
            <v>1</v>
          </cell>
          <cell r="H69" t="e">
            <v>#N/A</v>
          </cell>
          <cell r="I69" t="e">
            <v>#N/A</v>
          </cell>
        </row>
        <row r="71">
          <cell r="B71">
            <v>15</v>
          </cell>
          <cell r="E71" t="str">
            <v xml:space="preserve">ENSAIOS DE PROVA DE CARGA DE ESTACAS </v>
          </cell>
          <cell r="F71" t="str">
            <v>UNI</v>
          </cell>
          <cell r="G71">
            <v>1</v>
          </cell>
          <cell r="I71">
            <v>5000</v>
          </cell>
        </row>
        <row r="72">
          <cell r="C72" t="str">
            <v>MERCADO</v>
          </cell>
          <cell r="E72" t="str">
            <v>ENSAIO DE PROVADA DE CARGA ESTÁTICA</v>
          </cell>
          <cell r="F72" t="str">
            <v xml:space="preserve"> UNI</v>
          </cell>
          <cell r="G72">
            <v>1</v>
          </cell>
          <cell r="H72">
            <v>5000</v>
          </cell>
          <cell r="I72">
            <v>5000</v>
          </cell>
        </row>
        <row r="82">
          <cell r="B82" t="str">
            <v>COMP 003</v>
          </cell>
          <cell r="E82" t="str">
            <v xml:space="preserve">REMOÇÃO DE FORRO EM MADEIRA OU PVC </v>
          </cell>
          <cell r="F82" t="str">
            <v>M2</v>
          </cell>
          <cell r="G82">
            <v>1</v>
          </cell>
          <cell r="I82">
            <v>6.9284999999999997</v>
          </cell>
        </row>
        <row r="83">
          <cell r="B83" t="str">
            <v>COMPOSIÇÃO</v>
          </cell>
          <cell r="C83" t="str">
            <v>SINAPI</v>
          </cell>
          <cell r="D83">
            <v>88316</v>
          </cell>
          <cell r="E83" t="str">
            <v>SERVENTE COM ENCARGOS COMPLEMENTARES</v>
          </cell>
          <cell r="F83" t="str">
            <v>H</v>
          </cell>
          <cell r="G83">
            <v>0.25</v>
          </cell>
          <cell r="H83">
            <v>14.05</v>
          </cell>
          <cell r="I83">
            <v>3.5125000000000002</v>
          </cell>
        </row>
        <row r="84">
          <cell r="B84" t="str">
            <v>COMPOSIÇÃO</v>
          </cell>
          <cell r="C84" t="str">
            <v>SINAPI</v>
          </cell>
          <cell r="D84">
            <v>88261</v>
          </cell>
          <cell r="E84" t="str">
            <v>CARPINTEIRO DE ESQUADRIA COM ENCARGOS COMPLEMENTARES</v>
          </cell>
          <cell r="F84" t="str">
            <v>H</v>
          </cell>
          <cell r="G84">
            <v>0.2</v>
          </cell>
          <cell r="H84">
            <v>17.079999999999998</v>
          </cell>
          <cell r="I84">
            <v>3.4159999999999999</v>
          </cell>
        </row>
        <row r="86">
          <cell r="B86" t="str">
            <v>COMP 004</v>
          </cell>
          <cell r="E86" t="str">
            <v>ESTACA A TRADO (BROCA) DIAMETRO = 30 CM, EM CONCRETO MOLDADO IN LOCO, 25 MPA, SEM ARMACAO.</v>
          </cell>
          <cell r="F86" t="str">
            <v>M</v>
          </cell>
          <cell r="G86">
            <v>1</v>
          </cell>
          <cell r="I86">
            <v>71.102699099999995</v>
          </cell>
        </row>
        <row r="87">
          <cell r="B87" t="str">
            <v>COMPOSIÇÃO</v>
          </cell>
          <cell r="C87" t="str">
            <v>SINAPI</v>
          </cell>
          <cell r="D87">
            <v>88309</v>
          </cell>
          <cell r="E87" t="str">
            <v>PEDREIRO COM ENCARGOS COMPLEMENTARES</v>
          </cell>
          <cell r="F87" t="str">
            <v>H</v>
          </cell>
          <cell r="G87">
            <v>0.34499999999999997</v>
          </cell>
          <cell r="H87">
            <v>17.34</v>
          </cell>
          <cell r="I87">
            <v>5.9822999999999995</v>
          </cell>
        </row>
        <row r="88">
          <cell r="B88" t="str">
            <v>COMPOSIÇÃO</v>
          </cell>
          <cell r="C88" t="str">
            <v>SINAPI</v>
          </cell>
          <cell r="D88">
            <v>88316</v>
          </cell>
          <cell r="E88" t="str">
            <v>SERVENTE COM ENCARGOS COMPLEMENTARES</v>
          </cell>
          <cell r="F88" t="str">
            <v>H</v>
          </cell>
          <cell r="G88">
            <v>2.8979999999999997</v>
          </cell>
          <cell r="H88">
            <v>14.05</v>
          </cell>
          <cell r="I88">
            <v>40.716899999999995</v>
          </cell>
        </row>
        <row r="89">
          <cell r="B89" t="str">
            <v>COMPOSIÇÃO</v>
          </cell>
          <cell r="C89" t="str">
            <v>SINAPI</v>
          </cell>
          <cell r="D89">
            <v>94971</v>
          </cell>
          <cell r="E89" t="str">
            <v>CONCRETO FCK = 25MPA, TRAÇO 1:2,3:2,7 (CIMENTO/ AREIA MÉDIA/ BRITA 1)  - PREPARO MECÂNICO COM BETONEIRA 600 L. AF_07/2016</v>
          </cell>
          <cell r="F89" t="str">
            <v>M3</v>
          </cell>
          <cell r="G89">
            <v>8.12475E-2</v>
          </cell>
          <cell r="H89">
            <v>300.36</v>
          </cell>
          <cell r="I89">
            <v>24.403499100000001</v>
          </cell>
        </row>
        <row r="91">
          <cell r="B91" t="str">
            <v>COMP 005</v>
          </cell>
          <cell r="E91" t="str">
            <v xml:space="preserve">PORTA DE ABRIR EM ACO TIPO VENEZIANA, COM FUNDO ANTICORROSIVO / PRIMER DE PROTECAO </v>
          </cell>
          <cell r="F91" t="str">
            <v>M2</v>
          </cell>
          <cell r="G91">
            <v>1</v>
          </cell>
          <cell r="I91">
            <v>340.03152330596612</v>
          </cell>
        </row>
        <row r="92">
          <cell r="B92" t="str">
            <v>INSUMO</v>
          </cell>
          <cell r="C92" t="str">
            <v>SINAPI</v>
          </cell>
          <cell r="D92">
            <v>39022</v>
          </cell>
          <cell r="E92" t="str">
            <v>PORTA DE ABRIR EM ACO TIPO VENEZIANA, COM FUNDO ANTICORROSIVO / PRIMER DE PROTECAO, SEM GUARNICAO/ALIZAR/VISTA, 87 X 210 CM</v>
          </cell>
          <cell r="F92" t="str">
            <v xml:space="preserve">UN    </v>
          </cell>
          <cell r="G92">
            <v>0.60207991242474013</v>
          </cell>
          <cell r="H92">
            <v>419</v>
          </cell>
          <cell r="I92">
            <v>252.27148330596611</v>
          </cell>
        </row>
        <row r="93">
          <cell r="B93" t="str">
            <v>COMPOSICAO</v>
          </cell>
          <cell r="C93" t="str">
            <v>SINAPI</v>
          </cell>
          <cell r="D93">
            <v>88315</v>
          </cell>
          <cell r="E93" t="str">
            <v>SERRALHEIRO COM ENCARGOS COMPLEMENTARES</v>
          </cell>
          <cell r="F93" t="str">
            <v>H</v>
          </cell>
          <cell r="G93">
            <v>1.6</v>
          </cell>
          <cell r="H93">
            <v>16.52</v>
          </cell>
          <cell r="I93">
            <v>26.432000000000002</v>
          </cell>
        </row>
        <row r="94">
          <cell r="B94" t="str">
            <v>COMPOSICAO</v>
          </cell>
          <cell r="C94" t="str">
            <v>SINAPI</v>
          </cell>
          <cell r="D94">
            <v>88316</v>
          </cell>
          <cell r="E94" t="str">
            <v>SERVENTE COM ENCARGOS COMPLEMENTARES</v>
          </cell>
          <cell r="F94" t="str">
            <v>H</v>
          </cell>
          <cell r="G94">
            <v>4.2</v>
          </cell>
          <cell r="H94">
            <v>14.05</v>
          </cell>
          <cell r="I94">
            <v>59.010000000000005</v>
          </cell>
        </row>
        <row r="95">
          <cell r="B95" t="str">
            <v>COMPOSICAO</v>
          </cell>
          <cell r="C95" t="str">
            <v>SINAPI</v>
          </cell>
          <cell r="D95">
            <v>88627</v>
          </cell>
          <cell r="E95" t="str">
            <v>ARGAMASSA TRAÇO 1:0,5:4,5 (CIMENTO, CAL E AREIA MÉDIA) PARA ASSENTAMENTO DE ALVENARIA, PREPARO MANUAL. AF_08/2014</v>
          </cell>
          <cell r="F95" t="str">
            <v>M3</v>
          </cell>
          <cell r="G95">
            <v>6.0000000000000001E-3</v>
          </cell>
          <cell r="H95">
            <v>386.34</v>
          </cell>
          <cell r="I95">
            <v>2.3180399999999999</v>
          </cell>
        </row>
        <row r="97">
          <cell r="B97" t="str">
            <v>COMP 006</v>
          </cell>
          <cell r="E97" t="str">
            <v xml:space="preserve">PORTA DE ABRIR EM ACO TIPO VENEZIANA, COM FUNDO ANTICORROSIVO / PRIMER DE PROTECAO </v>
          </cell>
          <cell r="F97" t="str">
            <v>M2</v>
          </cell>
          <cell r="G97">
            <v>1</v>
          </cell>
          <cell r="I97">
            <v>340.03152330596612</v>
          </cell>
        </row>
        <row r="98">
          <cell r="B98" t="str">
            <v>INSUMO</v>
          </cell>
          <cell r="C98" t="str">
            <v>SINAPI</v>
          </cell>
          <cell r="D98">
            <v>39022</v>
          </cell>
          <cell r="E98" t="str">
            <v>PORTA DE ABRIR EM ACO TIPO VENEZIANA, COM FUNDO ANTICORROSIVO / PRIMER DE PROTECAO, SEM GUARNICAO/ALIZAR/VISTA, 87 X 210 CM</v>
          </cell>
          <cell r="F98" t="str">
            <v xml:space="preserve">UN    </v>
          </cell>
          <cell r="G98">
            <v>0.60207991242474013</v>
          </cell>
          <cell r="H98">
            <v>419</v>
          </cell>
          <cell r="I98">
            <v>252.27148330596611</v>
          </cell>
        </row>
        <row r="99">
          <cell r="B99" t="str">
            <v>COMPOSICAO</v>
          </cell>
          <cell r="C99" t="str">
            <v>SINAPI</v>
          </cell>
          <cell r="D99">
            <v>88315</v>
          </cell>
          <cell r="E99" t="str">
            <v>SERRALHEIRO COM ENCARGOS COMPLEMENTARES</v>
          </cell>
          <cell r="F99" t="str">
            <v>H</v>
          </cell>
          <cell r="G99">
            <v>1.6</v>
          </cell>
          <cell r="H99">
            <v>16.52</v>
          </cell>
          <cell r="I99">
            <v>26.432000000000002</v>
          </cell>
        </row>
        <row r="100">
          <cell r="B100" t="str">
            <v>COMPOSICAO</v>
          </cell>
          <cell r="C100" t="str">
            <v>SINAPI</v>
          </cell>
          <cell r="D100">
            <v>88316</v>
          </cell>
          <cell r="E100" t="str">
            <v>SERVENTE COM ENCARGOS COMPLEMENTARES</v>
          </cell>
          <cell r="F100" t="str">
            <v>H</v>
          </cell>
          <cell r="G100">
            <v>4.2</v>
          </cell>
          <cell r="H100">
            <v>14.05</v>
          </cell>
          <cell r="I100">
            <v>59.010000000000005</v>
          </cell>
        </row>
        <row r="101">
          <cell r="B101" t="str">
            <v>COMPOSICAO</v>
          </cell>
          <cell r="C101" t="str">
            <v>SINAPI</v>
          </cell>
          <cell r="D101">
            <v>88627</v>
          </cell>
          <cell r="E101" t="str">
            <v>ARGAMASSA TRAÇO 1:0,5:4,5 (CIMENTO, CAL E AREIA MÉDIA) PARA ASSENTAMENTO DE ALVENARIA, PREPARO MANUAL. AF_08/2014</v>
          </cell>
          <cell r="F101" t="str">
            <v>M3</v>
          </cell>
          <cell r="G101">
            <v>6.0000000000000001E-3</v>
          </cell>
          <cell r="H101">
            <v>386.34</v>
          </cell>
          <cell r="I101">
            <v>2.3180399999999999</v>
          </cell>
        </row>
        <row r="103">
          <cell r="B103" t="str">
            <v>COMP 007</v>
          </cell>
          <cell r="E103" t="str">
            <v>REVESTIMENTO DE PAREDE COM CERÂMICA 10X10CM, COM ARGAMASSA AC III E REJUNTE BRANCO</v>
          </cell>
          <cell r="F103" t="str">
            <v>M2</v>
          </cell>
          <cell r="G103">
            <v>1</v>
          </cell>
          <cell r="I103">
            <v>58.389000000000003</v>
          </cell>
        </row>
        <row r="104">
          <cell r="B104" t="str">
            <v>COMPOSIÇÃO</v>
          </cell>
          <cell r="C104" t="str">
            <v>SINAPI</v>
          </cell>
          <cell r="D104">
            <v>88256</v>
          </cell>
          <cell r="E104" t="str">
            <v>AZULEJISTA OU LADRILHISTA COM ENCARGOS COMPLEMENTARES</v>
          </cell>
          <cell r="F104" t="str">
            <v>H</v>
          </cell>
          <cell r="G104">
            <v>0.6</v>
          </cell>
          <cell r="H104">
            <v>16.11</v>
          </cell>
          <cell r="I104">
            <v>9.6659999999999986</v>
          </cell>
        </row>
        <row r="105">
          <cell r="B105" t="str">
            <v>COMPOSIÇÃO</v>
          </cell>
          <cell r="C105" t="str">
            <v>SINAPI</v>
          </cell>
          <cell r="D105">
            <v>88316</v>
          </cell>
          <cell r="E105" t="str">
            <v>SERVENTE COM ENCARGOS COMPLEMENTARES</v>
          </cell>
          <cell r="F105" t="str">
            <v>H</v>
          </cell>
          <cell r="G105">
            <v>0.4</v>
          </cell>
          <cell r="H105">
            <v>14.05</v>
          </cell>
          <cell r="I105">
            <v>5.620000000000001</v>
          </cell>
        </row>
        <row r="106">
          <cell r="B106" t="str">
            <v xml:space="preserve">INSUMO </v>
          </cell>
          <cell r="C106" t="str">
            <v>SINAPI</v>
          </cell>
          <cell r="D106">
            <v>536</v>
          </cell>
          <cell r="E106" t="str">
            <v>REVESTIMENTO EM CERAMICA ESMALTADA EXTRA, PEI MENOR OU IGUAL A 3, FORMATO MENOR OU IGUAL A 2025 CM2</v>
          </cell>
          <cell r="F106" t="str">
            <v xml:space="preserve">M2    </v>
          </cell>
          <cell r="G106">
            <v>1.05</v>
          </cell>
          <cell r="H106">
            <v>32.4</v>
          </cell>
          <cell r="I106">
            <v>34.020000000000003</v>
          </cell>
        </row>
        <row r="107">
          <cell r="B107" t="str">
            <v xml:space="preserve">INSUMO </v>
          </cell>
          <cell r="C107" t="str">
            <v>SINAPI</v>
          </cell>
          <cell r="D107">
            <v>37595</v>
          </cell>
          <cell r="E107" t="str">
            <v>ARGAMASSA COLANTE TIPO ACIII</v>
          </cell>
          <cell r="F107" t="str">
            <v xml:space="preserve">KG    </v>
          </cell>
          <cell r="G107">
            <v>4.9000000000000004</v>
          </cell>
          <cell r="H107">
            <v>1.58</v>
          </cell>
          <cell r="I107">
            <v>7.7420000000000009</v>
          </cell>
        </row>
        <row r="108">
          <cell r="B108" t="str">
            <v xml:space="preserve">INSUMO </v>
          </cell>
          <cell r="C108" t="str">
            <v>SINAPI</v>
          </cell>
          <cell r="D108">
            <v>34356</v>
          </cell>
          <cell r="E108" t="str">
            <v>REJUNTE BRANCO, CIMENTICIO</v>
          </cell>
          <cell r="F108" t="str">
            <v xml:space="preserve">KG    </v>
          </cell>
          <cell r="G108">
            <v>0.45</v>
          </cell>
          <cell r="H108">
            <v>2.98</v>
          </cell>
          <cell r="I108">
            <v>1.341</v>
          </cell>
        </row>
        <row r="110">
          <cell r="B110" t="str">
            <v>COMP 008</v>
          </cell>
          <cell r="E110" t="str">
            <v xml:space="preserve">FORNECIMENTO E INSTALAÇÃO DE BANCADAS EM GRANITO POLIDO ESP =2,5CM A 3,0CM </v>
          </cell>
          <cell r="F110" t="str">
            <v>M2</v>
          </cell>
          <cell r="G110">
            <v>1</v>
          </cell>
          <cell r="I110">
            <v>496.26</v>
          </cell>
        </row>
        <row r="111">
          <cell r="B111" t="str">
            <v>INSUMO</v>
          </cell>
          <cell r="C111" t="str">
            <v>SINAPI</v>
          </cell>
          <cell r="D111">
            <v>11795</v>
          </cell>
          <cell r="E111" t="str">
            <v>GRANITO PARA BANCADA, POLIDO, TIPO ANDORINHA/ QUARTZ/ CASTELO/ CORUMBA OU OUTROS EQUIVALENTES DA REGIAO, E=  *2,5* CM</v>
          </cell>
          <cell r="F111" t="str">
            <v xml:space="preserve">M2    </v>
          </cell>
          <cell r="G111">
            <v>1</v>
          </cell>
          <cell r="H111">
            <v>400</v>
          </cell>
          <cell r="I111">
            <v>400</v>
          </cell>
        </row>
        <row r="112">
          <cell r="B112" t="str">
            <v>COMPOSICAO</v>
          </cell>
          <cell r="C112" t="str">
            <v>SINAPI</v>
          </cell>
          <cell r="D112">
            <v>88309</v>
          </cell>
          <cell r="E112" t="str">
            <v>PEDREIRO COM ENCARGOS COMPLEMENTARES</v>
          </cell>
          <cell r="F112" t="str">
            <v>H</v>
          </cell>
          <cell r="G112">
            <v>2</v>
          </cell>
          <cell r="H112">
            <v>17.34</v>
          </cell>
          <cell r="I112">
            <v>34.68</v>
          </cell>
        </row>
        <row r="113">
          <cell r="B113" t="str">
            <v>COMPOSICAO</v>
          </cell>
          <cell r="C113" t="str">
            <v>SINAPI</v>
          </cell>
          <cell r="D113">
            <v>86957</v>
          </cell>
          <cell r="E113" t="str">
            <v>MÃO FRANCESA EM BARRA DE FERRO CHATO RETANGULAR 2" X 1/4", REFORÇADA, 40 X 30 CM</v>
          </cell>
          <cell r="F113" t="str">
            <v>UN</v>
          </cell>
          <cell r="G113">
            <v>2</v>
          </cell>
          <cell r="H113">
            <v>30.79</v>
          </cell>
          <cell r="I113">
            <v>61.58</v>
          </cell>
        </row>
        <row r="115">
          <cell r="B115" t="str">
            <v>INSTALAÇÕES HIDRAULICAS</v>
          </cell>
        </row>
        <row r="117">
          <cell r="B117" t="str">
            <v>COMP 009</v>
          </cell>
          <cell r="E117" t="str">
            <v>FORNECIMENTO E INSTALAÇÃO DE JOELHO SOLDAVEL COM ROSCA 25MM- 3/4"</v>
          </cell>
          <cell r="F117" t="str">
            <v>UNI</v>
          </cell>
          <cell r="G117">
            <v>1</v>
          </cell>
          <cell r="I117">
            <v>5.7328799999999998</v>
          </cell>
        </row>
        <row r="118">
          <cell r="B118" t="str">
            <v xml:space="preserve">INSUMO </v>
          </cell>
          <cell r="C118" t="str">
            <v>SINAPI</v>
          </cell>
          <cell r="D118">
            <v>3522</v>
          </cell>
          <cell r="E118" t="str">
            <v>JOELHO PVC,  SOLDAVEL COM ROSCA, 90 GRAUS, 25 MM X 3/4", PARA AGUA FRIA PREDIAL</v>
          </cell>
          <cell r="F118" t="str">
            <v xml:space="preserve">UN    </v>
          </cell>
          <cell r="G118">
            <v>1</v>
          </cell>
          <cell r="H118">
            <v>2.16</v>
          </cell>
          <cell r="I118">
            <v>2.16</v>
          </cell>
        </row>
        <row r="119">
          <cell r="B119" t="str">
            <v xml:space="preserve">INSUMO </v>
          </cell>
          <cell r="C119" t="str">
            <v>SINAPI</v>
          </cell>
          <cell r="D119">
            <v>122</v>
          </cell>
          <cell r="E119" t="str">
            <v>ADESIVO PLASTICO PARA PVC, FRASCO COM 850 GR</v>
          </cell>
          <cell r="F119" t="str">
            <v xml:space="preserve">UN    </v>
          </cell>
          <cell r="G119">
            <v>7.0000000000000001E-3</v>
          </cell>
          <cell r="H119">
            <v>45.16</v>
          </cell>
          <cell r="I119">
            <v>0.31611999999999996</v>
          </cell>
        </row>
        <row r="120">
          <cell r="B120" t="str">
            <v xml:space="preserve">INSUMO </v>
          </cell>
          <cell r="C120" t="str">
            <v>SINAPI</v>
          </cell>
          <cell r="D120">
            <v>20083</v>
          </cell>
          <cell r="E120" t="str">
            <v>SOLUCAO LIMPADORA PARA PVC, FRASCO COM 1000 CM3</v>
          </cell>
          <cell r="F120" t="str">
            <v xml:space="preserve">UN    </v>
          </cell>
          <cell r="G120">
            <v>8.0000000000000002E-3</v>
          </cell>
          <cell r="H120">
            <v>39.22</v>
          </cell>
          <cell r="I120">
            <v>0.31375999999999998</v>
          </cell>
        </row>
        <row r="121">
          <cell r="B121" t="str">
            <v xml:space="preserve">INSUMO </v>
          </cell>
          <cell r="C121" t="str">
            <v>SINAPI</v>
          </cell>
          <cell r="D121">
            <v>38383</v>
          </cell>
          <cell r="E121" t="str">
            <v>LIXA D'AGUA EM FOLHA, GRAO 100</v>
          </cell>
          <cell r="F121" t="str">
            <v xml:space="preserve">UN    </v>
          </cell>
          <cell r="G121">
            <v>0.03</v>
          </cell>
          <cell r="H121">
            <v>1.5</v>
          </cell>
          <cell r="I121">
            <v>4.4999999999999998E-2</v>
          </cell>
        </row>
        <row r="122">
          <cell r="B122" t="str">
            <v>COMPOSIÇÃO</v>
          </cell>
          <cell r="C122" t="str">
            <v>SINAPI</v>
          </cell>
          <cell r="D122">
            <v>88248</v>
          </cell>
          <cell r="E122" t="str">
            <v>AUXILIAR DE ENCANADOR OU BOMBEIRO HIDRÁULICO COM ENCARGOS COMPLEMENTARES</v>
          </cell>
          <cell r="F122" t="str">
            <v>H</v>
          </cell>
          <cell r="G122">
            <v>0.09</v>
          </cell>
          <cell r="H122">
            <v>14.44</v>
          </cell>
          <cell r="I122">
            <v>1.2995999999999999</v>
          </cell>
        </row>
        <row r="123">
          <cell r="B123" t="str">
            <v>COMPOSIÇÃO</v>
          </cell>
          <cell r="C123" t="str">
            <v>SINAPI</v>
          </cell>
          <cell r="D123">
            <v>88267</v>
          </cell>
          <cell r="E123" t="str">
            <v>ENCANADOR OU BOMBEIRO HIDRÁULICO COM ENCARGOS COMPLEMENTARES</v>
          </cell>
          <cell r="F123" t="str">
            <v>H</v>
          </cell>
          <cell r="G123">
            <v>0.09</v>
          </cell>
          <cell r="H123">
            <v>17.760000000000002</v>
          </cell>
          <cell r="I123">
            <v>1.5984</v>
          </cell>
        </row>
        <row r="125">
          <cell r="B125" t="str">
            <v>COMP 010</v>
          </cell>
          <cell r="E125" t="str">
            <v>FORNECIMENTO E INSTALAÇÃO DE JOELHO SOLDAVEL COM ROSCA 25MM- 1/2" - PARA INSTALAÇÃO DE BEBEDOURO</v>
          </cell>
          <cell r="F125" t="str">
            <v>UNI</v>
          </cell>
          <cell r="G125">
            <v>1</v>
          </cell>
          <cell r="I125">
            <v>4.9028799999999997</v>
          </cell>
        </row>
        <row r="126">
          <cell r="B126" t="str">
            <v xml:space="preserve">INSUMO </v>
          </cell>
          <cell r="C126" t="str">
            <v>SINAPI</v>
          </cell>
          <cell r="D126">
            <v>3531</v>
          </cell>
          <cell r="E126" t="str">
            <v>JOELHO PVC,  SOLDAVEL COM ROSCA, 90 GRAUS, 25 MM X 1/2", PARA AGUA FRIA PREDIAL</v>
          </cell>
          <cell r="F126" t="str">
            <v xml:space="preserve">UN    </v>
          </cell>
          <cell r="G126">
            <v>1</v>
          </cell>
          <cell r="H126">
            <v>1.33</v>
          </cell>
          <cell r="I126">
            <v>1.33</v>
          </cell>
        </row>
        <row r="127">
          <cell r="B127" t="str">
            <v xml:space="preserve">INSUMO </v>
          </cell>
          <cell r="C127" t="str">
            <v>SINAPI</v>
          </cell>
          <cell r="D127">
            <v>122</v>
          </cell>
          <cell r="E127" t="str">
            <v>ADESIVO PLASTICO PARA PVC, FRASCO COM 850 GR</v>
          </cell>
          <cell r="F127" t="str">
            <v xml:space="preserve">UN    </v>
          </cell>
          <cell r="G127">
            <v>7.0000000000000001E-3</v>
          </cell>
          <cell r="H127">
            <v>45.16</v>
          </cell>
          <cell r="I127">
            <v>0.31611999999999996</v>
          </cell>
        </row>
        <row r="128">
          <cell r="B128" t="str">
            <v xml:space="preserve">INSUMO </v>
          </cell>
          <cell r="C128" t="str">
            <v>SINAPI</v>
          </cell>
          <cell r="D128">
            <v>20083</v>
          </cell>
          <cell r="E128" t="str">
            <v>SOLUCAO LIMPADORA PARA PVC, FRASCO COM 1000 CM3</v>
          </cell>
          <cell r="F128" t="str">
            <v xml:space="preserve">UN    </v>
          </cell>
          <cell r="G128">
            <v>8.0000000000000002E-3</v>
          </cell>
          <cell r="H128">
            <v>39.22</v>
          </cell>
          <cell r="I128">
            <v>0.31375999999999998</v>
          </cell>
        </row>
        <row r="129">
          <cell r="B129" t="str">
            <v xml:space="preserve">INSUMO </v>
          </cell>
          <cell r="C129" t="str">
            <v>SINAPI</v>
          </cell>
          <cell r="D129">
            <v>38383</v>
          </cell>
          <cell r="E129" t="str">
            <v>LIXA D'AGUA EM FOLHA, GRAO 100</v>
          </cell>
          <cell r="F129" t="str">
            <v xml:space="preserve">UN    </v>
          </cell>
          <cell r="G129">
            <v>0.03</v>
          </cell>
          <cell r="H129">
            <v>1.5</v>
          </cell>
          <cell r="I129">
            <v>4.4999999999999998E-2</v>
          </cell>
        </row>
        <row r="130">
          <cell r="B130" t="str">
            <v>COMPOSIÇÃO</v>
          </cell>
          <cell r="C130" t="str">
            <v>SINAPI</v>
          </cell>
          <cell r="D130">
            <v>88248</v>
          </cell>
          <cell r="E130" t="str">
            <v>AUXILIAR DE ENCANADOR OU BOMBEIRO HIDRÁULICO COM ENCARGOS COMPLEMENTARES</v>
          </cell>
          <cell r="F130" t="str">
            <v>H</v>
          </cell>
          <cell r="G130">
            <v>0.09</v>
          </cell>
          <cell r="H130">
            <v>14.44</v>
          </cell>
          <cell r="I130">
            <v>1.2995999999999999</v>
          </cell>
        </row>
        <row r="131">
          <cell r="B131" t="str">
            <v>COMPOSIÇÃO</v>
          </cell>
          <cell r="C131" t="str">
            <v>SINAPI</v>
          </cell>
          <cell r="D131">
            <v>88267</v>
          </cell>
          <cell r="E131" t="str">
            <v>ENCANADOR OU BOMBEIRO HIDRÁULICO COM ENCARGOS COMPLEMENTARES</v>
          </cell>
          <cell r="F131" t="str">
            <v>H</v>
          </cell>
          <cell r="G131">
            <v>0.09</v>
          </cell>
          <cell r="H131">
            <v>17.760000000000002</v>
          </cell>
          <cell r="I131">
            <v>1.5984</v>
          </cell>
        </row>
        <row r="133">
          <cell r="B133" t="str">
            <v>COMP 011</v>
          </cell>
          <cell r="E133" t="str">
            <v xml:space="preserve">VASO SANITÁRIO CONVENCIONAL COM CONEXÕES DE INSTALAÇÃO E ACENTO PLASTICO - FORNECIMENTO E INSTALAÇÃO </v>
          </cell>
          <cell r="F133" t="str">
            <v>UNI</v>
          </cell>
          <cell r="G133">
            <v>1</v>
          </cell>
          <cell r="I133">
            <v>196.298</v>
          </cell>
        </row>
        <row r="134">
          <cell r="B134" t="str">
            <v>COMPOSIÇÃO</v>
          </cell>
          <cell r="C134" t="str">
            <v>SINAPI</v>
          </cell>
          <cell r="D134">
            <v>95470</v>
          </cell>
          <cell r="E134" t="str">
            <v>VASO SANITARIO SIFONADO CONVENCIONAL COM LOUÇA BRANCA, INCLUSO CONJUNTO DE LIGAÇÃO PARA BACIA SANITÁRIA AJUSTÁVEL - FORNECIMENTO E INSTALAÇÃO. AF_10/2016</v>
          </cell>
          <cell r="F134" t="str">
            <v>UN</v>
          </cell>
          <cell r="G134">
            <v>1</v>
          </cell>
          <cell r="H134">
            <v>171.4</v>
          </cell>
          <cell r="I134">
            <v>171.4</v>
          </cell>
        </row>
        <row r="135">
          <cell r="B135" t="str">
            <v xml:space="preserve">INSUMO </v>
          </cell>
          <cell r="C135" t="str">
            <v>SINAPI</v>
          </cell>
          <cell r="D135">
            <v>377</v>
          </cell>
          <cell r="E135" t="str">
            <v>ASSENTO SANITARIO DE PLASTICO, TIPO CONVENCIONAL</v>
          </cell>
          <cell r="F135" t="str">
            <v xml:space="preserve">UN    </v>
          </cell>
          <cell r="G135">
            <v>1</v>
          </cell>
          <cell r="H135">
            <v>22</v>
          </cell>
          <cell r="I135">
            <v>22</v>
          </cell>
        </row>
        <row r="136">
          <cell r="B136" t="str">
            <v>COMPOSIÇÃO</v>
          </cell>
          <cell r="C136" t="str">
            <v>SINAPI</v>
          </cell>
          <cell r="D136">
            <v>88248</v>
          </cell>
          <cell r="E136" t="str">
            <v>AUXILIAR DE ENCANADOR OU BOMBEIRO HIDRÁULICO COM ENCARGOS COMPLEMENTARES</v>
          </cell>
          <cell r="F136" t="str">
            <v>H</v>
          </cell>
          <cell r="G136">
            <v>0.09</v>
          </cell>
          <cell r="H136">
            <v>14.44</v>
          </cell>
          <cell r="I136">
            <v>1.2995999999999999</v>
          </cell>
        </row>
        <row r="137">
          <cell r="B137" t="str">
            <v>COMPOSIÇÃO</v>
          </cell>
          <cell r="C137" t="str">
            <v>SINAPI</v>
          </cell>
          <cell r="D137">
            <v>88267</v>
          </cell>
          <cell r="E137" t="str">
            <v>ENCANADOR OU BOMBEIRO HIDRÁULICO COM ENCARGOS COMPLEMENTARES</v>
          </cell>
          <cell r="F137" t="str">
            <v>H</v>
          </cell>
          <cell r="G137">
            <v>0.09</v>
          </cell>
          <cell r="H137">
            <v>17.760000000000002</v>
          </cell>
          <cell r="I137">
            <v>1.5984</v>
          </cell>
        </row>
        <row r="139">
          <cell r="B139" t="str">
            <v>COMP 012</v>
          </cell>
          <cell r="E139" t="str">
            <v xml:space="preserve">FORNECIMENTO E INSTALAÇÃO DE BOLSA DE LIGAÇÃO PARA VASO SANITÁRIO </v>
          </cell>
          <cell r="F139" t="str">
            <v>UNI</v>
          </cell>
          <cell r="G139">
            <v>1</v>
          </cell>
          <cell r="I139">
            <v>5.7200000000000006</v>
          </cell>
        </row>
        <row r="140">
          <cell r="B140" t="str">
            <v xml:space="preserve">INSUMO </v>
          </cell>
          <cell r="C140" t="str">
            <v>SINAPI</v>
          </cell>
          <cell r="D140">
            <v>6140</v>
          </cell>
          <cell r="E140" t="str">
            <v>BOLSA DE LIGACAO EM PVC FLEXIVEL PARA VASO SANITARIO 1.1/2 " (40 MM)</v>
          </cell>
          <cell r="F140" t="str">
            <v xml:space="preserve">UN    </v>
          </cell>
          <cell r="G140">
            <v>1</v>
          </cell>
          <cell r="H140">
            <v>2.5</v>
          </cell>
          <cell r="I140">
            <v>2.5</v>
          </cell>
        </row>
        <row r="141">
          <cell r="B141" t="str">
            <v>COMPOSIÇÃO</v>
          </cell>
          <cell r="C141" t="str">
            <v>SINAPI</v>
          </cell>
          <cell r="D141">
            <v>88248</v>
          </cell>
          <cell r="E141" t="str">
            <v>AUXILIAR DE ENCANADOR OU BOMBEIRO HIDRÁULICO COM ENCARGOS COMPLEMENTARES</v>
          </cell>
          <cell r="F141" t="str">
            <v>H</v>
          </cell>
          <cell r="G141">
            <v>0.1</v>
          </cell>
          <cell r="H141">
            <v>14.44</v>
          </cell>
          <cell r="I141">
            <v>1.444</v>
          </cell>
        </row>
        <row r="142">
          <cell r="B142" t="str">
            <v>COMPOSIÇÃO</v>
          </cell>
          <cell r="C142" t="str">
            <v>SINAPI</v>
          </cell>
          <cell r="D142">
            <v>88267</v>
          </cell>
          <cell r="E142" t="str">
            <v>ENCANADOR OU BOMBEIRO HIDRÁULICO COM ENCARGOS COMPLEMENTARES</v>
          </cell>
          <cell r="F142" t="str">
            <v>H</v>
          </cell>
          <cell r="G142">
            <v>0.1</v>
          </cell>
          <cell r="H142">
            <v>17.760000000000002</v>
          </cell>
          <cell r="I142">
            <v>1.7760000000000002</v>
          </cell>
        </row>
        <row r="144">
          <cell r="B144" t="str">
            <v>COMP 013</v>
          </cell>
          <cell r="E144" t="str">
            <v>FORNECIMENTO E INSTALAÇÃO DE TUBO DE LIGAÇÃO PARA VASO SANITÁRIO VDE</v>
          </cell>
          <cell r="F144" t="str">
            <v>UNI</v>
          </cell>
          <cell r="G144">
            <v>1</v>
          </cell>
          <cell r="I144">
            <v>18.22</v>
          </cell>
        </row>
        <row r="145">
          <cell r="B145" t="str">
            <v xml:space="preserve">INSUMO </v>
          </cell>
          <cell r="C145" t="str">
            <v>MERCADO</v>
          </cell>
          <cell r="E145" t="str">
            <v>TUBO DE LIGAÇÃO PARA VASO SANITÁRIO</v>
          </cell>
          <cell r="F145">
            <v>1</v>
          </cell>
          <cell r="G145">
            <v>1</v>
          </cell>
          <cell r="H145">
            <v>15</v>
          </cell>
          <cell r="I145">
            <v>15</v>
          </cell>
        </row>
        <row r="146">
          <cell r="B146" t="str">
            <v>COMPOSIÇÃO</v>
          </cell>
          <cell r="C146" t="str">
            <v>SINAPI</v>
          </cell>
          <cell r="D146">
            <v>88248</v>
          </cell>
          <cell r="E146" t="str">
            <v>AUXILIAR DE ENCANADOR OU BOMBEIRO HIDRÁULICO COM ENCARGOS COMPLEMENTARES</v>
          </cell>
          <cell r="F146" t="str">
            <v>H</v>
          </cell>
          <cell r="G146">
            <v>0.1</v>
          </cell>
          <cell r="H146">
            <v>14.44</v>
          </cell>
          <cell r="I146">
            <v>1.444</v>
          </cell>
        </row>
        <row r="147">
          <cell r="B147" t="str">
            <v>COMPOSIÇÃO</v>
          </cell>
          <cell r="C147" t="str">
            <v>SINAPI</v>
          </cell>
          <cell r="D147">
            <v>88267</v>
          </cell>
          <cell r="E147" t="str">
            <v>ENCANADOR OU BOMBEIRO HIDRÁULICO COM ENCARGOS COMPLEMENTARES</v>
          </cell>
          <cell r="F147" t="str">
            <v>H</v>
          </cell>
          <cell r="G147">
            <v>0.1</v>
          </cell>
          <cell r="H147">
            <v>17.760000000000002</v>
          </cell>
          <cell r="I147">
            <v>1.7760000000000002</v>
          </cell>
        </row>
        <row r="149">
          <cell r="B149" t="str">
            <v>COMP 014</v>
          </cell>
          <cell r="E149" t="str">
            <v>FORNECIMENTO E INSTALAÇÃO DE TUBO DE LIGAÇÃO CROMADO PARA VASO SANITÁRIO VDE -</v>
          </cell>
          <cell r="F149" t="str">
            <v>UNI</v>
          </cell>
          <cell r="G149">
            <v>1</v>
          </cell>
          <cell r="I149">
            <v>25.72</v>
          </cell>
        </row>
        <row r="150">
          <cell r="B150" t="str">
            <v xml:space="preserve">INSUMO </v>
          </cell>
          <cell r="C150" t="str">
            <v>MERCADO</v>
          </cell>
          <cell r="E150" t="str">
            <v>TUBO DE LIGAÇÃO PARA VASO SANITÁRIO</v>
          </cell>
          <cell r="F150">
            <v>1</v>
          </cell>
          <cell r="G150">
            <v>1</v>
          </cell>
          <cell r="H150">
            <v>22.5</v>
          </cell>
          <cell r="I150">
            <v>22.5</v>
          </cell>
        </row>
        <row r="151">
          <cell r="B151" t="str">
            <v>COMPOSIÇÃO</v>
          </cell>
          <cell r="C151" t="str">
            <v>SINAPI</v>
          </cell>
          <cell r="D151">
            <v>88248</v>
          </cell>
          <cell r="E151" t="str">
            <v>AUXILIAR DE ENCANADOR OU BOMBEIRO HIDRÁULICO COM ENCARGOS COMPLEMENTARES</v>
          </cell>
          <cell r="F151" t="str">
            <v>H</v>
          </cell>
          <cell r="G151">
            <v>0.1</v>
          </cell>
          <cell r="H151">
            <v>14.44</v>
          </cell>
          <cell r="I151">
            <v>1.444</v>
          </cell>
        </row>
        <row r="152">
          <cell r="B152" t="str">
            <v>COMPOSIÇÃO</v>
          </cell>
          <cell r="C152" t="str">
            <v>SINAPI</v>
          </cell>
          <cell r="D152">
            <v>88267</v>
          </cell>
          <cell r="E152" t="str">
            <v>ENCANADOR OU BOMBEIRO HIDRÁULICO COM ENCARGOS COMPLEMENTARES</v>
          </cell>
          <cell r="F152" t="str">
            <v>H</v>
          </cell>
          <cell r="G152">
            <v>0.1</v>
          </cell>
          <cell r="H152">
            <v>17.760000000000002</v>
          </cell>
          <cell r="I152">
            <v>1.7760000000000002</v>
          </cell>
        </row>
        <row r="154">
          <cell r="B154" t="str">
            <v>COMP 015</v>
          </cell>
          <cell r="E154" t="str">
            <v xml:space="preserve">BUCHA DE REDUCAO DE PVC, SOLDAVEL, CURTA, COM 25 X 20 MM, PARA AGUA FRIA PREDIAL - FORNECIMENTO E INSTALAÇÃO </v>
          </cell>
          <cell r="F154" t="str">
            <v>UNI</v>
          </cell>
          <cell r="G154">
            <v>1</v>
          </cell>
          <cell r="I154">
            <v>5.1696600000000004</v>
          </cell>
        </row>
        <row r="155">
          <cell r="B155" t="str">
            <v>INSUMO</v>
          </cell>
          <cell r="C155" t="str">
            <v>SINAPI</v>
          </cell>
          <cell r="D155">
            <v>122</v>
          </cell>
          <cell r="E155" t="str">
            <v>ADESIVO PLASTICO PARA PVC, FRASCO COM 850 GR</v>
          </cell>
          <cell r="F155" t="str">
            <v xml:space="preserve">UN    </v>
          </cell>
          <cell r="G155">
            <v>8.9999999999999993E-3</v>
          </cell>
          <cell r="H155">
            <v>45.16</v>
          </cell>
          <cell r="I155">
            <v>0.40643999999999991</v>
          </cell>
        </row>
        <row r="156">
          <cell r="B156" t="str">
            <v>INSUMO</v>
          </cell>
          <cell r="C156" t="str">
            <v>SINAPI</v>
          </cell>
          <cell r="D156">
            <v>828</v>
          </cell>
          <cell r="E156" t="str">
            <v>BUCHA DE REDUCAO DE PVC, SOLDAVEL, CURTA, COM 25 X 20 MM, PARA AGUA FRIA PREDIAL</v>
          </cell>
          <cell r="F156" t="str">
            <v xml:space="preserve">UN    </v>
          </cell>
          <cell r="G156">
            <v>1</v>
          </cell>
          <cell r="H156">
            <v>0.41</v>
          </cell>
          <cell r="I156">
            <v>0.41</v>
          </cell>
        </row>
        <row r="157">
          <cell r="B157" t="str">
            <v>INSUMO</v>
          </cell>
          <cell r="C157" t="str">
            <v>SINAPI</v>
          </cell>
          <cell r="D157">
            <v>20083</v>
          </cell>
          <cell r="E157" t="str">
            <v>SOLUCAO LIMPADORA PARA PVC, FRASCO COM 1000 CM3</v>
          </cell>
          <cell r="F157" t="str">
            <v xml:space="preserve">UN    </v>
          </cell>
          <cell r="G157">
            <v>1.0999999999999999E-2</v>
          </cell>
          <cell r="H157">
            <v>39.22</v>
          </cell>
          <cell r="I157">
            <v>0.43141999999999997</v>
          </cell>
        </row>
        <row r="158">
          <cell r="B158" t="str">
            <v>INSUMO</v>
          </cell>
          <cell r="C158" t="str">
            <v>SINAPI</v>
          </cell>
          <cell r="D158">
            <v>38383</v>
          </cell>
          <cell r="E158" t="str">
            <v>LIXA D'AGUA EM FOLHA, GRAO 100</v>
          </cell>
          <cell r="F158" t="str">
            <v xml:space="preserve">UN    </v>
          </cell>
          <cell r="G158">
            <v>0.06</v>
          </cell>
          <cell r="H158">
            <v>1.5</v>
          </cell>
          <cell r="I158">
            <v>0.09</v>
          </cell>
        </row>
        <row r="159">
          <cell r="B159" t="str">
            <v>COMPOSICAO</v>
          </cell>
          <cell r="C159" t="str">
            <v>SINAPI</v>
          </cell>
          <cell r="D159">
            <v>88248</v>
          </cell>
          <cell r="E159" t="str">
            <v>AUXILIAR DE ENCANADOR OU BOMBEIRO HIDRÁULICO COM ENCARGOS COMPLEMENTARES</v>
          </cell>
          <cell r="F159" t="str">
            <v>H</v>
          </cell>
          <cell r="G159">
            <v>0.11899999999999999</v>
          </cell>
          <cell r="H159">
            <v>14.44</v>
          </cell>
          <cell r="I159">
            <v>1.7183599999999999</v>
          </cell>
        </row>
        <row r="160">
          <cell r="B160" t="str">
            <v>COMPOSICAO</v>
          </cell>
          <cell r="C160" t="str">
            <v>SINAPI</v>
          </cell>
          <cell r="D160">
            <v>88267</v>
          </cell>
          <cell r="E160" t="str">
            <v>ENCANADOR OU BOMBEIRO HIDRÁULICO COM ENCARGOS COMPLEMENTARES</v>
          </cell>
          <cell r="F160" t="str">
            <v>H</v>
          </cell>
          <cell r="G160">
            <v>0.11899999999999999</v>
          </cell>
          <cell r="H160">
            <v>17.760000000000002</v>
          </cell>
          <cell r="I160">
            <v>2.1134400000000002</v>
          </cell>
        </row>
        <row r="162">
          <cell r="B162" t="str">
            <v>COMP 016</v>
          </cell>
          <cell r="E162" t="str">
            <v xml:space="preserve">BUCHA DE REDUCAO DE PVC, SOLDAVEL, CURTA, COM 60 X 50 MM, PARA AGUA FRIA PREDIAL -  FORNECIMENTO E INSTALAÇÃO </v>
          </cell>
          <cell r="F162" t="str">
            <v>UNI</v>
          </cell>
          <cell r="G162">
            <v>1</v>
          </cell>
          <cell r="I162">
            <v>10.329660000000001</v>
          </cell>
        </row>
        <row r="163">
          <cell r="B163" t="str">
            <v>INSUMO</v>
          </cell>
          <cell r="C163" t="str">
            <v>SINAPI</v>
          </cell>
          <cell r="D163">
            <v>122</v>
          </cell>
          <cell r="E163" t="str">
            <v>ADESIVO PLASTICO PARA PVC, FRASCO COM 850 GR</v>
          </cell>
          <cell r="F163" t="str">
            <v xml:space="preserve">UN    </v>
          </cell>
          <cell r="G163">
            <v>8.9999999999999993E-3</v>
          </cell>
          <cell r="H163">
            <v>45.16</v>
          </cell>
          <cell r="I163">
            <v>0.40643999999999991</v>
          </cell>
        </row>
        <row r="164">
          <cell r="B164" t="str">
            <v>INSUMO</v>
          </cell>
          <cell r="C164" t="str">
            <v>SINAPI</v>
          </cell>
          <cell r="D164">
            <v>818</v>
          </cell>
          <cell r="E164" t="str">
            <v>BUCHA DE REDUCAO DE PVC, SOLDAVEL, CURTA, COM 60 X 50 MM, PARA AGUA FRIA PREDIAL</v>
          </cell>
          <cell r="F164" t="str">
            <v xml:space="preserve">UN    </v>
          </cell>
          <cell r="G164">
            <v>1</v>
          </cell>
          <cell r="H164">
            <v>5.57</v>
          </cell>
          <cell r="I164">
            <v>5.57</v>
          </cell>
        </row>
        <row r="165">
          <cell r="B165" t="str">
            <v>INSUMO</v>
          </cell>
          <cell r="C165" t="str">
            <v>SINAPI</v>
          </cell>
          <cell r="D165">
            <v>20083</v>
          </cell>
          <cell r="E165" t="str">
            <v>SOLUCAO LIMPADORA PARA PVC, FRASCO COM 1000 CM3</v>
          </cell>
          <cell r="F165" t="str">
            <v xml:space="preserve">UN    </v>
          </cell>
          <cell r="G165">
            <v>1.0999999999999999E-2</v>
          </cell>
          <cell r="H165">
            <v>39.22</v>
          </cell>
          <cell r="I165">
            <v>0.43141999999999997</v>
          </cell>
        </row>
        <row r="166">
          <cell r="B166" t="str">
            <v>INSUMO</v>
          </cell>
          <cell r="C166" t="str">
            <v>SINAPI</v>
          </cell>
          <cell r="D166">
            <v>38383</v>
          </cell>
          <cell r="E166" t="str">
            <v>LIXA D'AGUA EM FOLHA, GRAO 100</v>
          </cell>
          <cell r="F166" t="str">
            <v xml:space="preserve">UN    </v>
          </cell>
          <cell r="G166">
            <v>0.06</v>
          </cell>
          <cell r="H166">
            <v>1.5</v>
          </cell>
          <cell r="I166">
            <v>0.09</v>
          </cell>
        </row>
        <row r="167">
          <cell r="B167" t="str">
            <v>COMPOSICAO</v>
          </cell>
          <cell r="C167" t="str">
            <v>SINAPI</v>
          </cell>
          <cell r="D167">
            <v>88248</v>
          </cell>
          <cell r="E167" t="str">
            <v>AUXILIAR DE ENCANADOR OU BOMBEIRO HIDRÁULICO COM ENCARGOS COMPLEMENTARES</v>
          </cell>
          <cell r="F167" t="str">
            <v>H</v>
          </cell>
          <cell r="G167">
            <v>0.11899999999999999</v>
          </cell>
          <cell r="H167">
            <v>14.44</v>
          </cell>
          <cell r="I167">
            <v>1.7183599999999999</v>
          </cell>
        </row>
        <row r="168">
          <cell r="B168" t="str">
            <v>COMPOSICAO</v>
          </cell>
          <cell r="C168" t="str">
            <v>SINAPI</v>
          </cell>
          <cell r="D168">
            <v>88267</v>
          </cell>
          <cell r="E168" t="str">
            <v>ENCANADOR OU BOMBEIRO HIDRÁULICO COM ENCARGOS COMPLEMENTARES</v>
          </cell>
          <cell r="F168" t="str">
            <v>H</v>
          </cell>
          <cell r="G168">
            <v>0.11899999999999999</v>
          </cell>
          <cell r="H168">
            <v>17.760000000000002</v>
          </cell>
          <cell r="I168">
            <v>2.1134400000000002</v>
          </cell>
        </row>
        <row r="170">
          <cell r="B170" t="str">
            <v>COMP 017</v>
          </cell>
          <cell r="E170" t="str">
            <v xml:space="preserve">BUCHA DE REDUCAO DE PVC, SOLDAVEL, CURTA, COM 75 X 60 MM, PARA AGUA FRIA PREDIAL -  FORNECIMENTO E INSTALAÇÃO </v>
          </cell>
          <cell r="F170" t="str">
            <v>UNI</v>
          </cell>
          <cell r="G170">
            <v>1</v>
          </cell>
          <cell r="I170">
            <v>18.52966</v>
          </cell>
        </row>
        <row r="171">
          <cell r="B171" t="str">
            <v>INSUMO</v>
          </cell>
          <cell r="C171" t="str">
            <v>SINAPI</v>
          </cell>
          <cell r="D171">
            <v>122</v>
          </cell>
          <cell r="E171" t="str">
            <v>ADESIVO PLASTICO PARA PVC, FRASCO COM 850 GR</v>
          </cell>
          <cell r="F171" t="str">
            <v xml:space="preserve">UN    </v>
          </cell>
          <cell r="G171">
            <v>8.9999999999999993E-3</v>
          </cell>
          <cell r="H171">
            <v>45.16</v>
          </cell>
          <cell r="I171">
            <v>0.40643999999999991</v>
          </cell>
        </row>
        <row r="172">
          <cell r="B172" t="str">
            <v>INSUMO</v>
          </cell>
          <cell r="C172" t="str">
            <v>SINAPI</v>
          </cell>
          <cell r="D172">
            <v>823</v>
          </cell>
          <cell r="E172" t="str">
            <v>BUCHA DE REDUCAO DE PVC, SOLDAVEL, CURTA, COM 75 X 60 MM, PARA AGUA FRIA PREDIAL</v>
          </cell>
          <cell r="F172" t="str">
            <v xml:space="preserve">UN    </v>
          </cell>
          <cell r="G172">
            <v>1</v>
          </cell>
          <cell r="H172">
            <v>13.77</v>
          </cell>
          <cell r="I172">
            <v>13.77</v>
          </cell>
        </row>
        <row r="173">
          <cell r="B173" t="str">
            <v>INSUMO</v>
          </cell>
          <cell r="C173" t="str">
            <v>SINAPI</v>
          </cell>
          <cell r="D173">
            <v>20083</v>
          </cell>
          <cell r="E173" t="str">
            <v>SOLUCAO LIMPADORA PARA PVC, FRASCO COM 1000 CM3</v>
          </cell>
          <cell r="F173" t="str">
            <v xml:space="preserve">UN    </v>
          </cell>
          <cell r="G173">
            <v>1.0999999999999999E-2</v>
          </cell>
          <cell r="H173">
            <v>39.22</v>
          </cell>
          <cell r="I173">
            <v>0.43141999999999997</v>
          </cell>
        </row>
        <row r="174">
          <cell r="B174" t="str">
            <v>INSUMO</v>
          </cell>
          <cell r="C174" t="str">
            <v>SINAPI</v>
          </cell>
          <cell r="D174">
            <v>38383</v>
          </cell>
          <cell r="E174" t="str">
            <v>LIXA D'AGUA EM FOLHA, GRAO 100</v>
          </cell>
          <cell r="F174" t="str">
            <v xml:space="preserve">UN    </v>
          </cell>
          <cell r="G174">
            <v>0.06</v>
          </cell>
          <cell r="H174">
            <v>1.5</v>
          </cell>
          <cell r="I174">
            <v>0.09</v>
          </cell>
        </row>
        <row r="175">
          <cell r="B175" t="str">
            <v>COMPOSICAO</v>
          </cell>
          <cell r="C175" t="str">
            <v>SINAPI</v>
          </cell>
          <cell r="D175">
            <v>88248</v>
          </cell>
          <cell r="E175" t="str">
            <v>AUXILIAR DE ENCANADOR OU BOMBEIRO HIDRÁULICO COM ENCARGOS COMPLEMENTARES</v>
          </cell>
          <cell r="F175" t="str">
            <v>H</v>
          </cell>
          <cell r="G175">
            <v>0.11899999999999999</v>
          </cell>
          <cell r="H175">
            <v>14.44</v>
          </cell>
          <cell r="I175">
            <v>1.7183599999999999</v>
          </cell>
        </row>
        <row r="176">
          <cell r="B176" t="str">
            <v>COMPOSICAO</v>
          </cell>
          <cell r="C176" t="str">
            <v>SINAPI</v>
          </cell>
          <cell r="D176">
            <v>88267</v>
          </cell>
          <cell r="E176" t="str">
            <v>ENCANADOR OU BOMBEIRO HIDRÁULICO COM ENCARGOS COMPLEMENTARES</v>
          </cell>
          <cell r="F176" t="str">
            <v>H</v>
          </cell>
          <cell r="G176">
            <v>0.11899999999999999</v>
          </cell>
          <cell r="H176">
            <v>17.760000000000002</v>
          </cell>
          <cell r="I176">
            <v>2.1134400000000002</v>
          </cell>
        </row>
        <row r="178">
          <cell r="B178" t="str">
            <v>COMP 018</v>
          </cell>
          <cell r="E178" t="str">
            <v xml:space="preserve">BUCHA DE REDUCAO DE PVC, SOLDAVEL, LONGA, COM 60 X 25 MM, PARA AGUA FRIA PREDIAL - FORNECIMENTO E INSTALAÇÃO </v>
          </cell>
          <cell r="F178" t="str">
            <v>UNI</v>
          </cell>
          <cell r="G178">
            <v>1</v>
          </cell>
          <cell r="I178">
            <v>11.819660000000001</v>
          </cell>
        </row>
        <row r="179">
          <cell r="B179" t="str">
            <v>INSUMO</v>
          </cell>
          <cell r="C179" t="str">
            <v>SINAPI</v>
          </cell>
          <cell r="D179">
            <v>122</v>
          </cell>
          <cell r="E179" t="str">
            <v>ADESIVO PLASTICO PARA PVC, FRASCO COM 850 GR</v>
          </cell>
          <cell r="F179" t="str">
            <v xml:space="preserve">UN    </v>
          </cell>
          <cell r="G179">
            <v>8.9999999999999993E-3</v>
          </cell>
          <cell r="H179">
            <v>45.16</v>
          </cell>
          <cell r="I179">
            <v>0.40643999999999991</v>
          </cell>
        </row>
        <row r="180">
          <cell r="B180" t="str">
            <v>INSUMO</v>
          </cell>
          <cell r="C180" t="str">
            <v>SINAPI</v>
          </cell>
          <cell r="D180">
            <v>816</v>
          </cell>
          <cell r="E180" t="str">
            <v>BUCHA DE REDUCAO DE PVC, SOLDAVEL, LONGA, COM 60 X 25 MM, PARA AGUA FRIA PREDIAL</v>
          </cell>
          <cell r="F180" t="str">
            <v xml:space="preserve">UN    </v>
          </cell>
          <cell r="G180">
            <v>1</v>
          </cell>
          <cell r="H180">
            <v>7.06</v>
          </cell>
          <cell r="I180">
            <v>7.06</v>
          </cell>
        </row>
        <row r="181">
          <cell r="B181" t="str">
            <v>INSUMO</v>
          </cell>
          <cell r="C181" t="str">
            <v>SINAPI</v>
          </cell>
          <cell r="D181">
            <v>20083</v>
          </cell>
          <cell r="E181" t="str">
            <v>SOLUCAO LIMPADORA PARA PVC, FRASCO COM 1000 CM3</v>
          </cell>
          <cell r="F181" t="str">
            <v xml:space="preserve">UN    </v>
          </cell>
          <cell r="G181">
            <v>1.0999999999999999E-2</v>
          </cell>
          <cell r="H181">
            <v>39.22</v>
          </cell>
          <cell r="I181">
            <v>0.43141999999999997</v>
          </cell>
        </row>
        <row r="182">
          <cell r="B182" t="str">
            <v>INSUMO</v>
          </cell>
          <cell r="C182" t="str">
            <v>SINAPI</v>
          </cell>
          <cell r="D182">
            <v>38383</v>
          </cell>
          <cell r="E182" t="str">
            <v>LIXA D'AGUA EM FOLHA, GRAO 100</v>
          </cell>
          <cell r="F182" t="str">
            <v xml:space="preserve">UN    </v>
          </cell>
          <cell r="G182">
            <v>0.06</v>
          </cell>
          <cell r="H182">
            <v>1.5</v>
          </cell>
          <cell r="I182">
            <v>0.09</v>
          </cell>
        </row>
        <row r="183">
          <cell r="B183" t="str">
            <v>COMPOSICAO</v>
          </cell>
          <cell r="C183" t="str">
            <v>SINAPI</v>
          </cell>
          <cell r="D183">
            <v>88248</v>
          </cell>
          <cell r="E183" t="str">
            <v>AUXILIAR DE ENCANADOR OU BOMBEIRO HIDRÁULICO COM ENCARGOS COMPLEMENTARES</v>
          </cell>
          <cell r="F183" t="str">
            <v>H</v>
          </cell>
          <cell r="G183">
            <v>0.11899999999999999</v>
          </cell>
          <cell r="H183">
            <v>14.44</v>
          </cell>
          <cell r="I183">
            <v>1.7183599999999999</v>
          </cell>
        </row>
        <row r="184">
          <cell r="B184" t="str">
            <v>COMPOSICAO</v>
          </cell>
          <cell r="C184" t="str">
            <v>SINAPI</v>
          </cell>
          <cell r="D184">
            <v>88267</v>
          </cell>
          <cell r="E184" t="str">
            <v>ENCANADOR OU BOMBEIRO HIDRÁULICO COM ENCARGOS COMPLEMENTARES</v>
          </cell>
          <cell r="F184" t="str">
            <v>H</v>
          </cell>
          <cell r="G184">
            <v>0.11899999999999999</v>
          </cell>
          <cell r="H184">
            <v>17.760000000000002</v>
          </cell>
          <cell r="I184">
            <v>2.1134400000000002</v>
          </cell>
        </row>
        <row r="186">
          <cell r="B186" t="str">
            <v>COMP 019</v>
          </cell>
          <cell r="E186" t="str">
            <v xml:space="preserve">BUCHA DE REDUCAO DE PVC, SOLDAVEL, LONGA, COM 60 X 50 MM, PARA AGUA FRIA PREDIAL - FORNECIMENTO E INSTALAÇÃO </v>
          </cell>
          <cell r="F186" t="str">
            <v>UNI</v>
          </cell>
          <cell r="G186">
            <v>1</v>
          </cell>
          <cell r="I186">
            <v>15.20966</v>
          </cell>
        </row>
        <row r="187">
          <cell r="B187" t="str">
            <v>INSUMO</v>
          </cell>
          <cell r="C187" t="str">
            <v>SINAPI</v>
          </cell>
          <cell r="D187">
            <v>122</v>
          </cell>
          <cell r="E187" t="str">
            <v>ADESIVO PLASTICO PARA PVC, FRASCO COM 850 GR</v>
          </cell>
          <cell r="F187" t="str">
            <v xml:space="preserve">UN    </v>
          </cell>
          <cell r="G187">
            <v>8.9999999999999993E-3</v>
          </cell>
          <cell r="H187">
            <v>45.16</v>
          </cell>
          <cell r="I187">
            <v>0.40643999999999991</v>
          </cell>
        </row>
        <row r="188">
          <cell r="B188" t="str">
            <v>INSUMO</v>
          </cell>
          <cell r="C188" t="str">
            <v>SINAPI</v>
          </cell>
          <cell r="D188">
            <v>822</v>
          </cell>
          <cell r="E188" t="str">
            <v>BUCHA DE REDUCAO DE PVC, SOLDAVEL, LONGA, COM 60 X 50 MM, PARA AGUA FRIA PREDIAL</v>
          </cell>
          <cell r="F188" t="str">
            <v xml:space="preserve">UN    </v>
          </cell>
          <cell r="G188">
            <v>1</v>
          </cell>
          <cell r="H188">
            <v>10.45</v>
          </cell>
          <cell r="I188">
            <v>10.45</v>
          </cell>
        </row>
        <row r="189">
          <cell r="B189" t="str">
            <v>INSUMO</v>
          </cell>
          <cell r="C189" t="str">
            <v>SINAPI</v>
          </cell>
          <cell r="D189">
            <v>20083</v>
          </cell>
          <cell r="E189" t="str">
            <v>SOLUCAO LIMPADORA PARA PVC, FRASCO COM 1000 CM3</v>
          </cell>
          <cell r="F189" t="str">
            <v xml:space="preserve">UN    </v>
          </cell>
          <cell r="G189">
            <v>1.0999999999999999E-2</v>
          </cell>
          <cell r="H189">
            <v>39.22</v>
          </cell>
          <cell r="I189">
            <v>0.43141999999999997</v>
          </cell>
        </row>
        <row r="190">
          <cell r="B190" t="str">
            <v>INSUMO</v>
          </cell>
          <cell r="C190" t="str">
            <v>SINAPI</v>
          </cell>
          <cell r="D190">
            <v>38383</v>
          </cell>
          <cell r="E190" t="str">
            <v>LIXA D'AGUA EM FOLHA, GRAO 100</v>
          </cell>
          <cell r="F190" t="str">
            <v xml:space="preserve">UN    </v>
          </cell>
          <cell r="G190">
            <v>0.06</v>
          </cell>
          <cell r="H190">
            <v>1.5</v>
          </cell>
          <cell r="I190">
            <v>0.09</v>
          </cell>
        </row>
        <row r="191">
          <cell r="B191" t="str">
            <v>COMPOSICAO</v>
          </cell>
          <cell r="C191" t="str">
            <v>SINAPI</v>
          </cell>
          <cell r="D191">
            <v>88248</v>
          </cell>
          <cell r="E191" t="str">
            <v>AUXILIAR DE ENCANADOR OU BOMBEIRO HIDRÁULICO COM ENCARGOS COMPLEMENTARES</v>
          </cell>
          <cell r="F191" t="str">
            <v>H</v>
          </cell>
          <cell r="G191">
            <v>0.11899999999999999</v>
          </cell>
          <cell r="H191">
            <v>14.44</v>
          </cell>
          <cell r="I191">
            <v>1.7183599999999999</v>
          </cell>
        </row>
        <row r="192">
          <cell r="B192" t="str">
            <v>COMPOSICAO</v>
          </cell>
          <cell r="C192" t="str">
            <v>SINAPI</v>
          </cell>
          <cell r="D192">
            <v>88267</v>
          </cell>
          <cell r="E192" t="str">
            <v>ENCANADOR OU BOMBEIRO HIDRÁULICO COM ENCARGOS COMPLEMENTARES</v>
          </cell>
          <cell r="F192" t="str">
            <v>H</v>
          </cell>
          <cell r="G192">
            <v>0.11899999999999999</v>
          </cell>
          <cell r="H192">
            <v>17.760000000000002</v>
          </cell>
          <cell r="I192">
            <v>2.1134400000000002</v>
          </cell>
        </row>
        <row r="194">
          <cell r="B194" t="str">
            <v>COMP 020</v>
          </cell>
          <cell r="E194" t="str">
            <v xml:space="preserve">BUCHA DE REDUCAO DE PVC, SOLDAVEL, LONGA, COM 60 X 32 MM, PARA AGUA FRIA PREDIAL -  FORNECIMENTO E INSTALAÇÃO </v>
          </cell>
          <cell r="F194" t="str">
            <v>UNI</v>
          </cell>
          <cell r="G194">
            <v>1</v>
          </cell>
          <cell r="I194">
            <v>13.559660000000001</v>
          </cell>
        </row>
        <row r="195">
          <cell r="B195" t="str">
            <v>INSUMO</v>
          </cell>
          <cell r="C195" t="str">
            <v>SINAPI</v>
          </cell>
          <cell r="D195">
            <v>122</v>
          </cell>
          <cell r="E195" t="str">
            <v>ADESIVO PLASTICO PARA PVC, FRASCO COM 850 GR</v>
          </cell>
          <cell r="F195" t="str">
            <v xml:space="preserve">UN    </v>
          </cell>
          <cell r="G195">
            <v>8.9999999999999993E-3</v>
          </cell>
          <cell r="H195">
            <v>45.16</v>
          </cell>
          <cell r="I195">
            <v>0.40643999999999991</v>
          </cell>
        </row>
        <row r="196">
          <cell r="B196" t="str">
            <v>INSUMO</v>
          </cell>
          <cell r="C196" t="str">
            <v>SINAPI</v>
          </cell>
          <cell r="D196">
            <v>814</v>
          </cell>
          <cell r="E196" t="str">
            <v>BUCHA DE REDUCAO DE PVC, SOLDAVEL, LONGA, COM 60 X 32 MM, PARA AGUA FRIA PREDIAL</v>
          </cell>
          <cell r="F196" t="str">
            <v xml:space="preserve">UN    </v>
          </cell>
          <cell r="G196">
            <v>1</v>
          </cell>
          <cell r="H196">
            <v>8.8000000000000007</v>
          </cell>
          <cell r="I196">
            <v>8.8000000000000007</v>
          </cell>
        </row>
        <row r="197">
          <cell r="B197" t="str">
            <v>INSUMO</v>
          </cell>
          <cell r="C197" t="str">
            <v>SINAPI</v>
          </cell>
          <cell r="D197">
            <v>20083</v>
          </cell>
          <cell r="E197" t="str">
            <v>SOLUCAO LIMPADORA PARA PVC, FRASCO COM 1000 CM3</v>
          </cell>
          <cell r="F197" t="str">
            <v xml:space="preserve">UN    </v>
          </cell>
          <cell r="G197">
            <v>1.0999999999999999E-2</v>
          </cell>
          <cell r="H197">
            <v>39.22</v>
          </cell>
          <cell r="I197">
            <v>0.43141999999999997</v>
          </cell>
        </row>
        <row r="198">
          <cell r="B198" t="str">
            <v>INSUMO</v>
          </cell>
          <cell r="C198" t="str">
            <v>SINAPI</v>
          </cell>
          <cell r="D198">
            <v>38383</v>
          </cell>
          <cell r="E198" t="str">
            <v>LIXA D'AGUA EM FOLHA, GRAO 100</v>
          </cell>
          <cell r="F198" t="str">
            <v xml:space="preserve">UN    </v>
          </cell>
          <cell r="G198">
            <v>0.06</v>
          </cell>
          <cell r="H198">
            <v>1.5</v>
          </cell>
          <cell r="I198">
            <v>0.09</v>
          </cell>
        </row>
        <row r="199">
          <cell r="B199" t="str">
            <v>COMPOSICAO</v>
          </cell>
          <cell r="C199" t="str">
            <v>SINAPI</v>
          </cell>
          <cell r="D199">
            <v>88248</v>
          </cell>
          <cell r="E199" t="str">
            <v>AUXILIAR DE ENCANADOR OU BOMBEIRO HIDRÁULICO COM ENCARGOS COMPLEMENTARES</v>
          </cell>
          <cell r="F199" t="str">
            <v>H</v>
          </cell>
          <cell r="G199">
            <v>0.11899999999999999</v>
          </cell>
          <cell r="H199">
            <v>14.44</v>
          </cell>
          <cell r="I199">
            <v>1.7183599999999999</v>
          </cell>
        </row>
        <row r="200">
          <cell r="B200" t="str">
            <v>COMPOSICAO</v>
          </cell>
          <cell r="C200" t="str">
            <v>SINAPI</v>
          </cell>
          <cell r="D200">
            <v>88267</v>
          </cell>
          <cell r="E200" t="str">
            <v>ENCANADOR OU BOMBEIRO HIDRÁULICO COM ENCARGOS COMPLEMENTARES</v>
          </cell>
          <cell r="F200" t="str">
            <v>H</v>
          </cell>
          <cell r="G200">
            <v>0.11899999999999999</v>
          </cell>
          <cell r="H200">
            <v>17.760000000000002</v>
          </cell>
          <cell r="I200">
            <v>2.1134400000000002</v>
          </cell>
        </row>
        <row r="202">
          <cell r="B202" t="str">
            <v>COMP 021</v>
          </cell>
          <cell r="E202" t="str">
            <v xml:space="preserve">JOELHO DE REDUCAO, PVC SOLDAVEL, 90 GRAUS,  32 MM X 25 MM, PARA AGUA FRIA PREDIAL - FORNECIMENTO E INSTALAÇÃO </v>
          </cell>
          <cell r="F202" t="str">
            <v>UNI</v>
          </cell>
          <cell r="G202">
            <v>1</v>
          </cell>
          <cell r="I202">
            <v>7.0696600000000007</v>
          </cell>
        </row>
        <row r="203">
          <cell r="B203" t="str">
            <v>INSUMO</v>
          </cell>
          <cell r="C203" t="str">
            <v>SINAPI</v>
          </cell>
          <cell r="D203">
            <v>122</v>
          </cell>
          <cell r="E203" t="str">
            <v>ADESIVO PLASTICO PARA PVC, FRASCO COM 850 GR</v>
          </cell>
          <cell r="F203" t="str">
            <v xml:space="preserve">UN    </v>
          </cell>
          <cell r="G203">
            <v>8.9999999999999993E-3</v>
          </cell>
          <cell r="H203">
            <v>45.16</v>
          </cell>
          <cell r="I203">
            <v>0.40643999999999991</v>
          </cell>
        </row>
        <row r="204">
          <cell r="B204" t="str">
            <v>INSUMO</v>
          </cell>
          <cell r="C204" t="str">
            <v>SINAPI</v>
          </cell>
          <cell r="D204">
            <v>3538</v>
          </cell>
          <cell r="E204" t="str">
            <v>JOELHO DE REDUCAO, PVC SOLDAVEL, 90 GRAUS,  32 MM X 25 MM, PARA AGUA FRIA PREDIAL</v>
          </cell>
          <cell r="F204" t="str">
            <v xml:space="preserve">UN    </v>
          </cell>
          <cell r="G204">
            <v>1</v>
          </cell>
          <cell r="H204">
            <v>2.31</v>
          </cell>
          <cell r="I204">
            <v>2.31</v>
          </cell>
        </row>
        <row r="205">
          <cell r="B205" t="str">
            <v>INSUMO</v>
          </cell>
          <cell r="C205" t="str">
            <v>SINAPI</v>
          </cell>
          <cell r="D205">
            <v>20083</v>
          </cell>
          <cell r="E205" t="str">
            <v>SOLUCAO LIMPADORA PARA PVC, FRASCO COM 1000 CM3</v>
          </cell>
          <cell r="F205" t="str">
            <v xml:space="preserve">UN    </v>
          </cell>
          <cell r="G205">
            <v>1.0999999999999999E-2</v>
          </cell>
          <cell r="H205">
            <v>39.22</v>
          </cell>
          <cell r="I205">
            <v>0.43141999999999997</v>
          </cell>
        </row>
        <row r="206">
          <cell r="B206" t="str">
            <v>INSUMO</v>
          </cell>
          <cell r="C206" t="str">
            <v>SINAPI</v>
          </cell>
          <cell r="D206">
            <v>38383</v>
          </cell>
          <cell r="E206" t="str">
            <v>LIXA D'AGUA EM FOLHA, GRAO 100</v>
          </cell>
          <cell r="F206" t="str">
            <v xml:space="preserve">UN    </v>
          </cell>
          <cell r="G206">
            <v>0.06</v>
          </cell>
          <cell r="H206">
            <v>1.5</v>
          </cell>
          <cell r="I206">
            <v>0.09</v>
          </cell>
        </row>
        <row r="207">
          <cell r="B207" t="str">
            <v>COMPOSICAO</v>
          </cell>
          <cell r="C207" t="str">
            <v>SINAPI</v>
          </cell>
          <cell r="D207">
            <v>88248</v>
          </cell>
          <cell r="E207" t="str">
            <v>AUXILIAR DE ENCANADOR OU BOMBEIRO HIDRÁULICO COM ENCARGOS COMPLEMENTARES</v>
          </cell>
          <cell r="F207" t="str">
            <v>H</v>
          </cell>
          <cell r="G207">
            <v>0.11899999999999999</v>
          </cell>
          <cell r="H207">
            <v>14.44</v>
          </cell>
          <cell r="I207">
            <v>1.7183599999999999</v>
          </cell>
        </row>
        <row r="208">
          <cell r="B208" t="str">
            <v>COMPOSICAO</v>
          </cell>
          <cell r="C208" t="str">
            <v>SINAPI</v>
          </cell>
          <cell r="D208">
            <v>88267</v>
          </cell>
          <cell r="E208" t="str">
            <v>ENCANADOR OU BOMBEIRO HIDRÁULICO COM ENCARGOS COMPLEMENTARES</v>
          </cell>
          <cell r="F208" t="str">
            <v>H</v>
          </cell>
          <cell r="G208">
            <v>0.11899999999999999</v>
          </cell>
          <cell r="H208">
            <v>17.760000000000002</v>
          </cell>
          <cell r="I208">
            <v>2.1134400000000002</v>
          </cell>
        </row>
        <row r="210">
          <cell r="B210" t="str">
            <v>COMP 022</v>
          </cell>
          <cell r="E210" t="str">
            <v xml:space="preserve">JOELHO DE REDUÇÃO, PVC SOLDAVEL, 90 GRAUS, 40MMX32MM, PARA AGUA FRIA PREDIAL - FORNECIMENTO E INSTALAÇÃO </v>
          </cell>
          <cell r="F210" t="str">
            <v>UNI</v>
          </cell>
          <cell r="G210">
            <v>1</v>
          </cell>
          <cell r="I210">
            <v>8.3296599999999987</v>
          </cell>
        </row>
        <row r="211">
          <cell r="B211" t="str">
            <v>INSUMO</v>
          </cell>
          <cell r="C211" t="str">
            <v>SINAPI</v>
          </cell>
          <cell r="D211">
            <v>122</v>
          </cell>
          <cell r="E211" t="str">
            <v>ADESIVO PLASTICO PARA PVC, FRASCO COM 850 GR</v>
          </cell>
          <cell r="F211" t="str">
            <v xml:space="preserve">UN    </v>
          </cell>
          <cell r="G211">
            <v>8.9999999999999993E-3</v>
          </cell>
          <cell r="H211">
            <v>45.16</v>
          </cell>
          <cell r="I211">
            <v>0.40643999999999991</v>
          </cell>
        </row>
        <row r="212">
          <cell r="B212" t="str">
            <v>INSUMO</v>
          </cell>
          <cell r="C212" t="str">
            <v>MERCADO</v>
          </cell>
          <cell r="E212" t="str">
            <v xml:space="preserve">JOELHO DE REDUÇÃO, PVC SOLDAVEL, 90 GRAUS, 40MMX32MM, PARA AGUA FRIA PREDIAL </v>
          </cell>
          <cell r="F212" t="str">
            <v>UNI</v>
          </cell>
          <cell r="G212">
            <v>1</v>
          </cell>
          <cell r="H212">
            <v>3.57</v>
          </cell>
          <cell r="I212">
            <v>3.57</v>
          </cell>
        </row>
        <row r="213">
          <cell r="B213" t="str">
            <v>INSUMO</v>
          </cell>
          <cell r="C213" t="str">
            <v>SINAPI</v>
          </cell>
          <cell r="D213">
            <v>20083</v>
          </cell>
          <cell r="E213" t="str">
            <v>SOLUCAO LIMPADORA PARA PVC, FRASCO COM 1000 CM3</v>
          </cell>
          <cell r="F213" t="str">
            <v xml:space="preserve">UN    </v>
          </cell>
          <cell r="G213">
            <v>1.0999999999999999E-2</v>
          </cell>
          <cell r="H213">
            <v>39.22</v>
          </cell>
          <cell r="I213">
            <v>0.43141999999999997</v>
          </cell>
        </row>
        <row r="214">
          <cell r="B214" t="str">
            <v>INSUMO</v>
          </cell>
          <cell r="C214" t="str">
            <v>SINAPI</v>
          </cell>
          <cell r="D214">
            <v>38383</v>
          </cell>
          <cell r="E214" t="str">
            <v>LIXA D'AGUA EM FOLHA, GRAO 100</v>
          </cell>
          <cell r="F214" t="str">
            <v xml:space="preserve">UN    </v>
          </cell>
          <cell r="G214">
            <v>0.06</v>
          </cell>
          <cell r="H214">
            <v>1.5</v>
          </cell>
          <cell r="I214">
            <v>0.09</v>
          </cell>
        </row>
        <row r="215">
          <cell r="B215" t="str">
            <v>COMPOSICAO</v>
          </cell>
          <cell r="C215" t="str">
            <v>SINAPI</v>
          </cell>
          <cell r="D215">
            <v>88248</v>
          </cell>
          <cell r="E215" t="str">
            <v>AUXILIAR DE ENCANADOR OU BOMBEIRO HIDRÁULICO COM ENCARGOS COMPLEMENTARES</v>
          </cell>
          <cell r="F215" t="str">
            <v>H</v>
          </cell>
          <cell r="G215">
            <v>0.11899999999999999</v>
          </cell>
          <cell r="H215">
            <v>14.44</v>
          </cell>
          <cell r="I215">
            <v>1.7183599999999999</v>
          </cell>
        </row>
        <row r="216">
          <cell r="B216" t="str">
            <v>COMPOSICAO</v>
          </cell>
          <cell r="C216" t="str">
            <v>SINAPI</v>
          </cell>
          <cell r="D216">
            <v>88267</v>
          </cell>
          <cell r="E216" t="str">
            <v>ENCANADOR OU BOMBEIRO HIDRÁULICO COM ENCARGOS COMPLEMENTARES</v>
          </cell>
          <cell r="F216" t="str">
            <v>H</v>
          </cell>
          <cell r="G216">
            <v>0.11899999999999999</v>
          </cell>
          <cell r="H216">
            <v>17.760000000000002</v>
          </cell>
          <cell r="I216">
            <v>2.1134400000000002</v>
          </cell>
        </row>
        <row r="218">
          <cell r="B218" t="str">
            <v>COMP 023</v>
          </cell>
          <cell r="E218" t="str">
            <v>TE DE REDUÇÃO, PVC, SOLDÁVEL, DN 75MM X 60MM, INSTALADO EM PRUMADA DE ÁGUA - FORNECIMENTO E INSTALAÇÃO.</v>
          </cell>
          <cell r="F218" t="str">
            <v>UNI</v>
          </cell>
          <cell r="G218">
            <v>1</v>
          </cell>
          <cell r="I218">
            <v>58.078060000000008</v>
          </cell>
        </row>
        <row r="219">
          <cell r="B219" t="str">
            <v>INSUMO</v>
          </cell>
          <cell r="C219" t="str">
            <v>SINAPI</v>
          </cell>
          <cell r="D219">
            <v>122</v>
          </cell>
          <cell r="E219" t="str">
            <v>ADESIVO PLASTICO PARA PVC, FRASCO COM 850 GR</v>
          </cell>
          <cell r="F219" t="str">
            <v xml:space="preserve">UN    </v>
          </cell>
          <cell r="G219">
            <v>0.06</v>
          </cell>
          <cell r="H219">
            <v>45.16</v>
          </cell>
          <cell r="I219">
            <v>2.7095999999999996</v>
          </cell>
        </row>
        <row r="220">
          <cell r="B220" t="str">
            <v>INSUMO</v>
          </cell>
          <cell r="C220" t="str">
            <v xml:space="preserve">MERCADO </v>
          </cell>
          <cell r="E220" t="str">
            <v>TE DE REDUÇÃO, PVC, SOLDÁVEL, DN 75MM X 60MM, INSTALADO EM PRUMADA DE ÁGUA</v>
          </cell>
          <cell r="F220" t="str">
            <v/>
          </cell>
          <cell r="G220">
            <v>1</v>
          </cell>
          <cell r="H220">
            <v>45.5</v>
          </cell>
          <cell r="I220">
            <v>45.5</v>
          </cell>
        </row>
        <row r="221">
          <cell r="B221" t="str">
            <v>INSUMO</v>
          </cell>
          <cell r="C221" t="str">
            <v>SINAPI</v>
          </cell>
          <cell r="D221">
            <v>20083</v>
          </cell>
          <cell r="E221" t="str">
            <v>SOLUCAO LIMPADORA PARA PVC, FRASCO COM 1000 CM3</v>
          </cell>
          <cell r="F221" t="str">
            <v xml:space="preserve">UN    </v>
          </cell>
          <cell r="G221">
            <v>7.8E-2</v>
          </cell>
          <cell r="H221">
            <v>39.22</v>
          </cell>
          <cell r="I221">
            <v>3.0591599999999999</v>
          </cell>
        </row>
        <row r="222">
          <cell r="B222" t="str">
            <v>INSUMO</v>
          </cell>
          <cell r="C222" t="str">
            <v>SINAPI</v>
          </cell>
          <cell r="D222">
            <v>38383</v>
          </cell>
          <cell r="E222" t="str">
            <v>LIXA D'AGUA EM FOLHA, GRAO 100</v>
          </cell>
          <cell r="F222" t="str">
            <v xml:space="preserve">UN    </v>
          </cell>
          <cell r="G222">
            <v>5.2999999999999999E-2</v>
          </cell>
          <cell r="H222">
            <v>1.5</v>
          </cell>
          <cell r="I222">
            <v>7.9500000000000001E-2</v>
          </cell>
        </row>
        <row r="223">
          <cell r="B223" t="str">
            <v>COMPOSICAO</v>
          </cell>
          <cell r="C223" t="str">
            <v>SINAPI</v>
          </cell>
          <cell r="D223">
            <v>88248</v>
          </cell>
          <cell r="E223" t="str">
            <v>AUXILIAR DE ENCANADOR OU BOMBEIRO HIDRÁULICO COM ENCARGOS COMPLEMENTARES</v>
          </cell>
          <cell r="F223" t="str">
            <v>H</v>
          </cell>
          <cell r="G223">
            <v>0.20899999999999999</v>
          </cell>
          <cell r="H223">
            <v>14.44</v>
          </cell>
          <cell r="I223">
            <v>3.01796</v>
          </cell>
        </row>
        <row r="224">
          <cell r="B224" t="str">
            <v>COMPOSICAO</v>
          </cell>
          <cell r="C224" t="str">
            <v>SINAPI</v>
          </cell>
          <cell r="D224">
            <v>88267</v>
          </cell>
          <cell r="E224" t="str">
            <v>ENCANADOR OU BOMBEIRO HIDRÁULICO COM ENCARGOS COMPLEMENTARES</v>
          </cell>
          <cell r="F224" t="str">
            <v>H</v>
          </cell>
          <cell r="G224">
            <v>0.20899999999999999</v>
          </cell>
          <cell r="H224">
            <v>17.760000000000002</v>
          </cell>
          <cell r="I224">
            <v>3.71184</v>
          </cell>
        </row>
        <row r="226">
          <cell r="B226" t="str">
            <v>COMP 024</v>
          </cell>
          <cell r="E226" t="str">
            <v>FORNECIMENTO E INSTALAÇÃO BARRA DE APOIO RETA, EM ACO INOX POLIDO, COMPRIMENTO 90 CM, DIAMETRO MINIMO 3 CM</v>
          </cell>
          <cell r="F226" t="str">
            <v>UNI</v>
          </cell>
          <cell r="G226">
            <v>1</v>
          </cell>
          <cell r="I226">
            <v>250.03000000000003</v>
          </cell>
        </row>
        <row r="227">
          <cell r="B227" t="str">
            <v>COMPOSIÇÃO</v>
          </cell>
          <cell r="C227" t="str">
            <v>SINAPI</v>
          </cell>
          <cell r="D227">
            <v>88248</v>
          </cell>
          <cell r="E227" t="str">
            <v>AUXILIAR DE ENCANADOR OU BOMBEIRO HIDRÁULICO COM ENCARGOS COMPLEMENTARES</v>
          </cell>
          <cell r="F227" t="str">
            <v>H</v>
          </cell>
          <cell r="G227">
            <v>1</v>
          </cell>
          <cell r="H227">
            <v>14.44</v>
          </cell>
          <cell r="I227">
            <v>14.44</v>
          </cell>
        </row>
        <row r="228">
          <cell r="B228" t="str">
            <v>COMPOSIÇÃO</v>
          </cell>
          <cell r="C228" t="str">
            <v>SINAPI</v>
          </cell>
          <cell r="D228">
            <v>88267</v>
          </cell>
          <cell r="E228" t="str">
            <v>ENCANADOR OU BOMBEIRO HIDRÁULICO COM ENCARGOS COMPLEMENTARES</v>
          </cell>
          <cell r="F228" t="str">
            <v>H</v>
          </cell>
          <cell r="G228">
            <v>1</v>
          </cell>
          <cell r="H228">
            <v>17.760000000000002</v>
          </cell>
          <cell r="I228">
            <v>17.760000000000002</v>
          </cell>
        </row>
        <row r="229">
          <cell r="B229" t="str">
            <v>INSUMO</v>
          </cell>
          <cell r="C229" t="str">
            <v>SINAPI</v>
          </cell>
          <cell r="D229">
            <v>36206</v>
          </cell>
          <cell r="E229" t="str">
            <v>BARRA DE APOIO RETA, EM ACO INOX POLIDO, COMPRIMENTO 90 CM, DIAMETRO MINIMO 3 CM</v>
          </cell>
          <cell r="F229" t="str">
            <v xml:space="preserve">UN    </v>
          </cell>
          <cell r="G229">
            <v>1</v>
          </cell>
          <cell r="H229">
            <v>217.83</v>
          </cell>
          <cell r="I229">
            <v>217.83</v>
          </cell>
        </row>
        <row r="231">
          <cell r="B231" t="str">
            <v>COMP 025</v>
          </cell>
          <cell r="E231" t="str">
            <v>FORNECIMENTO E INSTALAÇÃO BARRA DE APOIO LAVATORIO, EM ACO INOX POLIDO, *40 X 50* CM,  DIAMETRO MINIMO 3 CM</v>
          </cell>
          <cell r="F231" t="str">
            <v>UNI</v>
          </cell>
          <cell r="G231">
            <v>1</v>
          </cell>
          <cell r="I231">
            <v>491.39</v>
          </cell>
        </row>
        <row r="232">
          <cell r="B232" t="str">
            <v>COMPOSIÇÃO</v>
          </cell>
          <cell r="C232" t="str">
            <v>SINAPI</v>
          </cell>
          <cell r="D232">
            <v>88248</v>
          </cell>
          <cell r="E232" t="str">
            <v>AUXILIAR DE ENCANADOR OU BOMBEIRO HIDRÁULICO COM ENCARGOS COMPLEMENTARES</v>
          </cell>
          <cell r="F232" t="str">
            <v>H</v>
          </cell>
          <cell r="G232">
            <v>1</v>
          </cell>
          <cell r="H232">
            <v>14.44</v>
          </cell>
          <cell r="I232">
            <v>14.44</v>
          </cell>
        </row>
        <row r="233">
          <cell r="B233" t="str">
            <v>COMPOSIÇÃO</v>
          </cell>
          <cell r="C233" t="str">
            <v>SINAPI</v>
          </cell>
          <cell r="D233">
            <v>88267</v>
          </cell>
          <cell r="E233" t="str">
            <v>ENCANADOR OU BOMBEIRO HIDRÁULICO COM ENCARGOS COMPLEMENTARES</v>
          </cell>
          <cell r="F233" t="str">
            <v>H</v>
          </cell>
          <cell r="G233">
            <v>1</v>
          </cell>
          <cell r="H233">
            <v>17.760000000000002</v>
          </cell>
          <cell r="I233">
            <v>17.760000000000002</v>
          </cell>
        </row>
        <row r="234">
          <cell r="B234" t="str">
            <v>INSUMO</v>
          </cell>
          <cell r="C234" t="str">
            <v>SINAPI</v>
          </cell>
          <cell r="D234">
            <v>36211</v>
          </cell>
          <cell r="E234" t="str">
            <v>BARRA DE APOIO LAVATORIO, EM ACO INOX POLIDO, *40 X 50* CM,  DIAMETRO MINIMO 3 CM</v>
          </cell>
          <cell r="F234" t="str">
            <v xml:space="preserve">UN    </v>
          </cell>
          <cell r="G234">
            <v>1</v>
          </cell>
          <cell r="H234">
            <v>459.19</v>
          </cell>
          <cell r="I234">
            <v>459.19</v>
          </cell>
        </row>
        <row r="236">
          <cell r="B236" t="str">
            <v>COMP 026</v>
          </cell>
          <cell r="E236" t="str">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ell>
          <cell r="F236" t="str">
            <v>UNI</v>
          </cell>
          <cell r="G236">
            <v>1</v>
          </cell>
          <cell r="I236">
            <v>16970.856800000001</v>
          </cell>
        </row>
        <row r="237">
          <cell r="B237" t="str">
            <v>COMPOSIÇÃO</v>
          </cell>
          <cell r="C237" t="str">
            <v>SINAPI</v>
          </cell>
          <cell r="D237">
            <v>88317</v>
          </cell>
          <cell r="E237" t="str">
            <v>SOLDADOR COM ENCARGOS COMPLEMENTARES</v>
          </cell>
          <cell r="F237" t="str">
            <v>H</v>
          </cell>
          <cell r="G237">
            <v>38.622</v>
          </cell>
          <cell r="H237">
            <v>17.239999999999998</v>
          </cell>
          <cell r="I237">
            <v>665.84327999999994</v>
          </cell>
        </row>
        <row r="238">
          <cell r="B238" t="str">
            <v>COMPOSIÇÃO</v>
          </cell>
          <cell r="C238" t="str">
            <v>SINAPI</v>
          </cell>
          <cell r="D238">
            <v>88315</v>
          </cell>
          <cell r="E238" t="str">
            <v>SERRALHEIRO COM ENCARGOS COMPLEMENTARES</v>
          </cell>
          <cell r="F238" t="str">
            <v>H</v>
          </cell>
          <cell r="G238">
            <v>64.37</v>
          </cell>
          <cell r="H238">
            <v>16.52</v>
          </cell>
          <cell r="I238">
            <v>1063.3924</v>
          </cell>
        </row>
        <row r="239">
          <cell r="B239" t="str">
            <v>COMPOSIÇÃO</v>
          </cell>
          <cell r="C239" t="str">
            <v>SINAPI</v>
          </cell>
          <cell r="D239">
            <v>88251</v>
          </cell>
          <cell r="E239" t="str">
            <v>AUXILIAR DE SERRALHEIRO COM ENCARGOS COMPLEMENTARES</v>
          </cell>
          <cell r="F239" t="str">
            <v>H</v>
          </cell>
          <cell r="G239">
            <v>51.496000000000002</v>
          </cell>
          <cell r="H239">
            <v>13.53</v>
          </cell>
          <cell r="I239">
            <v>696.74087999999995</v>
          </cell>
        </row>
        <row r="240">
          <cell r="B240" t="str">
            <v xml:space="preserve">INSUMO </v>
          </cell>
          <cell r="C240" t="str">
            <v>SINAPI</v>
          </cell>
          <cell r="D240">
            <v>1319</v>
          </cell>
          <cell r="E240" t="str">
            <v>CHAPA DE ACO FINA A QUENTE BITOLA MSG 3/16 ", E = 4,75 MM (38,00 KG/M2)</v>
          </cell>
          <cell r="F240" t="str">
            <v xml:space="preserve">KG    </v>
          </cell>
          <cell r="G240">
            <v>719.06</v>
          </cell>
          <cell r="H240">
            <v>7.09</v>
          </cell>
          <cell r="I240">
            <v>5098.1353999999992</v>
          </cell>
        </row>
        <row r="241">
          <cell r="B241" t="str">
            <v xml:space="preserve">INSUMO </v>
          </cell>
          <cell r="C241" t="str">
            <v>SINAPI</v>
          </cell>
          <cell r="D241">
            <v>1321</v>
          </cell>
          <cell r="E241" t="str">
            <v>CHAPA DE ACO FINA A QUENTE BITOLA MSG 13, E = 2,25 MM (18,00 KG/M2)</v>
          </cell>
          <cell r="F241" t="str">
            <v xml:space="preserve">KG    </v>
          </cell>
          <cell r="G241">
            <v>568.34</v>
          </cell>
          <cell r="H241">
            <v>7.74</v>
          </cell>
          <cell r="I241">
            <v>4398.9516000000003</v>
          </cell>
        </row>
        <row r="242">
          <cell r="B242" t="str">
            <v>COMPOSIÇÃO</v>
          </cell>
          <cell r="C242" t="str">
            <v>SINAPI</v>
          </cell>
          <cell r="D242">
            <v>95468</v>
          </cell>
          <cell r="E242" t="str">
            <v>PINTURA ESMALTE BRILHANTE (2 DEMAOS) SOBRE SUPERFICIE METALICA, INCLUSIVE PROTECAO COM ZARCAO (1 DEMAO)</v>
          </cell>
          <cell r="F242" t="str">
            <v>M2</v>
          </cell>
          <cell r="G242">
            <v>114.92400000000001</v>
          </cell>
          <cell r="H242">
            <v>31.01</v>
          </cell>
          <cell r="I242">
            <v>3563.7932400000004</v>
          </cell>
        </row>
        <row r="243">
          <cell r="B243" t="str">
            <v>COMPOSIÇÃO</v>
          </cell>
          <cell r="C243" t="str">
            <v>SINAPI</v>
          </cell>
          <cell r="D243">
            <v>88278</v>
          </cell>
          <cell r="E243" t="str">
            <v>MONTADOR DE ESTRUTURA METÁLICA COM ENCARGOS COMPLEMENTARES</v>
          </cell>
          <cell r="F243" t="str">
            <v>H</v>
          </cell>
          <cell r="G243">
            <v>5</v>
          </cell>
          <cell r="H243">
            <v>11.3</v>
          </cell>
          <cell r="I243">
            <v>56.5</v>
          </cell>
        </row>
        <row r="244">
          <cell r="B244" t="str">
            <v xml:space="preserve">INSUMO </v>
          </cell>
          <cell r="C244" t="str">
            <v>SINAPI</v>
          </cell>
          <cell r="D244">
            <v>89272</v>
          </cell>
          <cell r="E244" t="str">
            <v>GUINDASTE HIDRÁULICO AUTOPROPELIDO, COM LANÇA TELESCÓPICA 28,80 M, CAPACIDADE MÁXIMA 30 T, POTÊNCIA 97 KW, TRAÇÃO 4 X 4 - CHP DIURNO. AF_11/2014</v>
          </cell>
          <cell r="F244" t="str">
            <v>CHP</v>
          </cell>
          <cell r="G244">
            <v>5</v>
          </cell>
          <cell r="H244">
            <v>147.74</v>
          </cell>
          <cell r="I244">
            <v>738.7</v>
          </cell>
        </row>
        <row r="245">
          <cell r="B245" t="str">
            <v xml:space="preserve">INSUMO </v>
          </cell>
          <cell r="C245" t="str">
            <v>SINAPI</v>
          </cell>
          <cell r="D245">
            <v>39746</v>
          </cell>
          <cell r="E245" t="str">
            <v>CHUMBADOR DE ACO, 1" X 600 MM, PARA POSTES DE ACO COM BASE, INCLUSO PORCA E ARRUELA</v>
          </cell>
          <cell r="F245" t="str">
            <v xml:space="preserve">UN    </v>
          </cell>
          <cell r="G245">
            <v>6</v>
          </cell>
          <cell r="H245">
            <v>114.8</v>
          </cell>
          <cell r="I245">
            <v>688.8</v>
          </cell>
        </row>
        <row r="247">
          <cell r="B247" t="str">
            <v xml:space="preserve">INSTALAÇÕES SANITÁRIAS </v>
          </cell>
        </row>
        <row r="249">
          <cell r="B249" t="str">
            <v>COMP 027</v>
          </cell>
          <cell r="E249" t="str">
            <v>FORNECIMENTO E INSTALAÇÃO CAIXA SIFONADA 150X150X50R</v>
          </cell>
          <cell r="F249" t="str">
            <v>UNI</v>
          </cell>
          <cell r="G249">
            <v>1</v>
          </cell>
          <cell r="I249">
            <v>35.443467999999996</v>
          </cell>
        </row>
        <row r="250">
          <cell r="B250" t="str">
            <v>INSUMO</v>
          </cell>
          <cell r="C250" t="str">
            <v>SINAPI</v>
          </cell>
          <cell r="D250">
            <v>122</v>
          </cell>
          <cell r="E250" t="str">
            <v>ADESIVO PLASTICO PARA PVC, FRASCO COM 850 GR</v>
          </cell>
          <cell r="F250" t="str">
            <v xml:space="preserve">UN    </v>
          </cell>
          <cell r="G250">
            <v>1.4800000000000001E-2</v>
          </cell>
          <cell r="H250">
            <v>45.16</v>
          </cell>
          <cell r="I250">
            <v>0.66836799999999996</v>
          </cell>
        </row>
        <row r="251">
          <cell r="B251" t="str">
            <v>INSUMO</v>
          </cell>
          <cell r="C251" t="str">
            <v>SINAPI</v>
          </cell>
          <cell r="D251">
            <v>298</v>
          </cell>
          <cell r="E251" t="str">
            <v>ANEL BORRACHA DN 75 MM, PARA TUBO SERIE REFORCADA ESGOTO PREDIAL</v>
          </cell>
          <cell r="F251" t="str">
            <v xml:space="preserve">UN    </v>
          </cell>
          <cell r="G251">
            <v>1</v>
          </cell>
          <cell r="H251">
            <v>1.81</v>
          </cell>
          <cell r="I251">
            <v>1.81</v>
          </cell>
        </row>
        <row r="252">
          <cell r="B252" t="str">
            <v>INSUMO</v>
          </cell>
          <cell r="C252" t="str">
            <v>SINAPI</v>
          </cell>
          <cell r="D252">
            <v>11717</v>
          </cell>
          <cell r="E252" t="str">
            <v>CAIXA SIFONADA PVC, 150 X 150 X 50 MM, COM GRELHA REDONDA BRANCA</v>
          </cell>
          <cell r="F252" t="str">
            <v xml:space="preserve">UN    </v>
          </cell>
          <cell r="G252">
            <v>1</v>
          </cell>
          <cell r="H252">
            <v>24.77</v>
          </cell>
          <cell r="I252">
            <v>24.77</v>
          </cell>
        </row>
        <row r="253">
          <cell r="B253" t="str">
            <v>INSUMO</v>
          </cell>
          <cell r="C253" t="str">
            <v>SINAPI</v>
          </cell>
          <cell r="D253">
            <v>20078</v>
          </cell>
          <cell r="E253" t="str">
            <v>PASTA LUBRIFICANTE PARA TUBOS E CONEXOES COM JUNTA ELASTICA (USO EM PVC, ACO, POLIETILENO E OUTROS) ( DE *400* G)</v>
          </cell>
          <cell r="F253" t="str">
            <v xml:space="preserve">UN    </v>
          </cell>
          <cell r="G253">
            <v>0.03</v>
          </cell>
          <cell r="H253">
            <v>16.53</v>
          </cell>
          <cell r="I253">
            <v>0.49590000000000001</v>
          </cell>
        </row>
        <row r="254">
          <cell r="B254" t="str">
            <v>INSUMO</v>
          </cell>
          <cell r="C254" t="str">
            <v>SINAPI</v>
          </cell>
          <cell r="D254">
            <v>20083</v>
          </cell>
          <cell r="E254" t="str">
            <v>SOLUCAO LIMPADORA PARA PVC, FRASCO COM 1000 CM3</v>
          </cell>
          <cell r="F254" t="str">
            <v xml:space="preserve">UN    </v>
          </cell>
          <cell r="G254">
            <v>2.2499999999999999E-2</v>
          </cell>
          <cell r="H254">
            <v>39.22</v>
          </cell>
          <cell r="I254">
            <v>0.88244999999999996</v>
          </cell>
        </row>
        <row r="255">
          <cell r="B255" t="str">
            <v>INSUMO</v>
          </cell>
          <cell r="C255" t="str">
            <v>SINAPI</v>
          </cell>
          <cell r="D255">
            <v>38383</v>
          </cell>
          <cell r="E255" t="str">
            <v>LIXA D'AGUA EM FOLHA, GRAO 100</v>
          </cell>
          <cell r="F255" t="str">
            <v xml:space="preserve">UN    </v>
          </cell>
          <cell r="G255">
            <v>3.6499999999999998E-2</v>
          </cell>
          <cell r="H255">
            <v>1.5</v>
          </cell>
          <cell r="I255">
            <v>5.4749999999999993E-2</v>
          </cell>
        </row>
        <row r="256">
          <cell r="B256" t="str">
            <v>COMPOSICAO</v>
          </cell>
          <cell r="C256" t="str">
            <v>SINAPI</v>
          </cell>
          <cell r="D256">
            <v>88248</v>
          </cell>
          <cell r="E256" t="str">
            <v>AUXILIAR DE ENCANADOR OU BOMBEIRO HIDRÁULICO COM ENCARGOS COMPLEMENTARES</v>
          </cell>
          <cell r="F256" t="str">
            <v>H</v>
          </cell>
          <cell r="G256">
            <v>0.21</v>
          </cell>
          <cell r="H256">
            <v>14.44</v>
          </cell>
          <cell r="I256">
            <v>3.0324</v>
          </cell>
        </row>
        <row r="257">
          <cell r="B257" t="str">
            <v>COMPOSICAO</v>
          </cell>
          <cell r="C257" t="str">
            <v>SINAPI</v>
          </cell>
          <cell r="D257">
            <v>88267</v>
          </cell>
          <cell r="E257" t="str">
            <v>ENCANADOR OU BOMBEIRO HIDRÁULICO COM ENCARGOS COMPLEMENTARES</v>
          </cell>
          <cell r="F257" t="str">
            <v>H</v>
          </cell>
          <cell r="G257">
            <v>0.21</v>
          </cell>
          <cell r="H257">
            <v>17.760000000000002</v>
          </cell>
          <cell r="I257">
            <v>3.7296</v>
          </cell>
        </row>
        <row r="259">
          <cell r="B259" t="str">
            <v>COMP 028</v>
          </cell>
          <cell r="E259" t="str">
            <v>FORNECIMENTO E INSTALAÇÃO DE JUNÇÃO SIMPLES PVC ESGOTO 100X50MM</v>
          </cell>
          <cell r="F259" t="str">
            <v>UNI</v>
          </cell>
          <cell r="G259">
            <v>1</v>
          </cell>
          <cell r="I259">
            <v>44.826760000000007</v>
          </cell>
        </row>
        <row r="260">
          <cell r="B260" t="str">
            <v>INSUMO</v>
          </cell>
          <cell r="C260" t="str">
            <v>SINAPI</v>
          </cell>
          <cell r="D260">
            <v>301</v>
          </cell>
          <cell r="E260" t="str">
            <v>ANEL BORRACHA PARA TUBO ESGOTO PREDIAL, DN 100 MM (NBR 5688)</v>
          </cell>
          <cell r="F260" t="str">
            <v xml:space="preserve">UN    </v>
          </cell>
          <cell r="G260">
            <v>2</v>
          </cell>
          <cell r="H260">
            <v>1.99</v>
          </cell>
          <cell r="I260">
            <v>3.98</v>
          </cell>
        </row>
        <row r="261">
          <cell r="B261" t="str">
            <v>INSUMO</v>
          </cell>
          <cell r="C261" t="str">
            <v>SINAPI</v>
          </cell>
          <cell r="D261">
            <v>3659</v>
          </cell>
          <cell r="E261" t="str">
            <v>JUNCAO SIMPLES, PVC, DN 100 X 50 MM, SERIE NORMAL PARA ESGOTO PREDIAL</v>
          </cell>
          <cell r="F261" t="str">
            <v xml:space="preserve">UN    </v>
          </cell>
          <cell r="G261">
            <v>1</v>
          </cell>
          <cell r="H261">
            <v>10.94</v>
          </cell>
          <cell r="I261">
            <v>10.94</v>
          </cell>
        </row>
        <row r="262">
          <cell r="B262" t="str">
            <v>INSUMO</v>
          </cell>
          <cell r="C262" t="str">
            <v>SINAPI</v>
          </cell>
          <cell r="D262">
            <v>20078</v>
          </cell>
          <cell r="E262" t="str">
            <v>PASTA LUBRIFICANTE PARA TUBOS E CONEXOES COM JUNTA ELASTICA (USO EM PVC, ACO, POLIETILENO E OUTROS) ( DE *400* G)</v>
          </cell>
          <cell r="F262" t="str">
            <v xml:space="preserve">UN    </v>
          </cell>
          <cell r="G262">
            <v>9.1999999999999998E-2</v>
          </cell>
          <cell r="H262">
            <v>16.53</v>
          </cell>
          <cell r="I262">
            <v>1.5207600000000001</v>
          </cell>
        </row>
        <row r="263">
          <cell r="B263" t="str">
            <v>COMPOSICAO</v>
          </cell>
          <cell r="C263" t="str">
            <v>SINAPI</v>
          </cell>
          <cell r="D263">
            <v>88248</v>
          </cell>
          <cell r="E263" t="str">
            <v>AUXILIAR DE ENCANADOR OU BOMBEIRO HIDRÁULICO COM ENCARGOS COMPLEMENTARES</v>
          </cell>
          <cell r="F263" t="str">
            <v>H</v>
          </cell>
          <cell r="G263">
            <v>0.33</v>
          </cell>
          <cell r="H263">
            <v>14.44</v>
          </cell>
          <cell r="I263">
            <v>4.7652000000000001</v>
          </cell>
        </row>
        <row r="264">
          <cell r="B264" t="str">
            <v>COMPOSICAO</v>
          </cell>
          <cell r="C264" t="str">
            <v>SINAPI</v>
          </cell>
          <cell r="D264">
            <v>88267</v>
          </cell>
          <cell r="E264" t="str">
            <v>ENCANADOR OU BOMBEIRO HIDRÁULICO COM ENCARGOS COMPLEMENTARES</v>
          </cell>
          <cell r="F264" t="str">
            <v>H</v>
          </cell>
          <cell r="G264">
            <v>1.33</v>
          </cell>
          <cell r="H264">
            <v>17.760000000000002</v>
          </cell>
          <cell r="I264">
            <v>23.620800000000003</v>
          </cell>
        </row>
        <row r="266">
          <cell r="B266" t="str">
            <v>COMP 029</v>
          </cell>
          <cell r="E266" t="str">
            <v xml:space="preserve">CURVA LONGA 45GRAUS 50MM PARA ESGOTO - FORNECIMENTO E INSTALAÇÃO </v>
          </cell>
          <cell r="F266" t="str">
            <v>UNI</v>
          </cell>
          <cell r="G266">
            <v>1</v>
          </cell>
          <cell r="I266">
            <v>12.236599999999999</v>
          </cell>
        </row>
        <row r="267">
          <cell r="B267" t="str">
            <v>INSUMO</v>
          </cell>
          <cell r="C267" t="str">
            <v>SINAPI</v>
          </cell>
          <cell r="D267">
            <v>296</v>
          </cell>
          <cell r="E267" t="str">
            <v>ANEL BORRACHA PARA TUBO ESGOTO PREDIAL DN 50 MM (NBR 5688)</v>
          </cell>
          <cell r="F267" t="str">
            <v xml:space="preserve">UN    </v>
          </cell>
          <cell r="G267">
            <v>1</v>
          </cell>
          <cell r="H267">
            <v>1.1200000000000001</v>
          </cell>
          <cell r="I267">
            <v>1.1200000000000001</v>
          </cell>
        </row>
        <row r="268">
          <cell r="B268" t="str">
            <v>INSUMO</v>
          </cell>
          <cell r="C268" t="str">
            <v>SINAPI</v>
          </cell>
          <cell r="D268">
            <v>10765</v>
          </cell>
          <cell r="E268" t="str">
            <v>CURVA PVC LONGA 45G, DN 50 MM, PARA ESGOTO PREDIAL</v>
          </cell>
          <cell r="F268" t="str">
            <v xml:space="preserve">UN    </v>
          </cell>
          <cell r="G268">
            <v>1</v>
          </cell>
          <cell r="H268">
            <v>6.6</v>
          </cell>
          <cell r="I268">
            <v>6.6</v>
          </cell>
        </row>
        <row r="269">
          <cell r="B269" t="str">
            <v>INSUMO</v>
          </cell>
          <cell r="C269" t="str">
            <v>SINAPI</v>
          </cell>
          <cell r="D269">
            <v>20078</v>
          </cell>
          <cell r="E269" t="str">
            <v>PASTA LUBRIFICANTE PARA TUBOS E CONEXOES COM JUNTA ELASTICA (USO EM PVC, ACO, POLIETILENO E OUTROS) ( DE *400* G)</v>
          </cell>
          <cell r="F269" t="str">
            <v xml:space="preserve">UN    </v>
          </cell>
          <cell r="G269">
            <v>0.02</v>
          </cell>
          <cell r="H269">
            <v>16.53</v>
          </cell>
          <cell r="I269">
            <v>0.3306</v>
          </cell>
        </row>
        <row r="270">
          <cell r="B270" t="str">
            <v>COMPOSICAO</v>
          </cell>
          <cell r="C270" t="str">
            <v>SINAPI</v>
          </cell>
          <cell r="D270">
            <v>88248</v>
          </cell>
          <cell r="E270" t="str">
            <v>AUXILIAR DE ENCANADOR OU BOMBEIRO HIDRÁULICO COM ENCARGOS COMPLEMENTARES</v>
          </cell>
          <cell r="F270" t="str">
            <v>H</v>
          </cell>
          <cell r="G270">
            <v>0.13</v>
          </cell>
          <cell r="H270">
            <v>14.44</v>
          </cell>
          <cell r="I270">
            <v>1.8772</v>
          </cell>
        </row>
        <row r="271">
          <cell r="B271" t="str">
            <v>COMPOSICAO</v>
          </cell>
          <cell r="C271" t="str">
            <v>SINAPI</v>
          </cell>
          <cell r="D271">
            <v>88267</v>
          </cell>
          <cell r="E271" t="str">
            <v>ENCANADOR OU BOMBEIRO HIDRÁULICO COM ENCARGOS COMPLEMENTARES</v>
          </cell>
          <cell r="F271" t="str">
            <v>H</v>
          </cell>
          <cell r="G271">
            <v>0.13</v>
          </cell>
          <cell r="H271">
            <v>17.760000000000002</v>
          </cell>
          <cell r="I271">
            <v>2.3088000000000002</v>
          </cell>
        </row>
        <row r="273">
          <cell r="B273" t="str">
            <v>COMP 030</v>
          </cell>
          <cell r="E273" t="str">
            <v xml:space="preserve">CURVA LONGA 45GRAUS 75MM PARA ESGOTO - FORNECIMENTO E INSTALAÇÃO </v>
          </cell>
          <cell r="F273" t="str">
            <v>UNI</v>
          </cell>
          <cell r="G273">
            <v>1</v>
          </cell>
          <cell r="I273">
            <v>23.796600000000002</v>
          </cell>
        </row>
        <row r="274">
          <cell r="B274" t="str">
            <v>INSUMO</v>
          </cell>
          <cell r="C274" t="str">
            <v>SINAPI</v>
          </cell>
          <cell r="D274">
            <v>296</v>
          </cell>
          <cell r="E274" t="str">
            <v>ANEL BORRACHA PARA TUBO ESGOTO PREDIAL DN 50 MM (NBR 5688)</v>
          </cell>
          <cell r="F274" t="str">
            <v xml:space="preserve">UN    </v>
          </cell>
          <cell r="G274">
            <v>1</v>
          </cell>
          <cell r="H274">
            <v>1.1200000000000001</v>
          </cell>
          <cell r="I274">
            <v>1.1200000000000001</v>
          </cell>
        </row>
        <row r="275">
          <cell r="B275" t="str">
            <v>INSUMO</v>
          </cell>
          <cell r="C275" t="str">
            <v>SINAPI</v>
          </cell>
          <cell r="D275">
            <v>10767</v>
          </cell>
          <cell r="E275" t="str">
            <v>CURVA PVC LONGA 45G, DN 75 MM, PARA ESGOTO PREDIAL</v>
          </cell>
          <cell r="F275" t="str">
            <v xml:space="preserve">UN    </v>
          </cell>
          <cell r="G275">
            <v>1</v>
          </cell>
          <cell r="H275">
            <v>18.16</v>
          </cell>
          <cell r="I275">
            <v>18.16</v>
          </cell>
        </row>
        <row r="276">
          <cell r="B276" t="str">
            <v>INSUMO</v>
          </cell>
          <cell r="C276" t="str">
            <v>SINAPI</v>
          </cell>
          <cell r="D276">
            <v>20078</v>
          </cell>
          <cell r="E276" t="str">
            <v>PASTA LUBRIFICANTE PARA TUBOS E CONEXOES COM JUNTA ELASTICA (USO EM PVC, ACO, POLIETILENO E OUTROS) ( DE *400* G)</v>
          </cell>
          <cell r="F276" t="str">
            <v xml:space="preserve">UN    </v>
          </cell>
          <cell r="G276">
            <v>0.02</v>
          </cell>
          <cell r="H276">
            <v>16.53</v>
          </cell>
          <cell r="I276">
            <v>0.3306</v>
          </cell>
        </row>
        <row r="277">
          <cell r="B277" t="str">
            <v>COMPOSICAO</v>
          </cell>
          <cell r="C277" t="str">
            <v>SINAPI</v>
          </cell>
          <cell r="D277">
            <v>88248</v>
          </cell>
          <cell r="E277" t="str">
            <v>AUXILIAR DE ENCANADOR OU BOMBEIRO HIDRÁULICO COM ENCARGOS COMPLEMENTARES</v>
          </cell>
          <cell r="F277" t="str">
            <v>H</v>
          </cell>
          <cell r="G277">
            <v>0.13</v>
          </cell>
          <cell r="H277">
            <v>14.44</v>
          </cell>
          <cell r="I277">
            <v>1.8772</v>
          </cell>
        </row>
        <row r="278">
          <cell r="B278" t="str">
            <v>COMPOSICAO</v>
          </cell>
          <cell r="C278" t="str">
            <v>SINAPI</v>
          </cell>
          <cell r="D278">
            <v>88267</v>
          </cell>
          <cell r="E278" t="str">
            <v>ENCANADOR OU BOMBEIRO HIDRÁULICO COM ENCARGOS COMPLEMENTARES</v>
          </cell>
          <cell r="F278" t="str">
            <v>H</v>
          </cell>
          <cell r="G278">
            <v>0.13</v>
          </cell>
          <cell r="H278">
            <v>17.760000000000002</v>
          </cell>
          <cell r="I278">
            <v>2.3088000000000002</v>
          </cell>
        </row>
        <row r="280">
          <cell r="B280" t="str">
            <v>COMP 031</v>
          </cell>
          <cell r="E280" t="str">
            <v xml:space="preserve">REDUÇÃO EXCENTRICA 75X50MM PARA ESGOTO - FORNECIMENTO E INSTALAÇÃO </v>
          </cell>
          <cell r="F280" t="str">
            <v>UNI</v>
          </cell>
          <cell r="G280">
            <v>1</v>
          </cell>
          <cell r="I280">
            <v>8.3139000000000003</v>
          </cell>
        </row>
        <row r="281">
          <cell r="B281" t="str">
            <v>INSUMO</v>
          </cell>
          <cell r="C281" t="str">
            <v>SINAPI</v>
          </cell>
          <cell r="D281">
            <v>298</v>
          </cell>
          <cell r="E281" t="str">
            <v>ANEL BORRACHA DN 75 MM, PARA TUBO SERIE REFORCADA ESGOTO PREDIAL</v>
          </cell>
          <cell r="F281" t="str">
            <v xml:space="preserve">UN    </v>
          </cell>
          <cell r="G281">
            <v>1</v>
          </cell>
          <cell r="H281">
            <v>1.81</v>
          </cell>
          <cell r="I281">
            <v>1.81</v>
          </cell>
        </row>
        <row r="282">
          <cell r="B282" t="str">
            <v>INSUMO</v>
          </cell>
          <cell r="C282" t="str">
            <v>SINAPI</v>
          </cell>
          <cell r="D282">
            <v>20045</v>
          </cell>
          <cell r="E282" t="str">
            <v>REDUCAO EXCENTRICA PVC, SERIE R, DN 75 X 50 MM, PARA ESGOTO PREDIAL</v>
          </cell>
          <cell r="F282" t="str">
            <v xml:space="preserve">UN    </v>
          </cell>
          <cell r="G282">
            <v>1</v>
          </cell>
          <cell r="H282">
            <v>4.72</v>
          </cell>
          <cell r="I282">
            <v>4.72</v>
          </cell>
        </row>
        <row r="283">
          <cell r="B283" t="str">
            <v>INSUMO</v>
          </cell>
          <cell r="C283" t="str">
            <v>SINAPI</v>
          </cell>
          <cell r="D283">
            <v>20078</v>
          </cell>
          <cell r="E283" t="str">
            <v>PASTA LUBRIFICANTE PARA TUBOS E CONEXOES COM JUNTA ELASTICA (USO EM PVC, ACO, POLIETILENO E OUTROS) ( DE *400* G)</v>
          </cell>
          <cell r="F283" t="str">
            <v xml:space="preserve">UN    </v>
          </cell>
          <cell r="G283">
            <v>0.03</v>
          </cell>
          <cell r="H283">
            <v>16.53</v>
          </cell>
          <cell r="I283">
            <v>0.49590000000000001</v>
          </cell>
        </row>
        <row r="284">
          <cell r="B284" t="str">
            <v>COMPOSICAO</v>
          </cell>
          <cell r="C284" t="str">
            <v>SINAPI</v>
          </cell>
          <cell r="D284">
            <v>88248</v>
          </cell>
          <cell r="E284" t="str">
            <v>AUXILIAR DE ENCANADOR OU BOMBEIRO HIDRÁULICO COM ENCARGOS COMPLEMENTARES</v>
          </cell>
          <cell r="F284" t="str">
            <v>H</v>
          </cell>
          <cell r="G284">
            <v>0.04</v>
          </cell>
          <cell r="H284">
            <v>14.44</v>
          </cell>
          <cell r="I284">
            <v>0.5776</v>
          </cell>
        </row>
        <row r="285">
          <cell r="B285" t="str">
            <v>COMPOSICAO</v>
          </cell>
          <cell r="C285" t="str">
            <v>SINAPI</v>
          </cell>
          <cell r="D285">
            <v>88267</v>
          </cell>
          <cell r="E285" t="str">
            <v>ENCANADOR OU BOMBEIRO HIDRÁULICO COM ENCARGOS COMPLEMENTARES</v>
          </cell>
          <cell r="F285" t="str">
            <v>H</v>
          </cell>
          <cell r="G285">
            <v>0.04</v>
          </cell>
          <cell r="H285">
            <v>17.760000000000002</v>
          </cell>
          <cell r="I285">
            <v>0.71040000000000003</v>
          </cell>
        </row>
        <row r="287">
          <cell r="B287" t="str">
            <v>COMP 032</v>
          </cell>
          <cell r="E287" t="str">
            <v>TANQUE SEPTICO PRISMATICO: (1,95X3,80)M;  PROFUNDIDADE: (2,80)M ;TAMPA DE CONCRETO</v>
          </cell>
          <cell r="F287" t="str">
            <v>UNI</v>
          </cell>
          <cell r="G287">
            <v>1</v>
          </cell>
          <cell r="I287" t="e">
            <v>#N/A</v>
          </cell>
        </row>
        <row r="288">
          <cell r="B288" t="str">
            <v>COMPOSIÇÃO</v>
          </cell>
          <cell r="C288" t="str">
            <v>SINAPI</v>
          </cell>
          <cell r="D288">
            <v>96521</v>
          </cell>
          <cell r="E288" t="str">
            <v>ESCAVAÇÃO MECANIZADA PARA BLOCO DE COROAMENTO OU SAPATA, COM PREVISÃO DE FÔRMA, COM RETROESCAVADEIRA. AF_06/2017</v>
          </cell>
          <cell r="F288" t="str">
            <v>M3</v>
          </cell>
          <cell r="G288">
            <v>31.837500000000002</v>
          </cell>
          <cell r="H288">
            <v>28.99</v>
          </cell>
          <cell r="I288">
            <v>922.96912499999996</v>
          </cell>
        </row>
        <row r="289">
          <cell r="B289" t="str">
            <v>COMPOSIÇÃO</v>
          </cell>
          <cell r="C289" t="str">
            <v>SINAPI</v>
          </cell>
          <cell r="D289">
            <v>94040</v>
          </cell>
          <cell r="E289" t="str">
            <v>ESCORAMENTO DE VALA, TIPO PONTALETEAMENTO, COM PROFUNDIDADE DE 1,5 A 3,0 M, LARGURA MAIOR OU IGUAL A 1,5 M E MENOR QUE 2,5 M, EM LOCAL COM NÍVEL ALTO DE INTERFERÊNCIA. AF_06/2016</v>
          </cell>
          <cell r="F289" t="str">
            <v>M2</v>
          </cell>
          <cell r="G289">
            <v>24</v>
          </cell>
          <cell r="H289">
            <v>15.94</v>
          </cell>
          <cell r="I289">
            <v>382.56</v>
          </cell>
        </row>
        <row r="290">
          <cell r="B290" t="str">
            <v>COMPOSIÇÃO</v>
          </cell>
          <cell r="C290" t="str">
            <v>SINAPI</v>
          </cell>
          <cell r="D290">
            <v>95241</v>
          </cell>
          <cell r="E290" t="str">
            <v>LASTRO DE CONCRETO MAGRO, APLICADO EM PISOS OU RADIERS, ESPESSURA DE 5 CM. AF_07_2016</v>
          </cell>
          <cell r="F290" t="str">
            <v>M2</v>
          </cell>
          <cell r="G290">
            <v>8</v>
          </cell>
          <cell r="H290">
            <v>19.12</v>
          </cell>
          <cell r="I290">
            <v>152.96</v>
          </cell>
        </row>
        <row r="291">
          <cell r="B291" t="str">
            <v>COMPOSICAO</v>
          </cell>
          <cell r="C291" t="str">
            <v>SINAPI</v>
          </cell>
          <cell r="D291">
            <v>96542</v>
          </cell>
          <cell r="E291" t="str">
            <v>FABRICAÇÃO, MONTAGEM E DESMONTAGEM DE FÔRMA PARA VIGA BALDRAME, EM CHAPA DE MADEIRA COMPENSADA RESINADA, E=17 MM, 4 UTILIZAÇÕES. AF_06/2017</v>
          </cell>
          <cell r="F291" t="str">
            <v>M2</v>
          </cell>
          <cell r="G291">
            <v>67.199999999999989</v>
          </cell>
          <cell r="H291">
            <v>55.46</v>
          </cell>
          <cell r="I291">
            <v>3726.9119999999994</v>
          </cell>
        </row>
        <row r="292">
          <cell r="B292" t="str">
            <v>COMPOSICAO</v>
          </cell>
          <cell r="C292" t="str">
            <v>SINAPI</v>
          </cell>
          <cell r="D292">
            <v>96546</v>
          </cell>
          <cell r="E292" t="str">
            <v>ARMAÇÃO DE BLOCO, VIGA BALDRAME OU SAPATA UTILIZANDO AÇO CA-50 DE 10 MM - MONTAGEM. AF_06/2017</v>
          </cell>
          <cell r="F292" t="str">
            <v>KG</v>
          </cell>
          <cell r="G292">
            <v>302.39999999999998</v>
          </cell>
          <cell r="H292">
            <v>7.15</v>
          </cell>
          <cell r="I292">
            <v>2162.16</v>
          </cell>
        </row>
        <row r="293">
          <cell r="B293" t="str">
            <v>COMPOSIÇÃO</v>
          </cell>
          <cell r="C293" t="str">
            <v>SINAPI</v>
          </cell>
          <cell r="D293">
            <v>94965</v>
          </cell>
          <cell r="E293" t="str">
            <v>CONCRETO FCK = 25MPA, TRAÇO 1:2,3:2,7 (CIMENTO/ AREIA MÉDIA/ BRITA 1)  - PREPARO MECÂNICO COM BETONEIRA 400 L. AF_07/2016</v>
          </cell>
          <cell r="F293" t="str">
            <v>M3</v>
          </cell>
          <cell r="G293">
            <v>5.0399999999999991</v>
          </cell>
          <cell r="H293">
            <v>304.93</v>
          </cell>
          <cell r="I293">
            <v>1536.8471999999997</v>
          </cell>
        </row>
        <row r="294">
          <cell r="B294" t="str">
            <v>COMPOSIÇÃO</v>
          </cell>
          <cell r="C294" t="str">
            <v>SINAPI</v>
          </cell>
          <cell r="D294" t="str">
            <v>74157/4</v>
          </cell>
          <cell r="E294" t="str">
            <v>LANCAMENTO/APLICACAO MANUAL DE CONCRETO EM FUNDACOES</v>
          </cell>
          <cell r="F294" t="str">
            <v>M3</v>
          </cell>
          <cell r="G294">
            <v>5.0399999999999991</v>
          </cell>
          <cell r="H294">
            <v>92.22</v>
          </cell>
          <cell r="I294">
            <v>464.78879999999992</v>
          </cell>
        </row>
        <row r="295">
          <cell r="B295" t="str">
            <v>COMPOSICAO</v>
          </cell>
          <cell r="C295" t="str">
            <v>SINAPI</v>
          </cell>
          <cell r="D295">
            <v>87879</v>
          </cell>
          <cell r="E295" t="str">
            <v>CHAPISCO APLICADO EM ALVENARIAS E ESTRUTURAS DE CONCRETO INTERNAS, COM COLHER DE PEDREIRO.  ARGAMASSA TRAÇO 1:3 COM PREPARO EM BETONEIRA 400L. AF_06/2014</v>
          </cell>
          <cell r="F295" t="str">
            <v>M2</v>
          </cell>
          <cell r="G295">
            <v>33.599999999999994</v>
          </cell>
          <cell r="H295">
            <v>2.66</v>
          </cell>
          <cell r="I295">
            <v>89.375999999999991</v>
          </cell>
        </row>
        <row r="296">
          <cell r="B296" t="str">
            <v>COMPOSICAO</v>
          </cell>
          <cell r="C296" t="str">
            <v>SINAPI</v>
          </cell>
          <cell r="D296">
            <v>87547</v>
          </cell>
          <cell r="E296" t="str">
            <v>MASSA ÚNICA, PARA RECEBIMENTO DE PINTURA, EM ARGAMASSA TRAÇO 1:2:8, PREPARO MECÂNICO COM BETONEIRA 400L, APLICADA MANUALMENTE EM FACES INTERNAS DE PAREDES, ESPESSURA DE 10MM, COM EXECUÇÃO DE TALISCAS. AF_06/2014</v>
          </cell>
          <cell r="F296" t="str">
            <v>M2</v>
          </cell>
          <cell r="G296">
            <v>33.599999999999994</v>
          </cell>
          <cell r="H296">
            <v>15.33</v>
          </cell>
          <cell r="I296">
            <v>515.08799999999997</v>
          </cell>
        </row>
        <row r="297">
          <cell r="B297" t="str">
            <v>COMPOSICAO</v>
          </cell>
          <cell r="C297" t="str">
            <v>SINAPI</v>
          </cell>
          <cell r="D297" t="str">
            <v>74106/1</v>
          </cell>
          <cell r="E297" t="str">
            <v>IMPERMEABILIZACAO DE ESTRUTURAS ENTERRADAS, COM TINTA ASFALTICA, DUAS DEMAOS.</v>
          </cell>
          <cell r="F297" t="str">
            <v>M2</v>
          </cell>
          <cell r="G297">
            <v>41.599999999999994</v>
          </cell>
          <cell r="H297">
            <v>8.2899999999999991</v>
          </cell>
          <cell r="I297">
            <v>344.86399999999992</v>
          </cell>
        </row>
        <row r="298">
          <cell r="B298" t="str">
            <v>COMPOSICAO</v>
          </cell>
          <cell r="C298" t="str">
            <v>SINAPI</v>
          </cell>
          <cell r="D298">
            <v>92267</v>
          </cell>
          <cell r="E298" t="str">
            <v>FABRICAÇÃO DE FÔRMA PARA LAJES, EM CHAPA DE MADEIRA COMPENSADA RESINADA, E = 17 MM. AF_12/2015</v>
          </cell>
          <cell r="F298" t="str">
            <v>M2</v>
          </cell>
          <cell r="G298">
            <v>8</v>
          </cell>
          <cell r="H298">
            <v>26.95</v>
          </cell>
          <cell r="I298">
            <v>215.6</v>
          </cell>
        </row>
        <row r="299">
          <cell r="B299" t="str">
            <v>COMPOSICAO</v>
          </cell>
          <cell r="C299" t="str">
            <v>SINAPI</v>
          </cell>
          <cell r="D299">
            <v>94998</v>
          </cell>
          <cell r="E299" t="str">
            <v>EXECUÇÃO DE PASSEIO (CALÇADA) OU PISO DE CONCRETO COM CONCRETO MOLDADO IN LOCO, FEITO EM OBRA, ACABAMENTO CONVENCIONAL, ESPESSURA 12 CM, ARMADO. AF_07/2016</v>
          </cell>
          <cell r="F299" t="str">
            <v>M2</v>
          </cell>
          <cell r="G299">
            <v>8</v>
          </cell>
          <cell r="H299">
            <v>90.28</v>
          </cell>
          <cell r="I299">
            <v>722.24</v>
          </cell>
        </row>
        <row r="300">
          <cell r="B300" t="str">
            <v>COMPOSICAO</v>
          </cell>
          <cell r="C300" t="str">
            <v>SINAPI</v>
          </cell>
          <cell r="D300" t="str">
            <v>73964/6</v>
          </cell>
          <cell r="E300" t="e">
            <v>#N/A</v>
          </cell>
          <cell r="F300" t="e">
            <v>#N/A</v>
          </cell>
          <cell r="G300">
            <v>9.4375000000000036</v>
          </cell>
          <cell r="H300" t="e">
            <v>#N/A</v>
          </cell>
          <cell r="I300" t="e">
            <v>#N/A</v>
          </cell>
        </row>
        <row r="301">
          <cell r="B301" t="str">
            <v>COMPOSIÇÃO</v>
          </cell>
          <cell r="C301" t="str">
            <v>SINAPI</v>
          </cell>
          <cell r="D301">
            <v>83627</v>
          </cell>
          <cell r="E301" t="str">
            <v>TAMPAO FOFO ARTICULADO, CLASSE B125 CARGA MAX 12,5 T, REDONDO TAMPA 600 MM, REDE PLUVIAL/ESGOTO, P = CHAMINE CX AREIA / POCO VISITA ASSENTADO COM ARG CIM/AREIA 1:4, FORNECIMENTO E ASSENTAMENTO</v>
          </cell>
          <cell r="F301" t="str">
            <v>UN</v>
          </cell>
          <cell r="G301">
            <v>1</v>
          </cell>
          <cell r="H301">
            <v>416.49</v>
          </cell>
          <cell r="I301">
            <v>416.49</v>
          </cell>
        </row>
        <row r="302">
          <cell r="B302" t="str">
            <v>COMPOSICAO</v>
          </cell>
          <cell r="C302" t="str">
            <v>SINAPI</v>
          </cell>
          <cell r="D302">
            <v>72897</v>
          </cell>
          <cell r="E302" t="str">
            <v>CARGA MANUAL DE ENTULHO EM CAMINHAO BASCULANTE 6 M3</v>
          </cell>
          <cell r="F302" t="str">
            <v>M3</v>
          </cell>
          <cell r="G302">
            <v>41.388750000000002</v>
          </cell>
          <cell r="H302">
            <v>16.690000000000001</v>
          </cell>
          <cell r="I302">
            <v>690.77823750000005</v>
          </cell>
        </row>
        <row r="303">
          <cell r="B303" t="str">
            <v>COMPOSICAO</v>
          </cell>
          <cell r="C303" t="str">
            <v>SINAPI</v>
          </cell>
          <cell r="D303">
            <v>95302</v>
          </cell>
          <cell r="E303" t="str">
            <v>TRANSPORTE COM CAMINHÃO BASCULANTE 6 M3 EM RODOVIA PAVIMENTADA ( PARA DISTÂNCIAS SUPERIORES A 4 KM)</v>
          </cell>
          <cell r="F303" t="str">
            <v>M3XKM</v>
          </cell>
          <cell r="G303">
            <v>413.88750000000005</v>
          </cell>
          <cell r="H303">
            <v>1.39</v>
          </cell>
          <cell r="I303">
            <v>575.30362500000001</v>
          </cell>
        </row>
        <row r="305">
          <cell r="B305" t="str">
            <v>COMP 033</v>
          </cell>
          <cell r="E305" t="str">
            <v>FILTRO ANAEROBIO ALTURA DO LEITO: 1,2M; LARGURA: 4,2; TAMPA DE CONCRETO, ALTURA DO VÃO LIVRE: 0,30 M</v>
          </cell>
          <cell r="F305" t="str">
            <v>UNI</v>
          </cell>
          <cell r="G305">
            <v>1</v>
          </cell>
          <cell r="I305">
            <v>13657.151905999999</v>
          </cell>
        </row>
        <row r="306">
          <cell r="B306" t="str">
            <v>COMPOSIÇÃO</v>
          </cell>
          <cell r="C306" t="str">
            <v>SINAPI</v>
          </cell>
          <cell r="D306">
            <v>96521</v>
          </cell>
          <cell r="E306" t="str">
            <v>ESCAVAÇÃO MECANIZADA PARA BLOCO DE COROAMENTO OU SAPATA, COM PREVISÃO DE FÔRMA, COM RETROESCAVADEIRA. AF_06/2017</v>
          </cell>
          <cell r="F306" t="str">
            <v>M3</v>
          </cell>
          <cell r="G306">
            <v>29.988</v>
          </cell>
          <cell r="H306">
            <v>28.99</v>
          </cell>
          <cell r="I306">
            <v>869.3521199999999</v>
          </cell>
        </row>
        <row r="307">
          <cell r="B307" t="str">
            <v>COMPOSICAO</v>
          </cell>
          <cell r="C307" t="str">
            <v>SINAPI</v>
          </cell>
          <cell r="D307">
            <v>96542</v>
          </cell>
          <cell r="E307" t="str">
            <v>FABRICAÇÃO, MONTAGEM E DESMONTAGEM DE FÔRMA PARA VIGA BALDRAME, EM CHAPA DE MADEIRA COMPENSADA RESINADA, E=17 MM, 4 UTILIZAÇÕES. AF_06/2017</v>
          </cell>
          <cell r="F307" t="str">
            <v>M2</v>
          </cell>
          <cell r="G307">
            <v>44.1</v>
          </cell>
          <cell r="H307">
            <v>55.46</v>
          </cell>
          <cell r="I307">
            <v>2445.7860000000001</v>
          </cell>
        </row>
        <row r="308">
          <cell r="B308" t="str">
            <v>COMPOSICAO</v>
          </cell>
          <cell r="C308" t="str">
            <v>SINAPI</v>
          </cell>
          <cell r="D308">
            <v>96546</v>
          </cell>
          <cell r="E308" t="str">
            <v>ARMAÇÃO DE BLOCO, VIGA BALDRAME OU SAPATA UTILIZANDO AÇO CA-50 DE 10 MM - MONTAGEM. AF_06/2017</v>
          </cell>
          <cell r="F308" t="str">
            <v>KG</v>
          </cell>
          <cell r="G308">
            <v>283.5</v>
          </cell>
          <cell r="H308">
            <v>7.15</v>
          </cell>
          <cell r="I308">
            <v>2027.0250000000001</v>
          </cell>
        </row>
        <row r="309">
          <cell r="B309" t="str">
            <v>COMPOSIÇÃO</v>
          </cell>
          <cell r="C309" t="str">
            <v>SINAPI</v>
          </cell>
          <cell r="D309">
            <v>94965</v>
          </cell>
          <cell r="E309" t="str">
            <v>CONCRETO FCK = 25MPA, TRAÇO 1:2,3:2,7 (CIMENTO/ AREIA MÉDIA/ BRITA 1)  - PREPARO MECÂNICO COM BETONEIRA 400 L. AF_07/2016</v>
          </cell>
          <cell r="F309" t="str">
            <v>M3</v>
          </cell>
          <cell r="G309">
            <v>4.7249999999999996</v>
          </cell>
          <cell r="H309">
            <v>304.93</v>
          </cell>
          <cell r="I309">
            <v>1440.7942499999999</v>
          </cell>
        </row>
        <row r="310">
          <cell r="B310" t="str">
            <v>COMPOSIÇÃO</v>
          </cell>
          <cell r="C310" t="str">
            <v>SINAPI</v>
          </cell>
          <cell r="D310" t="str">
            <v>74157/4</v>
          </cell>
          <cell r="E310" t="str">
            <v>LANCAMENTO/APLICACAO MANUAL DE CONCRETO EM FUNDACOES</v>
          </cell>
          <cell r="F310" t="str">
            <v>M3</v>
          </cell>
          <cell r="G310">
            <v>4.7249999999999996</v>
          </cell>
          <cell r="H310">
            <v>92.22</v>
          </cell>
          <cell r="I310">
            <v>435.73949999999996</v>
          </cell>
        </row>
        <row r="311">
          <cell r="B311" t="str">
            <v>COMPOSIÇÃO</v>
          </cell>
          <cell r="C311" t="str">
            <v>SINAPI</v>
          </cell>
          <cell r="D311">
            <v>92267</v>
          </cell>
          <cell r="E311" t="str">
            <v>FABRICAÇÃO DE FÔRMA PARA LAJES, EM CHAPA DE MADEIRA COMPENSADA RESINADA, E = 17 MM. AF_12/2015</v>
          </cell>
          <cell r="F311" t="str">
            <v>M2</v>
          </cell>
          <cell r="G311">
            <v>17.64</v>
          </cell>
          <cell r="H311">
            <v>26.95</v>
          </cell>
          <cell r="I311">
            <v>475.39800000000002</v>
          </cell>
        </row>
        <row r="312">
          <cell r="B312" t="str">
            <v>COMPOSICAO</v>
          </cell>
          <cell r="C312" t="str">
            <v>SINAPI</v>
          </cell>
          <cell r="D312">
            <v>94998</v>
          </cell>
          <cell r="E312" t="str">
            <v>EXECUÇÃO DE PASSEIO (CALÇADA) OU PISO DE CONCRETO COM CONCRETO MOLDADO IN LOCO, FEITO EM OBRA, ACABAMENTO CONVENCIONAL, ESPESSURA 12 CM, ARMADO. AF_07/2016</v>
          </cell>
          <cell r="F312" t="str">
            <v>M2</v>
          </cell>
          <cell r="G312">
            <v>17.64</v>
          </cell>
          <cell r="H312">
            <v>90.28</v>
          </cell>
          <cell r="I312">
            <v>1592.5392000000002</v>
          </cell>
        </row>
        <row r="313">
          <cell r="B313" t="str">
            <v>COMPOSICAO</v>
          </cell>
          <cell r="C313" t="str">
            <v>SINAPI</v>
          </cell>
          <cell r="D313">
            <v>72897</v>
          </cell>
          <cell r="E313" t="str">
            <v>CARGA MANUAL DE ENTULHO EM CAMINHAO BASCULANTE 6 M3</v>
          </cell>
          <cell r="F313" t="str">
            <v>M3</v>
          </cell>
          <cell r="G313">
            <v>38.984400000000001</v>
          </cell>
          <cell r="H313">
            <v>16.690000000000001</v>
          </cell>
          <cell r="I313">
            <v>650.6496360000001</v>
          </cell>
        </row>
        <row r="314">
          <cell r="B314" t="str">
            <v>COMPOSICAO</v>
          </cell>
          <cell r="C314" t="str">
            <v>SINAPI</v>
          </cell>
          <cell r="D314">
            <v>95302</v>
          </cell>
          <cell r="E314" t="str">
            <v>TRANSPORTE COM CAMINHÃO BASCULANTE 6 M3 EM RODOVIA PAVIMENTADA ( PARA DISTÂNCIAS SUPERIORES A 4 KM)</v>
          </cell>
          <cell r="F314" t="str">
            <v>M3XKM</v>
          </cell>
          <cell r="G314">
            <v>389.84399999999999</v>
          </cell>
          <cell r="H314">
            <v>1.39</v>
          </cell>
          <cell r="I314">
            <v>541.88315999999998</v>
          </cell>
        </row>
        <row r="315">
          <cell r="B315" t="str">
            <v>COMPOSIÇÃO</v>
          </cell>
          <cell r="C315" t="str">
            <v>SINAPI</v>
          </cell>
          <cell r="D315">
            <v>83627</v>
          </cell>
          <cell r="E315" t="str">
            <v>TAMPAO FOFO ARTICULADO, CLASSE B125 CARGA MAX 12,5 T, REDONDO TAMPA 600 MM, REDE PLUVIAL/ESGOTO, P = CHAMINE CX AREIA / POCO VISITA ASSENTADO COM ARG CIM/AREIA 1:4, FORNECIMENTO E ASSENTAMENTO</v>
          </cell>
          <cell r="F315" t="str">
            <v>UN</v>
          </cell>
          <cell r="G315">
            <v>3</v>
          </cell>
          <cell r="H315">
            <v>416.49</v>
          </cell>
          <cell r="I315">
            <v>1249.47</v>
          </cell>
        </row>
        <row r="316">
          <cell r="B316" t="str">
            <v xml:space="preserve">INSUMO </v>
          </cell>
          <cell r="C316" t="str">
            <v>SINAPI</v>
          </cell>
          <cell r="D316">
            <v>38052</v>
          </cell>
          <cell r="E316" t="str">
            <v>TUBO DRENO, CORRUGADO, ESPIRALADO, FLEXIVEL, PERFURADO, EM POLIETILENO DE ALTA DENSIDADE (PEAD), DN 100 MM, (4") PARA DRENAGEM - EM ROLO (NORMA DNIT 093/2006 - E.M)</v>
          </cell>
          <cell r="F316" t="str">
            <v xml:space="preserve">M     </v>
          </cell>
          <cell r="G316">
            <v>16.8</v>
          </cell>
          <cell r="H316">
            <v>4.2</v>
          </cell>
          <cell r="I316">
            <v>70.56</v>
          </cell>
        </row>
        <row r="317">
          <cell r="B317" t="str">
            <v>COMPOSIÇÃO</v>
          </cell>
          <cell r="C317" t="str">
            <v>SINAPI</v>
          </cell>
          <cell r="D317">
            <v>6514</v>
          </cell>
          <cell r="E317" t="str">
            <v>FORNECIMENTO E LANCAMENTO DE BRITA N. 4</v>
          </cell>
          <cell r="F317" t="str">
            <v>M3</v>
          </cell>
          <cell r="G317">
            <v>21.167999999999999</v>
          </cell>
          <cell r="H317">
            <v>85.03</v>
          </cell>
          <cell r="I317">
            <v>1799.9150399999999</v>
          </cell>
        </row>
        <row r="318">
          <cell r="B318" t="str">
            <v xml:space="preserve">INSUMO </v>
          </cell>
          <cell r="C318" t="str">
            <v>SINAPI</v>
          </cell>
          <cell r="D318">
            <v>9840</v>
          </cell>
          <cell r="E318" t="str">
            <v>TUBO PVC, PBV, SERIE R, DN 150 MM, PARA ESGOTO OU AGUAS PLUVIAIS PREDIAL (NBR 5688)</v>
          </cell>
          <cell r="F318" t="str">
            <v xml:space="preserve">M     </v>
          </cell>
          <cell r="G318">
            <v>2</v>
          </cell>
          <cell r="H318">
            <v>29.02</v>
          </cell>
          <cell r="I318">
            <v>58.04</v>
          </cell>
        </row>
        <row r="320">
          <cell r="B320" t="str">
            <v>COMP 034</v>
          </cell>
          <cell r="E320" t="str">
            <v>SUMIDOURO DE PAREDES DE CONCRETO ARMADO COM FUROS DE DIÂMETRO 20MM EXECUTADOS COM TUBOS EM PVC: DIAMETRO DO SUMIDOURO: 4,00 M; ALTURA DO SUMIDOURO: 2,5M; ALTURA DA CAMDA DE BRITA: 0,30M; INCLUSO TAMPA DE CONCRETO COM TAMPÃO DE VISITA E VIGA DE APOIO PARA LAJE</v>
          </cell>
          <cell r="F320" t="str">
            <v>UNI</v>
          </cell>
          <cell r="G320">
            <v>1</v>
          </cell>
          <cell r="I320">
            <v>13647.802020000001</v>
          </cell>
        </row>
        <row r="321">
          <cell r="B321" t="str">
            <v>COMPOSIÇÃO</v>
          </cell>
          <cell r="C321" t="str">
            <v>SINAPI</v>
          </cell>
          <cell r="D321">
            <v>96521</v>
          </cell>
          <cell r="E321" t="str">
            <v>ESCAVAÇÃO MECANIZADA PARA BLOCO DE COROAMENTO OU SAPATA, COM PREVISÃO DE FÔRMA, COM RETROESCAVADEIRA. AF_06/2017</v>
          </cell>
          <cell r="F321" t="str">
            <v>M3</v>
          </cell>
          <cell r="G321">
            <v>31.400000000000002</v>
          </cell>
          <cell r="H321">
            <v>28.99</v>
          </cell>
          <cell r="I321">
            <v>910.28600000000006</v>
          </cell>
        </row>
        <row r="322">
          <cell r="B322" t="str">
            <v>COMPOSIÇÃO</v>
          </cell>
          <cell r="C322" t="str">
            <v>SINAPI</v>
          </cell>
          <cell r="D322">
            <v>94040</v>
          </cell>
          <cell r="E322" t="str">
            <v>ESCORAMENTO DE VALA, TIPO PONTALETEAMENTO, COM PROFUNDIDADE DE 1,5 A 3,0 M, LARGURA MAIOR OU IGUAL A 1,5 M E MENOR QUE 2,5 M, EM LOCAL COM NÍVEL ALTO DE INTERFERÊNCIA. AF_06/2016</v>
          </cell>
          <cell r="F322" t="str">
            <v>M2</v>
          </cell>
          <cell r="G322">
            <v>25.12</v>
          </cell>
          <cell r="H322">
            <v>15.94</v>
          </cell>
          <cell r="I322">
            <v>400.4128</v>
          </cell>
        </row>
        <row r="323">
          <cell r="B323" t="str">
            <v>COMPOSIÇÃO</v>
          </cell>
          <cell r="C323" t="str">
            <v>SINAPI</v>
          </cell>
          <cell r="D323" t="str">
            <v>73902/1</v>
          </cell>
          <cell r="E323" t="str">
            <v>CAMADA DRENANTE COM BRITA NUM 3</v>
          </cell>
          <cell r="F323" t="str">
            <v>M3</v>
          </cell>
          <cell r="G323">
            <v>3.7679999999999998</v>
          </cell>
          <cell r="H323">
            <v>89.79</v>
          </cell>
          <cell r="I323">
            <v>338.32872000000003</v>
          </cell>
        </row>
        <row r="324">
          <cell r="B324" t="str">
            <v>COMPOSICAO</v>
          </cell>
          <cell r="C324" t="str">
            <v>SINAPI</v>
          </cell>
          <cell r="D324">
            <v>96258</v>
          </cell>
          <cell r="E324" t="str">
            <v>MONTAGEM E DESMONTAGEM DE FÔRMA DE PILARES CIRCULARES, COM ÁREA MÉDIA DAS SEÇÕES MAIOR QUE 0,28 M², PÉ-DIREITO SIMPLES, EM MADEIRA, 2 UTILIZAÇÕES. AF_06/2017</v>
          </cell>
          <cell r="F324" t="str">
            <v>M2</v>
          </cell>
          <cell r="G324">
            <v>35.200000000000003</v>
          </cell>
          <cell r="H324">
            <v>101.47</v>
          </cell>
          <cell r="I324">
            <v>3571.7440000000001</v>
          </cell>
        </row>
        <row r="325">
          <cell r="B325" t="str">
            <v>COMPOSICAO</v>
          </cell>
          <cell r="C325" t="str">
            <v>SINAPI</v>
          </cell>
          <cell r="D325">
            <v>95584</v>
          </cell>
          <cell r="E325" t="str">
            <v>MONTAGEM DE ARMADURA TRANSVERSAL DE ESTACAS DE SEÇÃO CIRCULAR, DIÂMETRO = 6,3 MM. AF_11/2016</v>
          </cell>
          <cell r="F325" t="str">
            <v>KG</v>
          </cell>
          <cell r="G325">
            <v>293.39999999999998</v>
          </cell>
          <cell r="H325">
            <v>8.2100000000000009</v>
          </cell>
          <cell r="I325">
            <v>2408.8139999999999</v>
          </cell>
        </row>
        <row r="326">
          <cell r="B326" t="str">
            <v>COMPOSIÇÃO</v>
          </cell>
          <cell r="C326" t="str">
            <v>SINAPI</v>
          </cell>
          <cell r="D326">
            <v>94965</v>
          </cell>
          <cell r="E326" t="str">
            <v>CONCRETO FCK = 25MPA, TRAÇO 1:2,3:2,7 (CIMENTO/ AREIA MÉDIA/ BRITA 1)  - PREPARO MECÂNICO COM BETONEIRA 400 L. AF_07/2016</v>
          </cell>
          <cell r="F326" t="str">
            <v>M3</v>
          </cell>
          <cell r="G326">
            <v>4.8899999999999997</v>
          </cell>
          <cell r="H326">
            <v>304.93</v>
          </cell>
          <cell r="I326">
            <v>1491.1077</v>
          </cell>
        </row>
        <row r="327">
          <cell r="B327" t="str">
            <v>COMPOSIÇÃO</v>
          </cell>
          <cell r="C327" t="str">
            <v>SINAPI</v>
          </cell>
          <cell r="D327" t="str">
            <v>74157/4</v>
          </cell>
          <cell r="E327" t="str">
            <v>LANCAMENTO/APLICACAO MANUAL DE CONCRETO EM FUNDACOES</v>
          </cell>
          <cell r="F327" t="str">
            <v>M3</v>
          </cell>
          <cell r="G327">
            <v>4.8899999999999997</v>
          </cell>
          <cell r="H327">
            <v>92.22</v>
          </cell>
          <cell r="I327">
            <v>450.95579999999995</v>
          </cell>
        </row>
        <row r="328">
          <cell r="B328" t="str">
            <v>COMPOSIÇÃO</v>
          </cell>
          <cell r="C328" t="str">
            <v>SINAPI</v>
          </cell>
          <cell r="D328">
            <v>92267</v>
          </cell>
          <cell r="E328" t="str">
            <v>FABRICAÇÃO DE FÔRMA PARA LAJES, EM CHAPA DE MADEIRA COMPENSADA RESINADA, E = 17 MM. AF_12/2015</v>
          </cell>
          <cell r="F328" t="str">
            <v>M2</v>
          </cell>
          <cell r="G328">
            <v>12.56</v>
          </cell>
          <cell r="H328">
            <v>26.95</v>
          </cell>
          <cell r="I328">
            <v>338.49200000000002</v>
          </cell>
        </row>
        <row r="329">
          <cell r="B329" t="str">
            <v>COMPOSICAO</v>
          </cell>
          <cell r="C329" t="str">
            <v>SINAPI</v>
          </cell>
          <cell r="D329">
            <v>94998</v>
          </cell>
          <cell r="E329" t="str">
            <v>EXECUÇÃO DE PASSEIO (CALÇADA) OU PISO DE CONCRETO COM CONCRETO MOLDADO IN LOCO, FEITO EM OBRA, ACABAMENTO CONVENCIONAL, ESPESSURA 12 CM, ARMADO. AF_07/2016</v>
          </cell>
          <cell r="F329" t="str">
            <v>M2</v>
          </cell>
          <cell r="G329">
            <v>12.56</v>
          </cell>
          <cell r="H329">
            <v>90.28</v>
          </cell>
          <cell r="I329">
            <v>1133.9168</v>
          </cell>
        </row>
        <row r="330">
          <cell r="B330" t="str">
            <v>COMPOSICAO</v>
          </cell>
          <cell r="C330" t="str">
            <v>SINAPI</v>
          </cell>
          <cell r="D330">
            <v>72897</v>
          </cell>
          <cell r="E330" t="str">
            <v>CARGA MANUAL DE ENTULHO EM CAMINHAO BASCULANTE 6 M3</v>
          </cell>
          <cell r="F330" t="str">
            <v>M3</v>
          </cell>
          <cell r="G330">
            <v>40.820000000000007</v>
          </cell>
          <cell r="H330">
            <v>16.690000000000001</v>
          </cell>
          <cell r="I330">
            <v>681.28580000000022</v>
          </cell>
        </row>
        <row r="331">
          <cell r="B331" t="str">
            <v>COMPOSICAO</v>
          </cell>
          <cell r="C331" t="str">
            <v>SINAPI</v>
          </cell>
          <cell r="D331">
            <v>95302</v>
          </cell>
          <cell r="E331" t="str">
            <v>TRANSPORTE COM CAMINHÃO BASCULANTE 6 M3 EM RODOVIA PAVIMENTADA ( PARA DISTÂNCIAS SUPERIORES A 4 KM)</v>
          </cell>
          <cell r="F331" t="str">
            <v>M3XKM</v>
          </cell>
          <cell r="G331">
            <v>408.20000000000005</v>
          </cell>
          <cell r="H331">
            <v>1.39</v>
          </cell>
          <cell r="I331">
            <v>567.39800000000002</v>
          </cell>
        </row>
        <row r="332">
          <cell r="C332" t="str">
            <v>PROPRIA</v>
          </cell>
          <cell r="E332" t="str">
            <v xml:space="preserve">PERFURAÇÃO DE SUMIDOURO COM CERRA COPA PARA CONCRETO ARMADO </v>
          </cell>
          <cell r="F332" t="str">
            <v>M2</v>
          </cell>
          <cell r="G332">
            <v>35.200000000000003</v>
          </cell>
          <cell r="H332">
            <v>20</v>
          </cell>
          <cell r="I332">
            <v>704</v>
          </cell>
        </row>
        <row r="333">
          <cell r="B333" t="str">
            <v>INSUMO</v>
          </cell>
          <cell r="C333" t="str">
            <v>SINAPI</v>
          </cell>
          <cell r="D333">
            <v>9867</v>
          </cell>
          <cell r="E333" t="str">
            <v>TUBO PVC, SOLDAVEL, DN 20 MM, AGUA FRIA (NBR-5648)</v>
          </cell>
          <cell r="F333" t="str">
            <v xml:space="preserve">M     </v>
          </cell>
          <cell r="G333">
            <v>89.76</v>
          </cell>
          <cell r="H333">
            <v>2.29</v>
          </cell>
          <cell r="I333">
            <v>205.55040000000002</v>
          </cell>
        </row>
        <row r="334">
          <cell r="B334" t="str">
            <v>COMPOSIÇÃO</v>
          </cell>
          <cell r="C334" t="str">
            <v>SINAPI</v>
          </cell>
          <cell r="D334">
            <v>83627</v>
          </cell>
          <cell r="E334" t="str">
            <v>TAMPAO FOFO ARTICULADO, CLASSE B125 CARGA MAX 12,5 T, REDONDO TAMPA 600 MM, REDE PLUVIAL/ESGOTO, P = CHAMINE CX AREIA / POCO VISITA ASSENTADO COM ARG CIM/AREIA 1:4, FORNECIMENTO E ASSENTAMENTO</v>
          </cell>
          <cell r="F334" t="str">
            <v>UN</v>
          </cell>
          <cell r="G334">
            <v>1</v>
          </cell>
          <cell r="H334">
            <v>416.49</v>
          </cell>
          <cell r="I334">
            <v>416.49</v>
          </cell>
        </row>
        <row r="335">
          <cell r="B335" t="str">
            <v>COMPOSIÇÃO</v>
          </cell>
          <cell r="C335" t="str">
            <v>SINAPI</v>
          </cell>
          <cell r="D335">
            <v>9840</v>
          </cell>
          <cell r="E335" t="str">
            <v>TUBO PVC, PBV, SERIE R, DN 150 MM, PARA ESGOTO OU AGUAS PLUVIAIS PREDIAL (NBR 5688)</v>
          </cell>
          <cell r="F335" t="str">
            <v xml:space="preserve">M     </v>
          </cell>
          <cell r="G335">
            <v>1</v>
          </cell>
          <cell r="H335">
            <v>29.02</v>
          </cell>
          <cell r="I335">
            <v>29.02</v>
          </cell>
        </row>
        <row r="337">
          <cell r="B337" t="str">
            <v>COMP 035</v>
          </cell>
          <cell r="E337" t="str">
            <v>FORNECIMENTO E INSTALAÇÃO DE CASA DE GÁS MODELO PADRÃO DE 2,00X1,00</v>
          </cell>
          <cell r="F337" t="str">
            <v>UNI</v>
          </cell>
          <cell r="G337">
            <v>1</v>
          </cell>
          <cell r="I337" t="e">
            <v>#N/A</v>
          </cell>
        </row>
        <row r="338">
          <cell r="E338" t="str">
            <v>RADIER</v>
          </cell>
        </row>
        <row r="339">
          <cell r="B339" t="str">
            <v>COMPOSIÇÃO</v>
          </cell>
          <cell r="C339" t="str">
            <v>SINAPI</v>
          </cell>
          <cell r="D339" t="str">
            <v>74076/1</v>
          </cell>
          <cell r="E339" t="e">
            <v>#N/A</v>
          </cell>
          <cell r="F339" t="e">
            <v>#N/A</v>
          </cell>
          <cell r="G339">
            <v>0.87</v>
          </cell>
          <cell r="H339" t="e">
            <v>#N/A</v>
          </cell>
          <cell r="I339" t="e">
            <v>#N/A</v>
          </cell>
        </row>
        <row r="340">
          <cell r="B340" t="str">
            <v>COMPOSIÇÃO</v>
          </cell>
          <cell r="C340" t="str">
            <v>SINAPI</v>
          </cell>
          <cell r="D340">
            <v>92793</v>
          </cell>
          <cell r="E340" t="str">
            <v>CORTE E DOBRA DE AÇO CA-50, DIÂMETRO DE 8,0 MM, UTILIZADO EM ESTRUTURAS DIVERSAS, EXCETO LAJES. AF_12/2015</v>
          </cell>
          <cell r="F340" t="str">
            <v>KG</v>
          </cell>
          <cell r="G340">
            <v>3</v>
          </cell>
          <cell r="H340">
            <v>5.99</v>
          </cell>
          <cell r="I340">
            <v>17.97</v>
          </cell>
        </row>
        <row r="341">
          <cell r="B341" t="str">
            <v>COMPOSIÇÃO</v>
          </cell>
          <cell r="C341" t="str">
            <v>SINAPI</v>
          </cell>
          <cell r="D341">
            <v>94965</v>
          </cell>
          <cell r="E341" t="str">
            <v>CONCRETO FCK = 25MPA, TRAÇO 1:2,3:2,7 (CIMENTO/ AREIA MÉDIA/ BRITA 1)  - PREPARO MECÂNICO COM BETONEIRA 400 L. AF_07/2016</v>
          </cell>
          <cell r="F341" t="str">
            <v>M3</v>
          </cell>
          <cell r="G341">
            <v>0.3</v>
          </cell>
          <cell r="H341">
            <v>304.93</v>
          </cell>
          <cell r="I341">
            <v>91.478999999999999</v>
          </cell>
        </row>
        <row r="342">
          <cell r="B342" t="str">
            <v>COMPOSIÇÃO</v>
          </cell>
          <cell r="C342" t="str">
            <v>SINAPI</v>
          </cell>
          <cell r="D342" t="str">
            <v>74157/4</v>
          </cell>
          <cell r="E342" t="str">
            <v>LANCAMENTO/APLICACAO MANUAL DE CONCRETO EM FUNDACOES</v>
          </cell>
          <cell r="F342" t="str">
            <v>M3</v>
          </cell>
          <cell r="G342">
            <v>0.3</v>
          </cell>
          <cell r="H342">
            <v>92.22</v>
          </cell>
          <cell r="I342">
            <v>27.666</v>
          </cell>
        </row>
        <row r="343">
          <cell r="B343" t="str">
            <v>COMPOSIÇÃO</v>
          </cell>
          <cell r="C343" t="str">
            <v>SINAPI</v>
          </cell>
          <cell r="D343">
            <v>40780</v>
          </cell>
          <cell r="E343" t="str">
            <v>REGULARIZAÇÃO DE SUPERFICIE DE CONCRETO APARENTE</v>
          </cell>
          <cell r="F343" t="str">
            <v>M2</v>
          </cell>
          <cell r="G343">
            <v>2</v>
          </cell>
          <cell r="H343">
            <v>8.31</v>
          </cell>
          <cell r="I343">
            <v>16.62</v>
          </cell>
        </row>
        <row r="344">
          <cell r="E344" t="str">
            <v>FECHAMENTO</v>
          </cell>
        </row>
        <row r="345">
          <cell r="B345" t="str">
            <v>COMPOSIÇÃO</v>
          </cell>
          <cell r="C345" t="str">
            <v>SINAPI</v>
          </cell>
          <cell r="D345">
            <v>89312</v>
          </cell>
          <cell r="E345" t="str">
            <v>ALVENARIA ESTRUTURAL DE BLOCOS CERÂMICOS 14X19X29, (ESPESSURA DE 14 CM), PARA PAREDES COM ÁREA LÍQUIDA MAIOR OU IGUAL A 6M², COM VÃOS, UTILIZANDO COLHER DE PEDREIRO E ARGAMASSA DE ASSENTAMENTO COM PREPARO EM BETONEIRA. AF_12/2014</v>
          </cell>
          <cell r="F345" t="str">
            <v>M2</v>
          </cell>
          <cell r="G345">
            <v>4.0500000000000007</v>
          </cell>
          <cell r="H345">
            <v>65.02</v>
          </cell>
          <cell r="I345">
            <v>263.33100000000002</v>
          </cell>
        </row>
        <row r="346">
          <cell r="B346" t="str">
            <v>COMPOSIÇÃO</v>
          </cell>
          <cell r="C346" t="str">
            <v>SINAPI</v>
          </cell>
          <cell r="D346">
            <v>87905</v>
          </cell>
          <cell r="E346" t="str">
            <v>CHAPISCO APLICADO EM ALVENARIA (COM PRESENÇA DE VÃOS) E ESTRUTURAS DE CONCRETO DE FACHADA, COM COLHER DE PEDREIRO.  ARGAMASSA TRAÇO 1:3 COM PREPARO EM BETONEIRA 400L. AF_06/2014</v>
          </cell>
          <cell r="F346" t="str">
            <v>M2</v>
          </cell>
          <cell r="G346">
            <v>8.1000000000000014</v>
          </cell>
          <cell r="H346">
            <v>5.8</v>
          </cell>
          <cell r="I346">
            <v>46.980000000000004</v>
          </cell>
        </row>
        <row r="347">
          <cell r="B347" t="str">
            <v>COMPOSIÇÃO</v>
          </cell>
          <cell r="C347" t="str">
            <v>SINAPI</v>
          </cell>
          <cell r="D347">
            <v>87529</v>
          </cell>
          <cell r="E347" t="str">
            <v>MASSA ÚNICA, PARA RECEBIMENTO DE PINTURA, EM ARGAMASSA TRAÇO 1:2:8, PREPARO MECÂNICO COM BETONEIRA 400L, APLICADA MANUALMENTE EM FACES INTERNAS DE PAREDES, ESPESSURA DE 20MM, COM EXECUÇÃO DE TALISCAS. AF_06/2014</v>
          </cell>
          <cell r="F347" t="str">
            <v>M2</v>
          </cell>
          <cell r="G347">
            <v>8.1000000000000014</v>
          </cell>
          <cell r="H347">
            <v>23.75</v>
          </cell>
          <cell r="I347">
            <v>192.37500000000003</v>
          </cell>
        </row>
        <row r="348">
          <cell r="B348" t="str">
            <v>COMPOSIÇÃO</v>
          </cell>
          <cell r="C348" t="str">
            <v>SINAPI</v>
          </cell>
          <cell r="D348">
            <v>88415</v>
          </cell>
          <cell r="E348" t="str">
            <v>APLICAÇÃO MANUAL DE FUNDO SELADOR ACRÍLICO EM PAREDES EXTERNAS DE CASAS. AF_06/2014</v>
          </cell>
          <cell r="F348" t="str">
            <v>M2</v>
          </cell>
          <cell r="G348">
            <v>8.1000000000000014</v>
          </cell>
          <cell r="H348">
            <v>1.8</v>
          </cell>
          <cell r="I348">
            <v>14.580000000000004</v>
          </cell>
        </row>
        <row r="349">
          <cell r="B349" t="str">
            <v>COMPOSIÇÃO</v>
          </cell>
          <cell r="C349" t="str">
            <v>SINAPI</v>
          </cell>
          <cell r="D349">
            <v>88489</v>
          </cell>
          <cell r="E349" t="str">
            <v>APLICAÇÃO MANUAL DE PINTURA COM TINTA LÁTEX ACRÍLICA EM PAREDES, DUAS DEMÃOS. AF_06/2014</v>
          </cell>
          <cell r="F349" t="str">
            <v>M2</v>
          </cell>
          <cell r="G349">
            <v>8.1000000000000014</v>
          </cell>
          <cell r="H349">
            <v>10.119999999999999</v>
          </cell>
          <cell r="I349">
            <v>81.972000000000008</v>
          </cell>
        </row>
        <row r="350">
          <cell r="B350" t="str">
            <v>COMPOSIÇÃO</v>
          </cell>
          <cell r="C350" t="str">
            <v>SINAPI</v>
          </cell>
          <cell r="D350" t="str">
            <v>74100/1</v>
          </cell>
          <cell r="E350" t="str">
            <v>PORTAO DE FERRO COM VARA 1/2", COM REQUADRO</v>
          </cell>
          <cell r="F350" t="str">
            <v>M2</v>
          </cell>
          <cell r="G350">
            <v>2.25</v>
          </cell>
          <cell r="H350">
            <v>378.95</v>
          </cell>
          <cell r="I350">
            <v>852.63749999999993</v>
          </cell>
        </row>
        <row r="351">
          <cell r="E351" t="str">
            <v>LAJE</v>
          </cell>
        </row>
        <row r="352">
          <cell r="B352" t="str">
            <v>COMPOSIÇÃO</v>
          </cell>
          <cell r="C352" t="str">
            <v>SINAPI</v>
          </cell>
          <cell r="D352">
            <v>92448</v>
          </cell>
          <cell r="E352" t="str">
            <v>MONTAGEM E DESMONTAGEM DE FÔRMA DE VIGA, ESCORAMENTO COM PONTALETE DE MADEIRA, PÉ-DIREITO SIMPLES, EM MADEIRA SERRADA, 4 UTILIZAÇÕES. AF_12/2015</v>
          </cell>
          <cell r="F352" t="str">
            <v>M2</v>
          </cell>
          <cell r="G352">
            <v>2</v>
          </cell>
          <cell r="H352">
            <v>67.09</v>
          </cell>
          <cell r="I352">
            <v>134.18</v>
          </cell>
        </row>
        <row r="353">
          <cell r="B353" t="str">
            <v>COMPOSIÇÃO</v>
          </cell>
          <cell r="C353" t="str">
            <v>SINAPI</v>
          </cell>
          <cell r="D353">
            <v>92786</v>
          </cell>
          <cell r="E353" t="str">
            <v>ARMAÇÃO DE LAJE DE UMA ESTRUTURA CONVENCIONAL DE CONCRETO ARMADO EM UMA EDIFICAÇÃO TÉRREA OU SOBRADO UTILIZANDO AÇO CA-50 DE 8,0 MM - MONTAGEM. AF_12/2015</v>
          </cell>
          <cell r="F353" t="str">
            <v>KG</v>
          </cell>
          <cell r="G353">
            <v>3</v>
          </cell>
          <cell r="H353">
            <v>7.81</v>
          </cell>
          <cell r="I353">
            <v>23.43</v>
          </cell>
        </row>
        <row r="354">
          <cell r="B354" t="str">
            <v>COMPOSIÇÃO</v>
          </cell>
          <cell r="C354" t="str">
            <v>SINAPI</v>
          </cell>
          <cell r="D354">
            <v>94965</v>
          </cell>
          <cell r="E354" t="str">
            <v>CONCRETO FCK = 25MPA, TRAÇO 1:2,3:2,7 (CIMENTO/ AREIA MÉDIA/ BRITA 1)  - PREPARO MECÂNICO COM BETONEIRA 400 L. AF_07/2016</v>
          </cell>
          <cell r="F354" t="str">
            <v>M3</v>
          </cell>
          <cell r="G354">
            <v>0.3</v>
          </cell>
          <cell r="H354">
            <v>304.93</v>
          </cell>
          <cell r="I354">
            <v>91.478999999999999</v>
          </cell>
        </row>
        <row r="355">
          <cell r="B355" t="str">
            <v>COMPOSIÇÃO</v>
          </cell>
          <cell r="C355" t="str">
            <v>SINAPI</v>
          </cell>
          <cell r="D355">
            <v>92873</v>
          </cell>
          <cell r="E355" t="str">
            <v>LANÇAMENTO COM USO DE BALDES, ADENSAMENTO E ACABAMENTO DE CONCRETO EM ESTRUTURAS. AF_12/2015</v>
          </cell>
          <cell r="F355" t="str">
            <v>M3</v>
          </cell>
          <cell r="G355">
            <v>0.3</v>
          </cell>
          <cell r="H355">
            <v>142.88999999999999</v>
          </cell>
          <cell r="I355">
            <v>42.866999999999997</v>
          </cell>
        </row>
        <row r="356">
          <cell r="B356" t="str">
            <v>COMPOSIÇÃO</v>
          </cell>
          <cell r="C356" t="str">
            <v>SINAPI</v>
          </cell>
          <cell r="D356">
            <v>83731</v>
          </cell>
          <cell r="E356" t="str">
            <v>IMPERMEABILIZACAO DE SUPERFICIE COM ARGAMASSA DE CIMENTO E AREIA, TRACO 1:3, COM ADITIVO IMPERMEABILIZANTE, E=3 CM</v>
          </cell>
          <cell r="F356" t="str">
            <v>M2</v>
          </cell>
          <cell r="G356">
            <v>2</v>
          </cell>
          <cell r="H356">
            <v>38.200000000000003</v>
          </cell>
          <cell r="I356">
            <v>76.400000000000006</v>
          </cell>
        </row>
        <row r="358">
          <cell r="B358" t="str">
            <v xml:space="preserve">INSTALAÇÕES DE GÁS </v>
          </cell>
        </row>
        <row r="360">
          <cell r="B360" t="str">
            <v>COMP 036</v>
          </cell>
          <cell r="E360" t="str">
            <v>FITA ADESIVA ANTICORROSIVA DE PVC FLEXIVEL, COR PRETA, PARA PROTECAO TUBULACAO, 50 MM X 30 M (L X C), E= *0,25* MM - FORNECIMETNO E INSTALAÇÃO</v>
          </cell>
          <cell r="F360" t="str">
            <v>M</v>
          </cell>
          <cell r="G360">
            <v>1</v>
          </cell>
          <cell r="I360">
            <v>11.870000000000001</v>
          </cell>
        </row>
        <row r="361">
          <cell r="B361" t="str">
            <v>INSUMO</v>
          </cell>
          <cell r="C361" t="str">
            <v>SINAPI</v>
          </cell>
          <cell r="D361">
            <v>39634</v>
          </cell>
          <cell r="E361" t="str">
            <v>FITA ADESIVA ANTICORROSIVA DE PVC FLEXIVEL, COR PRETA, PARA PROTECAO TUBULACAO, 50 MM X 30 M (L X C), E= *0,25* MM</v>
          </cell>
          <cell r="F361" t="str">
            <v xml:space="preserve">M     </v>
          </cell>
          <cell r="G361">
            <v>1</v>
          </cell>
          <cell r="H361">
            <v>5.43</v>
          </cell>
          <cell r="I361">
            <v>5.43</v>
          </cell>
        </row>
        <row r="362">
          <cell r="B362" t="str">
            <v>COMPOSICAO</v>
          </cell>
          <cell r="C362" t="str">
            <v>SINAPI</v>
          </cell>
          <cell r="D362">
            <v>88248</v>
          </cell>
          <cell r="E362" t="str">
            <v>AUXILIAR DE ENCANADOR OU BOMBEIRO HIDRÁULICO COM ENCARGOS COMPLEMENTARES</v>
          </cell>
          <cell r="F362" t="str">
            <v>H</v>
          </cell>
          <cell r="G362">
            <v>0.2</v>
          </cell>
          <cell r="H362">
            <v>14.44</v>
          </cell>
          <cell r="I362">
            <v>2.8879999999999999</v>
          </cell>
        </row>
        <row r="363">
          <cell r="B363" t="str">
            <v>COMPOSICAO</v>
          </cell>
          <cell r="C363" t="str">
            <v>SINAPI</v>
          </cell>
          <cell r="D363">
            <v>88267</v>
          </cell>
          <cell r="E363" t="str">
            <v>ENCANADOR OU BOMBEIRO HIDRÁULICO COM ENCARGOS COMPLEMENTARES</v>
          </cell>
          <cell r="F363" t="str">
            <v>H</v>
          </cell>
          <cell r="G363">
            <v>0.2</v>
          </cell>
          <cell r="H363">
            <v>17.760000000000002</v>
          </cell>
          <cell r="I363">
            <v>3.5520000000000005</v>
          </cell>
        </row>
        <row r="365">
          <cell r="B365" t="str">
            <v>COMP 037</v>
          </cell>
          <cell r="E365" t="str">
            <v>VALVULA DE RETENCAO VERTICAL, DE BRONZE (PN-16), 3/4", 200 PSI, EXTREMIDADES COM ROSCA - FORNECIMENTO E INSTALAÇÃO</v>
          </cell>
          <cell r="F365" t="str">
            <v>UNI</v>
          </cell>
          <cell r="G365">
            <v>1</v>
          </cell>
          <cell r="I365">
            <v>45.524319999999996</v>
          </cell>
        </row>
        <row r="366">
          <cell r="B366" t="str">
            <v>INSUMO</v>
          </cell>
          <cell r="C366" t="str">
            <v>SINAPI</v>
          </cell>
          <cell r="D366">
            <v>3148</v>
          </cell>
          <cell r="E366" t="str">
            <v>FITA VEDA ROSCA EM ROLOS DE 18 MM X 50 M (L X C)</v>
          </cell>
          <cell r="F366" t="str">
            <v xml:space="preserve">UN    </v>
          </cell>
          <cell r="G366">
            <v>1.6E-2</v>
          </cell>
          <cell r="H366">
            <v>10.29</v>
          </cell>
          <cell r="I366">
            <v>0.16463999999999998</v>
          </cell>
        </row>
        <row r="367">
          <cell r="B367" t="str">
            <v>INSUMO</v>
          </cell>
          <cell r="C367" t="str">
            <v>SINAPI</v>
          </cell>
          <cell r="D367">
            <v>11749</v>
          </cell>
          <cell r="E367" t="str">
            <v>VALVULA DE ESFERA BRUTA EM BRONZE, BITOLA 3/4 " (REF 1552-B)</v>
          </cell>
          <cell r="F367" t="str">
            <v xml:space="preserve">UN    </v>
          </cell>
          <cell r="G367">
            <v>1</v>
          </cell>
          <cell r="H367">
            <v>26.15</v>
          </cell>
          <cell r="I367">
            <v>26.15</v>
          </cell>
        </row>
        <row r="368">
          <cell r="B368" t="str">
            <v>INSUMO</v>
          </cell>
          <cell r="C368" t="str">
            <v>SINAPI</v>
          </cell>
          <cell r="D368">
            <v>7307</v>
          </cell>
          <cell r="E368" t="str">
            <v>FUNDO ANTICORROSIVO PARA METAIS FERROSOS (ZARCAO)</v>
          </cell>
          <cell r="F368" t="str">
            <v xml:space="preserve">L     </v>
          </cell>
          <cell r="G368">
            <v>6.0000000000000001E-3</v>
          </cell>
          <cell r="H368">
            <v>19.18</v>
          </cell>
          <cell r="I368">
            <v>0.11508</v>
          </cell>
        </row>
        <row r="369">
          <cell r="B369" t="str">
            <v>COMPOSICAO</v>
          </cell>
          <cell r="C369" t="str">
            <v>SINAPI</v>
          </cell>
          <cell r="D369">
            <v>88248</v>
          </cell>
          <cell r="E369" t="str">
            <v>AUXILIAR DE ENCANADOR OU BOMBEIRO HIDRÁULICO COM ENCARGOS COMPLEMENTARES</v>
          </cell>
          <cell r="F369" t="str">
            <v>H</v>
          </cell>
          <cell r="G369">
            <v>0.59299999999999997</v>
          </cell>
          <cell r="H369">
            <v>14.44</v>
          </cell>
          <cell r="I369">
            <v>8.5629200000000001</v>
          </cell>
        </row>
        <row r="370">
          <cell r="B370" t="str">
            <v>COMPOSICAO</v>
          </cell>
          <cell r="C370" t="str">
            <v>SINAPI</v>
          </cell>
          <cell r="D370">
            <v>88267</v>
          </cell>
          <cell r="E370" t="str">
            <v>ENCANADOR OU BOMBEIRO HIDRÁULICO COM ENCARGOS COMPLEMENTARES</v>
          </cell>
          <cell r="F370" t="str">
            <v>H</v>
          </cell>
          <cell r="G370">
            <v>0.59299999999999997</v>
          </cell>
          <cell r="H370">
            <v>17.760000000000002</v>
          </cell>
          <cell r="I370">
            <v>10.53168</v>
          </cell>
        </row>
        <row r="372">
          <cell r="B372" t="str">
            <v>COMP 038</v>
          </cell>
          <cell r="E372" t="str">
            <v>TÊ GALVANIZADO Ø3/4" PARA INSTALAÇÃO EM RAMAL DE GÁS - FORNECIMENTO E INSTALAÇÃO</v>
          </cell>
          <cell r="F372" t="str">
            <v>UNI</v>
          </cell>
          <cell r="G372">
            <v>1</v>
          </cell>
          <cell r="I372">
            <v>27.205959999999997</v>
          </cell>
        </row>
        <row r="373">
          <cell r="B373" t="str">
            <v>INSUMO</v>
          </cell>
          <cell r="C373" t="str">
            <v>SINAPI</v>
          </cell>
          <cell r="D373">
            <v>3148</v>
          </cell>
          <cell r="E373" t="str">
            <v>FITA VEDA ROSCA EM ROLOS DE 18 MM X 50 M (L X C)</v>
          </cell>
          <cell r="F373" t="str">
            <v xml:space="preserve">UN    </v>
          </cell>
          <cell r="G373">
            <v>1.6E-2</v>
          </cell>
          <cell r="H373">
            <v>10.29</v>
          </cell>
          <cell r="I373">
            <v>0.16463999999999998</v>
          </cell>
        </row>
        <row r="374">
          <cell r="B374" t="str">
            <v>INSUMO</v>
          </cell>
          <cell r="C374" t="str">
            <v>SINAPI</v>
          </cell>
          <cell r="D374">
            <v>6302</v>
          </cell>
          <cell r="E374" t="str">
            <v>TE DE REDUCAO DE FERRO GALVANIZADO, COM ROSCA BSP, DE 3/4" X 1/2"</v>
          </cell>
          <cell r="F374" t="str">
            <v xml:space="preserve">UN    </v>
          </cell>
          <cell r="G374">
            <v>1</v>
          </cell>
          <cell r="H374">
            <v>7.87</v>
          </cell>
          <cell r="I374">
            <v>7.87</v>
          </cell>
        </row>
        <row r="375">
          <cell r="B375" t="str">
            <v>INSUMO</v>
          </cell>
          <cell r="C375" t="str">
            <v>SINAPI</v>
          </cell>
          <cell r="D375">
            <v>7307</v>
          </cell>
          <cell r="E375" t="str">
            <v>FUNDO ANTICORROSIVO PARA METAIS FERROSOS (ZARCAO)</v>
          </cell>
          <cell r="F375" t="str">
            <v xml:space="preserve">L     </v>
          </cell>
          <cell r="G375">
            <v>4.0000000000000001E-3</v>
          </cell>
          <cell r="H375">
            <v>19.18</v>
          </cell>
          <cell r="I375">
            <v>7.6719999999999997E-2</v>
          </cell>
        </row>
        <row r="376">
          <cell r="B376" t="str">
            <v>COMPOSICAO</v>
          </cell>
          <cell r="C376" t="str">
            <v>SINAPI</v>
          </cell>
          <cell r="D376">
            <v>88248</v>
          </cell>
          <cell r="E376" t="str">
            <v>AUXILIAR DE ENCANADOR OU BOMBEIRO HIDRÁULICO COM ENCARGOS COMPLEMENTARES</v>
          </cell>
          <cell r="F376" t="str">
            <v>H</v>
          </cell>
          <cell r="G376">
            <v>0.59299999999999997</v>
          </cell>
          <cell r="H376">
            <v>14.44</v>
          </cell>
          <cell r="I376">
            <v>8.5629200000000001</v>
          </cell>
        </row>
        <row r="377">
          <cell r="B377" t="str">
            <v>COMPOSICAO</v>
          </cell>
          <cell r="C377" t="str">
            <v>SINAPI</v>
          </cell>
          <cell r="D377">
            <v>88267</v>
          </cell>
          <cell r="E377" t="str">
            <v>ENCANADOR OU BOMBEIRO HIDRÁULICO COM ENCARGOS COMPLEMENTARES</v>
          </cell>
          <cell r="F377" t="str">
            <v>H</v>
          </cell>
          <cell r="G377">
            <v>0.59299999999999997</v>
          </cell>
          <cell r="H377">
            <v>17.760000000000002</v>
          </cell>
          <cell r="I377">
            <v>10.53168</v>
          </cell>
        </row>
        <row r="379">
          <cell r="B379" t="str">
            <v>COMP 039</v>
          </cell>
          <cell r="E379" t="str">
            <v xml:space="preserve">REGUALADOR DE 1º ESTÁGIO PARA 10KG - FORNECIMENTO E INSTALAÇÃO </v>
          </cell>
          <cell r="F379" t="str">
            <v>UNI</v>
          </cell>
          <cell r="G379">
            <v>1</v>
          </cell>
          <cell r="I379">
            <v>82.765800000000013</v>
          </cell>
        </row>
        <row r="380">
          <cell r="B380" t="str">
            <v>INSUMO</v>
          </cell>
          <cell r="C380" t="str">
            <v>SINAPI</v>
          </cell>
          <cell r="D380">
            <v>3146</v>
          </cell>
          <cell r="E380" t="str">
            <v>FITA VEDA ROSCA EM ROLOS DE 18 MM X 10 M (L X C)</v>
          </cell>
          <cell r="F380" t="str">
            <v xml:space="preserve">UN    </v>
          </cell>
          <cell r="G380">
            <v>0.02</v>
          </cell>
          <cell r="H380">
            <v>2.79</v>
          </cell>
          <cell r="I380">
            <v>5.5800000000000002E-2</v>
          </cell>
        </row>
        <row r="381">
          <cell r="B381" t="str">
            <v>INSUMO</v>
          </cell>
          <cell r="C381" t="str">
            <v>MERCADO</v>
          </cell>
          <cell r="E381" t="str">
            <v>REGUALADOR DE 1º ESTÁGIO PARA 10KG</v>
          </cell>
          <cell r="F381" t="str">
            <v/>
          </cell>
          <cell r="G381">
            <v>1</v>
          </cell>
          <cell r="H381">
            <v>65</v>
          </cell>
          <cell r="I381">
            <v>65</v>
          </cell>
        </row>
        <row r="382">
          <cell r="B382" t="str">
            <v>COMPOSICAO</v>
          </cell>
          <cell r="C382" t="str">
            <v>SINAPI</v>
          </cell>
          <cell r="D382">
            <v>88248</v>
          </cell>
          <cell r="E382" t="str">
            <v>AUXILIAR DE ENCANADOR OU BOMBEIRO HIDRÁULICO COM ENCARGOS COMPLEMENTARES</v>
          </cell>
          <cell r="F382" t="str">
            <v>H</v>
          </cell>
          <cell r="G382">
            <v>0.55000000000000004</v>
          </cell>
          <cell r="H382">
            <v>14.44</v>
          </cell>
          <cell r="I382">
            <v>7.9420000000000002</v>
          </cell>
        </row>
        <row r="383">
          <cell r="B383" t="str">
            <v>COMPOSICAO</v>
          </cell>
          <cell r="C383" t="str">
            <v>SINAPI</v>
          </cell>
          <cell r="D383">
            <v>88267</v>
          </cell>
          <cell r="E383" t="str">
            <v>ENCANADOR OU BOMBEIRO HIDRÁULICO COM ENCARGOS COMPLEMENTARES</v>
          </cell>
          <cell r="F383" t="str">
            <v>H</v>
          </cell>
          <cell r="G383">
            <v>0.55000000000000004</v>
          </cell>
          <cell r="H383">
            <v>17.760000000000002</v>
          </cell>
          <cell r="I383">
            <v>9.7680000000000025</v>
          </cell>
        </row>
        <row r="385">
          <cell r="B385" t="str">
            <v>COMP 040</v>
          </cell>
          <cell r="E385" t="str">
            <v>MANOMETRO COM CAIXA EM ACO PINTADO, ESCALA *10* KGF/CM2 (*10* BAR), DIAMETRO NOMINAL DE 100 MM, CONEXAO DE 1/2" - FORNECIMENTO E INSTALAÇÃO</v>
          </cell>
          <cell r="F385" t="str">
            <v>UNI</v>
          </cell>
          <cell r="G385">
            <v>1</v>
          </cell>
          <cell r="I385">
            <v>153.50580000000002</v>
          </cell>
        </row>
        <row r="386">
          <cell r="B386" t="str">
            <v>INSUMO</v>
          </cell>
          <cell r="C386" t="str">
            <v>SINAPI</v>
          </cell>
          <cell r="D386">
            <v>3146</v>
          </cell>
          <cell r="E386" t="str">
            <v>FITA VEDA ROSCA EM ROLOS DE 18 MM X 10 M (L X C)</v>
          </cell>
          <cell r="F386" t="str">
            <v xml:space="preserve">UN    </v>
          </cell>
          <cell r="G386">
            <v>0.02</v>
          </cell>
          <cell r="H386">
            <v>2.79</v>
          </cell>
          <cell r="I386">
            <v>5.5800000000000002E-2</v>
          </cell>
        </row>
        <row r="387">
          <cell r="B387" t="str">
            <v>INSUMO</v>
          </cell>
          <cell r="C387" t="str">
            <v>SINAPI</v>
          </cell>
          <cell r="D387">
            <v>12898</v>
          </cell>
          <cell r="E387" t="str">
            <v>MANOMETRO COM CAIXA EM ACO PINTADO, ESCALA *10* KGF/CM2 (*10* BAR), DIAMETRO NOMINAL DE 100 MM, CONEXAO DE 1/2"</v>
          </cell>
          <cell r="F387" t="str">
            <v xml:space="preserve">UN    </v>
          </cell>
          <cell r="G387">
            <v>1</v>
          </cell>
          <cell r="H387">
            <v>132.52000000000001</v>
          </cell>
          <cell r="I387">
            <v>132.52000000000001</v>
          </cell>
        </row>
        <row r="388">
          <cell r="B388" t="str">
            <v>COMPOSICAO</v>
          </cell>
          <cell r="C388" t="str">
            <v>SINAPI</v>
          </cell>
          <cell r="D388">
            <v>88248</v>
          </cell>
          <cell r="E388" t="str">
            <v>AUXILIAR DE ENCANADOR OU BOMBEIRO HIDRÁULICO COM ENCARGOS COMPLEMENTARES</v>
          </cell>
          <cell r="F388" t="str">
            <v>H</v>
          </cell>
          <cell r="G388">
            <v>0.65</v>
          </cell>
          <cell r="H388">
            <v>14.44</v>
          </cell>
          <cell r="I388">
            <v>9.3859999999999992</v>
          </cell>
        </row>
        <row r="389">
          <cell r="B389" t="str">
            <v>COMPOSICAO</v>
          </cell>
          <cell r="C389" t="str">
            <v>SINAPI</v>
          </cell>
          <cell r="D389">
            <v>88267</v>
          </cell>
          <cell r="E389" t="str">
            <v>ENCANADOR OU BOMBEIRO HIDRÁULICO COM ENCARGOS COMPLEMENTARES</v>
          </cell>
          <cell r="F389" t="str">
            <v>H</v>
          </cell>
          <cell r="G389">
            <v>0.65</v>
          </cell>
          <cell r="H389">
            <v>17.760000000000002</v>
          </cell>
          <cell r="I389">
            <v>11.544000000000002</v>
          </cell>
        </row>
        <row r="391">
          <cell r="B391" t="str">
            <v>COMP 041</v>
          </cell>
          <cell r="E391" t="str">
            <v>TUBO MULTICAMADA PEX, DN 20 MM, PARA INSTALACOES A GAS (AMARELO) - FORNECIMENTO E INSTALAÇÃO</v>
          </cell>
          <cell r="F391" t="str">
            <v xml:space="preserve">M     </v>
          </cell>
          <cell r="G391">
            <v>1</v>
          </cell>
          <cell r="I391">
            <v>14.937999999999999</v>
          </cell>
        </row>
        <row r="392">
          <cell r="B392" t="str">
            <v>INSUMO</v>
          </cell>
          <cell r="C392" t="str">
            <v>SINAPI</v>
          </cell>
          <cell r="D392">
            <v>38829</v>
          </cell>
          <cell r="E392" t="str">
            <v>TUBO MULTICAMADA PEX, DN 20 MM, PARA INSTALACOES A GAS (AMARELO)</v>
          </cell>
          <cell r="F392" t="str">
            <v xml:space="preserve">M     </v>
          </cell>
          <cell r="G392">
            <v>1.05</v>
          </cell>
          <cell r="H392">
            <v>11.16</v>
          </cell>
          <cell r="I392">
            <v>11.718</v>
          </cell>
        </row>
        <row r="393">
          <cell r="B393" t="str">
            <v>COMPOSICAO</v>
          </cell>
          <cell r="C393" t="str">
            <v>SINAPI</v>
          </cell>
          <cell r="D393">
            <v>88248</v>
          </cell>
          <cell r="E393" t="str">
            <v>AUXILIAR DE ENCANADOR OU BOMBEIRO HIDRÁULICO COM ENCARGOS COMPLEMENTARES</v>
          </cell>
          <cell r="F393" t="str">
            <v>H</v>
          </cell>
          <cell r="G393">
            <v>0.1</v>
          </cell>
          <cell r="H393">
            <v>14.44</v>
          </cell>
          <cell r="I393">
            <v>1.444</v>
          </cell>
        </row>
        <row r="394">
          <cell r="B394" t="str">
            <v>COMPOSICAO</v>
          </cell>
          <cell r="C394" t="str">
            <v>SINAPI</v>
          </cell>
          <cell r="D394">
            <v>88267</v>
          </cell>
          <cell r="E394" t="str">
            <v>ENCANADOR OU BOMBEIRO HIDRÁULICO COM ENCARGOS COMPLEMENTARES</v>
          </cell>
          <cell r="F394" t="str">
            <v>H</v>
          </cell>
          <cell r="G394">
            <v>0.1</v>
          </cell>
          <cell r="H394">
            <v>17.760000000000002</v>
          </cell>
          <cell r="I394">
            <v>1.7760000000000002</v>
          </cell>
        </row>
        <row r="396">
          <cell r="B396" t="str">
            <v>COMP 042</v>
          </cell>
          <cell r="E396" t="str">
            <v>PLACA DE SINALIZACAO DE SEGURANCA CONTRA INCENDIO, FOTOLUMINESCENTE, RETANGULAR, *20 X 40* CM, EM PVC *2* MM ANTI-CHAMAS (SIMBOLOS, CORES E PICTOGRAMAS CONFORME NBR 13434) - FORNECIMENTO E INSTALAÇÃO</v>
          </cell>
          <cell r="F396" t="str">
            <v>UNI</v>
          </cell>
          <cell r="G396">
            <v>1</v>
          </cell>
          <cell r="I396">
            <v>47.054600000000001</v>
          </cell>
        </row>
        <row r="397">
          <cell r="B397" t="str">
            <v>INSUMO</v>
          </cell>
          <cell r="C397" t="str">
            <v>SINAPI</v>
          </cell>
          <cell r="D397">
            <v>37558</v>
          </cell>
          <cell r="E397" t="str">
            <v>PLACA DE SINALIZACAO DE SEGURANCA CONTRA INCENDIO, FOTOLUMINESCENTE, RETANGULAR, *20 X 40* CM, EM PVC *2* MM ANTI-CHAMAS (SIMBOLOS, CORES E PICTOGRAMAS CONFORME NBR 13434)</v>
          </cell>
          <cell r="F397" t="str">
            <v xml:space="preserve">UN    </v>
          </cell>
          <cell r="G397">
            <v>1</v>
          </cell>
          <cell r="H397">
            <v>27.96</v>
          </cell>
          <cell r="I397">
            <v>27.96</v>
          </cell>
        </row>
        <row r="398">
          <cell r="B398" t="str">
            <v>COMPOSICAO</v>
          </cell>
          <cell r="C398" t="str">
            <v>SINAPI</v>
          </cell>
          <cell r="D398">
            <v>88248</v>
          </cell>
          <cell r="E398" t="str">
            <v>AUXILIAR DE ENCANADOR OU BOMBEIRO HIDRÁULICO COM ENCARGOS COMPLEMENTARES</v>
          </cell>
          <cell r="F398" t="str">
            <v>H</v>
          </cell>
          <cell r="G398">
            <v>0.59299999999999997</v>
          </cell>
          <cell r="H398">
            <v>14.44</v>
          </cell>
          <cell r="I398">
            <v>8.5629200000000001</v>
          </cell>
        </row>
        <row r="399">
          <cell r="B399" t="str">
            <v>COMPOSICAO</v>
          </cell>
          <cell r="C399" t="str">
            <v>SINAPI</v>
          </cell>
          <cell r="D399">
            <v>88267</v>
          </cell>
          <cell r="E399" t="str">
            <v>ENCANADOR OU BOMBEIRO HIDRÁULICO COM ENCARGOS COMPLEMENTARES</v>
          </cell>
          <cell r="F399" t="str">
            <v>H</v>
          </cell>
          <cell r="G399">
            <v>0.59299999999999997</v>
          </cell>
          <cell r="H399">
            <v>17.760000000000002</v>
          </cell>
          <cell r="I399">
            <v>10.53168</v>
          </cell>
        </row>
        <row r="401">
          <cell r="B401" t="str">
            <v>COMP 043</v>
          </cell>
          <cell r="E401" t="str">
            <v>PLACA DE SINALIZACAO DE SEGURANCA CONTRA INCENDIO - ALERTA, TRIANGULAR, BASE DE *30* CM, EM PVC *2* MM ANTI-CHAMAS (SIMBOLOS, CORES E PICTOGRAMAS CONFORME NBR 13434) - FORNECIMENTO E INSTALAÇÃO</v>
          </cell>
          <cell r="F401" t="str">
            <v>UNI</v>
          </cell>
          <cell r="G401">
            <v>1</v>
          </cell>
          <cell r="I401">
            <v>48.624600000000001</v>
          </cell>
        </row>
        <row r="402">
          <cell r="B402" t="str">
            <v>INSUMO</v>
          </cell>
          <cell r="C402" t="str">
            <v>SINAPI</v>
          </cell>
          <cell r="D402">
            <v>37560</v>
          </cell>
          <cell r="E402" t="str">
            <v>PLACA DE SINALIZACAO DE SEGURANCA CONTRA INCENDIO - ALERTA, TRIANGULAR, BASE DE *30* CM, EM PVC *2* MM ANTI-CHAMAS (SIMBOLOS, CORES E PICTOGRAMAS CONFORME NBR 13434)</v>
          </cell>
          <cell r="F402" t="str">
            <v xml:space="preserve">UN    </v>
          </cell>
          <cell r="G402">
            <v>1</v>
          </cell>
          <cell r="H402">
            <v>29.53</v>
          </cell>
          <cell r="I402">
            <v>29.53</v>
          </cell>
        </row>
        <row r="403">
          <cell r="B403" t="str">
            <v>COMPOSICAO</v>
          </cell>
          <cell r="C403" t="str">
            <v>SINAPI</v>
          </cell>
          <cell r="D403">
            <v>88248</v>
          </cell>
          <cell r="E403" t="str">
            <v>AUXILIAR DE ENCANADOR OU BOMBEIRO HIDRÁULICO COM ENCARGOS COMPLEMENTARES</v>
          </cell>
          <cell r="F403" t="str">
            <v>H</v>
          </cell>
          <cell r="G403">
            <v>0.59299999999999997</v>
          </cell>
          <cell r="H403">
            <v>14.44</v>
          </cell>
          <cell r="I403">
            <v>8.5629200000000001</v>
          </cell>
        </row>
        <row r="404">
          <cell r="B404" t="str">
            <v>COMPOSICAO</v>
          </cell>
          <cell r="C404" t="str">
            <v>SINAPI</v>
          </cell>
          <cell r="D404">
            <v>88267</v>
          </cell>
          <cell r="E404" t="str">
            <v>ENCANADOR OU BOMBEIRO HIDRÁULICO COM ENCARGOS COMPLEMENTARES</v>
          </cell>
          <cell r="F404" t="str">
            <v>H</v>
          </cell>
          <cell r="G404">
            <v>0.59299999999999997</v>
          </cell>
          <cell r="H404">
            <v>17.760000000000002</v>
          </cell>
          <cell r="I404">
            <v>10.53168</v>
          </cell>
        </row>
        <row r="406">
          <cell r="B406" t="str">
            <v>INSTALAÇÕES ELÉTRICAS</v>
          </cell>
        </row>
        <row r="408">
          <cell r="B408" t="str">
            <v>COMP 044</v>
          </cell>
          <cell r="E408" t="str">
            <v>ARRUELA EM ALUMINIO, COM ROSCA, DE 1 1/2", PARA ELETRODUTO - FORNECIMENTO E INSTALAÇÃO</v>
          </cell>
          <cell r="F408" t="str">
            <v>UNI</v>
          </cell>
          <cell r="G408">
            <v>1</v>
          </cell>
          <cell r="I408">
            <v>2.5975000000000001</v>
          </cell>
        </row>
        <row r="409">
          <cell r="B409" t="str">
            <v>INSUMO</v>
          </cell>
          <cell r="C409" t="str">
            <v>SINAPI</v>
          </cell>
          <cell r="D409">
            <v>39212</v>
          </cell>
          <cell r="E409" t="str">
            <v>ARRUELA EM ALUMINIO, COM ROSCA, DE 1 1/2", PARA ELETRODUTO</v>
          </cell>
          <cell r="F409" t="str">
            <v xml:space="preserve">UN    </v>
          </cell>
          <cell r="G409">
            <v>1</v>
          </cell>
          <cell r="H409">
            <v>0.97</v>
          </cell>
          <cell r="I409">
            <v>0.97</v>
          </cell>
        </row>
        <row r="410">
          <cell r="B410" t="str">
            <v>COMPOSICAO</v>
          </cell>
          <cell r="C410" t="str">
            <v>SINAPI</v>
          </cell>
          <cell r="D410">
            <v>88247</v>
          </cell>
          <cell r="E410" t="str">
            <v>AUXILIAR DE ELETRICISTA COM ENCARGOS COMPLEMENTARES</v>
          </cell>
          <cell r="F410" t="str">
            <v>H</v>
          </cell>
          <cell r="G410">
            <v>0.05</v>
          </cell>
          <cell r="H410">
            <v>14.59</v>
          </cell>
          <cell r="I410">
            <v>0.72950000000000004</v>
          </cell>
        </row>
        <row r="411">
          <cell r="B411" t="str">
            <v>COMPOSICAO</v>
          </cell>
          <cell r="C411" t="str">
            <v>SINAPI</v>
          </cell>
          <cell r="D411">
            <v>88264</v>
          </cell>
          <cell r="E411" t="str">
            <v>ELETRICISTA COM ENCARGOS COMPLEMENTARES</v>
          </cell>
          <cell r="F411" t="str">
            <v>H</v>
          </cell>
          <cell r="G411">
            <v>0.05</v>
          </cell>
          <cell r="H411">
            <v>17.96</v>
          </cell>
          <cell r="I411">
            <v>0.89800000000000013</v>
          </cell>
        </row>
        <row r="413">
          <cell r="B413" t="str">
            <v>COMP 045</v>
          </cell>
          <cell r="E413" t="str">
            <v>ARRUELA EM ALUMINIO, COM ROSCA, DE 3/4", PARA ELETRODUTO -  FORNECIMENTO E INSTALAÇÃO</v>
          </cell>
          <cell r="F413" t="str">
            <v>UNI</v>
          </cell>
          <cell r="G413">
            <v>1</v>
          </cell>
          <cell r="I413">
            <v>1.9375000000000002</v>
          </cell>
        </row>
        <row r="414">
          <cell r="B414" t="str">
            <v>INSUMO</v>
          </cell>
          <cell r="C414" t="str">
            <v>SINAPI</v>
          </cell>
          <cell r="D414">
            <v>39209</v>
          </cell>
          <cell r="E414" t="str">
            <v>ARRUELA EM ALUMINIO, COM ROSCA, DE 3/4", PARA ELETRODUTO</v>
          </cell>
          <cell r="F414" t="str">
            <v xml:space="preserve">UN    </v>
          </cell>
          <cell r="G414">
            <v>1</v>
          </cell>
          <cell r="H414">
            <v>0.31</v>
          </cell>
          <cell r="I414">
            <v>0.31</v>
          </cell>
        </row>
        <row r="415">
          <cell r="B415" t="str">
            <v>COMPOSICAO</v>
          </cell>
          <cell r="C415" t="str">
            <v>SINAPI</v>
          </cell>
          <cell r="D415">
            <v>88247</v>
          </cell>
          <cell r="E415" t="str">
            <v>AUXILIAR DE ELETRICISTA COM ENCARGOS COMPLEMENTARES</v>
          </cell>
          <cell r="F415" t="str">
            <v>H</v>
          </cell>
          <cell r="G415">
            <v>0.05</v>
          </cell>
          <cell r="H415">
            <v>14.59</v>
          </cell>
          <cell r="I415">
            <v>0.72950000000000004</v>
          </cell>
        </row>
        <row r="416">
          <cell r="B416" t="str">
            <v>COMPOSICAO</v>
          </cell>
          <cell r="C416" t="str">
            <v>SINAPI</v>
          </cell>
          <cell r="D416">
            <v>88264</v>
          </cell>
          <cell r="E416" t="str">
            <v>ELETRICISTA COM ENCARGOS COMPLEMENTARES</v>
          </cell>
          <cell r="F416" t="str">
            <v>H</v>
          </cell>
          <cell r="G416">
            <v>0.05</v>
          </cell>
          <cell r="H416">
            <v>17.96</v>
          </cell>
          <cell r="I416">
            <v>0.89800000000000013</v>
          </cell>
        </row>
        <row r="418">
          <cell r="B418" t="str">
            <v>COMP 046</v>
          </cell>
          <cell r="E418" t="str">
            <v>ABRACADEIRA EM ACO PARA AMARRACAO DE ELETRODUTOS, TIPO D, COM 2 1/2" E PARAFUSO DE FIXACAO -  FORNECIMENTO E INSTALAÇÃO</v>
          </cell>
          <cell r="F418" t="str">
            <v>UNI</v>
          </cell>
          <cell r="G418">
            <v>1</v>
          </cell>
          <cell r="I418">
            <v>12.305</v>
          </cell>
        </row>
        <row r="419">
          <cell r="B419" t="str">
            <v>INSUMO</v>
          </cell>
          <cell r="C419" t="str">
            <v>SINAPI</v>
          </cell>
          <cell r="D419">
            <v>397</v>
          </cell>
          <cell r="E419" t="str">
            <v>ABRACADEIRA EM ACO PARA AMARRACAO DE ELETRODUTOS, TIPO D, COM 2 1/2" E PARAFUSO DE FIXACAO</v>
          </cell>
          <cell r="F419" t="str">
            <v xml:space="preserve">UN    </v>
          </cell>
          <cell r="G419">
            <v>1</v>
          </cell>
          <cell r="H419">
            <v>2.54</v>
          </cell>
          <cell r="I419">
            <v>2.54</v>
          </cell>
        </row>
        <row r="420">
          <cell r="B420" t="str">
            <v>COMPOSICAO</v>
          </cell>
          <cell r="C420" t="str">
            <v>SINAPI</v>
          </cell>
          <cell r="D420">
            <v>88247</v>
          </cell>
          <cell r="E420" t="str">
            <v>AUXILIAR DE ELETRICISTA COM ENCARGOS COMPLEMENTARES</v>
          </cell>
          <cell r="F420" t="str">
            <v>H</v>
          </cell>
          <cell r="G420">
            <v>0.3</v>
          </cell>
          <cell r="H420">
            <v>14.59</v>
          </cell>
          <cell r="I420">
            <v>4.3769999999999998</v>
          </cell>
        </row>
        <row r="421">
          <cell r="B421" t="str">
            <v>COMPOSICAO</v>
          </cell>
          <cell r="C421" t="str">
            <v>SINAPI</v>
          </cell>
          <cell r="D421">
            <v>88264</v>
          </cell>
          <cell r="E421" t="str">
            <v>ELETRICISTA COM ENCARGOS COMPLEMENTARES</v>
          </cell>
          <cell r="F421" t="str">
            <v>H</v>
          </cell>
          <cell r="G421">
            <v>0.3</v>
          </cell>
          <cell r="H421">
            <v>17.96</v>
          </cell>
          <cell r="I421">
            <v>5.3879999999999999</v>
          </cell>
        </row>
        <row r="423">
          <cell r="B423" t="str">
            <v>COMP 047</v>
          </cell>
          <cell r="E423" t="str">
            <v>BUCHA EM ALUMINIO, COM ROSCA, DE  1 1/2", PARA ELETRODUTO - FORNECIMENTO E INSTALAÇÃO</v>
          </cell>
          <cell r="F423" t="str">
            <v>UNI</v>
          </cell>
          <cell r="G423">
            <v>1</v>
          </cell>
          <cell r="I423">
            <v>4.3650000000000002</v>
          </cell>
        </row>
        <row r="424">
          <cell r="B424" t="str">
            <v>INSUMO</v>
          </cell>
          <cell r="C424" t="str">
            <v>SINAPI</v>
          </cell>
          <cell r="D424">
            <v>39178</v>
          </cell>
          <cell r="E424" t="str">
            <v>BUCHA EM ALUMINIO, COM ROSCA, DE  1 1/2", PARA ELETRODUTO</v>
          </cell>
          <cell r="F424" t="str">
            <v xml:space="preserve">UN    </v>
          </cell>
          <cell r="G424">
            <v>1</v>
          </cell>
          <cell r="H424">
            <v>1.1100000000000001</v>
          </cell>
          <cell r="I424">
            <v>1.1100000000000001</v>
          </cell>
        </row>
        <row r="425">
          <cell r="B425" t="str">
            <v>COMPOSICAO</v>
          </cell>
          <cell r="C425" t="str">
            <v>SINAPI</v>
          </cell>
          <cell r="D425">
            <v>88247</v>
          </cell>
          <cell r="E425" t="str">
            <v>AUXILIAR DE ELETRICISTA COM ENCARGOS COMPLEMENTARES</v>
          </cell>
          <cell r="F425" t="str">
            <v>H</v>
          </cell>
          <cell r="G425">
            <v>0.1</v>
          </cell>
          <cell r="H425">
            <v>14.59</v>
          </cell>
          <cell r="I425">
            <v>1.4590000000000001</v>
          </cell>
        </row>
        <row r="426">
          <cell r="B426" t="str">
            <v>COMPOSICAO</v>
          </cell>
          <cell r="C426" t="str">
            <v>SINAPI</v>
          </cell>
          <cell r="D426">
            <v>88264</v>
          </cell>
          <cell r="E426" t="str">
            <v>ELETRICISTA COM ENCARGOS COMPLEMENTARES</v>
          </cell>
          <cell r="F426" t="str">
            <v>H</v>
          </cell>
          <cell r="G426">
            <v>0.1</v>
          </cell>
          <cell r="H426">
            <v>17.96</v>
          </cell>
          <cell r="I426">
            <v>1.7960000000000003</v>
          </cell>
        </row>
        <row r="428">
          <cell r="B428" t="str">
            <v>COMP 048</v>
          </cell>
          <cell r="E428" t="str">
            <v>BUCHA EM ALUMINIO, COM ROSCA, DE 3/4", PARA ELETRODUTO - FORNECIMENTO E INSTALAÇÃO</v>
          </cell>
          <cell r="F428" t="str">
            <v>UNI</v>
          </cell>
          <cell r="G428">
            <v>1</v>
          </cell>
          <cell r="I428">
            <v>3.8650000000000002</v>
          </cell>
        </row>
        <row r="429">
          <cell r="B429" t="str">
            <v>INSUMO</v>
          </cell>
          <cell r="C429" t="str">
            <v>SINAPI</v>
          </cell>
          <cell r="D429">
            <v>39175</v>
          </cell>
          <cell r="E429" t="str">
            <v>BUCHA EM ALUMINIO, COM ROSCA, DE 3/4", PARA ELETRODUTO</v>
          </cell>
          <cell r="F429" t="str">
            <v xml:space="preserve">UN    </v>
          </cell>
          <cell r="G429">
            <v>1</v>
          </cell>
          <cell r="H429">
            <v>0.61</v>
          </cell>
          <cell r="I429">
            <v>0.61</v>
          </cell>
        </row>
        <row r="430">
          <cell r="B430" t="str">
            <v>COMPOSICAO</v>
          </cell>
          <cell r="C430" t="str">
            <v>SINAPI</v>
          </cell>
          <cell r="D430">
            <v>88247</v>
          </cell>
          <cell r="E430" t="str">
            <v>AUXILIAR DE ELETRICISTA COM ENCARGOS COMPLEMENTARES</v>
          </cell>
          <cell r="F430" t="str">
            <v>H</v>
          </cell>
          <cell r="G430">
            <v>0.1</v>
          </cell>
          <cell r="H430">
            <v>14.59</v>
          </cell>
          <cell r="I430">
            <v>1.4590000000000001</v>
          </cell>
        </row>
        <row r="431">
          <cell r="B431" t="str">
            <v>COMPOSICAO</v>
          </cell>
          <cell r="C431" t="str">
            <v>SINAPI</v>
          </cell>
          <cell r="D431">
            <v>88264</v>
          </cell>
          <cell r="E431" t="str">
            <v>ELETRICISTA COM ENCARGOS COMPLEMENTARES</v>
          </cell>
          <cell r="F431" t="str">
            <v>H</v>
          </cell>
          <cell r="G431">
            <v>0.1</v>
          </cell>
          <cell r="H431">
            <v>17.96</v>
          </cell>
          <cell r="I431">
            <v>1.7960000000000003</v>
          </cell>
        </row>
        <row r="433">
          <cell r="B433" t="str">
            <v>COMP 049</v>
          </cell>
          <cell r="E433" t="str">
            <v>PLUG OU BUJAO DE FERRO GALVANIZADO, DE 2 1/2" - FORNECIMENTO E INSTALAÇÃO</v>
          </cell>
          <cell r="F433" t="str">
            <v>UNI</v>
          </cell>
          <cell r="G433">
            <v>1</v>
          </cell>
          <cell r="I433">
            <v>29.217500000000001</v>
          </cell>
        </row>
        <row r="434">
          <cell r="B434" t="str">
            <v>INSUMO</v>
          </cell>
          <cell r="C434" t="str">
            <v>SINAPI</v>
          </cell>
          <cell r="D434">
            <v>12411</v>
          </cell>
          <cell r="E434" t="str">
            <v>PLUG OU BUJAO DE FERRO GALVANIZADO, DE 2 1/2"</v>
          </cell>
          <cell r="F434" t="str">
            <v xml:space="preserve">UN    </v>
          </cell>
          <cell r="G434">
            <v>1</v>
          </cell>
          <cell r="H434">
            <v>21.08</v>
          </cell>
          <cell r="I434">
            <v>21.08</v>
          </cell>
        </row>
        <row r="435">
          <cell r="B435" t="str">
            <v>COMPOSICAO</v>
          </cell>
          <cell r="C435" t="str">
            <v>SINAPI</v>
          </cell>
          <cell r="D435">
            <v>88247</v>
          </cell>
          <cell r="E435" t="str">
            <v>AUXILIAR DE ELETRICISTA COM ENCARGOS COMPLEMENTARES</v>
          </cell>
          <cell r="F435" t="str">
            <v>H</v>
          </cell>
          <cell r="G435">
            <v>0.25</v>
          </cell>
          <cell r="H435">
            <v>14.59</v>
          </cell>
          <cell r="I435">
            <v>3.6475</v>
          </cell>
        </row>
        <row r="436">
          <cell r="B436" t="str">
            <v>COMPOSICAO</v>
          </cell>
          <cell r="C436" t="str">
            <v>SINAPI</v>
          </cell>
          <cell r="D436">
            <v>88264</v>
          </cell>
          <cell r="E436" t="str">
            <v>ELETRICISTA COM ENCARGOS COMPLEMENTARES</v>
          </cell>
          <cell r="F436" t="str">
            <v>H</v>
          </cell>
          <cell r="G436">
            <v>0.25</v>
          </cell>
          <cell r="H436">
            <v>17.96</v>
          </cell>
          <cell r="I436">
            <v>4.49</v>
          </cell>
        </row>
        <row r="438">
          <cell r="B438" t="str">
            <v>COMP 050</v>
          </cell>
          <cell r="E438" t="str">
            <v>CURVA 180 GRAUS, DE PVC RIGIDO ROSCAVEL, DE 1 1/2", PARA ELETRODUTO -  FORNECIMENTO E INSTALAÇÃO</v>
          </cell>
          <cell r="F438" t="str">
            <v>UNI</v>
          </cell>
          <cell r="G438">
            <v>1</v>
          </cell>
          <cell r="I438">
            <v>15.453200000000001</v>
          </cell>
        </row>
        <row r="439">
          <cell r="B439" t="str">
            <v>INSUMO</v>
          </cell>
          <cell r="C439" t="str">
            <v>SINAPI</v>
          </cell>
          <cell r="D439">
            <v>12033</v>
          </cell>
          <cell r="E439" t="str">
            <v>CURVA 180 GRAUS, DE PVC RIGIDO ROSCAVEL, DE 1 1/2", PARA ELETRODUTO</v>
          </cell>
          <cell r="F439" t="str">
            <v xml:space="preserve">UN    </v>
          </cell>
          <cell r="G439">
            <v>1</v>
          </cell>
          <cell r="H439">
            <v>6.86</v>
          </cell>
          <cell r="I439">
            <v>6.86</v>
          </cell>
        </row>
        <row r="440">
          <cell r="B440" t="str">
            <v>COMPOSICAO</v>
          </cell>
          <cell r="C440" t="str">
            <v>SINAPI</v>
          </cell>
          <cell r="D440">
            <v>88247</v>
          </cell>
          <cell r="E440" t="str">
            <v>AUXILIAR DE ELETRICISTA COM ENCARGOS COMPLEMENTARES</v>
          </cell>
          <cell r="F440" t="str">
            <v>H</v>
          </cell>
          <cell r="G440">
            <v>0.26400000000000001</v>
          </cell>
          <cell r="H440">
            <v>14.59</v>
          </cell>
          <cell r="I440">
            <v>3.8517600000000001</v>
          </cell>
        </row>
        <row r="441">
          <cell r="B441" t="str">
            <v>COMPOSICAO</v>
          </cell>
          <cell r="C441" t="str">
            <v>SINAPI</v>
          </cell>
          <cell r="D441">
            <v>88264</v>
          </cell>
          <cell r="E441" t="str">
            <v>ELETRICISTA COM ENCARGOS COMPLEMENTARES</v>
          </cell>
          <cell r="F441" t="str">
            <v>H</v>
          </cell>
          <cell r="G441">
            <v>0.26400000000000001</v>
          </cell>
          <cell r="H441">
            <v>17.96</v>
          </cell>
          <cell r="I441">
            <v>4.7414400000000008</v>
          </cell>
        </row>
        <row r="443">
          <cell r="B443" t="str">
            <v>COMP 051</v>
          </cell>
          <cell r="E443" t="str">
            <v>CURVA 90 GRAUS, LONGA, DE PVC RIGIDO ROSCAVEL, DE 1 1/2", PARA ELETRODUTO - FORNECIMENTO E INSTALAÇAO</v>
          </cell>
          <cell r="F443" t="str">
            <v>UNI</v>
          </cell>
          <cell r="G443">
            <v>1</v>
          </cell>
          <cell r="I443">
            <v>14.6868</v>
          </cell>
        </row>
        <row r="444">
          <cell r="B444" t="str">
            <v>INSUMO</v>
          </cell>
          <cell r="C444" t="str">
            <v>SINAPI</v>
          </cell>
          <cell r="D444">
            <v>1875</v>
          </cell>
          <cell r="E444" t="str">
            <v>CURVA 90 GRAUS, LONGA, DE PVC RIGIDO ROSCAVEL, DE 1 1/2", PARA ELETRODUTO</v>
          </cell>
          <cell r="F444" t="str">
            <v xml:space="preserve">UN    </v>
          </cell>
          <cell r="G444">
            <v>1</v>
          </cell>
          <cell r="H444">
            <v>3.75</v>
          </cell>
          <cell r="I444">
            <v>3.75</v>
          </cell>
        </row>
        <row r="445">
          <cell r="B445" t="str">
            <v>COMPOSICAO</v>
          </cell>
          <cell r="C445" t="str">
            <v>SINAPI</v>
          </cell>
          <cell r="D445">
            <v>88247</v>
          </cell>
          <cell r="E445" t="str">
            <v>AUXILIAR DE ELETRICISTA COM ENCARGOS COMPLEMENTARES</v>
          </cell>
          <cell r="F445" t="str">
            <v>H</v>
          </cell>
          <cell r="G445">
            <v>0.33600000000000002</v>
          </cell>
          <cell r="H445">
            <v>14.59</v>
          </cell>
          <cell r="I445">
            <v>4.9022399999999999</v>
          </cell>
        </row>
        <row r="446">
          <cell r="B446" t="str">
            <v>COMPOSICAO</v>
          </cell>
          <cell r="C446" t="str">
            <v>SINAPI</v>
          </cell>
          <cell r="D446">
            <v>88264</v>
          </cell>
          <cell r="E446" t="str">
            <v>ELETRICISTA COM ENCARGOS COMPLEMENTARES</v>
          </cell>
          <cell r="F446" t="str">
            <v>H</v>
          </cell>
          <cell r="G446">
            <v>0.33600000000000002</v>
          </cell>
          <cell r="H446">
            <v>17.96</v>
          </cell>
          <cell r="I446">
            <v>6.0345600000000008</v>
          </cell>
        </row>
        <row r="448">
          <cell r="B448" t="str">
            <v>COMP 052</v>
          </cell>
          <cell r="E448" t="str">
            <v xml:space="preserve">CURVA 90 GRAUS, LONGA, DE PVC RIGIDO ROSCAVEL, DE 3/4", PARA ELETRODUTO - FORNECIMENTO E INSTALAÇÃO </v>
          </cell>
          <cell r="F448" t="str">
            <v>UNI</v>
          </cell>
          <cell r="G448">
            <v>1</v>
          </cell>
          <cell r="I448">
            <v>12.7468</v>
          </cell>
        </row>
        <row r="449">
          <cell r="B449" t="str">
            <v>INSUMO</v>
          </cell>
          <cell r="C449" t="str">
            <v>SINAPI</v>
          </cell>
          <cell r="D449">
            <v>1879</v>
          </cell>
          <cell r="E449" t="str">
            <v>CURVA 90 GRAUS, LONGA, DE PVC RIGIDO ROSCAVEL, DE 3/4", PARA ELETRODUTO</v>
          </cell>
          <cell r="F449" t="str">
            <v xml:space="preserve">UN    </v>
          </cell>
          <cell r="G449">
            <v>1</v>
          </cell>
          <cell r="H449">
            <v>1.81</v>
          </cell>
          <cell r="I449">
            <v>1.81</v>
          </cell>
        </row>
        <row r="450">
          <cell r="B450" t="str">
            <v>COMPOSICAO</v>
          </cell>
          <cell r="C450" t="str">
            <v>SINAPI</v>
          </cell>
          <cell r="D450">
            <v>88247</v>
          </cell>
          <cell r="E450" t="str">
            <v>AUXILIAR DE ELETRICISTA COM ENCARGOS COMPLEMENTARES</v>
          </cell>
          <cell r="F450" t="str">
            <v>H</v>
          </cell>
          <cell r="G450">
            <v>0.33600000000000002</v>
          </cell>
          <cell r="H450">
            <v>14.59</v>
          </cell>
          <cell r="I450">
            <v>4.9022399999999999</v>
          </cell>
        </row>
        <row r="451">
          <cell r="B451" t="str">
            <v>COMPOSICAO</v>
          </cell>
          <cell r="C451" t="str">
            <v>SINAPI</v>
          </cell>
          <cell r="D451">
            <v>88264</v>
          </cell>
          <cell r="E451" t="str">
            <v>ELETRICISTA COM ENCARGOS COMPLEMENTARES</v>
          </cell>
          <cell r="F451" t="str">
            <v>H</v>
          </cell>
          <cell r="G451">
            <v>0.33600000000000002</v>
          </cell>
          <cell r="H451">
            <v>17.96</v>
          </cell>
          <cell r="I451">
            <v>6.0345600000000008</v>
          </cell>
        </row>
        <row r="453">
          <cell r="B453" t="str">
            <v>COMP 053</v>
          </cell>
          <cell r="E453" t="str">
            <v>LUVA PARA ELETRODUTO, EM ACO GALVANIZADO ELETROLITICO, DIAMETRO DE 65 MM (2 1/2") -  FORNECIMENTO E INSTALAÇÃO</v>
          </cell>
          <cell r="F453" t="str">
            <v>UNI</v>
          </cell>
          <cell r="G453">
            <v>1</v>
          </cell>
          <cell r="I453">
            <v>12.72073</v>
          </cell>
        </row>
        <row r="454">
          <cell r="B454" t="str">
            <v>INSUMO</v>
          </cell>
          <cell r="C454" t="str">
            <v>SINAPI</v>
          </cell>
          <cell r="D454">
            <v>2640</v>
          </cell>
          <cell r="E454" t="str">
            <v>LUVA PARA ELETRODUTO, EM ACO GALVANIZADO ELETROLITICO, DIAMETRO DE 65 MM (2 1/2")</v>
          </cell>
          <cell r="F454" t="str">
            <v xml:space="preserve">UN    </v>
          </cell>
          <cell r="G454">
            <v>1</v>
          </cell>
          <cell r="H454">
            <v>5.41</v>
          </cell>
          <cell r="I454">
            <v>5.41</v>
          </cell>
        </row>
        <row r="455">
          <cell r="B455" t="str">
            <v>COMPOSICAO</v>
          </cell>
          <cell r="C455" t="str">
            <v>SINAPI</v>
          </cell>
          <cell r="D455">
            <v>88247</v>
          </cell>
          <cell r="E455" t="str">
            <v>AUXILIAR DE ELETRICISTA COM ENCARGOS COMPLEMENTARES</v>
          </cell>
          <cell r="F455" t="str">
            <v>H</v>
          </cell>
          <cell r="G455">
            <v>0.22459999999999999</v>
          </cell>
          <cell r="H455">
            <v>14.59</v>
          </cell>
          <cell r="I455">
            <v>3.2769139999999997</v>
          </cell>
        </row>
        <row r="456">
          <cell r="B456" t="str">
            <v>COMPOSICAO</v>
          </cell>
          <cell r="C456" t="str">
            <v>SINAPI</v>
          </cell>
          <cell r="D456">
            <v>88264</v>
          </cell>
          <cell r="E456" t="str">
            <v>ELETRICISTA COM ENCARGOS COMPLEMENTARES</v>
          </cell>
          <cell r="F456" t="str">
            <v>H</v>
          </cell>
          <cell r="G456">
            <v>0.22459999999999999</v>
          </cell>
          <cell r="H456">
            <v>17.96</v>
          </cell>
          <cell r="I456">
            <v>4.0338159999999998</v>
          </cell>
        </row>
        <row r="458">
          <cell r="B458" t="str">
            <v>COMP 054</v>
          </cell>
          <cell r="E458" t="str">
            <v>FITA ISOLANTE DE BORRACHA AUTOFUSAO, USO ATE 69 KV (ALTA TENSAO) - FORNECIMENTO E INSTALAÇÃO</v>
          </cell>
          <cell r="F458" t="str">
            <v xml:space="preserve">M     </v>
          </cell>
          <cell r="G458">
            <v>1</v>
          </cell>
          <cell r="I458">
            <v>3.8892000000000002</v>
          </cell>
        </row>
        <row r="459">
          <cell r="B459" t="str">
            <v>INSUMO</v>
          </cell>
          <cell r="C459" t="str">
            <v>SINAPI</v>
          </cell>
          <cell r="D459">
            <v>404</v>
          </cell>
          <cell r="E459" t="str">
            <v>FITA ISOLANTE DE BORRACHA AUTOFUSAO, USO ATE 69 KV (ALTA TENSAO)</v>
          </cell>
          <cell r="F459" t="str">
            <v xml:space="preserve">M     </v>
          </cell>
          <cell r="G459">
            <v>1.02</v>
          </cell>
          <cell r="H459">
            <v>1.7</v>
          </cell>
          <cell r="I459">
            <v>1.734</v>
          </cell>
        </row>
        <row r="460">
          <cell r="B460" t="str">
            <v>COMPOSICAO</v>
          </cell>
          <cell r="C460" t="str">
            <v>SINAPI</v>
          </cell>
          <cell r="D460">
            <v>88264</v>
          </cell>
          <cell r="E460" t="str">
            <v>ELETRICISTA COM ENCARGOS COMPLEMENTARES</v>
          </cell>
          <cell r="F460" t="str">
            <v>H</v>
          </cell>
          <cell r="G460">
            <v>0.12</v>
          </cell>
          <cell r="H460">
            <v>17.96</v>
          </cell>
          <cell r="I460">
            <v>2.1552000000000002</v>
          </cell>
        </row>
        <row r="462">
          <cell r="B462" t="str">
            <v>COMP 055</v>
          </cell>
          <cell r="E462" t="str">
            <v xml:space="preserve">VARIADOR DE VELOCIDADE PARA VENTILADOR 127V, 150W + 2 INTERRUPTORES PARALELOS, PARA REVERSAO E LAMPADA, CONJUNTO MONTADO PARA EMBUTIR 4" X 2" (PLACA + SUPORTE + MODULOS) - FORNECIMENTO E INSTALAÇÃO </v>
          </cell>
          <cell r="F462" t="str">
            <v>UNI</v>
          </cell>
          <cell r="G462">
            <v>1</v>
          </cell>
          <cell r="I462">
            <v>37.707500000000003</v>
          </cell>
        </row>
        <row r="463">
          <cell r="B463" t="str">
            <v>INSUMO</v>
          </cell>
          <cell r="C463" t="str">
            <v>SINAPI</v>
          </cell>
          <cell r="D463">
            <v>38089</v>
          </cell>
          <cell r="E463" t="str">
            <v>VARIADOR DE VELOCIDADE PARA VENTILADOR 127V, 150W + 2 INTERRUPTORES PARALELOS, PARA REVERSAO E LAMPADA, CONJUNTO MONTADO PARA EMBUTIR 4" X 2" (PLACA + SUPORTE + MODULOS)</v>
          </cell>
          <cell r="F463" t="str">
            <v xml:space="preserve">UN    </v>
          </cell>
          <cell r="G463">
            <v>1</v>
          </cell>
          <cell r="H463">
            <v>29.57</v>
          </cell>
          <cell r="I463">
            <v>29.57</v>
          </cell>
        </row>
        <row r="464">
          <cell r="B464" t="str">
            <v>COMPOSICAO</v>
          </cell>
          <cell r="C464" t="str">
            <v>SINAPI</v>
          </cell>
          <cell r="D464">
            <v>88247</v>
          </cell>
          <cell r="E464" t="str">
            <v>AUXILIAR DE ELETRICISTA COM ENCARGOS COMPLEMENTARES</v>
          </cell>
          <cell r="F464" t="str">
            <v>H</v>
          </cell>
          <cell r="G464">
            <v>0.25</v>
          </cell>
          <cell r="H464">
            <v>14.59</v>
          </cell>
          <cell r="I464">
            <v>3.6475</v>
          </cell>
        </row>
        <row r="465">
          <cell r="B465" t="str">
            <v>COMPOSICAO</v>
          </cell>
          <cell r="C465" t="str">
            <v>SINAPI</v>
          </cell>
          <cell r="D465">
            <v>88264</v>
          </cell>
          <cell r="E465" t="str">
            <v>ELETRICISTA COM ENCARGOS COMPLEMENTARES</v>
          </cell>
          <cell r="F465" t="str">
            <v>H</v>
          </cell>
          <cell r="G465">
            <v>0.25</v>
          </cell>
          <cell r="H465">
            <v>17.96</v>
          </cell>
          <cell r="I465">
            <v>4.49</v>
          </cell>
        </row>
        <row r="467">
          <cell r="B467" t="str">
            <v>COMP 056</v>
          </cell>
          <cell r="E467" t="str">
            <v>VENTILADOR DE TETO SIMPLES - FORNECIMENTO E INSTALAÇÃO</v>
          </cell>
          <cell r="F467" t="str">
            <v>UNI</v>
          </cell>
          <cell r="G467">
            <v>1</v>
          </cell>
          <cell r="I467">
            <v>242.55</v>
          </cell>
        </row>
        <row r="468">
          <cell r="B468" t="str">
            <v>INSUMO</v>
          </cell>
          <cell r="C468" t="str">
            <v>MERCADO</v>
          </cell>
          <cell r="E468" t="str">
            <v xml:space="preserve">VENTILADOR DE TETO SIMPLES </v>
          </cell>
          <cell r="F468" t="str">
            <v>UNI</v>
          </cell>
          <cell r="G468">
            <v>1</v>
          </cell>
          <cell r="H468">
            <v>210</v>
          </cell>
          <cell r="I468">
            <v>210</v>
          </cell>
        </row>
        <row r="469">
          <cell r="B469" t="str">
            <v>COMPOSICAO</v>
          </cell>
          <cell r="C469" t="str">
            <v>SINAPI</v>
          </cell>
          <cell r="D469">
            <v>88247</v>
          </cell>
          <cell r="E469" t="str">
            <v>AUXILIAR DE ELETRICISTA COM ENCARGOS COMPLEMENTARES</v>
          </cell>
          <cell r="F469" t="str">
            <v>H</v>
          </cell>
          <cell r="G469">
            <v>1</v>
          </cell>
          <cell r="H469">
            <v>14.59</v>
          </cell>
          <cell r="I469">
            <v>14.59</v>
          </cell>
        </row>
        <row r="470">
          <cell r="B470" t="str">
            <v>COMPOSICAO</v>
          </cell>
          <cell r="C470" t="str">
            <v>SINAPI</v>
          </cell>
          <cell r="D470">
            <v>88264</v>
          </cell>
          <cell r="E470" t="str">
            <v>ELETRICISTA COM ENCARGOS COMPLEMENTARES</v>
          </cell>
          <cell r="F470" t="str">
            <v>H</v>
          </cell>
          <cell r="G470">
            <v>1</v>
          </cell>
          <cell r="H470">
            <v>17.96</v>
          </cell>
          <cell r="I470">
            <v>17.96</v>
          </cell>
        </row>
        <row r="472">
          <cell r="B472" t="str">
            <v>COMP 057</v>
          </cell>
          <cell r="E472" t="str">
            <v>DISPOSITIVO DPS CLASSE II, 1 POLO, TENSAO MAXIMA DE 175 V, CORRENTE MAXIMA DE *45* KA (TIPO AC) - FORNECIMENTO E INSTALAÇAO</v>
          </cell>
          <cell r="F472" t="str">
            <v>UNI</v>
          </cell>
          <cell r="G472">
            <v>1</v>
          </cell>
          <cell r="I472">
            <v>117.16499999999999</v>
          </cell>
        </row>
        <row r="473">
          <cell r="B473" t="str">
            <v>INSUMO</v>
          </cell>
          <cell r="C473" t="str">
            <v>SINAPI</v>
          </cell>
          <cell r="D473">
            <v>39467</v>
          </cell>
          <cell r="E473" t="str">
            <v>DISPOSITIVO DPS CLASSE II, 1 POLO, TENSAO MAXIMA DE 175 V, CORRENTE MAXIMA DE *45* KA (TIPO AC)</v>
          </cell>
          <cell r="F473" t="str">
            <v xml:space="preserve">UN    </v>
          </cell>
          <cell r="G473">
            <v>1</v>
          </cell>
          <cell r="H473">
            <v>68.34</v>
          </cell>
          <cell r="I473">
            <v>68.34</v>
          </cell>
        </row>
        <row r="474">
          <cell r="B474" t="str">
            <v>COMPOSICAO</v>
          </cell>
          <cell r="C474" t="str">
            <v>SINAPI</v>
          </cell>
          <cell r="D474">
            <v>88247</v>
          </cell>
          <cell r="E474" t="str">
            <v>AUXILIAR DE ELETRICISTA COM ENCARGOS COMPLEMENTARES</v>
          </cell>
          <cell r="F474" t="str">
            <v>H</v>
          </cell>
          <cell r="G474">
            <v>1.5</v>
          </cell>
          <cell r="H474">
            <v>14.59</v>
          </cell>
          <cell r="I474">
            <v>21.884999999999998</v>
          </cell>
        </row>
        <row r="475">
          <cell r="B475" t="str">
            <v>COMPOSICAO</v>
          </cell>
          <cell r="C475" t="str">
            <v>SINAPI</v>
          </cell>
          <cell r="D475">
            <v>88264</v>
          </cell>
          <cell r="E475" t="str">
            <v>ELETRICISTA COM ENCARGOS COMPLEMENTARES</v>
          </cell>
          <cell r="F475" t="str">
            <v>H</v>
          </cell>
          <cell r="G475">
            <v>1.5</v>
          </cell>
          <cell r="H475">
            <v>17.96</v>
          </cell>
          <cell r="I475">
            <v>26.94</v>
          </cell>
        </row>
        <row r="477">
          <cell r="B477" t="str">
            <v>COMP 058</v>
          </cell>
          <cell r="E477" t="str">
            <v>ELETRODUTODUTO PEAD FLEXIVEL PAREDE SIMPLES, CORRUGACAO HELICOIDAL, COR PRETA, SEM ROSCA, DE 1 1/2",  PARA CABEAMENTO SUBTERRANEO (NBR 15715) - FORNECIMENTO E INSTALAÇÃO</v>
          </cell>
          <cell r="F477" t="str">
            <v>UNI</v>
          </cell>
          <cell r="G477">
            <v>1</v>
          </cell>
          <cell r="I477">
            <v>31.795000000000002</v>
          </cell>
        </row>
        <row r="478">
          <cell r="B478" t="str">
            <v>INSUMO</v>
          </cell>
          <cell r="C478" t="str">
            <v>SINAPI</v>
          </cell>
          <cell r="D478">
            <v>39246</v>
          </cell>
          <cell r="E478" t="str">
            <v>ELETRODUTODUTO PEAD FLEXIVEL PAREDE SIMPLES, CORRUGACAO HELICOIDAL, COR PRETA, SEM ROSCA, DE 1 1/2",  PARA CABEAMENTO SUBTERRANEO (NBR 15715)</v>
          </cell>
          <cell r="F478" t="str">
            <v xml:space="preserve">M     </v>
          </cell>
          <cell r="G478">
            <v>1</v>
          </cell>
          <cell r="H478">
            <v>2.5</v>
          </cell>
          <cell r="I478">
            <v>2.5</v>
          </cell>
        </row>
        <row r="479">
          <cell r="B479" t="str">
            <v>COMPOSICAO</v>
          </cell>
          <cell r="C479" t="str">
            <v>SINAPI</v>
          </cell>
          <cell r="D479">
            <v>88247</v>
          </cell>
          <cell r="E479" t="str">
            <v>AUXILIAR DE ELETRICISTA COM ENCARGOS COMPLEMENTARES</v>
          </cell>
          <cell r="F479" t="str">
            <v>H</v>
          </cell>
          <cell r="G479">
            <v>0.9</v>
          </cell>
          <cell r="H479">
            <v>14.59</v>
          </cell>
          <cell r="I479">
            <v>13.131</v>
          </cell>
        </row>
        <row r="480">
          <cell r="B480" t="str">
            <v>COMPOSICAO</v>
          </cell>
          <cell r="C480" t="str">
            <v>SINAPI</v>
          </cell>
          <cell r="D480">
            <v>88264</v>
          </cell>
          <cell r="E480" t="str">
            <v>ELETRICISTA COM ENCARGOS COMPLEMENTARES</v>
          </cell>
          <cell r="F480" t="str">
            <v>H</v>
          </cell>
          <cell r="G480">
            <v>0.9</v>
          </cell>
          <cell r="H480">
            <v>17.96</v>
          </cell>
          <cell r="I480">
            <v>16.164000000000001</v>
          </cell>
        </row>
        <row r="482">
          <cell r="B482" t="str">
            <v>COMP 059</v>
          </cell>
          <cell r="E482" t="str">
            <v>ELETRODUTO/DUTO PEAD FLEXIVEL PAREDE SIMPLES, CORRUGACAO HELICOIDAL, COR PRETA, SEM ROSCA, DE 2",  PARA CABEAMENTO SUBTERRANEO (NBR 15715) - FORNECIMENTO E INSTALAÇÃO</v>
          </cell>
          <cell r="F482" t="str">
            <v>UNI</v>
          </cell>
          <cell r="G482">
            <v>1</v>
          </cell>
          <cell r="I482">
            <v>32.895000000000003</v>
          </cell>
        </row>
        <row r="483">
          <cell r="B483" t="str">
            <v>INSUMO</v>
          </cell>
          <cell r="C483" t="str">
            <v>SINAPI</v>
          </cell>
          <cell r="D483">
            <v>2446</v>
          </cell>
          <cell r="E483" t="str">
            <v>ELETRODUTO/DUTO PEAD FLEXIVEL PAREDE SIMPLES, CORRUGACAO HELICOIDAL, COR PRETA, SEM ROSCA, DE 2",  PARA CABEAMENTO SUBTERRANEO (NBR 15715)</v>
          </cell>
          <cell r="F483" t="str">
            <v xml:space="preserve">M     </v>
          </cell>
          <cell r="G483">
            <v>1</v>
          </cell>
          <cell r="H483">
            <v>3.6</v>
          </cell>
          <cell r="I483">
            <v>3.6</v>
          </cell>
        </row>
        <row r="484">
          <cell r="B484" t="str">
            <v>COMPOSICAO</v>
          </cell>
          <cell r="C484" t="str">
            <v>SINAPI</v>
          </cell>
          <cell r="D484">
            <v>88247</v>
          </cell>
          <cell r="E484" t="str">
            <v>AUXILIAR DE ELETRICISTA COM ENCARGOS COMPLEMENTARES</v>
          </cell>
          <cell r="F484" t="str">
            <v>H</v>
          </cell>
          <cell r="G484">
            <v>0.9</v>
          </cell>
          <cell r="H484">
            <v>14.59</v>
          </cell>
          <cell r="I484">
            <v>13.131</v>
          </cell>
        </row>
        <row r="485">
          <cell r="B485" t="str">
            <v>COMPOSICAO</v>
          </cell>
          <cell r="C485" t="str">
            <v>SINAPI</v>
          </cell>
          <cell r="D485">
            <v>88264</v>
          </cell>
          <cell r="E485" t="str">
            <v>ELETRICISTA COM ENCARGOS COMPLEMENTARES</v>
          </cell>
          <cell r="F485" t="str">
            <v>H</v>
          </cell>
          <cell r="G485">
            <v>0.9</v>
          </cell>
          <cell r="H485">
            <v>17.96</v>
          </cell>
          <cell r="I485">
            <v>16.164000000000001</v>
          </cell>
        </row>
        <row r="487">
          <cell r="B487" t="str">
            <v>COMP 060</v>
          </cell>
          <cell r="E487" t="str">
            <v>ELETRODUTO/DUTO PEAD FLEXIVEL PAREDE SIMPLES, CORRUGACAO HELICOIDAL, COR PRETA, SEM ROSCA, DE 3",  PARA CABEAMENTO SUBTERRANEO (NBR 15715) - FORNECIMENTO E INSTALAÇÃO</v>
          </cell>
          <cell r="F487" t="str">
            <v>UNI</v>
          </cell>
          <cell r="G487">
            <v>1</v>
          </cell>
          <cell r="I487">
            <v>40.844999999999999</v>
          </cell>
        </row>
        <row r="488">
          <cell r="B488" t="str">
            <v>INSUMO</v>
          </cell>
          <cell r="C488" t="str">
            <v>SINAPI</v>
          </cell>
          <cell r="D488">
            <v>2442</v>
          </cell>
          <cell r="E488" t="str">
            <v>ELETRODUTO/DUTO PEAD FLEXIVEL PAREDE SIMPLES, CORRUGACAO HELICOIDAL, COR PRETA, SEM ROSCA, DE 3",  PARA CABEAMENTO SUBTERRANEO (NBR 15715)</v>
          </cell>
          <cell r="F488" t="str">
            <v xml:space="preserve">M     </v>
          </cell>
          <cell r="G488">
            <v>1</v>
          </cell>
          <cell r="H488">
            <v>5.04</v>
          </cell>
          <cell r="I488">
            <v>5.04</v>
          </cell>
        </row>
        <row r="489">
          <cell r="B489" t="str">
            <v>COMPOSICAO</v>
          </cell>
          <cell r="C489" t="str">
            <v>SINAPI</v>
          </cell>
          <cell r="D489">
            <v>88247</v>
          </cell>
          <cell r="E489" t="str">
            <v>AUXILIAR DE ELETRICISTA COM ENCARGOS COMPLEMENTARES</v>
          </cell>
          <cell r="F489" t="str">
            <v>H</v>
          </cell>
          <cell r="G489">
            <v>1.1000000000000001</v>
          </cell>
          <cell r="H489">
            <v>14.59</v>
          </cell>
          <cell r="I489">
            <v>16.048999999999999</v>
          </cell>
        </row>
        <row r="490">
          <cell r="B490" t="str">
            <v>COMPOSICAO</v>
          </cell>
          <cell r="C490" t="str">
            <v>SINAPI</v>
          </cell>
          <cell r="D490">
            <v>88264</v>
          </cell>
          <cell r="E490" t="str">
            <v>ELETRICISTA COM ENCARGOS COMPLEMENTARES</v>
          </cell>
          <cell r="F490" t="str">
            <v>H</v>
          </cell>
          <cell r="G490">
            <v>1.1000000000000001</v>
          </cell>
          <cell r="H490">
            <v>17.96</v>
          </cell>
          <cell r="I490">
            <v>19.756000000000004</v>
          </cell>
        </row>
        <row r="492">
          <cell r="B492" t="str">
            <v>COMP 061</v>
          </cell>
          <cell r="E492" t="str">
            <v>ELETRODUTODUTO PEAD FLEXIVEL PAREDE SIMPLES, CORRUGACAO HELICOIDAL, COR PRETA, SEM ROSCA, DE 4",  PARA CABEAMENTO SUBTERRANEO (NBR 15715) - FORNECIMENTO E INSTALAÇÃO</v>
          </cell>
          <cell r="F492" t="str">
            <v>UNI</v>
          </cell>
          <cell r="G492">
            <v>1</v>
          </cell>
          <cell r="I492">
            <v>43.186500000000009</v>
          </cell>
        </row>
        <row r="493">
          <cell r="B493" t="str">
            <v>INSUMO</v>
          </cell>
          <cell r="C493" t="str">
            <v>SINAPI</v>
          </cell>
          <cell r="D493">
            <v>39248</v>
          </cell>
          <cell r="E493" t="str">
            <v>ELETRODUTODUTO PEAD FLEXIVEL PAREDE SIMPLES, CORRUGACAO HELICOIDAL, COR PRETA, SEM ROSCA, DE 4",  PARA CABEAMENTO SUBTERRANEO (NBR 15715)</v>
          </cell>
          <cell r="F493" t="str">
            <v xml:space="preserve">M     </v>
          </cell>
          <cell r="G493">
            <v>1.05</v>
          </cell>
          <cell r="H493">
            <v>7.03</v>
          </cell>
          <cell r="I493">
            <v>7.3815000000000008</v>
          </cell>
        </row>
        <row r="494">
          <cell r="B494" t="str">
            <v>COMPOSICAO</v>
          </cell>
          <cell r="C494" t="str">
            <v>SINAPI</v>
          </cell>
          <cell r="D494">
            <v>88247</v>
          </cell>
          <cell r="E494" t="str">
            <v>AUXILIAR DE ELETRICISTA COM ENCARGOS COMPLEMENTARES</v>
          </cell>
          <cell r="F494" t="str">
            <v>H</v>
          </cell>
          <cell r="G494">
            <v>1.1000000000000001</v>
          </cell>
          <cell r="H494">
            <v>14.59</v>
          </cell>
          <cell r="I494">
            <v>16.048999999999999</v>
          </cell>
        </row>
        <row r="495">
          <cell r="B495" t="str">
            <v>COMPOSICAO</v>
          </cell>
          <cell r="C495" t="str">
            <v>SINAPI</v>
          </cell>
          <cell r="D495">
            <v>88264</v>
          </cell>
          <cell r="E495" t="str">
            <v>ELETRICISTA COM ENCARGOS COMPLEMENTARES</v>
          </cell>
          <cell r="F495" t="str">
            <v>H</v>
          </cell>
          <cell r="G495">
            <v>1.1000000000000001</v>
          </cell>
          <cell r="H495">
            <v>17.96</v>
          </cell>
          <cell r="I495">
            <v>19.756000000000004</v>
          </cell>
        </row>
        <row r="497">
          <cell r="B497" t="str">
            <v>COMP 062</v>
          </cell>
          <cell r="E497" t="str">
            <v>LUMINARIA DE TETO PLAFON/PLAFONIER EM PLASTICO COM BASE E27, POTENCIA MAXIMA 60 W (INCLUI LAMPADA) - FORNECIMENTO E INSTALAÇÃO</v>
          </cell>
          <cell r="F497" t="str">
            <v>UNI</v>
          </cell>
          <cell r="G497">
            <v>1</v>
          </cell>
          <cell r="I497">
            <v>58.390000000000008</v>
          </cell>
        </row>
        <row r="498">
          <cell r="B498" t="str">
            <v>INSUMO</v>
          </cell>
          <cell r="C498" t="str">
            <v>SINAPI</v>
          </cell>
          <cell r="D498">
            <v>38781</v>
          </cell>
          <cell r="E498" t="str">
            <v>LAMPADA FLUORESCENTE ESPIRAL BRANCA 45 W, BASE E27 (127/220 V)</v>
          </cell>
          <cell r="F498" t="str">
            <v xml:space="preserve">UN    </v>
          </cell>
          <cell r="G498">
            <v>1</v>
          </cell>
          <cell r="H498">
            <v>30.12</v>
          </cell>
          <cell r="I498">
            <v>30.12</v>
          </cell>
        </row>
        <row r="499">
          <cell r="B499" t="str">
            <v>COMPOSICAO</v>
          </cell>
          <cell r="C499" t="str">
            <v>SINAPI</v>
          </cell>
          <cell r="D499">
            <v>38773</v>
          </cell>
          <cell r="E499" t="str">
            <v>LUMINARIA DE TETO PLAFON/PLAFONIER EM PLASTICO COM BASE E27, POTENCIA MAXIMA 60 W (NAO INCLUI LAMPADA)</v>
          </cell>
          <cell r="F499" t="str">
            <v xml:space="preserve">UN    </v>
          </cell>
          <cell r="G499">
            <v>1</v>
          </cell>
          <cell r="H499">
            <v>2.23</v>
          </cell>
          <cell r="I499">
            <v>2.23</v>
          </cell>
        </row>
        <row r="500">
          <cell r="B500" t="str">
            <v>COMPOSICAO</v>
          </cell>
          <cell r="C500" t="str">
            <v>SINAPI</v>
          </cell>
          <cell r="D500">
            <v>88247</v>
          </cell>
          <cell r="E500" t="str">
            <v>AUXILIAR DE ELETRICISTA COM ENCARGOS COMPLEMENTARES</v>
          </cell>
          <cell r="F500" t="str">
            <v>H</v>
          </cell>
          <cell r="G500">
            <v>0.8</v>
          </cell>
          <cell r="H500">
            <v>14.59</v>
          </cell>
          <cell r="I500">
            <v>11.672000000000001</v>
          </cell>
        </row>
        <row r="501">
          <cell r="B501" t="str">
            <v>COMPOSICAO</v>
          </cell>
          <cell r="C501" t="str">
            <v>SINAPI</v>
          </cell>
          <cell r="D501">
            <v>88264</v>
          </cell>
          <cell r="E501" t="str">
            <v>ELETRICISTA COM ENCARGOS COMPLEMENTARES</v>
          </cell>
          <cell r="F501" t="str">
            <v>H</v>
          </cell>
          <cell r="G501">
            <v>0.8</v>
          </cell>
          <cell r="H501">
            <v>17.96</v>
          </cell>
          <cell r="I501">
            <v>14.368000000000002</v>
          </cell>
        </row>
        <row r="503">
          <cell r="B503" t="str">
            <v>COMP 063</v>
          </cell>
          <cell r="E503" t="str">
            <v xml:space="preserve">CAIXA INSPECAO EM CONCRETO PARA ATERRAMENTO E PARA RAIOS DIAMETRO = 300 MM COM TAMPA -  FORNECIMENTO E INSTALAÇÃO </v>
          </cell>
          <cell r="F503" t="str">
            <v>UNI</v>
          </cell>
          <cell r="G503">
            <v>1</v>
          </cell>
          <cell r="I503">
            <v>175.185</v>
          </cell>
        </row>
        <row r="504">
          <cell r="B504" t="str">
            <v>INSUMO</v>
          </cell>
          <cell r="C504" t="str">
            <v>SINAPI</v>
          </cell>
          <cell r="D504">
            <v>34641</v>
          </cell>
          <cell r="E504" t="str">
            <v>CAIXA INSPECAO EM CONCRETO PARA ATERRAMENTO E PARA RAIOS DIAMETRO = 300 MM</v>
          </cell>
          <cell r="F504" t="str">
            <v xml:space="preserve">UN    </v>
          </cell>
          <cell r="G504">
            <v>1</v>
          </cell>
          <cell r="H504">
            <v>55.04</v>
          </cell>
          <cell r="I504">
            <v>55.04</v>
          </cell>
        </row>
        <row r="505">
          <cell r="B505" t="str">
            <v>COMPOSICAO</v>
          </cell>
          <cell r="C505" t="str">
            <v>SINAPI</v>
          </cell>
          <cell r="D505">
            <v>88247</v>
          </cell>
          <cell r="E505" t="str">
            <v>AUXILIAR DE ELETRICISTA COM ENCARGOS COMPLEMENTARES</v>
          </cell>
          <cell r="F505" t="str">
            <v>H</v>
          </cell>
          <cell r="G505">
            <v>1.1000000000000001</v>
          </cell>
          <cell r="H505">
            <v>14.59</v>
          </cell>
          <cell r="I505">
            <v>16.048999999999999</v>
          </cell>
        </row>
        <row r="506">
          <cell r="B506" t="str">
            <v>COMPOSICAO</v>
          </cell>
          <cell r="C506" t="str">
            <v>SINAPI</v>
          </cell>
          <cell r="D506">
            <v>88264</v>
          </cell>
          <cell r="E506" t="str">
            <v>ELETRICISTA COM ENCARGOS COMPLEMENTARES</v>
          </cell>
          <cell r="F506" t="str">
            <v>H</v>
          </cell>
          <cell r="G506">
            <v>1.1000000000000001</v>
          </cell>
          <cell r="H506">
            <v>17.96</v>
          </cell>
          <cell r="I506">
            <v>19.756000000000004</v>
          </cell>
        </row>
        <row r="507">
          <cell r="B507" t="str">
            <v>INSUMO</v>
          </cell>
          <cell r="C507" t="str">
            <v>SINAPI</v>
          </cell>
          <cell r="D507">
            <v>11315</v>
          </cell>
          <cell r="E507" t="str">
            <v>TAMPAO FOFO SIMPLES COM BASE, CLASSE A15 CARGA MAX 1,5 T, 300 X 300 MM, REDE PLUVIAL/ESGOTO</v>
          </cell>
          <cell r="F507" t="str">
            <v xml:space="preserve">UN    </v>
          </cell>
          <cell r="G507">
            <v>1</v>
          </cell>
          <cell r="H507">
            <v>84.34</v>
          </cell>
          <cell r="I507">
            <v>84.34</v>
          </cell>
        </row>
        <row r="509">
          <cell r="B509" t="str">
            <v>COMP 064</v>
          </cell>
          <cell r="E509" t="str">
            <v>ISOLADOR DE PORCELANA SUSPENSO, DISCO TIPO GARFO OLHAL, DIAMETRO DE 152 MM, PARA TENSAO DE *15* KV - FORNECIMENTO E INSTALAÇÃO</v>
          </cell>
          <cell r="F509" t="str">
            <v>UNI</v>
          </cell>
          <cell r="G509">
            <v>1</v>
          </cell>
          <cell r="I509">
            <v>77.362499999999997</v>
          </cell>
        </row>
        <row r="510">
          <cell r="B510" t="str">
            <v>INSUMO</v>
          </cell>
          <cell r="C510" t="str">
            <v>SINAPI</v>
          </cell>
          <cell r="D510">
            <v>3405</v>
          </cell>
          <cell r="E510" t="str">
            <v>ISOLADOR DE PORCELANA SUSPENSO, DISCO TIPO GARFO OLHAL, DIAMETRO DE 152 MM, PARA TENSAO DE *15* KV</v>
          </cell>
          <cell r="F510" t="str">
            <v xml:space="preserve">UN    </v>
          </cell>
          <cell r="G510">
            <v>1</v>
          </cell>
          <cell r="H510">
            <v>59.46</v>
          </cell>
          <cell r="I510">
            <v>59.46</v>
          </cell>
        </row>
        <row r="511">
          <cell r="B511" t="str">
            <v>COMPOSICAO</v>
          </cell>
          <cell r="C511" t="str">
            <v>SINAPI</v>
          </cell>
          <cell r="D511">
            <v>88247</v>
          </cell>
          <cell r="E511" t="str">
            <v>AUXILIAR DE ELETRICISTA COM ENCARGOS COMPLEMENTARES</v>
          </cell>
          <cell r="F511" t="str">
            <v>H</v>
          </cell>
          <cell r="G511">
            <v>0.55000000000000004</v>
          </cell>
          <cell r="H511">
            <v>14.59</v>
          </cell>
          <cell r="I511">
            <v>8.0244999999999997</v>
          </cell>
        </row>
        <row r="512">
          <cell r="B512" t="str">
            <v>COMPOSICAO</v>
          </cell>
          <cell r="C512" t="str">
            <v>SINAPI</v>
          </cell>
          <cell r="D512">
            <v>88264</v>
          </cell>
          <cell r="E512" t="str">
            <v>ELETRICISTA COM ENCARGOS COMPLEMENTARES</v>
          </cell>
          <cell r="F512" t="str">
            <v>H</v>
          </cell>
          <cell r="G512">
            <v>0.55000000000000004</v>
          </cell>
          <cell r="H512">
            <v>17.96</v>
          </cell>
          <cell r="I512">
            <v>9.8780000000000019</v>
          </cell>
        </row>
        <row r="514">
          <cell r="B514" t="str">
            <v>COMP 065</v>
          </cell>
          <cell r="E514" t="str">
            <v>ELETRODUTO EM ACO GALVANIZADO ELETROLITICO, SEMI-PESADO, DIAMETRO 2.1/2", PAREDE DE 1,52 MM -  FORNECIMENTO E INSTALAÇÃO</v>
          </cell>
          <cell r="F514" t="str">
            <v>M</v>
          </cell>
          <cell r="G514">
            <v>1</v>
          </cell>
          <cell r="I514">
            <v>42.802464999999998</v>
          </cell>
        </row>
        <row r="515">
          <cell r="B515" t="str">
            <v>INSUMO</v>
          </cell>
          <cell r="C515" t="str">
            <v>SINAPI</v>
          </cell>
          <cell r="D515">
            <v>21131</v>
          </cell>
          <cell r="E515" t="str">
            <v>ELETRODUTO EM ACO GALVANIZADO ELETROLITICO, SEMI-PESADO, DIAMETRO 2 1/2", PAREDE DE 1,52 MM</v>
          </cell>
          <cell r="F515" t="str">
            <v xml:space="preserve">M     </v>
          </cell>
          <cell r="G515">
            <v>1.05</v>
          </cell>
          <cell r="H515">
            <v>29.92</v>
          </cell>
          <cell r="I515">
            <v>31.416000000000004</v>
          </cell>
        </row>
        <row r="516">
          <cell r="B516" t="str">
            <v>COMPOSICAO</v>
          </cell>
          <cell r="C516" t="str">
            <v>SINAPI</v>
          </cell>
          <cell r="D516">
            <v>88247</v>
          </cell>
          <cell r="E516" t="str">
            <v>AUXILIAR DE ELETRICISTA COM ENCARGOS COMPLEMENTARES</v>
          </cell>
          <cell r="F516" t="str">
            <v>H</v>
          </cell>
          <cell r="G516">
            <v>0.23430000000000001</v>
          </cell>
          <cell r="H516">
            <v>14.59</v>
          </cell>
          <cell r="I516">
            <v>3.4184369999999999</v>
          </cell>
        </row>
        <row r="517">
          <cell r="B517" t="str">
            <v>COMPOSICAO</v>
          </cell>
          <cell r="C517" t="str">
            <v>SINAPI</v>
          </cell>
          <cell r="D517">
            <v>88264</v>
          </cell>
          <cell r="E517" t="str">
            <v>ELETRICISTA COM ENCARGOS COMPLEMENTARES</v>
          </cell>
          <cell r="F517" t="str">
            <v>H</v>
          </cell>
          <cell r="G517">
            <v>0.23430000000000001</v>
          </cell>
          <cell r="H517">
            <v>17.96</v>
          </cell>
          <cell r="I517">
            <v>4.2080280000000005</v>
          </cell>
        </row>
        <row r="518">
          <cell r="B518" t="str">
            <v>COMPOSICAO</v>
          </cell>
          <cell r="C518" t="str">
            <v>SINAPI</v>
          </cell>
          <cell r="D518">
            <v>91174</v>
          </cell>
          <cell r="E518" t="str">
            <v>FIXAÇÃO DE TUBOS VERTICAIS DE PPR DIÂMETROS MAIORES QUE 40 MM E MENORES OU IGUAIS A 75 MM COM ABRAÇADEIRA METÁLICA RÍGIDA TIPO D 1 1/2", FIXADA EM PERFILADO EM ALVENARIA. AF_05/2015</v>
          </cell>
          <cell r="F518" t="str">
            <v>M</v>
          </cell>
          <cell r="G518">
            <v>2</v>
          </cell>
          <cell r="H518">
            <v>1.88</v>
          </cell>
          <cell r="I518">
            <v>3.76</v>
          </cell>
        </row>
        <row r="520">
          <cell r="B520" t="str">
            <v>COMP 066</v>
          </cell>
          <cell r="E520" t="str">
            <v>QUADRO DE DISTRIBUICAO COM BARRAMENTO TRIFASICO, DE EMBUTIR, EM CHAPA DE ACO GALVANIZADO, PARA 12 DISJUNTORES DIN, 100 A SEM BARRAMENTO - FORNECIMENTO E INSTALAÇÃO</v>
          </cell>
          <cell r="F520" t="str">
            <v>UNI</v>
          </cell>
          <cell r="G520">
            <v>1</v>
          </cell>
          <cell r="I520">
            <v>270.57</v>
          </cell>
        </row>
        <row r="521">
          <cell r="B521" t="str">
            <v>INSUMO</v>
          </cell>
          <cell r="C521" t="str">
            <v>SINAPI</v>
          </cell>
          <cell r="D521">
            <v>13393</v>
          </cell>
          <cell r="E521" t="str">
            <v>QUADRO DE DISTRIBUICAO COM BARRAMENTO TRIFASICO, DE EMBUTIR, EM CHAPA DE ACO GALVANIZADO, PARA 12 DISJUNTORES DIN, 100 A</v>
          </cell>
          <cell r="F521" t="str">
            <v xml:space="preserve">UN    </v>
          </cell>
          <cell r="G521">
            <v>1</v>
          </cell>
          <cell r="H521">
            <v>238.02</v>
          </cell>
          <cell r="I521">
            <v>238.02</v>
          </cell>
        </row>
        <row r="522">
          <cell r="B522" t="str">
            <v>COMPOSICAO</v>
          </cell>
          <cell r="C522" t="str">
            <v>SINAPI</v>
          </cell>
          <cell r="D522">
            <v>88247</v>
          </cell>
          <cell r="E522" t="str">
            <v>AUXILIAR DE ELETRICISTA COM ENCARGOS COMPLEMENTARES</v>
          </cell>
          <cell r="F522" t="str">
            <v>H</v>
          </cell>
          <cell r="G522">
            <v>1</v>
          </cell>
          <cell r="H522">
            <v>14.59</v>
          </cell>
          <cell r="I522">
            <v>14.59</v>
          </cell>
        </row>
        <row r="523">
          <cell r="B523" t="str">
            <v>COMPOSICAO</v>
          </cell>
          <cell r="C523" t="str">
            <v>SINAPI</v>
          </cell>
          <cell r="D523">
            <v>88264</v>
          </cell>
          <cell r="E523" t="str">
            <v>ELETRICISTA COM ENCARGOS COMPLEMENTARES</v>
          </cell>
          <cell r="F523" t="str">
            <v>H</v>
          </cell>
          <cell r="G523">
            <v>1</v>
          </cell>
          <cell r="H523">
            <v>17.96</v>
          </cell>
          <cell r="I523">
            <v>17.96</v>
          </cell>
        </row>
        <row r="525">
          <cell r="B525" t="str">
            <v>COMP 067</v>
          </cell>
          <cell r="E525" t="str">
            <v>CAIXA DE AQUALIZAÇÃO DE POTENCIAS 200X200MM - FORNCIMENTO E INSTALAÇÃO</v>
          </cell>
          <cell r="F525" t="str">
            <v>UNI</v>
          </cell>
          <cell r="G525">
            <v>1</v>
          </cell>
          <cell r="I525">
            <v>165.92250000000001</v>
          </cell>
        </row>
        <row r="526">
          <cell r="B526" t="str">
            <v>INSUMO</v>
          </cell>
          <cell r="C526" t="str">
            <v>MERCADO</v>
          </cell>
          <cell r="E526" t="str">
            <v>CAIXA DE AQUALIZAÇÃO DE POTENCIAS 200X200MM</v>
          </cell>
          <cell r="F526" t="str">
            <v>UNI</v>
          </cell>
          <cell r="G526">
            <v>1</v>
          </cell>
          <cell r="H526">
            <v>135</v>
          </cell>
          <cell r="I526">
            <v>135</v>
          </cell>
        </row>
        <row r="527">
          <cell r="B527" t="str">
            <v>COMPOSICAO</v>
          </cell>
          <cell r="C527" t="str">
            <v>SINAPI</v>
          </cell>
          <cell r="D527">
            <v>88247</v>
          </cell>
          <cell r="E527" t="str">
            <v>AUXILIAR DE ELETRICISTA COM ENCARGOS COMPLEMENTARES</v>
          </cell>
          <cell r="F527" t="str">
            <v>H</v>
          </cell>
          <cell r="G527">
            <v>0.95</v>
          </cell>
          <cell r="H527">
            <v>14.59</v>
          </cell>
          <cell r="I527">
            <v>13.8605</v>
          </cell>
        </row>
        <row r="528">
          <cell r="B528" t="str">
            <v>COMPOSICAO</v>
          </cell>
          <cell r="C528" t="str">
            <v>SINAPI</v>
          </cell>
          <cell r="D528">
            <v>88264</v>
          </cell>
          <cell r="E528" t="str">
            <v>ELETRICISTA COM ENCARGOS COMPLEMENTARES</v>
          </cell>
          <cell r="F528" t="str">
            <v>H</v>
          </cell>
          <cell r="G528">
            <v>0.95</v>
          </cell>
          <cell r="H528">
            <v>17.96</v>
          </cell>
          <cell r="I528">
            <v>17.062000000000001</v>
          </cell>
        </row>
        <row r="530">
          <cell r="B530" t="str">
            <v>POSTO DE TRANSFORMAÇÃO 15KVA</v>
          </cell>
        </row>
        <row r="532">
          <cell r="B532" t="str">
            <v>COMP 069</v>
          </cell>
          <cell r="E532" t="str">
            <v>ANEL DE AMARRAÇÃO</v>
          </cell>
          <cell r="F532" t="str">
            <v>UN</v>
          </cell>
          <cell r="I532">
            <v>9.4725000000000001</v>
          </cell>
        </row>
        <row r="533">
          <cell r="B533" t="str">
            <v/>
          </cell>
          <cell r="C533" t="str">
            <v>SINAPI</v>
          </cell>
          <cell r="D533">
            <v>88264</v>
          </cell>
          <cell r="E533" t="str">
            <v>ELETRICISTA COM ENCARGOS COMPLEMENTARES</v>
          </cell>
          <cell r="F533" t="str">
            <v>H</v>
          </cell>
          <cell r="G533">
            <v>0.15</v>
          </cell>
          <cell r="H533">
            <v>17.96</v>
          </cell>
          <cell r="I533">
            <v>2.694</v>
          </cell>
        </row>
        <row r="534">
          <cell r="B534" t="str">
            <v/>
          </cell>
          <cell r="C534" t="str">
            <v>SINAPI</v>
          </cell>
          <cell r="D534">
            <v>88247</v>
          </cell>
          <cell r="E534" t="str">
            <v>AUXILIAR DE ELETRICISTA COM ENCARGOS COMPLEMENTARES</v>
          </cell>
          <cell r="F534" t="str">
            <v>H</v>
          </cell>
          <cell r="G534">
            <v>0.15</v>
          </cell>
          <cell r="H534">
            <v>14.59</v>
          </cell>
          <cell r="I534">
            <v>2.1884999999999999</v>
          </cell>
        </row>
        <row r="535">
          <cell r="B535" t="str">
            <v/>
          </cell>
          <cell r="C535" t="str">
            <v>PROPRIA</v>
          </cell>
          <cell r="E535" t="str">
            <v xml:space="preserve">ANEL DE AMARRAÇÃO </v>
          </cell>
          <cell r="F535" t="str">
            <v>UN</v>
          </cell>
          <cell r="G535">
            <v>1</v>
          </cell>
          <cell r="H535">
            <v>4.59</v>
          </cell>
          <cell r="I535">
            <v>4.59</v>
          </cell>
        </row>
        <row r="537">
          <cell r="B537" t="str">
            <v>COMP 070</v>
          </cell>
          <cell r="E537" t="str">
            <v>ARAME DE AÇO GALVANIZADO 14BWG</v>
          </cell>
          <cell r="F537" t="str">
            <v>KG</v>
          </cell>
          <cell r="I537">
            <v>46.449999999999996</v>
          </cell>
        </row>
        <row r="538">
          <cell r="B538" t="str">
            <v/>
          </cell>
          <cell r="C538" t="str">
            <v>SINAPI</v>
          </cell>
          <cell r="D538">
            <v>88264</v>
          </cell>
          <cell r="E538" t="str">
            <v>ELETRICISTA COM ENCARGOS COMPLEMENTARES</v>
          </cell>
          <cell r="F538" t="str">
            <v>H</v>
          </cell>
          <cell r="G538">
            <v>1</v>
          </cell>
          <cell r="H538">
            <v>17.96</v>
          </cell>
          <cell r="I538">
            <v>17.96</v>
          </cell>
        </row>
        <row r="539">
          <cell r="B539" t="str">
            <v/>
          </cell>
          <cell r="C539" t="str">
            <v>SINAPI</v>
          </cell>
          <cell r="D539">
            <v>88247</v>
          </cell>
          <cell r="E539" t="str">
            <v>AUXILIAR DE ELETRICISTA COM ENCARGOS COMPLEMENTARES</v>
          </cell>
          <cell r="F539" t="str">
            <v>H</v>
          </cell>
          <cell r="G539">
            <v>1</v>
          </cell>
          <cell r="H539">
            <v>14.59</v>
          </cell>
          <cell r="I539">
            <v>14.59</v>
          </cell>
        </row>
        <row r="540">
          <cell r="B540" t="str">
            <v/>
          </cell>
          <cell r="C540" t="str">
            <v>PROPRIA</v>
          </cell>
          <cell r="E540" t="str">
            <v>ARAME GALVANIZADO 14 BWG</v>
          </cell>
          <cell r="F540" t="str">
            <v>KG</v>
          </cell>
          <cell r="G540">
            <v>1</v>
          </cell>
          <cell r="H540">
            <v>13.9</v>
          </cell>
          <cell r="I540">
            <v>13.9</v>
          </cell>
        </row>
        <row r="542">
          <cell r="B542" t="str">
            <v>COMP 071</v>
          </cell>
          <cell r="E542" t="str">
            <v>ARMÁRIO DE MEDIÇÃO DIRETA 800A E PROTEÇÃO A ENERGISA-NDU 001</v>
          </cell>
          <cell r="F542" t="str">
            <v>UN</v>
          </cell>
          <cell r="I542">
            <v>3231.75</v>
          </cell>
        </row>
        <row r="543">
          <cell r="B543" t="str">
            <v/>
          </cell>
          <cell r="C543" t="str">
            <v>SINAPI</v>
          </cell>
          <cell r="D543">
            <v>88264</v>
          </cell>
          <cell r="E543" t="str">
            <v>ELETRICISTA COM ENCARGOS COMPLEMENTARES</v>
          </cell>
          <cell r="F543" t="str">
            <v>H</v>
          </cell>
          <cell r="G543">
            <v>24</v>
          </cell>
          <cell r="H543">
            <v>17.96</v>
          </cell>
          <cell r="I543">
            <v>431.04</v>
          </cell>
        </row>
        <row r="544">
          <cell r="B544" t="str">
            <v/>
          </cell>
          <cell r="C544" t="str">
            <v>SINAPI</v>
          </cell>
          <cell r="D544">
            <v>88247</v>
          </cell>
          <cell r="E544" t="str">
            <v>AUXILIAR DE ELETRICISTA COM ENCARGOS COMPLEMENTARES</v>
          </cell>
          <cell r="F544" t="str">
            <v>H</v>
          </cell>
          <cell r="G544">
            <v>24</v>
          </cell>
          <cell r="H544">
            <v>14.59</v>
          </cell>
          <cell r="I544">
            <v>350.15999999999997</v>
          </cell>
        </row>
        <row r="545">
          <cell r="B545" t="str">
            <v/>
          </cell>
          <cell r="C545" t="str">
            <v>PROPRIA</v>
          </cell>
          <cell r="E545" t="str">
            <v>ARMÁRIO DE MEDIÇÃO DIRETA 800 A, E PROTEÇÃO ENERGISA-NDU 001</v>
          </cell>
          <cell r="F545" t="str">
            <v>UN</v>
          </cell>
          <cell r="G545">
            <v>1</v>
          </cell>
          <cell r="H545">
            <v>2450.5500000000002</v>
          </cell>
          <cell r="I545">
            <v>2450.5500000000002</v>
          </cell>
        </row>
        <row r="547">
          <cell r="B547" t="str">
            <v>COMP 072</v>
          </cell>
          <cell r="E547" t="str">
            <v>ARRUELA ESPAÇADORA 40X80MM.</v>
          </cell>
          <cell r="F547" t="str">
            <v>UN</v>
          </cell>
          <cell r="I547">
            <v>27.475899999999999</v>
          </cell>
        </row>
        <row r="548">
          <cell r="B548" t="str">
            <v/>
          </cell>
          <cell r="C548" t="str">
            <v>PROPRIA</v>
          </cell>
          <cell r="E548" t="str">
            <v>ARRUELA ESPAÇADORA 40X80MM</v>
          </cell>
          <cell r="F548" t="str">
            <v>UN</v>
          </cell>
          <cell r="G548">
            <v>1</v>
          </cell>
          <cell r="H548">
            <v>27.33</v>
          </cell>
          <cell r="I548">
            <v>27.33</v>
          </cell>
        </row>
        <row r="549">
          <cell r="B549" t="str">
            <v/>
          </cell>
          <cell r="C549" t="str">
            <v>SINAPI</v>
          </cell>
          <cell r="D549">
            <v>88247</v>
          </cell>
          <cell r="E549" t="str">
            <v>AUXILIAR DE ELETRICISTA COM ENCARGOS COMPLEMENTARES</v>
          </cell>
          <cell r="F549" t="str">
            <v>H</v>
          </cell>
          <cell r="G549">
            <v>0.01</v>
          </cell>
          <cell r="H549">
            <v>14.59</v>
          </cell>
          <cell r="I549">
            <v>0.1459</v>
          </cell>
        </row>
        <row r="551">
          <cell r="B551" t="str">
            <v>COMP 073</v>
          </cell>
          <cell r="E551" t="str">
            <v>ARRUELA QUADRADA</v>
          </cell>
          <cell r="F551" t="str">
            <v>UN</v>
          </cell>
          <cell r="I551">
            <v>1.0159</v>
          </cell>
        </row>
        <row r="552">
          <cell r="B552" t="str">
            <v/>
          </cell>
          <cell r="C552" t="str">
            <v>SINAPI</v>
          </cell>
          <cell r="D552">
            <v>88247</v>
          </cell>
          <cell r="E552" t="str">
            <v>AUXILIAR DE ELETRICISTA COM ENCARGOS COMPLEMENTARES</v>
          </cell>
          <cell r="F552" t="str">
            <v>H</v>
          </cell>
          <cell r="G552">
            <v>0.01</v>
          </cell>
          <cell r="H552">
            <v>14.59</v>
          </cell>
          <cell r="I552">
            <v>0.1459</v>
          </cell>
        </row>
        <row r="553">
          <cell r="B553" t="str">
            <v/>
          </cell>
          <cell r="C553" t="str">
            <v>PROPRIA</v>
          </cell>
          <cell r="E553" t="str">
            <v>ARRUELA QUADRADA</v>
          </cell>
          <cell r="F553" t="str">
            <v>UN</v>
          </cell>
          <cell r="G553">
            <v>1</v>
          </cell>
          <cell r="H553">
            <v>0.87</v>
          </cell>
          <cell r="I553">
            <v>0.87</v>
          </cell>
        </row>
        <row r="555">
          <cell r="B555" t="str">
            <v>COMP 074</v>
          </cell>
          <cell r="E555" t="str">
            <v>BASE CONCRETRADA</v>
          </cell>
          <cell r="F555" t="str">
            <v>UN</v>
          </cell>
          <cell r="I555">
            <v>250.39450000000002</v>
          </cell>
        </row>
        <row r="556">
          <cell r="B556" t="str">
            <v/>
          </cell>
          <cell r="C556" t="str">
            <v>SINAPI</v>
          </cell>
          <cell r="D556">
            <v>88316</v>
          </cell>
          <cell r="E556" t="str">
            <v>SERVENTE COM ENCARGOS COMPLEMENTARES</v>
          </cell>
          <cell r="F556" t="str">
            <v>H</v>
          </cell>
          <cell r="G556">
            <v>11.89</v>
          </cell>
          <cell r="H556">
            <v>14.05</v>
          </cell>
          <cell r="I556">
            <v>167.05450000000002</v>
          </cell>
        </row>
        <row r="557">
          <cell r="B557" t="str">
            <v/>
          </cell>
          <cell r="C557" t="str">
            <v>SINAPI</v>
          </cell>
          <cell r="D557">
            <v>88309</v>
          </cell>
          <cell r="E557" t="str">
            <v>PEDREIRO COM ENCARGOS COMPLEMENTARES</v>
          </cell>
          <cell r="F557" t="str">
            <v>H</v>
          </cell>
          <cell r="G557">
            <v>1</v>
          </cell>
          <cell r="H557">
            <v>17.34</v>
          </cell>
          <cell r="I557">
            <v>17.34</v>
          </cell>
        </row>
        <row r="558">
          <cell r="B558" t="str">
            <v/>
          </cell>
          <cell r="C558" t="str">
            <v>SINAPI</v>
          </cell>
          <cell r="D558">
            <v>1524</v>
          </cell>
          <cell r="E558" t="str">
            <v>CONCRETO USINADO BOMBEAVEL, CLASSE DE RESISTENCIA C20, COM BRITA 0 E 1, SLUMP = 100 +/- 20 MM, INCLUI SERVICO DE BOMBEAMENTO (NBR 8953)</v>
          </cell>
          <cell r="F558" t="str">
            <v xml:space="preserve">M3    </v>
          </cell>
          <cell r="G558">
            <v>0.2</v>
          </cell>
          <cell r="H558">
            <v>330</v>
          </cell>
          <cell r="I558">
            <v>66</v>
          </cell>
        </row>
        <row r="560">
          <cell r="B560" t="str">
            <v>COMP 075</v>
          </cell>
          <cell r="E560" t="str">
            <v>BUCHA DE ALUMINIO 4"</v>
          </cell>
          <cell r="F560" t="str">
            <v>UN</v>
          </cell>
          <cell r="I560">
            <v>7.7625000000000002</v>
          </cell>
        </row>
        <row r="561">
          <cell r="B561" t="str">
            <v/>
          </cell>
          <cell r="C561" t="str">
            <v>SINAPI</v>
          </cell>
          <cell r="D561">
            <v>88264</v>
          </cell>
          <cell r="E561" t="str">
            <v>ELETRICISTA COM ENCARGOS COMPLEMENTARES</v>
          </cell>
          <cell r="F561" t="str">
            <v>H</v>
          </cell>
          <cell r="G561">
            <v>0.15</v>
          </cell>
          <cell r="H561">
            <v>17.96</v>
          </cell>
          <cell r="I561">
            <v>2.694</v>
          </cell>
        </row>
        <row r="562">
          <cell r="B562" t="str">
            <v/>
          </cell>
          <cell r="C562" t="str">
            <v>SINAPI</v>
          </cell>
          <cell r="D562">
            <v>88247</v>
          </cell>
          <cell r="E562" t="str">
            <v>AUXILIAR DE ELETRICISTA COM ENCARGOS COMPLEMENTARES</v>
          </cell>
          <cell r="F562" t="str">
            <v>H</v>
          </cell>
          <cell r="G562">
            <v>0.15</v>
          </cell>
          <cell r="H562">
            <v>14.59</v>
          </cell>
          <cell r="I562">
            <v>2.1884999999999999</v>
          </cell>
        </row>
        <row r="563">
          <cell r="B563" t="str">
            <v/>
          </cell>
          <cell r="C563" t="str">
            <v>PROPRIA</v>
          </cell>
          <cell r="E563" t="str">
            <v>BUCHA LIGA ALUMINIO P/ ELETRODUTO ROSCAVEL 4"</v>
          </cell>
          <cell r="F563" t="str">
            <v>UN</v>
          </cell>
          <cell r="G563">
            <v>1</v>
          </cell>
          <cell r="H563">
            <v>2.88</v>
          </cell>
          <cell r="I563">
            <v>2.88</v>
          </cell>
        </row>
        <row r="565">
          <cell r="B565" t="str">
            <v>COMP 076</v>
          </cell>
          <cell r="E565" t="str">
            <v>CABEÇOTE PARA ENTRADA DE LINHA DE ALIMENTAÇÃO PARA ELETRODUTO DE 4" COM ACABAMENTO ANTI CORROSIVO</v>
          </cell>
          <cell r="F565" t="str">
            <v>UN</v>
          </cell>
          <cell r="I565">
            <v>40.504999999999995</v>
          </cell>
        </row>
        <row r="566">
          <cell r="B566" t="str">
            <v/>
          </cell>
          <cell r="C566" t="str">
            <v>SINAPI</v>
          </cell>
          <cell r="D566">
            <v>88264</v>
          </cell>
          <cell r="E566" t="str">
            <v>ELETRICISTA COM ENCARGOS COMPLEMENTARES</v>
          </cell>
          <cell r="F566" t="str">
            <v>H</v>
          </cell>
          <cell r="G566">
            <v>0.3</v>
          </cell>
          <cell r="H566">
            <v>17.96</v>
          </cell>
          <cell r="I566">
            <v>5.3879999999999999</v>
          </cell>
        </row>
        <row r="567">
          <cell r="B567" t="str">
            <v/>
          </cell>
          <cell r="C567" t="str">
            <v>SINAPI</v>
          </cell>
          <cell r="D567">
            <v>88247</v>
          </cell>
          <cell r="E567" t="str">
            <v>AUXILIAR DE ELETRICISTA COM ENCARGOS COMPLEMENTARES</v>
          </cell>
          <cell r="F567" t="str">
            <v>H</v>
          </cell>
          <cell r="G567">
            <v>0.3</v>
          </cell>
          <cell r="H567">
            <v>14.59</v>
          </cell>
          <cell r="I567">
            <v>4.3769999999999998</v>
          </cell>
        </row>
        <row r="568">
          <cell r="B568" t="str">
            <v/>
          </cell>
          <cell r="C568" t="str">
            <v>PROPRIA</v>
          </cell>
          <cell r="E568" t="str">
            <v>CABEÇOTE PARA ENTRADA DE LINHA DE ALIMENTAÇÃO PARA ELETRODUTO DE 4" COM ACABAMENTO ANTI-CORROSIVO</v>
          </cell>
          <cell r="F568" t="str">
            <v>UN</v>
          </cell>
          <cell r="G568">
            <v>1</v>
          </cell>
          <cell r="H568">
            <v>30.74</v>
          </cell>
          <cell r="I568">
            <v>30.74</v>
          </cell>
        </row>
        <row r="570">
          <cell r="B570" t="str">
            <v>COMP 077</v>
          </cell>
          <cell r="E570" t="str">
            <v>CABO DE ALUMINIO PROTEGIDO 35MM²- 15KV- XLPE</v>
          </cell>
          <cell r="F570" t="str">
            <v>M</v>
          </cell>
          <cell r="I570">
            <v>12.3355</v>
          </cell>
        </row>
        <row r="571">
          <cell r="B571" t="str">
            <v/>
          </cell>
          <cell r="C571" t="str">
            <v>SINAPI</v>
          </cell>
          <cell r="D571">
            <v>88264</v>
          </cell>
          <cell r="E571" t="str">
            <v>ELETRICISTA COM ENCARGOS COMPLEMENTARES</v>
          </cell>
          <cell r="F571" t="str">
            <v>H</v>
          </cell>
          <cell r="G571">
            <v>0.21</v>
          </cell>
          <cell r="H571">
            <v>17.96</v>
          </cell>
          <cell r="I571">
            <v>3.7715999999999998</v>
          </cell>
        </row>
        <row r="572">
          <cell r="B572" t="str">
            <v/>
          </cell>
          <cell r="C572" t="str">
            <v>SINAPI</v>
          </cell>
          <cell r="D572">
            <v>88247</v>
          </cell>
          <cell r="E572" t="str">
            <v>AUXILIAR DE ELETRICISTA COM ENCARGOS COMPLEMENTARES</v>
          </cell>
          <cell r="F572" t="str">
            <v>H</v>
          </cell>
          <cell r="G572">
            <v>0.21</v>
          </cell>
          <cell r="H572">
            <v>14.59</v>
          </cell>
          <cell r="I572">
            <v>3.0638999999999998</v>
          </cell>
        </row>
        <row r="573">
          <cell r="B573" t="str">
            <v/>
          </cell>
          <cell r="C573" t="str">
            <v>PROPRIA</v>
          </cell>
          <cell r="E573" t="str">
            <v>CABO DE ALUMÍNIO PROTEGIDO 35MM²- 15KV- XLPE</v>
          </cell>
          <cell r="F573" t="str">
            <v>M</v>
          </cell>
          <cell r="G573">
            <v>1</v>
          </cell>
          <cell r="H573">
            <v>5.5</v>
          </cell>
          <cell r="I573">
            <v>5.5</v>
          </cell>
        </row>
        <row r="575">
          <cell r="B575" t="str">
            <v>COMP 078</v>
          </cell>
          <cell r="E575" t="str">
            <v>CABO DE AÇO GALVANIZADO 6,4MM</v>
          </cell>
          <cell r="F575" t="str">
            <v>M</v>
          </cell>
          <cell r="I575">
            <v>5.7350000000000003</v>
          </cell>
        </row>
        <row r="576">
          <cell r="B576" t="str">
            <v/>
          </cell>
          <cell r="C576" t="str">
            <v>SINAPI</v>
          </cell>
          <cell r="D576">
            <v>88264</v>
          </cell>
          <cell r="E576" t="str">
            <v>ELETRICISTA COM ENCARGOS COMPLEMENTARES</v>
          </cell>
          <cell r="F576" t="str">
            <v>H</v>
          </cell>
          <cell r="G576">
            <v>0.1</v>
          </cell>
          <cell r="H576">
            <v>17.96</v>
          </cell>
          <cell r="I576">
            <v>1.7960000000000003</v>
          </cell>
        </row>
        <row r="577">
          <cell r="B577" t="str">
            <v/>
          </cell>
          <cell r="C577" t="str">
            <v>SINAPI</v>
          </cell>
          <cell r="D577">
            <v>88247</v>
          </cell>
          <cell r="E577" t="str">
            <v>AUXILIAR DE ELETRICISTA COM ENCARGOS COMPLEMENTARES</v>
          </cell>
          <cell r="F577" t="str">
            <v>H</v>
          </cell>
          <cell r="G577">
            <v>0.1</v>
          </cell>
          <cell r="H577">
            <v>14.59</v>
          </cell>
          <cell r="I577">
            <v>1.4590000000000001</v>
          </cell>
        </row>
        <row r="578">
          <cell r="B578" t="str">
            <v/>
          </cell>
          <cell r="C578" t="str">
            <v>PROPRIA</v>
          </cell>
          <cell r="E578" t="str">
            <v>CABO DE AÇO GALVANIZADO 6,4MM</v>
          </cell>
          <cell r="F578" t="str">
            <v>M</v>
          </cell>
          <cell r="G578">
            <v>1</v>
          </cell>
          <cell r="H578">
            <v>2.48</v>
          </cell>
          <cell r="I578">
            <v>2.48</v>
          </cell>
        </row>
        <row r="580">
          <cell r="B580" t="str">
            <v>COMP 079</v>
          </cell>
          <cell r="E580" t="str">
            <v>CABO DE COBRE XLPE 15KV- 16MM²</v>
          </cell>
          <cell r="F580" t="str">
            <v>M</v>
          </cell>
          <cell r="I580">
            <v>19.048000000000002</v>
          </cell>
        </row>
        <row r="581">
          <cell r="B581" t="str">
            <v/>
          </cell>
          <cell r="C581" t="str">
            <v>SINAPI</v>
          </cell>
          <cell r="D581">
            <v>88264</v>
          </cell>
          <cell r="E581" t="str">
            <v>ELETRICISTA COM ENCARGOS COMPLEMENTARES</v>
          </cell>
          <cell r="F581" t="str">
            <v>H</v>
          </cell>
          <cell r="G581">
            <v>0.16</v>
          </cell>
          <cell r="H581">
            <v>17.96</v>
          </cell>
          <cell r="I581">
            <v>2.8736000000000002</v>
          </cell>
        </row>
        <row r="582">
          <cell r="B582" t="str">
            <v/>
          </cell>
          <cell r="C582" t="str">
            <v>SINAPI</v>
          </cell>
          <cell r="D582">
            <v>88247</v>
          </cell>
          <cell r="E582" t="str">
            <v>AUXILIAR DE ELETRICISTA COM ENCARGOS COMPLEMENTARES</v>
          </cell>
          <cell r="F582" t="str">
            <v>H</v>
          </cell>
          <cell r="G582">
            <v>0.16</v>
          </cell>
          <cell r="H582">
            <v>14.59</v>
          </cell>
          <cell r="I582">
            <v>2.3344</v>
          </cell>
        </row>
        <row r="583">
          <cell r="B583" t="str">
            <v/>
          </cell>
          <cell r="C583" t="str">
            <v>PROPRIA</v>
          </cell>
          <cell r="E583" t="str">
            <v>CABO DE COBRE XLPE 15KV- 16MM²</v>
          </cell>
          <cell r="F583" t="str">
            <v>M</v>
          </cell>
          <cell r="G583">
            <v>1</v>
          </cell>
          <cell r="H583">
            <v>13.84</v>
          </cell>
          <cell r="I583">
            <v>13.84</v>
          </cell>
        </row>
        <row r="585">
          <cell r="B585" t="str">
            <v>COMP 080</v>
          </cell>
          <cell r="E585" t="str">
            <v>CAIXA DE ATERRAMENTO 50X50CM</v>
          </cell>
          <cell r="F585" t="str">
            <v>UN</v>
          </cell>
          <cell r="I585">
            <v>228.13525299999998</v>
          </cell>
        </row>
        <row r="586">
          <cell r="B586" t="str">
            <v/>
          </cell>
          <cell r="C586" t="str">
            <v>SINAPI</v>
          </cell>
          <cell r="D586">
            <v>88316</v>
          </cell>
          <cell r="E586" t="str">
            <v>SERVENTE COM ENCARGOS COMPLEMENTARES</v>
          </cell>
          <cell r="F586" t="str">
            <v>H</v>
          </cell>
          <cell r="G586">
            <v>6.04</v>
          </cell>
          <cell r="H586">
            <v>14.05</v>
          </cell>
          <cell r="I586">
            <v>84.862000000000009</v>
          </cell>
        </row>
        <row r="587">
          <cell r="B587" t="str">
            <v/>
          </cell>
          <cell r="C587" t="str">
            <v>SINAPI</v>
          </cell>
          <cell r="D587">
            <v>88309</v>
          </cell>
          <cell r="E587" t="str">
            <v>PEDREIRO COM ENCARGOS COMPLEMENTARES</v>
          </cell>
          <cell r="F587" t="str">
            <v>H</v>
          </cell>
          <cell r="G587">
            <v>3.8</v>
          </cell>
          <cell r="H587">
            <v>17.34</v>
          </cell>
          <cell r="I587">
            <v>65.891999999999996</v>
          </cell>
        </row>
        <row r="588">
          <cell r="B588" t="str">
            <v/>
          </cell>
          <cell r="C588" t="str">
            <v>SINAPI</v>
          </cell>
          <cell r="D588">
            <v>1379</v>
          </cell>
          <cell r="E588" t="str">
            <v>CIMENTO PORTLAND COMPOSTO CP II-32</v>
          </cell>
          <cell r="F588" t="str">
            <v xml:space="preserve">KG    </v>
          </cell>
          <cell r="G588">
            <v>25</v>
          </cell>
          <cell r="H588">
            <v>0.48</v>
          </cell>
          <cell r="I588">
            <v>12</v>
          </cell>
        </row>
        <row r="589">
          <cell r="B589" t="str">
            <v/>
          </cell>
          <cell r="C589" t="str">
            <v>SINAPI</v>
          </cell>
          <cell r="D589">
            <v>370</v>
          </cell>
          <cell r="E589" t="str">
            <v>AREIA MEDIA - POSTO JAZIDA/FORNECEDOR (RETIRADO NA JAZIDA, SEM TRANSPORTE)</v>
          </cell>
          <cell r="F589" t="str">
            <v xml:space="preserve">M3    </v>
          </cell>
          <cell r="G589">
            <v>0.108</v>
          </cell>
          <cell r="H589">
            <v>60</v>
          </cell>
          <cell r="I589">
            <v>6.4799999999999995</v>
          </cell>
        </row>
        <row r="590">
          <cell r="B590" t="str">
            <v/>
          </cell>
          <cell r="C590" t="str">
            <v>SINAPI</v>
          </cell>
          <cell r="D590">
            <v>1106</v>
          </cell>
          <cell r="E590" t="str">
            <v>CAL HIDRATADA CH-I PARA ARGAMASSAS</v>
          </cell>
          <cell r="F590" t="str">
            <v xml:space="preserve">KG    </v>
          </cell>
          <cell r="G590">
            <v>8.25</v>
          </cell>
          <cell r="H590">
            <v>0.56000000000000005</v>
          </cell>
          <cell r="I590">
            <v>4.62</v>
          </cell>
        </row>
        <row r="591">
          <cell r="B591" t="str">
            <v/>
          </cell>
          <cell r="C591" t="str">
            <v>SINAPI</v>
          </cell>
          <cell r="D591">
            <v>7258</v>
          </cell>
          <cell r="E591" t="str">
            <v>TIJOLO CERAMICO MACICO *5 X 10 X 20* CM</v>
          </cell>
          <cell r="F591" t="str">
            <v xml:space="preserve">UN    </v>
          </cell>
          <cell r="G591">
            <v>138</v>
          </cell>
          <cell r="H591">
            <v>0.34</v>
          </cell>
          <cell r="I591">
            <v>46.92</v>
          </cell>
        </row>
        <row r="592">
          <cell r="B592" t="str">
            <v/>
          </cell>
          <cell r="C592" t="str">
            <v>PROPRIA</v>
          </cell>
          <cell r="E592" t="str">
            <v xml:space="preserve">ACO CA-60 VERGALHÃO </v>
          </cell>
          <cell r="F592" t="str">
            <v>KG</v>
          </cell>
          <cell r="G592">
            <v>0.875</v>
          </cell>
          <cell r="H592">
            <v>4.4800000000000004</v>
          </cell>
          <cell r="I592">
            <v>3.9200000000000004</v>
          </cell>
        </row>
        <row r="593">
          <cell r="B593" t="str">
            <v/>
          </cell>
          <cell r="C593" t="str">
            <v>PROPRIA</v>
          </cell>
          <cell r="E593" t="str">
            <v>CHAPA DE MADEIRA COMPENSADA RESINADA E=17MM</v>
          </cell>
          <cell r="F593" t="str">
            <v>M2</v>
          </cell>
          <cell r="G593">
            <v>0.1</v>
          </cell>
          <cell r="H593">
            <v>25.72</v>
          </cell>
          <cell r="I593">
            <v>2.5720000000000001</v>
          </cell>
        </row>
        <row r="594">
          <cell r="B594" t="str">
            <v/>
          </cell>
          <cell r="C594" t="str">
            <v>SINAPI</v>
          </cell>
          <cell r="D594">
            <v>4718</v>
          </cell>
          <cell r="E594" t="str">
            <v>PEDRA BRITADA N. 2 (19 A 38 MM) POSTO PEDREIRA/FORNECEDOR, SEM FRETE</v>
          </cell>
          <cell r="F594" t="str">
            <v xml:space="preserve">M3    </v>
          </cell>
          <cell r="G594">
            <v>1.7489999999999999E-2</v>
          </cell>
          <cell r="H594">
            <v>49.7</v>
          </cell>
          <cell r="I594">
            <v>0.86925299999999994</v>
          </cell>
        </row>
        <row r="596">
          <cell r="B596" t="str">
            <v>COMP 081</v>
          </cell>
          <cell r="E596" t="str">
            <v>CAPA PROTETORA PARA CONECTOR CUNHA</v>
          </cell>
          <cell r="F596" t="str">
            <v>UN</v>
          </cell>
          <cell r="I596">
            <v>35.005000000000003</v>
          </cell>
        </row>
        <row r="597">
          <cell r="B597" t="str">
            <v/>
          </cell>
          <cell r="C597" t="str">
            <v>SINAPI</v>
          </cell>
          <cell r="D597">
            <v>88264</v>
          </cell>
          <cell r="E597" t="str">
            <v>ELETRICISTA COM ENCARGOS COMPLEMENTARES</v>
          </cell>
          <cell r="F597" t="str">
            <v>H</v>
          </cell>
          <cell r="G597">
            <v>0.1</v>
          </cell>
          <cell r="H597">
            <v>17.96</v>
          </cell>
          <cell r="I597">
            <v>1.7960000000000003</v>
          </cell>
        </row>
        <row r="598">
          <cell r="B598" t="str">
            <v/>
          </cell>
          <cell r="C598" t="str">
            <v>SINAPI</v>
          </cell>
          <cell r="D598">
            <v>88247</v>
          </cell>
          <cell r="E598" t="str">
            <v>AUXILIAR DE ELETRICISTA COM ENCARGOS COMPLEMENTARES</v>
          </cell>
          <cell r="F598" t="str">
            <v>H</v>
          </cell>
          <cell r="G598">
            <v>0.1</v>
          </cell>
          <cell r="H598">
            <v>14.59</v>
          </cell>
          <cell r="I598">
            <v>1.4590000000000001</v>
          </cell>
        </row>
        <row r="599">
          <cell r="B599" t="str">
            <v/>
          </cell>
          <cell r="C599" t="str">
            <v>PROPRIA</v>
          </cell>
          <cell r="E599" t="str">
            <v>CAPA PROTETORA PARA CONECTOR CUNHA</v>
          </cell>
          <cell r="F599" t="str">
            <v>UN</v>
          </cell>
          <cell r="G599">
            <v>1</v>
          </cell>
          <cell r="H599">
            <v>31.75</v>
          </cell>
          <cell r="I599">
            <v>31.75</v>
          </cell>
        </row>
        <row r="601">
          <cell r="B601" t="str">
            <v>COMP 082</v>
          </cell>
          <cell r="E601" t="str">
            <v>CHAVE FUSIVEL TIPO C- 15KV- 10KA</v>
          </cell>
          <cell r="F601" t="str">
            <v>UN</v>
          </cell>
          <cell r="I601">
            <v>308.02</v>
          </cell>
        </row>
        <row r="602">
          <cell r="B602" t="str">
            <v/>
          </cell>
          <cell r="C602" t="str">
            <v>SINAPI</v>
          </cell>
          <cell r="D602">
            <v>88264</v>
          </cell>
          <cell r="E602" t="str">
            <v>ELETRICISTA COM ENCARGOS COMPLEMENTARES</v>
          </cell>
          <cell r="F602" t="str">
            <v>H</v>
          </cell>
          <cell r="G602">
            <v>2</v>
          </cell>
          <cell r="H602">
            <v>17.96</v>
          </cell>
          <cell r="I602">
            <v>35.92</v>
          </cell>
        </row>
        <row r="603">
          <cell r="B603" t="str">
            <v/>
          </cell>
          <cell r="C603" t="str">
            <v>SINAPI</v>
          </cell>
          <cell r="D603">
            <v>88247</v>
          </cell>
          <cell r="E603" t="str">
            <v>AUXILIAR DE ELETRICISTA COM ENCARGOS COMPLEMENTARES</v>
          </cell>
          <cell r="F603" t="str">
            <v>H</v>
          </cell>
          <cell r="G603">
            <v>2</v>
          </cell>
          <cell r="H603">
            <v>14.59</v>
          </cell>
          <cell r="I603">
            <v>29.18</v>
          </cell>
        </row>
        <row r="604">
          <cell r="B604" t="str">
            <v/>
          </cell>
          <cell r="C604" t="str">
            <v>PROPRIA</v>
          </cell>
          <cell r="E604" t="str">
            <v>CHAVE FUSIVEL TIPO C- 15KV- 10KA</v>
          </cell>
          <cell r="F604" t="str">
            <v>UN</v>
          </cell>
          <cell r="G604">
            <v>1</v>
          </cell>
          <cell r="H604">
            <v>242.92</v>
          </cell>
          <cell r="I604">
            <v>242.92</v>
          </cell>
        </row>
        <row r="606">
          <cell r="B606" t="str">
            <v>COMP 083</v>
          </cell>
          <cell r="E606" t="str">
            <v>CONECTOR DERIVAÇÃO PARA LINHA VIVA</v>
          </cell>
          <cell r="F606" t="str">
            <v>UN</v>
          </cell>
          <cell r="I606">
            <v>12.4375</v>
          </cell>
        </row>
        <row r="607">
          <cell r="B607" t="str">
            <v/>
          </cell>
          <cell r="C607" t="str">
            <v>SINAPI</v>
          </cell>
          <cell r="D607">
            <v>88264</v>
          </cell>
          <cell r="E607" t="str">
            <v>ELETRICISTA COM ENCARGOS COMPLEMENTARES</v>
          </cell>
          <cell r="F607" t="str">
            <v>H</v>
          </cell>
          <cell r="G607">
            <v>0.05</v>
          </cell>
          <cell r="H607">
            <v>17.96</v>
          </cell>
          <cell r="I607">
            <v>0.89800000000000013</v>
          </cell>
        </row>
        <row r="608">
          <cell r="B608" t="str">
            <v/>
          </cell>
          <cell r="C608" t="str">
            <v>SINAPI</v>
          </cell>
          <cell r="D608">
            <v>88247</v>
          </cell>
          <cell r="E608" t="str">
            <v>AUXILIAR DE ELETRICISTA COM ENCARGOS COMPLEMENTARES</v>
          </cell>
          <cell r="F608" t="str">
            <v>H</v>
          </cell>
          <cell r="G608">
            <v>0.05</v>
          </cell>
          <cell r="H608">
            <v>14.59</v>
          </cell>
          <cell r="I608">
            <v>0.72950000000000004</v>
          </cell>
        </row>
        <row r="609">
          <cell r="B609" t="str">
            <v/>
          </cell>
          <cell r="C609" t="str">
            <v>PROPRIA</v>
          </cell>
          <cell r="E609" t="str">
            <v>CONECTOR DERIVAÇÃO PARA LINHA VIVA</v>
          </cell>
          <cell r="F609" t="str">
            <v>UN</v>
          </cell>
          <cell r="G609">
            <v>1</v>
          </cell>
          <cell r="H609">
            <v>10.81</v>
          </cell>
          <cell r="I609">
            <v>10.81</v>
          </cell>
        </row>
        <row r="611">
          <cell r="B611" t="str">
            <v>COMP 084</v>
          </cell>
          <cell r="E611" t="str">
            <v>CONECTOR DERIVAÇÃO TIPO CUNHA</v>
          </cell>
          <cell r="F611" t="str">
            <v>UN</v>
          </cell>
          <cell r="I611">
            <v>5.8275000000000006</v>
          </cell>
        </row>
        <row r="612">
          <cell r="B612" t="str">
            <v/>
          </cell>
          <cell r="C612" t="str">
            <v>SINAPI</v>
          </cell>
          <cell r="D612">
            <v>88264</v>
          </cell>
          <cell r="E612" t="str">
            <v>ELETRICISTA COM ENCARGOS COMPLEMENTARES</v>
          </cell>
          <cell r="F612" t="str">
            <v>H</v>
          </cell>
          <cell r="G612">
            <v>0.05</v>
          </cell>
          <cell r="H612">
            <v>17.96</v>
          </cell>
          <cell r="I612">
            <v>0.89800000000000013</v>
          </cell>
        </row>
        <row r="613">
          <cell r="B613" t="str">
            <v/>
          </cell>
          <cell r="C613" t="str">
            <v>SINAPI</v>
          </cell>
          <cell r="D613">
            <v>88247</v>
          </cell>
          <cell r="E613" t="str">
            <v>AUXILIAR DE ELETRICISTA COM ENCARGOS COMPLEMENTARES</v>
          </cell>
          <cell r="F613" t="str">
            <v>H</v>
          </cell>
          <cell r="G613">
            <v>0.05</v>
          </cell>
          <cell r="H613">
            <v>14.59</v>
          </cell>
          <cell r="I613">
            <v>0.72950000000000004</v>
          </cell>
        </row>
        <row r="614">
          <cell r="B614" t="str">
            <v/>
          </cell>
          <cell r="C614" t="str">
            <v>PROPRIA</v>
          </cell>
          <cell r="E614" t="str">
            <v>CONECTOR DERIVAÇÃO TIPO CUNHA</v>
          </cell>
          <cell r="F614" t="str">
            <v>UN</v>
          </cell>
          <cell r="G614">
            <v>1</v>
          </cell>
          <cell r="H614">
            <v>4.2</v>
          </cell>
          <cell r="I614">
            <v>4.2</v>
          </cell>
        </row>
        <row r="616">
          <cell r="B616" t="str">
            <v>COMP 085</v>
          </cell>
          <cell r="E616" t="str">
            <v>CRUZETA DE CONCRETO 250 DAN RETANGULAR</v>
          </cell>
          <cell r="F616" t="str">
            <v>UN</v>
          </cell>
          <cell r="I616">
            <v>118.94499999999999</v>
          </cell>
        </row>
        <row r="617">
          <cell r="B617" t="str">
            <v/>
          </cell>
          <cell r="C617" t="str">
            <v>SINAPI</v>
          </cell>
          <cell r="D617">
            <v>88264</v>
          </cell>
          <cell r="E617" t="str">
            <v>ELETRICISTA COM ENCARGOS COMPLEMENTARES</v>
          </cell>
          <cell r="F617" t="str">
            <v>H</v>
          </cell>
          <cell r="G617">
            <v>0.5</v>
          </cell>
          <cell r="H617">
            <v>17.96</v>
          </cell>
          <cell r="I617">
            <v>8.98</v>
          </cell>
        </row>
        <row r="618">
          <cell r="B618" t="str">
            <v/>
          </cell>
          <cell r="C618" t="str">
            <v>SINAPI</v>
          </cell>
          <cell r="D618">
            <v>88247</v>
          </cell>
          <cell r="E618" t="str">
            <v>AUXILIAR DE ELETRICISTA COM ENCARGOS COMPLEMENTARES</v>
          </cell>
          <cell r="F618" t="str">
            <v>H</v>
          </cell>
          <cell r="G618">
            <v>0.5</v>
          </cell>
          <cell r="H618">
            <v>14.59</v>
          </cell>
          <cell r="I618">
            <v>7.2949999999999999</v>
          </cell>
        </row>
        <row r="619">
          <cell r="B619" t="str">
            <v/>
          </cell>
          <cell r="C619" t="str">
            <v>PROPRIA</v>
          </cell>
          <cell r="E619" t="str">
            <v>CRUZETA DE CONCRETO 250 DAN RETANGULAR</v>
          </cell>
          <cell r="F619" t="str">
            <v>UN</v>
          </cell>
          <cell r="G619">
            <v>1</v>
          </cell>
          <cell r="H619">
            <v>102.67</v>
          </cell>
          <cell r="I619">
            <v>102.67</v>
          </cell>
        </row>
        <row r="621">
          <cell r="B621" t="str">
            <v>COMP 086</v>
          </cell>
          <cell r="E621" t="str">
            <v>CURVA DE PVC ROSCAVEL 4"</v>
          </cell>
          <cell r="F621" t="str">
            <v>UN</v>
          </cell>
          <cell r="I621">
            <v>44.33</v>
          </cell>
        </row>
        <row r="622">
          <cell r="B622" t="str">
            <v/>
          </cell>
          <cell r="C622" t="str">
            <v>SINAPI</v>
          </cell>
          <cell r="D622">
            <v>88264</v>
          </cell>
          <cell r="E622" t="str">
            <v>ELETRICISTA COM ENCARGOS COMPLEMENTARES</v>
          </cell>
          <cell r="F622" t="str">
            <v>H</v>
          </cell>
          <cell r="G622">
            <v>0.4</v>
          </cell>
          <cell r="H622">
            <v>17.96</v>
          </cell>
          <cell r="I622">
            <v>7.1840000000000011</v>
          </cell>
        </row>
        <row r="623">
          <cell r="B623" t="str">
            <v/>
          </cell>
          <cell r="C623" t="str">
            <v>SINAPI</v>
          </cell>
          <cell r="D623">
            <v>88247</v>
          </cell>
          <cell r="E623" t="str">
            <v>AUXILIAR DE ELETRICISTA COM ENCARGOS COMPLEMENTARES</v>
          </cell>
          <cell r="F623" t="str">
            <v>H</v>
          </cell>
          <cell r="G623">
            <v>0.4</v>
          </cell>
          <cell r="H623">
            <v>14.59</v>
          </cell>
          <cell r="I623">
            <v>5.8360000000000003</v>
          </cell>
        </row>
        <row r="624">
          <cell r="B624" t="str">
            <v/>
          </cell>
          <cell r="C624" t="str">
            <v>SINAPI</v>
          </cell>
          <cell r="D624">
            <v>1878</v>
          </cell>
          <cell r="E624" t="str">
            <v>CURVA 90 GRAUS, LONGA, DE PVC RIGIDO ROSCAVEL, DE 4", PARA ELETRODUTO</v>
          </cell>
          <cell r="F624" t="str">
            <v xml:space="preserve">UN    </v>
          </cell>
          <cell r="G624">
            <v>1</v>
          </cell>
          <cell r="H624">
            <v>31.31</v>
          </cell>
          <cell r="I624">
            <v>31.31</v>
          </cell>
        </row>
        <row r="626">
          <cell r="B626" t="str">
            <v>COMP 087</v>
          </cell>
          <cell r="E626" t="str">
            <v>ELETRODUTO AÇO CARBONO C/ COSTURA A GALV. A FOGO 4"</v>
          </cell>
          <cell r="F626" t="str">
            <v>M</v>
          </cell>
          <cell r="I626">
            <v>91.17</v>
          </cell>
        </row>
        <row r="627">
          <cell r="B627" t="str">
            <v/>
          </cell>
          <cell r="C627" t="str">
            <v>SINAPI</v>
          </cell>
          <cell r="D627">
            <v>88264</v>
          </cell>
          <cell r="E627" t="str">
            <v>ELETRICISTA COM ENCARGOS COMPLEMENTARES</v>
          </cell>
          <cell r="F627" t="str">
            <v>H</v>
          </cell>
          <cell r="G627">
            <v>0.8</v>
          </cell>
          <cell r="H627">
            <v>17.96</v>
          </cell>
          <cell r="I627">
            <v>14.368000000000002</v>
          </cell>
        </row>
        <row r="628">
          <cell r="B628" t="str">
            <v/>
          </cell>
          <cell r="C628" t="str">
            <v>SINAPI</v>
          </cell>
          <cell r="D628">
            <v>88247</v>
          </cell>
          <cell r="E628" t="str">
            <v>AUXILIAR DE ELETRICISTA COM ENCARGOS COMPLEMENTARES</v>
          </cell>
          <cell r="F628" t="str">
            <v>H</v>
          </cell>
          <cell r="G628">
            <v>0.8</v>
          </cell>
          <cell r="H628">
            <v>14.59</v>
          </cell>
          <cell r="I628">
            <v>11.672000000000001</v>
          </cell>
        </row>
        <row r="629">
          <cell r="B629" t="str">
            <v/>
          </cell>
          <cell r="C629" t="str">
            <v>PROPRIA</v>
          </cell>
          <cell r="E629" t="str">
            <v>ELETRODUTO DE AÇO CARBONO COM COSTURA GALVANIZADO ELETROLITICO 4''</v>
          </cell>
          <cell r="F629" t="str">
            <v>M</v>
          </cell>
          <cell r="G629">
            <v>1</v>
          </cell>
          <cell r="H629">
            <v>65.13</v>
          </cell>
          <cell r="I629">
            <v>65.13</v>
          </cell>
        </row>
        <row r="631">
          <cell r="B631" t="str">
            <v>COMP 088</v>
          </cell>
          <cell r="E631" t="str">
            <v>ELO FUSIVEL 6K</v>
          </cell>
          <cell r="F631" t="str">
            <v>UN</v>
          </cell>
          <cell r="I631">
            <v>7.7180999999999997</v>
          </cell>
        </row>
        <row r="632">
          <cell r="B632" t="str">
            <v/>
          </cell>
          <cell r="C632" t="str">
            <v>SINAPI</v>
          </cell>
          <cell r="D632">
            <v>88264</v>
          </cell>
          <cell r="E632" t="str">
            <v>ELETRICISTA COM ENCARGOS COMPLEMENTARES</v>
          </cell>
          <cell r="F632" t="str">
            <v>H</v>
          </cell>
          <cell r="G632">
            <v>0.15</v>
          </cell>
          <cell r="H632">
            <v>17.96</v>
          </cell>
          <cell r="I632">
            <v>2.694</v>
          </cell>
        </row>
        <row r="633">
          <cell r="B633" t="str">
            <v/>
          </cell>
          <cell r="C633" t="str">
            <v>SINAPI</v>
          </cell>
          <cell r="D633">
            <v>88247</v>
          </cell>
          <cell r="E633" t="str">
            <v>AUXILIAR DE ELETRICISTA COM ENCARGOS COMPLEMENTARES</v>
          </cell>
          <cell r="F633" t="str">
            <v>H</v>
          </cell>
          <cell r="G633">
            <v>0.15</v>
          </cell>
          <cell r="H633">
            <v>14.59</v>
          </cell>
          <cell r="I633">
            <v>2.1884999999999999</v>
          </cell>
        </row>
        <row r="634">
          <cell r="B634" t="str">
            <v/>
          </cell>
          <cell r="C634" t="str">
            <v>PROPRIA</v>
          </cell>
          <cell r="E634" t="str">
            <v>ELO FUSIVEL 6K</v>
          </cell>
          <cell r="F634" t="str">
            <v>UN</v>
          </cell>
          <cell r="G634">
            <v>1.02</v>
          </cell>
          <cell r="H634">
            <v>2.78</v>
          </cell>
          <cell r="I634">
            <v>2.8355999999999999</v>
          </cell>
        </row>
        <row r="636">
          <cell r="B636" t="str">
            <v>COMP 089</v>
          </cell>
          <cell r="E636" t="str">
            <v>ESPAÇADOR LOSANGULAR PARA CABO DE ALUMÍNIO - 15KV</v>
          </cell>
          <cell r="F636" t="str">
            <v>UN</v>
          </cell>
          <cell r="I636">
            <v>24.197499999999998</v>
          </cell>
        </row>
        <row r="637">
          <cell r="B637" t="str">
            <v/>
          </cell>
          <cell r="C637" t="str">
            <v>SINAPI</v>
          </cell>
          <cell r="D637">
            <v>88264</v>
          </cell>
          <cell r="E637" t="str">
            <v>ELETRICISTA COM ENCARGOS COMPLEMENTARES</v>
          </cell>
          <cell r="F637" t="str">
            <v>H</v>
          </cell>
          <cell r="G637">
            <v>0.25</v>
          </cell>
          <cell r="H637">
            <v>17.96</v>
          </cell>
          <cell r="I637">
            <v>4.49</v>
          </cell>
        </row>
        <row r="638">
          <cell r="B638" t="str">
            <v/>
          </cell>
          <cell r="C638" t="str">
            <v>SINAPI</v>
          </cell>
          <cell r="D638">
            <v>88247</v>
          </cell>
          <cell r="E638" t="str">
            <v>AUXILIAR DE ELETRICISTA COM ENCARGOS COMPLEMENTARES</v>
          </cell>
          <cell r="F638" t="str">
            <v>H</v>
          </cell>
          <cell r="G638">
            <v>0.25</v>
          </cell>
          <cell r="H638">
            <v>14.59</v>
          </cell>
          <cell r="I638">
            <v>3.6475</v>
          </cell>
        </row>
        <row r="639">
          <cell r="B639" t="str">
            <v/>
          </cell>
          <cell r="C639" t="str">
            <v>PROPRIA</v>
          </cell>
          <cell r="E639" t="str">
            <v>ESPAÇADOR LOSANGULAR PARA CABO DE ALUMÍNIO- 15KV</v>
          </cell>
          <cell r="F639" t="str">
            <v>UN</v>
          </cell>
          <cell r="G639">
            <v>1</v>
          </cell>
          <cell r="H639">
            <v>16.059999999999999</v>
          </cell>
          <cell r="I639">
            <v>16.059999999999999</v>
          </cell>
        </row>
        <row r="641">
          <cell r="B641" t="str">
            <v>COMP 090</v>
          </cell>
          <cell r="E641" t="str">
            <v>FITA ISOLANTE ADESIVA ANTI CHAMA USO ATE 750V EM ROLO DE 19MMX20M (AZUL)</v>
          </cell>
          <cell r="F641" t="str">
            <v>UN</v>
          </cell>
          <cell r="I641">
            <v>44.73</v>
          </cell>
        </row>
        <row r="642">
          <cell r="B642" t="str">
            <v/>
          </cell>
          <cell r="C642" t="str">
            <v>SINAPI</v>
          </cell>
          <cell r="D642">
            <v>88264</v>
          </cell>
          <cell r="E642" t="str">
            <v>ELETRICISTA COM ENCARGOS COMPLEMENTARES</v>
          </cell>
          <cell r="F642" t="str">
            <v>H</v>
          </cell>
          <cell r="G642">
            <v>1</v>
          </cell>
          <cell r="H642">
            <v>17.96</v>
          </cell>
          <cell r="I642">
            <v>17.96</v>
          </cell>
        </row>
        <row r="643">
          <cell r="B643" t="str">
            <v/>
          </cell>
          <cell r="C643" t="str">
            <v>SINAPI</v>
          </cell>
          <cell r="D643">
            <v>88247</v>
          </cell>
          <cell r="E643" t="str">
            <v>AUXILIAR DE ELETRICISTA COM ENCARGOS COMPLEMENTARES</v>
          </cell>
          <cell r="F643" t="str">
            <v>H</v>
          </cell>
          <cell r="G643">
            <v>1</v>
          </cell>
          <cell r="H643">
            <v>14.59</v>
          </cell>
          <cell r="I643">
            <v>14.59</v>
          </cell>
        </row>
        <row r="644">
          <cell r="B644" t="str">
            <v/>
          </cell>
          <cell r="C644" t="str">
            <v>PROPRIA</v>
          </cell>
          <cell r="E644" t="str">
            <v>FITA ISOLANTE ADESIVA ANTI-CHAMAS USO ATÉ 750V, EM ROLO DE 19MMX20M. (AZUL)</v>
          </cell>
          <cell r="F644" t="str">
            <v>M</v>
          </cell>
          <cell r="G644">
            <v>1</v>
          </cell>
          <cell r="H644">
            <v>12.18</v>
          </cell>
          <cell r="I644">
            <v>12.18</v>
          </cell>
        </row>
        <row r="646">
          <cell r="B646" t="str">
            <v>COMP 091</v>
          </cell>
          <cell r="E646" t="str">
            <v>FITA ISOLANTE ADESIVA ANTI CHAMA USO ATE 750V EM ROLO DE 19MMX20M (VERDE)</v>
          </cell>
          <cell r="F646" t="str">
            <v>UN</v>
          </cell>
          <cell r="I646">
            <v>44.73</v>
          </cell>
        </row>
        <row r="647">
          <cell r="B647" t="str">
            <v/>
          </cell>
          <cell r="C647" t="str">
            <v>SINAPI</v>
          </cell>
          <cell r="D647">
            <v>88264</v>
          </cell>
          <cell r="E647" t="str">
            <v>ELETRICISTA COM ENCARGOS COMPLEMENTARES</v>
          </cell>
          <cell r="F647" t="str">
            <v>H</v>
          </cell>
          <cell r="G647">
            <v>1</v>
          </cell>
          <cell r="H647">
            <v>17.96</v>
          </cell>
          <cell r="I647">
            <v>17.96</v>
          </cell>
        </row>
        <row r="648">
          <cell r="B648" t="str">
            <v/>
          </cell>
          <cell r="C648" t="str">
            <v>SINAPI</v>
          </cell>
          <cell r="D648">
            <v>88247</v>
          </cell>
          <cell r="E648" t="str">
            <v>AUXILIAR DE ELETRICISTA COM ENCARGOS COMPLEMENTARES</v>
          </cell>
          <cell r="F648" t="str">
            <v>H</v>
          </cell>
          <cell r="G648">
            <v>1</v>
          </cell>
          <cell r="H648">
            <v>14.59</v>
          </cell>
          <cell r="I648">
            <v>14.59</v>
          </cell>
        </row>
        <row r="649">
          <cell r="B649" t="str">
            <v/>
          </cell>
          <cell r="C649" t="str">
            <v>PROPRIA</v>
          </cell>
          <cell r="E649" t="str">
            <v>FITA ISOLANTE ADESIVA ANTI-CHAMAS USO ATÉ 750V, EM ROLO DE 19MMX20M. (VERDE)</v>
          </cell>
          <cell r="F649" t="str">
            <v>M</v>
          </cell>
          <cell r="G649">
            <v>1</v>
          </cell>
          <cell r="H649">
            <v>12.18</v>
          </cell>
          <cell r="I649">
            <v>12.18</v>
          </cell>
        </row>
        <row r="651">
          <cell r="B651" t="str">
            <v>COMP 092</v>
          </cell>
          <cell r="E651" t="str">
            <v>FITA ISOLANTE ADESIVA ANTI CHAMA USO ATE 750V EM ROLO DE 19MMX20M (VERMELHA)</v>
          </cell>
          <cell r="F651" t="str">
            <v>UN</v>
          </cell>
          <cell r="I651">
            <v>44.73</v>
          </cell>
        </row>
        <row r="652">
          <cell r="B652" t="str">
            <v/>
          </cell>
          <cell r="C652" t="str">
            <v>SINAPI</v>
          </cell>
          <cell r="D652">
            <v>88264</v>
          </cell>
          <cell r="E652" t="str">
            <v>ELETRICISTA COM ENCARGOS COMPLEMENTARES</v>
          </cell>
          <cell r="F652" t="str">
            <v>H</v>
          </cell>
          <cell r="G652">
            <v>1</v>
          </cell>
          <cell r="H652">
            <v>17.96</v>
          </cell>
          <cell r="I652">
            <v>17.96</v>
          </cell>
        </row>
        <row r="653">
          <cell r="B653" t="str">
            <v/>
          </cell>
          <cell r="C653" t="str">
            <v>SINAPI</v>
          </cell>
          <cell r="D653">
            <v>88247</v>
          </cell>
          <cell r="E653" t="str">
            <v>AUXILIAR DE ELETRICISTA COM ENCARGOS COMPLEMENTARES</v>
          </cell>
          <cell r="F653" t="str">
            <v>H</v>
          </cell>
          <cell r="G653">
            <v>1</v>
          </cell>
          <cell r="H653">
            <v>14.59</v>
          </cell>
          <cell r="I653">
            <v>14.59</v>
          </cell>
        </row>
        <row r="654">
          <cell r="B654" t="str">
            <v/>
          </cell>
          <cell r="C654" t="str">
            <v>PROPRIA</v>
          </cell>
          <cell r="E654" t="str">
            <v>FITA ISOLANTE ADESIVA ANTI-CHAMAS USO ATÉ 750V, EM ROLO DE 19MMX20M. (VERMELHO)</v>
          </cell>
          <cell r="F654" t="str">
            <v>M</v>
          </cell>
          <cell r="G654">
            <v>1</v>
          </cell>
          <cell r="H654">
            <v>12.18</v>
          </cell>
          <cell r="I654">
            <v>12.18</v>
          </cell>
        </row>
        <row r="656">
          <cell r="B656" t="str">
            <v>COMP 093</v>
          </cell>
          <cell r="E656" t="str">
            <v>FIXADOR DE PERFIL U</v>
          </cell>
          <cell r="F656" t="str">
            <v>UN</v>
          </cell>
          <cell r="I656">
            <v>39.924999999999997</v>
          </cell>
        </row>
        <row r="657">
          <cell r="B657" t="str">
            <v/>
          </cell>
          <cell r="C657" t="str">
            <v>SINAPI</v>
          </cell>
          <cell r="D657">
            <v>88264</v>
          </cell>
          <cell r="E657" t="str">
            <v>ELETRICISTA COM ENCARGOS COMPLEMENTARES</v>
          </cell>
          <cell r="F657" t="str">
            <v>H</v>
          </cell>
          <cell r="G657">
            <v>0.3</v>
          </cell>
          <cell r="H657">
            <v>17.96</v>
          </cell>
          <cell r="I657">
            <v>5.3879999999999999</v>
          </cell>
        </row>
        <row r="658">
          <cell r="B658" t="str">
            <v/>
          </cell>
          <cell r="C658" t="str">
            <v>SINAPI</v>
          </cell>
          <cell r="D658">
            <v>88247</v>
          </cell>
          <cell r="E658" t="str">
            <v>AUXILIAR DE ELETRICISTA COM ENCARGOS COMPLEMENTARES</v>
          </cell>
          <cell r="F658" t="str">
            <v>H</v>
          </cell>
          <cell r="G658">
            <v>0.3</v>
          </cell>
          <cell r="H658">
            <v>14.59</v>
          </cell>
          <cell r="I658">
            <v>4.3769999999999998</v>
          </cell>
        </row>
        <row r="659">
          <cell r="B659" t="str">
            <v/>
          </cell>
          <cell r="C659" t="str">
            <v>PROPRIA</v>
          </cell>
          <cell r="E659" t="str">
            <v>FIXADOR DE PERFIL U</v>
          </cell>
          <cell r="F659" t="str">
            <v>UN</v>
          </cell>
          <cell r="G659">
            <v>1</v>
          </cell>
          <cell r="H659">
            <v>30.16</v>
          </cell>
          <cell r="I659">
            <v>30.16</v>
          </cell>
        </row>
        <row r="661">
          <cell r="B661" t="str">
            <v>COMP 094</v>
          </cell>
          <cell r="E661" t="str">
            <v>GANCHO OLHAL</v>
          </cell>
          <cell r="F661" t="str">
            <v>UN</v>
          </cell>
          <cell r="I661">
            <v>11.987499999999999</v>
          </cell>
        </row>
        <row r="662">
          <cell r="B662" t="str">
            <v/>
          </cell>
          <cell r="C662" t="str">
            <v>SINAPI</v>
          </cell>
          <cell r="D662">
            <v>88264</v>
          </cell>
          <cell r="E662" t="str">
            <v>ELETRICISTA COM ENCARGOS COMPLEMENTARES</v>
          </cell>
          <cell r="F662" t="str">
            <v>H</v>
          </cell>
          <cell r="G662">
            <v>0.05</v>
          </cell>
          <cell r="H662">
            <v>17.96</v>
          </cell>
          <cell r="I662">
            <v>0.89800000000000013</v>
          </cell>
        </row>
        <row r="663">
          <cell r="B663" t="str">
            <v/>
          </cell>
          <cell r="C663" t="str">
            <v>SINAPI</v>
          </cell>
          <cell r="D663">
            <v>88247</v>
          </cell>
          <cell r="E663" t="str">
            <v>AUXILIAR DE ELETRICISTA COM ENCARGOS COMPLEMENTARES</v>
          </cell>
          <cell r="F663" t="str">
            <v>H</v>
          </cell>
          <cell r="G663">
            <v>0.05</v>
          </cell>
          <cell r="H663">
            <v>14.59</v>
          </cell>
          <cell r="I663">
            <v>0.72950000000000004</v>
          </cell>
        </row>
        <row r="664">
          <cell r="B664" t="str">
            <v/>
          </cell>
          <cell r="C664" t="str">
            <v>PROPRIA</v>
          </cell>
          <cell r="E664" t="str">
            <v>GANCHO OLHAL</v>
          </cell>
          <cell r="F664" t="str">
            <v>UN</v>
          </cell>
          <cell r="G664">
            <v>1</v>
          </cell>
          <cell r="H664">
            <v>10.36</v>
          </cell>
          <cell r="I664">
            <v>10.36</v>
          </cell>
        </row>
        <row r="666">
          <cell r="B666" t="str">
            <v>COMP 095</v>
          </cell>
          <cell r="E666" t="str">
            <v>GRAMPO DE ANCORAGEM TIPO BASTÃO POLIMÉRICO 15KV -50MM²</v>
          </cell>
          <cell r="F666" t="str">
            <v>UN</v>
          </cell>
          <cell r="I666">
            <v>47.127499999999998</v>
          </cell>
        </row>
        <row r="667">
          <cell r="B667" t="str">
            <v/>
          </cell>
          <cell r="C667" t="str">
            <v>SINAPI</v>
          </cell>
          <cell r="D667">
            <v>88264</v>
          </cell>
          <cell r="E667" t="str">
            <v>ELETRICISTA COM ENCARGOS COMPLEMENTARES</v>
          </cell>
          <cell r="F667" t="str">
            <v>H</v>
          </cell>
          <cell r="G667">
            <v>0.05</v>
          </cell>
          <cell r="H667">
            <v>17.96</v>
          </cell>
          <cell r="I667">
            <v>0.89800000000000013</v>
          </cell>
        </row>
        <row r="668">
          <cell r="B668" t="str">
            <v/>
          </cell>
          <cell r="C668" t="str">
            <v>SINAPI</v>
          </cell>
          <cell r="D668">
            <v>88247</v>
          </cell>
          <cell r="E668" t="str">
            <v>AUXILIAR DE ELETRICISTA COM ENCARGOS COMPLEMENTARES</v>
          </cell>
          <cell r="F668" t="str">
            <v>H</v>
          </cell>
          <cell r="G668">
            <v>0.05</v>
          </cell>
          <cell r="H668">
            <v>14.59</v>
          </cell>
          <cell r="I668">
            <v>0.72950000000000004</v>
          </cell>
        </row>
        <row r="669">
          <cell r="B669" t="str">
            <v/>
          </cell>
          <cell r="C669" t="str">
            <v>PROPRIA</v>
          </cell>
          <cell r="E669" t="str">
            <v>GRAMPO DE ANCORAGEM TIPO BASTÃO POLIMÉRICO 15KV- 50MM²</v>
          </cell>
          <cell r="F669" t="str">
            <v>UN</v>
          </cell>
          <cell r="G669">
            <v>1</v>
          </cell>
          <cell r="H669">
            <v>45.5</v>
          </cell>
          <cell r="I669">
            <v>45.5</v>
          </cell>
        </row>
        <row r="671">
          <cell r="B671" t="str">
            <v>COMP 096</v>
          </cell>
          <cell r="E671" t="str">
            <v>GRAMPO DE ANCORAGEM TIPO BASTÃO POLIMÉRICO 15KV- 35MM²</v>
          </cell>
          <cell r="F671" t="str">
            <v>UN</v>
          </cell>
          <cell r="I671">
            <v>38.977499999999999</v>
          </cell>
        </row>
        <row r="672">
          <cell r="B672" t="str">
            <v/>
          </cell>
          <cell r="C672" t="str">
            <v>SINAPI</v>
          </cell>
          <cell r="D672">
            <v>88264</v>
          </cell>
          <cell r="E672" t="str">
            <v>ELETRICISTA COM ENCARGOS COMPLEMENTARES</v>
          </cell>
          <cell r="F672" t="str">
            <v>H</v>
          </cell>
          <cell r="G672">
            <v>0.05</v>
          </cell>
          <cell r="H672">
            <v>17.96</v>
          </cell>
          <cell r="I672">
            <v>0.89800000000000013</v>
          </cell>
        </row>
        <row r="673">
          <cell r="B673" t="str">
            <v/>
          </cell>
          <cell r="C673" t="str">
            <v>SINAPI</v>
          </cell>
          <cell r="D673">
            <v>88247</v>
          </cell>
          <cell r="E673" t="str">
            <v>AUXILIAR DE ELETRICISTA COM ENCARGOS COMPLEMENTARES</v>
          </cell>
          <cell r="F673" t="str">
            <v>H</v>
          </cell>
          <cell r="G673">
            <v>0.05</v>
          </cell>
          <cell r="H673">
            <v>14.59</v>
          </cell>
          <cell r="I673">
            <v>0.72950000000000004</v>
          </cell>
        </row>
        <row r="674">
          <cell r="B674" t="str">
            <v/>
          </cell>
          <cell r="C674" t="str">
            <v>PROPRIA</v>
          </cell>
          <cell r="E674" t="str">
            <v>GRAMPO DE ANCORAGEM TIPO BASTÃO POLIMÉTRICO 15KV- 35MM²</v>
          </cell>
          <cell r="F674" t="str">
            <v>UN</v>
          </cell>
          <cell r="G674">
            <v>1</v>
          </cell>
          <cell r="H674">
            <v>37.35</v>
          </cell>
          <cell r="I674">
            <v>37.35</v>
          </cell>
        </row>
        <row r="676">
          <cell r="B676" t="str">
            <v>COMP 097</v>
          </cell>
          <cell r="E676" t="str">
            <v>GRAMPO DE LINHA VIVA</v>
          </cell>
          <cell r="F676" t="str">
            <v>UN</v>
          </cell>
          <cell r="I676">
            <v>17.265000000000001</v>
          </cell>
        </row>
        <row r="677">
          <cell r="B677" t="str">
            <v/>
          </cell>
          <cell r="C677" t="str">
            <v>SINAPI</v>
          </cell>
          <cell r="D677">
            <v>88264</v>
          </cell>
          <cell r="E677" t="str">
            <v>ELETRICISTA COM ENCARGOS COMPLEMENTARES</v>
          </cell>
          <cell r="F677" t="str">
            <v>H</v>
          </cell>
          <cell r="G677">
            <v>0.1</v>
          </cell>
          <cell r="H677">
            <v>17.96</v>
          </cell>
          <cell r="I677">
            <v>1.7960000000000003</v>
          </cell>
        </row>
        <row r="678">
          <cell r="B678" t="str">
            <v/>
          </cell>
          <cell r="C678" t="str">
            <v>SINAPI</v>
          </cell>
          <cell r="D678">
            <v>88247</v>
          </cell>
          <cell r="E678" t="str">
            <v>AUXILIAR DE ELETRICISTA COM ENCARGOS COMPLEMENTARES</v>
          </cell>
          <cell r="F678" t="str">
            <v>H</v>
          </cell>
          <cell r="G678">
            <v>0.1</v>
          </cell>
          <cell r="H678">
            <v>14.59</v>
          </cell>
          <cell r="I678">
            <v>1.4590000000000001</v>
          </cell>
        </row>
        <row r="679">
          <cell r="B679" t="str">
            <v/>
          </cell>
          <cell r="C679" t="str">
            <v>PROPRIA</v>
          </cell>
          <cell r="E679" t="str">
            <v>GRAMPO DE LINHA VIVA</v>
          </cell>
          <cell r="F679" t="str">
            <v>UN</v>
          </cell>
          <cell r="G679">
            <v>1</v>
          </cell>
          <cell r="H679">
            <v>14.01</v>
          </cell>
          <cell r="I679">
            <v>14.01</v>
          </cell>
        </row>
        <row r="681">
          <cell r="B681" t="str">
            <v>COMP 098</v>
          </cell>
          <cell r="E681" t="str">
            <v>ISOLADOR DE ANCORAGEM TIPO BASTÃO POLIMÉRICO 15KV</v>
          </cell>
          <cell r="F681" t="str">
            <v>UN</v>
          </cell>
          <cell r="I681">
            <v>66.174999999999997</v>
          </cell>
        </row>
        <row r="682">
          <cell r="B682" t="str">
            <v/>
          </cell>
          <cell r="C682" t="str">
            <v>SINAPI</v>
          </cell>
          <cell r="D682">
            <v>88264</v>
          </cell>
          <cell r="E682" t="str">
            <v>ELETRICISTA COM ENCARGOS COMPLEMENTARES</v>
          </cell>
          <cell r="F682" t="str">
            <v>H</v>
          </cell>
          <cell r="G682">
            <v>0.5</v>
          </cell>
          <cell r="H682">
            <v>17.96</v>
          </cell>
          <cell r="I682">
            <v>8.98</v>
          </cell>
        </row>
        <row r="683">
          <cell r="B683" t="str">
            <v/>
          </cell>
          <cell r="C683" t="str">
            <v>SINAPI</v>
          </cell>
          <cell r="D683">
            <v>88247</v>
          </cell>
          <cell r="E683" t="str">
            <v>AUXILIAR DE ELETRICISTA COM ENCARGOS COMPLEMENTARES</v>
          </cell>
          <cell r="F683" t="str">
            <v>H</v>
          </cell>
          <cell r="G683">
            <v>0.5</v>
          </cell>
          <cell r="H683">
            <v>14.59</v>
          </cell>
          <cell r="I683">
            <v>7.2949999999999999</v>
          </cell>
        </row>
        <row r="684">
          <cell r="B684" t="str">
            <v/>
          </cell>
          <cell r="C684" t="str">
            <v>PROPRIA</v>
          </cell>
          <cell r="E684" t="str">
            <v>ISOLADOR DE ANCORAGEM TIPO BASTÃO POLÍMERO 15KV</v>
          </cell>
          <cell r="F684" t="str">
            <v>UN</v>
          </cell>
          <cell r="G684">
            <v>1</v>
          </cell>
          <cell r="H684">
            <v>49.9</v>
          </cell>
          <cell r="I684">
            <v>49.9</v>
          </cell>
        </row>
        <row r="686">
          <cell r="B686" t="str">
            <v>COMP 099</v>
          </cell>
          <cell r="E686" t="str">
            <v>ISOLADOR DE PINO POLIMÉRICO</v>
          </cell>
          <cell r="F686" t="str">
            <v>UN</v>
          </cell>
          <cell r="I686">
            <v>71.775000000000006</v>
          </cell>
        </row>
        <row r="687">
          <cell r="B687" t="str">
            <v/>
          </cell>
          <cell r="C687" t="str">
            <v>SINAPI</v>
          </cell>
          <cell r="D687">
            <v>88264</v>
          </cell>
          <cell r="E687" t="str">
            <v>ELETRICISTA COM ENCARGOS COMPLEMENTARES</v>
          </cell>
          <cell r="F687" t="str">
            <v>H</v>
          </cell>
          <cell r="G687">
            <v>0.5</v>
          </cell>
          <cell r="H687">
            <v>17.96</v>
          </cell>
          <cell r="I687">
            <v>8.98</v>
          </cell>
        </row>
        <row r="688">
          <cell r="B688" t="str">
            <v/>
          </cell>
          <cell r="C688" t="str">
            <v>SINAPI</v>
          </cell>
          <cell r="D688">
            <v>88247</v>
          </cell>
          <cell r="E688" t="str">
            <v>AUXILIAR DE ELETRICISTA COM ENCARGOS COMPLEMENTARES</v>
          </cell>
          <cell r="F688" t="str">
            <v>H</v>
          </cell>
          <cell r="G688">
            <v>0.5</v>
          </cell>
          <cell r="H688">
            <v>14.59</v>
          </cell>
          <cell r="I688">
            <v>7.2949999999999999</v>
          </cell>
        </row>
        <row r="689">
          <cell r="B689" t="str">
            <v/>
          </cell>
          <cell r="C689" t="str">
            <v>PROPRIA</v>
          </cell>
          <cell r="E689" t="str">
            <v>ISOLADOR DE PINO POLIMÉRICO</v>
          </cell>
          <cell r="F689" t="str">
            <v>UN</v>
          </cell>
          <cell r="G689">
            <v>1</v>
          </cell>
          <cell r="H689">
            <v>55.5</v>
          </cell>
          <cell r="I689">
            <v>55.5</v>
          </cell>
        </row>
        <row r="691">
          <cell r="B691" t="str">
            <v>COMP 100</v>
          </cell>
          <cell r="E691" t="str">
            <v>ISOLADOR PILAR 110KV</v>
          </cell>
          <cell r="F691" t="str">
            <v>UN</v>
          </cell>
          <cell r="I691">
            <v>85.155000000000001</v>
          </cell>
        </row>
        <row r="692">
          <cell r="B692" t="str">
            <v/>
          </cell>
          <cell r="C692" t="str">
            <v>SINAPI</v>
          </cell>
          <cell r="D692">
            <v>88264</v>
          </cell>
          <cell r="E692" t="str">
            <v>ELETRICISTA COM ENCARGOS COMPLEMENTARES</v>
          </cell>
          <cell r="F692" t="str">
            <v>H</v>
          </cell>
          <cell r="G692">
            <v>0.5</v>
          </cell>
          <cell r="H692">
            <v>17.96</v>
          </cell>
          <cell r="I692">
            <v>8.98</v>
          </cell>
        </row>
        <row r="693">
          <cell r="B693" t="str">
            <v/>
          </cell>
          <cell r="C693" t="str">
            <v>SINAPI</v>
          </cell>
          <cell r="D693">
            <v>88247</v>
          </cell>
          <cell r="E693" t="str">
            <v>AUXILIAR DE ELETRICISTA COM ENCARGOS COMPLEMENTARES</v>
          </cell>
          <cell r="F693" t="str">
            <v>H</v>
          </cell>
          <cell r="G693">
            <v>0.5</v>
          </cell>
          <cell r="H693">
            <v>14.59</v>
          </cell>
          <cell r="I693">
            <v>7.2949999999999999</v>
          </cell>
        </row>
        <row r="694">
          <cell r="B694" t="str">
            <v/>
          </cell>
          <cell r="C694" t="str">
            <v>PROPRIA</v>
          </cell>
          <cell r="E694" t="str">
            <v>ISOLADOR PILAR 110KV</v>
          </cell>
          <cell r="F694" t="str">
            <v>UN</v>
          </cell>
          <cell r="G694">
            <v>1</v>
          </cell>
          <cell r="H694">
            <v>68.88</v>
          </cell>
          <cell r="I694">
            <v>68.88</v>
          </cell>
        </row>
        <row r="696">
          <cell r="B696" t="str">
            <v>COMP 101</v>
          </cell>
          <cell r="E696" t="str">
            <v>MANILHA SAPATILHA</v>
          </cell>
          <cell r="F696" t="str">
            <v>UN</v>
          </cell>
          <cell r="I696">
            <v>20.575000000000003</v>
          </cell>
        </row>
        <row r="697">
          <cell r="B697" t="str">
            <v/>
          </cell>
          <cell r="C697" t="str">
            <v>SINAPI</v>
          </cell>
          <cell r="D697">
            <v>88264</v>
          </cell>
          <cell r="E697" t="str">
            <v>ELETRICISTA COM ENCARGOS COMPLEMENTARES</v>
          </cell>
          <cell r="F697" t="str">
            <v>H</v>
          </cell>
          <cell r="G697">
            <v>0.3</v>
          </cell>
          <cell r="H697">
            <v>17.96</v>
          </cell>
          <cell r="I697">
            <v>5.3879999999999999</v>
          </cell>
        </row>
        <row r="698">
          <cell r="B698" t="str">
            <v/>
          </cell>
          <cell r="C698" t="str">
            <v>SINAPI</v>
          </cell>
          <cell r="D698">
            <v>88247</v>
          </cell>
          <cell r="E698" t="str">
            <v>AUXILIAR DE ELETRICISTA COM ENCARGOS COMPLEMENTARES</v>
          </cell>
          <cell r="F698" t="str">
            <v>H</v>
          </cell>
          <cell r="G698">
            <v>0.3</v>
          </cell>
          <cell r="H698">
            <v>14.59</v>
          </cell>
          <cell r="I698">
            <v>4.3769999999999998</v>
          </cell>
        </row>
        <row r="699">
          <cell r="B699" t="str">
            <v/>
          </cell>
          <cell r="C699" t="str">
            <v>PROPRIA</v>
          </cell>
          <cell r="E699" t="str">
            <v>MANILHA SAPATILHA</v>
          </cell>
          <cell r="F699" t="str">
            <v>UN</v>
          </cell>
          <cell r="G699">
            <v>1</v>
          </cell>
          <cell r="H699">
            <v>10.81</v>
          </cell>
          <cell r="I699">
            <v>10.81</v>
          </cell>
        </row>
        <row r="701">
          <cell r="B701" t="str">
            <v>COMP 102</v>
          </cell>
          <cell r="E701" t="str">
            <v>MASSA CALEFETORA</v>
          </cell>
          <cell r="F701" t="str">
            <v>KG</v>
          </cell>
          <cell r="I701">
            <v>45.81</v>
          </cell>
        </row>
        <row r="702">
          <cell r="B702" t="str">
            <v/>
          </cell>
          <cell r="C702" t="str">
            <v>SINAPI</v>
          </cell>
          <cell r="D702">
            <v>88264</v>
          </cell>
          <cell r="E702" t="str">
            <v>ELETRICISTA COM ENCARGOS COMPLEMENTARES</v>
          </cell>
          <cell r="F702" t="str">
            <v>H</v>
          </cell>
          <cell r="G702">
            <v>0.8</v>
          </cell>
          <cell r="H702">
            <v>17.96</v>
          </cell>
          <cell r="I702">
            <v>14.368000000000002</v>
          </cell>
        </row>
        <row r="703">
          <cell r="B703" t="str">
            <v/>
          </cell>
          <cell r="C703" t="str">
            <v>SINAPI</v>
          </cell>
          <cell r="D703">
            <v>88247</v>
          </cell>
          <cell r="E703" t="str">
            <v>AUXILIAR DE ELETRICISTA COM ENCARGOS COMPLEMENTARES</v>
          </cell>
          <cell r="F703" t="str">
            <v>H</v>
          </cell>
          <cell r="G703">
            <v>0.8</v>
          </cell>
          <cell r="H703">
            <v>14.59</v>
          </cell>
          <cell r="I703">
            <v>11.672000000000001</v>
          </cell>
        </row>
        <row r="704">
          <cell r="B704" t="str">
            <v/>
          </cell>
          <cell r="C704" t="str">
            <v>PROPRIA</v>
          </cell>
          <cell r="E704" t="str">
            <v>MASSA CALEFETORA</v>
          </cell>
          <cell r="F704" t="str">
            <v>KG</v>
          </cell>
          <cell r="G704">
            <v>1</v>
          </cell>
          <cell r="H704">
            <v>19.77</v>
          </cell>
          <cell r="I704">
            <v>19.77</v>
          </cell>
        </row>
        <row r="706">
          <cell r="B706" t="str">
            <v>COMP 103</v>
          </cell>
          <cell r="E706" t="str">
            <v>MURETA EM ALVENARIA 1VEZ DIM. 1,20X2M C/ COBERTURA DE 5% I.</v>
          </cell>
          <cell r="F706" t="str">
            <v>UN</v>
          </cell>
          <cell r="I706">
            <v>684.61500000000001</v>
          </cell>
        </row>
        <row r="707">
          <cell r="B707" t="str">
            <v/>
          </cell>
          <cell r="C707" t="str">
            <v>SINAPI</v>
          </cell>
          <cell r="D707">
            <v>88316</v>
          </cell>
          <cell r="E707" t="str">
            <v>SERVENTE COM ENCARGOS COMPLEMENTARES</v>
          </cell>
          <cell r="F707" t="str">
            <v>H</v>
          </cell>
          <cell r="G707">
            <v>4</v>
          </cell>
          <cell r="H707">
            <v>14.05</v>
          </cell>
          <cell r="I707">
            <v>56.2</v>
          </cell>
        </row>
        <row r="708">
          <cell r="B708" t="str">
            <v/>
          </cell>
          <cell r="C708" t="str">
            <v>SINAPI</v>
          </cell>
          <cell r="D708">
            <v>88309</v>
          </cell>
          <cell r="E708" t="str">
            <v>PEDREIRO COM ENCARGOS COMPLEMENTARES</v>
          </cell>
          <cell r="F708" t="str">
            <v>H</v>
          </cell>
          <cell r="G708">
            <v>4</v>
          </cell>
          <cell r="H708">
            <v>17.34</v>
          </cell>
          <cell r="I708">
            <v>69.36</v>
          </cell>
        </row>
        <row r="709">
          <cell r="B709" t="str">
            <v/>
          </cell>
          <cell r="C709" t="str">
            <v>SINAPI</v>
          </cell>
          <cell r="D709">
            <v>88245</v>
          </cell>
          <cell r="E709" t="str">
            <v>ARMADOR COM ENCARGOS COMPLEMENTARES</v>
          </cell>
          <cell r="F709" t="str">
            <v>H</v>
          </cell>
          <cell r="G709">
            <v>2</v>
          </cell>
          <cell r="H709">
            <v>17.239999999999998</v>
          </cell>
          <cell r="I709">
            <v>34.479999999999997</v>
          </cell>
        </row>
        <row r="710">
          <cell r="B710" t="str">
            <v/>
          </cell>
          <cell r="C710" t="str">
            <v>SINAPI</v>
          </cell>
          <cell r="D710">
            <v>88310</v>
          </cell>
          <cell r="E710" t="str">
            <v>PINTOR COM ENCARGOS COMPLEMENTARES</v>
          </cell>
          <cell r="F710" t="str">
            <v>H</v>
          </cell>
          <cell r="G710">
            <v>2</v>
          </cell>
          <cell r="H710">
            <v>17.28</v>
          </cell>
          <cell r="I710">
            <v>34.56</v>
          </cell>
        </row>
        <row r="711">
          <cell r="B711" t="str">
            <v/>
          </cell>
          <cell r="C711" t="str">
            <v>SINAPI</v>
          </cell>
          <cell r="D711">
            <v>88262</v>
          </cell>
          <cell r="E711" t="str">
            <v>CARPINTEIRO DE FORMAS COM ENCARGOS COMPLEMENTARES</v>
          </cell>
          <cell r="F711" t="str">
            <v>H</v>
          </cell>
          <cell r="G711">
            <v>1</v>
          </cell>
          <cell r="H711">
            <v>17.239999999999998</v>
          </cell>
          <cell r="I711">
            <v>17.239999999999998</v>
          </cell>
        </row>
        <row r="712">
          <cell r="B712" t="str">
            <v/>
          </cell>
          <cell r="C712" t="str">
            <v>SINAPI</v>
          </cell>
          <cell r="D712">
            <v>7271</v>
          </cell>
          <cell r="E712" t="str">
            <v>BLOCO CERAMICO (ALVENARIA DE VEDACAO), 8 FUROS, DE 9 X 19 X 19 CM</v>
          </cell>
          <cell r="F712" t="str">
            <v xml:space="preserve">UN    </v>
          </cell>
          <cell r="G712">
            <v>110</v>
          </cell>
          <cell r="H712">
            <v>0.54</v>
          </cell>
          <cell r="I712">
            <v>59.400000000000006</v>
          </cell>
        </row>
        <row r="713">
          <cell r="B713" t="str">
            <v/>
          </cell>
          <cell r="C713" t="str">
            <v>SINAPI</v>
          </cell>
          <cell r="D713">
            <v>1379</v>
          </cell>
          <cell r="E713" t="str">
            <v>CIMENTO PORTLAND COMPOSTO CP II-32</v>
          </cell>
          <cell r="F713" t="str">
            <v xml:space="preserve">KG    </v>
          </cell>
          <cell r="G713">
            <v>80</v>
          </cell>
          <cell r="H713">
            <v>0.48</v>
          </cell>
          <cell r="I713">
            <v>38.4</v>
          </cell>
        </row>
        <row r="714">
          <cell r="B714" t="str">
            <v/>
          </cell>
          <cell r="C714" t="str">
            <v>SINAPI</v>
          </cell>
          <cell r="D714">
            <v>370</v>
          </cell>
          <cell r="E714" t="str">
            <v>AREIA MEDIA - POSTO JAZIDA/FORNECEDOR (RETIRADO NA JAZIDA, SEM TRANSPORTE)</v>
          </cell>
          <cell r="F714" t="str">
            <v xml:space="preserve">M3    </v>
          </cell>
          <cell r="G714">
            <v>0.11</v>
          </cell>
          <cell r="H714">
            <v>60</v>
          </cell>
          <cell r="I714">
            <v>6.6</v>
          </cell>
        </row>
        <row r="715">
          <cell r="B715" t="str">
            <v/>
          </cell>
          <cell r="C715" t="str">
            <v>SINAPI</v>
          </cell>
          <cell r="D715">
            <v>1106</v>
          </cell>
          <cell r="E715" t="str">
            <v>CAL HIDRATADA CH-I PARA ARGAMASSAS</v>
          </cell>
          <cell r="F715" t="str">
            <v xml:space="preserve">KG    </v>
          </cell>
          <cell r="G715">
            <v>45</v>
          </cell>
          <cell r="H715">
            <v>0.56000000000000005</v>
          </cell>
          <cell r="I715">
            <v>25.200000000000003</v>
          </cell>
        </row>
        <row r="716">
          <cell r="B716" t="str">
            <v/>
          </cell>
          <cell r="C716" t="str">
            <v>SINAPI</v>
          </cell>
          <cell r="D716">
            <v>4721</v>
          </cell>
          <cell r="E716" t="str">
            <v>PEDRA BRITADA N. 1 (9,5 a 19 MM) POSTO PEDREIRA/FORNECEDOR, SEM FRETE</v>
          </cell>
          <cell r="F716" t="str">
            <v xml:space="preserve">M3    </v>
          </cell>
          <cell r="G716">
            <v>0.15</v>
          </cell>
          <cell r="H716">
            <v>49.7</v>
          </cell>
          <cell r="I716">
            <v>7.4550000000000001</v>
          </cell>
        </row>
        <row r="717">
          <cell r="B717" t="str">
            <v/>
          </cell>
          <cell r="C717" t="str">
            <v>SINAPI</v>
          </cell>
          <cell r="D717">
            <v>27</v>
          </cell>
          <cell r="E717" t="str">
            <v>ACO CA-50, 16,0 MM, VERGALHAO</v>
          </cell>
          <cell r="F717" t="str">
            <v xml:space="preserve">KG    </v>
          </cell>
          <cell r="G717">
            <v>7.25</v>
          </cell>
          <cell r="H717">
            <v>4.0599999999999996</v>
          </cell>
          <cell r="I717">
            <v>29.434999999999999</v>
          </cell>
        </row>
        <row r="718">
          <cell r="B718" t="str">
            <v/>
          </cell>
          <cell r="C718" t="str">
            <v>SINAPI</v>
          </cell>
          <cell r="D718">
            <v>2692</v>
          </cell>
          <cell r="E718" t="str">
            <v>DESMOLDANTE PROTETOR PARA FORMAS DE MADEIRA, DE BASE OLEOSA EMULSIONADA EM AGUA</v>
          </cell>
          <cell r="F718" t="str">
            <v xml:space="preserve">L     </v>
          </cell>
          <cell r="G718">
            <v>3.5</v>
          </cell>
          <cell r="H718">
            <v>6.15</v>
          </cell>
          <cell r="I718">
            <v>21.525000000000002</v>
          </cell>
        </row>
        <row r="719">
          <cell r="B719" t="str">
            <v/>
          </cell>
          <cell r="C719" t="str">
            <v>PROPRIA</v>
          </cell>
          <cell r="E719" t="str">
            <v>MADEIRA SERRADA</v>
          </cell>
          <cell r="F719" t="str">
            <v>M3</v>
          </cell>
          <cell r="G719">
            <v>0.05</v>
          </cell>
          <cell r="H719">
            <v>1149.42</v>
          </cell>
          <cell r="I719">
            <v>57.471000000000004</v>
          </cell>
        </row>
        <row r="720">
          <cell r="B720" t="str">
            <v/>
          </cell>
          <cell r="C720" t="str">
            <v>SINAPI</v>
          </cell>
          <cell r="D720">
            <v>5061</v>
          </cell>
          <cell r="E720" t="str">
            <v>PREGO DE ACO POLIDO COM CABECA 18 X 27 (2 1/2 X 10)</v>
          </cell>
          <cell r="F720" t="str">
            <v xml:space="preserve">KG    </v>
          </cell>
          <cell r="G720">
            <v>0.5</v>
          </cell>
          <cell r="H720">
            <v>8.73</v>
          </cell>
          <cell r="I720">
            <v>4.3650000000000002</v>
          </cell>
        </row>
        <row r="721">
          <cell r="B721" t="str">
            <v/>
          </cell>
          <cell r="C721" t="str">
            <v>SINAPI</v>
          </cell>
          <cell r="D721">
            <v>6085</v>
          </cell>
          <cell r="E721" t="str">
            <v>SELADOR ACRILICO PAREDES INTERNAS/EXTERNAS</v>
          </cell>
          <cell r="F721" t="str">
            <v xml:space="preserve">L     </v>
          </cell>
          <cell r="G721">
            <v>2.5</v>
          </cell>
          <cell r="H721">
            <v>4.25</v>
          </cell>
          <cell r="I721">
            <v>10.625</v>
          </cell>
        </row>
        <row r="722">
          <cell r="B722" t="str">
            <v/>
          </cell>
          <cell r="C722" t="str">
            <v>SINAPI</v>
          </cell>
          <cell r="D722">
            <v>7350</v>
          </cell>
          <cell r="E722" t="str">
            <v>TINTA ACRILICA PARA CERAMICA</v>
          </cell>
          <cell r="F722" t="str">
            <v xml:space="preserve">L     </v>
          </cell>
          <cell r="G722">
            <v>9.6</v>
          </cell>
          <cell r="H722">
            <v>21.38</v>
          </cell>
          <cell r="I722">
            <v>205.24799999999999</v>
          </cell>
        </row>
        <row r="723">
          <cell r="B723" t="str">
            <v/>
          </cell>
          <cell r="C723" t="str">
            <v>PROPRIA</v>
          </cell>
          <cell r="E723" t="str">
            <v>MASSA ACRILICA</v>
          </cell>
          <cell r="F723" t="str">
            <v>L</v>
          </cell>
          <cell r="G723">
            <v>1.1000000000000001</v>
          </cell>
          <cell r="H723">
            <v>6.41</v>
          </cell>
          <cell r="I723">
            <v>7.051000000000001</v>
          </cell>
        </row>
        <row r="725">
          <cell r="B725" t="str">
            <v>COMP 104</v>
          </cell>
          <cell r="E725" t="str">
            <v>MÃO FRANCESA 619MM</v>
          </cell>
          <cell r="F725" t="str">
            <v>UN</v>
          </cell>
          <cell r="I725">
            <v>24.064999999999998</v>
          </cell>
        </row>
        <row r="726">
          <cell r="B726" t="str">
            <v/>
          </cell>
          <cell r="C726" t="str">
            <v>SINAPI</v>
          </cell>
          <cell r="D726">
            <v>88264</v>
          </cell>
          <cell r="E726" t="str">
            <v>ELETRICISTA COM ENCARGOS COMPLEMENTARES</v>
          </cell>
          <cell r="F726" t="str">
            <v>H</v>
          </cell>
          <cell r="G726">
            <v>0.5</v>
          </cell>
          <cell r="H726">
            <v>17.96</v>
          </cell>
          <cell r="I726">
            <v>8.98</v>
          </cell>
        </row>
        <row r="727">
          <cell r="B727" t="str">
            <v/>
          </cell>
          <cell r="C727" t="str">
            <v>SINAPI</v>
          </cell>
          <cell r="D727">
            <v>88247</v>
          </cell>
          <cell r="E727" t="str">
            <v>AUXILIAR DE ELETRICISTA COM ENCARGOS COMPLEMENTARES</v>
          </cell>
          <cell r="F727" t="str">
            <v>H</v>
          </cell>
          <cell r="G727">
            <v>0.5</v>
          </cell>
          <cell r="H727">
            <v>14.59</v>
          </cell>
          <cell r="I727">
            <v>7.2949999999999999</v>
          </cell>
        </row>
        <row r="728">
          <cell r="B728" t="str">
            <v/>
          </cell>
          <cell r="C728" t="str">
            <v>PROPRIA</v>
          </cell>
          <cell r="E728" t="str">
            <v>MÃO FRANCESA 619MM</v>
          </cell>
          <cell r="F728" t="str">
            <v>UN</v>
          </cell>
          <cell r="G728">
            <v>1</v>
          </cell>
          <cell r="H728">
            <v>7.79</v>
          </cell>
          <cell r="I728">
            <v>7.79</v>
          </cell>
        </row>
        <row r="730">
          <cell r="B730" t="str">
            <v>COMP 105</v>
          </cell>
          <cell r="E730" t="str">
            <v>OLHAL PARA PARAFUSO</v>
          </cell>
          <cell r="F730" t="str">
            <v>UN</v>
          </cell>
          <cell r="I730">
            <v>10.301</v>
          </cell>
        </row>
        <row r="731">
          <cell r="B731" t="str">
            <v/>
          </cell>
          <cell r="C731" t="str">
            <v>SINAPI</v>
          </cell>
          <cell r="D731">
            <v>88264</v>
          </cell>
          <cell r="E731" t="str">
            <v>ELETRICISTA COM ENCARGOS COMPLEMENTARES</v>
          </cell>
          <cell r="F731" t="str">
            <v>H</v>
          </cell>
          <cell r="G731">
            <v>0.02</v>
          </cell>
          <cell r="H731">
            <v>17.96</v>
          </cell>
          <cell r="I731">
            <v>0.35920000000000002</v>
          </cell>
        </row>
        <row r="732">
          <cell r="B732" t="str">
            <v/>
          </cell>
          <cell r="C732" t="str">
            <v>SINAPI</v>
          </cell>
          <cell r="D732">
            <v>88247</v>
          </cell>
          <cell r="E732" t="str">
            <v>AUXILIAR DE ELETRICISTA COM ENCARGOS COMPLEMENTARES</v>
          </cell>
          <cell r="F732" t="str">
            <v>H</v>
          </cell>
          <cell r="G732">
            <v>0.02</v>
          </cell>
          <cell r="H732">
            <v>14.59</v>
          </cell>
          <cell r="I732">
            <v>0.2918</v>
          </cell>
        </row>
        <row r="733">
          <cell r="B733" t="str">
            <v/>
          </cell>
          <cell r="C733" t="str">
            <v>PROPRIA</v>
          </cell>
          <cell r="E733" t="str">
            <v>OLHAL PARA PARAFUSO</v>
          </cell>
          <cell r="F733" t="str">
            <v>UN</v>
          </cell>
          <cell r="G733">
            <v>1</v>
          </cell>
          <cell r="H733">
            <v>9.65</v>
          </cell>
          <cell r="I733">
            <v>9.65</v>
          </cell>
        </row>
        <row r="735">
          <cell r="B735" t="str">
            <v>COMP 106</v>
          </cell>
          <cell r="E735" t="str">
            <v>PARA-RAIO DE DISTRIBUIÇÃO 12KV- POLIMÉRICO- 10KA</v>
          </cell>
          <cell r="F735" t="str">
            <v>UN</v>
          </cell>
          <cell r="I735">
            <v>216.12</v>
          </cell>
        </row>
        <row r="736">
          <cell r="B736" t="str">
            <v/>
          </cell>
          <cell r="C736" t="str">
            <v>SINAPI</v>
          </cell>
          <cell r="D736">
            <v>88264</v>
          </cell>
          <cell r="E736" t="str">
            <v>ELETRICISTA COM ENCARGOS COMPLEMENTARES</v>
          </cell>
          <cell r="F736" t="str">
            <v>H</v>
          </cell>
          <cell r="G736">
            <v>1</v>
          </cell>
          <cell r="H736">
            <v>17.96</v>
          </cell>
          <cell r="I736">
            <v>17.96</v>
          </cell>
        </row>
        <row r="737">
          <cell r="B737" t="str">
            <v/>
          </cell>
          <cell r="C737" t="str">
            <v>SINAPI</v>
          </cell>
          <cell r="D737">
            <v>88247</v>
          </cell>
          <cell r="E737" t="str">
            <v>AUXILIAR DE ELETRICISTA COM ENCARGOS COMPLEMENTARES</v>
          </cell>
          <cell r="F737" t="str">
            <v>H</v>
          </cell>
          <cell r="G737">
            <v>1</v>
          </cell>
          <cell r="H737">
            <v>14.59</v>
          </cell>
          <cell r="I737">
            <v>14.59</v>
          </cell>
        </row>
        <row r="738">
          <cell r="B738" t="str">
            <v/>
          </cell>
          <cell r="C738" t="str">
            <v>PROPRIA</v>
          </cell>
          <cell r="E738" t="str">
            <v>PARA RAIO DE DISTRIBUIÇÃO 12KV- POLIMÉTRICO- 10KA</v>
          </cell>
          <cell r="F738" t="str">
            <v>UN</v>
          </cell>
          <cell r="G738">
            <v>1</v>
          </cell>
          <cell r="H738">
            <v>183.57</v>
          </cell>
          <cell r="I738">
            <v>183.57</v>
          </cell>
        </row>
        <row r="740">
          <cell r="B740" t="str">
            <v>COMP 107</v>
          </cell>
          <cell r="E740" t="str">
            <v>PARAFUSO CABEÇA QUADRADA 100MM</v>
          </cell>
          <cell r="F740" t="str">
            <v>UN</v>
          </cell>
          <cell r="I740">
            <v>5.1959</v>
          </cell>
        </row>
        <row r="741">
          <cell r="B741" t="str">
            <v/>
          </cell>
          <cell r="C741" t="str">
            <v>SINAPI</v>
          </cell>
          <cell r="D741">
            <v>88247</v>
          </cell>
          <cell r="E741" t="str">
            <v>AUXILIAR DE ELETRICISTA COM ENCARGOS COMPLEMENTARES</v>
          </cell>
          <cell r="F741" t="str">
            <v>H</v>
          </cell>
          <cell r="G741">
            <v>0.01</v>
          </cell>
          <cell r="H741">
            <v>14.59</v>
          </cell>
          <cell r="I741">
            <v>0.1459</v>
          </cell>
        </row>
        <row r="742">
          <cell r="B742" t="str">
            <v/>
          </cell>
          <cell r="C742" t="str">
            <v>PROPRIA</v>
          </cell>
          <cell r="E742" t="str">
            <v>PARAFUSO CABEÇA QUADRADA DE 100MM</v>
          </cell>
          <cell r="F742" t="str">
            <v>UN</v>
          </cell>
          <cell r="G742">
            <v>1</v>
          </cell>
          <cell r="H742">
            <v>5.05</v>
          </cell>
          <cell r="I742">
            <v>5.05</v>
          </cell>
        </row>
        <row r="744">
          <cell r="B744" t="str">
            <v>COMP 108</v>
          </cell>
          <cell r="E744" t="str">
            <v>PARAFUSO CABEÇA QUADRADA 125MM</v>
          </cell>
          <cell r="F744" t="str">
            <v>UN</v>
          </cell>
          <cell r="I744">
            <v>5.3359000000000005</v>
          </cell>
        </row>
        <row r="745">
          <cell r="B745" t="str">
            <v/>
          </cell>
          <cell r="C745" t="str">
            <v>SINAPI</v>
          </cell>
          <cell r="D745">
            <v>88247</v>
          </cell>
          <cell r="E745" t="str">
            <v>AUXILIAR DE ELETRICISTA COM ENCARGOS COMPLEMENTARES</v>
          </cell>
          <cell r="F745" t="str">
            <v>H</v>
          </cell>
          <cell r="G745">
            <v>0.01</v>
          </cell>
          <cell r="H745">
            <v>14.59</v>
          </cell>
          <cell r="I745">
            <v>0.1459</v>
          </cell>
        </row>
        <row r="746">
          <cell r="B746" t="str">
            <v/>
          </cell>
          <cell r="C746" t="str">
            <v>PROPRIA</v>
          </cell>
          <cell r="E746" t="str">
            <v>PARAFUSO CABEÇA QUADRADA 125MM</v>
          </cell>
          <cell r="F746" t="str">
            <v>UN</v>
          </cell>
          <cell r="G746">
            <v>1</v>
          </cell>
          <cell r="H746">
            <v>5.19</v>
          </cell>
          <cell r="I746">
            <v>5.19</v>
          </cell>
        </row>
        <row r="748">
          <cell r="B748" t="str">
            <v>COMP 109</v>
          </cell>
          <cell r="E748" t="str">
            <v>PARAFUSO CABEÇA QUADRADA 200MM</v>
          </cell>
          <cell r="F748" t="str">
            <v>UN</v>
          </cell>
          <cell r="I748">
            <v>6.7359</v>
          </cell>
        </row>
        <row r="749">
          <cell r="B749" t="str">
            <v/>
          </cell>
          <cell r="C749" t="str">
            <v>SINAPI</v>
          </cell>
          <cell r="D749">
            <v>88247</v>
          </cell>
          <cell r="E749" t="str">
            <v>AUXILIAR DE ELETRICISTA COM ENCARGOS COMPLEMENTARES</v>
          </cell>
          <cell r="F749" t="str">
            <v>H</v>
          </cell>
          <cell r="G749">
            <v>0.01</v>
          </cell>
          <cell r="H749">
            <v>14.59</v>
          </cell>
          <cell r="I749">
            <v>0.1459</v>
          </cell>
        </row>
        <row r="750">
          <cell r="B750" t="str">
            <v/>
          </cell>
          <cell r="C750" t="str">
            <v>PROPRIA</v>
          </cell>
          <cell r="E750" t="str">
            <v>PARAFUSO DE CABEÇA QUADRADA 200MM</v>
          </cell>
          <cell r="F750" t="str">
            <v>UN</v>
          </cell>
          <cell r="G750">
            <v>1</v>
          </cell>
          <cell r="H750">
            <v>6.59</v>
          </cell>
          <cell r="I750">
            <v>6.59</v>
          </cell>
        </row>
        <row r="752">
          <cell r="B752" t="str">
            <v>COMP 110</v>
          </cell>
          <cell r="E752" t="str">
            <v>PARAFUSO CABEÇA QUADRADA 250MM</v>
          </cell>
          <cell r="F752" t="str">
            <v>UN</v>
          </cell>
          <cell r="I752">
            <v>7.5959000000000003</v>
          </cell>
        </row>
        <row r="753">
          <cell r="B753" t="str">
            <v/>
          </cell>
          <cell r="C753" t="str">
            <v>SINAPI</v>
          </cell>
          <cell r="D753">
            <v>88247</v>
          </cell>
          <cell r="E753" t="str">
            <v>AUXILIAR DE ELETRICISTA COM ENCARGOS COMPLEMENTARES</v>
          </cell>
          <cell r="F753" t="str">
            <v>H</v>
          </cell>
          <cell r="G753">
            <v>0.01</v>
          </cell>
          <cell r="H753">
            <v>14.59</v>
          </cell>
          <cell r="I753">
            <v>0.1459</v>
          </cell>
        </row>
        <row r="754">
          <cell r="B754" t="str">
            <v/>
          </cell>
          <cell r="C754" t="str">
            <v>PROPRIA</v>
          </cell>
          <cell r="E754" t="str">
            <v>PARAFUSO DE CABEÇA QUADRADA 250MM</v>
          </cell>
          <cell r="F754" t="str">
            <v>UN</v>
          </cell>
          <cell r="G754">
            <v>1</v>
          </cell>
          <cell r="H754">
            <v>7.45</v>
          </cell>
          <cell r="I754">
            <v>7.45</v>
          </cell>
        </row>
        <row r="756">
          <cell r="B756" t="str">
            <v>COMP 111</v>
          </cell>
          <cell r="E756" t="str">
            <v>PARAFUSO CABEÇA QUADRADA 300MM</v>
          </cell>
          <cell r="F756" t="str">
            <v>UN</v>
          </cell>
          <cell r="I756">
            <v>6.8658999999999999</v>
          </cell>
        </row>
        <row r="757">
          <cell r="B757" t="str">
            <v/>
          </cell>
          <cell r="C757" t="str">
            <v>SINAPI</v>
          </cell>
          <cell r="D757">
            <v>88247</v>
          </cell>
          <cell r="E757" t="str">
            <v>AUXILIAR DE ELETRICISTA COM ENCARGOS COMPLEMENTARES</v>
          </cell>
          <cell r="F757" t="str">
            <v>H</v>
          </cell>
          <cell r="G757">
            <v>0.01</v>
          </cell>
          <cell r="H757">
            <v>14.59</v>
          </cell>
          <cell r="I757">
            <v>0.1459</v>
          </cell>
        </row>
        <row r="758">
          <cell r="B758" t="str">
            <v/>
          </cell>
          <cell r="C758" t="str">
            <v>PROPRIA</v>
          </cell>
          <cell r="E758" t="str">
            <v>PARAFUSO DE CABEÇA QUADRADA 300MM</v>
          </cell>
          <cell r="F758" t="str">
            <v>UN</v>
          </cell>
          <cell r="G758">
            <v>1</v>
          </cell>
          <cell r="H758">
            <v>6.72</v>
          </cell>
          <cell r="I758">
            <v>6.72</v>
          </cell>
        </row>
        <row r="760">
          <cell r="B760" t="str">
            <v>COMP 112</v>
          </cell>
          <cell r="E760" t="str">
            <v>PERFIL U</v>
          </cell>
          <cell r="F760" t="str">
            <v>UN</v>
          </cell>
          <cell r="I760">
            <v>120.41499999999999</v>
          </cell>
        </row>
        <row r="761">
          <cell r="B761" t="str">
            <v/>
          </cell>
          <cell r="C761" t="str">
            <v>SINAPI</v>
          </cell>
          <cell r="D761">
            <v>88264</v>
          </cell>
          <cell r="E761" t="str">
            <v>ELETRICISTA COM ENCARGOS COMPLEMENTARES</v>
          </cell>
          <cell r="F761" t="str">
            <v>H</v>
          </cell>
          <cell r="G761">
            <v>0.5</v>
          </cell>
          <cell r="H761">
            <v>17.96</v>
          </cell>
          <cell r="I761">
            <v>8.98</v>
          </cell>
        </row>
        <row r="762">
          <cell r="B762" t="str">
            <v/>
          </cell>
          <cell r="C762" t="str">
            <v>SINAPI</v>
          </cell>
          <cell r="D762">
            <v>88247</v>
          </cell>
          <cell r="E762" t="str">
            <v>AUXILIAR DE ELETRICISTA COM ENCARGOS COMPLEMENTARES</v>
          </cell>
          <cell r="F762" t="str">
            <v>H</v>
          </cell>
          <cell r="G762">
            <v>0.5</v>
          </cell>
          <cell r="H762">
            <v>14.59</v>
          </cell>
          <cell r="I762">
            <v>7.2949999999999999</v>
          </cell>
        </row>
        <row r="763">
          <cell r="B763" t="str">
            <v/>
          </cell>
          <cell r="C763" t="str">
            <v>PROPRIA</v>
          </cell>
          <cell r="E763" t="str">
            <v>PERFIL U</v>
          </cell>
          <cell r="F763" t="str">
            <v>UN</v>
          </cell>
          <cell r="G763">
            <v>1</v>
          </cell>
          <cell r="H763">
            <v>104.14</v>
          </cell>
          <cell r="I763">
            <v>104.14</v>
          </cell>
        </row>
        <row r="765">
          <cell r="B765" t="str">
            <v>COMP 113</v>
          </cell>
          <cell r="E765" t="str">
            <v>PINO ALTO TRAVANTE 140MM PARA ISOLAR PILAR</v>
          </cell>
          <cell r="F765" t="str">
            <v>UN</v>
          </cell>
          <cell r="I765">
            <v>18.774999999999999</v>
          </cell>
        </row>
        <row r="766">
          <cell r="B766" t="str">
            <v/>
          </cell>
          <cell r="C766" t="str">
            <v>SINAPI</v>
          </cell>
          <cell r="D766">
            <v>88264</v>
          </cell>
          <cell r="E766" t="str">
            <v>ELETRICISTA COM ENCARGOS COMPLEMENTARES</v>
          </cell>
          <cell r="F766" t="str">
            <v>H</v>
          </cell>
          <cell r="G766">
            <v>0.3</v>
          </cell>
          <cell r="H766">
            <v>17.96</v>
          </cell>
          <cell r="I766">
            <v>5.3879999999999999</v>
          </cell>
        </row>
        <row r="767">
          <cell r="B767" t="str">
            <v/>
          </cell>
          <cell r="C767" t="str">
            <v>SINAPI</v>
          </cell>
          <cell r="D767">
            <v>88247</v>
          </cell>
          <cell r="E767" t="str">
            <v>AUXILIAR DE ELETRICISTA COM ENCARGOS COMPLEMENTARES</v>
          </cell>
          <cell r="F767" t="str">
            <v>H</v>
          </cell>
          <cell r="G767">
            <v>0.3</v>
          </cell>
          <cell r="H767">
            <v>14.59</v>
          </cell>
          <cell r="I767">
            <v>4.3769999999999998</v>
          </cell>
        </row>
        <row r="768">
          <cell r="B768" t="str">
            <v/>
          </cell>
          <cell r="C768" t="str">
            <v>PROPRIA</v>
          </cell>
          <cell r="E768" t="str">
            <v>PINO ALTO TRAVANTE 140MM PARA ISOLADOR PILAR</v>
          </cell>
          <cell r="F768" t="str">
            <v>UN</v>
          </cell>
          <cell r="G768">
            <v>1</v>
          </cell>
          <cell r="H768">
            <v>9.01</v>
          </cell>
          <cell r="I768">
            <v>9.01</v>
          </cell>
        </row>
        <row r="770">
          <cell r="B770" t="str">
            <v>COMP 114</v>
          </cell>
          <cell r="E770" t="str">
            <v>PINO CURTO PARA ISOLADOR DE PINO</v>
          </cell>
          <cell r="F770" t="str">
            <v>UN</v>
          </cell>
          <cell r="I770">
            <v>9.7550000000000008</v>
          </cell>
        </row>
        <row r="771">
          <cell r="B771" t="str">
            <v/>
          </cell>
          <cell r="C771" t="str">
            <v>SINAPI</v>
          </cell>
          <cell r="D771">
            <v>88264</v>
          </cell>
          <cell r="E771" t="str">
            <v>ELETRICISTA COM ENCARGOS COMPLEMENTARES</v>
          </cell>
          <cell r="F771" t="str">
            <v>H</v>
          </cell>
          <cell r="G771">
            <v>0.1</v>
          </cell>
          <cell r="H771">
            <v>17.96</v>
          </cell>
          <cell r="I771">
            <v>1.7960000000000003</v>
          </cell>
        </row>
        <row r="772">
          <cell r="B772" t="str">
            <v/>
          </cell>
          <cell r="C772" t="str">
            <v>SINAPI</v>
          </cell>
          <cell r="D772">
            <v>88247</v>
          </cell>
          <cell r="E772" t="str">
            <v>AUXILIAR DE ELETRICISTA COM ENCARGOS COMPLEMENTARES</v>
          </cell>
          <cell r="F772" t="str">
            <v>H</v>
          </cell>
          <cell r="G772">
            <v>0.1</v>
          </cell>
          <cell r="H772">
            <v>14.59</v>
          </cell>
          <cell r="I772">
            <v>1.4590000000000001</v>
          </cell>
        </row>
        <row r="773">
          <cell r="B773" t="str">
            <v/>
          </cell>
          <cell r="C773" t="str">
            <v>PROPRIA</v>
          </cell>
          <cell r="E773" t="str">
            <v>PINO CURTO PARA ISOLADOR DE PINO</v>
          </cell>
          <cell r="F773" t="str">
            <v>UN</v>
          </cell>
          <cell r="G773">
            <v>1</v>
          </cell>
          <cell r="H773">
            <v>6.5</v>
          </cell>
          <cell r="I773">
            <v>6.5</v>
          </cell>
        </row>
        <row r="775">
          <cell r="B775" t="str">
            <v>COMP 115</v>
          </cell>
          <cell r="E775" t="str">
            <v>PROTETOR DE BUCHA DE AT DE TRANSFORMADOR 15KV</v>
          </cell>
          <cell r="F775" t="str">
            <v>UN</v>
          </cell>
          <cell r="I775">
            <v>26.655000000000001</v>
          </cell>
        </row>
        <row r="776">
          <cell r="B776" t="str">
            <v/>
          </cell>
          <cell r="C776" t="str">
            <v>SINAPI</v>
          </cell>
          <cell r="D776">
            <v>88264</v>
          </cell>
          <cell r="E776" t="str">
            <v>ELETRICISTA COM ENCARGOS COMPLEMENTARES</v>
          </cell>
          <cell r="F776" t="str">
            <v>H</v>
          </cell>
          <cell r="G776">
            <v>0.3</v>
          </cell>
          <cell r="H776">
            <v>17.96</v>
          </cell>
          <cell r="I776">
            <v>5.3879999999999999</v>
          </cell>
        </row>
        <row r="777">
          <cell r="B777" t="str">
            <v/>
          </cell>
          <cell r="C777" t="str">
            <v>SINAPI</v>
          </cell>
          <cell r="D777">
            <v>88247</v>
          </cell>
          <cell r="E777" t="str">
            <v>AUXILIAR DE ELETRICISTA COM ENCARGOS COMPLEMENTARES</v>
          </cell>
          <cell r="F777" t="str">
            <v>H</v>
          </cell>
          <cell r="G777">
            <v>0.3</v>
          </cell>
          <cell r="H777">
            <v>14.59</v>
          </cell>
          <cell r="I777">
            <v>4.3769999999999998</v>
          </cell>
        </row>
        <row r="778">
          <cell r="B778" t="str">
            <v/>
          </cell>
          <cell r="C778" t="str">
            <v>PROPRIA</v>
          </cell>
          <cell r="E778" t="str">
            <v>PROTETOR DE BUCHA DE AT DE TRANSFORMADOR 15KV</v>
          </cell>
          <cell r="F778" t="str">
            <v>UN</v>
          </cell>
          <cell r="G778">
            <v>1</v>
          </cell>
          <cell r="H778">
            <v>16.89</v>
          </cell>
          <cell r="I778">
            <v>16.89</v>
          </cell>
        </row>
        <row r="780">
          <cell r="B780" t="str">
            <v>COMP 116</v>
          </cell>
          <cell r="E780" t="str">
            <v>SAPATILHA</v>
          </cell>
          <cell r="F780" t="str">
            <v>UN</v>
          </cell>
          <cell r="I780">
            <v>2.9886999999999997</v>
          </cell>
        </row>
        <row r="781">
          <cell r="B781" t="str">
            <v/>
          </cell>
          <cell r="C781" t="str">
            <v>SINAPI</v>
          </cell>
          <cell r="D781">
            <v>88264</v>
          </cell>
          <cell r="E781" t="str">
            <v>ELETRICISTA COM ENCARGOS COMPLEMENTARES</v>
          </cell>
          <cell r="F781" t="str">
            <v>H</v>
          </cell>
          <cell r="G781">
            <v>0.02</v>
          </cell>
          <cell r="H781">
            <v>17.96</v>
          </cell>
          <cell r="I781">
            <v>0.35920000000000002</v>
          </cell>
        </row>
        <row r="782">
          <cell r="B782" t="str">
            <v/>
          </cell>
          <cell r="C782" t="str">
            <v>SINAPI</v>
          </cell>
          <cell r="D782">
            <v>88247</v>
          </cell>
          <cell r="E782" t="str">
            <v>AUXILIAR DE ELETRICISTA COM ENCARGOS COMPLEMENTARES</v>
          </cell>
          <cell r="F782" t="str">
            <v>H</v>
          </cell>
          <cell r="G782">
            <v>0.05</v>
          </cell>
          <cell r="H782">
            <v>14.59</v>
          </cell>
          <cell r="I782">
            <v>0.72950000000000004</v>
          </cell>
        </row>
        <row r="783">
          <cell r="B783" t="str">
            <v/>
          </cell>
          <cell r="C783" t="str">
            <v>SINAPI</v>
          </cell>
          <cell r="D783">
            <v>7581</v>
          </cell>
          <cell r="E783" t="str">
            <v>SAPATILHA EM ACO GALVANIZADO PARA CABOS COM DIAMETRO NOMINAL ATE 5/8"</v>
          </cell>
          <cell r="F783" t="str">
            <v>UN</v>
          </cell>
          <cell r="G783">
            <v>1</v>
          </cell>
          <cell r="H783">
            <v>1.9</v>
          </cell>
          <cell r="I783">
            <v>1.9</v>
          </cell>
        </row>
        <row r="785">
          <cell r="B785" t="str">
            <v>COMP 117</v>
          </cell>
          <cell r="E785" t="str">
            <v>SERVIÇO DE CAMINHÃO LINHA VIVA PARA IMPLANTAÇÃO DE 2 POSTES E SERVIÇO DE CONEXÃO.</v>
          </cell>
          <cell r="F785" t="str">
            <v>UN</v>
          </cell>
          <cell r="I785">
            <v>4615.0039999999999</v>
          </cell>
        </row>
        <row r="786">
          <cell r="B786" t="str">
            <v/>
          </cell>
          <cell r="C786" t="str">
            <v>PROPRIA</v>
          </cell>
          <cell r="E786" t="str">
            <v>MUNCK 6T EM CAMINHÃO CARROCEIRO</v>
          </cell>
          <cell r="F786" t="str">
            <v>H</v>
          </cell>
          <cell r="G786">
            <v>21</v>
          </cell>
          <cell r="H786">
            <v>80</v>
          </cell>
          <cell r="I786">
            <v>1680</v>
          </cell>
        </row>
        <row r="787">
          <cell r="B787" t="str">
            <v/>
          </cell>
          <cell r="C787" t="str">
            <v>SINAPI</v>
          </cell>
          <cell r="D787">
            <v>88247</v>
          </cell>
          <cell r="E787" t="str">
            <v>AUXILIAR DE ELETRICISTA COM ENCARGOS COMPLEMENTARES</v>
          </cell>
          <cell r="F787" t="str">
            <v>H</v>
          </cell>
          <cell r="G787">
            <v>59.6</v>
          </cell>
          <cell r="H787">
            <v>14.59</v>
          </cell>
          <cell r="I787">
            <v>869.56399999999996</v>
          </cell>
        </row>
        <row r="788">
          <cell r="B788" t="str">
            <v/>
          </cell>
          <cell r="C788" t="str">
            <v>SINAPI</v>
          </cell>
          <cell r="D788">
            <v>88264</v>
          </cell>
          <cell r="E788" t="str">
            <v>ELETRICISTA COM ENCARGOS COMPLEMENTARES</v>
          </cell>
          <cell r="F788" t="str">
            <v>H</v>
          </cell>
          <cell r="G788">
            <v>48</v>
          </cell>
          <cell r="H788">
            <v>17.96</v>
          </cell>
          <cell r="I788">
            <v>862.08</v>
          </cell>
        </row>
        <row r="789">
          <cell r="B789" t="str">
            <v/>
          </cell>
          <cell r="C789" t="str">
            <v>SINAPI</v>
          </cell>
          <cell r="D789">
            <v>88266</v>
          </cell>
          <cell r="E789" t="str">
            <v>ELETROTÉCNICO COM ENCARGOS COMPLEMENTARES</v>
          </cell>
          <cell r="F789" t="str">
            <v>H</v>
          </cell>
          <cell r="G789">
            <v>48</v>
          </cell>
          <cell r="H789">
            <v>25.07</v>
          </cell>
          <cell r="I789">
            <v>1203.3600000000001</v>
          </cell>
        </row>
        <row r="791">
          <cell r="B791" t="str">
            <v>COMP 118</v>
          </cell>
          <cell r="E791" t="str">
            <v>SUPORTE DE TRANSFORMADOR</v>
          </cell>
          <cell r="F791" t="str">
            <v>UN</v>
          </cell>
          <cell r="I791">
            <v>131.66499999999999</v>
          </cell>
        </row>
        <row r="792">
          <cell r="B792" t="str">
            <v/>
          </cell>
          <cell r="C792" t="str">
            <v>SINAPI</v>
          </cell>
          <cell r="D792">
            <v>88264</v>
          </cell>
          <cell r="E792" t="str">
            <v>ELETRICISTA COM ENCARGOS COMPLEMENTARES</v>
          </cell>
          <cell r="F792" t="str">
            <v>H</v>
          </cell>
          <cell r="G792">
            <v>0.5</v>
          </cell>
          <cell r="H792">
            <v>17.96</v>
          </cell>
          <cell r="I792">
            <v>8.98</v>
          </cell>
        </row>
        <row r="793">
          <cell r="B793" t="str">
            <v/>
          </cell>
          <cell r="C793" t="str">
            <v>SINAPI</v>
          </cell>
          <cell r="D793">
            <v>88247</v>
          </cell>
          <cell r="E793" t="str">
            <v>AUXILIAR DE ELETRICISTA COM ENCARGOS COMPLEMENTARES</v>
          </cell>
          <cell r="F793" t="str">
            <v>H</v>
          </cell>
          <cell r="G793">
            <v>0.5</v>
          </cell>
          <cell r="H793">
            <v>14.59</v>
          </cell>
          <cell r="I793">
            <v>7.2949999999999999</v>
          </cell>
        </row>
        <row r="794">
          <cell r="B794" t="str">
            <v/>
          </cell>
          <cell r="C794" t="str">
            <v>PROPRIA</v>
          </cell>
          <cell r="E794" t="str">
            <v>SUPORTE DE TRANSFORMADOR</v>
          </cell>
          <cell r="F794" t="str">
            <v>UN</v>
          </cell>
          <cell r="G794">
            <v>1</v>
          </cell>
          <cell r="H794">
            <v>115.39</v>
          </cell>
          <cell r="I794">
            <v>115.39</v>
          </cell>
        </row>
      </sheetData>
      <sheetData sheetId="3"/>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Q2537"/>
  <sheetViews>
    <sheetView zoomScale="85" zoomScaleNormal="85" zoomScaleSheetLayoutView="80" workbookViewId="0">
      <pane ySplit="4" topLeftCell="A1804" activePane="bottomLeft" state="frozen"/>
      <selection activeCell="B1" sqref="B1"/>
      <selection pane="bottomLeft" activeCell="C1815" sqref="C1815"/>
    </sheetView>
  </sheetViews>
  <sheetFormatPr defaultColWidth="13.85546875" defaultRowHeight="12.75"/>
  <cols>
    <col min="1" max="1" width="6.85546875" style="7" customWidth="1"/>
    <col min="2" max="2" width="36.140625" style="357" customWidth="1"/>
    <col min="3" max="3" width="11.42578125" style="169" customWidth="1"/>
    <col min="4" max="4" width="11" style="169" customWidth="1"/>
    <col min="5" max="5" width="14.140625" style="181" customWidth="1"/>
    <col min="6" max="6" width="13.140625" style="90" customWidth="1"/>
    <col min="7" max="7" width="11.5703125" style="90" customWidth="1"/>
    <col min="8" max="8" width="12.7109375" style="90" customWidth="1"/>
    <col min="9" max="9" width="10" style="90" customWidth="1"/>
    <col min="10" max="10" width="17.28515625" style="90" customWidth="1"/>
    <col min="11" max="11" width="14.42578125" style="455" customWidth="1"/>
    <col min="12" max="12" width="8.28515625" style="181" bestFit="1" customWidth="1"/>
    <col min="13" max="13" width="14.5703125" style="198" customWidth="1"/>
    <col min="14" max="14" width="13.5703125" style="7" customWidth="1"/>
    <col min="15" max="15" width="6.7109375" style="7" customWidth="1"/>
    <col min="16" max="16" width="11.140625" style="7" bestFit="1" customWidth="1"/>
    <col min="17" max="16384" width="13.85546875" style="7"/>
  </cols>
  <sheetData>
    <row r="1" spans="1:14" ht="13.5" thickBot="1"/>
    <row r="2" spans="1:14" ht="18.75" thickBot="1">
      <c r="B2" s="723" t="str">
        <f>'4-ORÇAMENTO'!B3:G3</f>
        <v>OBRA: REFORMA E ADEQUAÇÃO EMEB JULIO DOMINGOS DE CAMPOS</v>
      </c>
      <c r="C2" s="724"/>
      <c r="D2" s="724"/>
      <c r="E2" s="724"/>
      <c r="F2" s="724"/>
      <c r="G2" s="724"/>
      <c r="H2" s="724"/>
      <c r="I2" s="724"/>
      <c r="J2" s="724"/>
      <c r="K2" s="724"/>
      <c r="L2" s="724"/>
      <c r="M2" s="724"/>
      <c r="N2" s="725"/>
    </row>
    <row r="3" spans="1:14" ht="13.5" thickBot="1">
      <c r="B3" s="735" t="str">
        <f>'4-ORÇAMENTO'!B7:G7</f>
        <v>DATA BASE: SINAPI NOVEMBRO- COM DESONERAÇÃO / 2017 - BDI - 28,24%</v>
      </c>
      <c r="C3" s="736"/>
      <c r="D3" s="736"/>
      <c r="E3" s="736"/>
      <c r="F3" s="736"/>
      <c r="G3" s="736"/>
      <c r="H3" s="736"/>
      <c r="I3" s="736"/>
      <c r="J3" s="736"/>
      <c r="K3" s="736"/>
      <c r="L3" s="736"/>
      <c r="M3" s="736"/>
      <c r="N3" s="737"/>
    </row>
    <row r="4" spans="1:14" ht="26.25" thickBot="1">
      <c r="B4" s="113" t="s">
        <v>6584</v>
      </c>
      <c r="C4" s="113" t="s">
        <v>6812</v>
      </c>
      <c r="D4" s="143" t="s">
        <v>6536</v>
      </c>
      <c r="E4" s="738" t="s">
        <v>6549</v>
      </c>
      <c r="F4" s="739"/>
      <c r="G4" s="739"/>
      <c r="H4" s="739"/>
      <c r="I4" s="739"/>
      <c r="J4" s="740"/>
      <c r="K4" s="456" t="s">
        <v>7032</v>
      </c>
      <c r="L4" s="180" t="s">
        <v>6031</v>
      </c>
      <c r="M4" s="179" t="s">
        <v>7031</v>
      </c>
      <c r="N4" s="189" t="s">
        <v>6031</v>
      </c>
    </row>
    <row r="5" spans="1:14" ht="16.5" thickBot="1">
      <c r="B5" s="373"/>
      <c r="C5" s="374"/>
      <c r="D5" s="374"/>
      <c r="E5" s="375"/>
      <c r="F5" s="376"/>
      <c r="G5" s="376"/>
      <c r="H5" s="376"/>
      <c r="I5" s="376"/>
      <c r="J5" s="377"/>
      <c r="K5" s="457"/>
      <c r="L5" s="376"/>
      <c r="M5" s="378"/>
      <c r="N5" s="377"/>
    </row>
    <row r="6" spans="1:14" ht="13.5" thickBot="1">
      <c r="A6" s="657" t="s">
        <v>6444</v>
      </c>
      <c r="B6" s="359"/>
      <c r="C6" s="170"/>
      <c r="D6" s="170"/>
      <c r="E6" s="685" t="s">
        <v>6601</v>
      </c>
      <c r="F6" s="686"/>
      <c r="G6" s="686"/>
      <c r="H6" s="686"/>
      <c r="I6" s="686"/>
      <c r="J6" s="687"/>
      <c r="K6" s="458"/>
      <c r="L6" s="127"/>
      <c r="M6" s="175"/>
      <c r="N6" s="199"/>
    </row>
    <row r="7" spans="1:14">
      <c r="B7" s="358"/>
      <c r="C7" s="64"/>
      <c r="D7" s="64"/>
      <c r="E7" s="206"/>
      <c r="F7" s="92"/>
      <c r="G7" s="92"/>
      <c r="H7" s="92"/>
      <c r="I7" s="92"/>
      <c r="J7" s="191"/>
      <c r="K7" s="459"/>
      <c r="L7" s="121"/>
      <c r="M7" s="192"/>
      <c r="N7" s="193"/>
    </row>
    <row r="8" spans="1:14" ht="15">
      <c r="B8" s="358"/>
      <c r="C8" s="64">
        <v>90777</v>
      </c>
      <c r="D8" s="142" t="s">
        <v>11</v>
      </c>
      <c r="E8" s="207" t="s">
        <v>6602</v>
      </c>
      <c r="F8" s="92"/>
      <c r="G8" s="92"/>
      <c r="H8" s="92"/>
      <c r="I8" s="92"/>
      <c r="J8" s="191"/>
      <c r="K8" s="460">
        <f>SUM(K10)</f>
        <v>6</v>
      </c>
      <c r="L8" s="106" t="s">
        <v>6579</v>
      </c>
      <c r="M8" s="93">
        <f>E10*G10*H10</f>
        <v>132</v>
      </c>
      <c r="N8" s="203" t="s">
        <v>31</v>
      </c>
    </row>
    <row r="9" spans="1:14" ht="38.25">
      <c r="B9" s="360" t="s">
        <v>6609</v>
      </c>
      <c r="C9" s="64"/>
      <c r="D9" s="64"/>
      <c r="E9" s="148" t="s">
        <v>6614</v>
      </c>
      <c r="F9" s="92"/>
      <c r="G9" s="96" t="s">
        <v>6615</v>
      </c>
      <c r="H9" s="349" t="s">
        <v>7053</v>
      </c>
      <c r="I9" s="92"/>
      <c r="J9" s="191"/>
      <c r="K9" s="459"/>
      <c r="L9" s="121"/>
      <c r="M9" s="192"/>
      <c r="N9" s="193"/>
    </row>
    <row r="10" spans="1:14">
      <c r="B10" s="358"/>
      <c r="C10" s="64"/>
      <c r="D10" s="64"/>
      <c r="E10" s="205">
        <v>6</v>
      </c>
      <c r="F10" s="92"/>
      <c r="G10" s="133">
        <v>1</v>
      </c>
      <c r="H10" s="92">
        <v>22</v>
      </c>
      <c r="I10" s="92"/>
      <c r="J10" s="191"/>
      <c r="K10" s="459">
        <f>E10*G10</f>
        <v>6</v>
      </c>
      <c r="L10" s="121"/>
      <c r="M10" s="192"/>
      <c r="N10" s="193"/>
    </row>
    <row r="11" spans="1:14">
      <c r="B11" s="358"/>
      <c r="C11" s="64"/>
      <c r="D11" s="64"/>
      <c r="E11" s="206"/>
      <c r="F11" s="92"/>
      <c r="G11" s="92"/>
      <c r="H11" s="92"/>
      <c r="I11" s="92"/>
      <c r="J11" s="191"/>
      <c r="K11" s="459"/>
      <c r="L11" s="121"/>
      <c r="M11" s="192"/>
      <c r="N11" s="193"/>
    </row>
    <row r="12" spans="1:14" ht="15">
      <c r="B12" s="358"/>
      <c r="C12" s="64">
        <v>91677</v>
      </c>
      <c r="D12" s="142" t="s">
        <v>11</v>
      </c>
      <c r="E12" s="207" t="s">
        <v>5453</v>
      </c>
      <c r="F12" s="92"/>
      <c r="G12" s="92"/>
      <c r="H12" s="92"/>
      <c r="I12" s="92"/>
      <c r="J12" s="191"/>
      <c r="K12" s="460">
        <f>SUM(K14)</f>
        <v>3</v>
      </c>
      <c r="L12" s="106" t="s">
        <v>6579</v>
      </c>
      <c r="M12" s="93">
        <f>E14*G14*H14</f>
        <v>66</v>
      </c>
      <c r="N12" s="203" t="s">
        <v>31</v>
      </c>
    </row>
    <row r="13" spans="1:14" ht="38.25">
      <c r="B13" s="360" t="s">
        <v>6607</v>
      </c>
      <c r="C13" s="64"/>
      <c r="D13" s="64"/>
      <c r="E13" s="148" t="s">
        <v>6614</v>
      </c>
      <c r="F13" s="92"/>
      <c r="G13" s="96" t="s">
        <v>6615</v>
      </c>
      <c r="H13" s="349" t="s">
        <v>7053</v>
      </c>
      <c r="I13" s="92"/>
      <c r="J13" s="191"/>
      <c r="K13" s="459"/>
      <c r="L13" s="121"/>
      <c r="M13" s="192"/>
      <c r="N13" s="193"/>
    </row>
    <row r="14" spans="1:14">
      <c r="B14" s="358"/>
      <c r="C14" s="64"/>
      <c r="D14" s="64"/>
      <c r="E14" s="205">
        <v>3</v>
      </c>
      <c r="F14" s="92"/>
      <c r="G14" s="133">
        <v>1</v>
      </c>
      <c r="H14" s="92">
        <v>22</v>
      </c>
      <c r="I14" s="92"/>
      <c r="J14" s="191"/>
      <c r="K14" s="459">
        <f>E14*G14</f>
        <v>3</v>
      </c>
      <c r="L14" s="121"/>
      <c r="M14" s="192"/>
      <c r="N14" s="193"/>
    </row>
    <row r="15" spans="1:14">
      <c r="B15" s="358"/>
      <c r="C15" s="64"/>
      <c r="D15" s="64"/>
      <c r="E15" s="206"/>
      <c r="F15" s="92"/>
      <c r="G15" s="92"/>
      <c r="H15" s="92"/>
      <c r="I15" s="92"/>
      <c r="J15" s="191"/>
      <c r="K15" s="459"/>
      <c r="L15" s="121"/>
      <c r="M15" s="192"/>
      <c r="N15" s="193"/>
    </row>
    <row r="16" spans="1:14" ht="15">
      <c r="B16" s="358"/>
      <c r="C16" s="64">
        <v>93572</v>
      </c>
      <c r="D16" s="142" t="s">
        <v>11</v>
      </c>
      <c r="E16" s="658" t="s">
        <v>13922</v>
      </c>
      <c r="F16" s="92"/>
      <c r="G16" s="92"/>
      <c r="H16" s="92"/>
      <c r="I16" s="92"/>
      <c r="J16" s="191"/>
      <c r="K16" s="460">
        <f>SUM(K18)</f>
        <v>6</v>
      </c>
      <c r="L16" s="106" t="s">
        <v>6579</v>
      </c>
      <c r="M16" s="192"/>
      <c r="N16" s="193"/>
    </row>
    <row r="17" spans="2:14" ht="38.25">
      <c r="B17" s="360" t="s">
        <v>6608</v>
      </c>
      <c r="C17" s="64"/>
      <c r="D17" s="64"/>
      <c r="E17" s="148" t="s">
        <v>6614</v>
      </c>
      <c r="F17" s="92"/>
      <c r="G17" s="96" t="s">
        <v>6615</v>
      </c>
      <c r="H17" s="92"/>
      <c r="I17" s="92"/>
      <c r="J17" s="191"/>
      <c r="K17" s="459"/>
      <c r="L17" s="121"/>
      <c r="M17" s="192"/>
      <c r="N17" s="193"/>
    </row>
    <row r="18" spans="2:14">
      <c r="B18" s="358"/>
      <c r="C18" s="64"/>
      <c r="D18" s="64"/>
      <c r="E18" s="205">
        <v>6</v>
      </c>
      <c r="F18" s="92"/>
      <c r="G18" s="133">
        <v>1</v>
      </c>
      <c r="H18" s="92"/>
      <c r="I18" s="92"/>
      <c r="J18" s="191"/>
      <c r="K18" s="459">
        <f>E18*G18</f>
        <v>6</v>
      </c>
      <c r="L18" s="121"/>
      <c r="M18" s="192"/>
      <c r="N18" s="193"/>
    </row>
    <row r="19" spans="2:14">
      <c r="B19" s="358"/>
      <c r="C19" s="64"/>
      <c r="D19" s="64"/>
      <c r="E19" s="206"/>
      <c r="F19" s="92"/>
      <c r="G19" s="92"/>
      <c r="H19" s="92"/>
      <c r="I19" s="92"/>
      <c r="J19" s="191"/>
      <c r="K19" s="459"/>
      <c r="L19" s="121"/>
      <c r="M19" s="192"/>
      <c r="N19" s="193"/>
    </row>
    <row r="20" spans="2:14" ht="15" hidden="1">
      <c r="B20" s="358"/>
      <c r="C20" s="64">
        <v>93572</v>
      </c>
      <c r="D20" s="142" t="s">
        <v>11</v>
      </c>
      <c r="E20" s="207" t="s">
        <v>6603</v>
      </c>
      <c r="F20" s="92"/>
      <c r="G20" s="92"/>
      <c r="H20" s="92"/>
      <c r="I20" s="92"/>
      <c r="J20" s="191"/>
      <c r="K20" s="460">
        <f>SUM(K22)</f>
        <v>0</v>
      </c>
      <c r="L20" s="106" t="s">
        <v>6579</v>
      </c>
      <c r="M20" s="192"/>
      <c r="N20" s="193"/>
    </row>
    <row r="21" spans="2:14" ht="38.25" hidden="1">
      <c r="B21" s="360" t="s">
        <v>6607</v>
      </c>
      <c r="C21" s="64"/>
      <c r="D21" s="64"/>
      <c r="E21" s="148" t="s">
        <v>6614</v>
      </c>
      <c r="F21" s="92"/>
      <c r="G21" s="96" t="s">
        <v>6615</v>
      </c>
      <c r="H21" s="92"/>
      <c r="I21" s="92"/>
      <c r="J21" s="191"/>
      <c r="K21" s="459"/>
      <c r="L21" s="121"/>
      <c r="M21" s="192"/>
      <c r="N21" s="193"/>
    </row>
    <row r="22" spans="2:14" hidden="1">
      <c r="B22" s="358"/>
      <c r="C22" s="64"/>
      <c r="D22" s="64"/>
      <c r="E22" s="205">
        <v>6</v>
      </c>
      <c r="F22" s="92"/>
      <c r="G22" s="133">
        <v>0</v>
      </c>
      <c r="H22" s="92"/>
      <c r="I22" s="92"/>
      <c r="J22" s="191"/>
      <c r="K22" s="459">
        <f>E22*G22</f>
        <v>0</v>
      </c>
      <c r="L22" s="121"/>
      <c r="M22" s="192"/>
      <c r="N22" s="193"/>
    </row>
    <row r="23" spans="2:14" hidden="1">
      <c r="B23" s="358"/>
      <c r="C23" s="64"/>
      <c r="D23" s="64"/>
      <c r="E23" s="206"/>
      <c r="F23" s="92"/>
      <c r="G23" s="92"/>
      <c r="H23" s="92"/>
      <c r="I23" s="92"/>
      <c r="J23" s="191"/>
      <c r="K23" s="459"/>
      <c r="L23" s="121"/>
      <c r="M23" s="192"/>
      <c r="N23" s="193"/>
    </row>
    <row r="24" spans="2:14" ht="15" hidden="1">
      <c r="B24" s="358"/>
      <c r="C24" s="64">
        <v>93572</v>
      </c>
      <c r="D24" s="142" t="s">
        <v>11</v>
      </c>
      <c r="E24" s="673" t="s">
        <v>6604</v>
      </c>
      <c r="F24" s="674"/>
      <c r="G24" s="674"/>
      <c r="H24" s="674"/>
      <c r="I24" s="674"/>
      <c r="J24" s="675"/>
      <c r="K24" s="460">
        <f>SUM(K26)</f>
        <v>0</v>
      </c>
      <c r="L24" s="106" t="s">
        <v>6579</v>
      </c>
      <c r="M24" s="192"/>
      <c r="N24" s="193"/>
    </row>
    <row r="25" spans="2:14" ht="38.25" hidden="1">
      <c r="B25" s="360" t="s">
        <v>6607</v>
      </c>
      <c r="C25" s="64"/>
      <c r="D25" s="64"/>
      <c r="E25" s="148" t="s">
        <v>6614</v>
      </c>
      <c r="F25" s="92"/>
      <c r="G25" s="96" t="s">
        <v>6615</v>
      </c>
      <c r="H25" s="92"/>
      <c r="I25" s="92"/>
      <c r="J25" s="191"/>
      <c r="K25" s="459"/>
      <c r="L25" s="121"/>
      <c r="M25" s="192"/>
      <c r="N25" s="193"/>
    </row>
    <row r="26" spans="2:14" hidden="1">
      <c r="B26" s="358"/>
      <c r="C26" s="64"/>
      <c r="D26" s="64"/>
      <c r="E26" s="205">
        <v>6</v>
      </c>
      <c r="F26" s="92"/>
      <c r="G26" s="133">
        <v>0</v>
      </c>
      <c r="H26" s="92"/>
      <c r="I26" s="92"/>
      <c r="J26" s="191"/>
      <c r="K26" s="459">
        <f>E26*G26</f>
        <v>0</v>
      </c>
      <c r="L26" s="121"/>
      <c r="M26" s="192"/>
      <c r="N26" s="193"/>
    </row>
    <row r="27" spans="2:14" hidden="1">
      <c r="B27" s="358"/>
      <c r="C27" s="64"/>
      <c r="D27" s="64"/>
      <c r="E27" s="206"/>
      <c r="F27" s="92"/>
      <c r="G27" s="92"/>
      <c r="H27" s="92"/>
      <c r="I27" s="92"/>
      <c r="J27" s="191"/>
      <c r="K27" s="459"/>
      <c r="L27" s="121"/>
      <c r="M27" s="192"/>
      <c r="N27" s="193"/>
    </row>
    <row r="28" spans="2:14" ht="15" hidden="1">
      <c r="B28" s="358"/>
      <c r="C28" s="64">
        <v>40931</v>
      </c>
      <c r="D28" s="142" t="s">
        <v>11</v>
      </c>
      <c r="E28" s="207" t="s">
        <v>6605</v>
      </c>
      <c r="F28" s="92"/>
      <c r="G28" s="92"/>
      <c r="H28" s="92"/>
      <c r="I28" s="92"/>
      <c r="J28" s="191"/>
      <c r="K28" s="460">
        <f>SUM(K30)</f>
        <v>0</v>
      </c>
      <c r="L28" s="106" t="s">
        <v>6579</v>
      </c>
      <c r="M28" s="192"/>
      <c r="N28" s="193"/>
    </row>
    <row r="29" spans="2:14" ht="38.25" hidden="1">
      <c r="B29" s="360" t="s">
        <v>6610</v>
      </c>
      <c r="C29" s="64"/>
      <c r="D29" s="64"/>
      <c r="E29" s="148" t="s">
        <v>6614</v>
      </c>
      <c r="F29" s="92"/>
      <c r="G29" s="96" t="s">
        <v>6615</v>
      </c>
      <c r="H29" s="92"/>
      <c r="I29" s="92"/>
      <c r="J29" s="191"/>
      <c r="K29" s="459"/>
      <c r="L29" s="121"/>
      <c r="M29" s="192"/>
      <c r="N29" s="193"/>
    </row>
    <row r="30" spans="2:14" hidden="1">
      <c r="B30" s="358"/>
      <c r="C30" s="64"/>
      <c r="D30" s="64"/>
      <c r="E30" s="205">
        <v>6</v>
      </c>
      <c r="F30" s="92"/>
      <c r="G30" s="133">
        <v>0</v>
      </c>
      <c r="H30" s="92"/>
      <c r="I30" s="92"/>
      <c r="J30" s="191"/>
      <c r="K30" s="459">
        <f>E30*G30</f>
        <v>0</v>
      </c>
      <c r="L30" s="121"/>
      <c r="M30" s="192"/>
      <c r="N30" s="193"/>
    </row>
    <row r="31" spans="2:14">
      <c r="B31" s="358"/>
      <c r="C31" s="64"/>
      <c r="D31" s="64"/>
      <c r="E31" s="206"/>
      <c r="F31" s="92"/>
      <c r="G31" s="92"/>
      <c r="H31" s="92"/>
      <c r="I31" s="92"/>
      <c r="J31" s="191"/>
      <c r="K31" s="459"/>
      <c r="L31" s="121"/>
      <c r="M31" s="192"/>
      <c r="N31" s="193"/>
    </row>
    <row r="32" spans="2:14" ht="15">
      <c r="B32" s="358"/>
      <c r="C32" s="64">
        <v>88326</v>
      </c>
      <c r="D32" s="142" t="s">
        <v>11</v>
      </c>
      <c r="E32" s="207" t="s">
        <v>5149</v>
      </c>
      <c r="F32" s="92"/>
      <c r="G32" s="92"/>
      <c r="H32" s="92"/>
      <c r="I32" s="92"/>
      <c r="J32" s="191"/>
      <c r="K32" s="460">
        <f>SUM(K34:K35)</f>
        <v>2160</v>
      </c>
      <c r="L32" s="106" t="s">
        <v>6596</v>
      </c>
      <c r="M32" s="192"/>
      <c r="N32" s="193"/>
    </row>
    <row r="33" spans="2:14" ht="51">
      <c r="B33" s="360" t="s">
        <v>6611</v>
      </c>
      <c r="C33" s="64"/>
      <c r="D33" s="64"/>
      <c r="E33" s="148" t="s">
        <v>6614</v>
      </c>
      <c r="F33" s="349" t="s">
        <v>6621</v>
      </c>
      <c r="G33" s="349" t="s">
        <v>6622</v>
      </c>
      <c r="H33" s="349" t="s">
        <v>6616</v>
      </c>
      <c r="I33" s="96" t="s">
        <v>6615</v>
      </c>
      <c r="J33" s="191"/>
      <c r="K33" s="459"/>
      <c r="L33" s="121"/>
      <c r="M33" s="192"/>
      <c r="N33" s="193"/>
    </row>
    <row r="34" spans="2:14">
      <c r="B34" s="358" t="s">
        <v>6619</v>
      </c>
      <c r="C34" s="64"/>
      <c r="D34" s="64"/>
      <c r="E34" s="205">
        <v>6</v>
      </c>
      <c r="F34" s="102">
        <v>12</v>
      </c>
      <c r="G34" s="133">
        <v>22</v>
      </c>
      <c r="H34" s="92">
        <f>F34*G34</f>
        <v>264</v>
      </c>
      <c r="I34" s="133">
        <v>1</v>
      </c>
      <c r="J34" s="191"/>
      <c r="K34" s="459">
        <f>E34*I34*H34</f>
        <v>1584</v>
      </c>
      <c r="L34" s="121"/>
      <c r="M34" s="192"/>
      <c r="N34" s="193"/>
    </row>
    <row r="35" spans="2:14">
      <c r="B35" s="358" t="s">
        <v>6620</v>
      </c>
      <c r="C35" s="64"/>
      <c r="D35" s="64"/>
      <c r="E35" s="205">
        <v>6</v>
      </c>
      <c r="F35" s="92">
        <v>12</v>
      </c>
      <c r="G35" s="133">
        <v>8</v>
      </c>
      <c r="H35" s="92">
        <f>F35*G35</f>
        <v>96</v>
      </c>
      <c r="I35" s="133">
        <v>1</v>
      </c>
      <c r="J35" s="191"/>
      <c r="K35" s="459">
        <f>E35*I35*H35</f>
        <v>576</v>
      </c>
      <c r="L35" s="121"/>
      <c r="M35" s="192"/>
      <c r="N35" s="193"/>
    </row>
    <row r="36" spans="2:14" ht="13.5" thickBot="1">
      <c r="B36" s="358"/>
      <c r="C36" s="64"/>
      <c r="D36" s="64"/>
      <c r="E36" s="206"/>
      <c r="F36" s="92"/>
      <c r="G36" s="92"/>
      <c r="H36" s="92"/>
      <c r="I36" s="92"/>
      <c r="J36" s="191"/>
      <c r="K36" s="459"/>
      <c r="L36" s="121"/>
      <c r="M36" s="192"/>
      <c r="N36" s="193"/>
    </row>
    <row r="37" spans="2:14" ht="15.75" hidden="1" thickBot="1">
      <c r="B37" s="358"/>
      <c r="C37" s="64">
        <v>88326</v>
      </c>
      <c r="D37" s="142" t="s">
        <v>11</v>
      </c>
      <c r="E37" s="207" t="s">
        <v>7054</v>
      </c>
      <c r="F37" s="92"/>
      <c r="G37" s="92"/>
      <c r="H37" s="92"/>
      <c r="I37" s="92"/>
      <c r="J37" s="191"/>
      <c r="K37" s="460">
        <f>SUM(K39:K40)</f>
        <v>0</v>
      </c>
      <c r="L37" s="106" t="s">
        <v>6596</v>
      </c>
      <c r="M37" s="192"/>
      <c r="N37" s="193"/>
    </row>
    <row r="38" spans="2:14" ht="51.75" hidden="1" thickBot="1">
      <c r="B38" s="360" t="s">
        <v>6612</v>
      </c>
      <c r="C38" s="64"/>
      <c r="D38" s="64"/>
      <c r="E38" s="148" t="s">
        <v>6614</v>
      </c>
      <c r="F38" s="349" t="s">
        <v>6621</v>
      </c>
      <c r="G38" s="349" t="s">
        <v>6622</v>
      </c>
      <c r="H38" s="349" t="s">
        <v>6616</v>
      </c>
      <c r="I38" s="96" t="s">
        <v>6615</v>
      </c>
      <c r="J38" s="191"/>
      <c r="K38" s="459"/>
      <c r="L38" s="121"/>
      <c r="M38" s="192"/>
      <c r="N38" s="193"/>
    </row>
    <row r="39" spans="2:14" ht="13.5" hidden="1" thickBot="1">
      <c r="B39" s="358" t="s">
        <v>6617</v>
      </c>
      <c r="C39" s="64"/>
      <c r="D39" s="64"/>
      <c r="E39" s="205">
        <v>6</v>
      </c>
      <c r="F39" s="102">
        <v>12</v>
      </c>
      <c r="G39" s="133">
        <v>22</v>
      </c>
      <c r="H39" s="92">
        <f>F39*G39</f>
        <v>264</v>
      </c>
      <c r="I39" s="133">
        <v>0</v>
      </c>
      <c r="J39" s="191"/>
      <c r="K39" s="459">
        <f>E39*I39*H39</f>
        <v>0</v>
      </c>
      <c r="L39" s="121"/>
      <c r="M39" s="192"/>
      <c r="N39" s="193"/>
    </row>
    <row r="40" spans="2:14" ht="13.5" hidden="1" thickBot="1">
      <c r="B40" s="358" t="s">
        <v>6618</v>
      </c>
      <c r="C40" s="64"/>
      <c r="D40" s="64"/>
      <c r="E40" s="205">
        <v>6</v>
      </c>
      <c r="F40" s="92">
        <v>12</v>
      </c>
      <c r="G40" s="133">
        <v>8</v>
      </c>
      <c r="H40" s="92">
        <f>F40*G40</f>
        <v>96</v>
      </c>
      <c r="I40" s="133">
        <v>0</v>
      </c>
      <c r="J40" s="191"/>
      <c r="K40" s="459">
        <f>E40*I40*H40</f>
        <v>0</v>
      </c>
      <c r="L40" s="121"/>
      <c r="M40" s="192"/>
      <c r="N40" s="193"/>
    </row>
    <row r="41" spans="2:14" ht="13.5" hidden="1" thickBot="1">
      <c r="B41" s="358"/>
      <c r="C41" s="64"/>
      <c r="D41" s="64"/>
      <c r="E41" s="206"/>
      <c r="F41" s="92"/>
      <c r="G41" s="92"/>
      <c r="H41" s="92"/>
      <c r="I41" s="92"/>
      <c r="J41" s="191"/>
      <c r="K41" s="459"/>
      <c r="L41" s="121"/>
      <c r="M41" s="192"/>
      <c r="N41" s="193"/>
    </row>
    <row r="42" spans="2:14" ht="13.5" hidden="1" thickBot="1">
      <c r="B42" s="358"/>
      <c r="C42" s="64"/>
      <c r="D42" s="64"/>
      <c r="E42" s="206"/>
      <c r="F42" s="92"/>
      <c r="G42" s="92"/>
      <c r="H42" s="92"/>
      <c r="I42" s="92"/>
      <c r="J42" s="191"/>
      <c r="K42" s="459"/>
      <c r="L42" s="121"/>
      <c r="M42" s="192"/>
      <c r="N42" s="193"/>
    </row>
    <row r="43" spans="2:14" ht="15.75" hidden="1" thickBot="1">
      <c r="B43" s="358"/>
      <c r="C43" s="64">
        <v>93564</v>
      </c>
      <c r="D43" s="142" t="s">
        <v>11</v>
      </c>
      <c r="E43" s="207" t="s">
        <v>6762</v>
      </c>
      <c r="F43" s="92"/>
      <c r="G43" s="92"/>
      <c r="H43" s="92"/>
      <c r="I43" s="92"/>
      <c r="J43" s="191"/>
      <c r="K43" s="460">
        <f>SUM(K45)</f>
        <v>0</v>
      </c>
      <c r="L43" s="106" t="s">
        <v>6579</v>
      </c>
      <c r="M43" s="192"/>
      <c r="N43" s="193"/>
    </row>
    <row r="44" spans="2:14" ht="39" hidden="1" thickBot="1">
      <c r="B44" s="360" t="s">
        <v>6607</v>
      </c>
      <c r="C44" s="64"/>
      <c r="D44" s="64"/>
      <c r="E44" s="148" t="s">
        <v>6614</v>
      </c>
      <c r="F44" s="92"/>
      <c r="G44" s="96" t="s">
        <v>6615</v>
      </c>
      <c r="H44" s="92"/>
      <c r="I44" s="92"/>
      <c r="J44" s="191"/>
      <c r="K44" s="459"/>
      <c r="L44" s="121"/>
      <c r="M44" s="192"/>
      <c r="N44" s="193"/>
    </row>
    <row r="45" spans="2:14" ht="13.5" hidden="1" thickBot="1">
      <c r="B45" s="358"/>
      <c r="C45" s="64"/>
      <c r="D45" s="64"/>
      <c r="E45" s="205">
        <v>6</v>
      </c>
      <c r="F45" s="92"/>
      <c r="G45" s="133">
        <v>0</v>
      </c>
      <c r="H45" s="92"/>
      <c r="I45" s="92"/>
      <c r="J45" s="191"/>
      <c r="K45" s="459">
        <f>E45*G45</f>
        <v>0</v>
      </c>
      <c r="L45" s="121"/>
      <c r="M45" s="192"/>
      <c r="N45" s="193"/>
    </row>
    <row r="46" spans="2:14" ht="13.5" hidden="1" thickBot="1">
      <c r="B46" s="358"/>
      <c r="C46" s="64"/>
      <c r="D46" s="64"/>
      <c r="E46" s="206"/>
      <c r="F46" s="92"/>
      <c r="G46" s="92"/>
      <c r="H46" s="92"/>
      <c r="I46" s="92"/>
      <c r="J46" s="191"/>
      <c r="K46" s="459"/>
      <c r="L46" s="121"/>
      <c r="M46" s="192"/>
      <c r="N46" s="193"/>
    </row>
    <row r="47" spans="2:14" ht="15.75" hidden="1" thickBot="1">
      <c r="B47" s="358"/>
      <c r="C47" s="64">
        <v>93563</v>
      </c>
      <c r="D47" s="142" t="s">
        <v>11</v>
      </c>
      <c r="E47" s="207" t="s">
        <v>5377</v>
      </c>
      <c r="F47" s="103"/>
      <c r="G47" s="92"/>
      <c r="H47" s="92"/>
      <c r="I47" s="92"/>
      <c r="J47" s="191"/>
      <c r="K47" s="460">
        <f>SUM(K49)</f>
        <v>0</v>
      </c>
      <c r="L47" s="106" t="s">
        <v>6579</v>
      </c>
      <c r="M47" s="192"/>
      <c r="N47" s="193"/>
    </row>
    <row r="48" spans="2:14" ht="51.75" hidden="1" thickBot="1">
      <c r="B48" s="360" t="s">
        <v>6613</v>
      </c>
      <c r="C48" s="64"/>
      <c r="D48" s="64"/>
      <c r="E48" s="148" t="s">
        <v>6614</v>
      </c>
      <c r="F48" s="103"/>
      <c r="G48" s="96" t="s">
        <v>6615</v>
      </c>
      <c r="H48" s="92"/>
      <c r="I48" s="92"/>
      <c r="J48" s="191"/>
      <c r="K48" s="459"/>
      <c r="L48" s="121"/>
      <c r="M48" s="192"/>
      <c r="N48" s="193"/>
    </row>
    <row r="49" spans="1:15" ht="13.5" hidden="1" thickBot="1">
      <c r="B49" s="358"/>
      <c r="C49" s="64"/>
      <c r="D49" s="64"/>
      <c r="E49" s="205">
        <v>6</v>
      </c>
      <c r="F49" s="92"/>
      <c r="G49" s="133">
        <v>0</v>
      </c>
      <c r="H49" s="92"/>
      <c r="I49" s="92"/>
      <c r="J49" s="191"/>
      <c r="K49" s="459">
        <f>E49*G49</f>
        <v>0</v>
      </c>
      <c r="L49" s="121"/>
      <c r="M49" s="192"/>
      <c r="N49" s="193"/>
    </row>
    <row r="50" spans="1:15" ht="13.5" hidden="1" thickBot="1">
      <c r="B50" s="358"/>
      <c r="C50" s="64"/>
      <c r="D50" s="64"/>
      <c r="E50" s="206"/>
      <c r="F50" s="92"/>
      <c r="G50" s="92"/>
      <c r="H50" s="92"/>
      <c r="I50" s="92"/>
      <c r="J50" s="191"/>
      <c r="K50" s="459"/>
      <c r="L50" s="121"/>
      <c r="M50" s="192"/>
      <c r="N50" s="193"/>
    </row>
    <row r="51" spans="1:15" ht="13.5" thickBot="1">
      <c r="A51" s="657" t="s">
        <v>6445</v>
      </c>
      <c r="B51" s="359"/>
      <c r="C51" s="170"/>
      <c r="D51" s="170"/>
      <c r="E51" s="685" t="s">
        <v>6685</v>
      </c>
      <c r="F51" s="686"/>
      <c r="G51" s="686"/>
      <c r="H51" s="686"/>
      <c r="I51" s="686"/>
      <c r="J51" s="687"/>
      <c r="K51" s="458"/>
      <c r="L51" s="127"/>
      <c r="M51" s="175"/>
      <c r="N51" s="199"/>
    </row>
    <row r="52" spans="1:15">
      <c r="B52" s="358"/>
      <c r="C52" s="64"/>
      <c r="D52" s="64"/>
      <c r="E52" s="200"/>
      <c r="F52" s="92"/>
      <c r="G52" s="92"/>
      <c r="H52" s="92"/>
      <c r="I52" s="92"/>
      <c r="J52" s="191"/>
      <c r="K52" s="459"/>
      <c r="L52" s="121"/>
      <c r="M52" s="192"/>
      <c r="N52" s="193"/>
    </row>
    <row r="53" spans="1:15" ht="54" hidden="1" customHeight="1">
      <c r="B53" s="358"/>
      <c r="C53" s="142" t="s">
        <v>5766</v>
      </c>
      <c r="D53" s="142" t="s">
        <v>11</v>
      </c>
      <c r="E53" s="732" t="s">
        <v>6508</v>
      </c>
      <c r="F53" s="733"/>
      <c r="G53" s="733"/>
      <c r="H53" s="733"/>
      <c r="I53" s="733"/>
      <c r="J53" s="734"/>
      <c r="K53" s="461">
        <f>SUM(K55:K56)</f>
        <v>0</v>
      </c>
      <c r="L53" s="121" t="s">
        <v>97</v>
      </c>
      <c r="M53" s="192"/>
      <c r="N53" s="193"/>
      <c r="O53" s="201"/>
    </row>
    <row r="54" spans="1:15" ht="25.5" hidden="1">
      <c r="B54" s="361" t="s">
        <v>6524</v>
      </c>
      <c r="C54" s="64"/>
      <c r="D54" s="64"/>
      <c r="E54" s="144" t="s">
        <v>6531</v>
      </c>
      <c r="F54" s="96" t="s">
        <v>6532</v>
      </c>
      <c r="G54" s="96" t="s">
        <v>6530</v>
      </c>
      <c r="H54" s="92"/>
      <c r="I54" s="92"/>
      <c r="J54" s="159" t="s">
        <v>6790</v>
      </c>
      <c r="K54" s="459"/>
      <c r="L54" s="121"/>
      <c r="M54" s="192"/>
      <c r="N54" s="193"/>
      <c r="O54" s="201"/>
    </row>
    <row r="55" spans="1:15" ht="15" hidden="1">
      <c r="B55" s="358"/>
      <c r="C55" s="88"/>
      <c r="D55" s="88"/>
      <c r="E55" s="145">
        <v>91</v>
      </c>
      <c r="F55" s="133">
        <v>135</v>
      </c>
      <c r="G55" s="133">
        <v>0</v>
      </c>
      <c r="H55" s="92"/>
      <c r="I55" s="92"/>
      <c r="J55" s="202"/>
      <c r="K55" s="459">
        <f>E55*F55*G55-J55</f>
        <v>0</v>
      </c>
      <c r="L55" s="121"/>
      <c r="M55" s="192"/>
      <c r="N55" s="193"/>
      <c r="O55" s="201"/>
    </row>
    <row r="56" spans="1:15" ht="15" hidden="1">
      <c r="B56" s="358"/>
      <c r="C56" s="64"/>
      <c r="D56" s="64"/>
      <c r="E56" s="146"/>
      <c r="F56" s="92"/>
      <c r="G56" s="92"/>
      <c r="H56" s="92"/>
      <c r="I56" s="92"/>
      <c r="J56" s="191"/>
      <c r="K56" s="459">
        <f>F56*G56*H56</f>
        <v>0</v>
      </c>
      <c r="L56" s="121"/>
      <c r="M56" s="192"/>
      <c r="N56" s="193"/>
      <c r="O56" s="201"/>
    </row>
    <row r="57" spans="1:15" ht="15" hidden="1">
      <c r="B57" s="358"/>
      <c r="C57" s="64"/>
      <c r="D57" s="64"/>
      <c r="E57" s="146"/>
      <c r="F57" s="92"/>
      <c r="G57" s="92"/>
      <c r="H57" s="92"/>
      <c r="I57" s="92"/>
      <c r="J57" s="191"/>
      <c r="K57" s="459"/>
      <c r="L57" s="121"/>
      <c r="M57" s="192"/>
      <c r="N57" s="193"/>
      <c r="O57" s="201"/>
    </row>
    <row r="58" spans="1:15" ht="15" hidden="1">
      <c r="B58" s="358"/>
      <c r="C58" s="64">
        <v>72898</v>
      </c>
      <c r="D58" s="142" t="s">
        <v>11</v>
      </c>
      <c r="E58" s="147" t="s">
        <v>4770</v>
      </c>
      <c r="F58" s="92"/>
      <c r="G58" s="92"/>
      <c r="H58" s="92"/>
      <c r="I58" s="92"/>
      <c r="J58" s="191"/>
      <c r="K58" s="460">
        <f>SUM(K60:K61)</f>
        <v>0</v>
      </c>
      <c r="L58" s="106" t="s">
        <v>98</v>
      </c>
      <c r="M58" s="192"/>
      <c r="N58" s="193"/>
      <c r="O58" s="201"/>
    </row>
    <row r="59" spans="1:15" ht="38.25" hidden="1">
      <c r="B59" s="361" t="s">
        <v>6525</v>
      </c>
      <c r="C59" s="64"/>
      <c r="D59" s="64"/>
      <c r="E59" s="148" t="s">
        <v>6528</v>
      </c>
      <c r="F59" s="349" t="s">
        <v>6529</v>
      </c>
      <c r="G59" s="349" t="s">
        <v>6530</v>
      </c>
      <c r="H59" s="349" t="s">
        <v>6526</v>
      </c>
      <c r="I59" s="92"/>
      <c r="J59" s="191"/>
      <c r="K59" s="459"/>
      <c r="L59" s="121"/>
      <c r="M59" s="192"/>
      <c r="N59" s="193"/>
      <c r="O59" s="201"/>
    </row>
    <row r="60" spans="1:15" ht="15" hidden="1">
      <c r="B60" s="358"/>
      <c r="C60" s="88"/>
      <c r="D60" s="88"/>
      <c r="E60" s="145">
        <f>K55</f>
        <v>0</v>
      </c>
      <c r="F60" s="133">
        <v>0.15</v>
      </c>
      <c r="G60" s="133">
        <f>G55</f>
        <v>0</v>
      </c>
      <c r="H60" s="133">
        <v>1.3</v>
      </c>
      <c r="I60" s="92"/>
      <c r="J60" s="191"/>
      <c r="K60" s="459">
        <f>E60*F60*G60*H60</f>
        <v>0</v>
      </c>
      <c r="L60" s="121"/>
      <c r="M60" s="192"/>
      <c r="N60" s="193"/>
      <c r="O60" s="201"/>
    </row>
    <row r="61" spans="1:15" hidden="1">
      <c r="B61" s="358"/>
      <c r="C61" s="64"/>
      <c r="D61" s="64"/>
      <c r="E61" s="145">
        <f>K56</f>
        <v>0</v>
      </c>
      <c r="F61" s="133">
        <v>0.15</v>
      </c>
      <c r="G61" s="133">
        <f>H56</f>
        <v>0</v>
      </c>
      <c r="H61" s="133">
        <v>1.3</v>
      </c>
      <c r="I61" s="92"/>
      <c r="J61" s="191"/>
      <c r="K61" s="459">
        <f>E61*F61*G61*H61</f>
        <v>0</v>
      </c>
      <c r="L61" s="121"/>
      <c r="M61" s="192"/>
      <c r="N61" s="193"/>
      <c r="O61" s="201"/>
    </row>
    <row r="62" spans="1:15" ht="15" hidden="1">
      <c r="B62" s="358"/>
      <c r="C62" s="64"/>
      <c r="D62" s="64"/>
      <c r="E62" s="146"/>
      <c r="F62" s="92"/>
      <c r="G62" s="92"/>
      <c r="H62" s="92"/>
      <c r="I62" s="92"/>
      <c r="J62" s="191"/>
      <c r="K62" s="459"/>
      <c r="L62" s="121"/>
      <c r="M62" s="192"/>
      <c r="N62" s="193"/>
      <c r="O62" s="201"/>
    </row>
    <row r="63" spans="1:15" ht="28.5" hidden="1" customHeight="1">
      <c r="B63" s="358"/>
      <c r="C63" s="64">
        <v>95302</v>
      </c>
      <c r="D63" s="142" t="s">
        <v>11</v>
      </c>
      <c r="E63" s="732" t="s">
        <v>6509</v>
      </c>
      <c r="F63" s="733"/>
      <c r="G63" s="733"/>
      <c r="H63" s="733"/>
      <c r="I63" s="733"/>
      <c r="J63" s="734"/>
      <c r="K63" s="460">
        <f>SUM(K65:K65)</f>
        <v>0</v>
      </c>
      <c r="L63" s="106" t="s">
        <v>6533</v>
      </c>
      <c r="M63" s="192"/>
      <c r="N63" s="193"/>
      <c r="O63" s="201"/>
    </row>
    <row r="64" spans="1:15" ht="38.25" hidden="1">
      <c r="B64" s="361" t="s">
        <v>6535</v>
      </c>
      <c r="C64" s="88"/>
      <c r="D64" s="88"/>
      <c r="E64" s="148" t="s">
        <v>6527</v>
      </c>
      <c r="F64" s="349" t="s">
        <v>6534</v>
      </c>
      <c r="G64" s="92"/>
      <c r="H64" s="349"/>
      <c r="I64" s="349"/>
      <c r="J64" s="191"/>
      <c r="K64" s="459"/>
      <c r="L64" s="121"/>
      <c r="M64" s="192"/>
      <c r="N64" s="193"/>
      <c r="O64" s="201"/>
    </row>
    <row r="65" spans="2:15" hidden="1">
      <c r="B65" s="358"/>
      <c r="C65" s="64"/>
      <c r="D65" s="64"/>
      <c r="E65" s="149">
        <f>K58</f>
        <v>0</v>
      </c>
      <c r="F65" s="133">
        <v>4</v>
      </c>
      <c r="G65" s="92"/>
      <c r="H65" s="92"/>
      <c r="I65" s="92"/>
      <c r="J65" s="191"/>
      <c r="K65" s="459">
        <f>E65*F65</f>
        <v>0</v>
      </c>
      <c r="L65" s="121"/>
      <c r="M65" s="192"/>
      <c r="N65" s="193"/>
      <c r="O65" s="201"/>
    </row>
    <row r="66" spans="2:15" ht="15" hidden="1">
      <c r="B66" s="358"/>
      <c r="C66" s="64"/>
      <c r="D66" s="64"/>
      <c r="E66" s="150"/>
      <c r="F66" s="92"/>
      <c r="G66" s="92"/>
      <c r="H66" s="92"/>
      <c r="I66" s="92"/>
      <c r="J66" s="191"/>
      <c r="K66" s="459"/>
      <c r="L66" s="121"/>
      <c r="M66" s="192"/>
      <c r="N66" s="193"/>
      <c r="O66" s="201"/>
    </row>
    <row r="67" spans="2:15" ht="36" hidden="1" customHeight="1">
      <c r="B67" s="358"/>
      <c r="C67" s="64" t="s">
        <v>5799</v>
      </c>
      <c r="D67" s="142" t="s">
        <v>11</v>
      </c>
      <c r="E67" s="732" t="s">
        <v>6628</v>
      </c>
      <c r="F67" s="733"/>
      <c r="G67" s="733"/>
      <c r="H67" s="733"/>
      <c r="I67" s="733"/>
      <c r="J67" s="734"/>
      <c r="K67" s="460">
        <f>SUM(K69:K70)</f>
        <v>0</v>
      </c>
      <c r="L67" s="106" t="s">
        <v>6538</v>
      </c>
      <c r="M67" s="192"/>
      <c r="N67" s="193"/>
      <c r="O67" s="201"/>
    </row>
    <row r="68" spans="2:15" ht="38.25" hidden="1">
      <c r="B68" s="361" t="s">
        <v>6540</v>
      </c>
      <c r="C68" s="64"/>
      <c r="D68" s="64"/>
      <c r="E68" s="148" t="s">
        <v>6537</v>
      </c>
      <c r="F68" s="349" t="s">
        <v>6539</v>
      </c>
      <c r="G68" s="92"/>
      <c r="H68" s="92"/>
      <c r="I68" s="92"/>
      <c r="J68" s="191"/>
      <c r="K68" s="459"/>
      <c r="L68" s="121"/>
      <c r="M68" s="192"/>
      <c r="N68" s="193"/>
      <c r="O68" s="201"/>
    </row>
    <row r="69" spans="2:15" hidden="1">
      <c r="B69" s="358"/>
      <c r="C69" s="64"/>
      <c r="D69" s="64"/>
      <c r="E69" s="145">
        <v>6</v>
      </c>
      <c r="F69" s="133">
        <v>0</v>
      </c>
      <c r="G69" s="92"/>
      <c r="H69" s="92"/>
      <c r="I69" s="92"/>
      <c r="J69" s="191"/>
      <c r="K69" s="459">
        <f>E69*F69</f>
        <v>0</v>
      </c>
      <c r="L69" s="121"/>
      <c r="M69" s="192"/>
      <c r="N69" s="193"/>
      <c r="O69" s="201"/>
    </row>
    <row r="70" spans="2:15" hidden="1">
      <c r="B70" s="358"/>
      <c r="C70" s="64"/>
      <c r="D70" s="64"/>
      <c r="E70" s="145">
        <v>6</v>
      </c>
      <c r="F70" s="133">
        <v>0</v>
      </c>
      <c r="G70" s="92"/>
      <c r="H70" s="92"/>
      <c r="I70" s="92"/>
      <c r="J70" s="191"/>
      <c r="K70" s="459">
        <f>E70*F70</f>
        <v>0</v>
      </c>
      <c r="L70" s="121"/>
      <c r="M70" s="192"/>
      <c r="N70" s="193"/>
      <c r="O70" s="201"/>
    </row>
    <row r="71" spans="2:15" ht="15" hidden="1">
      <c r="B71" s="358"/>
      <c r="C71" s="64"/>
      <c r="D71" s="64"/>
      <c r="E71" s="146"/>
      <c r="F71" s="92"/>
      <c r="G71" s="92"/>
      <c r="H71" s="92"/>
      <c r="I71" s="92"/>
      <c r="J71" s="191"/>
      <c r="K71" s="459"/>
      <c r="L71" s="121"/>
      <c r="M71" s="192"/>
      <c r="N71" s="193"/>
      <c r="O71" s="201"/>
    </row>
    <row r="72" spans="2:15" ht="30.75" hidden="1" customHeight="1">
      <c r="B72" s="358"/>
      <c r="C72" s="64" t="s">
        <v>5799</v>
      </c>
      <c r="D72" s="142" t="s">
        <v>11</v>
      </c>
      <c r="E72" s="732" t="s">
        <v>6629</v>
      </c>
      <c r="F72" s="733"/>
      <c r="G72" s="733"/>
      <c r="H72" s="733"/>
      <c r="I72" s="733"/>
      <c r="J72" s="734"/>
      <c r="K72" s="460">
        <f>SUM(K74:K75)</f>
        <v>0</v>
      </c>
      <c r="L72" s="106" t="s">
        <v>6538</v>
      </c>
      <c r="M72" s="192"/>
      <c r="N72" s="193"/>
      <c r="O72" s="201"/>
    </row>
    <row r="73" spans="2:15" ht="38.25" hidden="1">
      <c r="B73" s="361" t="s">
        <v>6540</v>
      </c>
      <c r="C73" s="64"/>
      <c r="D73" s="64"/>
      <c r="E73" s="148" t="s">
        <v>6537</v>
      </c>
      <c r="F73" s="349" t="s">
        <v>6539</v>
      </c>
      <c r="G73" s="92"/>
      <c r="H73" s="92"/>
      <c r="I73" s="92"/>
      <c r="J73" s="191"/>
      <c r="K73" s="459"/>
      <c r="L73" s="121"/>
      <c r="M73" s="192"/>
      <c r="N73" s="193"/>
      <c r="O73" s="201"/>
    </row>
    <row r="74" spans="2:15" hidden="1">
      <c r="B74" s="358"/>
      <c r="C74" s="64"/>
      <c r="D74" s="64"/>
      <c r="E74" s="145">
        <v>6</v>
      </c>
      <c r="F74" s="133">
        <v>0</v>
      </c>
      <c r="G74" s="92"/>
      <c r="H74" s="92"/>
      <c r="I74" s="92"/>
      <c r="J74" s="191"/>
      <c r="K74" s="459">
        <f>E74*F74</f>
        <v>0</v>
      </c>
      <c r="L74" s="121"/>
      <c r="M74" s="192"/>
      <c r="N74" s="193"/>
      <c r="O74" s="201"/>
    </row>
    <row r="75" spans="2:15" hidden="1">
      <c r="B75" s="358"/>
      <c r="C75" s="64"/>
      <c r="D75" s="64"/>
      <c r="E75" s="145">
        <v>6</v>
      </c>
      <c r="F75" s="133">
        <v>0</v>
      </c>
      <c r="G75" s="92"/>
      <c r="H75" s="92"/>
      <c r="I75" s="92"/>
      <c r="J75" s="191"/>
      <c r="K75" s="459">
        <f>E75*F75</f>
        <v>0</v>
      </c>
      <c r="L75" s="121"/>
      <c r="M75" s="192"/>
      <c r="N75" s="193"/>
      <c r="O75" s="201"/>
    </row>
    <row r="76" spans="2:15" ht="15" hidden="1">
      <c r="B76" s="358"/>
      <c r="C76" s="64"/>
      <c r="D76" s="64"/>
      <c r="E76" s="146"/>
      <c r="F76" s="92"/>
      <c r="G76" s="92"/>
      <c r="H76" s="92"/>
      <c r="I76" s="92"/>
      <c r="J76" s="191"/>
      <c r="K76" s="459"/>
      <c r="L76" s="121"/>
      <c r="M76" s="192"/>
      <c r="N76" s="193"/>
      <c r="O76" s="201"/>
    </row>
    <row r="77" spans="2:15" ht="37.5" customHeight="1">
      <c r="B77" s="358"/>
      <c r="C77" s="142" t="s">
        <v>11967</v>
      </c>
      <c r="D77" s="142" t="s">
        <v>11</v>
      </c>
      <c r="E77" s="732" t="s">
        <v>12644</v>
      </c>
      <c r="F77" s="733"/>
      <c r="G77" s="733"/>
      <c r="H77" s="733"/>
      <c r="I77" s="733"/>
      <c r="J77" s="734"/>
      <c r="K77" s="460">
        <f>SUM(K79:K80)</f>
        <v>6</v>
      </c>
      <c r="L77" s="106" t="s">
        <v>6538</v>
      </c>
      <c r="M77" s="192"/>
      <c r="N77" s="193"/>
      <c r="O77" s="201"/>
    </row>
    <row r="78" spans="2:15" ht="37.5" customHeight="1">
      <c r="B78" s="358"/>
      <c r="C78" s="64"/>
      <c r="D78" s="64"/>
      <c r="E78" s="148" t="s">
        <v>6537</v>
      </c>
      <c r="F78" s="349" t="s">
        <v>6539</v>
      </c>
      <c r="G78" s="92"/>
      <c r="H78" s="92"/>
      <c r="I78" s="92"/>
      <c r="J78" s="191"/>
      <c r="K78" s="459"/>
      <c r="L78" s="121"/>
      <c r="M78" s="192"/>
      <c r="N78" s="193"/>
      <c r="O78" s="201"/>
    </row>
    <row r="79" spans="2:15">
      <c r="B79" s="358"/>
      <c r="C79" s="64"/>
      <c r="D79" s="64"/>
      <c r="E79" s="145">
        <v>6</v>
      </c>
      <c r="F79" s="133">
        <v>1</v>
      </c>
      <c r="G79" s="92"/>
      <c r="H79" s="92"/>
      <c r="I79" s="92"/>
      <c r="J79" s="191"/>
      <c r="K79" s="459">
        <f>E79*F79</f>
        <v>6</v>
      </c>
      <c r="L79" s="121"/>
      <c r="M79" s="192"/>
      <c r="N79" s="193"/>
      <c r="O79" s="201"/>
    </row>
    <row r="80" spans="2:15">
      <c r="B80" s="358"/>
      <c r="C80" s="64"/>
      <c r="D80" s="64"/>
      <c r="E80" s="145">
        <v>6</v>
      </c>
      <c r="F80" s="133">
        <v>0</v>
      </c>
      <c r="G80" s="92"/>
      <c r="H80" s="92"/>
      <c r="I80" s="92"/>
      <c r="J80" s="191"/>
      <c r="K80" s="459">
        <f>E80*F80</f>
        <v>0</v>
      </c>
      <c r="L80" s="121"/>
      <c r="M80" s="192"/>
      <c r="N80" s="193"/>
      <c r="O80" s="201"/>
    </row>
    <row r="81" spans="2:15" ht="15">
      <c r="B81" s="358"/>
      <c r="C81" s="64"/>
      <c r="D81" s="64"/>
      <c r="E81" s="146"/>
      <c r="F81" s="92"/>
      <c r="G81" s="92"/>
      <c r="H81" s="92"/>
      <c r="I81" s="92"/>
      <c r="J81" s="191"/>
      <c r="K81" s="459"/>
      <c r="L81" s="121"/>
      <c r="M81" s="192"/>
      <c r="N81" s="193"/>
      <c r="O81" s="201"/>
    </row>
    <row r="82" spans="2:15" ht="42" customHeight="1">
      <c r="B82" s="358"/>
      <c r="C82" s="297" t="str">
        <f>'3-COMPO.ADM.PRF '!B11</f>
        <v>COMP 001</v>
      </c>
      <c r="D82" s="142" t="s">
        <v>11</v>
      </c>
      <c r="E82" s="732" t="s">
        <v>6630</v>
      </c>
      <c r="F82" s="733"/>
      <c r="G82" s="733"/>
      <c r="H82" s="733"/>
      <c r="I82" s="733"/>
      <c r="J82" s="734"/>
      <c r="K82" s="460">
        <f>SUM(K84:K85)</f>
        <v>6</v>
      </c>
      <c r="L82" s="106" t="s">
        <v>6538</v>
      </c>
      <c r="M82" s="192"/>
      <c r="N82" s="193"/>
      <c r="O82" s="201"/>
    </row>
    <row r="83" spans="2:15" ht="38.25">
      <c r="B83" s="358"/>
      <c r="C83" s="64"/>
      <c r="D83" s="64"/>
      <c r="E83" s="148" t="s">
        <v>6537</v>
      </c>
      <c r="F83" s="349" t="s">
        <v>6539</v>
      </c>
      <c r="G83" s="92"/>
      <c r="H83" s="92"/>
      <c r="I83" s="92"/>
      <c r="J83" s="191"/>
      <c r="K83" s="459"/>
      <c r="L83" s="121"/>
      <c r="M83" s="192"/>
      <c r="N83" s="193"/>
      <c r="O83" s="201"/>
    </row>
    <row r="84" spans="2:15">
      <c r="B84" s="358"/>
      <c r="C84" s="64"/>
      <c r="D84" s="64"/>
      <c r="E84" s="145">
        <v>6</v>
      </c>
      <c r="F84" s="133">
        <v>1</v>
      </c>
      <c r="G84" s="92"/>
      <c r="H84" s="92"/>
      <c r="I84" s="92"/>
      <c r="J84" s="191"/>
      <c r="K84" s="459">
        <f>E84*F84</f>
        <v>6</v>
      </c>
      <c r="L84" s="121"/>
      <c r="M84" s="192"/>
      <c r="N84" s="193"/>
      <c r="O84" s="201"/>
    </row>
    <row r="85" spans="2:15">
      <c r="B85" s="358"/>
      <c r="C85" s="64"/>
      <c r="D85" s="64"/>
      <c r="E85" s="145">
        <v>6</v>
      </c>
      <c r="F85" s="133">
        <v>0</v>
      </c>
      <c r="G85" s="92"/>
      <c r="H85" s="92"/>
      <c r="I85" s="92"/>
      <c r="J85" s="191"/>
      <c r="K85" s="459">
        <f>E85*F85</f>
        <v>0</v>
      </c>
      <c r="L85" s="121"/>
      <c r="M85" s="192"/>
      <c r="N85" s="193"/>
      <c r="O85" s="201"/>
    </row>
    <row r="86" spans="2:15" ht="15">
      <c r="B86" s="358"/>
      <c r="C86" s="64"/>
      <c r="D86" s="64"/>
      <c r="E86" s="146"/>
      <c r="F86" s="92"/>
      <c r="G86" s="92"/>
      <c r="H86" s="92"/>
      <c r="I86" s="92"/>
      <c r="J86" s="191"/>
      <c r="K86" s="459"/>
      <c r="L86" s="121"/>
      <c r="M86" s="192"/>
      <c r="N86" s="193"/>
      <c r="O86" s="201"/>
    </row>
    <row r="87" spans="2:15" ht="41.25" customHeight="1">
      <c r="B87" s="358"/>
      <c r="C87" s="64">
        <v>93210</v>
      </c>
      <c r="D87" s="142" t="s">
        <v>11</v>
      </c>
      <c r="E87" s="732" t="s">
        <v>6510</v>
      </c>
      <c r="F87" s="733"/>
      <c r="G87" s="733"/>
      <c r="H87" s="733"/>
      <c r="I87" s="733"/>
      <c r="J87" s="734"/>
      <c r="K87" s="460">
        <f>SUM(K89:K90)</f>
        <v>16</v>
      </c>
      <c r="L87" s="106" t="s">
        <v>97</v>
      </c>
      <c r="M87" s="192"/>
      <c r="N87" s="193"/>
      <c r="O87" s="201"/>
    </row>
    <row r="88" spans="2:15" ht="63.75">
      <c r="B88" s="360" t="s">
        <v>6541</v>
      </c>
      <c r="C88" s="64"/>
      <c r="D88" s="64"/>
      <c r="E88" s="148" t="s">
        <v>6531</v>
      </c>
      <c r="F88" s="349" t="s">
        <v>6542</v>
      </c>
      <c r="G88" s="349" t="s">
        <v>6543</v>
      </c>
      <c r="H88" s="110"/>
      <c r="I88" s="89"/>
      <c r="J88" s="151"/>
      <c r="K88" s="459"/>
      <c r="L88" s="121"/>
      <c r="M88" s="192"/>
      <c r="N88" s="193"/>
      <c r="O88" s="201"/>
    </row>
    <row r="89" spans="2:15" ht="15">
      <c r="B89" s="358" t="s">
        <v>6756</v>
      </c>
      <c r="C89" s="64"/>
      <c r="D89" s="64"/>
      <c r="E89" s="145">
        <v>4</v>
      </c>
      <c r="F89" s="133">
        <v>4</v>
      </c>
      <c r="G89" s="133">
        <v>1</v>
      </c>
      <c r="H89" s="110"/>
      <c r="I89" s="89"/>
      <c r="J89" s="151"/>
      <c r="K89" s="459">
        <f>E89*F89*G89</f>
        <v>16</v>
      </c>
      <c r="L89" s="121"/>
      <c r="M89" s="192"/>
      <c r="N89" s="193"/>
      <c r="O89" s="201"/>
    </row>
    <row r="90" spans="2:15" ht="15">
      <c r="B90" s="358"/>
      <c r="C90" s="64"/>
      <c r="D90" s="64"/>
      <c r="E90" s="145">
        <v>0</v>
      </c>
      <c r="F90" s="133">
        <v>0</v>
      </c>
      <c r="G90" s="133">
        <v>1</v>
      </c>
      <c r="H90" s="110"/>
      <c r="I90" s="89"/>
      <c r="J90" s="151"/>
      <c r="K90" s="459">
        <f>E90*F90*G90</f>
        <v>0</v>
      </c>
      <c r="L90" s="121"/>
      <c r="M90" s="192"/>
      <c r="N90" s="193"/>
      <c r="O90" s="201"/>
    </row>
    <row r="91" spans="2:15" ht="15">
      <c r="B91" s="358"/>
      <c r="C91" s="64"/>
      <c r="D91" s="64"/>
      <c r="E91" s="152"/>
      <c r="F91" s="110"/>
      <c r="G91" s="110"/>
      <c r="H91" s="110"/>
      <c r="I91" s="89"/>
      <c r="J91" s="151"/>
      <c r="K91" s="459"/>
      <c r="L91" s="121"/>
      <c r="M91" s="192"/>
      <c r="N91" s="193"/>
      <c r="O91" s="201"/>
    </row>
    <row r="92" spans="2:15" ht="56.25" hidden="1" customHeight="1">
      <c r="B92" s="358"/>
      <c r="C92" s="142" t="s">
        <v>6012</v>
      </c>
      <c r="D92" s="142" t="s">
        <v>11</v>
      </c>
      <c r="E92" s="732" t="s">
        <v>6013</v>
      </c>
      <c r="F92" s="733"/>
      <c r="G92" s="733"/>
      <c r="H92" s="733"/>
      <c r="I92" s="733"/>
      <c r="J92" s="734"/>
      <c r="K92" s="460">
        <f>SUM(K94:K97)</f>
        <v>0</v>
      </c>
      <c r="L92" s="106" t="s">
        <v>97</v>
      </c>
      <c r="M92" s="134"/>
      <c r="N92" s="120"/>
      <c r="O92" s="201"/>
    </row>
    <row r="93" spans="2:15" ht="34.5" hidden="1" customHeight="1">
      <c r="B93" s="360" t="s">
        <v>6550</v>
      </c>
      <c r="C93" s="64"/>
      <c r="D93" s="64"/>
      <c r="E93" s="148" t="s">
        <v>6542</v>
      </c>
      <c r="F93" s="349" t="s">
        <v>6546</v>
      </c>
      <c r="G93" s="349" t="s">
        <v>6543</v>
      </c>
      <c r="H93" s="110"/>
      <c r="I93" s="89"/>
      <c r="J93" s="151"/>
      <c r="K93" s="459"/>
      <c r="L93" s="285"/>
      <c r="M93" s="134"/>
      <c r="N93" s="120"/>
      <c r="O93" s="201"/>
    </row>
    <row r="94" spans="2:15" ht="15" hidden="1">
      <c r="B94" s="358" t="s">
        <v>6544</v>
      </c>
      <c r="C94" s="64"/>
      <c r="D94" s="64"/>
      <c r="E94" s="153">
        <v>0</v>
      </c>
      <c r="F94" s="135">
        <v>2.1</v>
      </c>
      <c r="G94" s="135">
        <v>1</v>
      </c>
      <c r="H94" s="110"/>
      <c r="I94" s="89"/>
      <c r="J94" s="151"/>
      <c r="K94" s="459">
        <f>E94*F94*G94</f>
        <v>0</v>
      </c>
      <c r="L94" s="285"/>
      <c r="M94" s="134"/>
      <c r="N94" s="120"/>
      <c r="O94" s="201"/>
    </row>
    <row r="95" spans="2:15" ht="15" hidden="1">
      <c r="B95" s="358" t="s">
        <v>6545</v>
      </c>
      <c r="C95" s="64"/>
      <c r="D95" s="64"/>
      <c r="E95" s="153">
        <v>0</v>
      </c>
      <c r="F95" s="135">
        <v>2.1</v>
      </c>
      <c r="G95" s="135">
        <v>1</v>
      </c>
      <c r="H95" s="110"/>
      <c r="I95" s="89"/>
      <c r="J95" s="151"/>
      <c r="K95" s="459">
        <f>E95*F95*G95</f>
        <v>0</v>
      </c>
      <c r="L95" s="285"/>
      <c r="M95" s="134"/>
      <c r="N95" s="120"/>
      <c r="O95" s="201"/>
    </row>
    <row r="96" spans="2:15" ht="25.5" hidden="1">
      <c r="B96" s="358" t="s">
        <v>6548</v>
      </c>
      <c r="C96" s="64"/>
      <c r="D96" s="64"/>
      <c r="E96" s="153">
        <v>0</v>
      </c>
      <c r="F96" s="135">
        <v>2.1</v>
      </c>
      <c r="G96" s="135">
        <v>1</v>
      </c>
      <c r="H96" s="110"/>
      <c r="I96" s="89"/>
      <c r="J96" s="151"/>
      <c r="K96" s="459">
        <f t="shared" ref="K96:K97" si="0">E96*F96*G96</f>
        <v>0</v>
      </c>
      <c r="L96" s="285"/>
      <c r="M96" s="134"/>
      <c r="N96" s="120"/>
      <c r="O96" s="201"/>
    </row>
    <row r="97" spans="2:15" ht="25.5" hidden="1">
      <c r="B97" s="358" t="s">
        <v>6547</v>
      </c>
      <c r="C97" s="64"/>
      <c r="D97" s="64"/>
      <c r="E97" s="153">
        <v>0</v>
      </c>
      <c r="F97" s="135">
        <v>2.1</v>
      </c>
      <c r="G97" s="135">
        <v>1</v>
      </c>
      <c r="H97" s="110"/>
      <c r="I97" s="89"/>
      <c r="J97" s="151"/>
      <c r="K97" s="459">
        <f t="shared" si="0"/>
        <v>0</v>
      </c>
      <c r="L97" s="285"/>
      <c r="M97" s="134"/>
      <c r="N97" s="120"/>
      <c r="O97" s="201"/>
    </row>
    <row r="98" spans="2:15" ht="15">
      <c r="B98" s="358"/>
      <c r="C98" s="64"/>
      <c r="D98" s="64"/>
      <c r="E98" s="152"/>
      <c r="F98" s="110"/>
      <c r="G98" s="110"/>
      <c r="H98" s="110"/>
      <c r="I98" s="89"/>
      <c r="J98" s="151"/>
      <c r="K98" s="462"/>
      <c r="L98" s="285"/>
      <c r="M98" s="134"/>
      <c r="N98" s="120"/>
      <c r="O98" s="201"/>
    </row>
    <row r="99" spans="2:15" ht="15">
      <c r="B99" s="358"/>
      <c r="C99" s="64"/>
      <c r="D99" s="64"/>
      <c r="E99" s="150"/>
      <c r="F99" s="92"/>
      <c r="G99" s="92"/>
      <c r="H99" s="92"/>
      <c r="I99" s="92"/>
      <c r="J99" s="191"/>
      <c r="K99" s="459"/>
      <c r="L99" s="121"/>
      <c r="M99" s="192"/>
      <c r="N99" s="193"/>
      <c r="O99" s="201"/>
    </row>
    <row r="100" spans="2:15" ht="15">
      <c r="B100" s="358"/>
      <c r="C100" s="176" t="str">
        <f>'3-COMPO.ADM.PRF '!B15</f>
        <v>COMP 002</v>
      </c>
      <c r="D100" s="142" t="s">
        <v>11</v>
      </c>
      <c r="E100" s="732" t="s">
        <v>4805</v>
      </c>
      <c r="F100" s="733"/>
      <c r="G100" s="733"/>
      <c r="H100" s="733"/>
      <c r="I100" s="733"/>
      <c r="J100" s="734"/>
      <c r="K100" s="460">
        <f>SUM(K102:K105)</f>
        <v>120</v>
      </c>
      <c r="L100" s="106" t="s">
        <v>97</v>
      </c>
      <c r="M100" s="192"/>
      <c r="N100" s="193"/>
      <c r="O100" s="201"/>
    </row>
    <row r="101" spans="2:15" ht="63.75">
      <c r="B101" s="360" t="s">
        <v>6551</v>
      </c>
      <c r="C101" s="64"/>
      <c r="D101" s="64"/>
      <c r="E101" s="148" t="s">
        <v>6542</v>
      </c>
      <c r="F101" s="349" t="s">
        <v>6546</v>
      </c>
      <c r="G101" s="349" t="s">
        <v>6543</v>
      </c>
      <c r="H101" s="349" t="s">
        <v>6537</v>
      </c>
      <c r="I101" s="89"/>
      <c r="J101" s="151"/>
      <c r="K101" s="459"/>
      <c r="L101" s="121"/>
      <c r="M101" s="192"/>
      <c r="N101" s="193"/>
      <c r="O101" s="201"/>
    </row>
    <row r="102" spans="2:15" ht="18.75" customHeight="1">
      <c r="B102" s="358" t="s">
        <v>6552</v>
      </c>
      <c r="C102" s="64"/>
      <c r="D102" s="64"/>
      <c r="E102" s="190"/>
      <c r="F102" s="133"/>
      <c r="G102" s="133"/>
      <c r="H102" s="135"/>
      <c r="I102" s="92"/>
      <c r="J102" s="191"/>
      <c r="K102" s="459">
        <f t="shared" ref="K102:K104" si="1">E102*F102*G102*H102</f>
        <v>0</v>
      </c>
      <c r="L102" s="121"/>
      <c r="M102" s="192"/>
      <c r="N102" s="193"/>
      <c r="O102" s="201"/>
    </row>
    <row r="103" spans="2:15" ht="18.75" customHeight="1">
      <c r="B103" s="358" t="s">
        <v>6553</v>
      </c>
      <c r="C103" s="64"/>
      <c r="D103" s="64"/>
      <c r="E103" s="190">
        <v>20</v>
      </c>
      <c r="F103" s="133">
        <v>2</v>
      </c>
      <c r="G103" s="133">
        <v>1</v>
      </c>
      <c r="H103" s="135">
        <v>3</v>
      </c>
      <c r="I103" s="89"/>
      <c r="J103" s="151"/>
      <c r="K103" s="459">
        <f t="shared" si="1"/>
        <v>120</v>
      </c>
      <c r="L103" s="121"/>
      <c r="M103" s="192"/>
      <c r="N103" s="193"/>
      <c r="O103" s="201"/>
    </row>
    <row r="104" spans="2:15" ht="18.75" customHeight="1">
      <c r="B104" s="358" t="s">
        <v>6554</v>
      </c>
      <c r="C104" s="64"/>
      <c r="D104" s="64"/>
      <c r="E104" s="153"/>
      <c r="F104" s="135"/>
      <c r="G104" s="135"/>
      <c r="H104" s="135"/>
      <c r="I104" s="89"/>
      <c r="J104" s="151"/>
      <c r="K104" s="459">
        <f t="shared" si="1"/>
        <v>0</v>
      </c>
      <c r="L104" s="121"/>
      <c r="M104" s="192"/>
      <c r="N104" s="193"/>
      <c r="O104" s="201"/>
    </row>
    <row r="105" spans="2:15" ht="18.75" customHeight="1">
      <c r="B105" s="358" t="s">
        <v>6555</v>
      </c>
      <c r="C105" s="64"/>
      <c r="D105" s="64"/>
      <c r="E105" s="153"/>
      <c r="F105" s="135"/>
      <c r="G105" s="135"/>
      <c r="H105" s="135"/>
      <c r="I105" s="89"/>
      <c r="J105" s="151"/>
      <c r="K105" s="459">
        <f>E105*F105*G105*H105</f>
        <v>0</v>
      </c>
      <c r="L105" s="121"/>
      <c r="M105" s="192"/>
      <c r="N105" s="193"/>
      <c r="O105" s="201"/>
    </row>
    <row r="106" spans="2:15" ht="15">
      <c r="B106" s="358"/>
      <c r="C106" s="64"/>
      <c r="D106" s="64"/>
      <c r="E106" s="146"/>
      <c r="F106" s="92"/>
      <c r="G106" s="92"/>
      <c r="H106" s="92"/>
      <c r="I106" s="92"/>
      <c r="J106" s="191"/>
      <c r="K106" s="459"/>
      <c r="L106" s="121"/>
      <c r="M106" s="192"/>
      <c r="N106" s="193"/>
      <c r="O106" s="201"/>
    </row>
    <row r="107" spans="2:15" ht="15">
      <c r="B107" s="358"/>
      <c r="C107" s="64"/>
      <c r="D107" s="64"/>
      <c r="E107" s="146"/>
      <c r="F107" s="92"/>
      <c r="G107" s="92"/>
      <c r="H107" s="92"/>
      <c r="I107" s="92"/>
      <c r="J107" s="191"/>
      <c r="K107" s="459"/>
      <c r="L107" s="121"/>
      <c r="M107" s="192"/>
      <c r="N107" s="193"/>
      <c r="O107" s="201"/>
    </row>
    <row r="108" spans="2:15" ht="29.25" customHeight="1">
      <c r="B108" s="358"/>
      <c r="C108" s="64">
        <v>41598</v>
      </c>
      <c r="D108" s="142" t="s">
        <v>11</v>
      </c>
      <c r="E108" s="729" t="s">
        <v>6572</v>
      </c>
      <c r="F108" s="730"/>
      <c r="G108" s="730"/>
      <c r="H108" s="730"/>
      <c r="I108" s="730"/>
      <c r="J108" s="731"/>
      <c r="K108" s="460">
        <f>SUM(K110:K111)</f>
        <v>1</v>
      </c>
      <c r="L108" s="106" t="s">
        <v>6044</v>
      </c>
      <c r="M108" s="192"/>
      <c r="N108" s="193"/>
      <c r="O108" s="201"/>
    </row>
    <row r="109" spans="2:15" ht="48.75" customHeight="1">
      <c r="B109" s="360" t="s">
        <v>6585</v>
      </c>
      <c r="C109" s="64"/>
      <c r="D109" s="64"/>
      <c r="E109" s="148" t="s">
        <v>6586</v>
      </c>
      <c r="F109" s="92"/>
      <c r="G109" s="349" t="s">
        <v>6641</v>
      </c>
      <c r="H109" s="92"/>
      <c r="I109" s="92"/>
      <c r="J109" s="191"/>
      <c r="K109" s="459"/>
      <c r="L109" s="121"/>
      <c r="M109" s="192"/>
      <c r="N109" s="193"/>
      <c r="O109" s="201"/>
    </row>
    <row r="110" spans="2:15" ht="15">
      <c r="B110" s="358"/>
      <c r="C110" s="64"/>
      <c r="D110" s="64"/>
      <c r="E110" s="154">
        <v>1</v>
      </c>
      <c r="F110" s="92"/>
      <c r="G110" s="133">
        <v>1</v>
      </c>
      <c r="H110" s="92"/>
      <c r="I110" s="92"/>
      <c r="J110" s="191"/>
      <c r="K110" s="459">
        <f>E110*G110</f>
        <v>1</v>
      </c>
      <c r="L110" s="121"/>
      <c r="M110" s="192"/>
      <c r="N110" s="193"/>
      <c r="O110" s="201"/>
    </row>
    <row r="111" spans="2:15" ht="15">
      <c r="B111" s="358"/>
      <c r="C111" s="64"/>
      <c r="D111" s="64"/>
      <c r="E111" s="146"/>
      <c r="F111" s="92"/>
      <c r="G111" s="92"/>
      <c r="H111" s="92"/>
      <c r="I111" s="92"/>
      <c r="J111" s="191"/>
      <c r="K111" s="459">
        <f>E111*F111*G111</f>
        <v>0</v>
      </c>
      <c r="L111" s="121"/>
      <c r="M111" s="192"/>
      <c r="N111" s="193"/>
      <c r="O111" s="201"/>
    </row>
    <row r="112" spans="2:15" ht="14.25" customHeight="1">
      <c r="B112" s="358"/>
      <c r="C112" s="64"/>
      <c r="D112" s="64"/>
      <c r="E112" s="146"/>
      <c r="F112" s="92"/>
      <c r="G112" s="92"/>
      <c r="H112" s="92"/>
      <c r="I112" s="92"/>
      <c r="J112" s="191"/>
      <c r="K112" s="459"/>
      <c r="L112" s="121"/>
      <c r="M112" s="192"/>
      <c r="N112" s="193"/>
      <c r="O112" s="201"/>
    </row>
    <row r="113" spans="2:15" ht="43.5" customHeight="1">
      <c r="B113" s="358"/>
      <c r="C113" s="176" t="str">
        <f>'3-COMPO.ADM.PRF '!B19</f>
        <v>COMP 003</v>
      </c>
      <c r="D113" s="142" t="s">
        <v>6992</v>
      </c>
      <c r="E113" s="726" t="s">
        <v>6582</v>
      </c>
      <c r="F113" s="727"/>
      <c r="G113" s="727"/>
      <c r="H113" s="727"/>
      <c r="I113" s="727"/>
      <c r="J113" s="728"/>
      <c r="K113" s="460">
        <f>SUM(K115:K116)</f>
        <v>1</v>
      </c>
      <c r="L113" s="106" t="s">
        <v>6044</v>
      </c>
      <c r="M113" s="192"/>
      <c r="N113" s="193"/>
      <c r="O113" s="201"/>
    </row>
    <row r="114" spans="2:15" ht="52.5" customHeight="1">
      <c r="B114" s="360" t="s">
        <v>6585</v>
      </c>
      <c r="C114" s="64"/>
      <c r="D114" s="64"/>
      <c r="E114" s="148" t="s">
        <v>6586</v>
      </c>
      <c r="F114" s="92"/>
      <c r="G114" s="349" t="s">
        <v>6641</v>
      </c>
      <c r="H114" s="92"/>
      <c r="I114" s="92"/>
      <c r="J114" s="191"/>
      <c r="K114" s="459"/>
      <c r="L114" s="121"/>
      <c r="M114" s="192"/>
      <c r="N114" s="193"/>
      <c r="O114" s="201"/>
    </row>
    <row r="115" spans="2:15" ht="15">
      <c r="B115" s="358"/>
      <c r="C115" s="64"/>
      <c r="D115" s="64"/>
      <c r="E115" s="154">
        <v>1</v>
      </c>
      <c r="F115" s="92"/>
      <c r="G115" s="133">
        <v>1</v>
      </c>
      <c r="H115" s="92"/>
      <c r="I115" s="92"/>
      <c r="J115" s="191"/>
      <c r="K115" s="459">
        <f>E115*G115</f>
        <v>1</v>
      </c>
      <c r="L115" s="121"/>
      <c r="M115" s="192"/>
      <c r="N115" s="193"/>
      <c r="O115" s="201"/>
    </row>
    <row r="116" spans="2:15" ht="15">
      <c r="B116" s="358"/>
      <c r="C116" s="64"/>
      <c r="D116" s="64"/>
      <c r="E116" s="146"/>
      <c r="F116" s="92"/>
      <c r="G116" s="92"/>
      <c r="H116" s="92"/>
      <c r="I116" s="92"/>
      <c r="J116" s="191"/>
      <c r="K116" s="459">
        <f>E116*F116*G116</f>
        <v>0</v>
      </c>
      <c r="L116" s="121"/>
      <c r="M116" s="192"/>
      <c r="N116" s="193"/>
      <c r="O116" s="201"/>
    </row>
    <row r="117" spans="2:15" ht="15">
      <c r="B117" s="358"/>
      <c r="C117" s="64"/>
      <c r="D117" s="64"/>
      <c r="E117" s="146"/>
      <c r="F117" s="92"/>
      <c r="G117" s="92"/>
      <c r="H117" s="92"/>
      <c r="I117" s="92"/>
      <c r="J117" s="191"/>
      <c r="K117" s="459"/>
      <c r="L117" s="121"/>
      <c r="M117" s="192"/>
      <c r="N117" s="193"/>
      <c r="O117" s="201"/>
    </row>
    <row r="118" spans="2:15" ht="15">
      <c r="B118" s="358"/>
      <c r="C118" s="142" t="s">
        <v>12534</v>
      </c>
      <c r="D118" s="142" t="s">
        <v>11</v>
      </c>
      <c r="E118" s="147" t="s">
        <v>6511</v>
      </c>
      <c r="F118" s="92"/>
      <c r="G118" s="92"/>
      <c r="H118" s="92"/>
      <c r="I118" s="92"/>
      <c r="J118" s="191"/>
      <c r="K118" s="460">
        <f>SUM(K120:K121)</f>
        <v>6</v>
      </c>
      <c r="L118" s="106" t="s">
        <v>97</v>
      </c>
      <c r="M118" s="192"/>
      <c r="N118" s="193"/>
      <c r="O118" s="201"/>
    </row>
    <row r="119" spans="2:15" ht="38.25">
      <c r="B119" s="360" t="s">
        <v>6556</v>
      </c>
      <c r="C119" s="64"/>
      <c r="D119" s="64"/>
      <c r="E119" s="148" t="s">
        <v>6542</v>
      </c>
      <c r="F119" s="349" t="s">
        <v>6557</v>
      </c>
      <c r="G119" s="349" t="s">
        <v>6543</v>
      </c>
      <c r="H119" s="92"/>
      <c r="I119" s="92"/>
      <c r="J119" s="191"/>
      <c r="K119" s="459"/>
      <c r="L119" s="121"/>
      <c r="M119" s="192"/>
      <c r="N119" s="193"/>
      <c r="O119" s="201"/>
    </row>
    <row r="120" spans="2:15" ht="15">
      <c r="B120" s="358"/>
      <c r="C120" s="64"/>
      <c r="D120" s="64"/>
      <c r="E120" s="154">
        <v>3</v>
      </c>
      <c r="F120" s="133">
        <v>2</v>
      </c>
      <c r="G120" s="133">
        <v>1</v>
      </c>
      <c r="H120" s="92"/>
      <c r="I120" s="92"/>
      <c r="J120" s="191"/>
      <c r="K120" s="459">
        <f>E120*F120*G120</f>
        <v>6</v>
      </c>
      <c r="L120" s="121"/>
      <c r="M120" s="192"/>
      <c r="N120" s="193"/>
      <c r="O120" s="201"/>
    </row>
    <row r="121" spans="2:15" ht="15">
      <c r="B121" s="358"/>
      <c r="C121" s="64"/>
      <c r="D121" s="64"/>
      <c r="E121" s="154">
        <v>0</v>
      </c>
      <c r="F121" s="133">
        <v>0</v>
      </c>
      <c r="G121" s="133">
        <v>0</v>
      </c>
      <c r="H121" s="92"/>
      <c r="I121" s="92"/>
      <c r="J121" s="191"/>
      <c r="K121" s="459">
        <f>E121*F121*G121</f>
        <v>0</v>
      </c>
      <c r="L121" s="121"/>
      <c r="M121" s="192"/>
      <c r="N121" s="193"/>
      <c r="O121" s="201"/>
    </row>
    <row r="122" spans="2:15" ht="15">
      <c r="B122" s="358"/>
      <c r="C122" s="64"/>
      <c r="D122" s="64"/>
      <c r="E122" s="146"/>
      <c r="F122" s="92"/>
      <c r="G122" s="92"/>
      <c r="H122" s="92"/>
      <c r="I122" s="92"/>
      <c r="J122" s="191"/>
      <c r="K122" s="459"/>
      <c r="L122" s="121"/>
      <c r="M122" s="192"/>
      <c r="N122" s="193"/>
      <c r="O122" s="201"/>
    </row>
    <row r="123" spans="2:15" hidden="1">
      <c r="B123" s="358"/>
      <c r="C123" s="64"/>
      <c r="D123" s="64"/>
      <c r="E123" s="200"/>
      <c r="F123" s="92"/>
      <c r="G123" s="92"/>
      <c r="H123" s="92"/>
      <c r="I123" s="92"/>
      <c r="J123" s="191"/>
      <c r="K123" s="459"/>
      <c r="L123" s="121"/>
      <c r="M123" s="192"/>
      <c r="N123" s="193"/>
      <c r="O123" s="201"/>
    </row>
    <row r="124" spans="2:15" ht="15" hidden="1">
      <c r="B124" s="362"/>
      <c r="C124" s="64">
        <v>83635</v>
      </c>
      <c r="D124" s="142" t="s">
        <v>11</v>
      </c>
      <c r="E124" s="147" t="s">
        <v>5736</v>
      </c>
      <c r="F124" s="92"/>
      <c r="G124" s="92"/>
      <c r="H124" s="92"/>
      <c r="I124" s="92"/>
      <c r="J124" s="191"/>
      <c r="K124" s="460">
        <f>SUM(K126)</f>
        <v>0</v>
      </c>
      <c r="L124" s="106" t="s">
        <v>6044</v>
      </c>
      <c r="M124" s="192"/>
      <c r="N124" s="193"/>
      <c r="O124" s="201"/>
    </row>
    <row r="125" spans="2:15" ht="25.5" hidden="1">
      <c r="B125" s="360" t="s">
        <v>6571</v>
      </c>
      <c r="C125" s="64"/>
      <c r="D125" s="64"/>
      <c r="E125" s="144" t="s">
        <v>6543</v>
      </c>
      <c r="F125" s="349"/>
      <c r="G125" s="349" t="s">
        <v>6757</v>
      </c>
      <c r="H125" s="92"/>
      <c r="I125" s="92"/>
      <c r="J125" s="191"/>
      <c r="K125" s="459"/>
      <c r="L125" s="121"/>
      <c r="M125" s="192"/>
      <c r="N125" s="193"/>
      <c r="O125" s="201"/>
    </row>
    <row r="126" spans="2:15" ht="15" hidden="1">
      <c r="B126" s="358" t="s">
        <v>6573</v>
      </c>
      <c r="C126" s="64"/>
      <c r="D126" s="64"/>
      <c r="E126" s="154">
        <v>0</v>
      </c>
      <c r="F126" s="92"/>
      <c r="G126" s="133">
        <v>2</v>
      </c>
      <c r="H126" s="92"/>
      <c r="I126" s="92"/>
      <c r="J126" s="191"/>
      <c r="K126" s="459">
        <f>E126*G126</f>
        <v>0</v>
      </c>
      <c r="L126" s="121"/>
      <c r="M126" s="192"/>
      <c r="N126" s="193"/>
      <c r="O126" s="201"/>
    </row>
    <row r="127" spans="2:15" ht="15" hidden="1">
      <c r="B127" s="358"/>
      <c r="C127" s="64"/>
      <c r="D127" s="64"/>
      <c r="E127" s="146"/>
      <c r="F127" s="92"/>
      <c r="G127" s="92"/>
      <c r="H127" s="92"/>
      <c r="I127" s="92"/>
      <c r="J127" s="191"/>
      <c r="K127" s="459"/>
      <c r="L127" s="121"/>
      <c r="M127" s="192"/>
      <c r="N127" s="193"/>
      <c r="O127" s="201"/>
    </row>
    <row r="128" spans="2:15" ht="15" hidden="1">
      <c r="B128" s="358"/>
      <c r="C128" s="64">
        <v>72554</v>
      </c>
      <c r="D128" s="142" t="s">
        <v>11</v>
      </c>
      <c r="E128" s="147" t="s">
        <v>4746</v>
      </c>
      <c r="F128" s="92"/>
      <c r="G128" s="92"/>
      <c r="H128" s="92"/>
      <c r="I128" s="92"/>
      <c r="J128" s="191"/>
      <c r="K128" s="460">
        <f>SUM(K130)</f>
        <v>0</v>
      </c>
      <c r="L128" s="106" t="s">
        <v>6044</v>
      </c>
      <c r="M128" s="192"/>
      <c r="N128" s="193"/>
      <c r="O128" s="201"/>
    </row>
    <row r="129" spans="2:15" ht="25.5" hidden="1">
      <c r="B129" s="360" t="s">
        <v>6571</v>
      </c>
      <c r="C129" s="64"/>
      <c r="D129" s="64"/>
      <c r="E129" s="144" t="s">
        <v>6543</v>
      </c>
      <c r="F129" s="349"/>
      <c r="G129" s="349" t="s">
        <v>6757</v>
      </c>
      <c r="H129" s="92"/>
      <c r="I129" s="92"/>
      <c r="J129" s="191"/>
      <c r="K129" s="459"/>
      <c r="L129" s="121"/>
      <c r="M129" s="192"/>
      <c r="N129" s="193"/>
      <c r="O129" s="201"/>
    </row>
    <row r="130" spans="2:15" ht="15" hidden="1">
      <c r="B130" s="358" t="s">
        <v>6574</v>
      </c>
      <c r="C130" s="64"/>
      <c r="D130" s="64"/>
      <c r="E130" s="154">
        <v>0</v>
      </c>
      <c r="F130" s="92"/>
      <c r="G130" s="133">
        <v>2</v>
      </c>
      <c r="H130" s="92"/>
      <c r="I130" s="92"/>
      <c r="J130" s="191"/>
      <c r="K130" s="459">
        <f>E130*G130</f>
        <v>0</v>
      </c>
      <c r="L130" s="121"/>
      <c r="M130" s="192"/>
      <c r="N130" s="193"/>
      <c r="O130" s="201"/>
    </row>
    <row r="131" spans="2:15" ht="15" hidden="1">
      <c r="B131" s="358"/>
      <c r="C131" s="64"/>
      <c r="D131" s="64"/>
      <c r="E131" s="146"/>
      <c r="F131" s="92"/>
      <c r="G131" s="92"/>
      <c r="H131" s="92"/>
      <c r="I131" s="92"/>
      <c r="J131" s="191"/>
      <c r="K131" s="459"/>
      <c r="L131" s="121"/>
      <c r="M131" s="192"/>
      <c r="N131" s="193"/>
      <c r="O131" s="201"/>
    </row>
    <row r="132" spans="2:15" ht="30" hidden="1" customHeight="1">
      <c r="B132" s="358"/>
      <c r="C132" s="142" t="s">
        <v>103</v>
      </c>
      <c r="D132" s="142" t="s">
        <v>11</v>
      </c>
      <c r="E132" s="726" t="s">
        <v>5737</v>
      </c>
      <c r="F132" s="727"/>
      <c r="G132" s="727"/>
      <c r="H132" s="727"/>
      <c r="I132" s="727"/>
      <c r="J132" s="728"/>
      <c r="K132" s="460">
        <f>SUM(K134)</f>
        <v>0</v>
      </c>
      <c r="L132" s="106" t="s">
        <v>6044</v>
      </c>
      <c r="M132" s="192"/>
      <c r="N132" s="193"/>
      <c r="O132" s="201"/>
    </row>
    <row r="133" spans="2:15" ht="25.5" hidden="1">
      <c r="B133" s="360" t="s">
        <v>6571</v>
      </c>
      <c r="C133" s="64"/>
      <c r="D133" s="64"/>
      <c r="E133" s="144" t="s">
        <v>6543</v>
      </c>
      <c r="F133" s="349"/>
      <c r="G133" s="349" t="s">
        <v>6757</v>
      </c>
      <c r="H133" s="92"/>
      <c r="I133" s="92"/>
      <c r="J133" s="191"/>
      <c r="K133" s="459"/>
      <c r="L133" s="121"/>
      <c r="M133" s="192"/>
      <c r="N133" s="193"/>
      <c r="O133" s="201"/>
    </row>
    <row r="134" spans="2:15" ht="25.5" hidden="1">
      <c r="B134" s="358" t="s">
        <v>6575</v>
      </c>
      <c r="C134" s="64"/>
      <c r="D134" s="64"/>
      <c r="E134" s="154">
        <v>0</v>
      </c>
      <c r="F134" s="92"/>
      <c r="G134" s="133">
        <v>2</v>
      </c>
      <c r="H134" s="92"/>
      <c r="I134" s="92"/>
      <c r="J134" s="191"/>
      <c r="K134" s="459">
        <f>E134*G134</f>
        <v>0</v>
      </c>
      <c r="L134" s="121"/>
      <c r="M134" s="192"/>
      <c r="N134" s="193"/>
      <c r="O134" s="201"/>
    </row>
    <row r="135" spans="2:15" ht="15" hidden="1">
      <c r="B135" s="358"/>
      <c r="C135" s="64"/>
      <c r="D135" s="64"/>
      <c r="E135" s="146"/>
      <c r="F135" s="92"/>
      <c r="G135" s="92"/>
      <c r="H135" s="92"/>
      <c r="I135" s="92"/>
      <c r="J135" s="191"/>
      <c r="K135" s="459"/>
      <c r="L135" s="121"/>
      <c r="M135" s="192"/>
      <c r="N135" s="193"/>
      <c r="O135" s="201"/>
    </row>
    <row r="136" spans="2:15" ht="15" hidden="1">
      <c r="B136" s="358"/>
      <c r="C136" s="64"/>
      <c r="D136" s="64"/>
      <c r="E136" s="146"/>
      <c r="F136" s="92"/>
      <c r="G136" s="92"/>
      <c r="H136" s="92"/>
      <c r="I136" s="92"/>
      <c r="J136" s="191"/>
      <c r="K136" s="459"/>
      <c r="L136" s="121"/>
      <c r="M136" s="192"/>
      <c r="N136" s="193"/>
      <c r="O136" s="201"/>
    </row>
    <row r="137" spans="2:15" ht="28.5" hidden="1" customHeight="1">
      <c r="B137" s="358"/>
      <c r="C137" s="176">
        <f>'3-COMPO.ADM.PRF '!B36</f>
        <v>3</v>
      </c>
      <c r="D137" s="142" t="s">
        <v>6992</v>
      </c>
      <c r="E137" s="726" t="s">
        <v>6583</v>
      </c>
      <c r="F137" s="727"/>
      <c r="G137" s="727"/>
      <c r="H137" s="727"/>
      <c r="I137" s="727"/>
      <c r="J137" s="728"/>
      <c r="K137" s="460">
        <f>SUM(K139)</f>
        <v>0</v>
      </c>
      <c r="L137" s="106" t="s">
        <v>6044</v>
      </c>
      <c r="M137" s="192"/>
      <c r="N137" s="193"/>
      <c r="O137" s="201"/>
    </row>
    <row r="138" spans="2:15" ht="25.5" hidden="1">
      <c r="B138" s="358"/>
      <c r="C138" s="64"/>
      <c r="D138" s="64"/>
      <c r="E138" s="148" t="s">
        <v>6580</v>
      </c>
      <c r="F138" s="92"/>
      <c r="G138" s="349" t="s">
        <v>6530</v>
      </c>
      <c r="H138" s="92"/>
      <c r="I138" s="92"/>
      <c r="J138" s="191"/>
      <c r="K138" s="459"/>
      <c r="L138" s="121"/>
      <c r="M138" s="192"/>
      <c r="N138" s="193"/>
      <c r="O138" s="201"/>
    </row>
    <row r="139" spans="2:15" ht="15" hidden="1">
      <c r="B139" s="358"/>
      <c r="C139" s="64"/>
      <c r="D139" s="64"/>
      <c r="E139" s="154">
        <v>1</v>
      </c>
      <c r="F139" s="92"/>
      <c r="G139" s="133">
        <v>0</v>
      </c>
      <c r="H139" s="92"/>
      <c r="I139" s="92"/>
      <c r="J139" s="191"/>
      <c r="K139" s="459">
        <f>E139*G139</f>
        <v>0</v>
      </c>
      <c r="L139" s="121"/>
      <c r="M139" s="192"/>
      <c r="N139" s="193"/>
      <c r="O139" s="201"/>
    </row>
    <row r="140" spans="2:15" ht="15" hidden="1">
      <c r="B140" s="358"/>
      <c r="C140" s="64"/>
      <c r="D140" s="64"/>
      <c r="E140" s="146"/>
      <c r="F140" s="92"/>
      <c r="G140" s="92"/>
      <c r="H140" s="92"/>
      <c r="I140" s="92"/>
      <c r="J140" s="191"/>
      <c r="K140" s="459"/>
      <c r="L140" s="121"/>
      <c r="M140" s="192"/>
      <c r="N140" s="193"/>
      <c r="O140" s="201"/>
    </row>
    <row r="141" spans="2:15" ht="15" hidden="1">
      <c r="B141" s="358"/>
      <c r="C141" s="176">
        <f>'3-COMPO.ADM.PRF '!B40</f>
        <v>4</v>
      </c>
      <c r="D141" s="142" t="s">
        <v>6992</v>
      </c>
      <c r="E141" s="147" t="s">
        <v>6512</v>
      </c>
      <c r="F141" s="92"/>
      <c r="G141" s="92"/>
      <c r="H141" s="92"/>
      <c r="I141" s="92"/>
      <c r="J141" s="191"/>
      <c r="K141" s="460">
        <f>SUM(K143:K144)</f>
        <v>0</v>
      </c>
      <c r="L141" s="106" t="s">
        <v>6560</v>
      </c>
      <c r="M141" s="192"/>
      <c r="N141" s="193"/>
      <c r="O141" s="201"/>
    </row>
    <row r="142" spans="2:15" ht="25.5" hidden="1">
      <c r="B142" s="360" t="s">
        <v>6558</v>
      </c>
      <c r="C142" s="64"/>
      <c r="D142" s="64"/>
      <c r="E142" s="148" t="s">
        <v>6758</v>
      </c>
      <c r="F142" s="349"/>
      <c r="G142" s="349" t="s">
        <v>6543</v>
      </c>
      <c r="H142" s="92"/>
      <c r="I142" s="92"/>
      <c r="J142" s="191"/>
      <c r="K142" s="459"/>
      <c r="L142" s="121"/>
      <c r="M142" s="192"/>
      <c r="N142" s="193"/>
      <c r="O142" s="201"/>
    </row>
    <row r="143" spans="2:15" ht="25.5" hidden="1">
      <c r="B143" s="358" t="s">
        <v>6559</v>
      </c>
      <c r="C143" s="64"/>
      <c r="D143" s="64"/>
      <c r="E143" s="155">
        <v>3</v>
      </c>
      <c r="F143" s="349"/>
      <c r="G143" s="136">
        <v>0</v>
      </c>
      <c r="H143" s="92"/>
      <c r="I143" s="92"/>
      <c r="J143" s="191"/>
      <c r="K143" s="459">
        <f>E143*G143</f>
        <v>0</v>
      </c>
      <c r="L143" s="121"/>
      <c r="M143" s="192"/>
      <c r="N143" s="193"/>
      <c r="O143" s="201"/>
    </row>
    <row r="144" spans="2:15" hidden="1">
      <c r="B144" s="358"/>
      <c r="C144" s="64"/>
      <c r="D144" s="64"/>
      <c r="E144" s="200"/>
      <c r="F144" s="92"/>
      <c r="G144" s="92"/>
      <c r="H144" s="92"/>
      <c r="I144" s="92"/>
      <c r="J144" s="191"/>
      <c r="K144" s="459"/>
      <c r="L144" s="121"/>
      <c r="M144" s="192"/>
      <c r="N144" s="193"/>
      <c r="O144" s="201"/>
    </row>
    <row r="145" spans="2:15" ht="15" hidden="1">
      <c r="B145" s="358"/>
      <c r="C145" s="176">
        <f>'3-COMPO.ADM.PRF '!B43</f>
        <v>5</v>
      </c>
      <c r="D145" s="142" t="s">
        <v>7000</v>
      </c>
      <c r="E145" s="147" t="s">
        <v>6513</v>
      </c>
      <c r="F145" s="92"/>
      <c r="G145" s="92"/>
      <c r="H145" s="92"/>
      <c r="I145" s="92"/>
      <c r="J145" s="191"/>
      <c r="K145" s="460">
        <f>SUM(K147:K148)</f>
        <v>0</v>
      </c>
      <c r="L145" s="106" t="s">
        <v>6044</v>
      </c>
      <c r="M145" s="192"/>
      <c r="N145" s="193"/>
      <c r="O145" s="201"/>
    </row>
    <row r="146" spans="2:15" ht="38.25" hidden="1">
      <c r="B146" s="360" t="s">
        <v>6561</v>
      </c>
      <c r="C146" s="64"/>
      <c r="D146" s="64"/>
      <c r="E146" s="148" t="s">
        <v>6758</v>
      </c>
      <c r="F146" s="349"/>
      <c r="G146" s="349" t="s">
        <v>6543</v>
      </c>
      <c r="H146" s="92"/>
      <c r="I146" s="92"/>
      <c r="J146" s="191"/>
      <c r="K146" s="459"/>
      <c r="L146" s="121"/>
      <c r="M146" s="192"/>
      <c r="N146" s="193"/>
      <c r="O146" s="201"/>
    </row>
    <row r="147" spans="2:15" hidden="1">
      <c r="B147" s="358"/>
      <c r="C147" s="64"/>
      <c r="D147" s="64"/>
      <c r="E147" s="155">
        <v>1</v>
      </c>
      <c r="F147" s="349"/>
      <c r="G147" s="136">
        <v>0</v>
      </c>
      <c r="H147" s="92"/>
      <c r="I147" s="92"/>
      <c r="J147" s="191"/>
      <c r="K147" s="459">
        <f>E147*G147</f>
        <v>0</v>
      </c>
      <c r="L147" s="121"/>
      <c r="M147" s="192"/>
      <c r="N147" s="193"/>
      <c r="O147" s="201"/>
    </row>
    <row r="148" spans="2:15" ht="15" hidden="1">
      <c r="B148" s="358"/>
      <c r="C148" s="64"/>
      <c r="D148" s="64"/>
      <c r="E148" s="146"/>
      <c r="F148" s="92"/>
      <c r="G148" s="92"/>
      <c r="H148" s="92"/>
      <c r="I148" s="92"/>
      <c r="J148" s="191"/>
      <c r="K148" s="459"/>
      <c r="L148" s="121"/>
      <c r="M148" s="192"/>
      <c r="N148" s="193"/>
      <c r="O148" s="201"/>
    </row>
    <row r="149" spans="2:15" ht="15" hidden="1">
      <c r="B149" s="358"/>
      <c r="C149" s="64"/>
      <c r="D149" s="64"/>
      <c r="E149" s="146"/>
      <c r="F149" s="92"/>
      <c r="G149" s="92"/>
      <c r="H149" s="92"/>
      <c r="I149" s="92"/>
      <c r="J149" s="191"/>
      <c r="K149" s="459"/>
      <c r="L149" s="121"/>
      <c r="M149" s="192" t="s">
        <v>6568</v>
      </c>
      <c r="N149" s="193"/>
      <c r="O149" s="201"/>
    </row>
    <row r="150" spans="2:15" ht="15" hidden="1">
      <c r="B150" s="358"/>
      <c r="C150" s="176">
        <f>'3-COMPO.ADM.PRF '!B46</f>
        <v>6</v>
      </c>
      <c r="D150" s="142" t="s">
        <v>6992</v>
      </c>
      <c r="E150" s="147" t="s">
        <v>6514</v>
      </c>
      <c r="F150" s="92"/>
      <c r="G150" s="92"/>
      <c r="H150" s="92"/>
      <c r="I150" s="92"/>
      <c r="J150" s="191"/>
      <c r="K150" s="460">
        <f>SUM(K152:K156)</f>
        <v>0</v>
      </c>
      <c r="L150" s="106" t="s">
        <v>6044</v>
      </c>
      <c r="M150" s="91">
        <v>2640</v>
      </c>
      <c r="N150" s="203" t="s">
        <v>97</v>
      </c>
      <c r="O150" s="201"/>
    </row>
    <row r="151" spans="2:15" ht="25.5" hidden="1">
      <c r="B151" s="360" t="s">
        <v>6562</v>
      </c>
      <c r="C151" s="64"/>
      <c r="D151" s="64"/>
      <c r="E151" s="148" t="s">
        <v>6759</v>
      </c>
      <c r="F151" s="92"/>
      <c r="G151" s="349" t="s">
        <v>6757</v>
      </c>
      <c r="H151" s="92"/>
      <c r="I151" s="92"/>
      <c r="J151" s="191"/>
      <c r="K151" s="459"/>
      <c r="L151" s="121"/>
      <c r="M151" s="192"/>
      <c r="N151" s="193"/>
      <c r="O151" s="201"/>
    </row>
    <row r="152" spans="2:15" hidden="1">
      <c r="B152" s="358" t="s">
        <v>6563</v>
      </c>
      <c r="C152" s="64"/>
      <c r="D152" s="64"/>
      <c r="E152" s="155">
        <v>4</v>
      </c>
      <c r="F152" s="349"/>
      <c r="G152" s="136">
        <v>0</v>
      </c>
      <c r="H152" s="92"/>
      <c r="I152" s="92"/>
      <c r="J152" s="191"/>
      <c r="K152" s="459">
        <f>E152*G152</f>
        <v>0</v>
      </c>
      <c r="L152" s="121"/>
      <c r="M152" s="192"/>
      <c r="N152" s="193"/>
      <c r="O152" s="201"/>
    </row>
    <row r="153" spans="2:15" hidden="1">
      <c r="B153" s="358" t="s">
        <v>6564</v>
      </c>
      <c r="C153" s="64"/>
      <c r="D153" s="64"/>
      <c r="E153" s="190">
        <v>4</v>
      </c>
      <c r="F153" s="92"/>
      <c r="G153" s="133">
        <v>0</v>
      </c>
      <c r="H153" s="92"/>
      <c r="I153" s="92"/>
      <c r="J153" s="191"/>
      <c r="K153" s="459">
        <f t="shared" ref="K153:K156" si="2">E153*G153</f>
        <v>0</v>
      </c>
      <c r="L153" s="121"/>
      <c r="M153" s="192"/>
      <c r="N153" s="193"/>
      <c r="O153" s="201"/>
    </row>
    <row r="154" spans="2:15" hidden="1">
      <c r="B154" s="358" t="s">
        <v>6565</v>
      </c>
      <c r="C154" s="64"/>
      <c r="D154" s="64"/>
      <c r="E154" s="190">
        <v>4</v>
      </c>
      <c r="F154" s="92"/>
      <c r="G154" s="133">
        <v>0</v>
      </c>
      <c r="H154" s="92"/>
      <c r="I154" s="92"/>
      <c r="J154" s="191"/>
      <c r="K154" s="459">
        <f t="shared" si="2"/>
        <v>0</v>
      </c>
      <c r="L154" s="121"/>
      <c r="M154" s="192"/>
      <c r="N154" s="193"/>
      <c r="O154" s="201"/>
    </row>
    <row r="155" spans="2:15" hidden="1">
      <c r="B155" s="358" t="s">
        <v>6566</v>
      </c>
      <c r="C155" s="64"/>
      <c r="D155" s="64"/>
      <c r="E155" s="190">
        <v>4</v>
      </c>
      <c r="F155" s="92"/>
      <c r="G155" s="133">
        <v>0</v>
      </c>
      <c r="H155" s="92"/>
      <c r="I155" s="92"/>
      <c r="J155" s="191"/>
      <c r="K155" s="459">
        <f t="shared" si="2"/>
        <v>0</v>
      </c>
      <c r="L155" s="121"/>
      <c r="M155" s="192"/>
      <c r="N155" s="193"/>
      <c r="O155" s="201"/>
    </row>
    <row r="156" spans="2:15" hidden="1">
      <c r="B156" s="358" t="s">
        <v>6567</v>
      </c>
      <c r="C156" s="64"/>
      <c r="D156" s="64"/>
      <c r="E156" s="190">
        <v>4</v>
      </c>
      <c r="F156" s="92"/>
      <c r="G156" s="133">
        <v>0</v>
      </c>
      <c r="H156" s="92"/>
      <c r="I156" s="92"/>
      <c r="J156" s="191"/>
      <c r="K156" s="459">
        <f t="shared" si="2"/>
        <v>0</v>
      </c>
      <c r="L156" s="121"/>
      <c r="M156" s="192"/>
      <c r="N156" s="193"/>
      <c r="O156" s="201"/>
    </row>
    <row r="157" spans="2:15" hidden="1">
      <c r="B157" s="358"/>
      <c r="C157" s="64"/>
      <c r="D157" s="64"/>
      <c r="E157" s="200"/>
      <c r="F157" s="92"/>
      <c r="G157" s="92"/>
      <c r="H157" s="92"/>
      <c r="I157" s="92"/>
      <c r="J157" s="191"/>
      <c r="K157" s="459"/>
      <c r="L157" s="121"/>
      <c r="M157" s="192"/>
      <c r="N157" s="193"/>
      <c r="O157" s="201"/>
    </row>
    <row r="158" spans="2:15" ht="15" hidden="1">
      <c r="B158" s="358"/>
      <c r="C158" s="176">
        <f>'3-COMPO.ADM.PRF '!B49</f>
        <v>7</v>
      </c>
      <c r="D158" s="142" t="s">
        <v>6992</v>
      </c>
      <c r="E158" s="147" t="s">
        <v>6515</v>
      </c>
      <c r="F158" s="92"/>
      <c r="G158" s="92"/>
      <c r="H158" s="92"/>
      <c r="I158" s="92"/>
      <c r="J158" s="191"/>
      <c r="K158" s="460">
        <f>SUM(K160)</f>
        <v>0</v>
      </c>
      <c r="L158" s="106" t="s">
        <v>6044</v>
      </c>
      <c r="M158" s="192"/>
      <c r="N158" s="193"/>
      <c r="O158" s="201"/>
    </row>
    <row r="159" spans="2:15" ht="43.5" hidden="1" customHeight="1">
      <c r="B159" s="360" t="s">
        <v>6569</v>
      </c>
      <c r="C159" s="64"/>
      <c r="D159" s="64"/>
      <c r="E159" s="148" t="s">
        <v>6570</v>
      </c>
      <c r="F159" s="349" t="s">
        <v>6537</v>
      </c>
      <c r="G159" s="349" t="s">
        <v>6627</v>
      </c>
      <c r="H159" s="92"/>
      <c r="I159" s="92"/>
      <c r="J159" s="191"/>
      <c r="K159" s="459"/>
      <c r="L159" s="121"/>
      <c r="M159" s="192"/>
      <c r="N159" s="193"/>
      <c r="O159" s="201"/>
    </row>
    <row r="160" spans="2:15" ht="15" hidden="1">
      <c r="B160" s="360"/>
      <c r="C160" s="64"/>
      <c r="D160" s="64"/>
      <c r="E160" s="154">
        <v>0</v>
      </c>
      <c r="F160" s="133">
        <v>6</v>
      </c>
      <c r="G160" s="133">
        <v>8</v>
      </c>
      <c r="H160" s="92"/>
      <c r="I160" s="92"/>
      <c r="J160" s="191"/>
      <c r="K160" s="459">
        <f>E160*F160*G160</f>
        <v>0</v>
      </c>
      <c r="L160" s="121"/>
      <c r="M160" s="192"/>
      <c r="N160" s="193"/>
      <c r="O160" s="201"/>
    </row>
    <row r="161" spans="2:15" ht="15" hidden="1">
      <c r="B161" s="360"/>
      <c r="C161" s="64"/>
      <c r="D161" s="64"/>
      <c r="E161" s="146"/>
      <c r="F161" s="92"/>
      <c r="G161" s="92"/>
      <c r="H161" s="92"/>
      <c r="I161" s="92"/>
      <c r="J161" s="191"/>
      <c r="K161" s="459"/>
      <c r="L161" s="121"/>
      <c r="M161" s="192"/>
      <c r="N161" s="193"/>
      <c r="O161" s="201"/>
    </row>
    <row r="162" spans="2:15" ht="15" hidden="1">
      <c r="B162" s="358"/>
      <c r="C162" s="64"/>
      <c r="D162" s="64"/>
      <c r="E162" s="146"/>
      <c r="F162" s="92"/>
      <c r="G162" s="92"/>
      <c r="H162" s="92"/>
      <c r="I162" s="92"/>
      <c r="J162" s="191"/>
      <c r="K162" s="459"/>
      <c r="L162" s="121"/>
      <c r="M162" s="192"/>
      <c r="N162" s="193"/>
      <c r="O162" s="201"/>
    </row>
    <row r="163" spans="2:15" ht="15" hidden="1">
      <c r="B163" s="358"/>
      <c r="C163" s="176">
        <f>'3-COMPO.ADM.PRF '!B52</f>
        <v>8</v>
      </c>
      <c r="D163" s="142" t="s">
        <v>6992</v>
      </c>
      <c r="E163" s="147" t="s">
        <v>6516</v>
      </c>
      <c r="F163" s="92"/>
      <c r="G163" s="92"/>
      <c r="H163" s="92"/>
      <c r="I163" s="92"/>
      <c r="J163" s="191"/>
      <c r="K163" s="460">
        <f>SUM(K165)</f>
        <v>0</v>
      </c>
      <c r="L163" s="106" t="s">
        <v>6579</v>
      </c>
      <c r="M163" s="192"/>
      <c r="N163" s="193"/>
      <c r="O163" s="201"/>
    </row>
    <row r="164" spans="2:15" ht="38.25" hidden="1" customHeight="1">
      <c r="B164" s="360" t="s">
        <v>6576</v>
      </c>
      <c r="C164" s="64"/>
      <c r="D164" s="64"/>
      <c r="E164" s="148" t="s">
        <v>6577</v>
      </c>
      <c r="F164" s="349" t="s">
        <v>6578</v>
      </c>
      <c r="G164" s="92"/>
      <c r="H164" s="92"/>
      <c r="I164" s="92"/>
      <c r="J164" s="191"/>
      <c r="K164" s="459"/>
      <c r="L164" s="121"/>
      <c r="M164" s="192"/>
      <c r="N164" s="193"/>
      <c r="O164" s="201"/>
    </row>
    <row r="165" spans="2:15" ht="15" hidden="1">
      <c r="B165" s="358"/>
      <c r="C165" s="64"/>
      <c r="D165" s="64"/>
      <c r="E165" s="154">
        <v>0</v>
      </c>
      <c r="F165" s="133">
        <v>6</v>
      </c>
      <c r="G165" s="92"/>
      <c r="H165" s="92"/>
      <c r="I165" s="92"/>
      <c r="J165" s="191"/>
      <c r="K165" s="459">
        <f>E165*F165</f>
        <v>0</v>
      </c>
      <c r="L165" s="121"/>
      <c r="M165" s="192"/>
      <c r="N165" s="193"/>
      <c r="O165" s="201"/>
    </row>
    <row r="166" spans="2:15" ht="15" hidden="1">
      <c r="B166" s="358"/>
      <c r="C166" s="64"/>
      <c r="D166" s="64"/>
      <c r="E166" s="146"/>
      <c r="F166" s="92"/>
      <c r="G166" s="92"/>
      <c r="H166" s="92"/>
      <c r="I166" s="92"/>
      <c r="J166" s="191"/>
      <c r="K166" s="459"/>
      <c r="L166" s="121"/>
      <c r="M166" s="192"/>
      <c r="N166" s="193"/>
      <c r="O166" s="201"/>
    </row>
    <row r="167" spans="2:15" ht="15" hidden="1">
      <c r="B167" s="358"/>
      <c r="C167" s="176">
        <f>'3-COMPO.ADM.PRF '!B55</f>
        <v>9</v>
      </c>
      <c r="D167" s="142" t="s">
        <v>6992</v>
      </c>
      <c r="E167" s="147" t="s">
        <v>6517</v>
      </c>
      <c r="F167" s="92"/>
      <c r="G167" s="92"/>
      <c r="H167" s="92"/>
      <c r="I167" s="92"/>
      <c r="J167" s="191"/>
      <c r="K167" s="460">
        <f>SUM(K169)</f>
        <v>0</v>
      </c>
      <c r="L167" s="106" t="s">
        <v>6579</v>
      </c>
      <c r="M167" s="192"/>
      <c r="N167" s="193"/>
      <c r="O167" s="201"/>
    </row>
    <row r="168" spans="2:15" ht="38.25" hidden="1">
      <c r="B168" s="360" t="s">
        <v>6576</v>
      </c>
      <c r="C168" s="64"/>
      <c r="D168" s="64"/>
      <c r="E168" s="148" t="s">
        <v>6577</v>
      </c>
      <c r="F168" s="92"/>
      <c r="G168" s="349" t="s">
        <v>6578</v>
      </c>
      <c r="H168" s="92"/>
      <c r="I168" s="92"/>
      <c r="J168" s="191"/>
      <c r="K168" s="459"/>
      <c r="L168" s="121"/>
      <c r="M168" s="192"/>
      <c r="N168" s="193"/>
      <c r="O168" s="201"/>
    </row>
    <row r="169" spans="2:15" ht="15" hidden="1">
      <c r="B169" s="358"/>
      <c r="C169" s="64"/>
      <c r="D169" s="64"/>
      <c r="E169" s="154">
        <v>0</v>
      </c>
      <c r="F169" s="92"/>
      <c r="G169" s="133">
        <v>6</v>
      </c>
      <c r="H169" s="92"/>
      <c r="I169" s="92"/>
      <c r="J169" s="191"/>
      <c r="K169" s="459">
        <f>E169*G169</f>
        <v>0</v>
      </c>
      <c r="L169" s="121"/>
      <c r="M169" s="192"/>
      <c r="N169" s="193"/>
      <c r="O169" s="201"/>
    </row>
    <row r="170" spans="2:15" ht="15" hidden="1">
      <c r="B170" s="358"/>
      <c r="C170" s="64"/>
      <c r="D170" s="64"/>
      <c r="E170" s="146"/>
      <c r="F170" s="92"/>
      <c r="G170" s="92"/>
      <c r="H170" s="92"/>
      <c r="I170" s="92"/>
      <c r="J170" s="191"/>
      <c r="K170" s="459"/>
      <c r="L170" s="121"/>
      <c r="M170" s="192"/>
      <c r="N170" s="193"/>
      <c r="O170" s="201"/>
    </row>
    <row r="171" spans="2:15" ht="15" hidden="1">
      <c r="B171" s="358"/>
      <c r="C171" s="64"/>
      <c r="D171" s="64"/>
      <c r="E171" s="146"/>
      <c r="F171" s="92"/>
      <c r="G171" s="92"/>
      <c r="H171" s="92"/>
      <c r="I171" s="92"/>
      <c r="J171" s="191"/>
      <c r="K171" s="459"/>
      <c r="L171" s="121"/>
      <c r="M171" s="192"/>
      <c r="N171" s="193"/>
      <c r="O171" s="201"/>
    </row>
    <row r="172" spans="2:15" ht="15" hidden="1">
      <c r="B172" s="358"/>
      <c r="C172" s="176">
        <f>'3-COMPO.ADM.PRF '!B58</f>
        <v>10</v>
      </c>
      <c r="D172" s="142" t="s">
        <v>6992</v>
      </c>
      <c r="E172" s="147" t="s">
        <v>6518</v>
      </c>
      <c r="F172" s="92"/>
      <c r="G172" s="92"/>
      <c r="H172" s="92"/>
      <c r="I172" s="92"/>
      <c r="J172" s="191"/>
      <c r="K172" s="460">
        <f>SUM(K174)</f>
        <v>0</v>
      </c>
      <c r="L172" s="106" t="s">
        <v>6579</v>
      </c>
      <c r="M172" s="192"/>
      <c r="N172" s="193"/>
      <c r="O172" s="201"/>
    </row>
    <row r="173" spans="2:15" ht="38.25" hidden="1">
      <c r="B173" s="360" t="s">
        <v>6576</v>
      </c>
      <c r="C173" s="64"/>
      <c r="D173" s="64"/>
      <c r="E173" s="148" t="s">
        <v>6577</v>
      </c>
      <c r="F173" s="92"/>
      <c r="G173" s="349" t="s">
        <v>6578</v>
      </c>
      <c r="H173" s="92"/>
      <c r="I173" s="92"/>
      <c r="J173" s="191"/>
      <c r="K173" s="459"/>
      <c r="L173" s="121"/>
      <c r="M173" s="192"/>
      <c r="N173" s="193"/>
      <c r="O173" s="201"/>
    </row>
    <row r="174" spans="2:15" ht="15" hidden="1">
      <c r="B174" s="358"/>
      <c r="C174" s="64"/>
      <c r="D174" s="64"/>
      <c r="E174" s="154">
        <v>0</v>
      </c>
      <c r="F174" s="92"/>
      <c r="G174" s="133">
        <v>6</v>
      </c>
      <c r="H174" s="92"/>
      <c r="I174" s="92"/>
      <c r="J174" s="191"/>
      <c r="K174" s="459">
        <f>E174*G174</f>
        <v>0</v>
      </c>
      <c r="L174" s="121"/>
      <c r="M174" s="192"/>
      <c r="N174" s="193"/>
      <c r="O174" s="201"/>
    </row>
    <row r="175" spans="2:15" ht="15" hidden="1">
      <c r="B175" s="358"/>
      <c r="C175" s="64"/>
      <c r="D175" s="64"/>
      <c r="E175" s="146"/>
      <c r="F175" s="92"/>
      <c r="G175" s="92"/>
      <c r="H175" s="92"/>
      <c r="I175" s="92"/>
      <c r="J175" s="191"/>
      <c r="K175" s="459"/>
      <c r="L175" s="121"/>
      <c r="M175" s="192"/>
      <c r="N175" s="193"/>
      <c r="O175" s="201"/>
    </row>
    <row r="176" spans="2:15" ht="15" hidden="1">
      <c r="B176" s="358"/>
      <c r="C176" s="176">
        <f>'3-COMPO.ADM.PRF '!B61</f>
        <v>11</v>
      </c>
      <c r="D176" s="142" t="s">
        <v>6992</v>
      </c>
      <c r="E176" s="147" t="s">
        <v>6519</v>
      </c>
      <c r="F176" s="92"/>
      <c r="G176" s="92"/>
      <c r="H176" s="92"/>
      <c r="I176" s="92"/>
      <c r="J176" s="191"/>
      <c r="K176" s="460">
        <f>SUM(K178)</f>
        <v>0</v>
      </c>
      <c r="L176" s="106" t="s">
        <v>6044</v>
      </c>
      <c r="M176" s="192"/>
      <c r="N176" s="193"/>
      <c r="O176" s="201"/>
    </row>
    <row r="177" spans="2:15" ht="38.25" hidden="1">
      <c r="B177" s="360" t="s">
        <v>6576</v>
      </c>
      <c r="C177" s="64"/>
      <c r="D177" s="64"/>
      <c r="E177" s="148" t="s">
        <v>6580</v>
      </c>
      <c r="F177" s="92"/>
      <c r="G177" s="349" t="s">
        <v>6578</v>
      </c>
      <c r="H177" s="92"/>
      <c r="I177" s="92"/>
      <c r="J177" s="191"/>
      <c r="K177" s="459"/>
      <c r="L177" s="121"/>
      <c r="M177" s="192"/>
      <c r="N177" s="193"/>
      <c r="O177" s="201"/>
    </row>
    <row r="178" spans="2:15" ht="15" hidden="1">
      <c r="B178" s="358" t="s">
        <v>6581</v>
      </c>
      <c r="C178" s="64"/>
      <c r="D178" s="64"/>
      <c r="E178" s="154">
        <v>0</v>
      </c>
      <c r="F178" s="92"/>
      <c r="G178" s="133">
        <v>6</v>
      </c>
      <c r="H178" s="92"/>
      <c r="I178" s="92"/>
      <c r="J178" s="191"/>
      <c r="K178" s="459">
        <f>E178*G178</f>
        <v>0</v>
      </c>
      <c r="L178" s="121"/>
      <c r="M178" s="192"/>
      <c r="N178" s="193"/>
      <c r="O178" s="201"/>
    </row>
    <row r="179" spans="2:15" ht="15" hidden="1">
      <c r="B179" s="358"/>
      <c r="C179" s="64"/>
      <c r="D179" s="64"/>
      <c r="E179" s="146"/>
      <c r="F179" s="92"/>
      <c r="G179" s="92"/>
      <c r="H179" s="92"/>
      <c r="I179" s="92"/>
      <c r="J179" s="191"/>
      <c r="K179" s="459"/>
      <c r="L179" s="121"/>
      <c r="M179" s="192"/>
      <c r="N179" s="193"/>
      <c r="O179" s="201"/>
    </row>
    <row r="180" spans="2:15" ht="30" hidden="1" customHeight="1">
      <c r="B180" s="358"/>
      <c r="C180" s="176">
        <f>'3-COMPO.ADM.PRF '!B64</f>
        <v>12</v>
      </c>
      <c r="D180" s="142" t="s">
        <v>6992</v>
      </c>
      <c r="E180" s="726" t="s">
        <v>6520</v>
      </c>
      <c r="F180" s="727"/>
      <c r="G180" s="727"/>
      <c r="H180" s="727"/>
      <c r="I180" s="727"/>
      <c r="J180" s="728"/>
      <c r="K180" s="460">
        <f>SUM(K182)</f>
        <v>0</v>
      </c>
      <c r="L180" s="106" t="s">
        <v>6044</v>
      </c>
      <c r="M180" s="192"/>
      <c r="N180" s="193"/>
      <c r="O180" s="201"/>
    </row>
    <row r="181" spans="2:15" ht="30" hidden="1">
      <c r="B181" s="360" t="s">
        <v>6589</v>
      </c>
      <c r="C181" s="64"/>
      <c r="D181" s="64"/>
      <c r="E181" s="156" t="s">
        <v>6590</v>
      </c>
      <c r="F181" s="92"/>
      <c r="G181" s="92" t="s">
        <v>6530</v>
      </c>
      <c r="H181" s="92"/>
      <c r="I181" s="92"/>
      <c r="J181" s="191"/>
      <c r="K181" s="459"/>
      <c r="L181" s="121"/>
      <c r="M181" s="192"/>
      <c r="N181" s="193"/>
      <c r="O181" s="201"/>
    </row>
    <row r="182" spans="2:15" ht="15" hidden="1">
      <c r="B182" s="360"/>
      <c r="C182" s="64"/>
      <c r="D182" s="64"/>
      <c r="E182" s="154">
        <v>6</v>
      </c>
      <c r="F182" s="92"/>
      <c r="G182" s="133">
        <v>0</v>
      </c>
      <c r="H182" s="92"/>
      <c r="I182" s="92"/>
      <c r="J182" s="191"/>
      <c r="K182" s="459">
        <f>E182*G182</f>
        <v>0</v>
      </c>
      <c r="L182" s="121"/>
      <c r="M182" s="192"/>
      <c r="N182" s="193"/>
      <c r="O182" s="201"/>
    </row>
    <row r="183" spans="2:15" ht="15" hidden="1">
      <c r="B183" s="360"/>
      <c r="C183" s="64"/>
      <c r="D183" s="64"/>
      <c r="E183" s="146"/>
      <c r="F183" s="92"/>
      <c r="G183" s="92"/>
      <c r="H183" s="92"/>
      <c r="I183" s="92"/>
      <c r="J183" s="191"/>
      <c r="K183" s="459"/>
      <c r="L183" s="121"/>
      <c r="M183" s="192"/>
      <c r="N183" s="193"/>
      <c r="O183" s="201"/>
    </row>
    <row r="184" spans="2:15" ht="36" hidden="1" customHeight="1">
      <c r="B184" s="358"/>
      <c r="C184" s="176">
        <f>'3-COMPO.ADM.PRF '!B67</f>
        <v>13</v>
      </c>
      <c r="D184" s="142" t="s">
        <v>6992</v>
      </c>
      <c r="E184" s="726" t="s">
        <v>6521</v>
      </c>
      <c r="F184" s="727"/>
      <c r="G184" s="727"/>
      <c r="H184" s="727"/>
      <c r="I184" s="727"/>
      <c r="J184" s="728"/>
      <c r="K184" s="460">
        <f>SUM(K186)</f>
        <v>0</v>
      </c>
      <c r="L184" s="106" t="s">
        <v>6579</v>
      </c>
      <c r="M184" s="192"/>
      <c r="N184" s="193"/>
      <c r="O184" s="201"/>
    </row>
    <row r="185" spans="2:15" ht="25.5" hidden="1">
      <c r="B185" s="360" t="s">
        <v>6589</v>
      </c>
      <c r="C185" s="64"/>
      <c r="D185" s="64"/>
      <c r="E185" s="148" t="s">
        <v>6590</v>
      </c>
      <c r="F185" s="92"/>
      <c r="G185" s="92" t="s">
        <v>6530</v>
      </c>
      <c r="H185" s="92"/>
      <c r="I185" s="92"/>
      <c r="J185" s="191"/>
      <c r="K185" s="459"/>
      <c r="L185" s="121"/>
      <c r="M185" s="192"/>
      <c r="N185" s="193"/>
      <c r="O185" s="201"/>
    </row>
    <row r="186" spans="2:15" ht="15" hidden="1">
      <c r="B186" s="360"/>
      <c r="C186" s="64"/>
      <c r="D186" s="64"/>
      <c r="E186" s="154">
        <v>6</v>
      </c>
      <c r="F186" s="92"/>
      <c r="G186" s="133">
        <v>0</v>
      </c>
      <c r="H186" s="92"/>
      <c r="I186" s="92"/>
      <c r="J186" s="191"/>
      <c r="K186" s="459">
        <f>E186*G186</f>
        <v>0</v>
      </c>
      <c r="L186" s="121"/>
      <c r="M186" s="192"/>
      <c r="N186" s="193"/>
      <c r="O186" s="201"/>
    </row>
    <row r="187" spans="2:15" ht="15" hidden="1">
      <c r="B187" s="358"/>
      <c r="C187" s="64"/>
      <c r="D187" s="64"/>
      <c r="E187" s="152"/>
      <c r="F187" s="110"/>
      <c r="G187" s="110"/>
      <c r="H187" s="110"/>
      <c r="I187" s="110"/>
      <c r="J187" s="157"/>
      <c r="K187" s="459"/>
      <c r="L187" s="121"/>
      <c r="M187" s="192"/>
      <c r="N187" s="193"/>
      <c r="O187" s="201"/>
    </row>
    <row r="188" spans="2:15" ht="15" hidden="1">
      <c r="B188" s="358"/>
      <c r="C188" s="176">
        <f>'3-COMPO.ADM.PRF '!B70</f>
        <v>14</v>
      </c>
      <c r="D188" s="142" t="s">
        <v>6992</v>
      </c>
      <c r="E188" s="726" t="s">
        <v>6587</v>
      </c>
      <c r="F188" s="727"/>
      <c r="G188" s="727"/>
      <c r="H188" s="727"/>
      <c r="I188" s="727"/>
      <c r="J188" s="728"/>
      <c r="K188" s="460">
        <f>SUM(K190)</f>
        <v>0</v>
      </c>
      <c r="L188" s="106" t="s">
        <v>6579</v>
      </c>
      <c r="M188" s="192"/>
      <c r="N188" s="193"/>
    </row>
    <row r="189" spans="2:15" ht="25.5" hidden="1">
      <c r="B189" s="360" t="s">
        <v>6591</v>
      </c>
      <c r="C189" s="64"/>
      <c r="D189" s="64"/>
      <c r="E189" s="148" t="s">
        <v>6590</v>
      </c>
      <c r="F189" s="92"/>
      <c r="G189" s="92" t="s">
        <v>6530</v>
      </c>
      <c r="H189" s="92"/>
      <c r="I189" s="92"/>
      <c r="J189" s="191"/>
      <c r="K189" s="459"/>
      <c r="L189" s="121"/>
      <c r="M189" s="192"/>
      <c r="N189" s="193"/>
    </row>
    <row r="190" spans="2:15" ht="15" hidden="1">
      <c r="B190" s="360"/>
      <c r="C190" s="64"/>
      <c r="D190" s="64"/>
      <c r="E190" s="154">
        <v>6</v>
      </c>
      <c r="F190" s="92"/>
      <c r="G190" s="133">
        <v>0</v>
      </c>
      <c r="H190" s="92"/>
      <c r="I190" s="92"/>
      <c r="J190" s="191"/>
      <c r="K190" s="459">
        <f>E190*G190</f>
        <v>0</v>
      </c>
      <c r="L190" s="121"/>
      <c r="M190" s="192"/>
      <c r="N190" s="193"/>
    </row>
    <row r="191" spans="2:15" ht="15" hidden="1">
      <c r="B191" s="358"/>
      <c r="C191" s="64"/>
      <c r="D191" s="64"/>
      <c r="E191" s="152"/>
      <c r="F191" s="110"/>
      <c r="G191" s="110"/>
      <c r="H191" s="110"/>
      <c r="I191" s="110"/>
      <c r="J191" s="157"/>
      <c r="K191" s="459"/>
      <c r="L191" s="121"/>
      <c r="M191" s="192"/>
      <c r="N191" s="193"/>
    </row>
    <row r="192" spans="2:15" ht="49.5" hidden="1" customHeight="1">
      <c r="B192" s="363" t="s">
        <v>7022</v>
      </c>
      <c r="C192" s="64">
        <v>89272</v>
      </c>
      <c r="D192" s="142" t="s">
        <v>11</v>
      </c>
      <c r="E192" s="726" t="s">
        <v>6760</v>
      </c>
      <c r="F192" s="727"/>
      <c r="G192" s="727"/>
      <c r="H192" s="727"/>
      <c r="I192" s="727"/>
      <c r="J192" s="728"/>
      <c r="K192" s="460">
        <f>SUM(K194)</f>
        <v>0</v>
      </c>
      <c r="L192" s="106" t="s">
        <v>6596</v>
      </c>
      <c r="M192" s="192"/>
      <c r="N192" s="193"/>
    </row>
    <row r="193" spans="2:14" ht="38.25" hidden="1">
      <c r="B193" s="360" t="s">
        <v>6592</v>
      </c>
      <c r="C193" s="64"/>
      <c r="D193" s="64"/>
      <c r="E193" s="156" t="s">
        <v>6593</v>
      </c>
      <c r="F193" s="111" t="s">
        <v>6594</v>
      </c>
      <c r="G193" s="110" t="s">
        <v>6595</v>
      </c>
      <c r="H193" s="110"/>
      <c r="I193" s="110"/>
      <c r="J193" s="157"/>
      <c r="K193" s="459"/>
      <c r="L193" s="121"/>
      <c r="M193" s="192"/>
      <c r="N193" s="193"/>
    </row>
    <row r="194" spans="2:14" ht="15" hidden="1">
      <c r="B194" s="358"/>
      <c r="C194" s="64"/>
      <c r="D194" s="64"/>
      <c r="E194" s="153">
        <v>0</v>
      </c>
      <c r="F194" s="135">
        <v>1</v>
      </c>
      <c r="G194" s="110">
        <v>10</v>
      </c>
      <c r="H194" s="110"/>
      <c r="I194" s="110"/>
      <c r="J194" s="157"/>
      <c r="K194" s="459">
        <f>E194*G194</f>
        <v>0</v>
      </c>
      <c r="L194" s="121"/>
      <c r="M194" s="192"/>
      <c r="N194" s="193"/>
    </row>
    <row r="195" spans="2:14" ht="15" hidden="1">
      <c r="B195" s="358"/>
      <c r="C195" s="64"/>
      <c r="D195" s="64"/>
      <c r="E195" s="152"/>
      <c r="F195" s="110"/>
      <c r="G195" s="110"/>
      <c r="H195" s="110"/>
      <c r="I195" s="110"/>
      <c r="J195" s="157"/>
      <c r="K195" s="459"/>
      <c r="L195" s="121"/>
      <c r="M195" s="192"/>
      <c r="N195" s="193"/>
    </row>
    <row r="196" spans="2:14" ht="15" hidden="1">
      <c r="B196" s="358"/>
      <c r="C196" s="64">
        <v>93280</v>
      </c>
      <c r="D196" s="142" t="s">
        <v>11</v>
      </c>
      <c r="E196" s="726" t="s">
        <v>6588</v>
      </c>
      <c r="F196" s="727"/>
      <c r="G196" s="727"/>
      <c r="H196" s="727"/>
      <c r="I196" s="727"/>
      <c r="J196" s="728"/>
      <c r="K196" s="460">
        <f>SUM(K198)</f>
        <v>0</v>
      </c>
      <c r="L196" s="106" t="s">
        <v>6579</v>
      </c>
      <c r="M196" s="204">
        <f>220*K196/2</f>
        <v>0</v>
      </c>
      <c r="N196" s="203" t="s">
        <v>31</v>
      </c>
    </row>
    <row r="197" spans="2:14" ht="38.25" hidden="1">
      <c r="B197" s="360" t="s">
        <v>6597</v>
      </c>
      <c r="C197" s="64"/>
      <c r="D197" s="64"/>
      <c r="E197" s="156" t="s">
        <v>6598</v>
      </c>
      <c r="F197" s="111"/>
      <c r="G197" s="92" t="s">
        <v>6530</v>
      </c>
      <c r="H197" s="111"/>
      <c r="I197" s="110"/>
      <c r="J197" s="157"/>
      <c r="K197" s="459"/>
      <c r="L197" s="121"/>
      <c r="M197" s="192"/>
      <c r="N197" s="193"/>
    </row>
    <row r="198" spans="2:14" ht="15" hidden="1">
      <c r="B198" s="358"/>
      <c r="C198" s="64"/>
      <c r="D198" s="64"/>
      <c r="E198" s="154">
        <v>6</v>
      </c>
      <c r="F198" s="92"/>
      <c r="G198" s="133">
        <v>0</v>
      </c>
      <c r="H198" s="92"/>
      <c r="I198" s="92"/>
      <c r="J198" s="191"/>
      <c r="K198" s="459">
        <f>E198*G198</f>
        <v>0</v>
      </c>
      <c r="L198" s="121"/>
      <c r="M198" s="192"/>
      <c r="N198" s="193"/>
    </row>
    <row r="199" spans="2:14" ht="15">
      <c r="B199" s="358"/>
      <c r="C199" s="64"/>
      <c r="D199" s="64"/>
      <c r="E199" s="152"/>
      <c r="F199" s="110"/>
      <c r="G199" s="110"/>
      <c r="H199" s="110"/>
      <c r="I199" s="110"/>
      <c r="J199" s="157"/>
      <c r="K199" s="459"/>
      <c r="L199" s="121"/>
      <c r="M199" s="192"/>
      <c r="N199" s="193"/>
    </row>
    <row r="200" spans="2:14" ht="15" hidden="1">
      <c r="B200" s="358"/>
      <c r="C200" s="176">
        <f>'3-COMPO.ADM.PRF '!B75</f>
        <v>15</v>
      </c>
      <c r="D200" s="142" t="s">
        <v>6992</v>
      </c>
      <c r="E200" s="147" t="s">
        <v>6600</v>
      </c>
      <c r="F200" s="109"/>
      <c r="G200" s="92"/>
      <c r="H200" s="92"/>
      <c r="I200" s="92"/>
      <c r="J200" s="191"/>
      <c r="K200" s="460">
        <f>SUM(K202)</f>
        <v>0</v>
      </c>
      <c r="L200" s="106" t="s">
        <v>6044</v>
      </c>
      <c r="M200" s="192"/>
      <c r="N200" s="193"/>
    </row>
    <row r="201" spans="2:14" ht="51" hidden="1">
      <c r="B201" s="360" t="s">
        <v>6599</v>
      </c>
      <c r="C201" s="64"/>
      <c r="D201" s="64"/>
      <c r="E201" s="156" t="s">
        <v>6606</v>
      </c>
      <c r="F201" s="109"/>
      <c r="G201" s="96" t="s">
        <v>6530</v>
      </c>
      <c r="H201" s="92"/>
      <c r="I201" s="92"/>
      <c r="J201" s="191"/>
      <c r="K201" s="459"/>
      <c r="L201" s="121"/>
      <c r="M201" s="192"/>
      <c r="N201" s="193"/>
    </row>
    <row r="202" spans="2:14" hidden="1">
      <c r="B202" s="358"/>
      <c r="C202" s="64"/>
      <c r="D202" s="64"/>
      <c r="E202" s="205">
        <v>0</v>
      </c>
      <c r="F202" s="92"/>
      <c r="G202" s="133">
        <v>1</v>
      </c>
      <c r="H202" s="92"/>
      <c r="I202" s="92"/>
      <c r="J202" s="191"/>
      <c r="K202" s="459">
        <f>E202*G202</f>
        <v>0</v>
      </c>
      <c r="L202" s="121"/>
      <c r="M202" s="192"/>
      <c r="N202" s="193"/>
    </row>
    <row r="203" spans="2:14" hidden="1">
      <c r="B203" s="358"/>
      <c r="C203" s="64"/>
      <c r="D203" s="64"/>
      <c r="E203" s="206"/>
      <c r="F203" s="92"/>
      <c r="G203" s="92"/>
      <c r="H203" s="92"/>
      <c r="I203" s="92"/>
      <c r="J203" s="191"/>
      <c r="K203" s="459"/>
      <c r="L203" s="121"/>
      <c r="M203" s="192"/>
      <c r="N203" s="193"/>
    </row>
    <row r="204" spans="2:14" hidden="1">
      <c r="B204" s="358"/>
      <c r="C204" s="64"/>
      <c r="D204" s="64"/>
      <c r="E204" s="206"/>
      <c r="F204" s="92"/>
      <c r="G204" s="92"/>
      <c r="H204" s="92"/>
      <c r="I204" s="92"/>
      <c r="J204" s="191"/>
      <c r="K204" s="459"/>
      <c r="L204" s="121"/>
      <c r="M204" s="192"/>
      <c r="N204" s="193"/>
    </row>
    <row r="205" spans="2:14" ht="15">
      <c r="B205" s="358"/>
      <c r="C205" s="64" t="s">
        <v>12404</v>
      </c>
      <c r="D205" s="142" t="s">
        <v>11</v>
      </c>
      <c r="E205" s="147" t="s">
        <v>12653</v>
      </c>
      <c r="F205" s="102"/>
      <c r="G205" s="92"/>
      <c r="H205" s="92"/>
      <c r="I205" s="92"/>
      <c r="J205" s="191"/>
      <c r="K205" s="460">
        <f>SUM(K207:K208)</f>
        <v>50</v>
      </c>
      <c r="L205" s="121" t="s">
        <v>97</v>
      </c>
      <c r="M205" s="192"/>
      <c r="N205" s="193"/>
    </row>
    <row r="206" spans="2:14" ht="30">
      <c r="B206" s="358"/>
      <c r="C206" s="64"/>
      <c r="D206" s="64"/>
      <c r="E206" s="426" t="s">
        <v>12862</v>
      </c>
      <c r="F206" s="51" t="s">
        <v>6637</v>
      </c>
      <c r="G206" s="92"/>
      <c r="H206" s="92"/>
      <c r="I206" s="92"/>
      <c r="J206" s="191"/>
      <c r="K206" s="459"/>
      <c r="L206" s="121"/>
      <c r="M206" s="192"/>
      <c r="N206" s="193"/>
    </row>
    <row r="207" spans="2:14" ht="51">
      <c r="B207" s="364" t="s">
        <v>7033</v>
      </c>
      <c r="C207" s="64"/>
      <c r="D207" s="64"/>
      <c r="E207" s="190">
        <v>50</v>
      </c>
      <c r="F207" s="133">
        <v>1</v>
      </c>
      <c r="G207" s="92"/>
      <c r="H207" s="102"/>
      <c r="I207" s="92"/>
      <c r="J207" s="191"/>
      <c r="K207" s="132">
        <f>F207*E207</f>
        <v>50</v>
      </c>
      <c r="L207" s="121"/>
      <c r="M207" s="192"/>
      <c r="N207" s="193"/>
    </row>
    <row r="208" spans="2:14">
      <c r="B208" s="358"/>
      <c r="C208" s="64"/>
      <c r="D208" s="64"/>
      <c r="E208" s="190"/>
      <c r="F208" s="133"/>
      <c r="G208" s="92"/>
      <c r="H208" s="92"/>
      <c r="I208" s="92"/>
      <c r="J208" s="191"/>
      <c r="K208" s="132">
        <f>F208*E208</f>
        <v>0</v>
      </c>
      <c r="L208" s="121"/>
      <c r="M208" s="192"/>
      <c r="N208" s="193"/>
    </row>
    <row r="209" spans="1:14">
      <c r="B209" s="358"/>
      <c r="C209" s="64"/>
      <c r="D209" s="64"/>
      <c r="E209" s="206"/>
      <c r="F209" s="92"/>
      <c r="G209" s="92"/>
      <c r="H209" s="92"/>
      <c r="I209" s="92"/>
      <c r="J209" s="191"/>
      <c r="K209" s="459"/>
      <c r="L209" s="121"/>
      <c r="M209" s="192"/>
      <c r="N209" s="193"/>
    </row>
    <row r="210" spans="1:14">
      <c r="B210" s="358"/>
      <c r="C210" s="64"/>
      <c r="D210" s="64"/>
      <c r="E210" s="206"/>
      <c r="F210" s="92"/>
      <c r="G210" s="92"/>
      <c r="H210" s="92"/>
      <c r="I210" s="92"/>
      <c r="J210" s="191"/>
      <c r="K210" s="459"/>
      <c r="L210" s="121"/>
      <c r="M210" s="192"/>
      <c r="N210" s="193"/>
    </row>
    <row r="211" spans="1:14" ht="13.5" thickBot="1">
      <c r="B211" s="358"/>
      <c r="C211" s="64"/>
      <c r="D211" s="64"/>
      <c r="E211" s="206"/>
      <c r="F211" s="92"/>
      <c r="G211" s="92"/>
      <c r="H211" s="92"/>
      <c r="I211" s="92"/>
      <c r="J211" s="191"/>
      <c r="K211" s="459"/>
      <c r="L211" s="121"/>
      <c r="M211" s="192"/>
      <c r="N211" s="193"/>
    </row>
    <row r="212" spans="1:14" ht="13.5" thickBot="1">
      <c r="A212" s="657" t="s">
        <v>7056</v>
      </c>
      <c r="B212" s="359"/>
      <c r="C212" s="170"/>
      <c r="D212" s="170"/>
      <c r="E212" s="685" t="s">
        <v>7057</v>
      </c>
      <c r="F212" s="686"/>
      <c r="G212" s="686"/>
      <c r="H212" s="686"/>
      <c r="I212" s="686"/>
      <c r="J212" s="687"/>
      <c r="K212" s="458"/>
      <c r="L212" s="127"/>
      <c r="M212" s="175"/>
      <c r="N212" s="199"/>
    </row>
    <row r="213" spans="1:14" ht="15">
      <c r="B213" s="358"/>
      <c r="C213" s="176">
        <v>72224</v>
      </c>
      <c r="D213" s="142" t="s">
        <v>12627</v>
      </c>
      <c r="E213" s="207" t="s">
        <v>6662</v>
      </c>
      <c r="F213" s="92"/>
      <c r="G213" s="92"/>
      <c r="H213" s="92"/>
      <c r="I213" s="92"/>
      <c r="J213" s="191"/>
      <c r="K213" s="460">
        <f>SUM(K215:K216)</f>
        <v>1294.9976000000001</v>
      </c>
      <c r="L213" s="121" t="s">
        <v>97</v>
      </c>
      <c r="M213" s="216">
        <f>K213*0.05</f>
        <v>64.749880000000005</v>
      </c>
      <c r="N213" s="129" t="s">
        <v>98</v>
      </c>
    </row>
    <row r="214" spans="1:14" ht="25.5">
      <c r="B214" s="358"/>
      <c r="C214" s="64"/>
      <c r="D214" s="64"/>
      <c r="E214" s="148" t="s">
        <v>7040</v>
      </c>
      <c r="F214" s="349" t="s">
        <v>7036</v>
      </c>
      <c r="G214" s="349" t="s">
        <v>6639</v>
      </c>
      <c r="H214" s="349" t="s">
        <v>6659</v>
      </c>
      <c r="I214" s="92"/>
      <c r="J214" s="191"/>
      <c r="K214" s="463"/>
      <c r="L214" s="121"/>
      <c r="M214" s="216"/>
      <c r="N214" s="129"/>
    </row>
    <row r="215" spans="1:14">
      <c r="B215" s="358" t="s">
        <v>7039</v>
      </c>
      <c r="C215" s="64"/>
      <c r="D215" s="64"/>
      <c r="E215" s="190">
        <v>1245.19</v>
      </c>
      <c r="F215" s="133">
        <v>1</v>
      </c>
      <c r="G215" s="133">
        <v>1</v>
      </c>
      <c r="H215" s="133">
        <v>1.04</v>
      </c>
      <c r="I215" s="102"/>
      <c r="J215" s="217"/>
      <c r="K215" s="464">
        <f>E215*F215*G215*H215</f>
        <v>1294.9976000000001</v>
      </c>
      <c r="L215" s="107"/>
      <c r="M215" s="175"/>
      <c r="N215" s="193"/>
    </row>
    <row r="216" spans="1:14">
      <c r="B216" s="358"/>
      <c r="C216" s="64"/>
      <c r="D216" s="64"/>
      <c r="E216" s="190"/>
      <c r="F216" s="133">
        <v>1</v>
      </c>
      <c r="G216" s="133">
        <v>1</v>
      </c>
      <c r="H216" s="133">
        <v>1.04</v>
      </c>
      <c r="I216" s="102"/>
      <c r="J216" s="217"/>
      <c r="K216" s="464">
        <f>E216*F216*G216*H216</f>
        <v>0</v>
      </c>
      <c r="L216" s="103"/>
      <c r="M216" s="175"/>
      <c r="N216" s="193"/>
    </row>
    <row r="217" spans="1:14">
      <c r="B217" s="358"/>
      <c r="C217" s="64"/>
      <c r="D217" s="64"/>
      <c r="E217" s="207"/>
      <c r="F217" s="94"/>
      <c r="G217" s="94"/>
      <c r="H217" s="94"/>
      <c r="I217" s="94"/>
      <c r="J217" s="218"/>
      <c r="K217" s="463"/>
      <c r="L217" s="103"/>
      <c r="M217" s="175"/>
      <c r="N217" s="193"/>
    </row>
    <row r="218" spans="1:14" ht="15">
      <c r="B218" s="358"/>
      <c r="C218" s="176" t="str">
        <f>'3-COMPO.ADM.PRF '!B86</f>
        <v>COMP 004</v>
      </c>
      <c r="D218" s="142" t="s">
        <v>6992</v>
      </c>
      <c r="E218" s="207" t="s">
        <v>6038</v>
      </c>
      <c r="F218" s="94"/>
      <c r="G218" s="94"/>
      <c r="H218" s="94"/>
      <c r="I218" s="94"/>
      <c r="J218" s="218"/>
      <c r="K218" s="460">
        <f>SUM(K220:K221)</f>
        <v>1245.19</v>
      </c>
      <c r="L218" s="121" t="s">
        <v>97</v>
      </c>
      <c r="M218" s="216">
        <f>K218*0.03</f>
        <v>37.355699999999999</v>
      </c>
      <c r="N218" s="129" t="s">
        <v>98</v>
      </c>
    </row>
    <row r="219" spans="1:14" ht="25.5">
      <c r="B219" s="358"/>
      <c r="C219" s="64"/>
      <c r="D219" s="64"/>
      <c r="E219" s="148" t="s">
        <v>7035</v>
      </c>
      <c r="F219" s="349" t="s">
        <v>7036</v>
      </c>
      <c r="G219" s="349" t="s">
        <v>6639</v>
      </c>
      <c r="H219" s="349"/>
      <c r="I219" s="92"/>
      <c r="J219" s="191"/>
      <c r="K219" s="463"/>
      <c r="L219" s="121"/>
      <c r="M219" s="216"/>
      <c r="N219" s="129"/>
    </row>
    <row r="220" spans="1:14">
      <c r="B220" s="358" t="s">
        <v>7039</v>
      </c>
      <c r="C220" s="142"/>
      <c r="D220" s="142"/>
      <c r="E220" s="190">
        <f>E215</f>
        <v>1245.19</v>
      </c>
      <c r="F220" s="133">
        <v>1</v>
      </c>
      <c r="G220" s="133">
        <v>1</v>
      </c>
      <c r="H220" s="102"/>
      <c r="I220" s="102"/>
      <c r="J220" s="217"/>
      <c r="K220" s="464">
        <f>E220*F220*G220</f>
        <v>1245.19</v>
      </c>
      <c r="L220" s="121"/>
      <c r="M220" s="216"/>
      <c r="N220" s="193"/>
    </row>
    <row r="221" spans="1:14">
      <c r="B221" s="358" t="s">
        <v>7041</v>
      </c>
      <c r="C221" s="142"/>
      <c r="D221" s="142"/>
      <c r="E221" s="190">
        <f>E216</f>
        <v>0</v>
      </c>
      <c r="F221" s="133">
        <v>1</v>
      </c>
      <c r="G221" s="133">
        <v>1</v>
      </c>
      <c r="H221" s="102"/>
      <c r="I221" s="102"/>
      <c r="J221" s="217"/>
      <c r="K221" s="464">
        <f>E221*F221*G221</f>
        <v>0</v>
      </c>
      <c r="L221" s="121"/>
      <c r="M221" s="216"/>
      <c r="N221" s="193"/>
    </row>
    <row r="222" spans="1:14">
      <c r="B222" s="358"/>
      <c r="C222" s="64"/>
      <c r="D222" s="64"/>
      <c r="E222" s="200"/>
      <c r="F222" s="94"/>
      <c r="G222" s="94"/>
      <c r="H222" s="94"/>
      <c r="I222" s="94"/>
      <c r="J222" s="218"/>
      <c r="K222" s="463"/>
      <c r="L222" s="103"/>
      <c r="M222" s="175"/>
      <c r="N222" s="129"/>
    </row>
    <row r="223" spans="1:14" ht="15" hidden="1">
      <c r="B223" s="358"/>
      <c r="C223" s="176" t="str">
        <f>'3-COMPO.ADM.PRF '!B86</f>
        <v>COMP 004</v>
      </c>
      <c r="D223" s="142" t="s">
        <v>6992</v>
      </c>
      <c r="E223" s="207" t="s">
        <v>6660</v>
      </c>
      <c r="F223" s="94"/>
      <c r="G223" s="94"/>
      <c r="H223" s="94"/>
      <c r="I223" s="94"/>
      <c r="J223" s="218"/>
      <c r="K223" s="460">
        <f>SUM(K225:K226)</f>
        <v>0</v>
      </c>
      <c r="L223" s="121" t="s">
        <v>97</v>
      </c>
      <c r="M223" s="216">
        <f>K223*0.03</f>
        <v>0</v>
      </c>
      <c r="N223" s="129" t="s">
        <v>98</v>
      </c>
    </row>
    <row r="224" spans="1:14" ht="25.5" hidden="1">
      <c r="B224" s="358"/>
      <c r="C224" s="64"/>
      <c r="D224" s="64"/>
      <c r="E224" s="144" t="s">
        <v>6637</v>
      </c>
      <c r="F224" s="96" t="s">
        <v>6638</v>
      </c>
      <c r="G224" s="349" t="s">
        <v>6639</v>
      </c>
      <c r="H224" s="349"/>
      <c r="I224" s="92"/>
      <c r="J224" s="191"/>
      <c r="K224" s="463"/>
      <c r="L224" s="121"/>
      <c r="M224" s="216"/>
      <c r="N224" s="129"/>
    </row>
    <row r="225" spans="2:14" hidden="1">
      <c r="B225" s="358"/>
      <c r="C225" s="64"/>
      <c r="D225" s="64"/>
      <c r="E225" s="190">
        <v>0</v>
      </c>
      <c r="F225" s="133">
        <v>0</v>
      </c>
      <c r="G225" s="133">
        <v>0</v>
      </c>
      <c r="H225" s="102"/>
      <c r="I225" s="102"/>
      <c r="J225" s="217"/>
      <c r="K225" s="464">
        <f>E225*F225*G225</f>
        <v>0</v>
      </c>
      <c r="L225" s="103"/>
      <c r="M225" s="175"/>
      <c r="N225" s="129"/>
    </row>
    <row r="226" spans="2:14" hidden="1">
      <c r="B226" s="358"/>
      <c r="C226" s="64"/>
      <c r="D226" s="64"/>
      <c r="E226" s="190">
        <v>0</v>
      </c>
      <c r="F226" s="133">
        <v>0</v>
      </c>
      <c r="G226" s="133">
        <v>0</v>
      </c>
      <c r="H226" s="102"/>
      <c r="I226" s="102"/>
      <c r="J226" s="217"/>
      <c r="K226" s="464">
        <f>E226*F226*G226</f>
        <v>0</v>
      </c>
      <c r="L226" s="103"/>
      <c r="M226" s="175"/>
      <c r="N226" s="129"/>
    </row>
    <row r="227" spans="2:14">
      <c r="B227" s="358"/>
      <c r="C227" s="64"/>
      <c r="D227" s="64"/>
      <c r="E227" s="200"/>
      <c r="F227" s="94"/>
      <c r="G227" s="94"/>
      <c r="H227" s="94"/>
      <c r="I227" s="94"/>
      <c r="J227" s="218"/>
      <c r="K227" s="463"/>
      <c r="L227" s="103"/>
      <c r="M227" s="175"/>
      <c r="N227" s="129"/>
    </row>
    <row r="228" spans="2:14" ht="15">
      <c r="B228" s="358"/>
      <c r="C228" s="64">
        <v>85407</v>
      </c>
      <c r="D228" s="142" t="s">
        <v>11</v>
      </c>
      <c r="E228" s="207" t="s">
        <v>6039</v>
      </c>
      <c r="F228" s="92"/>
      <c r="G228" s="92"/>
      <c r="H228" s="92"/>
      <c r="I228" s="92"/>
      <c r="J228" s="191"/>
      <c r="K228" s="460">
        <f>SUM(K230:K231)</f>
        <v>848</v>
      </c>
      <c r="L228" s="121" t="s">
        <v>6040</v>
      </c>
      <c r="M228" s="216">
        <f>K228*0.01*0.01*3.14*0.25</f>
        <v>6.6568000000000002E-2</v>
      </c>
      <c r="N228" s="129" t="s">
        <v>98</v>
      </c>
    </row>
    <row r="229" spans="2:14" ht="25.5">
      <c r="B229" s="358"/>
      <c r="C229" s="64"/>
      <c r="D229" s="64"/>
      <c r="E229" s="148" t="s">
        <v>6661</v>
      </c>
      <c r="F229" s="96" t="s">
        <v>6638</v>
      </c>
      <c r="G229" s="349"/>
      <c r="H229" s="349"/>
      <c r="I229" s="92"/>
      <c r="J229" s="191"/>
      <c r="K229" s="463"/>
      <c r="L229" s="121"/>
      <c r="M229" s="216"/>
      <c r="N229" s="129"/>
    </row>
    <row r="230" spans="2:14" ht="44.25" customHeight="1">
      <c r="B230" s="358" t="s">
        <v>7043</v>
      </c>
      <c r="C230" s="142"/>
      <c r="D230" s="142"/>
      <c r="E230" s="190">
        <f>14*4</f>
        <v>56</v>
      </c>
      <c r="F230" s="133">
        <f>8+6</f>
        <v>14</v>
      </c>
      <c r="G230" s="102"/>
      <c r="H230" s="102"/>
      <c r="I230" s="102"/>
      <c r="J230" s="217"/>
      <c r="K230" s="464">
        <f>E230*F230</f>
        <v>784</v>
      </c>
      <c r="L230" s="103"/>
      <c r="M230" s="175"/>
      <c r="N230" s="129"/>
    </row>
    <row r="231" spans="2:14">
      <c r="B231" s="358" t="s">
        <v>7042</v>
      </c>
      <c r="C231" s="142"/>
      <c r="D231" s="142"/>
      <c r="E231" s="190">
        <f>4*2</f>
        <v>8</v>
      </c>
      <c r="F231" s="133">
        <v>8</v>
      </c>
      <c r="G231" s="92"/>
      <c r="H231" s="92"/>
      <c r="I231" s="92"/>
      <c r="J231" s="191"/>
      <c r="K231" s="464">
        <f>E231*F231</f>
        <v>64</v>
      </c>
      <c r="L231" s="103"/>
      <c r="M231" s="175"/>
      <c r="N231" s="129"/>
    </row>
    <row r="232" spans="2:14">
      <c r="B232" s="358"/>
      <c r="C232" s="142"/>
      <c r="D232" s="142"/>
      <c r="E232" s="200"/>
      <c r="F232" s="92"/>
      <c r="G232" s="92"/>
      <c r="H232" s="92"/>
      <c r="I232" s="92"/>
      <c r="J232" s="191"/>
      <c r="K232" s="464"/>
      <c r="L232" s="103"/>
      <c r="M232" s="175"/>
      <c r="N232" s="129"/>
    </row>
    <row r="233" spans="2:14" ht="25.5">
      <c r="B233" s="358" t="s">
        <v>13575</v>
      </c>
      <c r="C233" s="64">
        <v>72228</v>
      </c>
      <c r="D233" s="142" t="s">
        <v>11</v>
      </c>
      <c r="E233" s="207" t="s">
        <v>6041</v>
      </c>
      <c r="F233" s="92"/>
      <c r="G233" s="92"/>
      <c r="H233" s="92"/>
      <c r="I233" s="92"/>
      <c r="J233" s="191"/>
      <c r="K233" s="460">
        <f>SUM(K235:K237)</f>
        <v>682.06000000000006</v>
      </c>
      <c r="L233" s="121" t="s">
        <v>97</v>
      </c>
      <c r="M233" s="216">
        <f>K233*0.1*0.2</f>
        <v>13.641200000000001</v>
      </c>
      <c r="N233" s="129" t="s">
        <v>98</v>
      </c>
    </row>
    <row r="234" spans="2:14" ht="25.5">
      <c r="B234" s="358"/>
      <c r="C234" s="64"/>
      <c r="D234" s="142"/>
      <c r="E234" s="148" t="s">
        <v>13578</v>
      </c>
      <c r="F234" s="112" t="s">
        <v>13579</v>
      </c>
      <c r="G234" s="582"/>
      <c r="H234" s="582"/>
      <c r="I234" s="582"/>
      <c r="J234" s="191"/>
      <c r="K234" s="460"/>
      <c r="L234" s="581"/>
      <c r="M234" s="216"/>
      <c r="N234" s="129"/>
    </row>
    <row r="235" spans="2:14">
      <c r="B235" s="358" t="s">
        <v>13576</v>
      </c>
      <c r="C235" s="64"/>
      <c r="D235" s="142"/>
      <c r="E235" s="205">
        <v>153.56</v>
      </c>
      <c r="F235" s="133">
        <v>1</v>
      </c>
      <c r="G235" s="582"/>
      <c r="H235" s="582"/>
      <c r="I235" s="582"/>
      <c r="J235" s="191"/>
      <c r="K235" s="464">
        <f>E235*F235</f>
        <v>153.56</v>
      </c>
      <c r="L235" s="581"/>
      <c r="M235" s="216"/>
      <c r="N235" s="129"/>
    </row>
    <row r="236" spans="2:14">
      <c r="B236" s="358" t="s">
        <v>13577</v>
      </c>
      <c r="C236" s="64"/>
      <c r="D236" s="142"/>
      <c r="E236" s="205">
        <v>373.29</v>
      </c>
      <c r="F236" s="133">
        <v>1</v>
      </c>
      <c r="G236" s="582"/>
      <c r="H236" s="582"/>
      <c r="I236" s="582"/>
      <c r="J236" s="191"/>
      <c r="K236" s="464">
        <f t="shared" ref="K236:K237" si="3">E236*F236</f>
        <v>373.29</v>
      </c>
      <c r="L236" s="581"/>
      <c r="M236" s="216"/>
      <c r="N236" s="129"/>
    </row>
    <row r="237" spans="2:14">
      <c r="B237" s="358" t="s">
        <v>13580</v>
      </c>
      <c r="C237" s="64"/>
      <c r="D237" s="142"/>
      <c r="E237" s="205">
        <v>155.21</v>
      </c>
      <c r="F237" s="133">
        <v>1</v>
      </c>
      <c r="G237" s="582"/>
      <c r="H237" s="582"/>
      <c r="I237" s="582"/>
      <c r="J237" s="191"/>
      <c r="K237" s="464">
        <f t="shared" si="3"/>
        <v>155.21</v>
      </c>
      <c r="L237" s="581"/>
      <c r="M237" s="216"/>
      <c r="N237" s="129"/>
    </row>
    <row r="238" spans="2:14">
      <c r="B238" s="364"/>
      <c r="C238" s="64"/>
      <c r="D238" s="64"/>
      <c r="E238" s="200"/>
      <c r="F238" s="92"/>
      <c r="G238" s="92"/>
      <c r="H238" s="92"/>
      <c r="I238" s="92"/>
      <c r="J238" s="191"/>
      <c r="K238" s="464"/>
      <c r="L238" s="121"/>
      <c r="M238" s="216"/>
      <c r="N238" s="129"/>
    </row>
    <row r="239" spans="2:14">
      <c r="B239" s="358"/>
      <c r="C239" s="64"/>
      <c r="D239" s="64"/>
      <c r="E239" s="200"/>
      <c r="F239" s="92"/>
      <c r="G239" s="92"/>
      <c r="H239" s="92"/>
      <c r="I239" s="92"/>
      <c r="J239" s="191"/>
      <c r="K239" s="464"/>
      <c r="L239" s="121"/>
      <c r="M239" s="216"/>
      <c r="N239" s="129"/>
    </row>
    <row r="240" spans="2:14" ht="15">
      <c r="B240" s="358"/>
      <c r="C240" s="64">
        <v>73616</v>
      </c>
      <c r="D240" s="50" t="s">
        <v>11</v>
      </c>
      <c r="E240" s="207" t="s">
        <v>6042</v>
      </c>
      <c r="F240" s="92"/>
      <c r="G240" s="92"/>
      <c r="H240" s="92"/>
      <c r="I240" s="92"/>
      <c r="J240" s="197"/>
      <c r="K240" s="460">
        <f>SUM(K242:K247)</f>
        <v>83.356949999999998</v>
      </c>
      <c r="L240" s="106" t="s">
        <v>98</v>
      </c>
      <c r="M240" s="216">
        <f>K240/G242</f>
        <v>833.56949999999995</v>
      </c>
      <c r="N240" s="129" t="s">
        <v>97</v>
      </c>
    </row>
    <row r="241" spans="2:14" ht="25.5">
      <c r="B241" s="358"/>
      <c r="C241" s="64"/>
      <c r="D241" s="64"/>
      <c r="E241" s="148" t="s">
        <v>7035</v>
      </c>
      <c r="F241" s="349" t="s">
        <v>7036</v>
      </c>
      <c r="G241" s="96" t="s">
        <v>6663</v>
      </c>
      <c r="H241" s="349" t="s">
        <v>6639</v>
      </c>
      <c r="I241" s="92"/>
      <c r="J241" s="197"/>
      <c r="K241" s="463"/>
      <c r="L241" s="106"/>
      <c r="M241" s="175"/>
      <c r="N241" s="129"/>
    </row>
    <row r="242" spans="2:14">
      <c r="B242" s="358" t="s">
        <v>13573</v>
      </c>
      <c r="C242" s="64"/>
      <c r="D242" s="64"/>
      <c r="E242" s="190">
        <f>0.05*E220</f>
        <v>62.259500000000003</v>
      </c>
      <c r="F242" s="133">
        <v>1</v>
      </c>
      <c r="G242" s="133">
        <v>0.1</v>
      </c>
      <c r="H242" s="133">
        <v>1</v>
      </c>
      <c r="I242" s="92"/>
      <c r="J242" s="197"/>
      <c r="K242" s="132">
        <f>E242*F242*G242*H242</f>
        <v>6.225950000000001</v>
      </c>
      <c r="L242" s="121"/>
      <c r="M242" s="175"/>
      <c r="N242" s="129"/>
    </row>
    <row r="243" spans="2:14">
      <c r="B243" s="358" t="s">
        <v>13543</v>
      </c>
      <c r="C243" s="64"/>
      <c r="D243" s="64"/>
      <c r="E243" s="190">
        <v>23.31</v>
      </c>
      <c r="F243" s="133">
        <v>1</v>
      </c>
      <c r="G243" s="133">
        <v>0.1</v>
      </c>
      <c r="H243" s="133">
        <v>1</v>
      </c>
      <c r="I243" s="92"/>
      <c r="J243" s="197"/>
      <c r="K243" s="132">
        <f t="shared" ref="K243:K246" si="4">E243*F243*G243*H243</f>
        <v>2.331</v>
      </c>
      <c r="L243" s="121"/>
      <c r="M243" s="175"/>
      <c r="N243" s="129"/>
    </row>
    <row r="244" spans="2:14">
      <c r="B244" s="358" t="s">
        <v>13544</v>
      </c>
      <c r="C244" s="64"/>
      <c r="D244" s="64"/>
      <c r="E244" s="190">
        <v>26.84</v>
      </c>
      <c r="F244" s="133">
        <v>1</v>
      </c>
      <c r="G244" s="133">
        <v>0.1</v>
      </c>
      <c r="H244" s="133">
        <v>1</v>
      </c>
      <c r="I244" s="92"/>
      <c r="J244" s="197"/>
      <c r="K244" s="132">
        <f t="shared" si="4"/>
        <v>2.6840000000000002</v>
      </c>
      <c r="L244" s="121"/>
      <c r="M244" s="175"/>
      <c r="N244" s="129"/>
    </row>
    <row r="245" spans="2:14">
      <c r="B245" s="358" t="s">
        <v>13545</v>
      </c>
      <c r="C245" s="64"/>
      <c r="D245" s="64"/>
      <c r="E245" s="190">
        <v>21.16</v>
      </c>
      <c r="F245" s="133">
        <v>1</v>
      </c>
      <c r="G245" s="133">
        <v>0.1</v>
      </c>
      <c r="H245" s="133">
        <v>1</v>
      </c>
      <c r="I245" s="92"/>
      <c r="J245" s="197"/>
      <c r="K245" s="132">
        <f t="shared" si="4"/>
        <v>2.1160000000000001</v>
      </c>
      <c r="L245" s="121"/>
      <c r="M245" s="175"/>
      <c r="N245" s="129"/>
    </row>
    <row r="246" spans="2:14">
      <c r="B246" s="358" t="s">
        <v>13581</v>
      </c>
      <c r="C246" s="64"/>
      <c r="D246" s="64"/>
      <c r="E246" s="190">
        <v>35</v>
      </c>
      <c r="F246" s="133">
        <v>20</v>
      </c>
      <c r="G246" s="133">
        <v>0.1</v>
      </c>
      <c r="H246" s="133">
        <v>1</v>
      </c>
      <c r="I246" s="92"/>
      <c r="J246" s="197"/>
      <c r="K246" s="132">
        <f t="shared" si="4"/>
        <v>70</v>
      </c>
      <c r="L246" s="121"/>
      <c r="M246" s="175"/>
      <c r="N246" s="129"/>
    </row>
    <row r="247" spans="2:14">
      <c r="B247" s="358"/>
      <c r="C247" s="64"/>
      <c r="D247" s="64"/>
      <c r="E247" s="190">
        <v>0</v>
      </c>
      <c r="F247" s="133">
        <v>0</v>
      </c>
      <c r="G247" s="133">
        <v>0</v>
      </c>
      <c r="H247" s="133">
        <v>0</v>
      </c>
      <c r="I247" s="92"/>
      <c r="J247" s="191"/>
      <c r="K247" s="132">
        <f>E247*F247*G247*H247</f>
        <v>0</v>
      </c>
      <c r="L247" s="121"/>
      <c r="M247" s="175"/>
      <c r="N247" s="193"/>
    </row>
    <row r="248" spans="2:14">
      <c r="B248" s="358"/>
      <c r="C248" s="64"/>
      <c r="D248" s="64"/>
      <c r="E248" s="200"/>
      <c r="F248" s="92"/>
      <c r="G248" s="92"/>
      <c r="H248" s="92"/>
      <c r="I248" s="92"/>
      <c r="J248" s="191"/>
      <c r="K248" s="459"/>
      <c r="L248" s="121"/>
      <c r="M248" s="175"/>
      <c r="N248" s="193"/>
    </row>
    <row r="249" spans="2:14" ht="15">
      <c r="B249" s="362"/>
      <c r="C249" s="171">
        <v>85334</v>
      </c>
      <c r="D249" s="50" t="s">
        <v>11</v>
      </c>
      <c r="E249" s="219" t="s">
        <v>7044</v>
      </c>
      <c r="F249" s="92"/>
      <c r="G249" s="92"/>
      <c r="H249" s="102"/>
      <c r="I249" s="102"/>
      <c r="J249" s="217"/>
      <c r="K249" s="460">
        <f>SUM(K251:K257)</f>
        <v>137.48000000000002</v>
      </c>
      <c r="L249" s="122" t="s">
        <v>97</v>
      </c>
      <c r="M249" s="91">
        <f>K249*0.15</f>
        <v>20.622000000000003</v>
      </c>
      <c r="N249" s="220" t="s">
        <v>98</v>
      </c>
    </row>
    <row r="250" spans="2:14">
      <c r="B250" s="362"/>
      <c r="C250" s="171"/>
      <c r="D250" s="171"/>
      <c r="E250" s="160" t="s">
        <v>6664</v>
      </c>
      <c r="F250" s="96" t="s">
        <v>6638</v>
      </c>
      <c r="G250" s="92"/>
      <c r="H250" s="96" t="s">
        <v>6543</v>
      </c>
      <c r="I250" s="102"/>
      <c r="J250" s="217"/>
      <c r="K250" s="458"/>
      <c r="L250" s="122"/>
      <c r="M250" s="221"/>
      <c r="N250" s="220"/>
    </row>
    <row r="251" spans="2:14">
      <c r="B251" s="362" t="s">
        <v>13546</v>
      </c>
      <c r="C251" s="171"/>
      <c r="D251" s="171"/>
      <c r="E251" s="190">
        <v>2.1</v>
      </c>
      <c r="F251" s="133">
        <v>1.2</v>
      </c>
      <c r="G251" s="561"/>
      <c r="H251" s="133">
        <v>46</v>
      </c>
      <c r="I251" s="102"/>
      <c r="J251" s="217"/>
      <c r="K251" s="464">
        <f>E251*F251*H251</f>
        <v>115.92</v>
      </c>
      <c r="L251" s="122"/>
      <c r="M251" s="222"/>
      <c r="N251" s="220"/>
    </row>
    <row r="252" spans="2:14">
      <c r="B252" s="362" t="s">
        <v>13547</v>
      </c>
      <c r="C252" s="171"/>
      <c r="D252" s="171"/>
      <c r="E252" s="190">
        <v>1.5</v>
      </c>
      <c r="F252" s="133">
        <v>1</v>
      </c>
      <c r="G252" s="561"/>
      <c r="H252" s="133">
        <v>7</v>
      </c>
      <c r="I252" s="102"/>
      <c r="J252" s="217"/>
      <c r="K252" s="464">
        <f>E252*F252*H252</f>
        <v>10.5</v>
      </c>
      <c r="L252" s="122"/>
      <c r="M252" s="222"/>
      <c r="N252" s="220"/>
    </row>
    <row r="253" spans="2:14">
      <c r="B253" s="362" t="s">
        <v>13548</v>
      </c>
      <c r="C253" s="171"/>
      <c r="D253" s="171"/>
      <c r="E253" s="190">
        <v>1.1000000000000001</v>
      </c>
      <c r="F253" s="133">
        <v>1</v>
      </c>
      <c r="G253" s="561"/>
      <c r="H253" s="133">
        <v>7</v>
      </c>
      <c r="I253" s="102"/>
      <c r="J253" s="217"/>
      <c r="K253" s="464">
        <f>E253*F253*H253</f>
        <v>7.7000000000000011</v>
      </c>
      <c r="L253" s="122"/>
      <c r="M253" s="222"/>
      <c r="N253" s="220"/>
    </row>
    <row r="254" spans="2:14" ht="25.5">
      <c r="B254" s="362" t="s">
        <v>13574</v>
      </c>
      <c r="C254" s="171"/>
      <c r="D254" s="171"/>
      <c r="E254" s="190">
        <v>0.8</v>
      </c>
      <c r="F254" s="133">
        <v>2.1</v>
      </c>
      <c r="G254" s="561"/>
      <c r="H254" s="133">
        <v>2</v>
      </c>
      <c r="I254" s="102"/>
      <c r="J254" s="217"/>
      <c r="K254" s="464">
        <f t="shared" ref="K254:K255" si="5">E254*F254*H254</f>
        <v>3.3600000000000003</v>
      </c>
      <c r="L254" s="122"/>
      <c r="M254" s="222"/>
      <c r="N254" s="220"/>
    </row>
    <row r="255" spans="2:14" hidden="1">
      <c r="B255" s="362"/>
      <c r="C255" s="171"/>
      <c r="D255" s="171"/>
      <c r="E255" s="190">
        <v>0</v>
      </c>
      <c r="F255" s="133">
        <v>0</v>
      </c>
      <c r="G255" s="92"/>
      <c r="H255" s="133">
        <v>0</v>
      </c>
      <c r="I255" s="102"/>
      <c r="J255" s="217"/>
      <c r="K255" s="464">
        <f t="shared" si="5"/>
        <v>0</v>
      </c>
      <c r="L255" s="122"/>
      <c r="M255" s="222"/>
      <c r="N255" s="220"/>
    </row>
    <row r="256" spans="2:14" hidden="1">
      <c r="B256" s="362"/>
      <c r="C256" s="171"/>
      <c r="D256" s="171"/>
      <c r="E256" s="190">
        <v>0</v>
      </c>
      <c r="F256" s="133">
        <v>0</v>
      </c>
      <c r="G256" s="92"/>
      <c r="H256" s="133">
        <v>0</v>
      </c>
      <c r="I256" s="102"/>
      <c r="J256" s="217"/>
      <c r="K256" s="464">
        <f t="shared" ref="K256" si="6">E256*F256*H256</f>
        <v>0</v>
      </c>
      <c r="L256" s="122"/>
      <c r="M256" s="222"/>
      <c r="N256" s="220"/>
    </row>
    <row r="257" spans="2:16" hidden="1">
      <c r="B257" s="362"/>
      <c r="C257" s="171"/>
      <c r="D257" s="171"/>
      <c r="E257" s="190">
        <v>0</v>
      </c>
      <c r="F257" s="133">
        <v>0</v>
      </c>
      <c r="G257" s="92"/>
      <c r="H257" s="133">
        <v>0</v>
      </c>
      <c r="I257" s="102"/>
      <c r="J257" s="217"/>
      <c r="K257" s="464">
        <f t="shared" ref="K257" si="7">E257*F257*H257</f>
        <v>0</v>
      </c>
      <c r="L257" s="122"/>
      <c r="M257" s="222"/>
      <c r="N257" s="220"/>
    </row>
    <row r="258" spans="2:16">
      <c r="B258" s="362"/>
      <c r="C258" s="171"/>
      <c r="D258" s="171"/>
      <c r="E258" s="223"/>
      <c r="F258" s="92"/>
      <c r="G258" s="92"/>
      <c r="H258" s="102"/>
      <c r="I258" s="102"/>
      <c r="J258" s="217"/>
      <c r="K258" s="458"/>
      <c r="L258" s="122"/>
      <c r="M258" s="222"/>
      <c r="N258" s="220"/>
    </row>
    <row r="259" spans="2:16">
      <c r="B259" s="362"/>
      <c r="C259" s="171"/>
      <c r="D259" s="171"/>
      <c r="E259" s="223"/>
      <c r="F259" s="92"/>
      <c r="G259" s="92"/>
      <c r="H259" s="102"/>
      <c r="I259" s="102"/>
      <c r="J259" s="217"/>
      <c r="K259" s="458"/>
      <c r="L259" s="122"/>
      <c r="M259" s="222"/>
      <c r="N259" s="220"/>
    </row>
    <row r="260" spans="2:16" ht="15">
      <c r="B260" s="362"/>
      <c r="C260" s="171">
        <v>85333</v>
      </c>
      <c r="D260" s="50" t="s">
        <v>11</v>
      </c>
      <c r="E260" s="219" t="s">
        <v>6043</v>
      </c>
      <c r="F260" s="92"/>
      <c r="G260" s="92"/>
      <c r="H260" s="102"/>
      <c r="I260" s="102"/>
      <c r="J260" s="224"/>
      <c r="K260" s="460">
        <f>SUM(H262:H262)</f>
        <v>19</v>
      </c>
      <c r="L260" s="122" t="s">
        <v>6044</v>
      </c>
      <c r="M260" s="91">
        <f>K260*0.4*0.4*0.4</f>
        <v>1.2160000000000002</v>
      </c>
      <c r="N260" s="220" t="s">
        <v>98</v>
      </c>
    </row>
    <row r="261" spans="2:16">
      <c r="B261" s="362"/>
      <c r="C261" s="171"/>
      <c r="D261" s="171"/>
      <c r="E261" s="219"/>
      <c r="F261" s="92"/>
      <c r="G261" s="92"/>
      <c r="H261" s="123" t="s">
        <v>7046</v>
      </c>
      <c r="I261" s="102"/>
      <c r="J261" s="224"/>
      <c r="K261" s="458"/>
      <c r="L261" s="122"/>
      <c r="M261" s="221"/>
      <c r="N261" s="220"/>
    </row>
    <row r="262" spans="2:16" ht="38.25">
      <c r="B262" s="362" t="s">
        <v>7045</v>
      </c>
      <c r="C262" s="50"/>
      <c r="D262" s="50"/>
      <c r="E262" s="225"/>
      <c r="F262" s="92"/>
      <c r="G262" s="92"/>
      <c r="H262" s="133">
        <v>19</v>
      </c>
      <c r="I262" s="102"/>
      <c r="J262" s="224"/>
      <c r="K262" s="458"/>
      <c r="L262" s="122"/>
      <c r="M262" s="226"/>
      <c r="N262" s="220"/>
    </row>
    <row r="263" spans="2:16">
      <c r="B263" s="362"/>
      <c r="C263" s="171"/>
      <c r="D263" s="171"/>
      <c r="E263" s="225"/>
      <c r="F263" s="92"/>
      <c r="G263" s="92"/>
      <c r="H263" s="102"/>
      <c r="I263" s="102"/>
      <c r="J263" s="224"/>
      <c r="K263" s="458"/>
      <c r="L263" s="122"/>
      <c r="M263" s="226"/>
      <c r="N263" s="220"/>
    </row>
    <row r="264" spans="2:16" ht="15">
      <c r="B264" s="362"/>
      <c r="C264" s="142" t="s">
        <v>12094</v>
      </c>
      <c r="D264" s="50" t="s">
        <v>11</v>
      </c>
      <c r="E264" s="207" t="s">
        <v>12863</v>
      </c>
      <c r="F264" s="92"/>
      <c r="G264" s="92"/>
      <c r="H264" s="92"/>
      <c r="I264" s="92"/>
      <c r="J264" s="191"/>
      <c r="K264" s="460">
        <f>SUM(K266:K268)</f>
        <v>86.115501999999992</v>
      </c>
      <c r="L264" s="121" t="s">
        <v>98</v>
      </c>
      <c r="M264" s="226"/>
      <c r="N264" s="220"/>
    </row>
    <row r="265" spans="2:16" ht="38.25">
      <c r="B265" s="358"/>
      <c r="C265" s="64"/>
      <c r="D265" s="64"/>
      <c r="E265" s="148" t="s">
        <v>6638</v>
      </c>
      <c r="F265" s="349" t="s">
        <v>6637</v>
      </c>
      <c r="G265" s="349" t="s">
        <v>6669</v>
      </c>
      <c r="H265" s="349" t="s">
        <v>6641</v>
      </c>
      <c r="I265" s="349" t="s">
        <v>7047</v>
      </c>
      <c r="J265" s="191"/>
      <c r="K265" s="463"/>
      <c r="L265" s="121"/>
      <c r="M265" s="226"/>
      <c r="N265" s="220"/>
    </row>
    <row r="266" spans="2:16" ht="25.5">
      <c r="B266" s="358" t="s">
        <v>12654</v>
      </c>
      <c r="C266" s="64"/>
      <c r="D266" s="64"/>
      <c r="E266" s="190">
        <v>102.22</v>
      </c>
      <c r="F266" s="133">
        <v>0.17</v>
      </c>
      <c r="G266" s="133">
        <v>2.73</v>
      </c>
      <c r="H266" s="133">
        <v>1</v>
      </c>
      <c r="I266" s="102">
        <f>E257*F257</f>
        <v>0</v>
      </c>
      <c r="J266" s="217"/>
      <c r="K266" s="464">
        <f>E266*F266*G266*H266-I266</f>
        <v>47.440302000000003</v>
      </c>
      <c r="L266" s="107"/>
      <c r="M266" s="226"/>
      <c r="N266" s="220"/>
    </row>
    <row r="267" spans="2:16" ht="25.5">
      <c r="B267" s="358" t="s">
        <v>13582</v>
      </c>
      <c r="C267" s="64"/>
      <c r="D267" s="64"/>
      <c r="E267" s="190">
        <v>116</v>
      </c>
      <c r="F267" s="133">
        <v>0.15</v>
      </c>
      <c r="G267" s="133">
        <v>2.1</v>
      </c>
      <c r="H267" s="133">
        <v>1</v>
      </c>
      <c r="I267" s="102"/>
      <c r="J267" s="217"/>
      <c r="K267" s="464">
        <f t="shared" ref="K267:K268" si="8">E267*F267*G267*H267-I267</f>
        <v>36.54</v>
      </c>
      <c r="L267" s="107"/>
      <c r="M267" s="226"/>
      <c r="N267" s="220"/>
      <c r="P267" s="177"/>
    </row>
    <row r="268" spans="2:16">
      <c r="B268" s="362" t="s">
        <v>13583</v>
      </c>
      <c r="C268" s="171"/>
      <c r="D268" s="171"/>
      <c r="E268" s="190">
        <f>2*3.14*1</f>
        <v>6.28</v>
      </c>
      <c r="F268" s="133">
        <v>0.17</v>
      </c>
      <c r="G268" s="133">
        <v>1</v>
      </c>
      <c r="H268" s="133">
        <v>2</v>
      </c>
      <c r="I268" s="102"/>
      <c r="J268" s="224"/>
      <c r="K268" s="464">
        <f t="shared" si="8"/>
        <v>2.1352000000000002</v>
      </c>
      <c r="L268" s="122"/>
      <c r="M268" s="226"/>
      <c r="N268" s="220"/>
      <c r="P268" s="177"/>
    </row>
    <row r="269" spans="2:16">
      <c r="B269" s="362"/>
      <c r="C269" s="171"/>
      <c r="D269" s="171"/>
      <c r="E269" s="225"/>
      <c r="F269" s="92"/>
      <c r="G269" s="92"/>
      <c r="H269" s="102"/>
      <c r="I269" s="102"/>
      <c r="J269" s="224"/>
      <c r="K269" s="458"/>
      <c r="L269" s="122"/>
      <c r="M269" s="226"/>
      <c r="N269" s="220"/>
      <c r="P269" s="177"/>
    </row>
    <row r="270" spans="2:16" ht="15">
      <c r="B270" s="358"/>
      <c r="C270" s="64">
        <v>72216</v>
      </c>
      <c r="D270" s="50" t="s">
        <v>11</v>
      </c>
      <c r="E270" s="207" t="s">
        <v>6450</v>
      </c>
      <c r="F270" s="92"/>
      <c r="G270" s="92"/>
      <c r="H270" s="92"/>
      <c r="I270" s="92"/>
      <c r="J270" s="197"/>
      <c r="K270" s="460">
        <f>SUM(K272:K274)</f>
        <v>11.314799999999998</v>
      </c>
      <c r="L270" s="121" t="s">
        <v>98</v>
      </c>
      <c r="M270" s="192"/>
      <c r="N270" s="193"/>
      <c r="P270" s="177"/>
    </row>
    <row r="271" spans="2:16" ht="25.5">
      <c r="B271" s="360" t="s">
        <v>6665</v>
      </c>
      <c r="C271" s="64"/>
      <c r="D271" s="64"/>
      <c r="E271" s="144" t="s">
        <v>6638</v>
      </c>
      <c r="F271" s="96" t="s">
        <v>6637</v>
      </c>
      <c r="G271" s="96" t="s">
        <v>6640</v>
      </c>
      <c r="H271" s="92"/>
      <c r="I271" s="92"/>
      <c r="J271" s="197"/>
      <c r="K271" s="463"/>
      <c r="L271" s="121"/>
      <c r="M271" s="192"/>
      <c r="N271" s="193"/>
      <c r="P271" s="177"/>
    </row>
    <row r="272" spans="2:16">
      <c r="B272" s="358" t="s">
        <v>6666</v>
      </c>
      <c r="C272" s="142"/>
      <c r="D272" s="64"/>
      <c r="E272" s="205">
        <f>SUM(E266:E268)</f>
        <v>224.5</v>
      </c>
      <c r="F272" s="133">
        <v>0.12</v>
      </c>
      <c r="G272" s="133">
        <v>0.3</v>
      </c>
      <c r="H272" s="92"/>
      <c r="I272" s="92"/>
      <c r="J272" s="197"/>
      <c r="K272" s="132">
        <f>E272*F272*G272</f>
        <v>8.081999999999999</v>
      </c>
      <c r="L272" s="121"/>
      <c r="M272" s="192"/>
      <c r="N272" s="193"/>
      <c r="P272" s="177"/>
    </row>
    <row r="273" spans="2:16">
      <c r="B273" s="358" t="s">
        <v>6085</v>
      </c>
      <c r="C273" s="142"/>
      <c r="D273" s="64"/>
      <c r="E273" s="205">
        <f>E272/2.5</f>
        <v>89.8</v>
      </c>
      <c r="F273" s="133">
        <v>0.12</v>
      </c>
      <c r="G273" s="133">
        <v>0.3</v>
      </c>
      <c r="H273" s="92"/>
      <c r="I273" s="92"/>
      <c r="J273" s="197"/>
      <c r="K273" s="132">
        <f>E273*F273*G273</f>
        <v>3.2327999999999997</v>
      </c>
      <c r="L273" s="121"/>
      <c r="M273" s="192"/>
      <c r="N273" s="193"/>
      <c r="P273" s="177"/>
    </row>
    <row r="274" spans="2:16">
      <c r="B274" s="362" t="s">
        <v>6667</v>
      </c>
      <c r="C274" s="50"/>
      <c r="D274" s="64"/>
      <c r="E274" s="190"/>
      <c r="F274" s="133">
        <v>0.1</v>
      </c>
      <c r="G274" s="133">
        <v>0.1</v>
      </c>
      <c r="H274" s="92"/>
      <c r="I274" s="102"/>
      <c r="J274" s="224"/>
      <c r="K274" s="464">
        <f>E274*F274*G274</f>
        <v>0</v>
      </c>
      <c r="L274" s="107"/>
      <c r="M274" s="227"/>
      <c r="N274" s="220"/>
      <c r="P274" s="177"/>
    </row>
    <row r="275" spans="2:16">
      <c r="B275" s="358"/>
      <c r="C275" s="64"/>
      <c r="D275" s="64"/>
      <c r="E275" s="200"/>
      <c r="F275" s="106"/>
      <c r="G275" s="92"/>
      <c r="H275" s="92"/>
      <c r="I275" s="92"/>
      <c r="J275" s="197"/>
      <c r="K275" s="459"/>
      <c r="L275" s="121"/>
      <c r="M275" s="192"/>
      <c r="N275" s="193"/>
      <c r="P275" s="177"/>
    </row>
    <row r="276" spans="2:16" ht="15">
      <c r="B276" s="362"/>
      <c r="C276" s="171">
        <v>85406</v>
      </c>
      <c r="D276" s="50" t="s">
        <v>11</v>
      </c>
      <c r="E276" s="219" t="s">
        <v>6668</v>
      </c>
      <c r="F276" s="92"/>
      <c r="G276" s="92"/>
      <c r="H276" s="102"/>
      <c r="I276" s="102"/>
      <c r="J276" s="224"/>
      <c r="K276" s="460">
        <f>SUM(K278:K281)</f>
        <v>8.1000000000000014</v>
      </c>
      <c r="L276" s="107" t="s">
        <v>97</v>
      </c>
      <c r="M276" s="91">
        <f>K276*0.03</f>
        <v>0.24300000000000002</v>
      </c>
      <c r="N276" s="220" t="s">
        <v>98</v>
      </c>
      <c r="P276" s="177"/>
    </row>
    <row r="277" spans="2:16" ht="25.5">
      <c r="B277" s="362"/>
      <c r="C277" s="171"/>
      <c r="D277" s="171"/>
      <c r="E277" s="148" t="s">
        <v>7048</v>
      </c>
      <c r="F277" s="96" t="s">
        <v>7049</v>
      </c>
      <c r="G277" s="92"/>
      <c r="H277" s="349" t="s">
        <v>6641</v>
      </c>
      <c r="I277" s="102"/>
      <c r="J277" s="224"/>
      <c r="K277" s="458"/>
      <c r="L277" s="107"/>
      <c r="M277" s="221"/>
      <c r="N277" s="220"/>
      <c r="P277" s="177"/>
    </row>
    <row r="278" spans="2:16">
      <c r="B278" s="362" t="s">
        <v>13549</v>
      </c>
      <c r="C278" s="50"/>
      <c r="D278" s="50"/>
      <c r="E278" s="190">
        <v>3</v>
      </c>
      <c r="F278" s="133">
        <v>2.7</v>
      </c>
      <c r="G278" s="92"/>
      <c r="H278" s="133">
        <v>1</v>
      </c>
      <c r="I278" s="102"/>
      <c r="J278" s="224"/>
      <c r="K278" s="464">
        <f>E278*F278*H278</f>
        <v>8.1000000000000014</v>
      </c>
      <c r="L278" s="107"/>
      <c r="M278" s="227"/>
      <c r="N278" s="220"/>
      <c r="P278" s="177"/>
    </row>
    <row r="279" spans="2:16" hidden="1">
      <c r="B279" s="362"/>
      <c r="C279" s="50"/>
      <c r="D279" s="50"/>
      <c r="E279" s="190">
        <v>0</v>
      </c>
      <c r="F279" s="133">
        <v>2.7</v>
      </c>
      <c r="G279" s="92"/>
      <c r="H279" s="133">
        <v>1</v>
      </c>
      <c r="I279" s="102"/>
      <c r="J279" s="224"/>
      <c r="K279" s="464">
        <f t="shared" ref="K279:K281" si="9">E279*F279*H279</f>
        <v>0</v>
      </c>
      <c r="L279" s="107"/>
      <c r="M279" s="227"/>
      <c r="N279" s="220"/>
      <c r="P279" s="177"/>
    </row>
    <row r="280" spans="2:16" hidden="1">
      <c r="B280" s="362"/>
      <c r="C280" s="50"/>
      <c r="D280" s="50"/>
      <c r="E280" s="190">
        <v>0</v>
      </c>
      <c r="F280" s="133">
        <v>2.7</v>
      </c>
      <c r="G280" s="92"/>
      <c r="H280" s="133">
        <v>1</v>
      </c>
      <c r="I280" s="102"/>
      <c r="J280" s="224"/>
      <c r="K280" s="464">
        <f t="shared" si="9"/>
        <v>0</v>
      </c>
      <c r="L280" s="107"/>
      <c r="M280" s="227"/>
      <c r="N280" s="220"/>
      <c r="P280" s="177"/>
    </row>
    <row r="281" spans="2:16" hidden="1">
      <c r="B281" s="362"/>
      <c r="C281" s="50"/>
      <c r="D281" s="50"/>
      <c r="E281" s="190">
        <v>0</v>
      </c>
      <c r="F281" s="133">
        <v>2.7</v>
      </c>
      <c r="G281" s="92"/>
      <c r="H281" s="133">
        <v>1</v>
      </c>
      <c r="I281" s="102"/>
      <c r="J281" s="224"/>
      <c r="K281" s="464">
        <f t="shared" si="9"/>
        <v>0</v>
      </c>
      <c r="L281" s="107"/>
      <c r="M281" s="227"/>
      <c r="N281" s="220"/>
      <c r="P281" s="177"/>
    </row>
    <row r="282" spans="2:16">
      <c r="B282" s="362"/>
      <c r="C282" s="171"/>
      <c r="D282" s="171"/>
      <c r="E282" s="223"/>
      <c r="F282" s="92"/>
      <c r="G282" s="92"/>
      <c r="H282" s="102"/>
      <c r="I282" s="102"/>
      <c r="J282" s="224"/>
      <c r="K282" s="464"/>
      <c r="L282" s="107"/>
      <c r="M282" s="227"/>
      <c r="N282" s="220"/>
      <c r="P282" s="177"/>
    </row>
    <row r="283" spans="2:16" ht="15">
      <c r="B283" s="358"/>
      <c r="C283" s="64">
        <v>72897</v>
      </c>
      <c r="D283" s="50" t="s">
        <v>11</v>
      </c>
      <c r="E283" s="207" t="s">
        <v>6436</v>
      </c>
      <c r="F283" s="92"/>
      <c r="G283" s="92"/>
      <c r="H283" s="92"/>
      <c r="I283" s="92"/>
      <c r="J283" s="191"/>
      <c r="K283" s="460">
        <f>SUM(K285:K286)</f>
        <v>637.36320000000001</v>
      </c>
      <c r="L283" s="121" t="s">
        <v>98</v>
      </c>
      <c r="M283" s="175"/>
      <c r="N283" s="220"/>
      <c r="P283" s="177"/>
    </row>
    <row r="284" spans="2:16" ht="51">
      <c r="B284" s="360" t="s">
        <v>6763</v>
      </c>
      <c r="C284" s="64"/>
      <c r="D284" s="64"/>
      <c r="E284" s="148" t="s">
        <v>6671</v>
      </c>
      <c r="F284" s="102"/>
      <c r="G284" s="102"/>
      <c r="H284" s="123" t="s">
        <v>6718</v>
      </c>
      <c r="I284" s="92"/>
      <c r="J284" s="191"/>
      <c r="K284" s="464"/>
      <c r="L284" s="121"/>
      <c r="M284" s="192"/>
      <c r="N284" s="193"/>
      <c r="P284" s="177"/>
    </row>
    <row r="285" spans="2:16" ht="25.5">
      <c r="B285" s="358" t="s">
        <v>6672</v>
      </c>
      <c r="C285" s="64"/>
      <c r="D285" s="64"/>
      <c r="E285" s="160">
        <f>(M213+M218+M228+M233+K240+K264+M249+M260+K270+M276)</f>
        <v>318.6816</v>
      </c>
      <c r="F285" s="102"/>
      <c r="G285" s="102"/>
      <c r="H285" s="102">
        <v>2</v>
      </c>
      <c r="I285" s="92"/>
      <c r="J285" s="191"/>
      <c r="K285" s="464">
        <f>E285*H285</f>
        <v>637.36320000000001</v>
      </c>
      <c r="L285" s="121"/>
      <c r="M285" s="192"/>
      <c r="N285" s="193"/>
      <c r="P285" s="177"/>
    </row>
    <row r="286" spans="2:16">
      <c r="B286" s="358"/>
      <c r="C286" s="64"/>
      <c r="D286" s="64"/>
      <c r="E286" s="200"/>
      <c r="F286" s="102"/>
      <c r="G286" s="102"/>
      <c r="H286" s="102"/>
      <c r="I286" s="92"/>
      <c r="J286" s="191"/>
      <c r="K286" s="464"/>
      <c r="L286" s="121"/>
      <c r="M286" s="192"/>
      <c r="N286" s="193"/>
      <c r="P286" s="177"/>
    </row>
    <row r="287" spans="2:16">
      <c r="B287" s="358"/>
      <c r="C287" s="64"/>
      <c r="D287" s="64"/>
      <c r="E287" s="200"/>
      <c r="F287" s="102"/>
      <c r="G287" s="102"/>
      <c r="H287" s="102"/>
      <c r="I287" s="92"/>
      <c r="J287" s="191"/>
      <c r="K287" s="464"/>
      <c r="L287" s="121"/>
      <c r="M287" s="192"/>
      <c r="N287" s="193"/>
      <c r="P287" s="177"/>
    </row>
    <row r="288" spans="2:16" ht="15">
      <c r="B288" s="362"/>
      <c r="C288" s="50">
        <v>95302</v>
      </c>
      <c r="D288" s="50" t="s">
        <v>11</v>
      </c>
      <c r="E288" s="207" t="s">
        <v>6670</v>
      </c>
      <c r="F288" s="92"/>
      <c r="G288" s="92"/>
      <c r="H288" s="92"/>
      <c r="I288" s="92"/>
      <c r="J288" s="191"/>
      <c r="K288" s="460">
        <f>SUM(K290:K291)</f>
        <v>12747.263999999999</v>
      </c>
      <c r="L288" s="106" t="s">
        <v>6533</v>
      </c>
      <c r="M288" s="175"/>
      <c r="N288" s="220"/>
      <c r="P288" s="177"/>
    </row>
    <row r="289" spans="2:14" ht="25.5">
      <c r="B289" s="358" t="s">
        <v>6729</v>
      </c>
      <c r="C289" s="64"/>
      <c r="D289" s="64"/>
      <c r="E289" s="148" t="s">
        <v>6657</v>
      </c>
      <c r="F289" s="92"/>
      <c r="G289" s="92"/>
      <c r="H289" s="349" t="s">
        <v>6658</v>
      </c>
      <c r="I289" s="92"/>
      <c r="J289" s="191"/>
      <c r="K289" s="459"/>
      <c r="L289" s="121"/>
      <c r="M289" s="192"/>
      <c r="N289" s="193"/>
    </row>
    <row r="290" spans="2:14">
      <c r="B290" s="358"/>
      <c r="C290" s="64"/>
      <c r="D290" s="64"/>
      <c r="E290" s="206">
        <f>K283</f>
        <v>637.36320000000001</v>
      </c>
      <c r="F290" s="106"/>
      <c r="G290" s="106"/>
      <c r="H290" s="196">
        <v>20</v>
      </c>
      <c r="I290" s="92"/>
      <c r="J290" s="129"/>
      <c r="K290" s="132">
        <f>H290*E290</f>
        <v>12747.263999999999</v>
      </c>
      <c r="L290" s="121"/>
      <c r="M290" s="192"/>
      <c r="N290" s="193"/>
    </row>
    <row r="291" spans="2:14">
      <c r="B291" s="365"/>
      <c r="C291" s="172"/>
      <c r="D291" s="172"/>
      <c r="E291" s="206"/>
      <c r="F291" s="106"/>
      <c r="G291" s="106"/>
      <c r="H291" s="106"/>
      <c r="I291" s="92"/>
      <c r="J291" s="191"/>
      <c r="K291" s="132"/>
      <c r="L291" s="121"/>
      <c r="M291" s="192"/>
      <c r="N291" s="193"/>
    </row>
    <row r="292" spans="2:14" ht="13.5" thickBot="1">
      <c r="B292" s="358"/>
      <c r="C292" s="64"/>
      <c r="D292" s="64"/>
      <c r="E292" s="206"/>
      <c r="F292" s="92"/>
      <c r="G292" s="92"/>
      <c r="H292" s="92"/>
      <c r="I292" s="92"/>
      <c r="J292" s="191"/>
      <c r="K292" s="459"/>
      <c r="L292" s="121"/>
      <c r="M292" s="192"/>
      <c r="N292" s="193"/>
    </row>
    <row r="293" spans="2:14" ht="13.5" thickBot="1">
      <c r="B293" s="359"/>
      <c r="C293" s="170"/>
      <c r="D293" s="170"/>
      <c r="E293" s="685" t="s">
        <v>6633</v>
      </c>
      <c r="F293" s="686"/>
      <c r="G293" s="686"/>
      <c r="H293" s="686"/>
      <c r="I293" s="686"/>
      <c r="J293" s="687"/>
      <c r="K293" s="458"/>
      <c r="L293" s="127"/>
      <c r="M293" s="175"/>
      <c r="N293" s="199"/>
    </row>
    <row r="294" spans="2:14" ht="15" hidden="1">
      <c r="B294" s="358"/>
      <c r="C294" s="176" t="e">
        <f>'3-COMPO.ADM.PRF '!#REF!</f>
        <v>#REF!</v>
      </c>
      <c r="D294" s="142" t="s">
        <v>6992</v>
      </c>
      <c r="E294" s="207" t="s">
        <v>6045</v>
      </c>
      <c r="F294" s="106"/>
      <c r="G294" s="106"/>
      <c r="H294" s="106"/>
      <c r="I294" s="106"/>
      <c r="J294" s="129"/>
      <c r="K294" s="460">
        <f>SUM(K296)</f>
        <v>0</v>
      </c>
      <c r="L294" s="106" t="s">
        <v>6624</v>
      </c>
      <c r="M294" s="208"/>
      <c r="N294" s="209"/>
    </row>
    <row r="295" spans="2:14" ht="25.5" hidden="1">
      <c r="B295" s="360" t="s">
        <v>6623</v>
      </c>
      <c r="C295" s="64"/>
      <c r="D295" s="64"/>
      <c r="E295" s="144" t="s">
        <v>6606</v>
      </c>
      <c r="F295" s="106"/>
      <c r="G295" s="96" t="s">
        <v>6530</v>
      </c>
      <c r="H295" s="106"/>
      <c r="I295" s="106"/>
      <c r="J295" s="129"/>
      <c r="K295" s="132"/>
      <c r="L295" s="106"/>
      <c r="M295" s="192"/>
      <c r="N295" s="193"/>
    </row>
    <row r="296" spans="2:14" hidden="1">
      <c r="B296" s="358"/>
      <c r="C296" s="64"/>
      <c r="D296" s="64"/>
      <c r="E296" s="205">
        <v>1</v>
      </c>
      <c r="F296" s="106"/>
      <c r="G296" s="196">
        <v>0</v>
      </c>
      <c r="H296" s="106"/>
      <c r="I296" s="106"/>
      <c r="J296" s="129"/>
      <c r="K296" s="459">
        <f>E296*G296</f>
        <v>0</v>
      </c>
      <c r="L296" s="106"/>
      <c r="M296" s="192"/>
      <c r="N296" s="193"/>
    </row>
    <row r="297" spans="2:14" hidden="1">
      <c r="B297" s="358"/>
      <c r="C297" s="64"/>
      <c r="D297" s="64"/>
      <c r="E297" s="206"/>
      <c r="F297" s="106"/>
      <c r="G297" s="106"/>
      <c r="H297" s="106"/>
      <c r="I297" s="106"/>
      <c r="J297" s="129"/>
      <c r="K297" s="132"/>
      <c r="L297" s="106"/>
      <c r="M297" s="192"/>
      <c r="N297" s="193"/>
    </row>
    <row r="298" spans="2:14" ht="15" hidden="1">
      <c r="B298" s="358"/>
      <c r="C298" s="142" t="s">
        <v>12021</v>
      </c>
      <c r="D298" s="142" t="s">
        <v>11</v>
      </c>
      <c r="E298" s="207" t="s">
        <v>6631</v>
      </c>
      <c r="F298" s="106"/>
      <c r="G298" s="106"/>
      <c r="H298" s="106"/>
      <c r="I298" s="106"/>
      <c r="J298" s="129"/>
      <c r="K298" s="460">
        <f>SUM(K300:K301)</f>
        <v>0</v>
      </c>
      <c r="L298" s="106" t="s">
        <v>97</v>
      </c>
      <c r="M298" s="91">
        <f>K298*0.15</f>
        <v>0</v>
      </c>
      <c r="N298" s="129" t="s">
        <v>98</v>
      </c>
    </row>
    <row r="299" spans="2:14" ht="25.5" hidden="1">
      <c r="B299" s="360" t="s">
        <v>6625</v>
      </c>
      <c r="C299" s="64"/>
      <c r="D299" s="64"/>
      <c r="E299" s="148" t="s">
        <v>7035</v>
      </c>
      <c r="F299" s="349" t="s">
        <v>7036</v>
      </c>
      <c r="G299" s="106" t="s">
        <v>6135</v>
      </c>
      <c r="H299" s="106"/>
      <c r="I299" s="106"/>
      <c r="J299" s="129"/>
      <c r="K299" s="132"/>
      <c r="L299" s="106"/>
      <c r="M299" s="194"/>
      <c r="N299" s="195"/>
    </row>
    <row r="300" spans="2:14" hidden="1">
      <c r="B300" s="364" t="s">
        <v>7034</v>
      </c>
      <c r="C300" s="64"/>
      <c r="D300" s="64"/>
      <c r="E300" s="158">
        <f>K205</f>
        <v>50</v>
      </c>
      <c r="F300" s="137">
        <v>1</v>
      </c>
      <c r="G300" s="196">
        <v>0</v>
      </c>
      <c r="H300" s="106"/>
      <c r="I300" s="106"/>
      <c r="J300" s="129"/>
      <c r="K300" s="132">
        <f>G300*F300*E300</f>
        <v>0</v>
      </c>
      <c r="L300" s="121"/>
      <c r="M300" s="192"/>
      <c r="N300" s="210"/>
    </row>
    <row r="301" spans="2:14" hidden="1">
      <c r="B301" s="358"/>
      <c r="C301" s="64"/>
      <c r="D301" s="64"/>
      <c r="E301" s="158">
        <v>0</v>
      </c>
      <c r="F301" s="137">
        <v>0</v>
      </c>
      <c r="G301" s="196">
        <v>0</v>
      </c>
      <c r="H301" s="106"/>
      <c r="I301" s="106"/>
      <c r="J301" s="129"/>
      <c r="K301" s="132">
        <f>G301*F301*E301</f>
        <v>0</v>
      </c>
      <c r="L301" s="121"/>
      <c r="M301" s="192"/>
      <c r="N301" s="210"/>
    </row>
    <row r="302" spans="2:14" hidden="1">
      <c r="B302" s="358"/>
      <c r="C302" s="64"/>
      <c r="D302" s="64"/>
      <c r="E302" s="206"/>
      <c r="F302" s="106"/>
      <c r="G302" s="106"/>
      <c r="H302" s="106"/>
      <c r="I302" s="106"/>
      <c r="J302" s="129"/>
      <c r="K302" s="132"/>
      <c r="L302" s="106"/>
      <c r="M302" s="192"/>
      <c r="N302" s="193"/>
    </row>
    <row r="303" spans="2:14" ht="15" hidden="1">
      <c r="B303" s="358"/>
      <c r="C303" s="64">
        <v>85335</v>
      </c>
      <c r="D303" s="142" t="s">
        <v>11</v>
      </c>
      <c r="E303" s="207" t="s">
        <v>6049</v>
      </c>
      <c r="F303" s="106"/>
      <c r="G303" s="106"/>
      <c r="H303" s="106"/>
      <c r="I303" s="106"/>
      <c r="J303" s="129"/>
      <c r="K303" s="460">
        <f>SUM(K305)</f>
        <v>0</v>
      </c>
      <c r="L303" s="106" t="s">
        <v>6040</v>
      </c>
      <c r="M303" s="91">
        <f>K303*0.25*0.12*1</f>
        <v>0</v>
      </c>
      <c r="N303" s="129" t="s">
        <v>98</v>
      </c>
    </row>
    <row r="304" spans="2:14" ht="25.5" hidden="1">
      <c r="B304" s="360" t="s">
        <v>6626</v>
      </c>
      <c r="C304" s="64"/>
      <c r="D304" s="64"/>
      <c r="E304" s="206"/>
      <c r="F304" s="96" t="s">
        <v>6638</v>
      </c>
      <c r="G304" s="349" t="s">
        <v>6639</v>
      </c>
      <c r="H304" s="106"/>
      <c r="I304" s="106"/>
      <c r="J304" s="129"/>
      <c r="K304" s="132"/>
      <c r="L304" s="106"/>
      <c r="M304" s="211"/>
      <c r="N304" s="210"/>
    </row>
    <row r="305" spans="2:14" hidden="1">
      <c r="B305" s="358"/>
      <c r="C305" s="64"/>
      <c r="D305" s="64"/>
      <c r="E305" s="206"/>
      <c r="F305" s="137">
        <v>0</v>
      </c>
      <c r="G305" s="196">
        <v>1</v>
      </c>
      <c r="H305" s="92"/>
      <c r="I305" s="106"/>
      <c r="J305" s="129"/>
      <c r="K305" s="132">
        <f>G305*F305</f>
        <v>0</v>
      </c>
      <c r="L305" s="121"/>
      <c r="M305" s="211"/>
      <c r="N305" s="210"/>
    </row>
    <row r="306" spans="2:14" hidden="1">
      <c r="B306" s="358"/>
      <c r="C306" s="64"/>
      <c r="D306" s="64"/>
      <c r="E306" s="206"/>
      <c r="F306" s="106"/>
      <c r="G306" s="106"/>
      <c r="H306" s="106"/>
      <c r="I306" s="106"/>
      <c r="J306" s="129"/>
      <c r="K306" s="132"/>
      <c r="L306" s="106"/>
      <c r="M306" s="211"/>
      <c r="N306" s="210"/>
    </row>
    <row r="307" spans="2:14" ht="15" hidden="1">
      <c r="B307" s="358"/>
      <c r="C307" s="142" t="s">
        <v>5996</v>
      </c>
      <c r="D307" s="142" t="s">
        <v>11</v>
      </c>
      <c r="E307" s="207" t="s">
        <v>6053</v>
      </c>
      <c r="F307" s="106"/>
      <c r="G307" s="106"/>
      <c r="H307" s="106"/>
      <c r="I307" s="106"/>
      <c r="J307" s="129"/>
      <c r="K307" s="460">
        <f>SUM(K309:K310)</f>
        <v>0</v>
      </c>
      <c r="L307" s="106" t="s">
        <v>98</v>
      </c>
      <c r="M307" s="192"/>
      <c r="N307" s="193"/>
    </row>
    <row r="308" spans="2:14" ht="24" hidden="1" customHeight="1">
      <c r="B308" s="360" t="s">
        <v>6632</v>
      </c>
      <c r="C308" s="64"/>
      <c r="D308" s="64"/>
      <c r="E308" s="144" t="s">
        <v>6637</v>
      </c>
      <c r="F308" s="96" t="s">
        <v>6638</v>
      </c>
      <c r="G308" s="96" t="s">
        <v>6640</v>
      </c>
      <c r="H308" s="106"/>
      <c r="I308" s="106"/>
      <c r="J308" s="129"/>
      <c r="K308" s="132"/>
      <c r="L308" s="106"/>
      <c r="M308" s="192"/>
      <c r="N308" s="193"/>
    </row>
    <row r="309" spans="2:14" ht="25.5" hidden="1">
      <c r="B309" s="358" t="s">
        <v>6634</v>
      </c>
      <c r="C309" s="64"/>
      <c r="D309" s="64"/>
      <c r="E309" s="158">
        <v>0</v>
      </c>
      <c r="F309" s="137">
        <v>0</v>
      </c>
      <c r="G309" s="137">
        <v>1.2</v>
      </c>
      <c r="H309" s="106"/>
      <c r="I309" s="106"/>
      <c r="J309" s="129"/>
      <c r="K309" s="132">
        <f>G309*F309*E309</f>
        <v>0</v>
      </c>
      <c r="L309" s="121"/>
      <c r="M309" s="192"/>
      <c r="N309" s="193"/>
    </row>
    <row r="310" spans="2:14" hidden="1">
      <c r="B310" s="358"/>
      <c r="C310" s="64"/>
      <c r="D310" s="64"/>
      <c r="E310" s="158">
        <v>0</v>
      </c>
      <c r="F310" s="137">
        <v>0</v>
      </c>
      <c r="G310" s="137">
        <v>1.2</v>
      </c>
      <c r="H310" s="106"/>
      <c r="I310" s="106"/>
      <c r="J310" s="129"/>
      <c r="K310" s="132">
        <f>H310*G310*F310*E310</f>
        <v>0</v>
      </c>
      <c r="L310" s="121"/>
      <c r="M310" s="192"/>
      <c r="N310" s="193"/>
    </row>
    <row r="311" spans="2:14" hidden="1">
      <c r="B311" s="358"/>
      <c r="C311" s="64"/>
      <c r="D311" s="64"/>
      <c r="E311" s="200"/>
      <c r="F311" s="92"/>
      <c r="G311" s="92"/>
      <c r="H311" s="92"/>
      <c r="I311" s="92"/>
      <c r="J311" s="191"/>
      <c r="K311" s="459"/>
      <c r="L311" s="121"/>
      <c r="M311" s="192"/>
      <c r="N311" s="193"/>
    </row>
    <row r="312" spans="2:14" ht="15" hidden="1">
      <c r="B312" s="358"/>
      <c r="C312" s="64">
        <v>72961</v>
      </c>
      <c r="D312" s="142" t="s">
        <v>11</v>
      </c>
      <c r="E312" s="207" t="s">
        <v>6051</v>
      </c>
      <c r="F312" s="106"/>
      <c r="G312" s="106"/>
      <c r="H312" s="106"/>
      <c r="I312" s="106"/>
      <c r="J312" s="129"/>
      <c r="K312" s="460">
        <f>SUM(K314:K315)</f>
        <v>0</v>
      </c>
      <c r="L312" s="106" t="s">
        <v>97</v>
      </c>
      <c r="M312" s="192"/>
      <c r="N312" s="193"/>
    </row>
    <row r="313" spans="2:14" ht="76.5" hidden="1">
      <c r="B313" s="360" t="s">
        <v>6635</v>
      </c>
      <c r="C313" s="64"/>
      <c r="D313" s="64"/>
      <c r="E313" s="148" t="s">
        <v>7035</v>
      </c>
      <c r="F313" s="349" t="s">
        <v>7036</v>
      </c>
      <c r="G313" s="349" t="s">
        <v>6639</v>
      </c>
      <c r="H313" s="106"/>
      <c r="I313" s="106"/>
      <c r="J313" s="129"/>
      <c r="K313" s="132"/>
      <c r="L313" s="106"/>
      <c r="M313" s="192"/>
      <c r="N313" s="193"/>
    </row>
    <row r="314" spans="2:14" hidden="1">
      <c r="B314" s="364" t="s">
        <v>7034</v>
      </c>
      <c r="C314" s="64"/>
      <c r="D314" s="64"/>
      <c r="E314" s="158">
        <f>E300</f>
        <v>50</v>
      </c>
      <c r="F314" s="137">
        <v>1</v>
      </c>
      <c r="G314" s="196">
        <v>0</v>
      </c>
      <c r="H314" s="106"/>
      <c r="I314" s="106"/>
      <c r="J314" s="129"/>
      <c r="K314" s="132">
        <f>G314*F314*E314</f>
        <v>0</v>
      </c>
      <c r="L314" s="121"/>
      <c r="M314" s="192"/>
      <c r="N314" s="193"/>
    </row>
    <row r="315" spans="2:14" hidden="1">
      <c r="B315" s="358"/>
      <c r="C315" s="64"/>
      <c r="D315" s="64"/>
      <c r="E315" s="158">
        <v>0</v>
      </c>
      <c r="F315" s="137">
        <v>0</v>
      </c>
      <c r="G315" s="196">
        <v>0</v>
      </c>
      <c r="H315" s="106"/>
      <c r="I315" s="106"/>
      <c r="J315" s="129"/>
      <c r="K315" s="132">
        <f>G315*F315*E315</f>
        <v>0</v>
      </c>
      <c r="L315" s="106"/>
      <c r="M315" s="192"/>
      <c r="N315" s="193"/>
    </row>
    <row r="316" spans="2:14" hidden="1">
      <c r="B316" s="358"/>
      <c r="C316" s="64"/>
      <c r="D316" s="64"/>
      <c r="E316" s="206"/>
      <c r="F316" s="106"/>
      <c r="G316" s="106"/>
      <c r="H316" s="106"/>
      <c r="I316" s="106"/>
      <c r="J316" s="129"/>
      <c r="K316" s="132"/>
      <c r="L316" s="106"/>
      <c r="M316" s="192"/>
      <c r="N316" s="193"/>
    </row>
    <row r="317" spans="2:14" ht="15" hidden="1">
      <c r="B317" s="358"/>
      <c r="C317" s="64">
        <v>79472</v>
      </c>
      <c r="D317" s="142" t="s">
        <v>11</v>
      </c>
      <c r="E317" s="207" t="s">
        <v>7027</v>
      </c>
      <c r="F317" s="106"/>
      <c r="G317" s="106"/>
      <c r="H317" s="106"/>
      <c r="I317" s="106"/>
      <c r="J317" s="129"/>
      <c r="K317" s="460">
        <f>SUM(K319:K320)</f>
        <v>0</v>
      </c>
      <c r="L317" s="106" t="s">
        <v>97</v>
      </c>
      <c r="M317" s="192"/>
      <c r="N317" s="193"/>
    </row>
    <row r="318" spans="2:14" ht="76.5" hidden="1">
      <c r="B318" s="360" t="s">
        <v>6636</v>
      </c>
      <c r="C318" s="64"/>
      <c r="D318" s="64"/>
      <c r="E318" s="144" t="s">
        <v>6637</v>
      </c>
      <c r="F318" s="96" t="s">
        <v>6638</v>
      </c>
      <c r="G318" s="349" t="s">
        <v>6639</v>
      </c>
      <c r="H318" s="106"/>
      <c r="I318" s="106"/>
      <c r="J318" s="129"/>
      <c r="K318" s="132"/>
      <c r="L318" s="106"/>
      <c r="M318" s="192"/>
      <c r="N318" s="193"/>
    </row>
    <row r="319" spans="2:14" hidden="1">
      <c r="B319" s="358"/>
      <c r="C319" s="64"/>
      <c r="D319" s="64"/>
      <c r="E319" s="158">
        <v>0</v>
      </c>
      <c r="F319" s="137">
        <v>0</v>
      </c>
      <c r="G319" s="196">
        <v>0</v>
      </c>
      <c r="H319" s="106"/>
      <c r="I319" s="106"/>
      <c r="J319" s="129"/>
      <c r="K319" s="132">
        <f>G319*F319*E319</f>
        <v>0</v>
      </c>
      <c r="L319" s="121"/>
      <c r="M319" s="192"/>
      <c r="N319" s="193"/>
    </row>
    <row r="320" spans="2:14" hidden="1">
      <c r="B320" s="358"/>
      <c r="C320" s="64"/>
      <c r="D320" s="64"/>
      <c r="E320" s="158">
        <v>0</v>
      </c>
      <c r="F320" s="137">
        <v>0</v>
      </c>
      <c r="G320" s="196">
        <v>0</v>
      </c>
      <c r="H320" s="106"/>
      <c r="I320" s="106"/>
      <c r="J320" s="129"/>
      <c r="K320" s="132">
        <f>H320*F320*E320</f>
        <v>0</v>
      </c>
      <c r="L320" s="121"/>
      <c r="M320" s="192"/>
      <c r="N320" s="193"/>
    </row>
    <row r="321" spans="2:15" hidden="1">
      <c r="B321" s="358"/>
      <c r="C321" s="64"/>
      <c r="D321" s="64"/>
      <c r="E321" s="206"/>
      <c r="F321" s="106"/>
      <c r="G321" s="106"/>
      <c r="H321" s="106"/>
      <c r="I321" s="106"/>
      <c r="J321" s="129"/>
      <c r="K321" s="132"/>
      <c r="L321" s="106"/>
      <c r="M321" s="192"/>
      <c r="N321" s="193"/>
      <c r="O321" s="212"/>
    </row>
    <row r="322" spans="2:15" ht="15" hidden="1">
      <c r="B322" s="358"/>
      <c r="C322" s="176" t="e">
        <f>'3-COMPO.ADM.PRF '!#REF!</f>
        <v>#REF!</v>
      </c>
      <c r="D322" s="142" t="s">
        <v>6992</v>
      </c>
      <c r="E322" s="207" t="s">
        <v>6057</v>
      </c>
      <c r="F322" s="106"/>
      <c r="G322" s="106"/>
      <c r="H322" s="106"/>
      <c r="I322" s="106"/>
      <c r="J322" s="129"/>
      <c r="K322" s="460">
        <f>SUM(K324:K329)</f>
        <v>0</v>
      </c>
      <c r="L322" s="106" t="s">
        <v>98</v>
      </c>
      <c r="M322" s="192"/>
      <c r="N322" s="193"/>
      <c r="O322" s="212"/>
    </row>
    <row r="323" spans="2:15" ht="51" hidden="1">
      <c r="B323" s="360" t="s">
        <v>6644</v>
      </c>
      <c r="C323" s="64"/>
      <c r="D323" s="64"/>
      <c r="E323" s="148" t="s">
        <v>7035</v>
      </c>
      <c r="F323" s="349" t="s">
        <v>7036</v>
      </c>
      <c r="G323" s="96" t="s">
        <v>6643</v>
      </c>
      <c r="H323" s="349" t="s">
        <v>6642</v>
      </c>
      <c r="I323" s="349" t="s">
        <v>6056</v>
      </c>
      <c r="J323" s="159"/>
      <c r="K323" s="132"/>
      <c r="L323" s="106"/>
      <c r="M323" s="192"/>
      <c r="N323" s="193"/>
      <c r="O323" s="212"/>
    </row>
    <row r="324" spans="2:15" ht="25.5" hidden="1">
      <c r="B324" s="364" t="s">
        <v>7037</v>
      </c>
      <c r="C324" s="64"/>
      <c r="D324" s="64"/>
      <c r="E324" s="158">
        <v>266.33</v>
      </c>
      <c r="F324" s="133">
        <v>1</v>
      </c>
      <c r="G324" s="137">
        <v>0.3</v>
      </c>
      <c r="H324" s="133">
        <v>0</v>
      </c>
      <c r="I324" s="137">
        <v>1.3</v>
      </c>
      <c r="J324" s="159"/>
      <c r="K324" s="132">
        <f>E324*F324*G324*H324*I324</f>
        <v>0</v>
      </c>
      <c r="L324" s="106"/>
      <c r="M324" s="192"/>
      <c r="N324" s="193"/>
      <c r="O324" s="212"/>
    </row>
    <row r="325" spans="2:15" hidden="1">
      <c r="B325" s="358"/>
      <c r="C325" s="64"/>
      <c r="D325" s="64"/>
      <c r="E325" s="144"/>
      <c r="F325" s="92"/>
      <c r="G325" s="96"/>
      <c r="H325" s="92"/>
      <c r="I325" s="96"/>
      <c r="J325" s="159"/>
      <c r="K325" s="132"/>
      <c r="L325" s="106"/>
      <c r="M325" s="192"/>
      <c r="N325" s="193"/>
      <c r="O325" s="212"/>
    </row>
    <row r="326" spans="2:15" ht="38.25" hidden="1">
      <c r="B326" s="360" t="s">
        <v>6645</v>
      </c>
      <c r="C326" s="64"/>
      <c r="D326" s="64"/>
      <c r="E326" s="148" t="s">
        <v>6637</v>
      </c>
      <c r="F326" s="349" t="s">
        <v>6649</v>
      </c>
      <c r="G326" s="96"/>
      <c r="H326" s="349" t="s">
        <v>6642</v>
      </c>
      <c r="I326" s="349" t="s">
        <v>6056</v>
      </c>
      <c r="J326" s="159"/>
      <c r="K326" s="132"/>
      <c r="L326" s="106"/>
      <c r="M326" s="192"/>
      <c r="N326" s="193"/>
      <c r="O326" s="212"/>
    </row>
    <row r="327" spans="2:15" ht="25.5" hidden="1">
      <c r="B327" s="358" t="s">
        <v>6646</v>
      </c>
      <c r="C327" s="64"/>
      <c r="D327" s="64"/>
      <c r="E327" s="158">
        <v>35.72</v>
      </c>
      <c r="F327" s="133">
        <v>44.82</v>
      </c>
      <c r="G327" s="96"/>
      <c r="H327" s="133">
        <v>0</v>
      </c>
      <c r="I327" s="137">
        <v>1.3</v>
      </c>
      <c r="J327" s="159"/>
      <c r="K327" s="132">
        <f>E327*F327*H327*I327</f>
        <v>0</v>
      </c>
      <c r="L327" s="106"/>
      <c r="M327" s="192"/>
      <c r="N327" s="193"/>
      <c r="O327" s="212"/>
    </row>
    <row r="328" spans="2:15" ht="25.5" hidden="1">
      <c r="B328" s="358" t="s">
        <v>6647</v>
      </c>
      <c r="C328" s="64"/>
      <c r="D328" s="64"/>
      <c r="E328" s="158">
        <v>22.63</v>
      </c>
      <c r="F328" s="133">
        <v>66.680000000000007</v>
      </c>
      <c r="G328" s="96"/>
      <c r="H328" s="133">
        <v>0</v>
      </c>
      <c r="I328" s="137">
        <v>1.3</v>
      </c>
      <c r="J328" s="159"/>
      <c r="K328" s="132">
        <f>E328*F328*H328*I328</f>
        <v>0</v>
      </c>
      <c r="L328" s="106"/>
      <c r="M328" s="192"/>
      <c r="N328" s="193"/>
      <c r="O328" s="212"/>
    </row>
    <row r="329" spans="2:15" ht="25.5" hidden="1">
      <c r="B329" s="358" t="s">
        <v>6648</v>
      </c>
      <c r="C329" s="64"/>
      <c r="D329" s="64"/>
      <c r="E329" s="158">
        <v>25.65</v>
      </c>
      <c r="F329" s="133">
        <v>48.13</v>
      </c>
      <c r="G329" s="96"/>
      <c r="H329" s="133">
        <v>0</v>
      </c>
      <c r="I329" s="137">
        <v>1</v>
      </c>
      <c r="J329" s="159"/>
      <c r="K329" s="132">
        <f>E329*F329*H329*I329</f>
        <v>0</v>
      </c>
      <c r="L329" s="106"/>
      <c r="M329" s="192"/>
      <c r="N329" s="193"/>
      <c r="O329" s="212"/>
    </row>
    <row r="330" spans="2:15" hidden="1">
      <c r="B330" s="358"/>
      <c r="C330" s="64"/>
      <c r="D330" s="64"/>
      <c r="E330" s="206"/>
      <c r="F330" s="106"/>
      <c r="G330" s="106"/>
      <c r="H330" s="106"/>
      <c r="I330" s="106"/>
      <c r="J330" s="129"/>
      <c r="K330" s="132"/>
      <c r="L330" s="106"/>
      <c r="M330" s="192"/>
      <c r="N330" s="193"/>
      <c r="O330" s="212"/>
    </row>
    <row r="331" spans="2:15" hidden="1">
      <c r="B331" s="358"/>
      <c r="C331" s="64"/>
      <c r="D331" s="64"/>
      <c r="E331" s="206"/>
      <c r="F331" s="106"/>
      <c r="G331" s="106"/>
      <c r="H331" s="106"/>
      <c r="I331" s="106"/>
      <c r="J331" s="129"/>
      <c r="K331" s="132"/>
      <c r="L331" s="106"/>
      <c r="M331" s="192"/>
      <c r="N331" s="193"/>
      <c r="O331" s="212"/>
    </row>
    <row r="332" spans="2:15" ht="15" hidden="1">
      <c r="B332" s="358"/>
      <c r="C332" s="176" t="e">
        <f>'3-COMPO.ADM.PRF '!#REF!</f>
        <v>#REF!</v>
      </c>
      <c r="D332" s="142" t="s">
        <v>6992</v>
      </c>
      <c r="E332" s="207" t="s">
        <v>6058</v>
      </c>
      <c r="F332" s="106"/>
      <c r="G332" s="106"/>
      <c r="H332" s="106"/>
      <c r="I332" s="106"/>
      <c r="J332" s="129"/>
      <c r="K332" s="460">
        <f>SUM(K334:K339)</f>
        <v>0</v>
      </c>
      <c r="L332" s="106" t="s">
        <v>98</v>
      </c>
      <c r="M332" s="192"/>
      <c r="N332" s="193"/>
      <c r="O332" s="212"/>
    </row>
    <row r="333" spans="2:15" ht="51" hidden="1">
      <c r="B333" s="360" t="s">
        <v>6650</v>
      </c>
      <c r="C333" s="64"/>
      <c r="D333" s="64"/>
      <c r="E333" s="148" t="s">
        <v>6637</v>
      </c>
      <c r="F333" s="96" t="s">
        <v>6638</v>
      </c>
      <c r="G333" s="96" t="s">
        <v>6643</v>
      </c>
      <c r="H333" s="349" t="s">
        <v>6642</v>
      </c>
      <c r="I333" s="349" t="s">
        <v>6056</v>
      </c>
      <c r="J333" s="159"/>
      <c r="K333" s="132"/>
      <c r="L333" s="106"/>
      <c r="M333" s="192"/>
      <c r="N333" s="193"/>
      <c r="O333" s="212"/>
    </row>
    <row r="334" spans="2:15" hidden="1">
      <c r="B334" s="358"/>
      <c r="C334" s="64"/>
      <c r="D334" s="64"/>
      <c r="E334" s="158">
        <v>0</v>
      </c>
      <c r="F334" s="133">
        <v>0</v>
      </c>
      <c r="G334" s="137">
        <v>0</v>
      </c>
      <c r="H334" s="133">
        <v>0</v>
      </c>
      <c r="I334" s="51">
        <v>1.3</v>
      </c>
      <c r="J334" s="159"/>
      <c r="K334" s="132">
        <f>E334*F334*G334*H334*I334</f>
        <v>0</v>
      </c>
      <c r="L334" s="106"/>
      <c r="M334" s="192"/>
      <c r="N334" s="193"/>
      <c r="O334" s="212"/>
    </row>
    <row r="335" spans="2:15" hidden="1">
      <c r="B335" s="358"/>
      <c r="C335" s="64"/>
      <c r="D335" s="64"/>
      <c r="E335" s="206"/>
      <c r="F335" s="106"/>
      <c r="G335" s="106"/>
      <c r="H335" s="106"/>
      <c r="I335" s="106"/>
      <c r="J335" s="129"/>
      <c r="K335" s="132"/>
      <c r="L335" s="106"/>
      <c r="M335" s="192"/>
      <c r="N335" s="193"/>
      <c r="O335" s="212"/>
    </row>
    <row r="336" spans="2:15" ht="38.25" hidden="1">
      <c r="B336" s="360" t="s">
        <v>6645</v>
      </c>
      <c r="C336" s="64"/>
      <c r="D336" s="64"/>
      <c r="E336" s="148" t="s">
        <v>6637</v>
      </c>
      <c r="F336" s="349" t="s">
        <v>6649</v>
      </c>
      <c r="G336" s="96"/>
      <c r="H336" s="349" t="s">
        <v>6642</v>
      </c>
      <c r="I336" s="349" t="s">
        <v>6056</v>
      </c>
      <c r="J336" s="159"/>
      <c r="K336" s="132"/>
      <c r="L336" s="106"/>
      <c r="M336" s="192"/>
      <c r="N336" s="193"/>
      <c r="O336" s="212"/>
    </row>
    <row r="337" spans="2:14" hidden="1">
      <c r="B337" s="358"/>
      <c r="C337" s="64"/>
      <c r="D337" s="64"/>
      <c r="E337" s="158">
        <v>0</v>
      </c>
      <c r="F337" s="133">
        <v>0</v>
      </c>
      <c r="G337" s="51"/>
      <c r="H337" s="133">
        <v>0</v>
      </c>
      <c r="I337" s="51">
        <v>1.3</v>
      </c>
      <c r="J337" s="159"/>
      <c r="K337" s="132">
        <f>E337*F337*H337*I337</f>
        <v>0</v>
      </c>
      <c r="L337" s="121"/>
      <c r="M337" s="192"/>
      <c r="N337" s="193"/>
    </row>
    <row r="338" spans="2:14" hidden="1">
      <c r="B338" s="358"/>
      <c r="C338" s="64"/>
      <c r="D338" s="64"/>
      <c r="E338" s="158">
        <v>0</v>
      </c>
      <c r="F338" s="133">
        <v>0</v>
      </c>
      <c r="G338" s="51"/>
      <c r="H338" s="133">
        <v>0</v>
      </c>
      <c r="I338" s="51">
        <v>1.3</v>
      </c>
      <c r="J338" s="159"/>
      <c r="K338" s="132">
        <f>E338*F338*H338*I338</f>
        <v>0</v>
      </c>
      <c r="L338" s="121"/>
      <c r="M338" s="192"/>
      <c r="N338" s="193"/>
    </row>
    <row r="339" spans="2:14" hidden="1">
      <c r="B339" s="358"/>
      <c r="C339" s="64"/>
      <c r="D339" s="64"/>
      <c r="E339" s="158">
        <v>0</v>
      </c>
      <c r="F339" s="133">
        <v>0</v>
      </c>
      <c r="G339" s="51"/>
      <c r="H339" s="133">
        <v>0</v>
      </c>
      <c r="I339" s="51">
        <v>1</v>
      </c>
      <c r="J339" s="159"/>
      <c r="K339" s="132">
        <f>E339*F339*H339*I339</f>
        <v>0</v>
      </c>
      <c r="L339" s="121"/>
      <c r="M339" s="192"/>
      <c r="N339" s="193"/>
    </row>
    <row r="340" spans="2:14" hidden="1">
      <c r="B340" s="358"/>
      <c r="C340" s="64"/>
      <c r="D340" s="64"/>
      <c r="E340" s="206"/>
      <c r="F340" s="106"/>
      <c r="G340" s="106"/>
      <c r="H340" s="106"/>
      <c r="I340" s="106"/>
      <c r="J340" s="129"/>
      <c r="K340" s="132"/>
      <c r="L340" s="106"/>
      <c r="M340" s="192"/>
      <c r="N340" s="193"/>
    </row>
    <row r="341" spans="2:14" ht="44.25" hidden="1" customHeight="1">
      <c r="B341" s="358"/>
      <c r="C341" s="64">
        <v>72911</v>
      </c>
      <c r="D341" s="142" t="s">
        <v>11</v>
      </c>
      <c r="E341" s="673" t="s">
        <v>7030</v>
      </c>
      <c r="F341" s="674"/>
      <c r="G341" s="674"/>
      <c r="H341" s="674"/>
      <c r="I341" s="674"/>
      <c r="J341" s="675"/>
      <c r="K341" s="460">
        <f>SUM(K343:K348)</f>
        <v>0</v>
      </c>
      <c r="L341" s="106" t="s">
        <v>98</v>
      </c>
      <c r="M341" s="192"/>
      <c r="N341" s="193"/>
    </row>
    <row r="342" spans="2:14" ht="51" hidden="1">
      <c r="B342" s="360" t="s">
        <v>6644</v>
      </c>
      <c r="C342" s="64"/>
      <c r="D342" s="64"/>
      <c r="E342" s="148" t="s">
        <v>6637</v>
      </c>
      <c r="F342" s="96" t="s">
        <v>6638</v>
      </c>
      <c r="G342" s="96" t="s">
        <v>6643</v>
      </c>
      <c r="H342" s="349" t="s">
        <v>6642</v>
      </c>
      <c r="I342" s="349" t="s">
        <v>6056</v>
      </c>
      <c r="J342" s="159"/>
      <c r="K342" s="132"/>
      <c r="L342" s="106"/>
      <c r="M342" s="192"/>
      <c r="N342" s="193"/>
    </row>
    <row r="343" spans="2:14" hidden="1">
      <c r="B343" s="358"/>
      <c r="C343" s="64"/>
      <c r="D343" s="64"/>
      <c r="E343" s="158">
        <v>0</v>
      </c>
      <c r="F343" s="133">
        <v>0</v>
      </c>
      <c r="G343" s="137">
        <v>0</v>
      </c>
      <c r="H343" s="133">
        <v>0</v>
      </c>
      <c r="I343" s="51">
        <v>1.3</v>
      </c>
      <c r="J343" s="159"/>
      <c r="K343" s="132">
        <f>E343*F343*G343*H343*I343</f>
        <v>0</v>
      </c>
      <c r="L343" s="106"/>
      <c r="M343" s="192"/>
      <c r="N343" s="210"/>
    </row>
    <row r="344" spans="2:14" hidden="1">
      <c r="B344" s="358"/>
      <c r="C344" s="64"/>
      <c r="D344" s="64"/>
      <c r="E344" s="206"/>
      <c r="F344" s="106"/>
      <c r="G344" s="106"/>
      <c r="H344" s="106"/>
      <c r="I344" s="106"/>
      <c r="J344" s="129"/>
      <c r="K344" s="132"/>
      <c r="L344" s="106"/>
      <c r="M344" s="192"/>
      <c r="N344" s="193"/>
    </row>
    <row r="345" spans="2:14" ht="38.25" hidden="1">
      <c r="B345" s="360" t="s">
        <v>6645</v>
      </c>
      <c r="C345" s="64"/>
      <c r="D345" s="64"/>
      <c r="E345" s="148" t="s">
        <v>6637</v>
      </c>
      <c r="F345" s="349" t="s">
        <v>6649</v>
      </c>
      <c r="G345" s="96"/>
      <c r="H345" s="349" t="s">
        <v>6642</v>
      </c>
      <c r="I345" s="349" t="s">
        <v>6056</v>
      </c>
      <c r="J345" s="159"/>
      <c r="K345" s="132"/>
      <c r="L345" s="106"/>
      <c r="M345" s="192"/>
      <c r="N345" s="193"/>
    </row>
    <row r="346" spans="2:14" ht="25.5" hidden="1">
      <c r="B346" s="358" t="s">
        <v>6646</v>
      </c>
      <c r="C346" s="64"/>
      <c r="D346" s="64"/>
      <c r="E346" s="158">
        <v>35.72</v>
      </c>
      <c r="F346" s="133">
        <v>44.82</v>
      </c>
      <c r="G346" s="96"/>
      <c r="H346" s="133">
        <v>0</v>
      </c>
      <c r="I346" s="51">
        <v>1.3</v>
      </c>
      <c r="J346" s="159"/>
      <c r="K346" s="132">
        <f>E346*F346*H346*I346</f>
        <v>0</v>
      </c>
      <c r="L346" s="106"/>
      <c r="M346" s="192"/>
      <c r="N346" s="193"/>
    </row>
    <row r="347" spans="2:14" ht="25.5" hidden="1">
      <c r="B347" s="358" t="s">
        <v>6647</v>
      </c>
      <c r="C347" s="64"/>
      <c r="D347" s="64"/>
      <c r="E347" s="158">
        <v>22.63</v>
      </c>
      <c r="F347" s="133">
        <v>66.680000000000007</v>
      </c>
      <c r="G347" s="96"/>
      <c r="H347" s="133">
        <v>0</v>
      </c>
      <c r="I347" s="51">
        <v>1.3</v>
      </c>
      <c r="J347" s="159"/>
      <c r="K347" s="132">
        <f>E347*F347*H347*I347</f>
        <v>0</v>
      </c>
      <c r="L347" s="106"/>
      <c r="M347" s="192"/>
      <c r="N347" s="193"/>
    </row>
    <row r="348" spans="2:14" ht="25.5" hidden="1">
      <c r="B348" s="358" t="s">
        <v>6648</v>
      </c>
      <c r="C348" s="64"/>
      <c r="D348" s="64"/>
      <c r="E348" s="158">
        <v>25.65</v>
      </c>
      <c r="F348" s="133">
        <v>48.13</v>
      </c>
      <c r="G348" s="96"/>
      <c r="H348" s="133">
        <v>0</v>
      </c>
      <c r="I348" s="51">
        <v>1</v>
      </c>
      <c r="J348" s="159"/>
      <c r="K348" s="132">
        <f>E348*F348*H348*I348</f>
        <v>0</v>
      </c>
      <c r="L348" s="106"/>
      <c r="M348" s="192"/>
      <c r="N348" s="193"/>
    </row>
    <row r="349" spans="2:14" hidden="1">
      <c r="B349" s="358"/>
      <c r="C349" s="64"/>
      <c r="D349" s="64"/>
      <c r="E349" s="206"/>
      <c r="F349" s="106"/>
      <c r="G349" s="106"/>
      <c r="H349" s="106"/>
      <c r="I349" s="106"/>
      <c r="J349" s="129"/>
      <c r="K349" s="132"/>
      <c r="L349" s="106"/>
      <c r="M349" s="192"/>
      <c r="N349" s="193"/>
    </row>
    <row r="350" spans="2:14" ht="45" hidden="1" customHeight="1">
      <c r="B350" s="358"/>
      <c r="C350" s="64">
        <v>72911</v>
      </c>
      <c r="D350" s="142" t="s">
        <v>11</v>
      </c>
      <c r="E350" s="673" t="s">
        <v>7029</v>
      </c>
      <c r="F350" s="674"/>
      <c r="G350" s="674"/>
      <c r="H350" s="674"/>
      <c r="I350" s="674"/>
      <c r="J350" s="675"/>
      <c r="K350" s="460">
        <f>SUM(K352:K357)</f>
        <v>0</v>
      </c>
      <c r="L350" s="106" t="s">
        <v>98</v>
      </c>
      <c r="M350" s="192"/>
      <c r="N350" s="193"/>
    </row>
    <row r="351" spans="2:14" ht="25.5" hidden="1">
      <c r="B351" s="358"/>
      <c r="C351" s="64"/>
      <c r="D351" s="64"/>
      <c r="E351" s="148" t="s">
        <v>6637</v>
      </c>
      <c r="F351" s="96" t="s">
        <v>6638</v>
      </c>
      <c r="G351" s="96" t="s">
        <v>6643</v>
      </c>
      <c r="H351" s="349" t="s">
        <v>6642</v>
      </c>
      <c r="I351" s="349" t="s">
        <v>6056</v>
      </c>
      <c r="J351" s="129"/>
      <c r="K351" s="132"/>
      <c r="L351" s="106"/>
      <c r="M351" s="192"/>
      <c r="N351" s="193"/>
    </row>
    <row r="352" spans="2:14" hidden="1">
      <c r="B352" s="358"/>
      <c r="C352" s="64"/>
      <c r="D352" s="64"/>
      <c r="E352" s="158">
        <v>0</v>
      </c>
      <c r="F352" s="133">
        <v>0</v>
      </c>
      <c r="G352" s="137">
        <v>0</v>
      </c>
      <c r="H352" s="133">
        <v>0</v>
      </c>
      <c r="I352" s="51">
        <v>1.3</v>
      </c>
      <c r="J352" s="159"/>
      <c r="K352" s="132">
        <f>E352*F352*G352*H352*I352</f>
        <v>0</v>
      </c>
      <c r="L352" s="106"/>
      <c r="M352" s="192"/>
      <c r="N352" s="193"/>
    </row>
    <row r="353" spans="2:15" hidden="1">
      <c r="B353" s="358"/>
      <c r="C353" s="64"/>
      <c r="D353" s="64"/>
      <c r="E353" s="206"/>
      <c r="F353" s="106"/>
      <c r="G353" s="106"/>
      <c r="H353" s="106"/>
      <c r="I353" s="106"/>
      <c r="J353" s="129"/>
      <c r="K353" s="132"/>
      <c r="L353" s="106"/>
      <c r="M353" s="192"/>
      <c r="N353" s="193"/>
    </row>
    <row r="354" spans="2:15" ht="38.25" hidden="1">
      <c r="B354" s="360" t="s">
        <v>6645</v>
      </c>
      <c r="C354" s="64"/>
      <c r="D354" s="64"/>
      <c r="E354" s="148" t="s">
        <v>6637</v>
      </c>
      <c r="F354" s="349" t="s">
        <v>6649</v>
      </c>
      <c r="G354" s="96"/>
      <c r="H354" s="349" t="s">
        <v>6642</v>
      </c>
      <c r="I354" s="349" t="s">
        <v>6056</v>
      </c>
      <c r="J354" s="159"/>
      <c r="K354" s="132"/>
      <c r="L354" s="121"/>
      <c r="M354" s="192"/>
      <c r="N354" s="129"/>
    </row>
    <row r="355" spans="2:15" hidden="1">
      <c r="B355" s="358"/>
      <c r="C355" s="64"/>
      <c r="D355" s="64"/>
      <c r="E355" s="158">
        <v>0</v>
      </c>
      <c r="F355" s="133">
        <v>0</v>
      </c>
      <c r="G355" s="96"/>
      <c r="H355" s="133">
        <v>0</v>
      </c>
      <c r="I355" s="51">
        <v>1.3</v>
      </c>
      <c r="J355" s="159"/>
      <c r="K355" s="132">
        <f>E355*F355*H355*I355</f>
        <v>0</v>
      </c>
      <c r="L355" s="121"/>
      <c r="M355" s="192"/>
      <c r="N355" s="213"/>
      <c r="O355" s="214"/>
    </row>
    <row r="356" spans="2:15" hidden="1">
      <c r="B356" s="358"/>
      <c r="C356" s="64"/>
      <c r="D356" s="64"/>
      <c r="E356" s="158">
        <v>0</v>
      </c>
      <c r="F356" s="133">
        <v>0</v>
      </c>
      <c r="G356" s="96"/>
      <c r="H356" s="133">
        <v>0</v>
      </c>
      <c r="I356" s="51">
        <v>1.3</v>
      </c>
      <c r="J356" s="159"/>
      <c r="K356" s="132">
        <f>E356*F356*H356*I356</f>
        <v>0</v>
      </c>
      <c r="L356" s="121"/>
      <c r="M356" s="192"/>
      <c r="N356" s="215"/>
      <c r="O356" s="214"/>
    </row>
    <row r="357" spans="2:15" hidden="1">
      <c r="B357" s="358"/>
      <c r="C357" s="64"/>
      <c r="D357" s="64"/>
      <c r="E357" s="158">
        <v>0</v>
      </c>
      <c r="F357" s="133">
        <v>0</v>
      </c>
      <c r="G357" s="96"/>
      <c r="H357" s="133">
        <v>0</v>
      </c>
      <c r="I357" s="51">
        <v>1</v>
      </c>
      <c r="J357" s="159"/>
      <c r="K357" s="132">
        <f>E357*F357*H357*I357</f>
        <v>0</v>
      </c>
      <c r="L357" s="121"/>
      <c r="M357" s="192"/>
      <c r="N357" s="193"/>
    </row>
    <row r="358" spans="2:15" ht="24.75" hidden="1" customHeight="1">
      <c r="B358" s="364" t="s">
        <v>7055</v>
      </c>
      <c r="C358" s="176" t="e">
        <f>'3-COMPO.ADM.PRF '!#REF!</f>
        <v>#REF!</v>
      </c>
      <c r="D358" s="142" t="s">
        <v>6992</v>
      </c>
      <c r="E358" s="673" t="s">
        <v>7038</v>
      </c>
      <c r="F358" s="674"/>
      <c r="G358" s="674"/>
      <c r="H358" s="674"/>
      <c r="I358" s="674"/>
      <c r="J358" s="675"/>
      <c r="K358" s="460">
        <f>K322</f>
        <v>0</v>
      </c>
      <c r="L358" s="106" t="s">
        <v>98</v>
      </c>
      <c r="M358" s="192"/>
      <c r="N358" s="193"/>
    </row>
    <row r="359" spans="2:15" hidden="1">
      <c r="B359" s="358"/>
      <c r="C359" s="64"/>
      <c r="D359" s="64"/>
      <c r="E359" s="148"/>
      <c r="F359" s="349"/>
      <c r="G359" s="96"/>
      <c r="H359" s="349"/>
      <c r="I359" s="349"/>
      <c r="J359" s="159"/>
      <c r="K359" s="132"/>
      <c r="L359" s="106"/>
      <c r="M359" s="192"/>
      <c r="N359" s="193"/>
    </row>
    <row r="360" spans="2:15" hidden="1">
      <c r="B360" s="358"/>
      <c r="C360" s="64"/>
      <c r="D360" s="64"/>
      <c r="E360" s="144"/>
      <c r="F360" s="92"/>
      <c r="G360" s="96"/>
      <c r="H360" s="92"/>
      <c r="I360" s="96"/>
      <c r="J360" s="159"/>
      <c r="K360" s="132"/>
      <c r="L360" s="121"/>
      <c r="M360" s="192"/>
      <c r="N360" s="193"/>
    </row>
    <row r="361" spans="2:15" hidden="1">
      <c r="B361" s="358"/>
      <c r="C361" s="64"/>
      <c r="D361" s="64"/>
      <c r="E361" s="144"/>
      <c r="F361" s="92"/>
      <c r="G361" s="96"/>
      <c r="H361" s="92"/>
      <c r="I361" s="96"/>
      <c r="J361" s="159"/>
      <c r="K361" s="132"/>
      <c r="L361" s="121"/>
      <c r="M361" s="192"/>
      <c r="N361" s="193"/>
    </row>
    <row r="362" spans="2:15" ht="15" hidden="1">
      <c r="B362" s="358"/>
      <c r="C362" s="64">
        <v>72898</v>
      </c>
      <c r="D362" s="142" t="s">
        <v>11</v>
      </c>
      <c r="E362" s="207" t="s">
        <v>7028</v>
      </c>
      <c r="F362" s="106"/>
      <c r="G362" s="106"/>
      <c r="H362" s="106"/>
      <c r="I362" s="106"/>
      <c r="J362" s="129"/>
      <c r="K362" s="460">
        <f>SUM(K364:K365)</f>
        <v>0</v>
      </c>
      <c r="L362" s="106" t="s">
        <v>98</v>
      </c>
      <c r="M362" s="192"/>
      <c r="N362" s="193"/>
    </row>
    <row r="363" spans="2:15" ht="38.25" hidden="1">
      <c r="B363" s="360" t="s">
        <v>6655</v>
      </c>
      <c r="C363" s="64"/>
      <c r="D363" s="64"/>
      <c r="E363" s="148" t="s">
        <v>6653</v>
      </c>
      <c r="F363" s="92"/>
      <c r="G363" s="96"/>
      <c r="H363" s="92"/>
      <c r="I363" s="96" t="s">
        <v>6056</v>
      </c>
      <c r="J363" s="129"/>
      <c r="K363" s="132"/>
      <c r="L363" s="106"/>
      <c r="M363" s="192"/>
      <c r="N363" s="193"/>
    </row>
    <row r="364" spans="2:15" ht="15" hidden="1">
      <c r="B364" s="358" t="s">
        <v>6651</v>
      </c>
      <c r="C364" s="88"/>
      <c r="D364" s="64"/>
      <c r="E364" s="158">
        <f>K307</f>
        <v>0</v>
      </c>
      <c r="F364" s="92"/>
      <c r="G364" s="96"/>
      <c r="H364" s="92"/>
      <c r="I364" s="96">
        <v>1.3</v>
      </c>
      <c r="J364" s="129"/>
      <c r="K364" s="132">
        <f>I364*E364</f>
        <v>0</v>
      </c>
      <c r="L364" s="106"/>
      <c r="M364" s="192"/>
      <c r="N364" s="193"/>
    </row>
    <row r="365" spans="2:15" hidden="1">
      <c r="B365" s="364" t="s">
        <v>6652</v>
      </c>
      <c r="C365" s="64"/>
      <c r="D365" s="64"/>
      <c r="E365" s="158">
        <f>M298</f>
        <v>0</v>
      </c>
      <c r="F365" s="92"/>
      <c r="G365" s="96"/>
      <c r="H365" s="92"/>
      <c r="I365" s="96">
        <v>1.3</v>
      </c>
      <c r="J365" s="129"/>
      <c r="K365" s="132">
        <f>I365*E365</f>
        <v>0</v>
      </c>
      <c r="L365" s="106"/>
      <c r="M365" s="192"/>
      <c r="N365" s="193"/>
    </row>
    <row r="366" spans="2:15" hidden="1">
      <c r="B366" s="358"/>
      <c r="C366" s="64"/>
      <c r="D366" s="64"/>
      <c r="E366" s="200"/>
      <c r="F366" s="92"/>
      <c r="G366" s="92"/>
      <c r="H366" s="92"/>
      <c r="I366" s="92"/>
      <c r="J366" s="191"/>
      <c r="K366" s="459"/>
      <c r="L366" s="121"/>
      <c r="M366" s="192"/>
      <c r="N366" s="193"/>
    </row>
    <row r="367" spans="2:15" ht="15" hidden="1">
      <c r="B367" s="358"/>
      <c r="C367" s="64">
        <v>95302</v>
      </c>
      <c r="D367" s="142" t="s">
        <v>11</v>
      </c>
      <c r="E367" s="207" t="s">
        <v>6654</v>
      </c>
      <c r="F367" s="92"/>
      <c r="G367" s="92"/>
      <c r="H367" s="92"/>
      <c r="I367" s="92"/>
      <c r="J367" s="191"/>
      <c r="K367" s="460">
        <f>SUM(K369:K369)</f>
        <v>0</v>
      </c>
      <c r="L367" s="106" t="s">
        <v>6533</v>
      </c>
      <c r="M367" s="192"/>
      <c r="N367" s="193"/>
    </row>
    <row r="368" spans="2:15" ht="25.5" hidden="1">
      <c r="B368" s="360" t="s">
        <v>6656</v>
      </c>
      <c r="C368" s="64"/>
      <c r="D368" s="64"/>
      <c r="E368" s="148" t="s">
        <v>6657</v>
      </c>
      <c r="F368" s="92"/>
      <c r="G368" s="92"/>
      <c r="H368" s="92"/>
      <c r="I368" s="349" t="s">
        <v>6658</v>
      </c>
      <c r="J368" s="191"/>
      <c r="K368" s="459"/>
      <c r="L368" s="121"/>
      <c r="M368" s="192"/>
      <c r="N368" s="193"/>
    </row>
    <row r="369" spans="2:14" hidden="1">
      <c r="B369" s="358"/>
      <c r="C369" s="64"/>
      <c r="D369" s="64"/>
      <c r="E369" s="206">
        <f>K362</f>
        <v>0</v>
      </c>
      <c r="F369" s="106"/>
      <c r="G369" s="106"/>
      <c r="H369" s="106"/>
      <c r="I369" s="196">
        <f>(5+10)/2</f>
        <v>7.5</v>
      </c>
      <c r="J369" s="129"/>
      <c r="K369" s="132">
        <f>I369*E369</f>
        <v>0</v>
      </c>
      <c r="L369" s="106"/>
      <c r="M369" s="192"/>
      <c r="N369" s="193"/>
    </row>
    <row r="370" spans="2:14" hidden="1">
      <c r="B370" s="358"/>
      <c r="C370" s="64"/>
      <c r="D370" s="64"/>
      <c r="E370" s="200"/>
      <c r="F370" s="92"/>
      <c r="G370" s="92"/>
      <c r="H370" s="92"/>
      <c r="I370" s="92"/>
      <c r="J370" s="191"/>
      <c r="K370" s="459"/>
      <c r="L370" s="121"/>
      <c r="M370" s="192"/>
      <c r="N370" s="193"/>
    </row>
    <row r="371" spans="2:14" ht="13.5" thickBot="1">
      <c r="B371" s="359"/>
      <c r="C371" s="170"/>
      <c r="D371" s="170"/>
      <c r="E371" s="200"/>
      <c r="F371" s="92"/>
      <c r="G371" s="92"/>
      <c r="H371" s="92"/>
      <c r="I371" s="92"/>
      <c r="J371" s="191"/>
      <c r="K371" s="459"/>
      <c r="L371" s="121"/>
      <c r="M371" s="192"/>
      <c r="N371" s="193"/>
    </row>
    <row r="372" spans="2:14" ht="13.5" thickBot="1">
      <c r="B372" s="359"/>
      <c r="C372" s="170"/>
      <c r="D372" s="170"/>
      <c r="E372" s="685" t="s">
        <v>6689</v>
      </c>
      <c r="F372" s="686"/>
      <c r="G372" s="686"/>
      <c r="H372" s="686"/>
      <c r="I372" s="686"/>
      <c r="J372" s="687"/>
      <c r="K372" s="458"/>
      <c r="L372" s="127"/>
      <c r="M372" s="175"/>
      <c r="N372" s="199"/>
    </row>
    <row r="373" spans="2:14" hidden="1">
      <c r="B373" s="359"/>
      <c r="C373" s="170"/>
      <c r="D373" s="170"/>
      <c r="E373" s="206" t="s">
        <v>6059</v>
      </c>
      <c r="F373" s="124">
        <v>0</v>
      </c>
      <c r="G373" s="92"/>
      <c r="H373" s="92"/>
      <c r="I373" s="92"/>
      <c r="J373" s="159"/>
      <c r="K373" s="459"/>
      <c r="L373" s="121"/>
      <c r="M373" s="228"/>
      <c r="N373" s="129"/>
    </row>
    <row r="374" spans="2:14" hidden="1">
      <c r="B374" s="359"/>
      <c r="C374" s="170"/>
      <c r="D374" s="170"/>
      <c r="E374" s="206" t="s">
        <v>6060</v>
      </c>
      <c r="F374" s="92">
        <v>0.02</v>
      </c>
      <c r="G374" s="92">
        <f>F374*F373</f>
        <v>0</v>
      </c>
      <c r="H374" s="106" t="s">
        <v>28</v>
      </c>
      <c r="I374" s="92"/>
      <c r="J374" s="159"/>
      <c r="K374" s="459"/>
      <c r="L374" s="121"/>
      <c r="M374" s="228"/>
      <c r="N374" s="129"/>
    </row>
    <row r="375" spans="2:14" hidden="1">
      <c r="B375" s="359"/>
      <c r="C375" s="170"/>
      <c r="D375" s="170"/>
      <c r="E375" s="206"/>
      <c r="F375" s="92"/>
      <c r="G375" s="92"/>
      <c r="H375" s="92"/>
      <c r="I375" s="92"/>
      <c r="J375" s="191"/>
      <c r="K375" s="463"/>
      <c r="L375" s="121"/>
      <c r="M375" s="229"/>
      <c r="N375" s="129"/>
    </row>
    <row r="376" spans="2:14" ht="15" hidden="1">
      <c r="B376" s="359"/>
      <c r="C376" s="170"/>
      <c r="D376" s="170"/>
      <c r="E376" s="200"/>
      <c r="F376" s="92"/>
      <c r="G376" s="92"/>
      <c r="H376" s="92"/>
      <c r="I376" s="92"/>
      <c r="J376" s="191"/>
      <c r="K376" s="460"/>
      <c r="L376" s="121"/>
      <c r="M376" s="229"/>
      <c r="N376" s="129"/>
    </row>
    <row r="377" spans="2:14" ht="15" hidden="1">
      <c r="B377" s="359"/>
      <c r="C377" s="170"/>
      <c r="D377" s="170"/>
      <c r="E377" s="207" t="s">
        <v>6061</v>
      </c>
      <c r="F377" s="95"/>
      <c r="G377" s="95"/>
      <c r="H377" s="95"/>
      <c r="I377" s="95"/>
      <c r="J377" s="230"/>
      <c r="K377" s="460">
        <f>SUM(K379:K379)</f>
        <v>0</v>
      </c>
      <c r="L377" s="121" t="s">
        <v>98</v>
      </c>
      <c r="M377" s="229"/>
      <c r="N377" s="129"/>
    </row>
    <row r="378" spans="2:14" hidden="1">
      <c r="B378" s="359"/>
      <c r="C378" s="170"/>
      <c r="D378" s="170"/>
      <c r="E378" s="200"/>
      <c r="F378" s="96" t="s">
        <v>6050</v>
      </c>
      <c r="G378" s="96" t="s">
        <v>6052</v>
      </c>
      <c r="H378" s="96" t="s">
        <v>6054</v>
      </c>
      <c r="I378" s="92"/>
      <c r="J378" s="191"/>
      <c r="K378" s="459"/>
      <c r="L378" s="121"/>
      <c r="M378" s="229"/>
      <c r="N378" s="129"/>
    </row>
    <row r="379" spans="2:14" hidden="1">
      <c r="B379" s="359"/>
      <c r="C379" s="170"/>
      <c r="D379" s="170"/>
      <c r="E379" s="206"/>
      <c r="F379" s="92">
        <f>I390</f>
        <v>0</v>
      </c>
      <c r="G379" s="92">
        <f>G390+F390*2</f>
        <v>0.5</v>
      </c>
      <c r="H379" s="92">
        <f>(H390+F390)</f>
        <v>0.4</v>
      </c>
      <c r="I379" s="92"/>
      <c r="J379" s="191"/>
      <c r="K379" s="132">
        <f>G379*H379*F379</f>
        <v>0</v>
      </c>
      <c r="L379" s="121"/>
      <c r="M379" s="229"/>
      <c r="N379" s="129"/>
    </row>
    <row r="380" spans="2:14" hidden="1">
      <c r="B380" s="359"/>
      <c r="C380" s="170"/>
      <c r="D380" s="170"/>
      <c r="E380" s="200"/>
      <c r="F380" s="92"/>
      <c r="G380" s="92"/>
      <c r="H380" s="92"/>
      <c r="I380" s="92"/>
      <c r="J380" s="191"/>
      <c r="K380" s="463"/>
      <c r="L380" s="121"/>
      <c r="M380" s="229"/>
      <c r="N380" s="129"/>
    </row>
    <row r="381" spans="2:14" ht="15" hidden="1">
      <c r="B381" s="359"/>
      <c r="C381" s="170"/>
      <c r="D381" s="170"/>
      <c r="E381" s="207" t="s">
        <v>6051</v>
      </c>
      <c r="F381" s="92"/>
      <c r="G381" s="92"/>
      <c r="H381" s="92"/>
      <c r="I381" s="92"/>
      <c r="J381" s="191"/>
      <c r="K381" s="460">
        <f>SUM(K383:K383)</f>
        <v>0</v>
      </c>
      <c r="L381" s="121" t="s">
        <v>97</v>
      </c>
      <c r="M381" s="229"/>
      <c r="N381" s="129"/>
    </row>
    <row r="382" spans="2:14" hidden="1">
      <c r="B382" s="359"/>
      <c r="C382" s="170"/>
      <c r="D382" s="170"/>
      <c r="E382" s="200"/>
      <c r="F382" s="96" t="s">
        <v>6050</v>
      </c>
      <c r="G382" s="92" t="str">
        <f>G378</f>
        <v>larg</v>
      </c>
      <c r="H382" s="92"/>
      <c r="I382" s="92"/>
      <c r="J382" s="191"/>
      <c r="K382" s="459"/>
      <c r="L382" s="121"/>
      <c r="M382" s="229"/>
      <c r="N382" s="129"/>
    </row>
    <row r="383" spans="2:14" hidden="1">
      <c r="B383" s="359"/>
      <c r="C383" s="170"/>
      <c r="D383" s="170"/>
      <c r="E383" s="200"/>
      <c r="F383" s="92">
        <f>I390</f>
        <v>0</v>
      </c>
      <c r="G383" s="92">
        <f>G379</f>
        <v>0.5</v>
      </c>
      <c r="H383" s="92"/>
      <c r="I383" s="92"/>
      <c r="J383" s="191"/>
      <c r="K383" s="132">
        <f>G383*F383</f>
        <v>0</v>
      </c>
      <c r="L383" s="121"/>
      <c r="M383" s="229"/>
      <c r="N383" s="129"/>
    </row>
    <row r="384" spans="2:14" hidden="1">
      <c r="B384" s="359"/>
      <c r="C384" s="170"/>
      <c r="D384" s="170"/>
      <c r="E384" s="200"/>
      <c r="F384" s="92"/>
      <c r="G384" s="92"/>
      <c r="H384" s="92"/>
      <c r="I384" s="92"/>
      <c r="J384" s="191"/>
      <c r="K384" s="463"/>
      <c r="L384" s="121"/>
      <c r="M384" s="229"/>
      <c r="N384" s="129"/>
    </row>
    <row r="385" spans="2:14" ht="15" hidden="1">
      <c r="B385" s="359"/>
      <c r="C385" s="170"/>
      <c r="D385" s="170"/>
      <c r="E385" s="207" t="s">
        <v>6062</v>
      </c>
      <c r="F385" s="92"/>
      <c r="G385" s="92"/>
      <c r="H385" s="92"/>
      <c r="I385" s="92"/>
      <c r="J385" s="191"/>
      <c r="K385" s="460">
        <f>K381</f>
        <v>0</v>
      </c>
      <c r="L385" s="121" t="s">
        <v>97</v>
      </c>
      <c r="M385" s="229"/>
      <c r="N385" s="129"/>
    </row>
    <row r="386" spans="2:14" hidden="1">
      <c r="B386" s="359"/>
      <c r="C386" s="170"/>
      <c r="D386" s="170"/>
      <c r="E386" s="200"/>
      <c r="F386" s="92"/>
      <c r="G386" s="92"/>
      <c r="H386" s="92"/>
      <c r="I386" s="92"/>
      <c r="J386" s="191"/>
      <c r="K386" s="463"/>
      <c r="L386" s="121"/>
      <c r="M386" s="229"/>
      <c r="N386" s="129"/>
    </row>
    <row r="387" spans="2:14" hidden="1">
      <c r="B387" s="359"/>
      <c r="C387" s="170"/>
      <c r="D387" s="170"/>
      <c r="E387" s="200"/>
      <c r="F387" s="92"/>
      <c r="G387" s="92"/>
      <c r="H387" s="92"/>
      <c r="I387" s="92"/>
      <c r="J387" s="191"/>
      <c r="K387" s="463"/>
      <c r="L387" s="121"/>
      <c r="M387" s="229"/>
      <c r="N387" s="129"/>
    </row>
    <row r="388" spans="2:14" ht="15" hidden="1">
      <c r="B388" s="359"/>
      <c r="C388" s="170"/>
      <c r="D388" s="170"/>
      <c r="E388" s="207" t="s">
        <v>6063</v>
      </c>
      <c r="F388" s="95"/>
      <c r="G388" s="95"/>
      <c r="H388" s="95"/>
      <c r="I388" s="95"/>
      <c r="J388" s="230"/>
      <c r="K388" s="460">
        <f>SUM(K390:K393)</f>
        <v>0</v>
      </c>
      <c r="L388" s="121" t="s">
        <v>98</v>
      </c>
      <c r="M388" s="229"/>
      <c r="N388" s="129"/>
    </row>
    <row r="389" spans="2:14" hidden="1">
      <c r="B389" s="359"/>
      <c r="C389" s="170"/>
      <c r="D389" s="170"/>
      <c r="E389" s="206" t="s">
        <v>6064</v>
      </c>
      <c r="F389" s="96" t="s">
        <v>6065</v>
      </c>
      <c r="G389" s="96" t="s">
        <v>6066</v>
      </c>
      <c r="H389" s="96" t="s">
        <v>6067</v>
      </c>
      <c r="I389" s="96" t="s">
        <v>6050</v>
      </c>
      <c r="J389" s="191"/>
      <c r="K389" s="459"/>
      <c r="L389" s="121"/>
      <c r="M389" s="229"/>
      <c r="N389" s="129"/>
    </row>
    <row r="390" spans="2:14" hidden="1">
      <c r="B390" s="359"/>
      <c r="C390" s="170"/>
      <c r="D390" s="170"/>
      <c r="E390" s="206" t="s">
        <v>6675</v>
      </c>
      <c r="F390" s="92">
        <v>0.1</v>
      </c>
      <c r="G390" s="92">
        <v>0.3</v>
      </c>
      <c r="H390" s="92">
        <v>0.3</v>
      </c>
      <c r="I390" s="92">
        <f>F373</f>
        <v>0</v>
      </c>
      <c r="J390" s="191"/>
      <c r="K390" s="132">
        <f>((H390*2*F390)+(G390+F390*2)*F390)*I390</f>
        <v>0</v>
      </c>
      <c r="L390" s="121"/>
      <c r="M390" s="229"/>
      <c r="N390" s="129"/>
    </row>
    <row r="391" spans="2:14" hidden="1">
      <c r="B391" s="359"/>
      <c r="C391" s="170"/>
      <c r="D391" s="170"/>
      <c r="E391" s="206"/>
      <c r="F391" s="92"/>
      <c r="G391" s="92"/>
      <c r="H391" s="92"/>
      <c r="I391" s="92"/>
      <c r="J391" s="191"/>
      <c r="K391" s="132"/>
      <c r="L391" s="121"/>
      <c r="M391" s="229"/>
      <c r="N391" s="129"/>
    </row>
    <row r="392" spans="2:14" hidden="1">
      <c r="B392" s="359"/>
      <c r="C392" s="170"/>
      <c r="D392" s="170"/>
      <c r="E392" s="206" t="s">
        <v>6068</v>
      </c>
      <c r="F392" s="96" t="s">
        <v>6069</v>
      </c>
      <c r="G392" s="92"/>
      <c r="H392" s="92"/>
      <c r="I392" s="92"/>
      <c r="J392" s="191"/>
      <c r="K392" s="463"/>
      <c r="L392" s="121"/>
      <c r="M392" s="229"/>
      <c r="N392" s="129"/>
    </row>
    <row r="393" spans="2:14" hidden="1">
      <c r="B393" s="359"/>
      <c r="C393" s="170"/>
      <c r="D393" s="170"/>
      <c r="E393" s="206"/>
      <c r="F393" s="92">
        <f>G374/2</f>
        <v>0</v>
      </c>
      <c r="G393" s="92">
        <f>G390</f>
        <v>0.3</v>
      </c>
      <c r="H393" s="92"/>
      <c r="I393" s="92">
        <f>I390</f>
        <v>0</v>
      </c>
      <c r="J393" s="191"/>
      <c r="K393" s="132">
        <f>I393*G393*F393</f>
        <v>0</v>
      </c>
      <c r="L393" s="121"/>
      <c r="M393" s="229"/>
      <c r="N393" s="129"/>
    </row>
    <row r="394" spans="2:14" hidden="1">
      <c r="B394" s="359"/>
      <c r="C394" s="170"/>
      <c r="D394" s="170"/>
      <c r="E394" s="200"/>
      <c r="F394" s="92"/>
      <c r="G394" s="92"/>
      <c r="H394" s="92"/>
      <c r="I394" s="92"/>
      <c r="J394" s="191"/>
      <c r="K394" s="463"/>
      <c r="L394" s="121"/>
      <c r="M394" s="229"/>
      <c r="N394" s="129"/>
    </row>
    <row r="395" spans="2:14" ht="15" hidden="1">
      <c r="B395" s="359"/>
      <c r="C395" s="170"/>
      <c r="D395" s="170"/>
      <c r="E395" s="207" t="s">
        <v>6070</v>
      </c>
      <c r="F395" s="92"/>
      <c r="G395" s="92"/>
      <c r="H395" s="92"/>
      <c r="I395" s="92"/>
      <c r="J395" s="191"/>
      <c r="K395" s="460">
        <f>K388</f>
        <v>0</v>
      </c>
      <c r="L395" s="121" t="s">
        <v>98</v>
      </c>
      <c r="M395" s="229"/>
      <c r="N395" s="129"/>
    </row>
    <row r="396" spans="2:14" hidden="1">
      <c r="B396" s="359"/>
      <c r="C396" s="170"/>
      <c r="D396" s="170"/>
      <c r="E396" s="200"/>
      <c r="F396" s="92"/>
      <c r="G396" s="92"/>
      <c r="H396" s="92"/>
      <c r="I396" s="92"/>
      <c r="J396" s="191"/>
      <c r="K396" s="459"/>
      <c r="L396" s="121"/>
      <c r="M396" s="229"/>
      <c r="N396" s="129"/>
    </row>
    <row r="397" spans="2:14" hidden="1">
      <c r="B397" s="359"/>
      <c r="C397" s="170"/>
      <c r="D397" s="170"/>
      <c r="E397" s="200"/>
      <c r="F397" s="92"/>
      <c r="G397" s="92"/>
      <c r="H397" s="92"/>
      <c r="I397" s="92"/>
      <c r="J397" s="191"/>
      <c r="K397" s="463"/>
      <c r="L397" s="121"/>
      <c r="M397" s="229"/>
      <c r="N397" s="129"/>
    </row>
    <row r="398" spans="2:14" hidden="1">
      <c r="B398" s="359"/>
      <c r="C398" s="170"/>
      <c r="D398" s="170"/>
      <c r="E398" s="200"/>
      <c r="F398" s="101"/>
      <c r="G398" s="101"/>
      <c r="H398" s="101"/>
      <c r="I398" s="101"/>
      <c r="J398" s="231"/>
      <c r="K398" s="465"/>
      <c r="L398" s="184"/>
      <c r="M398" s="229"/>
      <c r="N398" s="129"/>
    </row>
    <row r="399" spans="2:14" ht="27" hidden="1" customHeight="1">
      <c r="B399" s="359"/>
      <c r="C399" s="170"/>
      <c r="D399" s="170"/>
      <c r="E399" s="673" t="s">
        <v>6071</v>
      </c>
      <c r="F399" s="674"/>
      <c r="G399" s="674"/>
      <c r="H399" s="674"/>
      <c r="I399" s="674"/>
      <c r="J399" s="675"/>
      <c r="K399" s="460">
        <f>K401</f>
        <v>0</v>
      </c>
      <c r="L399" s="121" t="s">
        <v>34</v>
      </c>
      <c r="M399" s="229"/>
      <c r="N399" s="129"/>
    </row>
    <row r="400" spans="2:14" hidden="1">
      <c r="B400" s="359"/>
      <c r="C400" s="170"/>
      <c r="D400" s="170"/>
      <c r="E400" s="200"/>
      <c r="F400" s="92"/>
      <c r="G400" s="92"/>
      <c r="H400" s="96" t="s">
        <v>6673</v>
      </c>
      <c r="I400" s="96" t="s">
        <v>6073</v>
      </c>
      <c r="J400" s="191"/>
      <c r="K400" s="463"/>
      <c r="L400" s="121"/>
      <c r="M400" s="229"/>
      <c r="N400" s="129"/>
    </row>
    <row r="401" spans="2:14" hidden="1">
      <c r="B401" s="359"/>
      <c r="C401" s="170"/>
      <c r="D401" s="170"/>
      <c r="E401" s="200"/>
      <c r="F401" s="92"/>
      <c r="G401" s="92"/>
      <c r="H401" s="92">
        <v>60</v>
      </c>
      <c r="I401" s="92">
        <f>K395</f>
        <v>0</v>
      </c>
      <c r="J401" s="191"/>
      <c r="K401" s="132">
        <f>I401*H401</f>
        <v>0</v>
      </c>
      <c r="L401" s="121"/>
      <c r="M401" s="229"/>
      <c r="N401" s="129"/>
    </row>
    <row r="402" spans="2:14" hidden="1">
      <c r="B402" s="359"/>
      <c r="C402" s="170"/>
      <c r="D402" s="170"/>
      <c r="E402" s="200"/>
      <c r="F402" s="92"/>
      <c r="G402" s="92"/>
      <c r="H402" s="92"/>
      <c r="I402" s="92"/>
      <c r="J402" s="191"/>
      <c r="K402" s="132"/>
      <c r="L402" s="121"/>
      <c r="M402" s="229"/>
      <c r="N402" s="129"/>
    </row>
    <row r="403" spans="2:14" ht="15" hidden="1">
      <c r="B403" s="359"/>
      <c r="C403" s="170"/>
      <c r="D403" s="170"/>
      <c r="E403" s="207" t="s">
        <v>6074</v>
      </c>
      <c r="F403" s="95"/>
      <c r="G403" s="95"/>
      <c r="H403" s="95"/>
      <c r="I403" s="95"/>
      <c r="J403" s="230"/>
      <c r="K403" s="460">
        <f>SUM(K405:K405)</f>
        <v>0</v>
      </c>
      <c r="L403" s="121" t="s">
        <v>97</v>
      </c>
      <c r="M403" s="229"/>
      <c r="N403" s="129"/>
    </row>
    <row r="404" spans="2:14" hidden="1">
      <c r="B404" s="359"/>
      <c r="C404" s="170"/>
      <c r="D404" s="170"/>
      <c r="E404" s="200"/>
      <c r="F404" s="92"/>
      <c r="G404" s="92"/>
      <c r="H404" s="96" t="str">
        <f>H389</f>
        <v>alt int</v>
      </c>
      <c r="I404" s="96" t="str">
        <f>I389</f>
        <v>comp</v>
      </c>
      <c r="J404" s="191"/>
      <c r="K404" s="459"/>
      <c r="L404" s="121"/>
      <c r="M404" s="229"/>
      <c r="N404" s="129"/>
    </row>
    <row r="405" spans="2:14" hidden="1">
      <c r="B405" s="359"/>
      <c r="C405" s="170"/>
      <c r="D405" s="170"/>
      <c r="E405" s="206" t="str">
        <f>E390</f>
        <v>Canaleta 01</v>
      </c>
      <c r="F405" s="96"/>
      <c r="G405" s="96"/>
      <c r="H405" s="96">
        <f>H390</f>
        <v>0.3</v>
      </c>
      <c r="I405" s="96">
        <f>I390</f>
        <v>0</v>
      </c>
      <c r="J405" s="191"/>
      <c r="K405" s="132">
        <f>H405*2*I405</f>
        <v>0</v>
      </c>
      <c r="L405" s="121"/>
      <c r="M405" s="229"/>
      <c r="N405" s="129"/>
    </row>
    <row r="406" spans="2:14" hidden="1">
      <c r="B406" s="359"/>
      <c r="C406" s="170"/>
      <c r="D406" s="170"/>
      <c r="E406" s="206"/>
      <c r="F406" s="96"/>
      <c r="G406" s="96"/>
      <c r="H406" s="96"/>
      <c r="I406" s="96"/>
      <c r="J406" s="191"/>
      <c r="K406" s="132"/>
      <c r="L406" s="121"/>
      <c r="M406" s="229"/>
      <c r="N406" s="129"/>
    </row>
    <row r="407" spans="2:14" hidden="1">
      <c r="B407" s="359"/>
      <c r="C407" s="170"/>
      <c r="D407" s="170"/>
      <c r="E407" s="200"/>
      <c r="F407" s="96"/>
      <c r="G407" s="96"/>
      <c r="H407" s="92"/>
      <c r="I407" s="92"/>
      <c r="J407" s="191"/>
      <c r="K407" s="463"/>
      <c r="L407" s="121"/>
      <c r="M407" s="229"/>
      <c r="N407" s="129"/>
    </row>
    <row r="408" spans="2:14" ht="15" hidden="1">
      <c r="B408" s="359"/>
      <c r="C408" s="170"/>
      <c r="D408" s="170"/>
      <c r="E408" s="207" t="s">
        <v>6676</v>
      </c>
      <c r="F408" s="92"/>
      <c r="G408" s="92"/>
      <c r="H408" s="232"/>
      <c r="I408" s="232"/>
      <c r="J408" s="233"/>
      <c r="K408" s="460">
        <f>F373</f>
        <v>0</v>
      </c>
      <c r="L408" s="121" t="s">
        <v>6040</v>
      </c>
      <c r="M408" s="91">
        <f>K408*(G390+2*F390)</f>
        <v>0</v>
      </c>
      <c r="N408" s="125" t="s">
        <v>97</v>
      </c>
    </row>
    <row r="409" spans="2:14" hidden="1">
      <c r="B409" s="359"/>
      <c r="C409" s="170"/>
      <c r="D409" s="170"/>
      <c r="E409" s="207"/>
      <c r="F409" s="92"/>
      <c r="G409" s="92"/>
      <c r="H409" s="232"/>
      <c r="I409" s="232"/>
      <c r="J409" s="233"/>
      <c r="K409" s="466"/>
      <c r="L409" s="126"/>
      <c r="M409" s="211"/>
      <c r="N409" s="210"/>
    </row>
    <row r="410" spans="2:14" hidden="1">
      <c r="B410" s="359"/>
      <c r="C410" s="170"/>
      <c r="D410" s="170"/>
      <c r="E410" s="206"/>
      <c r="F410" s="92"/>
      <c r="G410" s="92"/>
      <c r="H410" s="232"/>
      <c r="I410" s="232"/>
      <c r="J410" s="233"/>
      <c r="K410" s="466"/>
      <c r="L410" s="126"/>
      <c r="M410" s="211"/>
      <c r="N410" s="210"/>
    </row>
    <row r="411" spans="2:14" ht="15" hidden="1">
      <c r="B411" s="359"/>
      <c r="C411" s="170"/>
      <c r="D411" s="170"/>
      <c r="E411" s="207" t="s">
        <v>6075</v>
      </c>
      <c r="F411" s="92"/>
      <c r="G411" s="92"/>
      <c r="H411" s="232"/>
      <c r="I411" s="232"/>
      <c r="J411" s="233"/>
      <c r="K411" s="460">
        <f>SUM(K413:K413)</f>
        <v>0</v>
      </c>
      <c r="L411" s="121" t="s">
        <v>98</v>
      </c>
      <c r="M411" s="211"/>
      <c r="N411" s="210"/>
    </row>
    <row r="412" spans="2:14" ht="63.75" hidden="1">
      <c r="B412" s="360" t="s">
        <v>6674</v>
      </c>
      <c r="C412" s="170"/>
      <c r="D412" s="170"/>
      <c r="E412" s="148" t="s">
        <v>6651</v>
      </c>
      <c r="F412" s="349" t="s">
        <v>6677</v>
      </c>
      <c r="G412" s="349" t="s">
        <v>6682</v>
      </c>
      <c r="H412" s="232"/>
      <c r="I412" s="232"/>
      <c r="J412" s="233"/>
      <c r="K412" s="466"/>
      <c r="L412" s="126"/>
      <c r="M412" s="211"/>
      <c r="N412" s="210"/>
    </row>
    <row r="413" spans="2:14" hidden="1">
      <c r="B413" s="359"/>
      <c r="C413" s="170"/>
      <c r="D413" s="170"/>
      <c r="E413" s="207">
        <f>K377</f>
        <v>0</v>
      </c>
      <c r="F413" s="92">
        <f>G390*H390*I390</f>
        <v>0</v>
      </c>
      <c r="G413" s="92">
        <f>K390</f>
        <v>0</v>
      </c>
      <c r="H413" s="232"/>
      <c r="I413" s="232"/>
      <c r="J413" s="233"/>
      <c r="K413" s="132">
        <f>E413-F413-G413</f>
        <v>0</v>
      </c>
      <c r="L413" s="126"/>
      <c r="M413" s="211"/>
      <c r="N413" s="210"/>
    </row>
    <row r="414" spans="2:14" hidden="1">
      <c r="B414" s="359"/>
      <c r="C414" s="170"/>
      <c r="D414" s="170"/>
      <c r="E414" s="234"/>
      <c r="F414" s="92"/>
      <c r="G414" s="92"/>
      <c r="H414" s="232"/>
      <c r="I414" s="232"/>
      <c r="J414" s="233"/>
      <c r="K414" s="466"/>
      <c r="L414" s="126"/>
      <c r="M414" s="211"/>
      <c r="N414" s="210"/>
    </row>
    <row r="415" spans="2:14" ht="15" hidden="1">
      <c r="B415" s="359"/>
      <c r="C415" s="170"/>
      <c r="D415" s="170"/>
      <c r="E415" s="207" t="s">
        <v>6679</v>
      </c>
      <c r="F415" s="92"/>
      <c r="G415" s="92"/>
      <c r="H415" s="92"/>
      <c r="I415" s="92"/>
      <c r="J415" s="191"/>
      <c r="K415" s="460">
        <f>SUM(K417)</f>
        <v>0</v>
      </c>
      <c r="L415" s="121" t="s">
        <v>98</v>
      </c>
      <c r="M415" s="211"/>
      <c r="N415" s="210"/>
    </row>
    <row r="416" spans="2:14" ht="38.25" hidden="1">
      <c r="B416" s="359"/>
      <c r="C416" s="170"/>
      <c r="D416" s="170"/>
      <c r="E416" s="148" t="s">
        <v>6677</v>
      </c>
      <c r="F416" s="349" t="s">
        <v>6678</v>
      </c>
      <c r="G416" s="92"/>
      <c r="H416" s="92"/>
      <c r="I416" s="96" t="s">
        <v>6681</v>
      </c>
      <c r="J416" s="191"/>
      <c r="K416" s="460"/>
      <c r="L416" s="121"/>
      <c r="M416" s="211"/>
      <c r="N416" s="210"/>
    </row>
    <row r="417" spans="2:14" hidden="1">
      <c r="B417" s="359"/>
      <c r="C417" s="170"/>
      <c r="D417" s="170"/>
      <c r="E417" s="149">
        <f>G390*H390*I390</f>
        <v>0</v>
      </c>
      <c r="F417" s="92">
        <f>K388</f>
        <v>0</v>
      </c>
      <c r="G417" s="92"/>
      <c r="H417" s="92"/>
      <c r="I417" s="92">
        <v>1.3</v>
      </c>
      <c r="J417" s="191"/>
      <c r="K417" s="132">
        <f>(E417+F417)*I417</f>
        <v>0</v>
      </c>
      <c r="L417" s="121"/>
      <c r="M417" s="211"/>
      <c r="N417" s="210"/>
    </row>
    <row r="418" spans="2:14" hidden="1">
      <c r="B418" s="359"/>
      <c r="C418" s="170"/>
      <c r="D418" s="170"/>
      <c r="E418" s="200"/>
      <c r="F418" s="92"/>
      <c r="G418" s="92"/>
      <c r="H418" s="92"/>
      <c r="I418" s="92"/>
      <c r="J418" s="191"/>
      <c r="K418" s="459"/>
      <c r="L418" s="121"/>
      <c r="M418" s="211"/>
      <c r="N418" s="210"/>
    </row>
    <row r="419" spans="2:14" ht="15" hidden="1">
      <c r="B419" s="359"/>
      <c r="C419" s="170"/>
      <c r="D419" s="170"/>
      <c r="E419" s="207" t="s">
        <v>6680</v>
      </c>
      <c r="F419" s="101"/>
      <c r="G419" s="101"/>
      <c r="H419" s="101"/>
      <c r="I419" s="92"/>
      <c r="J419" s="191"/>
      <c r="K419" s="460">
        <f>K415</f>
        <v>0</v>
      </c>
      <c r="L419" s="121" t="s">
        <v>98</v>
      </c>
      <c r="M419" s="211"/>
      <c r="N419" s="210"/>
    </row>
    <row r="420" spans="2:14" hidden="1">
      <c r="B420" s="359"/>
      <c r="C420" s="170"/>
      <c r="D420" s="170"/>
      <c r="E420" s="200"/>
      <c r="F420" s="92"/>
      <c r="G420" s="92"/>
      <c r="H420" s="92"/>
      <c r="I420" s="92"/>
      <c r="J420" s="191"/>
      <c r="K420" s="459"/>
      <c r="L420" s="121"/>
      <c r="M420" s="211"/>
      <c r="N420" s="210"/>
    </row>
    <row r="421" spans="2:14" hidden="1">
      <c r="B421" s="358"/>
      <c r="C421" s="64"/>
      <c r="D421" s="64"/>
      <c r="E421" s="200"/>
      <c r="F421" s="92"/>
      <c r="G421" s="92"/>
      <c r="H421" s="92"/>
      <c r="I421" s="92"/>
      <c r="J421" s="191"/>
      <c r="K421" s="459"/>
      <c r="L421" s="121"/>
      <c r="M421" s="192"/>
      <c r="N421" s="193"/>
    </row>
    <row r="422" spans="2:14" ht="13.5" thickBot="1">
      <c r="B422" s="358"/>
      <c r="C422" s="64"/>
      <c r="D422" s="64"/>
      <c r="E422" s="200"/>
      <c r="F422" s="92"/>
      <c r="G422" s="92"/>
      <c r="H422" s="92"/>
      <c r="I422" s="92"/>
      <c r="J422" s="191"/>
      <c r="K422" s="459"/>
      <c r="L422" s="121"/>
      <c r="M422" s="192"/>
      <c r="N422" s="193"/>
    </row>
    <row r="423" spans="2:14" ht="13.5" thickBot="1">
      <c r="B423" s="359"/>
      <c r="C423" s="170"/>
      <c r="D423" s="170"/>
      <c r="E423" s="685" t="s">
        <v>6686</v>
      </c>
      <c r="F423" s="686"/>
      <c r="G423" s="686"/>
      <c r="H423" s="686"/>
      <c r="I423" s="686"/>
      <c r="J423" s="687"/>
      <c r="K423" s="458"/>
      <c r="L423" s="127"/>
      <c r="M423" s="175"/>
      <c r="N423" s="199"/>
    </row>
    <row r="424" spans="2:14" hidden="1">
      <c r="B424" s="358"/>
      <c r="C424" s="64"/>
      <c r="D424" s="64"/>
      <c r="E424" s="235" t="s">
        <v>6061</v>
      </c>
      <c r="F424" s="97"/>
      <c r="G424" s="97"/>
      <c r="H424" s="97"/>
      <c r="I424" s="97"/>
      <c r="J424" s="236"/>
      <c r="K424" s="467"/>
      <c r="L424" s="121"/>
      <c r="M424" s="192"/>
      <c r="N424" s="193"/>
    </row>
    <row r="425" spans="2:14" hidden="1">
      <c r="B425" s="358"/>
      <c r="C425" s="64"/>
      <c r="D425" s="64"/>
      <c r="E425" s="200" t="s">
        <v>6047</v>
      </c>
      <c r="F425" s="92" t="s">
        <v>6048</v>
      </c>
      <c r="G425" s="92" t="s">
        <v>6055</v>
      </c>
      <c r="H425" s="92">
        <v>1</v>
      </c>
      <c r="I425" s="92"/>
      <c r="J425" s="191"/>
      <c r="K425" s="463" t="e">
        <f>H425*G425*F425*E425</f>
        <v>#VALUE!</v>
      </c>
      <c r="L425" s="121" t="s">
        <v>98</v>
      </c>
      <c r="M425" s="192"/>
      <c r="N425" s="193"/>
    </row>
    <row r="426" spans="2:14" hidden="1">
      <c r="B426" s="358"/>
      <c r="C426" s="64"/>
      <c r="D426" s="64"/>
      <c r="E426" s="200"/>
      <c r="F426" s="92"/>
      <c r="G426" s="92"/>
      <c r="H426" s="92"/>
      <c r="I426" s="92"/>
      <c r="J426" s="191"/>
      <c r="K426" s="459"/>
      <c r="L426" s="121"/>
      <c r="M426" s="192"/>
      <c r="N426" s="193"/>
    </row>
    <row r="427" spans="2:14" hidden="1">
      <c r="B427" s="358"/>
      <c r="C427" s="64"/>
      <c r="D427" s="64"/>
      <c r="E427" s="237" t="s">
        <v>6051</v>
      </c>
      <c r="F427" s="92"/>
      <c r="G427" s="92"/>
      <c r="H427" s="92"/>
      <c r="I427" s="92"/>
      <c r="J427" s="191"/>
      <c r="K427" s="459"/>
      <c r="L427" s="121"/>
      <c r="M427" s="192"/>
      <c r="N427" s="193"/>
    </row>
    <row r="428" spans="2:14" hidden="1">
      <c r="B428" s="358"/>
      <c r="C428" s="64"/>
      <c r="D428" s="64"/>
      <c r="E428" s="200" t="s">
        <v>6047</v>
      </c>
      <c r="F428" s="92" t="s">
        <v>6048</v>
      </c>
      <c r="G428" s="92"/>
      <c r="H428" s="92">
        <v>1</v>
      </c>
      <c r="I428" s="92"/>
      <c r="J428" s="191"/>
      <c r="K428" s="463" t="e">
        <f>H428*F428*E428</f>
        <v>#VALUE!</v>
      </c>
      <c r="L428" s="121" t="s">
        <v>97</v>
      </c>
      <c r="M428" s="192"/>
      <c r="N428" s="193"/>
    </row>
    <row r="429" spans="2:14" hidden="1">
      <c r="B429" s="358"/>
      <c r="C429" s="64"/>
      <c r="D429" s="64"/>
      <c r="E429" s="200"/>
      <c r="F429" s="92"/>
      <c r="G429" s="92"/>
      <c r="H429" s="92"/>
      <c r="I429" s="92"/>
      <c r="J429" s="191"/>
      <c r="K429" s="459"/>
      <c r="L429" s="121"/>
      <c r="M429" s="192"/>
      <c r="N429" s="193"/>
    </row>
    <row r="430" spans="2:14" hidden="1">
      <c r="B430" s="358"/>
      <c r="C430" s="64"/>
      <c r="D430" s="64"/>
      <c r="E430" s="237" t="s">
        <v>6076</v>
      </c>
      <c r="F430" s="92"/>
      <c r="G430" s="92"/>
      <c r="H430" s="92"/>
      <c r="I430" s="92"/>
      <c r="J430" s="191"/>
      <c r="K430" s="459"/>
      <c r="L430" s="121"/>
      <c r="M430" s="192"/>
      <c r="N430" s="193"/>
    </row>
    <row r="431" spans="2:14" hidden="1">
      <c r="B431" s="358"/>
      <c r="C431" s="64"/>
      <c r="D431" s="64"/>
      <c r="E431" s="200" t="s">
        <v>6047</v>
      </c>
      <c r="F431" s="92" t="s">
        <v>6048</v>
      </c>
      <c r="G431" s="92" t="s">
        <v>6055</v>
      </c>
      <c r="H431" s="92">
        <v>1</v>
      </c>
      <c r="I431" s="92"/>
      <c r="J431" s="191"/>
      <c r="K431" s="463" t="e">
        <f>H431*G431*F431*E431</f>
        <v>#VALUE!</v>
      </c>
      <c r="L431" s="121" t="s">
        <v>98</v>
      </c>
      <c r="M431" s="192"/>
      <c r="N431" s="193"/>
    </row>
    <row r="432" spans="2:14" hidden="1">
      <c r="B432" s="358"/>
      <c r="C432" s="64"/>
      <c r="D432" s="64"/>
      <c r="E432" s="200"/>
      <c r="F432" s="92"/>
      <c r="G432" s="92"/>
      <c r="H432" s="92"/>
      <c r="I432" s="92"/>
      <c r="J432" s="191"/>
      <c r="K432" s="459"/>
      <c r="L432" s="121"/>
      <c r="M432" s="192"/>
      <c r="N432" s="193"/>
    </row>
    <row r="433" spans="2:16" hidden="1">
      <c r="B433" s="358"/>
      <c r="C433" s="64"/>
      <c r="D433" s="64"/>
      <c r="E433" s="237" t="s">
        <v>6077</v>
      </c>
      <c r="F433" s="95"/>
      <c r="G433" s="95"/>
      <c r="H433" s="95"/>
      <c r="I433" s="95"/>
      <c r="J433" s="230"/>
      <c r="K433" s="468"/>
      <c r="L433" s="186"/>
      <c r="M433" s="238"/>
      <c r="N433" s="239"/>
      <c r="O433" s="104"/>
    </row>
    <row r="434" spans="2:16" hidden="1">
      <c r="B434" s="358"/>
      <c r="C434" s="64"/>
      <c r="D434" s="64"/>
      <c r="E434" s="200"/>
      <c r="F434" s="92" t="s">
        <v>6047</v>
      </c>
      <c r="G434" s="92"/>
      <c r="H434" s="92">
        <v>1</v>
      </c>
      <c r="I434" s="92"/>
      <c r="J434" s="191"/>
      <c r="K434" s="463" t="e">
        <f>H434*F434</f>
        <v>#VALUE!</v>
      </c>
      <c r="L434" s="121" t="s">
        <v>6040</v>
      </c>
      <c r="M434" s="192"/>
      <c r="N434" s="193"/>
    </row>
    <row r="435" spans="2:16" hidden="1">
      <c r="B435" s="358"/>
      <c r="C435" s="64"/>
      <c r="D435" s="64"/>
      <c r="E435" s="200"/>
      <c r="F435" s="92"/>
      <c r="G435" s="92"/>
      <c r="H435" s="92"/>
      <c r="I435" s="92"/>
      <c r="J435" s="191"/>
      <c r="K435" s="459"/>
      <c r="L435" s="121"/>
      <c r="M435" s="192"/>
      <c r="N435" s="193"/>
    </row>
    <row r="436" spans="2:16" hidden="1">
      <c r="B436" s="358"/>
      <c r="C436" s="64"/>
      <c r="D436" s="64"/>
      <c r="E436" s="237" t="s">
        <v>6078</v>
      </c>
      <c r="F436" s="95"/>
      <c r="G436" s="95"/>
      <c r="H436" s="95"/>
      <c r="I436" s="95"/>
      <c r="J436" s="230"/>
      <c r="K436" s="468"/>
      <c r="L436" s="186"/>
      <c r="M436" s="238"/>
      <c r="N436" s="239"/>
      <c r="O436" s="104"/>
    </row>
    <row r="437" spans="2:16" hidden="1">
      <c r="B437" s="358"/>
      <c r="C437" s="64"/>
      <c r="D437" s="64"/>
      <c r="E437" s="200"/>
      <c r="F437" s="92" t="s">
        <v>6047</v>
      </c>
      <c r="G437" s="92"/>
      <c r="H437" s="92">
        <v>1</v>
      </c>
      <c r="I437" s="92"/>
      <c r="J437" s="191"/>
      <c r="K437" s="463" t="e">
        <f>H437*F437</f>
        <v>#VALUE!</v>
      </c>
      <c r="L437" s="121" t="s">
        <v>6040</v>
      </c>
      <c r="M437" s="192"/>
      <c r="N437" s="193"/>
    </row>
    <row r="438" spans="2:16" hidden="1">
      <c r="B438" s="358"/>
      <c r="C438" s="64"/>
      <c r="D438" s="64"/>
      <c r="E438" s="200"/>
      <c r="F438" s="92"/>
      <c r="G438" s="92"/>
      <c r="H438" s="92"/>
      <c r="I438" s="92"/>
      <c r="J438" s="191"/>
      <c r="K438" s="459"/>
      <c r="L438" s="121"/>
      <c r="M438" s="192"/>
      <c r="N438" s="193"/>
    </row>
    <row r="439" spans="2:16" hidden="1">
      <c r="B439" s="358"/>
      <c r="C439" s="64"/>
      <c r="D439" s="64"/>
      <c r="E439" s="237" t="s">
        <v>6079</v>
      </c>
      <c r="F439" s="95"/>
      <c r="G439" s="95"/>
      <c r="H439" s="95"/>
      <c r="I439" s="95"/>
      <c r="J439" s="230"/>
      <c r="K439" s="468"/>
      <c r="L439" s="186"/>
      <c r="M439" s="240"/>
      <c r="N439" s="241"/>
      <c r="O439" s="242"/>
    </row>
    <row r="440" spans="2:16" hidden="1">
      <c r="B440" s="358"/>
      <c r="C440" s="64"/>
      <c r="D440" s="64"/>
      <c r="E440" s="200"/>
      <c r="F440" s="92" t="s">
        <v>6047</v>
      </c>
      <c r="G440" s="92"/>
      <c r="H440" s="92">
        <v>1</v>
      </c>
      <c r="I440" s="92"/>
      <c r="J440" s="191"/>
      <c r="K440" s="463" t="e">
        <f>H440*F440</f>
        <v>#VALUE!</v>
      </c>
      <c r="L440" s="121" t="s">
        <v>6040</v>
      </c>
      <c r="M440" s="192"/>
      <c r="N440" s="193"/>
    </row>
    <row r="441" spans="2:16" hidden="1">
      <c r="B441" s="358"/>
      <c r="C441" s="64"/>
      <c r="D441" s="64"/>
      <c r="E441" s="200"/>
      <c r="F441" s="92"/>
      <c r="G441" s="92"/>
      <c r="H441" s="92"/>
      <c r="I441" s="92"/>
      <c r="J441" s="191"/>
      <c r="K441" s="459"/>
      <c r="L441" s="121"/>
      <c r="M441" s="192"/>
      <c r="N441" s="193"/>
    </row>
    <row r="442" spans="2:16" hidden="1">
      <c r="B442" s="358"/>
      <c r="C442" s="64"/>
      <c r="D442" s="64"/>
      <c r="E442" s="206" t="s">
        <v>6075</v>
      </c>
      <c r="F442" s="92"/>
      <c r="G442" s="92"/>
      <c r="H442" s="92"/>
      <c r="I442" s="92"/>
      <c r="J442" s="191"/>
      <c r="K442" s="459"/>
      <c r="L442" s="121"/>
      <c r="M442" s="192"/>
      <c r="N442" s="193"/>
    </row>
    <row r="443" spans="2:16" hidden="1">
      <c r="B443" s="358"/>
      <c r="C443" s="64"/>
      <c r="D443" s="64"/>
      <c r="E443" s="200" t="s">
        <v>6047</v>
      </c>
      <c r="F443" s="92" t="s">
        <v>6048</v>
      </c>
      <c r="G443" s="92" t="s">
        <v>6055</v>
      </c>
      <c r="H443" s="92">
        <v>1</v>
      </c>
      <c r="I443" s="92"/>
      <c r="J443" s="191"/>
      <c r="K443" s="463" t="e">
        <f>H443*G443*F443*E443</f>
        <v>#VALUE!</v>
      </c>
      <c r="L443" s="121" t="s">
        <v>97</v>
      </c>
      <c r="M443" s="192"/>
      <c r="N443" s="193"/>
    </row>
    <row r="444" spans="2:16" hidden="1">
      <c r="B444" s="358"/>
      <c r="C444" s="64"/>
      <c r="D444" s="64"/>
      <c r="E444" s="200"/>
      <c r="F444" s="92"/>
      <c r="G444" s="92"/>
      <c r="H444" s="92"/>
      <c r="I444" s="92"/>
      <c r="J444" s="191"/>
      <c r="K444" s="459"/>
      <c r="L444" s="121"/>
      <c r="M444" s="192"/>
      <c r="N444" s="193"/>
    </row>
    <row r="445" spans="2:16" ht="35.25" hidden="1" customHeight="1">
      <c r="B445" s="358"/>
      <c r="C445" s="173"/>
      <c r="D445" s="173"/>
      <c r="E445" s="741" t="s">
        <v>6080</v>
      </c>
      <c r="F445" s="742"/>
      <c r="G445" s="742"/>
      <c r="H445" s="742"/>
      <c r="I445" s="742"/>
      <c r="J445" s="743"/>
      <c r="K445" s="469"/>
      <c r="L445" s="348"/>
      <c r="M445" s="243"/>
      <c r="N445" s="244"/>
      <c r="O445" s="105"/>
      <c r="P445" s="105"/>
    </row>
    <row r="446" spans="2:16" hidden="1">
      <c r="B446" s="358"/>
      <c r="C446" s="64"/>
      <c r="D446" s="64"/>
      <c r="E446" s="200"/>
      <c r="F446" s="92"/>
      <c r="G446" s="92"/>
      <c r="H446" s="92">
        <v>1</v>
      </c>
      <c r="I446" s="92"/>
      <c r="J446" s="191"/>
      <c r="K446" s="463">
        <f>H446</f>
        <v>1</v>
      </c>
      <c r="L446" s="121" t="s">
        <v>6081</v>
      </c>
      <c r="M446" s="192"/>
      <c r="N446" s="193"/>
    </row>
    <row r="447" spans="2:16" ht="13.5" thickBot="1">
      <c r="B447" s="358"/>
      <c r="C447" s="64"/>
      <c r="D447" s="64"/>
      <c r="E447" s="200"/>
      <c r="F447" s="92"/>
      <c r="G447" s="92"/>
      <c r="H447" s="92"/>
      <c r="I447" s="92"/>
      <c r="J447" s="191"/>
      <c r="K447" s="459"/>
      <c r="L447" s="121"/>
      <c r="M447" s="192"/>
      <c r="N447" s="193"/>
    </row>
    <row r="448" spans="2:16" ht="13.5" thickBot="1">
      <c r="B448" s="359"/>
      <c r="C448" s="170"/>
      <c r="D448" s="170"/>
      <c r="E448" s="685" t="s">
        <v>6687</v>
      </c>
      <c r="F448" s="686"/>
      <c r="G448" s="686"/>
      <c r="H448" s="686"/>
      <c r="I448" s="686"/>
      <c r="J448" s="687"/>
      <c r="K448" s="458"/>
      <c r="L448" s="127"/>
      <c r="M448" s="175"/>
      <c r="N448" s="199"/>
    </row>
    <row r="449" spans="2:15" hidden="1">
      <c r="B449" s="358"/>
      <c r="C449" s="64"/>
      <c r="D449" s="64"/>
      <c r="E449" s="235" t="s">
        <v>6061</v>
      </c>
      <c r="F449" s="97"/>
      <c r="G449" s="97"/>
      <c r="H449" s="97"/>
      <c r="I449" s="97"/>
      <c r="J449" s="236"/>
      <c r="K449" s="467"/>
      <c r="L449" s="121"/>
      <c r="M449" s="192"/>
      <c r="N449" s="193"/>
    </row>
    <row r="450" spans="2:15" hidden="1">
      <c r="B450" s="358"/>
      <c r="C450" s="64"/>
      <c r="D450" s="64"/>
      <c r="E450" s="200" t="s">
        <v>6047</v>
      </c>
      <c r="F450" s="92" t="s">
        <v>6048</v>
      </c>
      <c r="G450" s="92" t="s">
        <v>6055</v>
      </c>
      <c r="H450" s="92">
        <v>1</v>
      </c>
      <c r="I450" s="92"/>
      <c r="J450" s="191"/>
      <c r="K450" s="463" t="e">
        <f>H450*G450*F450*E450</f>
        <v>#VALUE!</v>
      </c>
      <c r="L450" s="121" t="s">
        <v>98</v>
      </c>
      <c r="M450" s="192"/>
      <c r="N450" s="193"/>
    </row>
    <row r="451" spans="2:15" hidden="1">
      <c r="B451" s="358"/>
      <c r="C451" s="64"/>
      <c r="D451" s="64"/>
      <c r="E451" s="200"/>
      <c r="F451" s="92"/>
      <c r="G451" s="92"/>
      <c r="H451" s="92"/>
      <c r="I451" s="92"/>
      <c r="J451" s="191"/>
      <c r="K451" s="459"/>
      <c r="L451" s="121"/>
      <c r="M451" s="192"/>
      <c r="N451" s="193"/>
    </row>
    <row r="452" spans="2:15" hidden="1">
      <c r="B452" s="358"/>
      <c r="C452" s="64"/>
      <c r="D452" s="64"/>
      <c r="E452" s="237" t="s">
        <v>6051</v>
      </c>
      <c r="F452" s="92"/>
      <c r="G452" s="92"/>
      <c r="H452" s="92"/>
      <c r="I452" s="92"/>
      <c r="J452" s="191"/>
      <c r="K452" s="459"/>
      <c r="L452" s="121"/>
      <c r="M452" s="192"/>
      <c r="N452" s="193"/>
    </row>
    <row r="453" spans="2:15" hidden="1">
      <c r="B453" s="358"/>
      <c r="C453" s="64"/>
      <c r="D453" s="64"/>
      <c r="E453" s="200" t="s">
        <v>6047</v>
      </c>
      <c r="F453" s="92" t="s">
        <v>6048</v>
      </c>
      <c r="G453" s="92"/>
      <c r="H453" s="92">
        <v>1</v>
      </c>
      <c r="I453" s="92"/>
      <c r="J453" s="191"/>
      <c r="K453" s="463" t="e">
        <f>H453*F453*E453</f>
        <v>#VALUE!</v>
      </c>
      <c r="L453" s="121" t="s">
        <v>97</v>
      </c>
      <c r="M453" s="192"/>
      <c r="N453" s="193"/>
    </row>
    <row r="454" spans="2:15" hidden="1">
      <c r="B454" s="358"/>
      <c r="C454" s="64"/>
      <c r="D454" s="64"/>
      <c r="E454" s="200"/>
      <c r="F454" s="92"/>
      <c r="G454" s="92"/>
      <c r="H454" s="92"/>
      <c r="I454" s="92"/>
      <c r="J454" s="191"/>
      <c r="K454" s="459"/>
      <c r="L454" s="121"/>
      <c r="M454" s="192"/>
      <c r="N454" s="193"/>
    </row>
    <row r="455" spans="2:15" hidden="1">
      <c r="B455" s="358"/>
      <c r="C455" s="64"/>
      <c r="D455" s="64"/>
      <c r="E455" s="237" t="s">
        <v>6076</v>
      </c>
      <c r="F455" s="92"/>
      <c r="G455" s="92"/>
      <c r="H455" s="92"/>
      <c r="I455" s="92"/>
      <c r="J455" s="191"/>
      <c r="K455" s="459"/>
      <c r="L455" s="121"/>
      <c r="M455" s="192"/>
      <c r="N455" s="193"/>
    </row>
    <row r="456" spans="2:15" hidden="1">
      <c r="B456" s="358"/>
      <c r="C456" s="64"/>
      <c r="D456" s="64"/>
      <c r="E456" s="200" t="s">
        <v>6047</v>
      </c>
      <c r="F456" s="92" t="s">
        <v>6048</v>
      </c>
      <c r="G456" s="92" t="s">
        <v>6055</v>
      </c>
      <c r="H456" s="92">
        <v>1</v>
      </c>
      <c r="I456" s="92"/>
      <c r="J456" s="191"/>
      <c r="K456" s="463" t="e">
        <f>H456*G456*F456*E456</f>
        <v>#VALUE!</v>
      </c>
      <c r="L456" s="121" t="s">
        <v>98</v>
      </c>
      <c r="M456" s="192"/>
      <c r="N456" s="193"/>
    </row>
    <row r="457" spans="2:15" hidden="1">
      <c r="B457" s="358"/>
      <c r="C457" s="64"/>
      <c r="D457" s="64"/>
      <c r="E457" s="200"/>
      <c r="F457" s="92"/>
      <c r="G457" s="92"/>
      <c r="H457" s="92"/>
      <c r="I457" s="92"/>
      <c r="J457" s="191"/>
      <c r="K457" s="459"/>
      <c r="L457" s="121"/>
      <c r="M457" s="192"/>
      <c r="N457" s="193"/>
    </row>
    <row r="458" spans="2:15" hidden="1">
      <c r="B458" s="358"/>
      <c r="C458" s="64"/>
      <c r="D458" s="64"/>
      <c r="E458" s="237" t="s">
        <v>6078</v>
      </c>
      <c r="F458" s="95"/>
      <c r="G458" s="95"/>
      <c r="H458" s="95"/>
      <c r="I458" s="95"/>
      <c r="J458" s="230"/>
      <c r="K458" s="468"/>
      <c r="L458" s="186"/>
      <c r="M458" s="238"/>
      <c r="N458" s="239"/>
      <c r="O458" s="104"/>
    </row>
    <row r="459" spans="2:15" hidden="1">
      <c r="B459" s="358"/>
      <c r="C459" s="64"/>
      <c r="D459" s="64"/>
      <c r="E459" s="200"/>
      <c r="F459" s="92" t="s">
        <v>6047</v>
      </c>
      <c r="G459" s="92"/>
      <c r="H459" s="92">
        <v>1</v>
      </c>
      <c r="I459" s="92"/>
      <c r="J459" s="191"/>
      <c r="K459" s="463" t="e">
        <f>H459*F459</f>
        <v>#VALUE!</v>
      </c>
      <c r="L459" s="121" t="s">
        <v>6040</v>
      </c>
      <c r="M459" s="192"/>
      <c r="N459" s="193"/>
    </row>
    <row r="460" spans="2:15" hidden="1">
      <c r="B460" s="358"/>
      <c r="C460" s="64"/>
      <c r="D460" s="64"/>
      <c r="E460" s="200"/>
      <c r="F460" s="92"/>
      <c r="G460" s="92"/>
      <c r="H460" s="92"/>
      <c r="I460" s="92"/>
      <c r="J460" s="191"/>
      <c r="K460" s="459"/>
      <c r="L460" s="121"/>
      <c r="M460" s="192"/>
      <c r="N460" s="193"/>
    </row>
    <row r="461" spans="2:15" hidden="1">
      <c r="B461" s="358"/>
      <c r="C461" s="64"/>
      <c r="D461" s="64"/>
      <c r="E461" s="206" t="s">
        <v>6082</v>
      </c>
      <c r="F461" s="96"/>
      <c r="G461" s="96"/>
      <c r="H461" s="96"/>
      <c r="I461" s="96"/>
      <c r="J461" s="159"/>
      <c r="K461" s="459"/>
      <c r="L461" s="106" t="s">
        <v>28</v>
      </c>
      <c r="M461" s="245"/>
      <c r="N461" s="193"/>
    </row>
    <row r="462" spans="2:15" hidden="1">
      <c r="B462" s="358"/>
      <c r="C462" s="64"/>
      <c r="D462" s="64"/>
      <c r="E462" s="200"/>
      <c r="F462" s="92"/>
      <c r="G462" s="92"/>
      <c r="H462" s="92"/>
      <c r="I462" s="92"/>
      <c r="J462" s="191"/>
      <c r="K462" s="459"/>
      <c r="L462" s="121"/>
      <c r="M462" s="192"/>
      <c r="N462" s="193"/>
    </row>
    <row r="463" spans="2:15" hidden="1">
      <c r="B463" s="358"/>
      <c r="C463" s="64"/>
      <c r="D463" s="64"/>
      <c r="E463" s="206" t="s">
        <v>6083</v>
      </c>
      <c r="F463" s="96"/>
      <c r="G463" s="96"/>
      <c r="H463" s="96"/>
      <c r="I463" s="96"/>
      <c r="J463" s="159"/>
      <c r="K463" s="459"/>
      <c r="L463" s="106" t="s">
        <v>28</v>
      </c>
      <c r="M463" s="192"/>
      <c r="N463" s="193"/>
    </row>
    <row r="464" spans="2:15" hidden="1">
      <c r="B464" s="358"/>
      <c r="C464" s="64"/>
      <c r="D464" s="64"/>
      <c r="E464" s="200"/>
      <c r="F464" s="92"/>
      <c r="G464" s="92"/>
      <c r="H464" s="92"/>
      <c r="I464" s="92"/>
      <c r="J464" s="191"/>
      <c r="K464" s="459"/>
      <c r="L464" s="121"/>
      <c r="M464" s="192"/>
      <c r="N464" s="193"/>
    </row>
    <row r="465" spans="2:16" hidden="1">
      <c r="B465" s="358"/>
      <c r="C465" s="64"/>
      <c r="D465" s="64"/>
      <c r="E465" s="200"/>
      <c r="F465" s="92"/>
      <c r="G465" s="92"/>
      <c r="H465" s="92"/>
      <c r="I465" s="92"/>
      <c r="J465" s="191"/>
      <c r="K465" s="459"/>
      <c r="L465" s="121"/>
      <c r="M465" s="192"/>
      <c r="N465" s="193"/>
    </row>
    <row r="466" spans="2:16" hidden="1">
      <c r="B466" s="358"/>
      <c r="C466" s="64"/>
      <c r="D466" s="64"/>
      <c r="E466" s="200"/>
      <c r="F466" s="92"/>
      <c r="G466" s="92"/>
      <c r="H466" s="92"/>
      <c r="I466" s="92"/>
      <c r="J466" s="191"/>
      <c r="K466" s="459"/>
      <c r="L466" s="121"/>
      <c r="M466" s="192"/>
      <c r="N466" s="193"/>
    </row>
    <row r="467" spans="2:16" hidden="1">
      <c r="B467" s="358"/>
      <c r="C467" s="64"/>
      <c r="D467" s="64"/>
      <c r="E467" s="223" t="s">
        <v>6084</v>
      </c>
      <c r="F467" s="102"/>
      <c r="G467" s="102"/>
      <c r="H467" s="102"/>
      <c r="I467" s="102"/>
      <c r="J467" s="191"/>
      <c r="K467" s="459"/>
      <c r="L467" s="121"/>
      <c r="M467" s="192"/>
      <c r="N467" s="193"/>
    </row>
    <row r="468" spans="2:16" hidden="1">
      <c r="B468" s="358"/>
      <c r="C468" s="64"/>
      <c r="D468" s="64"/>
      <c r="E468" s="200"/>
      <c r="F468" s="92"/>
      <c r="G468" s="92"/>
      <c r="H468" s="92">
        <v>1</v>
      </c>
      <c r="I468" s="92"/>
      <c r="J468" s="191"/>
      <c r="K468" s="463">
        <f>H468</f>
        <v>1</v>
      </c>
      <c r="L468" s="121" t="s">
        <v>6081</v>
      </c>
      <c r="M468" s="192"/>
      <c r="N468" s="193"/>
    </row>
    <row r="469" spans="2:16" hidden="1">
      <c r="B469" s="358"/>
      <c r="C469" s="64"/>
      <c r="D469" s="64"/>
      <c r="E469" s="200"/>
      <c r="F469" s="92"/>
      <c r="G469" s="92"/>
      <c r="H469" s="92"/>
      <c r="I469" s="92"/>
      <c r="J469" s="191"/>
      <c r="K469" s="459"/>
      <c r="L469" s="121"/>
      <c r="M469" s="192"/>
      <c r="N469" s="193"/>
    </row>
    <row r="470" spans="2:16" hidden="1">
      <c r="B470" s="358"/>
      <c r="C470" s="64"/>
      <c r="D470" s="64"/>
      <c r="E470" s="206" t="s">
        <v>6075</v>
      </c>
      <c r="F470" s="92"/>
      <c r="G470" s="92"/>
      <c r="H470" s="92"/>
      <c r="I470" s="92"/>
      <c r="J470" s="191"/>
      <c r="K470" s="459"/>
      <c r="L470" s="121"/>
      <c r="M470" s="192"/>
      <c r="N470" s="193"/>
    </row>
    <row r="471" spans="2:16" hidden="1">
      <c r="B471" s="358"/>
      <c r="C471" s="64"/>
      <c r="D471" s="64"/>
      <c r="E471" s="200" t="s">
        <v>6047</v>
      </c>
      <c r="F471" s="92" t="s">
        <v>6048</v>
      </c>
      <c r="G471" s="92" t="s">
        <v>6055</v>
      </c>
      <c r="H471" s="92">
        <v>1</v>
      </c>
      <c r="I471" s="92"/>
      <c r="J471" s="191"/>
      <c r="K471" s="463" t="e">
        <f>H471*G471*F471*E471</f>
        <v>#VALUE!</v>
      </c>
      <c r="L471" s="121" t="s">
        <v>98</v>
      </c>
      <c r="M471" s="192"/>
      <c r="N471" s="193"/>
    </row>
    <row r="472" spans="2:16" hidden="1">
      <c r="B472" s="358"/>
      <c r="C472" s="64"/>
      <c r="D472" s="64"/>
      <c r="E472" s="200"/>
      <c r="F472" s="92"/>
      <c r="G472" s="92"/>
      <c r="H472" s="92"/>
      <c r="I472" s="92"/>
      <c r="J472" s="191"/>
      <c r="K472" s="459"/>
      <c r="L472" s="121"/>
      <c r="M472" s="192"/>
      <c r="N472" s="193"/>
    </row>
    <row r="473" spans="2:16" ht="40.5" hidden="1" customHeight="1">
      <c r="B473" s="358"/>
      <c r="C473" s="64"/>
      <c r="D473" s="64"/>
      <c r="E473" s="741" t="s">
        <v>6080</v>
      </c>
      <c r="F473" s="742"/>
      <c r="G473" s="742"/>
      <c r="H473" s="742"/>
      <c r="I473" s="742"/>
      <c r="J473" s="743"/>
      <c r="K473" s="469"/>
      <c r="L473" s="348"/>
      <c r="M473" s="243"/>
      <c r="N473" s="244"/>
      <c r="O473" s="105"/>
      <c r="P473" s="105"/>
    </row>
    <row r="474" spans="2:16" hidden="1">
      <c r="B474" s="358"/>
      <c r="C474" s="64"/>
      <c r="D474" s="64"/>
      <c r="E474" s="200"/>
      <c r="F474" s="92"/>
      <c r="G474" s="92"/>
      <c r="H474" s="92">
        <v>1</v>
      </c>
      <c r="I474" s="92"/>
      <c r="J474" s="191"/>
      <c r="K474" s="463">
        <f>H474</f>
        <v>1</v>
      </c>
      <c r="L474" s="121" t="s">
        <v>6081</v>
      </c>
      <c r="M474" s="192"/>
      <c r="N474" s="193"/>
    </row>
    <row r="475" spans="2:16" ht="13.5" thickBot="1">
      <c r="B475" s="358"/>
      <c r="C475" s="64"/>
      <c r="D475" s="64"/>
      <c r="E475" s="200"/>
      <c r="F475" s="92"/>
      <c r="G475" s="92"/>
      <c r="H475" s="92"/>
      <c r="I475" s="92"/>
      <c r="J475" s="191"/>
      <c r="K475" s="459"/>
      <c r="L475" s="121"/>
      <c r="M475" s="192"/>
      <c r="N475" s="193"/>
    </row>
    <row r="476" spans="2:16" ht="13.5" thickBot="1">
      <c r="B476" s="359"/>
      <c r="C476" s="170"/>
      <c r="D476" s="170"/>
      <c r="E476" s="685" t="s">
        <v>6688</v>
      </c>
      <c r="F476" s="686"/>
      <c r="G476" s="686"/>
      <c r="H476" s="686"/>
      <c r="I476" s="686"/>
      <c r="J476" s="687"/>
      <c r="K476" s="458"/>
      <c r="L476" s="127"/>
      <c r="M476" s="175"/>
      <c r="N476" s="199"/>
    </row>
    <row r="477" spans="2:16" hidden="1">
      <c r="B477" s="358"/>
      <c r="C477" s="64"/>
      <c r="D477" s="64"/>
      <c r="E477" s="235" t="s">
        <v>6061</v>
      </c>
      <c r="F477" s="97"/>
      <c r="G477" s="97"/>
      <c r="H477" s="97"/>
      <c r="I477" s="97"/>
      <c r="J477" s="236"/>
      <c r="K477" s="463">
        <f>SUM(K478:K479)</f>
        <v>0</v>
      </c>
      <c r="L477" s="121" t="s">
        <v>98</v>
      </c>
      <c r="M477" s="192"/>
      <c r="N477" s="193"/>
    </row>
    <row r="478" spans="2:16" hidden="1">
      <c r="B478" s="358"/>
      <c r="C478" s="142"/>
      <c r="D478" s="142"/>
      <c r="E478" s="200">
        <v>0</v>
      </c>
      <c r="F478" s="92">
        <v>0</v>
      </c>
      <c r="G478" s="92">
        <v>0</v>
      </c>
      <c r="H478" s="92">
        <v>0</v>
      </c>
      <c r="I478" s="92"/>
      <c r="J478" s="191"/>
      <c r="K478" s="132">
        <f>H478*G478*F478*E478</f>
        <v>0</v>
      </c>
      <c r="L478" s="121"/>
      <c r="M478" s="192"/>
      <c r="N478" s="193"/>
    </row>
    <row r="479" spans="2:16" hidden="1">
      <c r="B479" s="358"/>
      <c r="C479" s="142"/>
      <c r="D479" s="142"/>
      <c r="E479" s="200">
        <v>0</v>
      </c>
      <c r="F479" s="92">
        <v>0</v>
      </c>
      <c r="G479" s="92">
        <v>0</v>
      </c>
      <c r="H479" s="92">
        <v>0</v>
      </c>
      <c r="I479" s="92"/>
      <c r="J479" s="191"/>
      <c r="K479" s="132">
        <f>H479*G479*F479*E479</f>
        <v>0</v>
      </c>
      <c r="L479" s="121"/>
      <c r="M479" s="192"/>
      <c r="N479" s="193"/>
    </row>
    <row r="480" spans="2:16" hidden="1">
      <c r="B480" s="358"/>
      <c r="C480" s="142"/>
      <c r="D480" s="142"/>
      <c r="E480" s="200"/>
      <c r="F480" s="92"/>
      <c r="G480" s="92"/>
      <c r="H480" s="92"/>
      <c r="I480" s="92"/>
      <c r="J480" s="191"/>
      <c r="K480" s="459"/>
      <c r="L480" s="121"/>
      <c r="M480" s="192"/>
      <c r="N480" s="193"/>
    </row>
    <row r="481" spans="2:14" hidden="1">
      <c r="B481" s="358"/>
      <c r="C481" s="64"/>
      <c r="D481" s="64"/>
      <c r="E481" s="237" t="s">
        <v>6051</v>
      </c>
      <c r="F481" s="92"/>
      <c r="G481" s="92"/>
      <c r="H481" s="92"/>
      <c r="I481" s="92"/>
      <c r="J481" s="191"/>
      <c r="K481" s="459"/>
      <c r="L481" s="121"/>
      <c r="M481" s="192"/>
      <c r="N481" s="193"/>
    </row>
    <row r="482" spans="2:14" hidden="1">
      <c r="B482" s="358"/>
      <c r="C482" s="64"/>
      <c r="D482" s="64"/>
      <c r="E482" s="200">
        <v>0</v>
      </c>
      <c r="F482" s="92">
        <v>0</v>
      </c>
      <c r="G482" s="92"/>
      <c r="H482" s="92">
        <v>1</v>
      </c>
      <c r="I482" s="92"/>
      <c r="J482" s="191"/>
      <c r="K482" s="463">
        <f>H482*F482*E482</f>
        <v>0</v>
      </c>
      <c r="L482" s="121" t="s">
        <v>97</v>
      </c>
      <c r="M482" s="192"/>
      <c r="N482" s="193"/>
    </row>
    <row r="483" spans="2:14" hidden="1">
      <c r="B483" s="358"/>
      <c r="C483" s="64"/>
      <c r="D483" s="64"/>
      <c r="E483" s="200"/>
      <c r="F483" s="92"/>
      <c r="G483" s="92"/>
      <c r="H483" s="92"/>
      <c r="I483" s="92"/>
      <c r="J483" s="191"/>
      <c r="K483" s="459"/>
      <c r="L483" s="121"/>
      <c r="M483" s="192"/>
      <c r="N483" s="193"/>
    </row>
    <row r="484" spans="2:14" hidden="1">
      <c r="B484" s="358"/>
      <c r="C484" s="64"/>
      <c r="D484" s="64"/>
      <c r="E484" s="237" t="s">
        <v>6076</v>
      </c>
      <c r="F484" s="92"/>
      <c r="G484" s="92"/>
      <c r="H484" s="92"/>
      <c r="I484" s="92"/>
      <c r="J484" s="191"/>
      <c r="K484" s="459"/>
      <c r="L484" s="121"/>
      <c r="M484" s="192"/>
      <c r="N484" s="193"/>
    </row>
    <row r="485" spans="2:14" hidden="1">
      <c r="B485" s="358"/>
      <c r="C485" s="64"/>
      <c r="D485" s="64"/>
      <c r="E485" s="200">
        <v>0</v>
      </c>
      <c r="F485" s="92">
        <v>0</v>
      </c>
      <c r="G485" s="92">
        <v>0</v>
      </c>
      <c r="H485" s="92">
        <v>1</v>
      </c>
      <c r="I485" s="92"/>
      <c r="J485" s="191"/>
      <c r="K485" s="463">
        <f>H485*G485*F485*E485</f>
        <v>0</v>
      </c>
      <c r="L485" s="121" t="s">
        <v>98</v>
      </c>
      <c r="M485" s="192"/>
      <c r="N485" s="193"/>
    </row>
    <row r="486" spans="2:14" hidden="1">
      <c r="B486" s="358"/>
      <c r="C486" s="64"/>
      <c r="D486" s="64"/>
      <c r="E486" s="200"/>
      <c r="F486" s="92"/>
      <c r="G486" s="92"/>
      <c r="H486" s="92"/>
      <c r="I486" s="92"/>
      <c r="J486" s="191"/>
      <c r="K486" s="459"/>
      <c r="L486" s="121"/>
      <c r="M486" s="192"/>
      <c r="N486" s="193"/>
    </row>
    <row r="487" spans="2:14" hidden="1">
      <c r="B487" s="358"/>
      <c r="C487" s="64"/>
      <c r="D487" s="64"/>
      <c r="E487" s="206" t="s">
        <v>6082</v>
      </c>
      <c r="F487" s="96"/>
      <c r="G487" s="96"/>
      <c r="H487" s="96"/>
      <c r="I487" s="96"/>
      <c r="J487" s="159"/>
      <c r="K487" s="459"/>
      <c r="L487" s="106" t="s">
        <v>28</v>
      </c>
      <c r="M487" s="192"/>
      <c r="N487" s="193"/>
    </row>
    <row r="488" spans="2:14" hidden="1">
      <c r="B488" s="358"/>
      <c r="C488" s="64"/>
      <c r="D488" s="64"/>
      <c r="E488" s="200"/>
      <c r="F488" s="92"/>
      <c r="G488" s="92"/>
      <c r="H488" s="92"/>
      <c r="I488" s="92"/>
      <c r="J488" s="191"/>
      <c r="K488" s="459"/>
      <c r="L488" s="121"/>
      <c r="M488" s="192"/>
      <c r="N488" s="193"/>
    </row>
    <row r="489" spans="2:14" hidden="1">
      <c r="B489" s="358"/>
      <c r="C489" s="64"/>
      <c r="D489" s="64"/>
      <c r="E489" s="206" t="s">
        <v>6083</v>
      </c>
      <c r="F489" s="96"/>
      <c r="G489" s="96"/>
      <c r="H489" s="96"/>
      <c r="I489" s="96"/>
      <c r="J489" s="159"/>
      <c r="K489" s="459"/>
      <c r="L489" s="106" t="s">
        <v>28</v>
      </c>
      <c r="M489" s="192"/>
      <c r="N489" s="193"/>
    </row>
    <row r="490" spans="2:14" hidden="1">
      <c r="B490" s="358"/>
      <c r="C490" s="64"/>
      <c r="D490" s="64"/>
      <c r="E490" s="200"/>
      <c r="F490" s="92"/>
      <c r="G490" s="92"/>
      <c r="H490" s="92"/>
      <c r="I490" s="92"/>
      <c r="J490" s="191"/>
      <c r="K490" s="459"/>
      <c r="L490" s="121"/>
      <c r="M490" s="192"/>
      <c r="N490" s="193"/>
    </row>
    <row r="491" spans="2:14" hidden="1">
      <c r="B491" s="358"/>
      <c r="C491" s="64"/>
      <c r="D491" s="64"/>
      <c r="E491" s="237" t="s">
        <v>6347</v>
      </c>
      <c r="F491" s="95"/>
      <c r="G491" s="95"/>
      <c r="H491" s="95"/>
      <c r="I491" s="95"/>
      <c r="J491" s="230"/>
      <c r="K491" s="468"/>
      <c r="L491" s="186"/>
      <c r="M491" s="192"/>
      <c r="N491" s="210"/>
    </row>
    <row r="492" spans="2:14" hidden="1">
      <c r="B492" s="358"/>
      <c r="C492" s="64"/>
      <c r="D492" s="64"/>
      <c r="E492" s="200"/>
      <c r="F492" s="92" t="s">
        <v>6047</v>
      </c>
      <c r="G492" s="92"/>
      <c r="H492" s="92">
        <v>1</v>
      </c>
      <c r="I492" s="92"/>
      <c r="J492" s="191"/>
      <c r="K492" s="463" t="e">
        <f>H492*F492</f>
        <v>#VALUE!</v>
      </c>
      <c r="L492" s="121" t="s">
        <v>6040</v>
      </c>
      <c r="M492" s="192"/>
      <c r="N492" s="193"/>
    </row>
    <row r="493" spans="2:14" hidden="1">
      <c r="B493" s="358"/>
      <c r="C493" s="64"/>
      <c r="D493" s="64"/>
      <c r="E493" s="200"/>
      <c r="F493" s="92"/>
      <c r="G493" s="92"/>
      <c r="H493" s="92"/>
      <c r="I493" s="92"/>
      <c r="J493" s="191"/>
      <c r="K493" s="459"/>
      <c r="L493" s="121"/>
      <c r="M493" s="192"/>
      <c r="N493" s="193"/>
    </row>
    <row r="494" spans="2:14" hidden="1">
      <c r="B494" s="358"/>
      <c r="C494" s="64"/>
      <c r="D494" s="64"/>
      <c r="E494" s="206" t="s">
        <v>6075</v>
      </c>
      <c r="F494" s="92"/>
      <c r="G494" s="92"/>
      <c r="H494" s="92"/>
      <c r="I494" s="92"/>
      <c r="J494" s="191"/>
      <c r="K494" s="459"/>
      <c r="L494" s="121"/>
      <c r="M494" s="192"/>
      <c r="N494" s="193"/>
    </row>
    <row r="495" spans="2:14" hidden="1">
      <c r="B495" s="358"/>
      <c r="C495" s="64"/>
      <c r="D495" s="64"/>
      <c r="E495" s="200">
        <f>K477</f>
        <v>0</v>
      </c>
      <c r="F495" s="92">
        <v>1.3</v>
      </c>
      <c r="G495" s="92">
        <v>1</v>
      </c>
      <c r="H495" s="92">
        <v>1</v>
      </c>
      <c r="I495" s="92"/>
      <c r="J495" s="191"/>
      <c r="K495" s="463">
        <f>H495*G495*F495*E495</f>
        <v>0</v>
      </c>
      <c r="L495" s="121" t="s">
        <v>98</v>
      </c>
      <c r="M495" s="192"/>
      <c r="N495" s="193"/>
    </row>
    <row r="496" spans="2:14" hidden="1">
      <c r="B496" s="358"/>
      <c r="C496" s="64"/>
      <c r="D496" s="64"/>
      <c r="E496" s="200"/>
      <c r="F496" s="92"/>
      <c r="G496" s="92"/>
      <c r="H496" s="92"/>
      <c r="I496" s="92"/>
      <c r="J496" s="191"/>
      <c r="K496" s="459"/>
      <c r="L496" s="121"/>
      <c r="M496" s="192"/>
      <c r="N496" s="193"/>
    </row>
    <row r="497" spans="1:16" ht="37.5" hidden="1" customHeight="1">
      <c r="B497" s="358"/>
      <c r="C497" s="64"/>
      <c r="D497" s="64"/>
      <c r="E497" s="741" t="s">
        <v>6080</v>
      </c>
      <c r="F497" s="742"/>
      <c r="G497" s="742"/>
      <c r="H497" s="742"/>
      <c r="I497" s="742"/>
      <c r="J497" s="743"/>
      <c r="K497" s="468"/>
      <c r="L497" s="186"/>
      <c r="M497" s="238"/>
      <c r="N497" s="239"/>
      <c r="O497" s="104"/>
      <c r="P497" s="104"/>
    </row>
    <row r="498" spans="1:16" hidden="1">
      <c r="B498" s="358"/>
      <c r="C498" s="64"/>
      <c r="D498" s="64"/>
      <c r="E498" s="200"/>
      <c r="F498" s="92"/>
      <c r="G498" s="92"/>
      <c r="H498" s="92">
        <v>1</v>
      </c>
      <c r="I498" s="92"/>
      <c r="J498" s="191"/>
      <c r="K498" s="463">
        <f>H498</f>
        <v>1</v>
      </c>
      <c r="L498" s="121" t="s">
        <v>6081</v>
      </c>
      <c r="M498" s="192"/>
      <c r="N498" s="193"/>
    </row>
    <row r="499" spans="1:16" ht="13.5" thickBot="1">
      <c r="B499" s="358"/>
      <c r="C499" s="64"/>
      <c r="D499" s="64"/>
      <c r="E499" s="200"/>
      <c r="F499" s="92"/>
      <c r="G499" s="92"/>
      <c r="H499" s="92"/>
      <c r="I499" s="92"/>
      <c r="J499" s="191"/>
      <c r="K499" s="459"/>
      <c r="L499" s="121"/>
      <c r="M499" s="192"/>
      <c r="N499" s="193"/>
    </row>
    <row r="500" spans="1:16" ht="13.5" hidden="1" thickBot="1">
      <c r="B500" s="358"/>
      <c r="C500" s="64"/>
      <c r="D500" s="64"/>
      <c r="E500" s="200"/>
      <c r="F500" s="92"/>
      <c r="G500" s="92"/>
      <c r="H500" s="92"/>
      <c r="I500" s="92"/>
      <c r="J500" s="191"/>
      <c r="K500" s="459"/>
      <c r="L500" s="121"/>
      <c r="M500" s="192"/>
      <c r="N500" s="193"/>
    </row>
    <row r="501" spans="1:16" ht="13.5" hidden="1" thickBot="1">
      <c r="B501" s="358"/>
      <c r="C501" s="64"/>
      <c r="D501" s="64"/>
      <c r="E501" s="200"/>
      <c r="F501" s="92"/>
      <c r="G501" s="92"/>
      <c r="H501" s="92"/>
      <c r="I501" s="92"/>
      <c r="J501" s="191"/>
      <c r="K501" s="459"/>
      <c r="L501" s="121"/>
      <c r="M501" s="192"/>
      <c r="N501" s="193"/>
    </row>
    <row r="502" spans="1:16" ht="13.5" hidden="1" thickBot="1">
      <c r="B502" s="358"/>
      <c r="C502" s="64"/>
      <c r="D502" s="64"/>
      <c r="E502" s="200"/>
      <c r="F502" s="92"/>
      <c r="G502" s="92"/>
      <c r="H502" s="92"/>
      <c r="I502" s="92"/>
      <c r="J502" s="191"/>
      <c r="K502" s="459"/>
      <c r="L502" s="121"/>
      <c r="M502" s="192"/>
      <c r="N502" s="193"/>
    </row>
    <row r="503" spans="1:16" ht="13.5" hidden="1" thickBot="1">
      <c r="B503" s="358"/>
      <c r="C503" s="64"/>
      <c r="D503" s="64"/>
      <c r="E503" s="200"/>
      <c r="F503" s="92"/>
      <c r="G503" s="92"/>
      <c r="H503" s="92"/>
      <c r="I503" s="92"/>
      <c r="J503" s="191"/>
      <c r="K503" s="459"/>
      <c r="L503" s="121"/>
      <c r="M503" s="192"/>
      <c r="N503" s="193"/>
    </row>
    <row r="504" spans="1:16" ht="13.5" hidden="1" thickBot="1">
      <c r="B504" s="358"/>
      <c r="C504" s="64"/>
      <c r="D504" s="64"/>
      <c r="E504" s="200"/>
      <c r="F504" s="92"/>
      <c r="G504" s="92"/>
      <c r="H504" s="92"/>
      <c r="I504" s="92"/>
      <c r="J504" s="191"/>
      <c r="K504" s="459"/>
      <c r="L504" s="121"/>
      <c r="M504" s="192"/>
      <c r="N504" s="193"/>
    </row>
    <row r="505" spans="1:16" ht="13.5" hidden="1" thickBot="1">
      <c r="B505" s="358"/>
      <c r="C505" s="64"/>
      <c r="D505" s="64"/>
      <c r="E505" s="200"/>
      <c r="F505" s="92"/>
      <c r="G505" s="92"/>
      <c r="H505" s="92"/>
      <c r="I505" s="92"/>
      <c r="J505" s="191"/>
      <c r="K505" s="459"/>
      <c r="L505" s="121"/>
      <c r="M505" s="192"/>
      <c r="N505" s="193"/>
    </row>
    <row r="506" spans="1:16" ht="13.5" hidden="1" thickBot="1">
      <c r="B506" s="358"/>
      <c r="C506" s="64"/>
      <c r="D506" s="64"/>
      <c r="E506" s="200"/>
      <c r="F506" s="92"/>
      <c r="G506" s="92"/>
      <c r="H506" s="92"/>
      <c r="I506" s="92"/>
      <c r="J506" s="191"/>
      <c r="K506" s="459"/>
      <c r="L506" s="121"/>
      <c r="M506" s="192"/>
      <c r="N506" s="193"/>
    </row>
    <row r="507" spans="1:16" ht="13.5" hidden="1" thickBot="1">
      <c r="B507" s="358"/>
      <c r="C507" s="64"/>
      <c r="D507" s="64"/>
      <c r="E507" s="200"/>
      <c r="F507" s="92"/>
      <c r="G507" s="92"/>
      <c r="H507" s="92"/>
      <c r="I507" s="92"/>
      <c r="J507" s="191"/>
      <c r="K507" s="459"/>
      <c r="L507" s="121"/>
      <c r="M507" s="192"/>
      <c r="N507" s="193"/>
    </row>
    <row r="508" spans="1:16" ht="13.5" thickBot="1">
      <c r="A508" s="657" t="s">
        <v>6446</v>
      </c>
      <c r="B508" s="359"/>
      <c r="C508" s="170"/>
      <c r="D508" s="170"/>
      <c r="E508" s="685" t="s">
        <v>6693</v>
      </c>
      <c r="F508" s="686"/>
      <c r="G508" s="686"/>
      <c r="H508" s="686"/>
      <c r="I508" s="686"/>
      <c r="J508" s="687"/>
      <c r="K508" s="458"/>
      <c r="L508" s="127"/>
      <c r="M508" s="175"/>
      <c r="N508" s="199"/>
    </row>
    <row r="509" spans="1:16">
      <c r="B509" s="358"/>
      <c r="C509" s="64"/>
      <c r="D509" s="64"/>
      <c r="E509" s="200"/>
      <c r="F509" s="92"/>
      <c r="G509" s="92"/>
      <c r="H509" s="92"/>
      <c r="I509" s="92"/>
      <c r="J509" s="191"/>
      <c r="K509" s="459"/>
      <c r="L509" s="121"/>
      <c r="M509" s="192"/>
      <c r="N509" s="193"/>
    </row>
    <row r="510" spans="1:16" ht="15">
      <c r="B510" s="358"/>
      <c r="C510" s="64"/>
      <c r="D510" s="64"/>
      <c r="E510" s="676" t="s">
        <v>6692</v>
      </c>
      <c r="F510" s="677"/>
      <c r="G510" s="678"/>
      <c r="H510" s="246"/>
      <c r="I510" s="247"/>
      <c r="J510" s="248"/>
      <c r="K510" s="458"/>
      <c r="L510" s="127"/>
      <c r="M510" s="175"/>
      <c r="N510" s="199"/>
    </row>
    <row r="511" spans="1:16" hidden="1">
      <c r="B511" s="359"/>
      <c r="C511" s="170"/>
      <c r="D511" s="170"/>
      <c r="E511" s="249" t="s">
        <v>6086</v>
      </c>
      <c r="F511" s="92"/>
      <c r="G511" s="92"/>
      <c r="H511" s="232"/>
      <c r="I511" s="232"/>
      <c r="J511" s="233"/>
      <c r="K511" s="470"/>
      <c r="L511" s="126"/>
      <c r="M511" s="211"/>
      <c r="N511" s="210"/>
    </row>
    <row r="512" spans="1:16" hidden="1">
      <c r="B512" s="358"/>
      <c r="C512" s="64"/>
      <c r="D512" s="64"/>
      <c r="E512" s="200"/>
      <c r="F512" s="92"/>
      <c r="G512" s="92"/>
      <c r="H512" s="92"/>
      <c r="I512" s="92"/>
      <c r="J512" s="191"/>
      <c r="K512" s="459"/>
      <c r="L512" s="121" t="s">
        <v>6046</v>
      </c>
      <c r="M512" s="192"/>
      <c r="N512" s="193"/>
    </row>
    <row r="513" spans="2:14" hidden="1">
      <c r="B513" s="358"/>
      <c r="C513" s="64"/>
      <c r="D513" s="64"/>
      <c r="E513" s="200"/>
      <c r="F513" s="92"/>
      <c r="G513" s="92"/>
      <c r="H513" s="92"/>
      <c r="I513" s="92"/>
      <c r="J513" s="191"/>
      <c r="K513" s="459"/>
      <c r="L513" s="121"/>
      <c r="M513" s="192"/>
      <c r="N513" s="193"/>
    </row>
    <row r="514" spans="2:14" hidden="1">
      <c r="B514" s="358"/>
      <c r="C514" s="64"/>
      <c r="D514" s="64"/>
      <c r="E514" s="237" t="s">
        <v>6087</v>
      </c>
      <c r="F514" s="95"/>
      <c r="G514" s="95"/>
      <c r="H514" s="95"/>
      <c r="I514" s="92"/>
      <c r="J514" s="191"/>
      <c r="K514" s="459"/>
      <c r="L514" s="121"/>
      <c r="M514" s="192"/>
      <c r="N514" s="193"/>
    </row>
    <row r="515" spans="2:14" hidden="1">
      <c r="B515" s="358"/>
      <c r="C515" s="64"/>
      <c r="D515" s="64"/>
      <c r="E515" s="200" t="s">
        <v>6088</v>
      </c>
      <c r="F515" s="92" t="s">
        <v>6089</v>
      </c>
      <c r="G515" s="92" t="s">
        <v>6090</v>
      </c>
      <c r="H515" s="92" t="s">
        <v>6091</v>
      </c>
      <c r="I515" s="92" t="s">
        <v>6092</v>
      </c>
      <c r="J515" s="191" t="s">
        <v>6093</v>
      </c>
      <c r="K515" s="463">
        <f>SUM(K516:K517)</f>
        <v>0</v>
      </c>
      <c r="L515" s="121" t="s">
        <v>98</v>
      </c>
      <c r="M515" s="192"/>
      <c r="N515" s="193"/>
    </row>
    <row r="516" spans="2:14" hidden="1">
      <c r="B516" s="358"/>
      <c r="C516" s="64"/>
      <c r="D516" s="64"/>
      <c r="E516" s="200">
        <v>0</v>
      </c>
      <c r="F516" s="92">
        <v>0</v>
      </c>
      <c r="G516" s="92">
        <v>0</v>
      </c>
      <c r="H516" s="92">
        <v>0</v>
      </c>
      <c r="I516" s="92">
        <v>0</v>
      </c>
      <c r="J516" s="191">
        <v>0</v>
      </c>
      <c r="K516" s="132">
        <f>(E516*E516*3.14*G516+(H516*3.14/3)*(E516*E516+E516*F516+F516*F516)+F516*F516*3.14*I516)*J516</f>
        <v>0</v>
      </c>
      <c r="L516" s="121"/>
      <c r="M516" s="192"/>
      <c r="N516" s="193"/>
    </row>
    <row r="517" spans="2:14" hidden="1">
      <c r="B517" s="358"/>
      <c r="C517" s="64"/>
      <c r="D517" s="64"/>
      <c r="E517" s="200"/>
      <c r="F517" s="92"/>
      <c r="G517" s="92"/>
      <c r="H517" s="92"/>
      <c r="I517" s="92"/>
      <c r="J517" s="191"/>
      <c r="K517" s="132">
        <f>(E517*E517*3.14*G517+(H517*3.14/3)*(E517*E517+E517*F517+F517*F517)+F517*F517*3.14*I517)*J517</f>
        <v>0</v>
      </c>
      <c r="L517" s="121"/>
      <c r="M517" s="192"/>
      <c r="N517" s="193"/>
    </row>
    <row r="518" spans="2:14" hidden="1">
      <c r="B518" s="358"/>
      <c r="C518" s="64"/>
      <c r="D518" s="64"/>
      <c r="E518" s="200"/>
      <c r="F518" s="92"/>
      <c r="G518" s="92"/>
      <c r="H518" s="92"/>
      <c r="I518" s="92"/>
      <c r="J518" s="191"/>
      <c r="K518" s="459"/>
      <c r="L518" s="121"/>
      <c r="M518" s="192"/>
      <c r="N518" s="193"/>
    </row>
    <row r="519" spans="2:14" hidden="1">
      <c r="B519" s="359"/>
      <c r="C519" s="170"/>
      <c r="D519" s="170"/>
      <c r="E519" s="250" t="s">
        <v>6094</v>
      </c>
      <c r="F519" s="92"/>
      <c r="G519" s="92"/>
      <c r="H519" s="232"/>
      <c r="I519" s="232"/>
      <c r="J519" s="233"/>
      <c r="K519" s="470"/>
      <c r="L519" s="126" t="s">
        <v>6095</v>
      </c>
      <c r="M519" s="211"/>
      <c r="N519" s="210" t="s">
        <v>6096</v>
      </c>
    </row>
    <row r="520" spans="2:14" hidden="1">
      <c r="B520" s="358"/>
      <c r="C520" s="64"/>
      <c r="D520" s="64"/>
      <c r="E520" s="200"/>
      <c r="F520" s="92"/>
      <c r="G520" s="92"/>
      <c r="H520" s="92"/>
      <c r="I520" s="92"/>
      <c r="J520" s="191"/>
      <c r="K520" s="459"/>
      <c r="L520" s="121"/>
      <c r="M520" s="192"/>
      <c r="N520" s="193"/>
    </row>
    <row r="521" spans="2:14" hidden="1">
      <c r="B521" s="358"/>
      <c r="C521" s="64"/>
      <c r="D521" s="64"/>
      <c r="E521" s="225"/>
      <c r="F521" s="108"/>
      <c r="G521" s="92"/>
      <c r="H521" s="92"/>
      <c r="I521" s="92"/>
      <c r="J521" s="191"/>
      <c r="K521" s="459"/>
      <c r="L521" s="121"/>
      <c r="M521" s="192"/>
      <c r="N521" s="193"/>
    </row>
    <row r="522" spans="2:14" hidden="1">
      <c r="B522" s="358"/>
      <c r="C522" s="64"/>
      <c r="D522" s="64"/>
      <c r="E522" s="237" t="s">
        <v>6097</v>
      </c>
      <c r="F522" s="95"/>
      <c r="G522" s="95"/>
      <c r="H522" s="95"/>
      <c r="I522" s="92"/>
      <c r="J522" s="191"/>
      <c r="K522" s="463" t="e">
        <f>H524*G524*F524*E524</f>
        <v>#VALUE!</v>
      </c>
      <c r="L522" s="121" t="s">
        <v>98</v>
      </c>
      <c r="M522" s="192"/>
      <c r="N522" s="193"/>
    </row>
    <row r="523" spans="2:14" hidden="1">
      <c r="B523" s="358"/>
      <c r="C523" s="64"/>
      <c r="D523" s="64"/>
      <c r="E523" s="225"/>
      <c r="F523" s="51"/>
      <c r="G523" s="92"/>
      <c r="H523" s="92" t="s">
        <v>6056</v>
      </c>
      <c r="I523" s="92"/>
      <c r="J523" s="191"/>
      <c r="K523" s="459"/>
      <c r="L523" s="121"/>
      <c r="M523" s="192"/>
      <c r="N523" s="193"/>
    </row>
    <row r="524" spans="2:14" hidden="1">
      <c r="B524" s="358"/>
      <c r="C524" s="64"/>
      <c r="D524" s="64"/>
      <c r="E524" s="200" t="s">
        <v>6098</v>
      </c>
      <c r="F524" s="92"/>
      <c r="G524" s="92">
        <f>K515</f>
        <v>0</v>
      </c>
      <c r="H524" s="92">
        <v>1.3</v>
      </c>
      <c r="I524" s="92"/>
      <c r="J524" s="191"/>
      <c r="K524" s="463">
        <f>H524*G524</f>
        <v>0</v>
      </c>
      <c r="L524" s="121"/>
      <c r="M524" s="192"/>
      <c r="N524" s="193"/>
    </row>
    <row r="525" spans="2:14" hidden="1">
      <c r="B525" s="358"/>
      <c r="C525" s="64"/>
      <c r="D525" s="64"/>
      <c r="E525" s="225"/>
      <c r="F525" s="51"/>
      <c r="G525" s="92"/>
      <c r="H525" s="92"/>
      <c r="I525" s="92"/>
      <c r="J525" s="191"/>
      <c r="K525" s="459"/>
      <c r="L525" s="121"/>
      <c r="M525" s="192"/>
      <c r="N525" s="193"/>
    </row>
    <row r="526" spans="2:14" hidden="1">
      <c r="B526" s="358"/>
      <c r="C526" s="64"/>
      <c r="D526" s="64"/>
      <c r="E526" s="237" t="s">
        <v>6063</v>
      </c>
      <c r="F526" s="95"/>
      <c r="G526" s="95"/>
      <c r="H526" s="95"/>
      <c r="I526" s="95"/>
      <c r="J526" s="230"/>
      <c r="K526" s="468"/>
      <c r="L526" s="121"/>
      <c r="M526" s="192"/>
      <c r="N526" s="193"/>
    </row>
    <row r="527" spans="2:14" hidden="1">
      <c r="B527" s="358"/>
      <c r="C527" s="64"/>
      <c r="D527" s="64"/>
      <c r="E527" s="200"/>
      <c r="F527" s="92"/>
      <c r="G527" s="92"/>
      <c r="H527" s="92"/>
      <c r="I527" s="92"/>
      <c r="J527" s="191"/>
      <c r="K527" s="463" t="e">
        <f>H527*G527*F527*E527*perda</f>
        <v>#NAME?</v>
      </c>
      <c r="L527" s="121" t="s">
        <v>98</v>
      </c>
      <c r="M527" s="192"/>
      <c r="N527" s="193"/>
    </row>
    <row r="528" spans="2:14" hidden="1">
      <c r="B528" s="358"/>
      <c r="C528" s="64"/>
      <c r="D528" s="64"/>
      <c r="E528" s="200"/>
      <c r="F528" s="92"/>
      <c r="G528" s="92"/>
      <c r="H528" s="92"/>
      <c r="I528" s="92"/>
      <c r="J528" s="191"/>
      <c r="K528" s="459"/>
      <c r="L528" s="121"/>
      <c r="M528" s="192"/>
      <c r="N528" s="193"/>
    </row>
    <row r="529" spans="2:14" hidden="1">
      <c r="B529" s="358"/>
      <c r="C529" s="64"/>
      <c r="D529" s="64"/>
      <c r="E529" s="251" t="s">
        <v>6070</v>
      </c>
      <c r="F529" s="92"/>
      <c r="G529" s="92"/>
      <c r="H529" s="92"/>
      <c r="I529" s="92"/>
      <c r="J529" s="191"/>
      <c r="K529" s="459"/>
      <c r="L529" s="121"/>
      <c r="M529" s="192"/>
      <c r="N529" s="193"/>
    </row>
    <row r="530" spans="2:14" hidden="1">
      <c r="B530" s="358"/>
      <c r="C530" s="64"/>
      <c r="D530" s="64"/>
      <c r="E530" s="200"/>
      <c r="F530" s="92"/>
      <c r="G530" s="92"/>
      <c r="H530" s="92"/>
      <c r="I530" s="92"/>
      <c r="J530" s="191"/>
      <c r="K530" s="463">
        <f>K521</f>
        <v>0</v>
      </c>
      <c r="L530" s="121" t="s">
        <v>98</v>
      </c>
      <c r="M530" s="192"/>
      <c r="N530" s="193"/>
    </row>
    <row r="531" spans="2:14" hidden="1">
      <c r="B531" s="358"/>
      <c r="C531" s="64"/>
      <c r="D531" s="64"/>
      <c r="E531" s="200"/>
      <c r="F531" s="92"/>
      <c r="G531" s="92"/>
      <c r="H531" s="92"/>
      <c r="I531" s="92"/>
      <c r="J531" s="191"/>
      <c r="K531" s="459"/>
      <c r="L531" s="121"/>
      <c r="M531" s="192"/>
      <c r="N531" s="193"/>
    </row>
    <row r="532" spans="2:14" hidden="1">
      <c r="B532" s="358"/>
      <c r="C532" s="64"/>
      <c r="D532" s="64"/>
      <c r="E532" s="251" t="s">
        <v>6071</v>
      </c>
      <c r="F532" s="101"/>
      <c r="G532" s="101"/>
      <c r="H532" s="101"/>
      <c r="I532" s="101"/>
      <c r="J532" s="231"/>
      <c r="K532" s="465"/>
      <c r="L532" s="184"/>
      <c r="M532" s="192"/>
      <c r="N532" s="193"/>
    </row>
    <row r="533" spans="2:14" hidden="1">
      <c r="B533" s="358"/>
      <c r="C533" s="64"/>
      <c r="D533" s="64"/>
      <c r="E533" s="200"/>
      <c r="F533" s="92"/>
      <c r="G533" s="92"/>
      <c r="H533" s="92"/>
      <c r="I533" s="92"/>
      <c r="J533" s="191"/>
      <c r="K533" s="463" t="e">
        <f>K535</f>
        <v>#VALUE!</v>
      </c>
      <c r="L533" s="121" t="s">
        <v>34</v>
      </c>
      <c r="M533" s="192"/>
      <c r="N533" s="193"/>
    </row>
    <row r="534" spans="2:14" hidden="1">
      <c r="B534" s="358"/>
      <c r="C534" s="64"/>
      <c r="D534" s="64"/>
      <c r="E534" s="200"/>
      <c r="F534" s="92"/>
      <c r="G534" s="92"/>
      <c r="H534" s="92" t="s">
        <v>6072</v>
      </c>
      <c r="I534" s="92" t="s">
        <v>6099</v>
      </c>
      <c r="J534" s="191"/>
      <c r="K534" s="459"/>
      <c r="L534" s="121"/>
      <c r="M534" s="192"/>
      <c r="N534" s="193"/>
    </row>
    <row r="535" spans="2:14" hidden="1">
      <c r="B535" s="358"/>
      <c r="C535" s="64"/>
      <c r="D535" s="64"/>
      <c r="E535" s="200"/>
      <c r="F535" s="92"/>
      <c r="G535" s="92"/>
      <c r="H535" s="92" t="s">
        <v>6100</v>
      </c>
      <c r="I535" s="92">
        <f>K521</f>
        <v>0</v>
      </c>
      <c r="J535" s="191"/>
      <c r="K535" s="132" t="e">
        <f>I535*H535</f>
        <v>#VALUE!</v>
      </c>
      <c r="L535" s="121"/>
      <c r="M535" s="192"/>
      <c r="N535" s="193"/>
    </row>
    <row r="536" spans="2:14" hidden="1">
      <c r="B536" s="358"/>
      <c r="C536" s="64"/>
      <c r="D536" s="64"/>
      <c r="E536" s="200"/>
      <c r="F536" s="92"/>
      <c r="G536" s="92"/>
      <c r="H536" s="92"/>
      <c r="I536" s="92"/>
      <c r="J536" s="191"/>
      <c r="K536" s="132"/>
      <c r="L536" s="121"/>
      <c r="M536" s="192"/>
      <c r="N536" s="193"/>
    </row>
    <row r="537" spans="2:14" hidden="1">
      <c r="B537" s="358"/>
      <c r="C537" s="64"/>
      <c r="D537" s="64"/>
      <c r="E537" s="252" t="s">
        <v>6101</v>
      </c>
      <c r="F537" s="92"/>
      <c r="G537" s="92"/>
      <c r="H537" s="92"/>
      <c r="I537" s="92"/>
      <c r="J537" s="191"/>
      <c r="K537" s="132"/>
      <c r="L537" s="121"/>
      <c r="M537" s="192"/>
      <c r="N537" s="193"/>
    </row>
    <row r="538" spans="2:14" hidden="1">
      <c r="B538" s="358"/>
      <c r="C538" s="64"/>
      <c r="D538" s="64"/>
      <c r="E538" s="200"/>
      <c r="F538" s="92"/>
      <c r="G538" s="92"/>
      <c r="H538" s="92"/>
      <c r="I538" s="92"/>
      <c r="J538" s="191"/>
      <c r="K538" s="132"/>
      <c r="L538" s="121"/>
      <c r="M538" s="192"/>
      <c r="N538" s="193"/>
    </row>
    <row r="539" spans="2:14">
      <c r="B539" s="358"/>
      <c r="C539" s="64"/>
      <c r="D539" s="64"/>
      <c r="E539" s="200"/>
      <c r="F539" s="92"/>
      <c r="G539" s="92"/>
      <c r="H539" s="92"/>
      <c r="I539" s="92"/>
      <c r="J539" s="191"/>
      <c r="K539" s="132"/>
      <c r="L539" s="121"/>
      <c r="M539" s="192"/>
      <c r="N539" s="193"/>
    </row>
    <row r="540" spans="2:14" ht="15">
      <c r="B540" s="358"/>
      <c r="C540" s="64"/>
      <c r="D540" s="64"/>
      <c r="E540" s="676" t="s">
        <v>13550</v>
      </c>
      <c r="F540" s="677"/>
      <c r="G540" s="678"/>
      <c r="H540" s="246" t="s">
        <v>6770</v>
      </c>
      <c r="I540" s="247"/>
      <c r="J540" s="248"/>
      <c r="K540" s="458"/>
      <c r="L540" s="127"/>
      <c r="M540" s="175"/>
      <c r="N540" s="199"/>
    </row>
    <row r="541" spans="2:14" ht="24.75" customHeight="1">
      <c r="B541" s="358"/>
      <c r="C541" s="64">
        <v>96523</v>
      </c>
      <c r="D541" s="142" t="s">
        <v>11</v>
      </c>
      <c r="E541" s="673" t="s">
        <v>12641</v>
      </c>
      <c r="F541" s="674"/>
      <c r="G541" s="674"/>
      <c r="H541" s="674"/>
      <c r="I541" s="674"/>
      <c r="J541" s="675"/>
      <c r="K541" s="460">
        <f>SUM(K543:K544)</f>
        <v>4.8384000000000009</v>
      </c>
      <c r="L541" s="121" t="s">
        <v>98</v>
      </c>
      <c r="M541" s="192"/>
      <c r="N541" s="193"/>
    </row>
    <row r="542" spans="2:14" ht="51">
      <c r="B542" s="360" t="s">
        <v>6711</v>
      </c>
      <c r="C542" s="64"/>
      <c r="D542" s="64"/>
      <c r="E542" s="144" t="s">
        <v>6638</v>
      </c>
      <c r="F542" s="96" t="s">
        <v>6637</v>
      </c>
      <c r="G542" s="96" t="s">
        <v>6640</v>
      </c>
      <c r="H542" s="349" t="s">
        <v>6641</v>
      </c>
      <c r="I542" s="101"/>
      <c r="J542" s="231"/>
      <c r="K542" s="465"/>
      <c r="L542" s="121"/>
      <c r="M542" s="192"/>
      <c r="N542" s="193"/>
    </row>
    <row r="543" spans="2:14">
      <c r="B543" s="358" t="s">
        <v>6710</v>
      </c>
      <c r="C543" s="64"/>
      <c r="D543" s="64"/>
      <c r="E543" s="200">
        <f>E553+0.3</f>
        <v>0.8</v>
      </c>
      <c r="F543" s="121">
        <f>F553+0.3</f>
        <v>0.8</v>
      </c>
      <c r="G543" s="92">
        <f>G553+0.03</f>
        <v>0.63</v>
      </c>
      <c r="H543" s="92">
        <f>H553</f>
        <v>12</v>
      </c>
      <c r="I543" s="92"/>
      <c r="J543" s="191"/>
      <c r="K543" s="132">
        <f>H543*G543*F543*E543</f>
        <v>4.8384000000000009</v>
      </c>
      <c r="L543" s="121"/>
      <c r="M543" s="192"/>
      <c r="N543" s="193"/>
    </row>
    <row r="544" spans="2:14" ht="12" hidden="1" customHeight="1">
      <c r="B544" s="358" t="s">
        <v>6713</v>
      </c>
      <c r="C544" s="64"/>
      <c r="D544" s="64"/>
      <c r="E544" s="200">
        <f>E554+0.3</f>
        <v>0.3</v>
      </c>
      <c r="F544" s="121">
        <f>F554+0.3</f>
        <v>0.3</v>
      </c>
      <c r="G544" s="92">
        <f>G554+0.03</f>
        <v>0.03</v>
      </c>
      <c r="H544" s="447">
        <f>H554</f>
        <v>0</v>
      </c>
      <c r="I544" s="92"/>
      <c r="J544" s="191"/>
      <c r="K544" s="132">
        <f>H544*G544*F544*E544</f>
        <v>0</v>
      </c>
      <c r="L544" s="121"/>
      <c r="M544" s="192"/>
      <c r="N544" s="193"/>
    </row>
    <row r="545" spans="2:14">
      <c r="B545" s="358"/>
      <c r="C545" s="64"/>
      <c r="D545" s="64"/>
      <c r="E545" s="225"/>
      <c r="F545" s="92"/>
      <c r="G545" s="92"/>
      <c r="H545" s="102"/>
      <c r="I545" s="102"/>
      <c r="J545" s="217"/>
      <c r="K545" s="458"/>
      <c r="L545" s="107"/>
      <c r="M545" s="227"/>
      <c r="N545" s="220"/>
    </row>
    <row r="546" spans="2:14" ht="15">
      <c r="B546" s="358"/>
      <c r="C546" s="64">
        <v>96617</v>
      </c>
      <c r="D546" s="142" t="s">
        <v>11</v>
      </c>
      <c r="E546" s="207" t="s">
        <v>6721</v>
      </c>
      <c r="F546" s="101"/>
      <c r="G546" s="132" t="s">
        <v>6712</v>
      </c>
      <c r="H546" s="121">
        <v>0.03</v>
      </c>
      <c r="I546" s="92"/>
      <c r="J546" s="191"/>
      <c r="K546" s="460">
        <f>SUM(K548:K549)</f>
        <v>7.6800000000000015</v>
      </c>
      <c r="L546" s="106" t="s">
        <v>97</v>
      </c>
      <c r="M546" s="91">
        <f>K546*H546</f>
        <v>0.23040000000000005</v>
      </c>
      <c r="N546" s="203" t="s">
        <v>98</v>
      </c>
    </row>
    <row r="547" spans="2:14" ht="25.5">
      <c r="B547" s="358"/>
      <c r="C547" s="64"/>
      <c r="D547" s="64"/>
      <c r="E547" s="144" t="s">
        <v>6638</v>
      </c>
      <c r="F547" s="96" t="s">
        <v>6637</v>
      </c>
      <c r="G547" s="92"/>
      <c r="H547" s="349" t="s">
        <v>6641</v>
      </c>
      <c r="I547" s="92"/>
      <c r="J547" s="191"/>
      <c r="K547" s="459"/>
      <c r="L547" s="121"/>
      <c r="M547" s="192"/>
      <c r="N547" s="193"/>
    </row>
    <row r="548" spans="2:14">
      <c r="B548" s="358" t="s">
        <v>6710</v>
      </c>
      <c r="C548" s="64"/>
      <c r="D548" s="64"/>
      <c r="E548" s="200">
        <f>E543</f>
        <v>0.8</v>
      </c>
      <c r="F548" s="92">
        <f>F543</f>
        <v>0.8</v>
      </c>
      <c r="G548" s="92"/>
      <c r="H548" s="92">
        <f>H543</f>
        <v>12</v>
      </c>
      <c r="I548" s="92"/>
      <c r="J548" s="191"/>
      <c r="K548" s="132">
        <f>H548*F548*E548</f>
        <v>7.6800000000000015</v>
      </c>
      <c r="L548" s="121"/>
      <c r="M548" s="192"/>
      <c r="N548" s="193"/>
    </row>
    <row r="549" spans="2:14" hidden="1">
      <c r="B549" s="358" t="s">
        <v>6713</v>
      </c>
      <c r="C549" s="64"/>
      <c r="D549" s="64"/>
      <c r="E549" s="200">
        <f>E544</f>
        <v>0.3</v>
      </c>
      <c r="F549" s="92">
        <f>F544</f>
        <v>0.3</v>
      </c>
      <c r="G549" s="92"/>
      <c r="H549" s="92">
        <f>H544</f>
        <v>0</v>
      </c>
      <c r="I549" s="92"/>
      <c r="J549" s="191"/>
      <c r="K549" s="132">
        <f>H549*F549*E549</f>
        <v>0</v>
      </c>
      <c r="L549" s="121"/>
      <c r="M549" s="192"/>
      <c r="N549" s="193"/>
    </row>
    <row r="550" spans="2:14">
      <c r="B550" s="358"/>
      <c r="C550" s="64"/>
      <c r="D550" s="64"/>
      <c r="E550" s="200"/>
      <c r="F550" s="92"/>
      <c r="G550" s="92"/>
      <c r="H550" s="92"/>
      <c r="I550" s="92"/>
      <c r="J550" s="191"/>
      <c r="K550" s="459"/>
      <c r="L550" s="121"/>
      <c r="M550" s="192"/>
      <c r="N550" s="193"/>
    </row>
    <row r="551" spans="2:14" ht="15">
      <c r="B551" s="358"/>
      <c r="C551" s="64">
        <v>94965</v>
      </c>
      <c r="D551" s="142" t="s">
        <v>11</v>
      </c>
      <c r="E551" s="207" t="s">
        <v>6122</v>
      </c>
      <c r="F551" s="102"/>
      <c r="G551" s="92"/>
      <c r="H551" s="92"/>
      <c r="I551" s="92"/>
      <c r="J551" s="191"/>
      <c r="K551" s="460">
        <f>SUM(K553:K554)</f>
        <v>1.7999999999999998</v>
      </c>
      <c r="L551" s="121" t="s">
        <v>98</v>
      </c>
      <c r="M551" s="192"/>
      <c r="N551" s="193"/>
    </row>
    <row r="552" spans="2:14" ht="25.5">
      <c r="B552" s="358"/>
      <c r="C552" s="64"/>
      <c r="D552" s="64"/>
      <c r="E552" s="144" t="s">
        <v>6638</v>
      </c>
      <c r="F552" s="96" t="s">
        <v>6637</v>
      </c>
      <c r="G552" s="96" t="s">
        <v>6640</v>
      </c>
      <c r="H552" s="349" t="s">
        <v>6641</v>
      </c>
      <c r="I552" s="92"/>
      <c r="J552" s="191"/>
      <c r="K552" s="459"/>
      <c r="L552" s="121"/>
      <c r="M552" s="192"/>
      <c r="N552" s="193"/>
    </row>
    <row r="553" spans="2:14">
      <c r="B553" s="358" t="s">
        <v>6710</v>
      </c>
      <c r="C553" s="64"/>
      <c r="D553" s="64"/>
      <c r="E553" s="190">
        <v>0.5</v>
      </c>
      <c r="F553" s="133">
        <v>0.5</v>
      </c>
      <c r="G553" s="133">
        <v>0.6</v>
      </c>
      <c r="H553" s="133">
        <v>12</v>
      </c>
      <c r="I553" s="92"/>
      <c r="J553" s="191"/>
      <c r="K553" s="132">
        <f>E553*F553*G553*H553</f>
        <v>1.7999999999999998</v>
      </c>
      <c r="L553" s="121"/>
      <c r="M553" s="192"/>
      <c r="N553" s="193"/>
    </row>
    <row r="554" spans="2:14" hidden="1">
      <c r="B554" s="358" t="s">
        <v>6713</v>
      </c>
      <c r="C554" s="64"/>
      <c r="D554" s="64"/>
      <c r="E554" s="190">
        <v>0</v>
      </c>
      <c r="F554" s="133">
        <v>0</v>
      </c>
      <c r="G554" s="133">
        <v>0</v>
      </c>
      <c r="H554" s="133">
        <v>0</v>
      </c>
      <c r="I554" s="92"/>
      <c r="J554" s="191"/>
      <c r="K554" s="132">
        <f>E554*F554*G554*H554</f>
        <v>0</v>
      </c>
      <c r="L554" s="121"/>
      <c r="M554" s="192"/>
      <c r="N554" s="193"/>
    </row>
    <row r="555" spans="2:14">
      <c r="B555" s="358"/>
      <c r="C555" s="64"/>
      <c r="D555" s="64"/>
      <c r="E555" s="200"/>
      <c r="F555" s="92"/>
      <c r="G555" s="92"/>
      <c r="H555" s="92"/>
      <c r="I555" s="92"/>
      <c r="J555" s="191"/>
      <c r="K555" s="459"/>
      <c r="L555" s="121"/>
      <c r="M555" s="192"/>
      <c r="N555" s="193"/>
    </row>
    <row r="556" spans="2:14" ht="15">
      <c r="B556" s="358"/>
      <c r="C556" s="64" t="s">
        <v>12510</v>
      </c>
      <c r="D556" s="142" t="s">
        <v>11</v>
      </c>
      <c r="E556" s="207" t="s">
        <v>6110</v>
      </c>
      <c r="F556" s="102"/>
      <c r="G556" s="92"/>
      <c r="H556" s="92"/>
      <c r="I556" s="92"/>
      <c r="J556" s="191"/>
      <c r="K556" s="460">
        <f>K551</f>
        <v>1.7999999999999998</v>
      </c>
      <c r="L556" s="121" t="s">
        <v>98</v>
      </c>
      <c r="M556" s="192"/>
      <c r="N556" s="193"/>
    </row>
    <row r="557" spans="2:14">
      <c r="B557" s="358"/>
      <c r="C557" s="64"/>
      <c r="D557" s="64"/>
      <c r="E557" s="200"/>
      <c r="F557" s="92"/>
      <c r="G557" s="92"/>
      <c r="H557" s="92"/>
      <c r="I557" s="92"/>
      <c r="J557" s="191"/>
      <c r="K557" s="459"/>
      <c r="L557" s="121"/>
      <c r="M557" s="192"/>
      <c r="N557" s="193"/>
    </row>
    <row r="558" spans="2:14" ht="41.25" customHeight="1">
      <c r="B558" s="358"/>
      <c r="C558" s="64">
        <v>96544</v>
      </c>
      <c r="D558" s="142" t="s">
        <v>11</v>
      </c>
      <c r="E558" s="673" t="str">
        <f>IFERROR(VLOOKUP($C558,'2-SINAPI NOVEMBRO 2017'!$A$1:$D$11398,2,0),IFERROR(VLOOKUP($C558,'3-COMPO.ADM.PRF '!$B$11:$I$886,4,0),""))</f>
        <v>ARMAÇÃO DE BLOCO, VIGA BALDRAME OU SAPATA UTILIZANDO AÇO CA-50 DE 6,3 MM - MONTAGEM. AF_06/2017</v>
      </c>
      <c r="F558" s="674"/>
      <c r="G558" s="674"/>
      <c r="H558" s="674"/>
      <c r="I558" s="674"/>
      <c r="J558" s="675"/>
      <c r="K558" s="460">
        <f>K561</f>
        <v>97.675349990400008</v>
      </c>
      <c r="L558" s="121" t="s">
        <v>34</v>
      </c>
      <c r="M558" s="91">
        <v>0</v>
      </c>
      <c r="N558" s="203" t="s">
        <v>34</v>
      </c>
    </row>
    <row r="559" spans="2:14">
      <c r="B559" s="358"/>
      <c r="C559" s="64"/>
      <c r="D559" s="64"/>
      <c r="E559" s="200"/>
      <c r="F559" s="92"/>
      <c r="G559" s="92"/>
      <c r="H559" s="132" t="s">
        <v>6702</v>
      </c>
      <c r="I559" s="131">
        <f>K558/K551</f>
        <v>54.264083328000012</v>
      </c>
      <c r="J559" s="191"/>
      <c r="K559" s="132"/>
      <c r="L559" s="121"/>
      <c r="M559" s="192"/>
      <c r="N559" s="193"/>
    </row>
    <row r="560" spans="2:14" ht="38.25">
      <c r="B560" s="358" t="s">
        <v>6699</v>
      </c>
      <c r="C560" s="64"/>
      <c r="D560" s="64"/>
      <c r="E560" s="148" t="s">
        <v>6700</v>
      </c>
      <c r="F560" s="349" t="s">
        <v>6532</v>
      </c>
      <c r="G560" s="349" t="s">
        <v>6701</v>
      </c>
      <c r="H560" s="112" t="s">
        <v>6440</v>
      </c>
      <c r="I560" s="130"/>
      <c r="J560" s="191"/>
      <c r="K560" s="132"/>
      <c r="L560" s="121"/>
      <c r="M560" s="192"/>
      <c r="N560" s="193"/>
    </row>
    <row r="561" spans="2:14">
      <c r="B561" s="358"/>
      <c r="C561" s="64"/>
      <c r="D561" s="64"/>
      <c r="E561" s="190">
        <v>6.3</v>
      </c>
      <c r="F561" s="561">
        <f>(((E553-0.08+0.1)*2+(F553-0.08+0.1)*2))*(G553/0.1)+(((G553-0.08)*2+(F553-0.08)*2))*(E553/0.1)+((E553-0.08+0.1)*2+(G553-0.08+0.1)*2)*(F553/0.1)</f>
        <v>33.28</v>
      </c>
      <c r="G561" s="92">
        <f>H553</f>
        <v>12</v>
      </c>
      <c r="H561" s="92">
        <f>((E561/1000)*(E561/1000)*3.14*0.25)*7850</f>
        <v>0.24457970250000002</v>
      </c>
      <c r="I561" s="92"/>
      <c r="J561" s="191"/>
      <c r="K561" s="132">
        <f>G561*H561*F561</f>
        <v>97.675349990400008</v>
      </c>
      <c r="L561" s="121"/>
      <c r="M561" s="192"/>
      <c r="N561" s="193"/>
    </row>
    <row r="562" spans="2:14" hidden="1">
      <c r="B562" s="358"/>
      <c r="C562" s="64"/>
      <c r="D562" s="64"/>
      <c r="E562" s="190"/>
      <c r="F562" s="92">
        <f>(((E554-0.08)*2+(G554-0.08)*2))*(F554/0.1)+(((F554-0.08)*2+(G554-0.08)*2))*(E554/0.1)</f>
        <v>0</v>
      </c>
      <c r="G562" s="92">
        <f>H554</f>
        <v>0</v>
      </c>
      <c r="H562" s="92">
        <f>((E562/1000)*(E562/1000)*3.14*0.25)*7850</f>
        <v>0</v>
      </c>
      <c r="I562" s="92"/>
      <c r="J562" s="191"/>
      <c r="K562" s="132">
        <f>G562*H562*F562</f>
        <v>0</v>
      </c>
      <c r="L562" s="121"/>
      <c r="M562" s="192"/>
      <c r="N562" s="193"/>
    </row>
    <row r="563" spans="2:14">
      <c r="B563" s="358"/>
      <c r="C563" s="64"/>
      <c r="D563" s="64"/>
      <c r="E563" s="200"/>
      <c r="F563" s="92"/>
      <c r="G563" s="92"/>
      <c r="H563" s="92"/>
      <c r="I563" s="92"/>
      <c r="J563" s="191"/>
      <c r="K563" s="459"/>
      <c r="L563" s="121"/>
      <c r="M563" s="192"/>
      <c r="N563" s="193"/>
    </row>
    <row r="564" spans="2:14" ht="26.25" customHeight="1">
      <c r="B564" s="358"/>
      <c r="C564" s="64">
        <v>96545</v>
      </c>
      <c r="D564" s="142" t="s">
        <v>11</v>
      </c>
      <c r="E564" s="673" t="str">
        <f>IFERROR(VLOOKUP($C564,'2-SINAPI NOVEMBRO 2017'!$A$1:$D$11398,2,0),IFERROR(VLOOKUP($C564,'3-COMPO.ADM.PRF '!$B$11:$I$886,4,0),""))</f>
        <v>ARMAÇÃO DE BLOCO, VIGA BALDRAME OU SAPATA UTILIZANDO AÇO CA-50 DE 8 MM - MONTAGEM. AF_06/2017</v>
      </c>
      <c r="F564" s="674"/>
      <c r="G564" s="674"/>
      <c r="H564" s="674"/>
      <c r="I564" s="674"/>
      <c r="J564" s="675"/>
      <c r="K564" s="460">
        <f>SUM(K567:K568)</f>
        <v>38.334124799999998</v>
      </c>
      <c r="L564" s="121" t="s">
        <v>34</v>
      </c>
      <c r="M564" s="91">
        <v>0</v>
      </c>
      <c r="N564" s="203" t="s">
        <v>34</v>
      </c>
    </row>
    <row r="565" spans="2:14">
      <c r="B565" s="358"/>
      <c r="C565" s="64"/>
      <c r="D565" s="64"/>
      <c r="E565" s="200"/>
      <c r="F565" s="92"/>
      <c r="G565" s="92"/>
      <c r="H565" s="132" t="s">
        <v>6702</v>
      </c>
      <c r="I565" s="131">
        <f>K564/K556</f>
        <v>21.296735999999999</v>
      </c>
      <c r="J565" s="191"/>
      <c r="K565" s="132"/>
      <c r="L565" s="121"/>
      <c r="M565" s="192"/>
      <c r="N565" s="193"/>
    </row>
    <row r="566" spans="2:14" ht="38.25">
      <c r="B566" s="358" t="s">
        <v>6699</v>
      </c>
      <c r="C566" s="64"/>
      <c r="D566" s="64"/>
      <c r="E566" s="148" t="s">
        <v>6700</v>
      </c>
      <c r="F566" s="349" t="s">
        <v>6532</v>
      </c>
      <c r="G566" s="349" t="s">
        <v>6701</v>
      </c>
      <c r="H566" s="112" t="s">
        <v>6440</v>
      </c>
      <c r="I566" s="130"/>
      <c r="J566" s="191"/>
      <c r="K566" s="132"/>
      <c r="L566" s="121"/>
      <c r="M566" s="192"/>
      <c r="N566" s="193"/>
    </row>
    <row r="567" spans="2:14">
      <c r="B567" s="358"/>
      <c r="C567" s="64"/>
      <c r="D567" s="64"/>
      <c r="E567" s="190">
        <v>8</v>
      </c>
      <c r="F567" s="92">
        <f>((E553-0.08+G553*2)*(F553/0.1))</f>
        <v>8.1</v>
      </c>
      <c r="G567" s="92">
        <f>H553</f>
        <v>12</v>
      </c>
      <c r="H567" s="92">
        <f>((E567/1000)*(E567/1000)*3.14*0.25)*7850</f>
        <v>0.39438400000000001</v>
      </c>
      <c r="I567" s="92"/>
      <c r="J567" s="191"/>
      <c r="K567" s="132">
        <f>G567*H567*F567</f>
        <v>38.334124799999998</v>
      </c>
      <c r="L567" s="121"/>
      <c r="M567" s="192"/>
      <c r="N567" s="193"/>
    </row>
    <row r="568" spans="2:14" hidden="1">
      <c r="B568" s="358"/>
      <c r="C568" s="64"/>
      <c r="D568" s="64"/>
      <c r="E568" s="190"/>
      <c r="F568" s="92">
        <f>((E554-0.08+G554*2)*(F554/0.1))</f>
        <v>0</v>
      </c>
      <c r="G568" s="92">
        <f>H554</f>
        <v>0</v>
      </c>
      <c r="H568" s="92">
        <f>((E568/1000)*(E568/1000)*3.14*0.25)*7850</f>
        <v>0</v>
      </c>
      <c r="I568" s="92"/>
      <c r="J568" s="191"/>
      <c r="K568" s="132">
        <f>G568*H568*F568</f>
        <v>0</v>
      </c>
      <c r="L568" s="121"/>
      <c r="M568" s="192"/>
      <c r="N568" s="193"/>
    </row>
    <row r="569" spans="2:14">
      <c r="B569" s="358"/>
      <c r="C569" s="64"/>
      <c r="D569" s="64"/>
      <c r="E569" s="200"/>
      <c r="F569" s="92"/>
      <c r="G569" s="92"/>
      <c r="H569" s="92"/>
      <c r="I569" s="92"/>
      <c r="J569" s="191"/>
      <c r="K569" s="459"/>
      <c r="L569" s="121"/>
      <c r="M569" s="192"/>
      <c r="N569" s="193"/>
    </row>
    <row r="570" spans="2:14" ht="38.25" customHeight="1">
      <c r="B570" s="358"/>
      <c r="C570" s="64">
        <v>96534</v>
      </c>
      <c r="D570" s="142" t="s">
        <v>11</v>
      </c>
      <c r="E570" s="673" t="s">
        <v>11500</v>
      </c>
      <c r="F570" s="674"/>
      <c r="G570" s="674"/>
      <c r="H570" s="674"/>
      <c r="I570" s="674"/>
      <c r="J570" s="675"/>
      <c r="K570" s="460">
        <f>SUM(K572:K573)</f>
        <v>14.399999999999999</v>
      </c>
      <c r="L570" s="121" t="s">
        <v>97</v>
      </c>
      <c r="M570" s="192"/>
      <c r="N570" s="193"/>
    </row>
    <row r="571" spans="2:14" ht="38.25">
      <c r="B571" s="360"/>
      <c r="C571" s="64"/>
      <c r="D571" s="64"/>
      <c r="E571" s="207"/>
      <c r="F571" s="349" t="s">
        <v>6714</v>
      </c>
      <c r="G571" s="96" t="s">
        <v>6640</v>
      </c>
      <c r="H571" s="349" t="s">
        <v>6641</v>
      </c>
      <c r="I571" s="95"/>
      <c r="J571" s="230"/>
      <c r="K571" s="468"/>
      <c r="L571" s="186"/>
      <c r="M571" s="192"/>
      <c r="N571" s="193"/>
    </row>
    <row r="572" spans="2:14">
      <c r="B572" s="358" t="s">
        <v>6710</v>
      </c>
      <c r="C572" s="64"/>
      <c r="D572" s="64"/>
      <c r="E572" s="200"/>
      <c r="F572" s="92">
        <f>E553*2+F553*2</f>
        <v>2</v>
      </c>
      <c r="G572" s="92">
        <f>G553</f>
        <v>0.6</v>
      </c>
      <c r="H572" s="92">
        <f>H553</f>
        <v>12</v>
      </c>
      <c r="I572" s="92"/>
      <c r="J572" s="191"/>
      <c r="K572" s="132">
        <f>H572*G572*F572</f>
        <v>14.399999999999999</v>
      </c>
      <c r="L572" s="121"/>
      <c r="M572" s="192"/>
      <c r="N572" s="253"/>
    </row>
    <row r="573" spans="2:14" hidden="1">
      <c r="B573" s="358" t="s">
        <v>6713</v>
      </c>
      <c r="C573" s="64"/>
      <c r="D573" s="64"/>
      <c r="E573" s="200"/>
      <c r="F573" s="92">
        <f>E554*2+F554*2</f>
        <v>0</v>
      </c>
      <c r="G573" s="92">
        <f>G554</f>
        <v>0</v>
      </c>
      <c r="H573" s="92">
        <f>H554</f>
        <v>0</v>
      </c>
      <c r="I573" s="92"/>
      <c r="J573" s="191"/>
      <c r="K573" s="132">
        <f>H573*G573*F573</f>
        <v>0</v>
      </c>
      <c r="L573" s="121"/>
      <c r="M573" s="192"/>
      <c r="N573" s="254"/>
    </row>
    <row r="574" spans="2:14">
      <c r="B574" s="358"/>
      <c r="C574" s="64"/>
      <c r="D574" s="64"/>
      <c r="E574" s="200"/>
      <c r="F574" s="92"/>
      <c r="G574" s="92"/>
      <c r="H574" s="92"/>
      <c r="I574" s="92"/>
      <c r="J574" s="191"/>
      <c r="K574" s="459"/>
      <c r="L574" s="121"/>
      <c r="M574" s="192"/>
      <c r="N574" s="254"/>
    </row>
    <row r="575" spans="2:14" ht="15">
      <c r="B575" s="358"/>
      <c r="C575" s="142">
        <v>93382</v>
      </c>
      <c r="D575" s="142" t="s">
        <v>11</v>
      </c>
      <c r="E575" s="207" t="s">
        <v>6124</v>
      </c>
      <c r="F575" s="92"/>
      <c r="G575" s="92"/>
      <c r="H575" s="92"/>
      <c r="I575" s="92"/>
      <c r="J575" s="191"/>
      <c r="K575" s="460">
        <f>SUM(K577)</f>
        <v>3.0384000000000011</v>
      </c>
      <c r="L575" s="121" t="s">
        <v>98</v>
      </c>
      <c r="M575" s="192"/>
      <c r="N575" s="193"/>
    </row>
    <row r="576" spans="2:14" ht="51">
      <c r="B576" s="360" t="s">
        <v>6719</v>
      </c>
      <c r="C576" s="64"/>
      <c r="D576" s="64"/>
      <c r="E576" s="148" t="s">
        <v>6715</v>
      </c>
      <c r="F576" s="349" t="s">
        <v>6716</v>
      </c>
      <c r="G576" s="92"/>
      <c r="H576" s="92"/>
      <c r="I576" s="92"/>
      <c r="J576" s="191"/>
      <c r="K576" s="460"/>
      <c r="L576" s="121"/>
      <c r="M576" s="192"/>
      <c r="N576" s="193"/>
    </row>
    <row r="577" spans="2:14">
      <c r="B577" s="358"/>
      <c r="C577" s="64"/>
      <c r="D577" s="64"/>
      <c r="E577" s="206">
        <f>K541</f>
        <v>4.8384000000000009</v>
      </c>
      <c r="F577" s="92">
        <f>K551</f>
        <v>1.7999999999999998</v>
      </c>
      <c r="G577" s="92"/>
      <c r="H577" s="92"/>
      <c r="I577" s="92"/>
      <c r="J577" s="191"/>
      <c r="K577" s="132">
        <f>E577-F577</f>
        <v>3.0384000000000011</v>
      </c>
      <c r="L577" s="121"/>
      <c r="M577" s="192"/>
      <c r="N577" s="193"/>
    </row>
    <row r="578" spans="2:14">
      <c r="B578" s="358"/>
      <c r="C578" s="64"/>
      <c r="D578" s="64"/>
      <c r="E578" s="206"/>
      <c r="F578" s="92"/>
      <c r="G578" s="92"/>
      <c r="H578" s="92"/>
      <c r="I578" s="92"/>
      <c r="J578" s="191"/>
      <c r="K578" s="132"/>
      <c r="L578" s="121"/>
      <c r="M578" s="192"/>
      <c r="N578" s="193"/>
    </row>
    <row r="579" spans="2:14">
      <c r="B579" s="358"/>
      <c r="C579" s="64"/>
      <c r="D579" s="64"/>
      <c r="E579" s="200"/>
      <c r="F579" s="92"/>
      <c r="G579" s="92"/>
      <c r="H579" s="92"/>
      <c r="I579" s="92"/>
      <c r="J579" s="191"/>
      <c r="K579" s="459"/>
      <c r="L579" s="121"/>
      <c r="M579" s="192"/>
      <c r="N579" s="193"/>
    </row>
    <row r="580" spans="2:14">
      <c r="B580" s="358"/>
      <c r="C580" s="64"/>
      <c r="D580" s="64"/>
      <c r="E580" s="200"/>
      <c r="F580" s="92"/>
      <c r="G580" s="92"/>
      <c r="H580" s="92"/>
      <c r="I580" s="92"/>
      <c r="J580" s="191"/>
      <c r="K580" s="459"/>
      <c r="L580" s="121"/>
      <c r="M580" s="192"/>
      <c r="N580" s="193"/>
    </row>
    <row r="581" spans="2:14" ht="15">
      <c r="B581" s="358"/>
      <c r="C581" s="142" t="s">
        <v>12422</v>
      </c>
      <c r="D581" s="142" t="s">
        <v>11</v>
      </c>
      <c r="E581" s="207" t="s">
        <v>6767</v>
      </c>
      <c r="F581" s="92"/>
      <c r="G581" s="92"/>
      <c r="H581" s="92"/>
      <c r="I581" s="92"/>
      <c r="J581" s="191"/>
      <c r="K581" s="460">
        <f>K570</f>
        <v>14.399999999999999</v>
      </c>
      <c r="L581" s="106" t="s">
        <v>97</v>
      </c>
      <c r="M581" s="192"/>
      <c r="N581" s="193"/>
    </row>
    <row r="582" spans="2:14" ht="38.25">
      <c r="B582" s="360" t="s">
        <v>6768</v>
      </c>
      <c r="C582" s="64"/>
      <c r="D582" s="64"/>
      <c r="E582" s="200"/>
      <c r="F582" s="92"/>
      <c r="G582" s="92"/>
      <c r="H582" s="92"/>
      <c r="I582" s="92"/>
      <c r="J582" s="191"/>
      <c r="K582" s="459"/>
      <c r="L582" s="121"/>
      <c r="M582" s="192"/>
      <c r="N582" s="193"/>
    </row>
    <row r="583" spans="2:14">
      <c r="B583" s="358"/>
      <c r="C583" s="64"/>
      <c r="D583" s="64"/>
      <c r="E583" s="200"/>
      <c r="F583" s="92"/>
      <c r="G583" s="92"/>
      <c r="H583" s="92"/>
      <c r="I583" s="92"/>
      <c r="J583" s="191"/>
      <c r="K583" s="459"/>
      <c r="L583" s="121"/>
      <c r="M583" s="192"/>
      <c r="N583" s="193"/>
    </row>
    <row r="584" spans="2:14" ht="15">
      <c r="B584" s="358"/>
      <c r="C584" s="64">
        <v>72897</v>
      </c>
      <c r="D584" s="142" t="s">
        <v>11</v>
      </c>
      <c r="E584" s="207" t="s">
        <v>12642</v>
      </c>
      <c r="F584" s="101"/>
      <c r="G584" s="101"/>
      <c r="H584" s="101"/>
      <c r="I584" s="92"/>
      <c r="J584" s="191"/>
      <c r="K584" s="460">
        <f>SUM(K586:K586)</f>
        <v>2.34</v>
      </c>
      <c r="L584" s="121" t="s">
        <v>98</v>
      </c>
      <c r="M584" s="192"/>
      <c r="N584" s="193"/>
    </row>
    <row r="585" spans="2:14" ht="42.75" customHeight="1">
      <c r="B585" s="360" t="s">
        <v>6720</v>
      </c>
      <c r="C585" s="64"/>
      <c r="D585" s="64"/>
      <c r="E585" s="148"/>
      <c r="F585" s="349" t="s">
        <v>6716</v>
      </c>
      <c r="G585" s="96"/>
      <c r="H585" s="349" t="s">
        <v>6764</v>
      </c>
      <c r="I585" s="92"/>
      <c r="J585" s="350"/>
      <c r="K585" s="132"/>
      <c r="L585" s="121"/>
      <c r="M585" s="192"/>
      <c r="N585" s="193"/>
    </row>
    <row r="586" spans="2:14">
      <c r="B586" s="358"/>
      <c r="C586" s="64"/>
      <c r="D586" s="64"/>
      <c r="E586" s="200"/>
      <c r="F586" s="96">
        <f>K551</f>
        <v>1.7999999999999998</v>
      </c>
      <c r="G586" s="96"/>
      <c r="H586" s="96">
        <v>1.3</v>
      </c>
      <c r="I586" s="92"/>
      <c r="J586" s="129"/>
      <c r="K586" s="132">
        <f>H586*F586</f>
        <v>2.34</v>
      </c>
      <c r="L586" s="121"/>
      <c r="M586" s="192"/>
      <c r="N586" s="193"/>
    </row>
    <row r="587" spans="2:14">
      <c r="B587" s="358"/>
      <c r="C587" s="64"/>
      <c r="D587" s="64"/>
      <c r="E587" s="200"/>
      <c r="F587" s="96"/>
      <c r="G587" s="96"/>
      <c r="H587" s="92"/>
      <c r="I587" s="96"/>
      <c r="J587" s="129"/>
      <c r="K587" s="132"/>
      <c r="L587" s="121"/>
      <c r="M587" s="192"/>
      <c r="N587" s="193"/>
    </row>
    <row r="588" spans="2:14" ht="15">
      <c r="B588" s="362"/>
      <c r="C588" s="50">
        <v>95302</v>
      </c>
      <c r="D588" s="50" t="s">
        <v>11</v>
      </c>
      <c r="E588" s="207" t="s">
        <v>6670</v>
      </c>
      <c r="F588" s="92"/>
      <c r="G588" s="92"/>
      <c r="H588" s="92"/>
      <c r="I588" s="92"/>
      <c r="J588" s="191"/>
      <c r="K588" s="460">
        <f>SUM(K590:K590)</f>
        <v>46.8</v>
      </c>
      <c r="L588" s="106" t="s">
        <v>6533</v>
      </c>
      <c r="M588" s="192"/>
      <c r="N588" s="193"/>
    </row>
    <row r="589" spans="2:14" ht="25.5">
      <c r="B589" s="358" t="s">
        <v>6729</v>
      </c>
      <c r="C589" s="64"/>
      <c r="D589" s="64"/>
      <c r="E589" s="148" t="s">
        <v>6657</v>
      </c>
      <c r="F589" s="92"/>
      <c r="G589" s="92"/>
      <c r="H589" s="349" t="s">
        <v>6658</v>
      </c>
      <c r="I589" s="92"/>
      <c r="J589" s="191"/>
      <c r="K589" s="459"/>
      <c r="L589" s="121"/>
      <c r="M589" s="192"/>
      <c r="N589" s="193"/>
    </row>
    <row r="590" spans="2:14">
      <c r="B590" s="358"/>
      <c r="C590" s="64"/>
      <c r="D590" s="64"/>
      <c r="E590" s="206">
        <f>K584</f>
        <v>2.34</v>
      </c>
      <c r="F590" s="106"/>
      <c r="G590" s="106"/>
      <c r="H590" s="196">
        <v>20</v>
      </c>
      <c r="I590" s="92"/>
      <c r="J590" s="129"/>
      <c r="K590" s="132">
        <f>H590*E590</f>
        <v>46.8</v>
      </c>
      <c r="L590" s="121"/>
      <c r="M590" s="192"/>
      <c r="N590" s="193"/>
    </row>
    <row r="591" spans="2:14">
      <c r="B591" s="365"/>
      <c r="C591" s="172"/>
      <c r="D591" s="172"/>
      <c r="E591" s="206"/>
      <c r="F591" s="106"/>
      <c r="G591" s="106"/>
      <c r="H591" s="106"/>
      <c r="I591" s="92"/>
      <c r="J591" s="191"/>
      <c r="K591" s="132"/>
      <c r="L591" s="121"/>
      <c r="M591" s="192"/>
      <c r="N591" s="193"/>
    </row>
    <row r="592" spans="2:14" ht="15">
      <c r="B592" s="359"/>
      <c r="C592" s="170"/>
      <c r="D592" s="170"/>
      <c r="E592" s="676" t="s">
        <v>6691</v>
      </c>
      <c r="F592" s="677"/>
      <c r="G592" s="678"/>
      <c r="H592" s="246" t="s">
        <v>6770</v>
      </c>
      <c r="I592" s="92"/>
      <c r="J592" s="248"/>
      <c r="K592" s="458"/>
      <c r="L592" s="121"/>
      <c r="M592" s="175"/>
      <c r="N592" s="199"/>
    </row>
    <row r="593" spans="2:14" ht="15" hidden="1">
      <c r="B593" s="358"/>
      <c r="C593" s="170"/>
      <c r="D593" s="170" t="s">
        <v>6992</v>
      </c>
      <c r="E593" s="207" t="s">
        <v>6086</v>
      </c>
      <c r="F593" s="92"/>
      <c r="G593" s="92"/>
      <c r="H593" s="232"/>
      <c r="I593" s="232"/>
      <c r="J593" s="233"/>
      <c r="K593" s="460">
        <f>SUM(K595)</f>
        <v>0</v>
      </c>
      <c r="L593" s="106" t="s">
        <v>6044</v>
      </c>
      <c r="M593" s="211"/>
      <c r="N593" s="210"/>
    </row>
    <row r="594" spans="2:14" ht="51" hidden="1">
      <c r="B594" s="360" t="s">
        <v>6694</v>
      </c>
      <c r="C594" s="64"/>
      <c r="D594" s="64"/>
      <c r="E594" s="148" t="s">
        <v>6594</v>
      </c>
      <c r="F594" s="112"/>
      <c r="G594" s="112"/>
      <c r="H594" s="349" t="s">
        <v>6695</v>
      </c>
      <c r="I594" s="92"/>
      <c r="J594" s="191"/>
      <c r="K594" s="459"/>
      <c r="L594" s="121"/>
      <c r="M594" s="192"/>
      <c r="N594" s="193"/>
    </row>
    <row r="595" spans="2:14" hidden="1">
      <c r="B595" s="360"/>
      <c r="C595" s="64"/>
      <c r="D595" s="64"/>
      <c r="E595" s="205">
        <v>100</v>
      </c>
      <c r="F595" s="92"/>
      <c r="G595" s="92"/>
      <c r="H595" s="137">
        <v>0</v>
      </c>
      <c r="I595" s="92"/>
      <c r="J595" s="191"/>
      <c r="K595" s="459">
        <f>H595</f>
        <v>0</v>
      </c>
      <c r="L595" s="121"/>
      <c r="M595" s="192"/>
      <c r="N595" s="193"/>
    </row>
    <row r="596" spans="2:14" hidden="1">
      <c r="B596" s="360"/>
      <c r="C596" s="64"/>
      <c r="D596" s="64"/>
      <c r="E596" s="206"/>
      <c r="F596" s="92"/>
      <c r="G596" s="92"/>
      <c r="H596" s="96"/>
      <c r="I596" s="92"/>
      <c r="J596" s="191"/>
      <c r="K596" s="459"/>
      <c r="L596" s="121"/>
      <c r="M596" s="192"/>
      <c r="N596" s="193"/>
    </row>
    <row r="597" spans="2:14" ht="48" hidden="1" customHeight="1">
      <c r="B597" s="358"/>
      <c r="C597" s="64"/>
      <c r="D597" s="142" t="s">
        <v>7000</v>
      </c>
      <c r="E597" s="673" t="s">
        <v>6696</v>
      </c>
      <c r="F597" s="674"/>
      <c r="G597" s="674"/>
      <c r="H597" s="674"/>
      <c r="I597" s="674"/>
      <c r="J597" s="675"/>
      <c r="K597" s="460">
        <f>SUM(K599:K600)</f>
        <v>0</v>
      </c>
      <c r="L597" s="121" t="s">
        <v>6040</v>
      </c>
      <c r="M597" s="192"/>
      <c r="N597" s="193"/>
    </row>
    <row r="598" spans="2:14" hidden="1">
      <c r="B598" s="358"/>
      <c r="C598" s="64"/>
      <c r="D598" s="64"/>
      <c r="E598" s="200"/>
      <c r="F598" s="92" t="s">
        <v>6103</v>
      </c>
      <c r="G598" s="92" t="s">
        <v>6104</v>
      </c>
      <c r="H598" s="92" t="s">
        <v>6105</v>
      </c>
      <c r="I598" s="92" t="s">
        <v>6106</v>
      </c>
      <c r="J598" s="191"/>
      <c r="K598" s="459"/>
      <c r="L598" s="121"/>
      <c r="M598" s="192"/>
      <c r="N598" s="193"/>
    </row>
    <row r="599" spans="2:14" hidden="1">
      <c r="B599" s="358" t="s">
        <v>6697</v>
      </c>
      <c r="C599" s="64"/>
      <c r="D599" s="64"/>
      <c r="E599" s="200"/>
      <c r="F599" s="133">
        <v>0</v>
      </c>
      <c r="G599" s="133">
        <f>H553</f>
        <v>12</v>
      </c>
      <c r="H599" s="133">
        <v>11</v>
      </c>
      <c r="I599" s="133">
        <v>0.4</v>
      </c>
      <c r="J599" s="191"/>
      <c r="K599" s="132">
        <f>F599*G599*H599</f>
        <v>0</v>
      </c>
      <c r="L599" s="121"/>
      <c r="M599" s="192"/>
      <c r="N599" s="193"/>
    </row>
    <row r="600" spans="2:14" hidden="1">
      <c r="B600" s="358" t="s">
        <v>6698</v>
      </c>
      <c r="C600" s="64"/>
      <c r="D600" s="64"/>
      <c r="E600" s="200"/>
      <c r="F600" s="133">
        <v>0</v>
      </c>
      <c r="G600" s="133">
        <f>H554</f>
        <v>0</v>
      </c>
      <c r="H600" s="133">
        <v>0</v>
      </c>
      <c r="I600" s="133">
        <v>0.4</v>
      </c>
      <c r="J600" s="191"/>
      <c r="K600" s="132">
        <f>F600*G600*H600</f>
        <v>0</v>
      </c>
      <c r="L600" s="121"/>
      <c r="M600" s="192"/>
      <c r="N600" s="193"/>
    </row>
    <row r="601" spans="2:14" hidden="1">
      <c r="B601" s="358"/>
      <c r="C601" s="64"/>
      <c r="D601" s="64"/>
      <c r="E601" s="200"/>
      <c r="F601" s="92"/>
      <c r="G601" s="92"/>
      <c r="H601" s="92"/>
      <c r="I601" s="92"/>
      <c r="J601" s="191"/>
      <c r="K601" s="459"/>
      <c r="L601" s="121"/>
      <c r="M601" s="192"/>
      <c r="N601" s="193"/>
    </row>
    <row r="602" spans="2:14" ht="15" hidden="1">
      <c r="B602" s="358"/>
      <c r="C602" s="64">
        <v>95602</v>
      </c>
      <c r="D602" s="142" t="s">
        <v>11</v>
      </c>
      <c r="E602" s="673" t="s">
        <v>6102</v>
      </c>
      <c r="F602" s="674"/>
      <c r="G602" s="674"/>
      <c r="H602" s="674"/>
      <c r="I602" s="674"/>
      <c r="J602" s="675"/>
      <c r="K602" s="460">
        <f>SUM(K604:K605)</f>
        <v>0</v>
      </c>
      <c r="L602" s="106" t="s">
        <v>6081</v>
      </c>
      <c r="M602" s="91">
        <f>SUM(M604:M605)</f>
        <v>0</v>
      </c>
      <c r="N602" s="129" t="s">
        <v>98</v>
      </c>
    </row>
    <row r="603" spans="2:14" ht="25.5" hidden="1">
      <c r="B603" s="358"/>
      <c r="C603" s="64"/>
      <c r="D603" s="64"/>
      <c r="E603" s="200"/>
      <c r="F603" s="112" t="s">
        <v>6103</v>
      </c>
      <c r="G603" s="112" t="s">
        <v>6104</v>
      </c>
      <c r="H603" s="349" t="s">
        <v>6708</v>
      </c>
      <c r="I603" s="92"/>
      <c r="J603" s="191"/>
      <c r="K603" s="459"/>
      <c r="L603" s="121"/>
      <c r="M603" s="192"/>
      <c r="N603" s="193"/>
    </row>
    <row r="604" spans="2:14" hidden="1">
      <c r="B604" s="358" t="str">
        <f>B599</f>
        <v>BL01 - EØ40</v>
      </c>
      <c r="C604" s="64"/>
      <c r="D604" s="64"/>
      <c r="E604" s="200"/>
      <c r="F604" s="102">
        <f>F599</f>
        <v>0</v>
      </c>
      <c r="G604" s="102">
        <f>G599</f>
        <v>12</v>
      </c>
      <c r="H604" s="102">
        <f>G543</f>
        <v>0.63</v>
      </c>
      <c r="I604" s="92"/>
      <c r="J604" s="191"/>
      <c r="K604" s="132">
        <f>F604*G604</f>
        <v>0</v>
      </c>
      <c r="L604" s="121"/>
      <c r="M604" s="255">
        <f>G609*F609*(3.14*I609*I609*0.25*H604)</f>
        <v>0</v>
      </c>
      <c r="N604" s="193"/>
    </row>
    <row r="605" spans="2:14" hidden="1">
      <c r="B605" s="358" t="str">
        <f>B600</f>
        <v>BL02 - EØ40</v>
      </c>
      <c r="C605" s="64"/>
      <c r="D605" s="64"/>
      <c r="E605" s="200"/>
      <c r="F605" s="102">
        <f>F600</f>
        <v>0</v>
      </c>
      <c r="G605" s="102">
        <f>G600</f>
        <v>0</v>
      </c>
      <c r="H605" s="102">
        <f>G545</f>
        <v>0</v>
      </c>
      <c r="I605" s="92"/>
      <c r="J605" s="191"/>
      <c r="K605" s="132">
        <f>F605*G605*H605</f>
        <v>0</v>
      </c>
      <c r="L605" s="121"/>
      <c r="M605" s="255">
        <f>G610*F610*(3.14*I610*I610*0.25*H605)</f>
        <v>0</v>
      </c>
      <c r="N605" s="193"/>
    </row>
    <row r="606" spans="2:14" hidden="1">
      <c r="B606" s="358"/>
      <c r="C606" s="64"/>
      <c r="D606" s="64"/>
      <c r="E606" s="206"/>
      <c r="F606" s="92"/>
      <c r="G606" s="92"/>
      <c r="H606" s="92"/>
      <c r="I606" s="92"/>
      <c r="J606" s="191"/>
      <c r="K606" s="132"/>
      <c r="L606" s="121"/>
      <c r="M606" s="192"/>
      <c r="N606" s="193"/>
    </row>
    <row r="607" spans="2:14" ht="34.5" hidden="1" customHeight="1">
      <c r="B607" s="358"/>
      <c r="C607" s="64">
        <v>1527</v>
      </c>
      <c r="D607" s="142" t="s">
        <v>11</v>
      </c>
      <c r="E607" s="673" t="s">
        <v>695</v>
      </c>
      <c r="F607" s="674"/>
      <c r="G607" s="674"/>
      <c r="H607" s="674"/>
      <c r="I607" s="674"/>
      <c r="J607" s="675"/>
      <c r="K607" s="465"/>
      <c r="L607" s="121"/>
      <c r="M607" s="192"/>
      <c r="N607" s="193"/>
    </row>
    <row r="608" spans="2:14" ht="15" hidden="1">
      <c r="B608" s="358"/>
      <c r="C608" s="64"/>
      <c r="D608" s="64"/>
      <c r="E608" s="200"/>
      <c r="F608" s="92" t="s">
        <v>6103</v>
      </c>
      <c r="G608" s="92" t="s">
        <v>6104</v>
      </c>
      <c r="H608" s="96" t="s">
        <v>6707</v>
      </c>
      <c r="I608" s="92" t="s">
        <v>6106</v>
      </c>
      <c r="J608" s="191" t="s">
        <v>6107</v>
      </c>
      <c r="K608" s="460">
        <f>SUM(K609:K610)</f>
        <v>0</v>
      </c>
      <c r="L608" s="121" t="s">
        <v>98</v>
      </c>
      <c r="M608" s="192"/>
      <c r="N608" s="193"/>
    </row>
    <row r="609" spans="2:14" hidden="1">
      <c r="B609" s="358"/>
      <c r="C609" s="64"/>
      <c r="D609" s="64"/>
      <c r="E609" s="200" t="s">
        <v>6108</v>
      </c>
      <c r="F609" s="92">
        <f>F599</f>
        <v>0</v>
      </c>
      <c r="G609" s="92">
        <f t="shared" ref="G609:H610" si="10">G599</f>
        <v>12</v>
      </c>
      <c r="H609" s="92">
        <f t="shared" si="10"/>
        <v>11</v>
      </c>
      <c r="I609" s="102">
        <f>I599</f>
        <v>0.4</v>
      </c>
      <c r="J609" s="191">
        <v>1.1499999999999999</v>
      </c>
      <c r="K609" s="132">
        <f>I609*I609*3.14*0.25*H609*G609*F609*J609</f>
        <v>0</v>
      </c>
      <c r="L609" s="121"/>
      <c r="M609" s="192"/>
      <c r="N609" s="193"/>
    </row>
    <row r="610" spans="2:14" hidden="1">
      <c r="B610" s="358"/>
      <c r="C610" s="64"/>
      <c r="D610" s="64"/>
      <c r="E610" s="200" t="s">
        <v>6109</v>
      </c>
      <c r="F610" s="92">
        <f>F600</f>
        <v>0</v>
      </c>
      <c r="G610" s="92">
        <f t="shared" si="10"/>
        <v>0</v>
      </c>
      <c r="H610" s="92">
        <f t="shared" si="10"/>
        <v>0</v>
      </c>
      <c r="I610" s="102">
        <f>I600</f>
        <v>0.4</v>
      </c>
      <c r="J610" s="191">
        <v>1.1499999999999999</v>
      </c>
      <c r="K610" s="132">
        <f>I610*I610*3.14*0.25*H610*G610*F610*J610</f>
        <v>0</v>
      </c>
      <c r="L610" s="121"/>
      <c r="M610" s="192"/>
      <c r="N610" s="193"/>
    </row>
    <row r="611" spans="2:14" hidden="1">
      <c r="B611" s="358"/>
      <c r="C611" s="64"/>
      <c r="D611" s="64"/>
      <c r="E611" s="200"/>
      <c r="F611" s="92"/>
      <c r="G611" s="92"/>
      <c r="H611" s="92"/>
      <c r="I611" s="92"/>
      <c r="J611" s="191"/>
      <c r="K611" s="459"/>
      <c r="L611" s="121"/>
      <c r="M611" s="192"/>
      <c r="N611" s="193"/>
    </row>
    <row r="612" spans="2:14" hidden="1">
      <c r="B612" s="358"/>
      <c r="C612" s="64"/>
      <c r="D612" s="64"/>
      <c r="E612" s="200"/>
      <c r="F612" s="92"/>
      <c r="G612" s="92"/>
      <c r="H612" s="92"/>
      <c r="I612" s="92"/>
      <c r="J612" s="191"/>
      <c r="K612" s="459"/>
      <c r="L612" s="121"/>
      <c r="M612" s="192"/>
      <c r="N612" s="193"/>
    </row>
    <row r="613" spans="2:14" ht="15" hidden="1">
      <c r="B613" s="358"/>
      <c r="C613" s="64"/>
      <c r="D613" s="64"/>
      <c r="E613" s="720" t="s">
        <v>6814</v>
      </c>
      <c r="F613" s="721"/>
      <c r="G613" s="721"/>
      <c r="H613" s="721"/>
      <c r="I613" s="721"/>
      <c r="J613" s="722"/>
      <c r="K613" s="460">
        <f>K608</f>
        <v>0</v>
      </c>
      <c r="L613" s="121" t="s">
        <v>98</v>
      </c>
      <c r="M613" s="192"/>
      <c r="N613" s="193"/>
    </row>
    <row r="614" spans="2:14" hidden="1">
      <c r="B614" s="358"/>
      <c r="C614" s="64"/>
      <c r="D614" s="64"/>
      <c r="E614" s="200"/>
      <c r="F614" s="92"/>
      <c r="G614" s="92"/>
      <c r="H614" s="92"/>
      <c r="I614" s="92"/>
      <c r="J614" s="191"/>
      <c r="K614" s="459"/>
      <c r="L614" s="121"/>
      <c r="M614" s="192"/>
      <c r="N614" s="193"/>
    </row>
    <row r="615" spans="2:14" ht="15" hidden="1">
      <c r="B615" s="358"/>
      <c r="C615" s="64">
        <v>96544</v>
      </c>
      <c r="D615" s="142" t="s">
        <v>11</v>
      </c>
      <c r="E615" s="673" t="s">
        <v>6703</v>
      </c>
      <c r="F615" s="674"/>
      <c r="G615" s="674"/>
      <c r="H615" s="674"/>
      <c r="I615" s="674"/>
      <c r="J615" s="675"/>
      <c r="K615" s="460">
        <f>SUM(K618:K619)</f>
        <v>0</v>
      </c>
      <c r="L615" s="121" t="s">
        <v>34</v>
      </c>
      <c r="M615" s="91">
        <v>0</v>
      </c>
      <c r="N615" s="203" t="s">
        <v>34</v>
      </c>
    </row>
    <row r="616" spans="2:14" hidden="1">
      <c r="B616" s="358"/>
      <c r="C616" s="64"/>
      <c r="D616" s="64"/>
      <c r="E616" s="200"/>
      <c r="F616" s="92"/>
      <c r="G616" s="92"/>
      <c r="H616" s="132" t="s">
        <v>6702</v>
      </c>
      <c r="I616" s="131" t="e">
        <f>K615/K608</f>
        <v>#DIV/0!</v>
      </c>
      <c r="J616" s="191"/>
      <c r="K616" s="132"/>
      <c r="L616" s="121"/>
      <c r="M616" s="192"/>
      <c r="N616" s="193"/>
    </row>
    <row r="617" spans="2:14" ht="38.25" hidden="1">
      <c r="B617" s="358" t="s">
        <v>6699</v>
      </c>
      <c r="C617" s="64"/>
      <c r="D617" s="64"/>
      <c r="E617" s="148" t="s">
        <v>6700</v>
      </c>
      <c r="F617" s="349" t="s">
        <v>6532</v>
      </c>
      <c r="G617" s="349" t="s">
        <v>6701</v>
      </c>
      <c r="H617" s="112" t="s">
        <v>6440</v>
      </c>
      <c r="I617" s="130"/>
      <c r="J617" s="191"/>
      <c r="K617" s="132"/>
      <c r="L617" s="121"/>
      <c r="M617" s="192"/>
      <c r="N617" s="193"/>
    </row>
    <row r="618" spans="2:14" hidden="1">
      <c r="B618" s="358"/>
      <c r="C618" s="64"/>
      <c r="D618" s="64"/>
      <c r="E618" s="190">
        <v>6.3</v>
      </c>
      <c r="F618" s="92">
        <f>(2*3.14*((I609-0.08)/2))+0.1</f>
        <v>1.1048000000000002</v>
      </c>
      <c r="G618" s="92">
        <f>(G609*H609*F609)/0.15</f>
        <v>0</v>
      </c>
      <c r="H618" s="92">
        <f>((E618/1000)*(E618/1000)*3.14*0.25)*7850</f>
        <v>0.24457970250000002</v>
      </c>
      <c r="I618" s="92"/>
      <c r="J618" s="191"/>
      <c r="K618" s="132">
        <f>G618*H618*F618</f>
        <v>0</v>
      </c>
      <c r="L618" s="121"/>
      <c r="M618" s="192"/>
      <c r="N618" s="193"/>
    </row>
    <row r="619" spans="2:14" hidden="1">
      <c r="B619" s="358"/>
      <c r="C619" s="64"/>
      <c r="D619" s="64"/>
      <c r="E619" s="190"/>
      <c r="F619" s="92">
        <f>(2*3.14*((I610-0.08)/2))+0.1</f>
        <v>1.1048000000000002</v>
      </c>
      <c r="G619" s="92">
        <f>(G610*H610*F610)/0.15</f>
        <v>0</v>
      </c>
      <c r="H619" s="92">
        <f>((E619/1000)*(E619/1000)*3.14*0.25)*7850</f>
        <v>0</v>
      </c>
      <c r="I619" s="92"/>
      <c r="J619" s="191"/>
      <c r="K619" s="132">
        <f>G619*H619*F619</f>
        <v>0</v>
      </c>
      <c r="L619" s="121"/>
      <c r="M619" s="192"/>
      <c r="N619" s="193"/>
    </row>
    <row r="620" spans="2:14" ht="14.25" hidden="1" customHeight="1">
      <c r="B620" s="358"/>
      <c r="C620" s="64"/>
      <c r="D620" s="64"/>
      <c r="E620" s="200"/>
      <c r="F620" s="92"/>
      <c r="G620" s="92"/>
      <c r="H620" s="92"/>
      <c r="I620" s="92"/>
      <c r="J620" s="191"/>
      <c r="K620" s="132"/>
      <c r="L620" s="121"/>
      <c r="M620" s="192"/>
      <c r="N620" s="193"/>
    </row>
    <row r="621" spans="2:14" ht="14.25" hidden="1" customHeight="1">
      <c r="B621" s="358"/>
      <c r="C621" s="64">
        <v>96548</v>
      </c>
      <c r="D621" s="142" t="s">
        <v>11</v>
      </c>
      <c r="E621" s="673" t="s">
        <v>6704</v>
      </c>
      <c r="F621" s="674"/>
      <c r="G621" s="674"/>
      <c r="H621" s="674"/>
      <c r="I621" s="674"/>
      <c r="J621" s="675"/>
      <c r="K621" s="460">
        <f>SUM(K624:K625)</f>
        <v>0</v>
      </c>
      <c r="L621" s="121" t="s">
        <v>34</v>
      </c>
      <c r="M621" s="91">
        <v>0</v>
      </c>
      <c r="N621" s="203" t="s">
        <v>34</v>
      </c>
    </row>
    <row r="622" spans="2:14" hidden="1">
      <c r="B622" s="358"/>
      <c r="C622" s="64"/>
      <c r="D622" s="64"/>
      <c r="E622" s="200"/>
      <c r="F622" s="92"/>
      <c r="G622" s="92"/>
      <c r="H622" s="132" t="s">
        <v>6702</v>
      </c>
      <c r="I622" s="131" t="e">
        <f>K621/K613</f>
        <v>#DIV/0!</v>
      </c>
      <c r="J622" s="191"/>
      <c r="K622" s="132"/>
      <c r="L622" s="121"/>
      <c r="M622" s="192"/>
      <c r="N622" s="193"/>
    </row>
    <row r="623" spans="2:14" ht="24.75" hidden="1" customHeight="1">
      <c r="B623" s="358" t="s">
        <v>6699</v>
      </c>
      <c r="C623" s="64"/>
      <c r="D623" s="64"/>
      <c r="E623" s="148" t="s">
        <v>6700</v>
      </c>
      <c r="F623" s="349" t="s">
        <v>6532</v>
      </c>
      <c r="G623" s="349" t="s">
        <v>6705</v>
      </c>
      <c r="H623" s="96" t="s">
        <v>6706</v>
      </c>
      <c r="I623" s="112" t="s">
        <v>6440</v>
      </c>
      <c r="J623" s="191"/>
      <c r="K623" s="132"/>
      <c r="L623" s="121"/>
      <c r="M623" s="192"/>
      <c r="N623" s="193"/>
    </row>
    <row r="624" spans="2:14" ht="14.25" hidden="1" customHeight="1">
      <c r="B624" s="358"/>
      <c r="C624" s="64"/>
      <c r="D624" s="64"/>
      <c r="E624" s="190">
        <v>16</v>
      </c>
      <c r="F624" s="92">
        <f>H609</f>
        <v>11</v>
      </c>
      <c r="G624" s="92">
        <f>G609*F609</f>
        <v>0</v>
      </c>
      <c r="H624" s="92">
        <v>4</v>
      </c>
      <c r="I624" s="92">
        <f>((E624/1000)*(E624/1000)*3.14*0.25)*7850</f>
        <v>1.577536</v>
      </c>
      <c r="J624" s="191"/>
      <c r="K624" s="132">
        <f>G624*H624*F624*I624</f>
        <v>0</v>
      </c>
      <c r="L624" s="121"/>
      <c r="M624" s="192"/>
      <c r="N624" s="193"/>
    </row>
    <row r="625" spans="2:14" ht="14.25" hidden="1" customHeight="1">
      <c r="B625" s="358"/>
      <c r="C625" s="64"/>
      <c r="D625" s="64"/>
      <c r="E625" s="190">
        <v>0</v>
      </c>
      <c r="F625" s="92">
        <f>H610</f>
        <v>0</v>
      </c>
      <c r="G625" s="92">
        <f>G610*F610</f>
        <v>0</v>
      </c>
      <c r="H625" s="92"/>
      <c r="I625" s="92">
        <f>((E625/1000)*(E625/1000)*3.14*0.25)*7850</f>
        <v>0</v>
      </c>
      <c r="J625" s="191"/>
      <c r="K625" s="132">
        <f>G625*H625*F625*I625</f>
        <v>0</v>
      </c>
      <c r="L625" s="121"/>
      <c r="M625" s="192"/>
      <c r="N625" s="193"/>
    </row>
    <row r="626" spans="2:14" ht="14.25" hidden="1" customHeight="1">
      <c r="B626" s="358"/>
      <c r="C626" s="64"/>
      <c r="D626" s="64"/>
      <c r="E626" s="200"/>
      <c r="F626" s="92"/>
      <c r="G626" s="92"/>
      <c r="H626" s="92"/>
      <c r="I626" s="92"/>
      <c r="J626" s="191"/>
      <c r="K626" s="132"/>
      <c r="L626" s="121"/>
      <c r="M626" s="192"/>
      <c r="N626" s="193"/>
    </row>
    <row r="627" spans="2:14" ht="15" hidden="1">
      <c r="B627" s="358"/>
      <c r="C627" s="64">
        <v>72897</v>
      </c>
      <c r="D627" s="142" t="s">
        <v>11</v>
      </c>
      <c r="E627" s="673" t="s">
        <v>6725</v>
      </c>
      <c r="F627" s="674"/>
      <c r="G627" s="674"/>
      <c r="H627" s="674"/>
      <c r="I627" s="674"/>
      <c r="J627" s="675"/>
      <c r="K627" s="460">
        <f>SUM(K629:K630)</f>
        <v>0</v>
      </c>
      <c r="L627" s="121" t="s">
        <v>98</v>
      </c>
      <c r="M627" s="192"/>
      <c r="N627" s="193"/>
    </row>
    <row r="628" spans="2:14" ht="51" hidden="1">
      <c r="B628" s="360" t="s">
        <v>6720</v>
      </c>
      <c r="C628" s="64"/>
      <c r="D628" s="64"/>
      <c r="E628" s="161" t="s">
        <v>6103</v>
      </c>
      <c r="F628" s="112" t="s">
        <v>6104</v>
      </c>
      <c r="G628" s="349" t="s">
        <v>6707</v>
      </c>
      <c r="H628" s="112" t="s">
        <v>6106</v>
      </c>
      <c r="I628" s="349" t="s">
        <v>6709</v>
      </c>
      <c r="J628" s="191"/>
      <c r="K628" s="459"/>
      <c r="L628" s="121"/>
      <c r="M628" s="192"/>
      <c r="N628" s="193"/>
    </row>
    <row r="629" spans="2:14" hidden="1">
      <c r="B629" s="358" t="s">
        <v>6108</v>
      </c>
      <c r="C629" s="64"/>
      <c r="D629" s="64"/>
      <c r="E629" s="149">
        <f>F604</f>
        <v>0</v>
      </c>
      <c r="F629" s="92">
        <f>G604</f>
        <v>12</v>
      </c>
      <c r="G629" s="92">
        <f>H609</f>
        <v>11</v>
      </c>
      <c r="H629" s="92">
        <f>I599</f>
        <v>0.4</v>
      </c>
      <c r="I629" s="92">
        <v>1.3</v>
      </c>
      <c r="J629" s="191"/>
      <c r="K629" s="132">
        <f>H629*H629*3.14*0.25*G629*F629*E629*I629</f>
        <v>0</v>
      </c>
      <c r="L629" s="121"/>
      <c r="M629" s="192"/>
      <c r="N629" s="193"/>
    </row>
    <row r="630" spans="2:14" hidden="1">
      <c r="B630" s="358" t="s">
        <v>6109</v>
      </c>
      <c r="C630" s="64"/>
      <c r="D630" s="64"/>
      <c r="E630" s="149">
        <f>F605</f>
        <v>0</v>
      </c>
      <c r="F630" s="92">
        <f>G605</f>
        <v>0</v>
      </c>
      <c r="G630" s="92">
        <f>H610</f>
        <v>0</v>
      </c>
      <c r="H630" s="92">
        <f>I600</f>
        <v>0.4</v>
      </c>
      <c r="I630" s="92">
        <v>2.2999999999999998</v>
      </c>
      <c r="J630" s="191"/>
      <c r="K630" s="132">
        <f>I630*I630*3.14*0.25*H630*G630*F630*J630</f>
        <v>0</v>
      </c>
      <c r="L630" s="121"/>
      <c r="M630" s="192"/>
      <c r="N630" s="193"/>
    </row>
    <row r="631" spans="2:14" hidden="1">
      <c r="B631" s="358"/>
      <c r="C631" s="64"/>
      <c r="D631" s="64"/>
      <c r="E631" s="200"/>
      <c r="F631" s="92"/>
      <c r="G631" s="92"/>
      <c r="H631" s="92"/>
      <c r="I631" s="92"/>
      <c r="J631" s="191"/>
      <c r="K631" s="132"/>
      <c r="L631" s="121"/>
      <c r="M631" s="192"/>
      <c r="N631" s="193"/>
    </row>
    <row r="632" spans="2:14" ht="15" hidden="1">
      <c r="B632" s="362"/>
      <c r="C632" s="50">
        <v>95302</v>
      </c>
      <c r="D632" s="50" t="s">
        <v>11</v>
      </c>
      <c r="E632" s="207" t="s">
        <v>6670</v>
      </c>
      <c r="F632" s="92"/>
      <c r="G632" s="92"/>
      <c r="H632" s="92"/>
      <c r="I632" s="92"/>
      <c r="J632" s="191"/>
      <c r="K632" s="460">
        <f>SUM(K634:K635)</f>
        <v>0</v>
      </c>
      <c r="L632" s="106" t="s">
        <v>6533</v>
      </c>
      <c r="M632" s="192"/>
      <c r="N632" s="193"/>
    </row>
    <row r="633" spans="2:14" ht="28.5" hidden="1" customHeight="1">
      <c r="B633" s="358" t="s">
        <v>6730</v>
      </c>
      <c r="C633" s="64"/>
      <c r="D633" s="64"/>
      <c r="E633" s="148" t="s">
        <v>6657</v>
      </c>
      <c r="F633" s="92"/>
      <c r="G633" s="92"/>
      <c r="H633" s="349" t="s">
        <v>6658</v>
      </c>
      <c r="I633" s="92"/>
      <c r="J633" s="191"/>
      <c r="K633" s="459"/>
      <c r="L633" s="121"/>
      <c r="M633" s="192"/>
      <c r="N633" s="193"/>
    </row>
    <row r="634" spans="2:14" hidden="1">
      <c r="B634" s="358"/>
      <c r="C634" s="64"/>
      <c r="D634" s="64"/>
      <c r="E634" s="206">
        <f>K627</f>
        <v>0</v>
      </c>
      <c r="F634" s="106"/>
      <c r="G634" s="106"/>
      <c r="H634" s="106">
        <f>(5+10)/2</f>
        <v>7.5</v>
      </c>
      <c r="I634" s="92"/>
      <c r="J634" s="129"/>
      <c r="K634" s="132">
        <f>H634*E634</f>
        <v>0</v>
      </c>
      <c r="L634" s="121"/>
      <c r="M634" s="192"/>
      <c r="N634" s="193"/>
    </row>
    <row r="635" spans="2:14" hidden="1">
      <c r="B635" s="365"/>
      <c r="C635" s="172"/>
      <c r="D635" s="172"/>
      <c r="E635" s="206"/>
      <c r="F635" s="106"/>
      <c r="G635" s="106"/>
      <c r="H635" s="106"/>
      <c r="I635" s="92"/>
      <c r="J635" s="191"/>
      <c r="K635" s="132">
        <f>H635*E635</f>
        <v>0</v>
      </c>
      <c r="L635" s="121"/>
      <c r="M635" s="192"/>
      <c r="N635" s="193"/>
    </row>
    <row r="636" spans="2:14">
      <c r="B636" s="365"/>
      <c r="C636" s="172"/>
      <c r="D636" s="172"/>
      <c r="E636" s="206"/>
      <c r="F636" s="106"/>
      <c r="G636" s="106"/>
      <c r="H636" s="106"/>
      <c r="I636" s="92"/>
      <c r="J636" s="191"/>
      <c r="K636" s="132"/>
      <c r="L636" s="121"/>
      <c r="M636" s="192"/>
      <c r="N636" s="193"/>
    </row>
    <row r="637" spans="2:14" ht="15">
      <c r="B637" s="359"/>
      <c r="C637" s="170"/>
      <c r="D637" s="170"/>
      <c r="E637" s="676" t="s">
        <v>6111</v>
      </c>
      <c r="F637" s="677"/>
      <c r="G637" s="678"/>
      <c r="H637" s="99"/>
      <c r="I637" s="99"/>
      <c r="J637" s="248"/>
      <c r="K637" s="458"/>
      <c r="L637" s="127"/>
      <c r="M637" s="175"/>
      <c r="N637" s="199"/>
    </row>
    <row r="638" spans="2:14" hidden="1">
      <c r="B638" s="358"/>
      <c r="C638" s="64"/>
      <c r="D638" s="64"/>
      <c r="E638" s="251"/>
      <c r="F638" s="92"/>
      <c r="G638" s="92"/>
      <c r="H638" s="92"/>
      <c r="I638" s="92"/>
      <c r="J638" s="191"/>
      <c r="K638" s="132"/>
      <c r="L638" s="121"/>
      <c r="M638" s="192"/>
      <c r="N638" s="193"/>
    </row>
    <row r="639" spans="2:14" hidden="1">
      <c r="B639" s="358"/>
      <c r="C639" s="64"/>
      <c r="D639" s="64"/>
      <c r="E639" s="251"/>
      <c r="F639" s="92"/>
      <c r="G639" s="92"/>
      <c r="H639" s="92"/>
      <c r="I639" s="92"/>
      <c r="J639" s="191"/>
      <c r="K639" s="132"/>
      <c r="L639" s="121"/>
      <c r="M639" s="192"/>
      <c r="N639" s="193"/>
    </row>
    <row r="640" spans="2:14" hidden="1">
      <c r="B640" s="358"/>
      <c r="C640" s="64"/>
      <c r="D640" s="64"/>
      <c r="E640" s="251" t="s">
        <v>6112</v>
      </c>
      <c r="F640" s="92"/>
      <c r="G640" s="92"/>
      <c r="H640" s="92"/>
      <c r="I640" s="92"/>
      <c r="J640" s="191"/>
      <c r="K640" s="132"/>
      <c r="L640" s="121"/>
      <c r="M640" s="192"/>
      <c r="N640" s="193"/>
    </row>
    <row r="641" spans="2:14" hidden="1">
      <c r="B641" s="358"/>
      <c r="C641" s="64"/>
      <c r="D641" s="64"/>
      <c r="E641" s="251"/>
      <c r="F641" s="92"/>
      <c r="G641" s="92"/>
      <c r="H641" s="92"/>
      <c r="I641" s="92"/>
      <c r="J641" s="191"/>
      <c r="K641" s="463">
        <v>1</v>
      </c>
      <c r="L641" s="121" t="s">
        <v>6046</v>
      </c>
      <c r="M641" s="192"/>
      <c r="N641" s="193"/>
    </row>
    <row r="642" spans="2:14" hidden="1">
      <c r="B642" s="358"/>
      <c r="C642" s="64"/>
      <c r="D642" s="64"/>
      <c r="E642" s="251"/>
      <c r="F642" s="92"/>
      <c r="G642" s="92"/>
      <c r="H642" s="92"/>
      <c r="I642" s="92"/>
      <c r="J642" s="191"/>
      <c r="K642" s="459"/>
      <c r="L642" s="121"/>
      <c r="M642" s="192"/>
      <c r="N642" s="193"/>
    </row>
    <row r="643" spans="2:14" hidden="1">
      <c r="B643" s="358"/>
      <c r="C643" s="64"/>
      <c r="D643" s="64"/>
      <c r="E643" s="251"/>
      <c r="F643" s="92"/>
      <c r="G643" s="92"/>
      <c r="H643" s="92"/>
      <c r="I643" s="92"/>
      <c r="J643" s="191"/>
      <c r="K643" s="459"/>
      <c r="L643" s="121"/>
      <c r="M643" s="192"/>
      <c r="N643" s="193"/>
    </row>
    <row r="644" spans="2:14" hidden="1">
      <c r="B644" s="358"/>
      <c r="C644" s="64"/>
      <c r="D644" s="64"/>
      <c r="E644" s="251" t="s">
        <v>6113</v>
      </c>
      <c r="F644" s="92"/>
      <c r="G644" s="92"/>
      <c r="H644" s="92"/>
      <c r="I644" s="92"/>
      <c r="J644" s="191"/>
      <c r="K644" s="459"/>
      <c r="L644" s="121"/>
      <c r="M644" s="192"/>
      <c r="N644" s="193"/>
    </row>
    <row r="645" spans="2:14" hidden="1">
      <c r="B645" s="358"/>
      <c r="C645" s="64"/>
      <c r="D645" s="64"/>
      <c r="E645" s="251"/>
      <c r="F645" s="92" t="s">
        <v>6103</v>
      </c>
      <c r="G645" s="92" t="s">
        <v>6104</v>
      </c>
      <c r="H645" s="92" t="s">
        <v>6105</v>
      </c>
      <c r="I645" s="256" t="s">
        <v>6107</v>
      </c>
      <c r="J645" s="191"/>
      <c r="K645" s="459"/>
      <c r="L645" s="121"/>
      <c r="M645" s="192"/>
      <c r="N645" s="193"/>
    </row>
    <row r="646" spans="2:14" hidden="1">
      <c r="B646" s="358"/>
      <c r="C646" s="64"/>
      <c r="D646" s="64"/>
      <c r="E646" s="251"/>
      <c r="F646" s="92" t="s">
        <v>6047</v>
      </c>
      <c r="G646" s="92" t="s">
        <v>6048</v>
      </c>
      <c r="H646" s="92" t="s">
        <v>6114</v>
      </c>
      <c r="I646" s="92">
        <v>1.1399999999999999</v>
      </c>
      <c r="J646" s="191"/>
      <c r="K646" s="463" t="e">
        <f>F646*G646*H646*I646</f>
        <v>#VALUE!</v>
      </c>
      <c r="L646" s="121" t="s">
        <v>28</v>
      </c>
      <c r="M646" s="192"/>
      <c r="N646" s="193"/>
    </row>
    <row r="647" spans="2:14" hidden="1">
      <c r="B647" s="358"/>
      <c r="C647" s="64"/>
      <c r="D647" s="64"/>
      <c r="E647" s="251"/>
      <c r="F647" s="92"/>
      <c r="G647" s="92"/>
      <c r="H647" s="92"/>
      <c r="I647" s="92"/>
      <c r="J647" s="191"/>
      <c r="K647" s="459"/>
      <c r="L647" s="121"/>
      <c r="M647" s="192"/>
      <c r="N647" s="193"/>
    </row>
    <row r="648" spans="2:14" hidden="1">
      <c r="B648" s="358"/>
      <c r="C648" s="64"/>
      <c r="D648" s="64"/>
      <c r="E648" s="257" t="s">
        <v>6115</v>
      </c>
      <c r="F648" s="92"/>
      <c r="G648" s="92"/>
      <c r="H648" s="92"/>
      <c r="I648" s="92"/>
      <c r="J648" s="191"/>
      <c r="K648" s="459"/>
      <c r="L648" s="121"/>
      <c r="M648" s="192"/>
      <c r="N648" s="193"/>
    </row>
    <row r="649" spans="2:14" hidden="1">
      <c r="B649" s="358"/>
      <c r="C649" s="64"/>
      <c r="D649" s="64"/>
      <c r="E649" s="257" t="s">
        <v>6116</v>
      </c>
      <c r="F649" s="92"/>
      <c r="G649" s="92"/>
      <c r="H649" s="92"/>
      <c r="I649" s="92"/>
      <c r="J649" s="191"/>
      <c r="K649" s="459"/>
      <c r="L649" s="121"/>
      <c r="M649" s="192"/>
      <c r="N649" s="193"/>
    </row>
    <row r="650" spans="2:14" hidden="1">
      <c r="B650" s="358"/>
      <c r="C650" s="64"/>
      <c r="D650" s="64"/>
      <c r="E650" s="257" t="s">
        <v>6117</v>
      </c>
      <c r="F650" s="92"/>
      <c r="G650" s="92"/>
      <c r="H650" s="92"/>
      <c r="I650" s="92"/>
      <c r="J650" s="191"/>
      <c r="K650" s="459"/>
      <c r="L650" s="121"/>
      <c r="M650" s="192"/>
      <c r="N650" s="193"/>
    </row>
    <row r="651" spans="2:14" hidden="1">
      <c r="B651" s="358"/>
      <c r="C651" s="64"/>
      <c r="D651" s="64"/>
      <c r="E651" s="257"/>
      <c r="F651" s="92"/>
      <c r="G651" s="92"/>
      <c r="H651" s="92"/>
      <c r="I651" s="92"/>
      <c r="J651" s="191"/>
      <c r="K651" s="459"/>
      <c r="L651" s="121"/>
      <c r="M651" s="192"/>
      <c r="N651" s="193"/>
    </row>
    <row r="652" spans="2:14" hidden="1">
      <c r="B652" s="358"/>
      <c r="C652" s="64"/>
      <c r="D652" s="64"/>
      <c r="E652" s="251" t="s">
        <v>6118</v>
      </c>
      <c r="F652" s="92"/>
      <c r="G652" s="92"/>
      <c r="H652" s="92"/>
      <c r="I652" s="92"/>
      <c r="J652" s="191"/>
      <c r="K652" s="459"/>
      <c r="L652" s="121"/>
      <c r="M652" s="192"/>
      <c r="N652" s="193"/>
    </row>
    <row r="653" spans="2:14" hidden="1">
      <c r="B653" s="358"/>
      <c r="C653" s="64"/>
      <c r="D653" s="64"/>
      <c r="E653" s="251"/>
      <c r="F653" s="92"/>
      <c r="G653" s="92"/>
      <c r="H653" s="92"/>
      <c r="I653" s="92"/>
      <c r="J653" s="191"/>
      <c r="K653" s="463" t="e">
        <f>K646</f>
        <v>#VALUE!</v>
      </c>
      <c r="L653" s="121" t="s">
        <v>28</v>
      </c>
      <c r="M653" s="192"/>
      <c r="N653" s="193"/>
    </row>
    <row r="654" spans="2:14" hidden="1">
      <c r="B654" s="358"/>
      <c r="C654" s="64"/>
      <c r="D654" s="64"/>
      <c r="E654" s="251"/>
      <c r="F654" s="92"/>
      <c r="G654" s="92"/>
      <c r="H654" s="92"/>
      <c r="I654" s="92"/>
      <c r="J654" s="191"/>
      <c r="K654" s="459"/>
      <c r="L654" s="121"/>
      <c r="M654" s="192"/>
      <c r="N654" s="193"/>
    </row>
    <row r="655" spans="2:14" hidden="1">
      <c r="B655" s="358"/>
      <c r="C655" s="64"/>
      <c r="D655" s="64"/>
      <c r="E655" s="251" t="s">
        <v>6119</v>
      </c>
      <c r="F655" s="92"/>
      <c r="G655" s="92"/>
      <c r="H655" s="92"/>
      <c r="I655" s="92"/>
      <c r="J655" s="191"/>
      <c r="K655" s="459"/>
      <c r="L655" s="121"/>
      <c r="M655" s="192"/>
      <c r="N655" s="193"/>
    </row>
    <row r="656" spans="2:14" hidden="1">
      <c r="B656" s="358"/>
      <c r="C656" s="64"/>
      <c r="D656" s="64"/>
      <c r="E656" s="251"/>
      <c r="F656" s="92"/>
      <c r="G656" s="92"/>
      <c r="H656" s="92"/>
      <c r="I656" s="92"/>
      <c r="J656" s="191"/>
      <c r="K656" s="463">
        <v>0</v>
      </c>
      <c r="L656" s="121" t="s">
        <v>6095</v>
      </c>
      <c r="M656" s="192"/>
      <c r="N656" s="193"/>
    </row>
    <row r="657" spans="2:14" hidden="1">
      <c r="B657" s="358"/>
      <c r="C657" s="64"/>
      <c r="D657" s="64"/>
      <c r="E657" s="251"/>
      <c r="F657" s="92"/>
      <c r="G657" s="92"/>
      <c r="H657" s="92"/>
      <c r="I657" s="92"/>
      <c r="J657" s="191"/>
      <c r="K657" s="459"/>
      <c r="L657" s="121"/>
      <c r="M657" s="192"/>
      <c r="N657" s="193"/>
    </row>
    <row r="658" spans="2:14" hidden="1">
      <c r="B658" s="358"/>
      <c r="C658" s="64"/>
      <c r="D658" s="64"/>
      <c r="E658" s="251" t="s">
        <v>6120</v>
      </c>
      <c r="F658" s="92"/>
      <c r="G658" s="92"/>
      <c r="H658" s="92"/>
      <c r="I658" s="92"/>
      <c r="J658" s="191"/>
      <c r="K658" s="459"/>
      <c r="L658" s="121"/>
      <c r="M658" s="192"/>
      <c r="N658" s="193"/>
    </row>
    <row r="659" spans="2:14" hidden="1">
      <c r="B659" s="358"/>
      <c r="C659" s="64"/>
      <c r="D659" s="64"/>
      <c r="E659" s="251"/>
      <c r="F659" s="92"/>
      <c r="G659" s="92"/>
      <c r="H659" s="92"/>
      <c r="I659" s="92"/>
      <c r="J659" s="191"/>
      <c r="K659" s="463">
        <v>1</v>
      </c>
      <c r="L659" s="121" t="s">
        <v>6046</v>
      </c>
      <c r="M659" s="192"/>
      <c r="N659" s="193"/>
    </row>
    <row r="660" spans="2:14" hidden="1">
      <c r="B660" s="358"/>
      <c r="C660" s="64"/>
      <c r="D660" s="64"/>
      <c r="E660" s="251"/>
      <c r="F660" s="92"/>
      <c r="G660" s="92"/>
      <c r="H660" s="92"/>
      <c r="I660" s="92"/>
      <c r="J660" s="191"/>
      <c r="K660" s="132"/>
      <c r="L660" s="121"/>
      <c r="M660" s="192"/>
      <c r="N660" s="193"/>
    </row>
    <row r="661" spans="2:14" hidden="1">
      <c r="B661" s="358"/>
      <c r="C661" s="64"/>
      <c r="D661" s="64"/>
      <c r="E661" s="251" t="s">
        <v>6121</v>
      </c>
      <c r="F661" s="92"/>
      <c r="G661" s="92"/>
      <c r="H661" s="92"/>
      <c r="I661" s="92"/>
      <c r="J661" s="191"/>
      <c r="K661" s="132">
        <v>1</v>
      </c>
      <c r="L661" s="106" t="s">
        <v>6046</v>
      </c>
      <c r="M661" s="192"/>
      <c r="N661" s="193"/>
    </row>
    <row r="662" spans="2:14">
      <c r="B662" s="358"/>
      <c r="C662" s="64"/>
      <c r="D662" s="64"/>
      <c r="E662" s="251"/>
      <c r="F662" s="92"/>
      <c r="G662" s="92"/>
      <c r="H662" s="92"/>
      <c r="I662" s="92"/>
      <c r="J662" s="191"/>
      <c r="K662" s="132"/>
      <c r="L662" s="121"/>
      <c r="M662" s="192"/>
      <c r="N662" s="193"/>
    </row>
    <row r="663" spans="2:14" ht="15">
      <c r="B663" s="359"/>
      <c r="C663" s="170"/>
      <c r="D663" s="170"/>
      <c r="E663" s="676" t="s">
        <v>6690</v>
      </c>
      <c r="F663" s="677"/>
      <c r="G663" s="678"/>
      <c r="H663" s="99"/>
      <c r="I663" s="99"/>
      <c r="J663" s="248"/>
      <c r="K663" s="458"/>
      <c r="L663" s="127"/>
      <c r="M663" s="175"/>
      <c r="N663" s="199"/>
    </row>
    <row r="664" spans="2:14" ht="33" customHeight="1">
      <c r="B664" s="358"/>
      <c r="C664" s="176" t="str">
        <f>'3-COMPO.ADM.PRF '!B90</f>
        <v>COMP 005</v>
      </c>
      <c r="D664" s="64" t="s">
        <v>6992</v>
      </c>
      <c r="E664" s="673" t="str">
        <f>IFERROR(VLOOKUP($C664,'2-SINAPI NOVEMBRO 2017'!$A$1:$D$11398,2,0),IFERROR(VLOOKUP($C664,'3-COMPO.ADM.PRF '!$B$11:$I$886,4,0),""))</f>
        <v>ESTACA A TRADO (BROCA) DIAMETRO = 30 CM, EM CONCRETO MOLDADO IN LOCO, 25 MPA, SEM ARMACAO.</v>
      </c>
      <c r="F664" s="674"/>
      <c r="G664" s="674"/>
      <c r="H664" s="674"/>
      <c r="I664" s="674"/>
      <c r="J664" s="675"/>
      <c r="K664" s="460">
        <f>SUM(K666:K667)</f>
        <v>30</v>
      </c>
      <c r="L664" s="121" t="s">
        <v>28</v>
      </c>
      <c r="M664" s="183">
        <f>I666*I666*3.14*0.25*K664</f>
        <v>2.1194999999999999</v>
      </c>
      <c r="N664" s="199" t="s">
        <v>98</v>
      </c>
    </row>
    <row r="665" spans="2:14">
      <c r="B665" s="358"/>
      <c r="C665" s="64"/>
      <c r="D665" s="64"/>
      <c r="E665" s="200"/>
      <c r="F665" s="92" t="s">
        <v>6103</v>
      </c>
      <c r="G665" s="92" t="s">
        <v>6104</v>
      </c>
      <c r="H665" s="92" t="s">
        <v>6105</v>
      </c>
      <c r="I665" s="92" t="s">
        <v>12710</v>
      </c>
      <c r="J665" s="191"/>
      <c r="K665" s="471"/>
      <c r="L665" s="201"/>
      <c r="M665" s="201"/>
      <c r="N665" s="193"/>
    </row>
    <row r="666" spans="2:14">
      <c r="B666" s="358"/>
      <c r="C666" s="142"/>
      <c r="D666" s="142"/>
      <c r="E666" s="200"/>
      <c r="F666" s="196">
        <v>1</v>
      </c>
      <c r="G666" s="196">
        <f>H543</f>
        <v>12</v>
      </c>
      <c r="H666" s="196">
        <v>2.5</v>
      </c>
      <c r="I666" s="133">
        <v>0.3</v>
      </c>
      <c r="J666" s="191"/>
      <c r="K666" s="132">
        <f>H666*G666*F666</f>
        <v>30</v>
      </c>
      <c r="L666" s="121"/>
      <c r="M666" s="192"/>
      <c r="N666" s="193"/>
    </row>
    <row r="667" spans="2:14">
      <c r="B667" s="358"/>
      <c r="C667" s="142"/>
      <c r="D667" s="142"/>
      <c r="E667" s="206"/>
      <c r="F667" s="196">
        <v>0</v>
      </c>
      <c r="G667" s="196"/>
      <c r="H667" s="196"/>
      <c r="I667" s="92"/>
      <c r="J667" s="191"/>
      <c r="K667" s="132"/>
      <c r="L667" s="121"/>
      <c r="M667" s="192"/>
      <c r="N667" s="193"/>
    </row>
    <row r="668" spans="2:14">
      <c r="B668" s="358"/>
      <c r="C668" s="142"/>
      <c r="D668" s="142"/>
      <c r="E668" s="206"/>
      <c r="F668" s="92"/>
      <c r="G668" s="92"/>
      <c r="H668" s="92"/>
      <c r="I668" s="92"/>
      <c r="J668" s="191"/>
      <c r="K668" s="132"/>
      <c r="L668" s="121"/>
      <c r="M668" s="192"/>
      <c r="N668" s="193"/>
    </row>
    <row r="669" spans="2:14" ht="24" customHeight="1">
      <c r="B669" s="358"/>
      <c r="C669" s="64">
        <v>95583</v>
      </c>
      <c r="D669" s="64" t="s">
        <v>11</v>
      </c>
      <c r="E669" s="673" t="str">
        <f>IFERROR(VLOOKUP($C669,'2-SINAPI NOVEMBRO 2017'!$A$1:$D$11398,2,0),IFERROR(VLOOKUP($C669,'3-COMPO.ADM.PRF '!$B$11:$I$886,4,0),""))</f>
        <v>MONTAGEM DE ARMADURA TRANSVERSAL DE ESTACAS DE SEÇÃO CIRCULAR, DIÂMETRO = 5,0 MM. AF_11/2016</v>
      </c>
      <c r="F669" s="674"/>
      <c r="G669" s="674"/>
      <c r="H669" s="674"/>
      <c r="I669" s="674"/>
      <c r="J669" s="675"/>
      <c r="K669" s="460">
        <f>SUM(K671:K673)</f>
        <v>23.219358000000003</v>
      </c>
      <c r="L669" s="121" t="s">
        <v>34</v>
      </c>
      <c r="M669" s="192"/>
      <c r="N669" s="193"/>
    </row>
    <row r="670" spans="2:14">
      <c r="B670" s="358"/>
      <c r="C670" s="64"/>
      <c r="D670" s="64"/>
      <c r="E670" s="200"/>
      <c r="F670" s="92"/>
      <c r="G670" s="92"/>
      <c r="H670" s="92" t="s">
        <v>6441</v>
      </c>
      <c r="I670" s="102">
        <f>K669/M664</f>
        <v>10.955111111111114</v>
      </c>
      <c r="J670" s="191"/>
      <c r="K670" s="459"/>
      <c r="L670" s="121"/>
      <c r="M670" s="192"/>
      <c r="N670" s="193"/>
    </row>
    <row r="671" spans="2:14">
      <c r="B671" s="358"/>
      <c r="C671" s="64"/>
      <c r="D671" s="64"/>
      <c r="E671" s="148" t="s">
        <v>6700</v>
      </c>
      <c r="F671" s="349" t="s">
        <v>6532</v>
      </c>
      <c r="G671" s="349" t="s">
        <v>6701</v>
      </c>
      <c r="H671" s="112" t="s">
        <v>6440</v>
      </c>
      <c r="I671" s="130"/>
      <c r="J671" s="191"/>
      <c r="K671" s="132"/>
      <c r="L671" s="121"/>
      <c r="M671" s="192"/>
      <c r="N671" s="193"/>
    </row>
    <row r="672" spans="2:14">
      <c r="B672" s="358"/>
      <c r="C672" s="64"/>
      <c r="D672" s="64"/>
      <c r="E672" s="190">
        <v>5</v>
      </c>
      <c r="F672" s="561">
        <f>((I666-0.08+0.1)/2)*3.14*2</f>
        <v>1.0047999999999999</v>
      </c>
      <c r="G672" s="92">
        <f>K664/0.2</f>
        <v>150</v>
      </c>
      <c r="H672" s="92">
        <f>((E672/1000)*(E672/1000)*3.14*0.25)*7850</f>
        <v>0.15405625000000003</v>
      </c>
      <c r="I672" s="92"/>
      <c r="J672" s="191"/>
      <c r="K672" s="132">
        <f>G672*H672*F672</f>
        <v>23.219358000000003</v>
      </c>
      <c r="L672" s="121"/>
      <c r="M672" s="192"/>
      <c r="N672" s="193"/>
    </row>
    <row r="673" spans="2:14" hidden="1">
      <c r="B673" s="358"/>
      <c r="C673" s="64"/>
      <c r="D673" s="64"/>
      <c r="E673" s="190"/>
      <c r="F673" s="92">
        <f>((E659-0.08+G659*2)*(F659/0.1))</f>
        <v>0</v>
      </c>
      <c r="G673" s="92">
        <f>H659</f>
        <v>0</v>
      </c>
      <c r="H673" s="92">
        <f>((E673/1000)*(E673/1000)*3.14*0.25)*7850</f>
        <v>0</v>
      </c>
      <c r="I673" s="92"/>
      <c r="J673" s="191"/>
      <c r="K673" s="132">
        <f>G673*H673*F673</f>
        <v>0</v>
      </c>
      <c r="L673" s="121"/>
      <c r="M673" s="192"/>
      <c r="N673" s="193"/>
    </row>
    <row r="674" spans="2:14">
      <c r="B674" s="358"/>
      <c r="C674" s="64"/>
      <c r="D674" s="64"/>
      <c r="E674" s="200"/>
      <c r="F674" s="92"/>
      <c r="G674" s="92"/>
      <c r="H674" s="92"/>
      <c r="I674" s="102"/>
      <c r="J674" s="191"/>
      <c r="K674" s="463"/>
      <c r="L674" s="121"/>
      <c r="M674" s="192"/>
      <c r="N674" s="193"/>
    </row>
    <row r="675" spans="2:14">
      <c r="B675" s="358"/>
      <c r="C675" s="64"/>
      <c r="D675" s="64"/>
      <c r="E675" s="200"/>
      <c r="F675" s="92"/>
      <c r="G675" s="92"/>
      <c r="H675" s="102"/>
      <c r="I675" s="92"/>
      <c r="J675" s="191"/>
      <c r="K675" s="463"/>
      <c r="L675" s="121"/>
      <c r="M675" s="192"/>
      <c r="N675" s="193"/>
    </row>
    <row r="676" spans="2:14" ht="27.75" customHeight="1">
      <c r="B676" s="358"/>
      <c r="C676" s="64">
        <v>95577</v>
      </c>
      <c r="D676" s="64" t="s">
        <v>11</v>
      </c>
      <c r="E676" s="673" t="str">
        <f>IFERROR(VLOOKUP($C676,'2-SINAPI NOVEMBRO 2017'!$A$1:$D$11398,2,0),IFERROR(VLOOKUP($C676,'3-COMPO.ADM.PRF '!$B$11:$I$886,4,0),""))</f>
        <v>MONTAGEM DE ARMADURA LONGITUDINAL DE ESTACAS DE SEÇÃO CIRCULAR, DIÂMETRO = 10,0 MM. AF_11/2016</v>
      </c>
      <c r="F676" s="674"/>
      <c r="G676" s="674"/>
      <c r="H676" s="674"/>
      <c r="I676" s="674"/>
      <c r="J676" s="675"/>
      <c r="K676" s="460">
        <f>SUM(K679:K680)</f>
        <v>70.98912</v>
      </c>
      <c r="L676" s="121" t="s">
        <v>34</v>
      </c>
      <c r="M676" s="192"/>
      <c r="N676" s="193"/>
    </row>
    <row r="677" spans="2:14">
      <c r="B677" s="358"/>
      <c r="C677" s="64"/>
      <c r="D677" s="64"/>
      <c r="E677" s="200"/>
      <c r="F677" s="92"/>
      <c r="G677" s="92"/>
      <c r="H677" s="92" t="s">
        <v>6441</v>
      </c>
      <c r="I677" s="102">
        <f>K676/M664</f>
        <v>33.493333333333332</v>
      </c>
      <c r="J677" s="191"/>
      <c r="K677" s="459"/>
      <c r="L677" s="121"/>
      <c r="M677" s="192"/>
      <c r="N677" s="193"/>
    </row>
    <row r="678" spans="2:14">
      <c r="B678" s="358"/>
      <c r="C678" s="64"/>
      <c r="D678" s="64"/>
      <c r="E678" s="148" t="s">
        <v>6700</v>
      </c>
      <c r="F678" s="349" t="s">
        <v>6532</v>
      </c>
      <c r="G678" s="349" t="s">
        <v>6701</v>
      </c>
      <c r="H678" s="112" t="s">
        <v>6440</v>
      </c>
      <c r="I678" s="130"/>
      <c r="J678" s="191"/>
      <c r="K678" s="132"/>
      <c r="L678" s="121"/>
      <c r="M678" s="192"/>
      <c r="N678" s="193"/>
    </row>
    <row r="679" spans="2:14">
      <c r="B679" s="358"/>
      <c r="C679" s="64"/>
      <c r="D679" s="64"/>
      <c r="E679" s="190">
        <v>8</v>
      </c>
      <c r="F679" s="92">
        <f>K664</f>
        <v>30</v>
      </c>
      <c r="G679" s="92">
        <v>6</v>
      </c>
      <c r="H679" s="92">
        <f>((E679/1000)*(E679/1000)*3.14*0.25)*7850</f>
        <v>0.39438400000000001</v>
      </c>
      <c r="I679" s="92"/>
      <c r="J679" s="191"/>
      <c r="K679" s="132">
        <f>G679*H679*F679</f>
        <v>70.98912</v>
      </c>
      <c r="L679" s="121"/>
      <c r="M679" s="192"/>
      <c r="N679" s="193"/>
    </row>
    <row r="680" spans="2:14" hidden="1">
      <c r="B680" s="358"/>
      <c r="C680" s="64"/>
      <c r="D680" s="64"/>
      <c r="E680" s="190"/>
      <c r="F680" s="92"/>
      <c r="G680" s="92"/>
      <c r="H680" s="92"/>
      <c r="I680" s="92"/>
      <c r="J680" s="191"/>
      <c r="K680" s="132">
        <f>G680*H680*F680</f>
        <v>0</v>
      </c>
      <c r="L680" s="121"/>
      <c r="M680" s="192"/>
      <c r="N680" s="193"/>
    </row>
    <row r="681" spans="2:14" s="268" customFormat="1">
      <c r="B681" s="362"/>
      <c r="C681" s="171"/>
      <c r="D681" s="171"/>
      <c r="E681" s="223"/>
      <c r="F681" s="102"/>
      <c r="G681" s="102"/>
      <c r="H681" s="102"/>
      <c r="I681" s="102"/>
      <c r="J681" s="217"/>
      <c r="K681" s="464"/>
      <c r="L681" s="107"/>
      <c r="M681" s="274"/>
      <c r="N681" s="275"/>
    </row>
    <row r="682" spans="2:14" ht="28.5" customHeight="1">
      <c r="B682" s="358"/>
      <c r="C682" s="64">
        <v>95601</v>
      </c>
      <c r="D682" s="64" t="s">
        <v>12627</v>
      </c>
      <c r="E682" s="673" t="str">
        <f>IFERROR(VLOOKUP($C682,'2-SINAPI NOVEMBRO 2017'!$A$1:$D$11398,2,0),IFERROR(VLOOKUP($C682,'3-COMPO.ADM.PRF '!$B$11:$I$886,4,0),""))</f>
        <v>ARRASAMENTO MECANICO DE ESTACA DE CONCRETO ARMADO, DIAMETROS DE ATÉ 40 CM. AF_11/2016</v>
      </c>
      <c r="F682" s="674"/>
      <c r="G682" s="674"/>
      <c r="H682" s="674"/>
      <c r="I682" s="674"/>
      <c r="J682" s="675"/>
      <c r="K682" s="460">
        <f>H684</f>
        <v>12</v>
      </c>
      <c r="L682" s="121" t="s">
        <v>6081</v>
      </c>
      <c r="M682" s="192"/>
      <c r="N682" s="193"/>
    </row>
    <row r="683" spans="2:14" ht="25.5">
      <c r="B683" s="358"/>
      <c r="C683" s="64"/>
      <c r="D683" s="64"/>
      <c r="E683" s="237"/>
      <c r="F683" s="102"/>
      <c r="G683" s="92"/>
      <c r="H683" s="112" t="s">
        <v>12713</v>
      </c>
      <c r="I683" s="92"/>
      <c r="J683" s="191"/>
      <c r="K683" s="460"/>
      <c r="L683" s="121"/>
      <c r="M683" s="192"/>
      <c r="N683" s="193"/>
    </row>
    <row r="684" spans="2:14">
      <c r="B684" s="358"/>
      <c r="C684" s="64"/>
      <c r="D684" s="64"/>
      <c r="E684" s="200"/>
      <c r="F684" s="92"/>
      <c r="G684" s="92"/>
      <c r="H684" s="102">
        <f>G666*F666</f>
        <v>12</v>
      </c>
      <c r="I684" s="92"/>
      <c r="J684" s="191"/>
      <c r="K684" s="471"/>
      <c r="L684" s="201"/>
      <c r="M684" s="192"/>
      <c r="N684" s="193"/>
    </row>
    <row r="685" spans="2:14">
      <c r="B685" s="358"/>
      <c r="C685" s="64"/>
      <c r="D685" s="64"/>
      <c r="E685" s="200"/>
      <c r="F685" s="92"/>
      <c r="G685" s="92"/>
      <c r="H685" s="92"/>
      <c r="I685" s="92"/>
      <c r="J685" s="191"/>
      <c r="K685" s="132"/>
      <c r="L685" s="121"/>
      <c r="M685" s="192"/>
      <c r="N685" s="193"/>
    </row>
    <row r="686" spans="2:14" ht="28.5" customHeight="1">
      <c r="B686" s="358"/>
      <c r="C686" s="64">
        <v>72897</v>
      </c>
      <c r="D686" s="64" t="s">
        <v>12627</v>
      </c>
      <c r="E686" s="673" t="str">
        <f>IFERROR(VLOOKUP($C686,'2-SINAPI NOVEMBRO 2017'!$A$1:$D$11398,2,0),IFERROR(VLOOKUP($C686,'3-COMPO.ADM.PRF '!$B$11:$I$886,4,0),""))</f>
        <v>CARGA MANUAL DE ENTULHO EM CAMINHAO BASCULANTE 6 M3</v>
      </c>
      <c r="F686" s="674"/>
      <c r="G686" s="674"/>
      <c r="H686" s="674"/>
      <c r="I686" s="674"/>
      <c r="J686" s="675"/>
      <c r="K686" s="460">
        <f>M664*1.3</f>
        <v>2.75535</v>
      </c>
      <c r="L686" s="121" t="s">
        <v>98</v>
      </c>
      <c r="M686" s="192"/>
      <c r="N686" s="193"/>
    </row>
    <row r="687" spans="2:14">
      <c r="B687" s="358"/>
      <c r="C687" s="64"/>
      <c r="D687" s="64"/>
      <c r="E687" s="200"/>
      <c r="F687" s="92"/>
      <c r="G687" s="92"/>
      <c r="H687" s="92"/>
      <c r="I687" s="92"/>
      <c r="J687" s="191"/>
      <c r="K687" s="459"/>
      <c r="L687" s="121"/>
      <c r="M687" s="192"/>
      <c r="N687" s="193"/>
    </row>
    <row r="688" spans="2:14">
      <c r="B688" s="358"/>
      <c r="C688" s="64"/>
      <c r="D688" s="64"/>
      <c r="E688" s="200"/>
      <c r="F688" s="92"/>
      <c r="G688" s="92"/>
      <c r="H688" s="92"/>
      <c r="I688" s="92"/>
      <c r="J688" s="191"/>
      <c r="K688" s="459"/>
      <c r="L688" s="121"/>
      <c r="M688" s="192"/>
      <c r="N688" s="193"/>
    </row>
    <row r="689" spans="2:14" ht="39.75" customHeight="1">
      <c r="B689" s="358"/>
      <c r="C689" s="64">
        <v>95302</v>
      </c>
      <c r="D689" s="64" t="s">
        <v>12627</v>
      </c>
      <c r="E689" s="673" t="str">
        <f>IFERROR(VLOOKUP($C689,'2-SINAPI NOVEMBRO 2017'!$A$1:$D$11398,2,0),IFERROR(VLOOKUP($C689,'3-COMPO.ADM.PRF '!$B$11:$I$886,4,0),""))</f>
        <v>TRANSPORTE COM CAMINHÃO BASCULANTE 6 M3 EM RODOVIA PAVIMENTADA ( PARA DISTÂNCIAS SUPERIORES A 4 KM)</v>
      </c>
      <c r="F689" s="674"/>
      <c r="G689" s="674"/>
      <c r="H689" s="674"/>
      <c r="I689" s="674"/>
      <c r="J689" s="675"/>
      <c r="K689" s="460">
        <f>SUM(K691)</f>
        <v>55.106999999999999</v>
      </c>
      <c r="L689" s="121" t="s">
        <v>98</v>
      </c>
      <c r="M689" s="192"/>
      <c r="N689" s="193"/>
    </row>
    <row r="690" spans="2:14">
      <c r="B690" s="358"/>
      <c r="C690" s="64"/>
      <c r="D690" s="64"/>
      <c r="E690" s="149" t="s">
        <v>12711</v>
      </c>
      <c r="F690" s="92" t="s">
        <v>12712</v>
      </c>
      <c r="G690" s="92"/>
      <c r="H690" s="92"/>
      <c r="I690" s="92"/>
      <c r="J690" s="191"/>
      <c r="K690" s="459"/>
      <c r="L690" s="121"/>
      <c r="M690" s="192"/>
      <c r="N690" s="193"/>
    </row>
    <row r="691" spans="2:14">
      <c r="B691" s="358"/>
      <c r="C691" s="64"/>
      <c r="D691" s="64"/>
      <c r="E691" s="145">
        <f>H590</f>
        <v>20</v>
      </c>
      <c r="F691" s="92">
        <f>K686</f>
        <v>2.75535</v>
      </c>
      <c r="G691" s="92"/>
      <c r="H691" s="92"/>
      <c r="I691" s="92"/>
      <c r="J691" s="191"/>
      <c r="K691" s="459">
        <f>E691*F691</f>
        <v>55.106999999999999</v>
      </c>
      <c r="L691" s="121"/>
      <c r="M691" s="192"/>
      <c r="N691" s="193"/>
    </row>
    <row r="692" spans="2:14">
      <c r="B692" s="358"/>
      <c r="C692" s="64"/>
      <c r="D692" s="64"/>
      <c r="E692" s="200"/>
      <c r="F692" s="92"/>
      <c r="G692" s="92"/>
      <c r="H692" s="92"/>
      <c r="I692" s="92"/>
      <c r="J692" s="191"/>
      <c r="K692" s="459"/>
      <c r="L692" s="121"/>
      <c r="M692" s="192"/>
      <c r="N692" s="193"/>
    </row>
    <row r="693" spans="2:14" ht="15">
      <c r="B693" s="359"/>
      <c r="C693" s="170"/>
      <c r="D693" s="170"/>
      <c r="E693" s="676" t="s">
        <v>6125</v>
      </c>
      <c r="F693" s="677"/>
      <c r="G693" s="678"/>
      <c r="H693" s="99"/>
      <c r="I693" s="99"/>
      <c r="J693" s="248"/>
      <c r="K693" s="458"/>
      <c r="L693" s="127"/>
      <c r="M693" s="175"/>
      <c r="N693" s="199"/>
    </row>
    <row r="694" spans="2:14" hidden="1">
      <c r="B694" s="358"/>
      <c r="C694" s="64"/>
      <c r="D694" s="64"/>
      <c r="E694" s="258" t="s">
        <v>6061</v>
      </c>
      <c r="F694" s="98"/>
      <c r="G694" s="98"/>
      <c r="H694" s="98"/>
      <c r="I694" s="98"/>
      <c r="J694" s="259"/>
      <c r="K694" s="472"/>
      <c r="L694" s="121"/>
      <c r="M694" s="175"/>
      <c r="N694" s="129"/>
    </row>
    <row r="695" spans="2:14" hidden="1">
      <c r="B695" s="358"/>
      <c r="C695" s="64"/>
      <c r="D695" s="64"/>
      <c r="E695" s="200" t="s">
        <v>6055</v>
      </c>
      <c r="F695" s="92" t="s">
        <v>6126</v>
      </c>
      <c r="G695" s="92" t="s">
        <v>6127</v>
      </c>
      <c r="H695" s="92">
        <v>1</v>
      </c>
      <c r="I695" s="92"/>
      <c r="J695" s="191"/>
      <c r="K695" s="463" t="e">
        <f>E695*F695*G695*H695</f>
        <v>#VALUE!</v>
      </c>
      <c r="L695" s="121" t="s">
        <v>98</v>
      </c>
      <c r="M695" s="175"/>
      <c r="N695" s="210" t="s">
        <v>6128</v>
      </c>
    </row>
    <row r="696" spans="2:14" hidden="1">
      <c r="B696" s="358"/>
      <c r="C696" s="64"/>
      <c r="D696" s="64"/>
      <c r="E696" s="200"/>
      <c r="F696" s="92"/>
      <c r="G696" s="92"/>
      <c r="H696" s="92"/>
      <c r="I696" s="92"/>
      <c r="J696" s="191"/>
      <c r="K696" s="459"/>
      <c r="L696" s="121"/>
      <c r="M696" s="175"/>
      <c r="N696" s="129"/>
    </row>
    <row r="697" spans="2:14" hidden="1">
      <c r="B697" s="358"/>
      <c r="C697" s="64"/>
      <c r="D697" s="64"/>
      <c r="E697" s="237" t="s">
        <v>6122</v>
      </c>
      <c r="F697" s="102"/>
      <c r="G697" s="92"/>
      <c r="H697" s="92"/>
      <c r="I697" s="92"/>
      <c r="J697" s="191"/>
      <c r="K697" s="463" t="e">
        <f>SUM(K699)</f>
        <v>#VALUE!</v>
      </c>
      <c r="L697" s="121" t="s">
        <v>98</v>
      </c>
      <c r="M697" s="175"/>
      <c r="N697" s="129"/>
    </row>
    <row r="698" spans="2:14" hidden="1">
      <c r="B698" s="358"/>
      <c r="C698" s="64"/>
      <c r="D698" s="64"/>
      <c r="E698" s="200"/>
      <c r="F698" s="95"/>
      <c r="G698" s="51" t="s">
        <v>6129</v>
      </c>
      <c r="H698" s="92"/>
      <c r="I698" s="92"/>
      <c r="J698" s="191"/>
      <c r="K698" s="459"/>
      <c r="L698" s="121"/>
      <c r="M698" s="175"/>
      <c r="N698" s="129"/>
    </row>
    <row r="699" spans="2:14" hidden="1">
      <c r="B699" s="358"/>
      <c r="C699" s="64"/>
      <c r="D699" s="64"/>
      <c r="E699" s="200"/>
      <c r="F699" s="92" t="s">
        <v>6055</v>
      </c>
      <c r="G699" s="96" t="s">
        <v>6054</v>
      </c>
      <c r="H699" s="92" t="s">
        <v>6127</v>
      </c>
      <c r="I699" s="92">
        <v>1</v>
      </c>
      <c r="J699" s="191"/>
      <c r="K699" s="463" t="e">
        <f>F699*G699*H699*I699</f>
        <v>#VALUE!</v>
      </c>
      <c r="L699" s="121"/>
      <c r="M699" s="175"/>
      <c r="N699" s="129"/>
    </row>
    <row r="700" spans="2:14" hidden="1">
      <c r="B700" s="358"/>
      <c r="C700" s="64"/>
      <c r="D700" s="64"/>
      <c r="E700" s="206" t="s">
        <v>6130</v>
      </c>
      <c r="F700" s="92"/>
      <c r="G700" s="96"/>
      <c r="H700" s="92"/>
      <c r="I700" s="92"/>
      <c r="J700" s="191"/>
      <c r="K700" s="459"/>
      <c r="L700" s="121"/>
      <c r="M700" s="175"/>
      <c r="N700" s="129"/>
    </row>
    <row r="701" spans="2:14" hidden="1">
      <c r="B701" s="358"/>
      <c r="C701" s="64"/>
      <c r="D701" s="64"/>
      <c r="E701" s="206" t="s">
        <v>6131</v>
      </c>
      <c r="F701" s="92"/>
      <c r="G701" s="96"/>
      <c r="H701" s="92"/>
      <c r="I701" s="92"/>
      <c r="J701" s="191"/>
      <c r="K701" s="459"/>
      <c r="L701" s="121"/>
      <c r="M701" s="175"/>
      <c r="N701" s="129"/>
    </row>
    <row r="702" spans="2:14" hidden="1">
      <c r="B702" s="358"/>
      <c r="C702" s="64"/>
      <c r="D702" s="64"/>
      <c r="E702" s="206" t="s">
        <v>6132</v>
      </c>
      <c r="F702" s="92"/>
      <c r="G702" s="96"/>
      <c r="H702" s="92"/>
      <c r="I702" s="92"/>
      <c r="J702" s="191"/>
      <c r="K702" s="473" t="s">
        <v>6133</v>
      </c>
      <c r="L702" s="121"/>
      <c r="M702" s="175"/>
      <c r="N702" s="129"/>
    </row>
    <row r="703" spans="2:14" hidden="1">
      <c r="B703" s="358"/>
      <c r="C703" s="64"/>
      <c r="D703" s="64"/>
      <c r="E703" s="200"/>
      <c r="F703" s="92"/>
      <c r="G703" s="96"/>
      <c r="H703" s="92"/>
      <c r="I703" s="92"/>
      <c r="J703" s="191"/>
      <c r="K703" s="459"/>
      <c r="L703" s="121"/>
      <c r="M703" s="175"/>
      <c r="N703" s="129"/>
    </row>
    <row r="704" spans="2:14" hidden="1">
      <c r="B704" s="358"/>
      <c r="C704" s="64"/>
      <c r="D704" s="64"/>
      <c r="E704" s="200"/>
      <c r="F704" s="92"/>
      <c r="G704" s="92"/>
      <c r="H704" s="92"/>
      <c r="I704" s="92"/>
      <c r="J704" s="191"/>
      <c r="K704" s="459"/>
      <c r="L704" s="121"/>
      <c r="M704" s="175"/>
      <c r="N704" s="129"/>
    </row>
    <row r="705" spans="2:14" hidden="1">
      <c r="B705" s="358"/>
      <c r="C705" s="64"/>
      <c r="D705" s="64"/>
      <c r="E705" s="237" t="s">
        <v>6110</v>
      </c>
      <c r="F705" s="102"/>
      <c r="G705" s="92"/>
      <c r="H705" s="92"/>
      <c r="I705" s="92"/>
      <c r="J705" s="191"/>
      <c r="K705" s="459"/>
      <c r="L705" s="121"/>
      <c r="M705" s="175"/>
      <c r="N705" s="129"/>
    </row>
    <row r="706" spans="2:14" hidden="1">
      <c r="B706" s="358"/>
      <c r="C706" s="64"/>
      <c r="D706" s="64"/>
      <c r="E706" s="200"/>
      <c r="F706" s="92"/>
      <c r="G706" s="92"/>
      <c r="H706" s="92"/>
      <c r="I706" s="92"/>
      <c r="J706" s="191"/>
      <c r="K706" s="463" t="e">
        <f>K697+K729</f>
        <v>#VALUE!</v>
      </c>
      <c r="L706" s="121" t="s">
        <v>98</v>
      </c>
      <c r="M706" s="175"/>
      <c r="N706" s="129"/>
    </row>
    <row r="707" spans="2:14" hidden="1">
      <c r="B707" s="358"/>
      <c r="C707" s="64"/>
      <c r="D707" s="64"/>
      <c r="E707" s="200"/>
      <c r="F707" s="92"/>
      <c r="G707" s="92"/>
      <c r="H707" s="92"/>
      <c r="I707" s="92"/>
      <c r="J707" s="191"/>
      <c r="K707" s="459"/>
      <c r="L707" s="121"/>
      <c r="M707" s="175"/>
      <c r="N707" s="129"/>
    </row>
    <row r="708" spans="2:14" hidden="1">
      <c r="B708" s="358"/>
      <c r="C708" s="64"/>
      <c r="D708" s="64"/>
      <c r="E708" s="237" t="s">
        <v>6071</v>
      </c>
      <c r="F708" s="95"/>
      <c r="G708" s="95"/>
      <c r="H708" s="95"/>
      <c r="I708" s="95"/>
      <c r="J708" s="230"/>
      <c r="K708" s="468"/>
      <c r="L708" s="186"/>
      <c r="M708" s="175"/>
      <c r="N708" s="129"/>
    </row>
    <row r="709" spans="2:14" hidden="1">
      <c r="B709" s="358"/>
      <c r="C709" s="64"/>
      <c r="D709" s="64"/>
      <c r="E709" s="200"/>
      <c r="F709" s="92"/>
      <c r="G709" s="92"/>
      <c r="H709" s="102">
        <v>80</v>
      </c>
      <c r="I709" s="92"/>
      <c r="J709" s="191"/>
      <c r="K709" s="463" t="e">
        <f>H709*K706</f>
        <v>#VALUE!</v>
      </c>
      <c r="L709" s="121" t="s">
        <v>34</v>
      </c>
      <c r="M709" s="175"/>
      <c r="N709" s="129"/>
    </row>
    <row r="710" spans="2:14" hidden="1">
      <c r="B710" s="358"/>
      <c r="C710" s="64"/>
      <c r="D710" s="64"/>
      <c r="E710" s="200"/>
      <c r="F710" s="92"/>
      <c r="G710" s="92"/>
      <c r="H710" s="92"/>
      <c r="I710" s="92"/>
      <c r="J710" s="191"/>
      <c r="K710" s="459"/>
      <c r="L710" s="121"/>
      <c r="M710" s="175"/>
      <c r="N710" s="129"/>
    </row>
    <row r="711" spans="2:14" hidden="1">
      <c r="B711" s="358"/>
      <c r="C711" s="64"/>
      <c r="D711" s="64"/>
      <c r="E711" s="237" t="s">
        <v>6134</v>
      </c>
      <c r="F711" s="95"/>
      <c r="G711" s="95"/>
      <c r="H711" s="95"/>
      <c r="I711" s="95"/>
      <c r="J711" s="230"/>
      <c r="K711" s="468"/>
      <c r="L711" s="186"/>
      <c r="M711" s="175"/>
      <c r="N711" s="129"/>
    </row>
    <row r="712" spans="2:14" hidden="1">
      <c r="B712" s="358"/>
      <c r="C712" s="64"/>
      <c r="D712" s="64"/>
      <c r="E712" s="200"/>
      <c r="F712" s="92"/>
      <c r="G712" s="96" t="s">
        <v>6052</v>
      </c>
      <c r="H712" s="96" t="s">
        <v>6050</v>
      </c>
      <c r="I712" s="96" t="s">
        <v>6054</v>
      </c>
      <c r="J712" s="159" t="s">
        <v>6135</v>
      </c>
      <c r="K712" s="463">
        <f>SUM(K713:K715)</f>
        <v>0</v>
      </c>
      <c r="L712" s="106" t="s">
        <v>97</v>
      </c>
      <c r="M712" s="175"/>
      <c r="N712" s="129"/>
    </row>
    <row r="713" spans="2:14" hidden="1">
      <c r="B713" s="358"/>
      <c r="C713" s="64"/>
      <c r="D713" s="64"/>
      <c r="E713" s="206" t="s">
        <v>6136</v>
      </c>
      <c r="F713" s="92"/>
      <c r="G713" s="92"/>
      <c r="H713" s="92"/>
      <c r="I713" s="92"/>
      <c r="J713" s="191"/>
      <c r="K713" s="459"/>
      <c r="L713" s="121"/>
      <c r="M713" s="175"/>
      <c r="N713" s="129"/>
    </row>
    <row r="714" spans="2:14" hidden="1">
      <c r="B714" s="358"/>
      <c r="C714" s="64"/>
      <c r="D714" s="64"/>
      <c r="E714" s="206" t="s">
        <v>6137</v>
      </c>
      <c r="F714" s="92"/>
      <c r="G714" s="92"/>
      <c r="H714" s="92"/>
      <c r="I714" s="92"/>
      <c r="J714" s="191"/>
      <c r="K714" s="459"/>
      <c r="L714" s="121"/>
      <c r="M714" s="175"/>
      <c r="N714" s="129"/>
    </row>
    <row r="715" spans="2:14" hidden="1">
      <c r="B715" s="358"/>
      <c r="C715" s="64"/>
      <c r="D715" s="64"/>
      <c r="E715" s="206" t="s">
        <v>6138</v>
      </c>
      <c r="F715" s="92"/>
      <c r="G715" s="92"/>
      <c r="H715" s="92"/>
      <c r="I715" s="92"/>
      <c r="J715" s="191"/>
      <c r="K715" s="459"/>
      <c r="L715" s="121"/>
      <c r="M715" s="175"/>
      <c r="N715" s="129"/>
    </row>
    <row r="716" spans="2:14" hidden="1">
      <c r="B716" s="358"/>
      <c r="C716" s="64"/>
      <c r="D716" s="64"/>
      <c r="E716" s="200"/>
      <c r="F716" s="92"/>
      <c r="G716" s="92"/>
      <c r="H716" s="92"/>
      <c r="I716" s="92"/>
      <c r="J716" s="191"/>
      <c r="K716" s="459"/>
      <c r="L716" s="121"/>
      <c r="M716" s="175"/>
      <c r="N716" s="129"/>
    </row>
    <row r="717" spans="2:14" hidden="1">
      <c r="B717" s="358"/>
      <c r="C717" s="64"/>
      <c r="D717" s="64"/>
      <c r="E717" s="200"/>
      <c r="F717" s="92"/>
      <c r="G717" s="92"/>
      <c r="H717" s="92"/>
      <c r="I717" s="92"/>
      <c r="J717" s="191"/>
      <c r="K717" s="459"/>
      <c r="L717" s="121"/>
      <c r="M717" s="175"/>
      <c r="N717" s="129"/>
    </row>
    <row r="718" spans="2:14" hidden="1">
      <c r="B718" s="358"/>
      <c r="C718" s="64"/>
      <c r="D718" s="64"/>
      <c r="E718" s="251" t="s">
        <v>6124</v>
      </c>
      <c r="F718" s="92"/>
      <c r="G718" s="92"/>
      <c r="H718" s="92"/>
      <c r="I718" s="92"/>
      <c r="J718" s="191"/>
      <c r="K718" s="459"/>
      <c r="L718" s="121"/>
      <c r="M718" s="175"/>
      <c r="N718" s="129"/>
    </row>
    <row r="719" spans="2:14" hidden="1">
      <c r="B719" s="358"/>
      <c r="C719" s="64"/>
      <c r="D719" s="64"/>
      <c r="E719" s="200"/>
      <c r="F719" s="92"/>
      <c r="G719" s="92"/>
      <c r="H719" s="92"/>
      <c r="I719" s="92"/>
      <c r="J719" s="191"/>
      <c r="K719" s="463" t="e">
        <f>K695-K697</f>
        <v>#VALUE!</v>
      </c>
      <c r="L719" s="121" t="s">
        <v>98</v>
      </c>
      <c r="M719" s="175"/>
      <c r="N719" s="129"/>
    </row>
    <row r="720" spans="2:14" hidden="1">
      <c r="B720" s="358"/>
      <c r="C720" s="64"/>
      <c r="D720" s="64"/>
      <c r="E720" s="200"/>
      <c r="F720" s="92"/>
      <c r="G720" s="92"/>
      <c r="H720" s="92"/>
      <c r="I720" s="92"/>
      <c r="J720" s="191"/>
      <c r="K720" s="459"/>
      <c r="L720" s="121"/>
      <c r="M720" s="175"/>
      <c r="N720" s="129"/>
    </row>
    <row r="721" spans="2:14" hidden="1">
      <c r="B721" s="358"/>
      <c r="C721" s="64"/>
      <c r="D721" s="64"/>
      <c r="E721" s="200"/>
      <c r="F721" s="92"/>
      <c r="G721" s="92"/>
      <c r="H721" s="92"/>
      <c r="I721" s="92"/>
      <c r="J721" s="191"/>
      <c r="K721" s="459"/>
      <c r="L721" s="121"/>
      <c r="M721" s="175"/>
      <c r="N721" s="129"/>
    </row>
    <row r="722" spans="2:14" hidden="1">
      <c r="B722" s="358"/>
      <c r="C722" s="64"/>
      <c r="D722" s="64"/>
      <c r="E722" s="251" t="s">
        <v>6139</v>
      </c>
      <c r="F722" s="92"/>
      <c r="G722" s="92"/>
      <c r="H722" s="92"/>
      <c r="I722" s="92"/>
      <c r="J722" s="191"/>
      <c r="K722" s="463" t="e">
        <f>K697*1.3</f>
        <v>#VALUE!</v>
      </c>
      <c r="L722" s="121" t="s">
        <v>98</v>
      </c>
      <c r="M722" s="175"/>
      <c r="N722" s="129"/>
    </row>
    <row r="723" spans="2:14" hidden="1">
      <c r="B723" s="358"/>
      <c r="C723" s="64"/>
      <c r="D723" s="64"/>
      <c r="E723" s="200"/>
      <c r="F723" s="92"/>
      <c r="G723" s="92"/>
      <c r="H723" s="92"/>
      <c r="I723" s="92"/>
      <c r="J723" s="191"/>
      <c r="K723" s="459"/>
      <c r="L723" s="121"/>
      <c r="M723" s="175"/>
      <c r="N723" s="129"/>
    </row>
    <row r="724" spans="2:14" hidden="1">
      <c r="B724" s="358"/>
      <c r="C724" s="64"/>
      <c r="D724" s="64"/>
      <c r="E724" s="251" t="s">
        <v>6140</v>
      </c>
      <c r="F724" s="101"/>
      <c r="G724" s="101"/>
      <c r="H724" s="101"/>
      <c r="I724" s="92"/>
      <c r="J724" s="191"/>
      <c r="K724" s="459"/>
      <c r="L724" s="121"/>
      <c r="M724" s="175"/>
      <c r="N724" s="129"/>
    </row>
    <row r="725" spans="2:14" hidden="1">
      <c r="B725" s="358"/>
      <c r="C725" s="64"/>
      <c r="D725" s="64"/>
      <c r="E725" s="200"/>
      <c r="F725" s="92"/>
      <c r="G725" s="92"/>
      <c r="H725" s="92"/>
      <c r="I725" s="92"/>
      <c r="J725" s="191"/>
      <c r="K725" s="463" t="e">
        <f>K722</f>
        <v>#VALUE!</v>
      </c>
      <c r="L725" s="121" t="s">
        <v>98</v>
      </c>
      <c r="M725" s="175"/>
      <c r="N725" s="129"/>
    </row>
    <row r="726" spans="2:14" hidden="1">
      <c r="B726" s="358"/>
      <c r="C726" s="64"/>
      <c r="D726" s="64"/>
      <c r="E726" s="200"/>
      <c r="F726" s="92"/>
      <c r="G726" s="92"/>
      <c r="H726" s="92"/>
      <c r="I726" s="92"/>
      <c r="J726" s="191"/>
      <c r="K726" s="459"/>
      <c r="L726" s="121"/>
      <c r="M726" s="175"/>
      <c r="N726" s="129"/>
    </row>
    <row r="727" spans="2:14" hidden="1">
      <c r="B727" s="358"/>
      <c r="C727" s="64"/>
      <c r="D727" s="64"/>
      <c r="E727" s="206" t="s">
        <v>6141</v>
      </c>
      <c r="F727" s="92"/>
      <c r="G727" s="96" t="s">
        <v>6052</v>
      </c>
      <c r="H727" s="96" t="s">
        <v>6050</v>
      </c>
      <c r="I727" s="96" t="s">
        <v>6054</v>
      </c>
      <c r="J727" s="159" t="s">
        <v>6135</v>
      </c>
      <c r="K727" s="463">
        <f>SUM(K728:K729)</f>
        <v>0</v>
      </c>
      <c r="L727" s="106" t="s">
        <v>98</v>
      </c>
      <c r="M727" s="175"/>
      <c r="N727" s="129"/>
    </row>
    <row r="728" spans="2:14" hidden="1">
      <c r="B728" s="358"/>
      <c r="C728" s="64"/>
      <c r="D728" s="64"/>
      <c r="E728" s="206" t="s">
        <v>6142</v>
      </c>
      <c r="F728" s="92"/>
      <c r="G728" s="92"/>
      <c r="H728" s="92"/>
      <c r="I728" s="92"/>
      <c r="J728" s="191"/>
      <c r="K728" s="459"/>
      <c r="L728" s="121"/>
      <c r="M728" s="175"/>
      <c r="N728" s="129"/>
    </row>
    <row r="729" spans="2:14" hidden="1">
      <c r="B729" s="358"/>
      <c r="C729" s="64"/>
      <c r="D729" s="64"/>
      <c r="E729" s="206" t="s">
        <v>6143</v>
      </c>
      <c r="F729" s="92"/>
      <c r="G729" s="92"/>
      <c r="H729" s="92"/>
      <c r="I729" s="92"/>
      <c r="J729" s="191"/>
      <c r="K729" s="473" t="s">
        <v>6133</v>
      </c>
      <c r="L729" s="121"/>
      <c r="M729" s="192"/>
      <c r="N729" s="193"/>
    </row>
    <row r="730" spans="2:14" hidden="1">
      <c r="B730" s="358"/>
      <c r="C730" s="64"/>
      <c r="D730" s="64"/>
      <c r="E730" s="200"/>
      <c r="F730" s="92"/>
      <c r="G730" s="92"/>
      <c r="H730" s="92"/>
      <c r="I730" s="92"/>
      <c r="J730" s="191"/>
      <c r="K730" s="459"/>
      <c r="L730" s="121"/>
      <c r="M730" s="192"/>
      <c r="N730" s="193"/>
    </row>
    <row r="731" spans="2:14" hidden="1">
      <c r="B731" s="358"/>
      <c r="C731" s="64"/>
      <c r="D731" s="64"/>
      <c r="E731" s="206" t="s">
        <v>6144</v>
      </c>
      <c r="F731" s="92"/>
      <c r="G731" s="92"/>
      <c r="H731" s="92"/>
      <c r="I731" s="92"/>
      <c r="J731" s="191"/>
      <c r="K731" s="459"/>
      <c r="L731" s="106" t="s">
        <v>6095</v>
      </c>
      <c r="M731" s="192"/>
      <c r="N731" s="193"/>
    </row>
    <row r="732" spans="2:14">
      <c r="B732" s="358"/>
      <c r="C732" s="64"/>
      <c r="D732" s="64"/>
      <c r="E732" s="200"/>
      <c r="F732" s="92"/>
      <c r="G732" s="92"/>
      <c r="H732" s="92"/>
      <c r="I732" s="92"/>
      <c r="J732" s="191"/>
      <c r="K732" s="459"/>
      <c r="L732" s="121"/>
      <c r="M732" s="192"/>
      <c r="N732" s="193"/>
    </row>
    <row r="733" spans="2:14" ht="15">
      <c r="B733" s="359"/>
      <c r="C733" s="170"/>
      <c r="D733" s="170"/>
      <c r="E733" s="693" t="s">
        <v>6032</v>
      </c>
      <c r="F733" s="694"/>
      <c r="G733" s="694"/>
      <c r="H733" s="246" t="s">
        <v>6770</v>
      </c>
      <c r="I733" s="92"/>
      <c r="J733" s="248"/>
      <c r="K733" s="458"/>
      <c r="L733" s="127"/>
      <c r="M733" s="175"/>
      <c r="N733" s="199"/>
    </row>
    <row r="734" spans="2:14" ht="33" customHeight="1">
      <c r="B734" s="358"/>
      <c r="C734" s="64">
        <v>96527</v>
      </c>
      <c r="D734" s="142" t="s">
        <v>11</v>
      </c>
      <c r="E734" s="673" t="str">
        <f>IFERROR(VLOOKUP($C734,'2-SINAPI NOVEMBRO 2017'!$A$1:$D$11398,2,0),IFERROR(VLOOKUP($C734,'3-COMPO.ADM.PRF '!$B$11:$I$886,4,0),""))</f>
        <v>ESCAVAÇÃO MANUAL DE VALA PARA VIGA BALDRAME, COM PREVISÃO DE FÔRMA. AF_06/2017</v>
      </c>
      <c r="F734" s="674"/>
      <c r="G734" s="674"/>
      <c r="H734" s="674"/>
      <c r="I734" s="674"/>
      <c r="J734" s="675"/>
      <c r="K734" s="460">
        <f>SUM(K736:K739)</f>
        <v>13.742999999999999</v>
      </c>
      <c r="L734" s="121" t="s">
        <v>98</v>
      </c>
      <c r="M734" s="175"/>
      <c r="N734" s="129"/>
    </row>
    <row r="735" spans="2:14" ht="38.25">
      <c r="B735" s="358" t="s">
        <v>6723</v>
      </c>
      <c r="C735" s="64"/>
      <c r="D735" s="64"/>
      <c r="E735" s="144" t="s">
        <v>6638</v>
      </c>
      <c r="F735" s="96" t="s">
        <v>6637</v>
      </c>
      <c r="G735" s="96" t="s">
        <v>6640</v>
      </c>
      <c r="H735" s="349" t="s">
        <v>6641</v>
      </c>
      <c r="I735" s="346"/>
      <c r="J735" s="347"/>
      <c r="K735" s="465"/>
      <c r="L735" s="121"/>
      <c r="M735" s="175"/>
      <c r="N735" s="129"/>
    </row>
    <row r="736" spans="2:14">
      <c r="B736" s="362" t="str">
        <f>B750</f>
        <v xml:space="preserve">paredes internas </v>
      </c>
      <c r="C736" s="64"/>
      <c r="D736" s="64"/>
      <c r="E736" s="200">
        <f t="shared" ref="E736:E739" si="11">E750</f>
        <v>6.15</v>
      </c>
      <c r="F736" s="92">
        <f>F750+0.3</f>
        <v>0.44999999999999996</v>
      </c>
      <c r="G736" s="92">
        <f t="shared" ref="G736:H739" si="12">G750</f>
        <v>0.4</v>
      </c>
      <c r="H736" s="92">
        <f t="shared" si="12"/>
        <v>5</v>
      </c>
      <c r="I736" s="92"/>
      <c r="J736" s="191"/>
      <c r="K736" s="132">
        <f>E736*F736*G736*H736</f>
        <v>5.5350000000000001</v>
      </c>
      <c r="L736" s="121"/>
      <c r="M736" s="175"/>
      <c r="N736" s="210" t="s">
        <v>6128</v>
      </c>
    </row>
    <row r="737" spans="2:14">
      <c r="B737" s="362" t="str">
        <f t="shared" ref="B737" si="13">B751</f>
        <v xml:space="preserve">paredes externas </v>
      </c>
      <c r="C737" s="64"/>
      <c r="D737" s="64"/>
      <c r="E737" s="200">
        <f t="shared" si="11"/>
        <v>8</v>
      </c>
      <c r="F737" s="92">
        <f>F751+0.3</f>
        <v>0.44999999999999996</v>
      </c>
      <c r="G737" s="92">
        <f t="shared" si="12"/>
        <v>0.4</v>
      </c>
      <c r="H737" s="92">
        <f t="shared" si="12"/>
        <v>4</v>
      </c>
      <c r="I737" s="92"/>
      <c r="J737" s="191"/>
      <c r="K737" s="132">
        <f t="shared" ref="K737:K739" si="14">E737*F737*G737*H737</f>
        <v>5.76</v>
      </c>
      <c r="L737" s="121"/>
      <c r="M737" s="175"/>
      <c r="N737" s="210"/>
    </row>
    <row r="738" spans="2:14">
      <c r="B738" s="362" t="str">
        <f>B745</f>
        <v>banheiro</v>
      </c>
      <c r="C738" s="64"/>
      <c r="D738" s="64"/>
      <c r="E738" s="559">
        <f t="shared" si="11"/>
        <v>5.4</v>
      </c>
      <c r="F738" s="561">
        <f>F752+0.3</f>
        <v>0.44999999999999996</v>
      </c>
      <c r="G738" s="561">
        <f t="shared" si="12"/>
        <v>0.4</v>
      </c>
      <c r="H738" s="561">
        <f t="shared" si="12"/>
        <v>1</v>
      </c>
      <c r="I738" s="561"/>
      <c r="J738" s="191"/>
      <c r="K738" s="132">
        <f t="shared" si="14"/>
        <v>0.97199999999999998</v>
      </c>
      <c r="L738" s="560"/>
      <c r="M738" s="175"/>
      <c r="N738" s="210"/>
    </row>
    <row r="739" spans="2:14">
      <c r="B739" s="362" t="str">
        <f>B746</f>
        <v>baneiro parede larga</v>
      </c>
      <c r="C739" s="64"/>
      <c r="D739" s="64"/>
      <c r="E739" s="559">
        <f t="shared" si="11"/>
        <v>6.15</v>
      </c>
      <c r="F739" s="561">
        <f>F753+0.3</f>
        <v>0.6</v>
      </c>
      <c r="G739" s="561">
        <f t="shared" si="12"/>
        <v>0.4</v>
      </c>
      <c r="H739" s="561">
        <f t="shared" si="12"/>
        <v>1</v>
      </c>
      <c r="I739" s="561"/>
      <c r="J739" s="191"/>
      <c r="K739" s="132">
        <f t="shared" si="14"/>
        <v>1.476</v>
      </c>
      <c r="L739" s="560"/>
      <c r="M739" s="175"/>
      <c r="N739" s="210"/>
    </row>
    <row r="740" spans="2:14">
      <c r="B740" s="362"/>
      <c r="C740" s="171"/>
      <c r="D740" s="171"/>
      <c r="E740" s="200"/>
      <c r="F740" s="92"/>
      <c r="G740" s="92"/>
      <c r="H740" s="102"/>
      <c r="I740" s="102"/>
      <c r="J740" s="217"/>
      <c r="K740" s="458"/>
      <c r="L740" s="107"/>
      <c r="M740" s="222"/>
      <c r="N740" s="220"/>
    </row>
    <row r="741" spans="2:14" ht="30" customHeight="1">
      <c r="B741" s="362"/>
      <c r="C741" s="64">
        <v>96617</v>
      </c>
      <c r="D741" s="142" t="s">
        <v>11</v>
      </c>
      <c r="E741" s="673" t="str">
        <f>IFERROR(VLOOKUP($C741,'2-SINAPI NOVEMBRO 2017'!$A$1:$D$11398,2,0),IFERROR(VLOOKUP($C741,'3-COMPO.ADM.PRF '!$B$11:$I$886,4,0),""))</f>
        <v>LASTRO DE CONCRETO MAGRO, APLICADO EM BLOCOS DE COROAMENTO OU SAPATAS, ESPESSURA DE 3 CM. AF_08/2017</v>
      </c>
      <c r="F741" s="674"/>
      <c r="G741" s="674"/>
      <c r="H741" s="674"/>
      <c r="I741" s="674"/>
      <c r="J741" s="675"/>
      <c r="K741" s="460">
        <f>SUM(K743:K746)</f>
        <v>24.135000000000005</v>
      </c>
      <c r="L741" s="106" t="s">
        <v>97</v>
      </c>
      <c r="M741" s="91">
        <f>K741*H741</f>
        <v>0</v>
      </c>
      <c r="N741" s="203" t="s">
        <v>98</v>
      </c>
    </row>
    <row r="742" spans="2:14" ht="25.5">
      <c r="B742" s="362"/>
      <c r="C742" s="171"/>
      <c r="D742" s="171"/>
      <c r="E742" s="144" t="s">
        <v>6638</v>
      </c>
      <c r="F742" s="96" t="s">
        <v>6637</v>
      </c>
      <c r="G742" s="92"/>
      <c r="H742" s="349" t="s">
        <v>6641</v>
      </c>
      <c r="I742" s="92"/>
      <c r="J742" s="191"/>
      <c r="K742" s="459"/>
      <c r="L742" s="121"/>
      <c r="M742" s="192"/>
      <c r="N742" s="193"/>
    </row>
    <row r="743" spans="2:14">
      <c r="B743" s="362" t="str">
        <f t="shared" ref="B743:B744" si="15">B750</f>
        <v xml:space="preserve">paredes internas </v>
      </c>
      <c r="C743" s="171"/>
      <c r="D743" s="171"/>
      <c r="E743" s="200">
        <f>E736</f>
        <v>6.15</v>
      </c>
      <c r="F743" s="92">
        <f t="shared" ref="F743:F746" si="16">F750*2</f>
        <v>0.3</v>
      </c>
      <c r="G743" s="92"/>
      <c r="H743" s="92">
        <f>H736</f>
        <v>5</v>
      </c>
      <c r="I743" s="92"/>
      <c r="J743" s="191"/>
      <c r="K743" s="132">
        <f>H743*F743*E743</f>
        <v>9.2250000000000014</v>
      </c>
      <c r="L743" s="121"/>
      <c r="M743" s="192"/>
      <c r="N743" s="193"/>
    </row>
    <row r="744" spans="2:14">
      <c r="B744" s="362" t="str">
        <f t="shared" si="15"/>
        <v xml:space="preserve">paredes externas </v>
      </c>
      <c r="C744" s="171"/>
      <c r="D744" s="171"/>
      <c r="E744" s="200">
        <f>E737</f>
        <v>8</v>
      </c>
      <c r="F744" s="92">
        <f t="shared" si="16"/>
        <v>0.3</v>
      </c>
      <c r="G744" s="92"/>
      <c r="H744" s="92">
        <f>H737</f>
        <v>4</v>
      </c>
      <c r="I744" s="92"/>
      <c r="J744" s="191"/>
      <c r="K744" s="132">
        <f t="shared" ref="K744:K746" si="17">H744*F744*E744</f>
        <v>9.6</v>
      </c>
      <c r="L744" s="121"/>
      <c r="M744" s="192"/>
      <c r="N744" s="193"/>
    </row>
    <row r="745" spans="2:14">
      <c r="B745" s="362" t="str">
        <f>B752</f>
        <v>banheiro</v>
      </c>
      <c r="C745" s="171"/>
      <c r="D745" s="171"/>
      <c r="E745" s="559">
        <f>E738</f>
        <v>5.4</v>
      </c>
      <c r="F745" s="561">
        <f t="shared" si="16"/>
        <v>0.3</v>
      </c>
      <c r="G745" s="561"/>
      <c r="H745" s="561">
        <f>H738</f>
        <v>1</v>
      </c>
      <c r="I745" s="561"/>
      <c r="J745" s="191"/>
      <c r="K745" s="132">
        <f t="shared" si="17"/>
        <v>1.62</v>
      </c>
      <c r="L745" s="560"/>
      <c r="M745" s="192"/>
      <c r="N745" s="193"/>
    </row>
    <row r="746" spans="2:14">
      <c r="B746" s="362" t="str">
        <f>B753</f>
        <v>baneiro parede larga</v>
      </c>
      <c r="C746" s="171"/>
      <c r="D746" s="171"/>
      <c r="E746" s="559">
        <f>E739</f>
        <v>6.15</v>
      </c>
      <c r="F746" s="561">
        <f t="shared" si="16"/>
        <v>0.6</v>
      </c>
      <c r="G746" s="561"/>
      <c r="H746" s="561">
        <f>H739</f>
        <v>1</v>
      </c>
      <c r="I746" s="561"/>
      <c r="J746" s="191"/>
      <c r="K746" s="132">
        <f t="shared" si="17"/>
        <v>3.69</v>
      </c>
      <c r="L746" s="560"/>
      <c r="M746" s="192"/>
      <c r="N746" s="193"/>
    </row>
    <row r="747" spans="2:14">
      <c r="B747" s="362"/>
      <c r="C747" s="171"/>
      <c r="D747" s="171"/>
      <c r="E747" s="200"/>
      <c r="F747" s="92"/>
      <c r="G747" s="92"/>
      <c r="H747" s="102"/>
      <c r="I747" s="102"/>
      <c r="J747" s="217"/>
      <c r="K747" s="458"/>
      <c r="L747" s="107"/>
      <c r="M747" s="222"/>
      <c r="N747" s="220"/>
    </row>
    <row r="748" spans="2:14" ht="15">
      <c r="B748" s="358"/>
      <c r="C748" s="64">
        <v>94965</v>
      </c>
      <c r="D748" s="142" t="s">
        <v>11</v>
      </c>
      <c r="E748" s="673" t="s">
        <v>6724</v>
      </c>
      <c r="F748" s="674"/>
      <c r="G748" s="674"/>
      <c r="H748" s="674"/>
      <c r="I748" s="674"/>
      <c r="J748" s="675"/>
      <c r="K748" s="460">
        <f>SUM(K750:K753)</f>
        <v>4.827</v>
      </c>
      <c r="L748" s="121" t="s">
        <v>98</v>
      </c>
      <c r="M748" s="175"/>
      <c r="N748" s="129"/>
    </row>
    <row r="749" spans="2:14" ht="38.25">
      <c r="B749" s="358" t="s">
        <v>6722</v>
      </c>
      <c r="C749" s="64"/>
      <c r="D749" s="64"/>
      <c r="E749" s="144" t="s">
        <v>6638</v>
      </c>
      <c r="F749" s="96" t="s">
        <v>6637</v>
      </c>
      <c r="G749" s="96" t="s">
        <v>6640</v>
      </c>
      <c r="H749" s="349" t="s">
        <v>6641</v>
      </c>
      <c r="I749" s="346"/>
      <c r="J749" s="347"/>
      <c r="K749" s="463"/>
      <c r="L749" s="121"/>
      <c r="M749" s="175"/>
      <c r="N749" s="129"/>
    </row>
    <row r="750" spans="2:14">
      <c r="B750" s="362" t="s">
        <v>13553</v>
      </c>
      <c r="C750" s="171"/>
      <c r="D750" s="171"/>
      <c r="E750" s="205">
        <v>6.15</v>
      </c>
      <c r="F750" s="137">
        <v>0.15</v>
      </c>
      <c r="G750" s="137">
        <v>0.4</v>
      </c>
      <c r="H750" s="137">
        <v>5</v>
      </c>
      <c r="I750" s="102"/>
      <c r="J750" s="217"/>
      <c r="K750" s="464">
        <f>E750*F750*G750*H750</f>
        <v>1.845</v>
      </c>
      <c r="L750" s="107"/>
      <c r="M750" s="222"/>
      <c r="N750" s="220"/>
    </row>
    <row r="751" spans="2:14">
      <c r="B751" s="362" t="s">
        <v>13554</v>
      </c>
      <c r="C751" s="171"/>
      <c r="D751" s="171"/>
      <c r="E751" s="205">
        <v>8</v>
      </c>
      <c r="F751" s="137">
        <v>0.15</v>
      </c>
      <c r="G751" s="137">
        <v>0.4</v>
      </c>
      <c r="H751" s="137">
        <v>4</v>
      </c>
      <c r="I751" s="102"/>
      <c r="J751" s="217"/>
      <c r="K751" s="464">
        <f>E751*F751*G751*H751</f>
        <v>1.92</v>
      </c>
      <c r="L751" s="107"/>
      <c r="M751" s="222"/>
      <c r="N751" s="220"/>
    </row>
    <row r="752" spans="2:14">
      <c r="B752" s="362" t="s">
        <v>13551</v>
      </c>
      <c r="C752" s="171"/>
      <c r="D752" s="171"/>
      <c r="E752" s="205">
        <v>5.4</v>
      </c>
      <c r="F752" s="137">
        <v>0.15</v>
      </c>
      <c r="G752" s="137">
        <v>0.4</v>
      </c>
      <c r="H752" s="137">
        <v>1</v>
      </c>
      <c r="I752" s="102"/>
      <c r="J752" s="217"/>
      <c r="K752" s="464">
        <f>E752*F752*G752*H752</f>
        <v>0.32400000000000007</v>
      </c>
      <c r="L752" s="107"/>
      <c r="M752" s="222"/>
      <c r="N752" s="220"/>
    </row>
    <row r="753" spans="2:14">
      <c r="B753" s="362" t="s">
        <v>13552</v>
      </c>
      <c r="C753" s="171"/>
      <c r="D753" s="171"/>
      <c r="E753" s="205">
        <v>6.15</v>
      </c>
      <c r="F753" s="137">
        <v>0.3</v>
      </c>
      <c r="G753" s="137">
        <v>0.4</v>
      </c>
      <c r="H753" s="137">
        <v>1</v>
      </c>
      <c r="I753" s="102"/>
      <c r="J753" s="217"/>
      <c r="K753" s="464">
        <f>E753*F753*G753*H753</f>
        <v>0.73799999999999999</v>
      </c>
      <c r="L753" s="107"/>
      <c r="M753" s="222"/>
      <c r="N753" s="220"/>
    </row>
    <row r="754" spans="2:14">
      <c r="B754" s="362"/>
      <c r="C754" s="171"/>
      <c r="D754" s="171"/>
      <c r="E754" s="225"/>
      <c r="F754" s="92"/>
      <c r="G754" s="92"/>
      <c r="H754" s="102"/>
      <c r="I754" s="102"/>
      <c r="J754" s="217"/>
      <c r="K754" s="458"/>
      <c r="L754" s="107"/>
      <c r="M754" s="222"/>
      <c r="N754" s="220"/>
    </row>
    <row r="755" spans="2:14">
      <c r="B755" s="362"/>
      <c r="C755" s="171"/>
      <c r="D755" s="171"/>
      <c r="E755" s="225"/>
      <c r="F755" s="92"/>
      <c r="G755" s="92"/>
      <c r="H755" s="102"/>
      <c r="I755" s="102"/>
      <c r="J755" s="217"/>
      <c r="K755" s="458"/>
      <c r="L755" s="107"/>
      <c r="M755" s="222"/>
      <c r="N755" s="220"/>
    </row>
    <row r="756" spans="2:14" ht="15" customHeight="1">
      <c r="B756" s="358"/>
      <c r="C756" s="64" t="s">
        <v>12510</v>
      </c>
      <c r="D756" s="142" t="s">
        <v>11</v>
      </c>
      <c r="E756" s="673" t="str">
        <f>IFERROR(VLOOKUP($C756,'2-SINAPI NOVEMBRO 2017'!$A$1:$D$11398,2,0),IFERROR(VLOOKUP($C756,'3-COMPO.ADM.PRF '!$B$11:$I$886,4,0),""))</f>
        <v>LANCAMENTO/APLICACAO MANUAL DE CONCRETO EM FUNDACOES</v>
      </c>
      <c r="F756" s="674"/>
      <c r="G756" s="674"/>
      <c r="H756" s="674"/>
      <c r="I756" s="674"/>
      <c r="J756" s="675"/>
      <c r="K756" s="460">
        <f>K748</f>
        <v>4.827</v>
      </c>
      <c r="L756" s="121" t="s">
        <v>98</v>
      </c>
      <c r="M756" s="175"/>
      <c r="N756" s="129"/>
    </row>
    <row r="757" spans="2:14">
      <c r="B757" s="358"/>
      <c r="C757" s="64"/>
      <c r="D757" s="64"/>
      <c r="E757" s="200"/>
      <c r="F757" s="92"/>
      <c r="G757" s="92"/>
      <c r="H757" s="92"/>
      <c r="I757" s="92"/>
      <c r="J757" s="191"/>
      <c r="K757" s="459"/>
      <c r="L757" s="121"/>
      <c r="M757" s="175"/>
      <c r="N757" s="129"/>
    </row>
    <row r="758" spans="2:14" ht="42.75" customHeight="1">
      <c r="B758" s="358"/>
      <c r="C758" s="64">
        <v>96543</v>
      </c>
      <c r="D758" s="142" t="s">
        <v>11</v>
      </c>
      <c r="E758" s="673" t="str">
        <f>IFERROR(VLOOKUP($C758,'2-SINAPI NOVEMBRO 2017'!$A$1:$D$11398,2,0),IFERROR(VLOOKUP($C758,'3-COMPO.ADM.PRF '!$B$11:$I$886,4,0),""))</f>
        <v>ARMAÇÃO DE BLOCO, VIGA BALDRAME E SAPATA UTILIZANDO AÇO CA-60 DE 5 MM - MONTAGEM. AF_06/2017</v>
      </c>
      <c r="F758" s="674"/>
      <c r="G758" s="674"/>
      <c r="H758" s="674"/>
      <c r="I758" s="674"/>
      <c r="J758" s="675"/>
      <c r="K758" s="460">
        <f>SUM(K761:K764)</f>
        <v>27.234063875000015</v>
      </c>
      <c r="L758" s="121" t="s">
        <v>34</v>
      </c>
      <c r="M758" s="91">
        <v>0</v>
      </c>
      <c r="N758" s="129" t="s">
        <v>34</v>
      </c>
    </row>
    <row r="759" spans="2:14">
      <c r="B759" s="358"/>
      <c r="C759" s="64"/>
      <c r="D759" s="64"/>
      <c r="E759" s="200"/>
      <c r="F759" s="92"/>
      <c r="G759" s="92"/>
      <c r="H759" s="132" t="s">
        <v>6702</v>
      </c>
      <c r="I759" s="131">
        <f>K758/K748</f>
        <v>5.6420269059457251</v>
      </c>
      <c r="J759" s="191"/>
      <c r="K759" s="132"/>
      <c r="L759" s="121"/>
      <c r="M759" s="175"/>
      <c r="N759" s="129"/>
    </row>
    <row r="760" spans="2:14" ht="38.25">
      <c r="B760" s="358" t="s">
        <v>6699</v>
      </c>
      <c r="C760" s="64"/>
      <c r="D760" s="64"/>
      <c r="E760" s="148" t="s">
        <v>6700</v>
      </c>
      <c r="F760" s="349" t="s">
        <v>6532</v>
      </c>
      <c r="G760" s="349" t="s">
        <v>6701</v>
      </c>
      <c r="H760" s="112" t="s">
        <v>6440</v>
      </c>
      <c r="I760" s="130"/>
      <c r="J760" s="191"/>
      <c r="K760" s="132"/>
      <c r="L760" s="121"/>
      <c r="M760" s="175"/>
      <c r="N760" s="129"/>
    </row>
    <row r="761" spans="2:14">
      <c r="B761" s="358" t="str">
        <f>B750</f>
        <v xml:space="preserve">paredes internas </v>
      </c>
      <c r="C761" s="64"/>
      <c r="D761" s="64"/>
      <c r="E761" s="190">
        <v>5</v>
      </c>
      <c r="F761" s="92">
        <f>(F750-0.06)*2+(G750-0.06)*2+0.1</f>
        <v>0.96000000000000008</v>
      </c>
      <c r="G761" s="92">
        <f>E750/0.15</f>
        <v>41.000000000000007</v>
      </c>
      <c r="H761" s="92">
        <f>((E761/1000)*(E761/1000)*3.14*0.25)*7850</f>
        <v>0.15405625000000003</v>
      </c>
      <c r="I761" s="92"/>
      <c r="J761" s="191"/>
      <c r="K761" s="132">
        <f>G761*H761*F761</f>
        <v>6.0636540000000032</v>
      </c>
      <c r="L761" s="121"/>
      <c r="M761" s="175"/>
      <c r="N761" s="129"/>
    </row>
    <row r="762" spans="2:14">
      <c r="B762" s="358" t="str">
        <f>B751</f>
        <v xml:space="preserve">paredes externas </v>
      </c>
      <c r="C762" s="64"/>
      <c r="D762" s="64"/>
      <c r="E762" s="190">
        <v>5</v>
      </c>
      <c r="F762" s="92">
        <f>(F751-0.06)*2+(G751-0.06)*2+0.1</f>
        <v>0.96000000000000008</v>
      </c>
      <c r="G762" s="92">
        <f>E751/0.15</f>
        <v>53.333333333333336</v>
      </c>
      <c r="H762" s="92">
        <f t="shared" ref="H762:H764" si="18">((E762/1000)*(E762/1000)*3.14*0.25)*7850</f>
        <v>0.15405625000000003</v>
      </c>
      <c r="I762" s="92"/>
      <c r="J762" s="191"/>
      <c r="K762" s="132">
        <f t="shared" ref="K762:K764" si="19">G762*H762*F762</f>
        <v>7.8876800000000022</v>
      </c>
      <c r="L762" s="121"/>
      <c r="M762" s="175"/>
      <c r="N762" s="129"/>
    </row>
    <row r="763" spans="2:14">
      <c r="B763" s="362" t="s">
        <v>13551</v>
      </c>
      <c r="C763" s="64"/>
      <c r="D763" s="64"/>
      <c r="E763" s="190">
        <v>5</v>
      </c>
      <c r="F763" s="561">
        <f>(F752-0.06)*2+(G752-0.06)*2+0.1</f>
        <v>0.96000000000000008</v>
      </c>
      <c r="G763" s="561">
        <f>E752/0.15</f>
        <v>36.000000000000007</v>
      </c>
      <c r="H763" s="561">
        <f t="shared" si="18"/>
        <v>0.15405625000000003</v>
      </c>
      <c r="I763" s="561"/>
      <c r="J763" s="191"/>
      <c r="K763" s="132">
        <f t="shared" si="19"/>
        <v>5.3241840000000025</v>
      </c>
      <c r="L763" s="560"/>
      <c r="M763" s="175"/>
      <c r="N763" s="129"/>
    </row>
    <row r="764" spans="2:14">
      <c r="B764" s="362" t="s">
        <v>13552</v>
      </c>
      <c r="C764" s="64"/>
      <c r="D764" s="64"/>
      <c r="E764" s="190">
        <v>5</v>
      </c>
      <c r="F764" s="561">
        <f>(F753-0.06)*2+(G753-0.06)*2+0.1</f>
        <v>1.2600000000000002</v>
      </c>
      <c r="G764" s="561">
        <f>E753/0.15</f>
        <v>41.000000000000007</v>
      </c>
      <c r="H764" s="561">
        <f t="shared" si="18"/>
        <v>0.15405625000000003</v>
      </c>
      <c r="I764" s="561"/>
      <c r="J764" s="191"/>
      <c r="K764" s="132">
        <f t="shared" si="19"/>
        <v>7.9585458750000049</v>
      </c>
      <c r="L764" s="560"/>
      <c r="M764" s="175"/>
      <c r="N764" s="129"/>
    </row>
    <row r="765" spans="2:14">
      <c r="B765" s="358"/>
      <c r="C765" s="64"/>
      <c r="D765" s="64"/>
      <c r="E765" s="200"/>
      <c r="F765" s="92"/>
      <c r="G765" s="92"/>
      <c r="H765" s="92"/>
      <c r="I765" s="92"/>
      <c r="J765" s="191"/>
      <c r="K765" s="459"/>
      <c r="L765" s="121"/>
      <c r="M765" s="175"/>
      <c r="N765" s="129"/>
    </row>
    <row r="766" spans="2:14" ht="41.25" customHeight="1">
      <c r="B766" s="358"/>
      <c r="C766" s="64">
        <v>96545</v>
      </c>
      <c r="D766" s="142" t="s">
        <v>11</v>
      </c>
      <c r="E766" s="673" t="str">
        <f>IFERROR(VLOOKUP($C766,'2-SINAPI NOVEMBRO 2017'!$A$1:$D$11398,2,0),IFERROR(VLOOKUP($C766,'3-COMPO.ADM.PRF '!$B$11:$I$886,4,0),""))</f>
        <v>ARMAÇÃO DE BLOCO, VIGA BALDRAME OU SAPATA UTILIZANDO AÇO CA-50 DE 8 MM - MONTAGEM. AF_06/2017</v>
      </c>
      <c r="F766" s="674"/>
      <c r="G766" s="674"/>
      <c r="H766" s="674"/>
      <c r="I766" s="674"/>
      <c r="J766" s="675"/>
      <c r="K766" s="460">
        <f>SUM(K769:K772)</f>
        <v>40.542675200000005</v>
      </c>
      <c r="L766" s="121" t="s">
        <v>34</v>
      </c>
      <c r="M766" s="91">
        <v>0</v>
      </c>
      <c r="N766" s="129" t="s">
        <v>34</v>
      </c>
    </row>
    <row r="767" spans="2:14">
      <c r="B767" s="358"/>
      <c r="C767" s="64"/>
      <c r="D767" s="64"/>
      <c r="E767" s="200"/>
      <c r="F767" s="92"/>
      <c r="G767" s="92"/>
      <c r="H767" s="132" t="s">
        <v>6702</v>
      </c>
      <c r="I767" s="131">
        <f>K766/K756</f>
        <v>8.3991454733789119</v>
      </c>
      <c r="J767" s="191"/>
      <c r="K767" s="132"/>
      <c r="L767" s="121"/>
      <c r="M767" s="175"/>
      <c r="N767" s="129"/>
    </row>
    <row r="768" spans="2:14" ht="38.25">
      <c r="B768" s="358" t="s">
        <v>6699</v>
      </c>
      <c r="C768" s="64"/>
      <c r="D768" s="64"/>
      <c r="E768" s="148" t="s">
        <v>6700</v>
      </c>
      <c r="F768" s="349" t="s">
        <v>6532</v>
      </c>
      <c r="G768" s="349" t="s">
        <v>6530</v>
      </c>
      <c r="H768" s="112" t="s">
        <v>6440</v>
      </c>
      <c r="I768" s="130"/>
      <c r="J768" s="191"/>
      <c r="K768" s="132"/>
      <c r="L768" s="121"/>
      <c r="M768" s="175"/>
      <c r="N768" s="129"/>
    </row>
    <row r="769" spans="2:14">
      <c r="B769" s="358" t="str">
        <f>B761</f>
        <v xml:space="preserve">paredes internas </v>
      </c>
      <c r="C769" s="64"/>
      <c r="D769" s="64"/>
      <c r="E769" s="190">
        <v>8</v>
      </c>
      <c r="F769" s="92">
        <f>E750</f>
        <v>6.15</v>
      </c>
      <c r="G769" s="133">
        <v>4</v>
      </c>
      <c r="H769" s="92">
        <f>((E769/1000)*(E769/1000)*3.14*0.25)*7850</f>
        <v>0.39438400000000001</v>
      </c>
      <c r="I769" s="92"/>
      <c r="J769" s="191"/>
      <c r="K769" s="132">
        <f>G769*H769*F769</f>
        <v>9.7018464000000009</v>
      </c>
      <c r="L769" s="121"/>
      <c r="M769" s="175"/>
      <c r="N769" s="129"/>
    </row>
    <row r="770" spans="2:14">
      <c r="B770" s="358" t="str">
        <f>B762</f>
        <v xml:space="preserve">paredes externas </v>
      </c>
      <c r="C770" s="64"/>
      <c r="D770" s="64"/>
      <c r="E770" s="190">
        <v>8</v>
      </c>
      <c r="F770" s="92">
        <f>E751</f>
        <v>8</v>
      </c>
      <c r="G770" s="133">
        <v>4</v>
      </c>
      <c r="H770" s="92">
        <f t="shared" ref="H770:H772" si="20">((E770/1000)*(E770/1000)*3.14*0.25)*7850</f>
        <v>0.39438400000000001</v>
      </c>
      <c r="I770" s="92"/>
      <c r="J770" s="191"/>
      <c r="K770" s="132">
        <f t="shared" ref="K770:K772" si="21">G770*H770*F770</f>
        <v>12.620288</v>
      </c>
      <c r="L770" s="121"/>
      <c r="M770" s="175"/>
      <c r="N770" s="129"/>
    </row>
    <row r="771" spans="2:14">
      <c r="B771" s="358" t="str">
        <f>B763</f>
        <v>banheiro</v>
      </c>
      <c r="C771" s="64"/>
      <c r="D771" s="64"/>
      <c r="E771" s="190">
        <v>8</v>
      </c>
      <c r="F771" s="561">
        <f>E752</f>
        <v>5.4</v>
      </c>
      <c r="G771" s="133">
        <v>4</v>
      </c>
      <c r="H771" s="561">
        <f t="shared" si="20"/>
        <v>0.39438400000000001</v>
      </c>
      <c r="I771" s="561"/>
      <c r="J771" s="191"/>
      <c r="K771" s="132">
        <f t="shared" si="21"/>
        <v>8.5186944000000011</v>
      </c>
      <c r="L771" s="560"/>
      <c r="M771" s="175"/>
      <c r="N771" s="129"/>
    </row>
    <row r="772" spans="2:14">
      <c r="B772" s="358" t="str">
        <f>B764</f>
        <v>baneiro parede larga</v>
      </c>
      <c r="C772" s="64"/>
      <c r="D772" s="64"/>
      <c r="E772" s="190">
        <v>8</v>
      </c>
      <c r="F772" s="561">
        <f>E753</f>
        <v>6.15</v>
      </c>
      <c r="G772" s="133">
        <v>4</v>
      </c>
      <c r="H772" s="561">
        <f t="shared" si="20"/>
        <v>0.39438400000000001</v>
      </c>
      <c r="I772" s="561"/>
      <c r="J772" s="191"/>
      <c r="K772" s="132">
        <f t="shared" si="21"/>
        <v>9.7018464000000009</v>
      </c>
      <c r="L772" s="560"/>
      <c r="M772" s="175"/>
      <c r="N772" s="129"/>
    </row>
    <row r="773" spans="2:14">
      <c r="B773" s="358"/>
      <c r="C773" s="64"/>
      <c r="D773" s="64"/>
      <c r="E773" s="200"/>
      <c r="F773" s="92"/>
      <c r="G773" s="92"/>
      <c r="H773" s="102"/>
      <c r="I773" s="92"/>
      <c r="J773" s="191"/>
      <c r="K773" s="463"/>
      <c r="L773" s="121"/>
      <c r="M773" s="175"/>
      <c r="N773" s="129"/>
    </row>
    <row r="774" spans="2:14" ht="33.75" customHeight="1">
      <c r="B774" s="358"/>
      <c r="C774" s="64">
        <v>96536</v>
      </c>
      <c r="D774" s="142" t="s">
        <v>11</v>
      </c>
      <c r="E774" s="673" t="str">
        <f>IFERROR(VLOOKUP($C774,'2-SINAPI NOVEMBRO 2017'!$A$1:$D$11398,2,0),IFERROR(VLOOKUP($C774,'3-COMPO.ADM.PRF '!$B$11:$I$886,4,0),""))</f>
        <v>FABRICAÇÃO, MONTAGEM E DESMONTAGEM DE FÔRMA PARA VIGA BALDRAME, EM MADEIRA SERRADA, E=25 MM, 4 UTILIZAÇÕES. AF_06/2017</v>
      </c>
      <c r="F774" s="674"/>
      <c r="G774" s="674"/>
      <c r="H774" s="674"/>
      <c r="I774" s="674"/>
      <c r="J774" s="675"/>
      <c r="K774" s="460">
        <f>SUM(K776:K779)</f>
        <v>71.507500000000007</v>
      </c>
      <c r="L774" s="121" t="s">
        <v>97</v>
      </c>
      <c r="M774" s="175"/>
      <c r="N774" s="129"/>
    </row>
    <row r="775" spans="2:14" ht="25.5">
      <c r="B775" s="358"/>
      <c r="C775" s="64"/>
      <c r="D775" s="92"/>
      <c r="E775" s="144" t="s">
        <v>6638</v>
      </c>
      <c r="F775" s="96" t="s">
        <v>6637</v>
      </c>
      <c r="G775" s="96" t="s">
        <v>6640</v>
      </c>
      <c r="H775" s="349" t="s">
        <v>6641</v>
      </c>
      <c r="I775" s="346"/>
      <c r="J775" s="347"/>
      <c r="K775" s="468"/>
      <c r="L775" s="186"/>
      <c r="M775" s="175"/>
      <c r="N775" s="129"/>
    </row>
    <row r="776" spans="2:14">
      <c r="B776" s="358" t="str">
        <f>B750</f>
        <v xml:space="preserve">paredes internas </v>
      </c>
      <c r="C776" s="64"/>
      <c r="D776" s="64"/>
      <c r="E776" s="200">
        <f>E750</f>
        <v>6.15</v>
      </c>
      <c r="F776" s="92">
        <f>F750</f>
        <v>0.15</v>
      </c>
      <c r="G776" s="92">
        <f>G750</f>
        <v>0.4</v>
      </c>
      <c r="H776" s="92">
        <f>H750</f>
        <v>5</v>
      </c>
      <c r="I776" s="92"/>
      <c r="J776" s="191"/>
      <c r="K776" s="132">
        <f>E776*(F776+G776*2)*H776</f>
        <v>29.212500000000006</v>
      </c>
      <c r="L776" s="121"/>
      <c r="M776" s="175"/>
      <c r="N776" s="129"/>
    </row>
    <row r="777" spans="2:14">
      <c r="B777" s="358" t="str">
        <f>B751</f>
        <v xml:space="preserve">paredes externas </v>
      </c>
      <c r="C777" s="64"/>
      <c r="D777" s="64"/>
      <c r="E777" s="200">
        <f t="shared" ref="E777:H779" si="22">E751</f>
        <v>8</v>
      </c>
      <c r="F777" s="92">
        <f t="shared" si="22"/>
        <v>0.15</v>
      </c>
      <c r="G777" s="92">
        <f t="shared" si="22"/>
        <v>0.4</v>
      </c>
      <c r="H777" s="92">
        <f t="shared" si="22"/>
        <v>4</v>
      </c>
      <c r="I777" s="92"/>
      <c r="J777" s="191"/>
      <c r="K777" s="132">
        <f t="shared" ref="K777:K779" si="23">E777*(F777+G777*2)*H777</f>
        <v>30.400000000000002</v>
      </c>
      <c r="L777" s="121"/>
      <c r="M777" s="175"/>
      <c r="N777" s="129"/>
    </row>
    <row r="778" spans="2:14">
      <c r="B778" s="358" t="str">
        <f>B763</f>
        <v>banheiro</v>
      </c>
      <c r="C778" s="64"/>
      <c r="D778" s="64"/>
      <c r="E778" s="559">
        <f t="shared" si="22"/>
        <v>5.4</v>
      </c>
      <c r="F778" s="561">
        <f t="shared" si="22"/>
        <v>0.15</v>
      </c>
      <c r="G778" s="561">
        <f t="shared" si="22"/>
        <v>0.4</v>
      </c>
      <c r="H778" s="561">
        <f t="shared" si="22"/>
        <v>1</v>
      </c>
      <c r="I778" s="561"/>
      <c r="J778" s="191"/>
      <c r="K778" s="132">
        <f t="shared" si="23"/>
        <v>5.1300000000000008</v>
      </c>
      <c r="L778" s="560"/>
      <c r="M778" s="175"/>
      <c r="N778" s="129"/>
    </row>
    <row r="779" spans="2:14">
      <c r="B779" s="358" t="str">
        <f>B764</f>
        <v>baneiro parede larga</v>
      </c>
      <c r="C779" s="64"/>
      <c r="D779" s="64"/>
      <c r="E779" s="559">
        <f t="shared" si="22"/>
        <v>6.15</v>
      </c>
      <c r="F779" s="561">
        <f t="shared" si="22"/>
        <v>0.3</v>
      </c>
      <c r="G779" s="561">
        <f t="shared" si="22"/>
        <v>0.4</v>
      </c>
      <c r="H779" s="561">
        <f t="shared" si="22"/>
        <v>1</v>
      </c>
      <c r="I779" s="561"/>
      <c r="J779" s="191"/>
      <c r="K779" s="132">
        <f t="shared" si="23"/>
        <v>6.7650000000000006</v>
      </c>
      <c r="L779" s="560"/>
      <c r="M779" s="175"/>
      <c r="N779" s="129"/>
    </row>
    <row r="780" spans="2:14">
      <c r="B780" s="358"/>
      <c r="C780" s="64"/>
      <c r="D780" s="64"/>
      <c r="E780" s="200"/>
      <c r="F780" s="92"/>
      <c r="G780" s="92"/>
      <c r="H780" s="92"/>
      <c r="I780" s="92"/>
      <c r="J780" s="191"/>
      <c r="K780" s="459"/>
      <c r="L780" s="121"/>
      <c r="M780" s="175"/>
      <c r="N780" s="129"/>
    </row>
    <row r="781" spans="2:14" ht="15">
      <c r="B781" s="358"/>
      <c r="C781" s="142">
        <v>93382</v>
      </c>
      <c r="D781" s="142" t="s">
        <v>11</v>
      </c>
      <c r="E781" s="207" t="s">
        <v>6124</v>
      </c>
      <c r="F781" s="92"/>
      <c r="G781" s="92"/>
      <c r="H781" s="92"/>
      <c r="I781" s="92"/>
      <c r="J781" s="191"/>
      <c r="K781" s="460">
        <f>SUM(K783)</f>
        <v>8.9159999999999986</v>
      </c>
      <c r="L781" s="121" t="s">
        <v>98</v>
      </c>
      <c r="M781" s="175"/>
      <c r="N781" s="129"/>
    </row>
    <row r="782" spans="2:14" ht="40.5" customHeight="1">
      <c r="B782" s="360" t="s">
        <v>6719</v>
      </c>
      <c r="C782" s="64"/>
      <c r="D782" s="64"/>
      <c r="E782" s="148" t="s">
        <v>6765</v>
      </c>
      <c r="F782" s="349" t="s">
        <v>6716</v>
      </c>
      <c r="G782" s="92"/>
      <c r="H782" s="92"/>
      <c r="I782" s="92"/>
      <c r="J782" s="191"/>
      <c r="K782" s="460"/>
      <c r="L782" s="121"/>
      <c r="M782" s="175"/>
      <c r="N782" s="129"/>
    </row>
    <row r="783" spans="2:14">
      <c r="B783" s="358"/>
      <c r="C783" s="64"/>
      <c r="D783" s="64"/>
      <c r="E783" s="206">
        <f>K734</f>
        <v>13.742999999999999</v>
      </c>
      <c r="F783" s="92">
        <f>K748</f>
        <v>4.827</v>
      </c>
      <c r="G783" s="92"/>
      <c r="H783" s="92"/>
      <c r="I783" s="92"/>
      <c r="J783" s="191"/>
      <c r="K783" s="132">
        <f>E783-F783</f>
        <v>8.9159999999999986</v>
      </c>
      <c r="L783" s="121"/>
      <c r="M783" s="175"/>
      <c r="N783" s="129"/>
    </row>
    <row r="784" spans="2:14">
      <c r="B784" s="358"/>
      <c r="C784" s="64"/>
      <c r="D784" s="64"/>
      <c r="E784" s="200"/>
      <c r="F784" s="92"/>
      <c r="G784" s="92"/>
      <c r="H784" s="92"/>
      <c r="I784" s="92"/>
      <c r="J784" s="191"/>
      <c r="K784" s="459"/>
      <c r="L784" s="121"/>
      <c r="M784" s="175"/>
      <c r="N784" s="129"/>
    </row>
    <row r="785" spans="2:14" hidden="1">
      <c r="B785" s="358"/>
      <c r="C785" s="64"/>
      <c r="D785" s="64"/>
      <c r="E785" s="200"/>
      <c r="F785" s="92"/>
      <c r="G785" s="92"/>
      <c r="H785" s="92"/>
      <c r="I785" s="92"/>
      <c r="J785" s="191"/>
      <c r="K785" s="459"/>
      <c r="L785" s="121"/>
      <c r="M785" s="175"/>
      <c r="N785" s="129"/>
    </row>
    <row r="786" spans="2:14" ht="15" hidden="1">
      <c r="B786" s="358"/>
      <c r="C786" s="64">
        <v>83518</v>
      </c>
      <c r="D786" s="142" t="s">
        <v>11</v>
      </c>
      <c r="E786" s="673" t="s">
        <v>6145</v>
      </c>
      <c r="F786" s="674"/>
      <c r="G786" s="674"/>
      <c r="H786" s="674"/>
      <c r="I786" s="674"/>
      <c r="J786" s="675"/>
      <c r="K786" s="460">
        <f>SUM(K788:K789)</f>
        <v>0</v>
      </c>
      <c r="L786" s="106" t="s">
        <v>98</v>
      </c>
      <c r="M786" s="91">
        <f>E788</f>
        <v>0</v>
      </c>
      <c r="N786" s="129" t="s">
        <v>28</v>
      </c>
    </row>
    <row r="787" spans="2:14" ht="25.5" hidden="1">
      <c r="B787" s="360" t="s">
        <v>6726</v>
      </c>
      <c r="C787" s="64"/>
      <c r="D787" s="64"/>
      <c r="E787" s="148" t="s">
        <v>6728</v>
      </c>
      <c r="F787" s="349" t="s">
        <v>6727</v>
      </c>
      <c r="G787" s="96" t="s">
        <v>12643</v>
      </c>
      <c r="H787" s="92"/>
      <c r="I787" s="92"/>
      <c r="J787" s="191"/>
      <c r="K787" s="459"/>
      <c r="L787" s="121"/>
      <c r="M787" s="192"/>
      <c r="N787" s="193"/>
    </row>
    <row r="788" spans="2:14" hidden="1">
      <c r="B788" s="358"/>
      <c r="C788" s="64"/>
      <c r="D788" s="64"/>
      <c r="E788" s="200">
        <v>0</v>
      </c>
      <c r="F788" s="92">
        <v>0.5</v>
      </c>
      <c r="G788" s="92">
        <v>0.2</v>
      </c>
      <c r="H788" s="92"/>
      <c r="I788" s="92"/>
      <c r="J788" s="191"/>
      <c r="K788" s="459">
        <f>E788*F788*G788</f>
        <v>0</v>
      </c>
      <c r="L788" s="121"/>
      <c r="M788" s="192"/>
      <c r="N788" s="193"/>
    </row>
    <row r="789" spans="2:14" hidden="1">
      <c r="B789" s="358"/>
      <c r="C789" s="64"/>
      <c r="D789" s="64"/>
      <c r="E789" s="200"/>
      <c r="F789" s="92"/>
      <c r="G789" s="92"/>
      <c r="H789" s="92"/>
      <c r="I789" s="92"/>
      <c r="J789" s="191"/>
      <c r="K789" s="459"/>
      <c r="L789" s="121"/>
      <c r="M789" s="192"/>
      <c r="N789" s="193"/>
    </row>
    <row r="790" spans="2:14" ht="15">
      <c r="B790" s="358"/>
      <c r="C790" s="142" t="s">
        <v>12422</v>
      </c>
      <c r="D790" s="142" t="s">
        <v>11</v>
      </c>
      <c r="E790" s="673" t="s">
        <v>6146</v>
      </c>
      <c r="F790" s="674"/>
      <c r="G790" s="674"/>
      <c r="H790" s="674"/>
      <c r="I790" s="674"/>
      <c r="J790" s="675"/>
      <c r="K790" s="460">
        <f>K774</f>
        <v>71.507500000000007</v>
      </c>
      <c r="L790" s="106" t="s">
        <v>97</v>
      </c>
      <c r="M790" s="91"/>
      <c r="N790" s="129"/>
    </row>
    <row r="791" spans="2:14" ht="25.5">
      <c r="B791" s="360" t="s">
        <v>6766</v>
      </c>
      <c r="C791" s="64"/>
      <c r="D791" s="64"/>
      <c r="E791" s="206"/>
      <c r="F791" s="92"/>
      <c r="G791" s="92"/>
      <c r="H791" s="92"/>
      <c r="I791" s="92"/>
      <c r="J791" s="191"/>
      <c r="K791" s="463"/>
      <c r="L791" s="106"/>
      <c r="M791" s="260"/>
      <c r="N791" s="129"/>
    </row>
    <row r="792" spans="2:14">
      <c r="B792" s="358"/>
      <c r="C792" s="64"/>
      <c r="D792" s="64"/>
      <c r="E792" s="206"/>
      <c r="F792" s="92"/>
      <c r="G792" s="92"/>
      <c r="H792" s="92"/>
      <c r="I792" s="92"/>
      <c r="J792" s="191"/>
      <c r="K792" s="463"/>
      <c r="L792" s="106"/>
      <c r="M792" s="260"/>
      <c r="N792" s="129"/>
    </row>
    <row r="793" spans="2:14" ht="12.75" customHeight="1">
      <c r="B793" s="358"/>
      <c r="C793" s="64">
        <v>72897</v>
      </c>
      <c r="D793" s="142" t="s">
        <v>11</v>
      </c>
      <c r="E793" s="207" t="s">
        <v>6717</v>
      </c>
      <c r="F793" s="101"/>
      <c r="G793" s="101"/>
      <c r="H793" s="101"/>
      <c r="I793" s="92"/>
      <c r="J793" s="191"/>
      <c r="K793" s="460">
        <f>SUM(K795:K795)</f>
        <v>6.2751000000000001</v>
      </c>
      <c r="L793" s="121" t="s">
        <v>98</v>
      </c>
      <c r="M793" s="260"/>
      <c r="N793" s="129"/>
    </row>
    <row r="794" spans="2:14" ht="51">
      <c r="B794" s="360" t="s">
        <v>6720</v>
      </c>
      <c r="C794" s="64"/>
      <c r="D794" s="64"/>
      <c r="E794" s="148"/>
      <c r="F794" s="349" t="s">
        <v>6716</v>
      </c>
      <c r="G794" s="96"/>
      <c r="H794" s="349" t="s">
        <v>6681</v>
      </c>
      <c r="I794" s="92"/>
      <c r="J794" s="350"/>
      <c r="K794" s="132"/>
      <c r="L794" s="121"/>
      <c r="M794" s="260"/>
      <c r="N794" s="129"/>
    </row>
    <row r="795" spans="2:14">
      <c r="B795" s="358"/>
      <c r="C795" s="64"/>
      <c r="D795" s="64"/>
      <c r="E795" s="200"/>
      <c r="F795" s="96">
        <f>K748</f>
        <v>4.827</v>
      </c>
      <c r="G795" s="96"/>
      <c r="H795" s="96">
        <v>1.3</v>
      </c>
      <c r="I795" s="92"/>
      <c r="J795" s="129"/>
      <c r="K795" s="132">
        <f>H795*F795</f>
        <v>6.2751000000000001</v>
      </c>
      <c r="L795" s="121"/>
      <c r="M795" s="260"/>
      <c r="N795" s="129"/>
    </row>
    <row r="796" spans="2:14">
      <c r="B796" s="358"/>
      <c r="C796" s="64"/>
      <c r="D796" s="64"/>
      <c r="E796" s="200"/>
      <c r="F796" s="96"/>
      <c r="G796" s="96"/>
      <c r="H796" s="92"/>
      <c r="I796" s="96"/>
      <c r="J796" s="129"/>
      <c r="K796" s="132"/>
      <c r="L796" s="121"/>
      <c r="M796" s="260"/>
      <c r="N796" s="129"/>
    </row>
    <row r="797" spans="2:14" ht="15">
      <c r="B797" s="362"/>
      <c r="C797" s="64">
        <v>95302</v>
      </c>
      <c r="D797" s="50" t="s">
        <v>11</v>
      </c>
      <c r="E797" s="207" t="s">
        <v>6670</v>
      </c>
      <c r="F797" s="92"/>
      <c r="G797" s="92"/>
      <c r="H797" s="92"/>
      <c r="I797" s="92"/>
      <c r="J797" s="191"/>
      <c r="K797" s="460">
        <f>SUM(K799:K800)</f>
        <v>125.50200000000001</v>
      </c>
      <c r="L797" s="106" t="s">
        <v>6533</v>
      </c>
      <c r="M797" s="260"/>
      <c r="N797" s="129"/>
    </row>
    <row r="798" spans="2:14" ht="25.5">
      <c r="B798" s="358" t="s">
        <v>6729</v>
      </c>
      <c r="C798" s="64"/>
      <c r="D798" s="64"/>
      <c r="E798" s="148" t="s">
        <v>6657</v>
      </c>
      <c r="F798" s="92"/>
      <c r="G798" s="92"/>
      <c r="H798" s="349" t="s">
        <v>6658</v>
      </c>
      <c r="I798" s="92"/>
      <c r="J798" s="191"/>
      <c r="K798" s="459"/>
      <c r="L798" s="121"/>
      <c r="M798" s="260"/>
      <c r="N798" s="129"/>
    </row>
    <row r="799" spans="2:14">
      <c r="B799" s="358"/>
      <c r="C799" s="64"/>
      <c r="D799" s="64"/>
      <c r="E799" s="206">
        <f>K793</f>
        <v>6.2751000000000001</v>
      </c>
      <c r="F799" s="106"/>
      <c r="G799" s="106"/>
      <c r="H799" s="196">
        <f>H590</f>
        <v>20</v>
      </c>
      <c r="I799" s="92"/>
      <c r="J799" s="129"/>
      <c r="K799" s="132">
        <f>H799*E799</f>
        <v>125.50200000000001</v>
      </c>
      <c r="L799" s="121"/>
      <c r="M799" s="260"/>
      <c r="N799" s="129"/>
    </row>
    <row r="800" spans="2:14">
      <c r="B800" s="365"/>
      <c r="C800" s="172"/>
      <c r="D800" s="172"/>
      <c r="E800" s="206"/>
      <c r="F800" s="106"/>
      <c r="G800" s="106"/>
      <c r="H800" s="106"/>
      <c r="I800" s="92"/>
      <c r="J800" s="191"/>
      <c r="K800" s="132"/>
      <c r="L800" s="121"/>
      <c r="M800" s="192"/>
      <c r="N800" s="193"/>
    </row>
    <row r="801" spans="1:14">
      <c r="B801" s="365"/>
      <c r="C801" s="172"/>
      <c r="D801" s="172"/>
      <c r="E801" s="206"/>
      <c r="F801" s="106"/>
      <c r="G801" s="106"/>
      <c r="H801" s="106"/>
      <c r="I801" s="92"/>
      <c r="J801" s="191"/>
      <c r="K801" s="132"/>
      <c r="L801" s="121"/>
      <c r="M801" s="192"/>
      <c r="N801" s="193"/>
    </row>
    <row r="802" spans="1:14">
      <c r="B802" s="365"/>
      <c r="C802" s="172"/>
      <c r="D802" s="172"/>
      <c r="E802" s="206"/>
      <c r="F802" s="106"/>
      <c r="G802" s="106"/>
      <c r="H802" s="106"/>
      <c r="I802" s="92"/>
      <c r="J802" s="191"/>
      <c r="K802" s="132"/>
      <c r="L802" s="121"/>
      <c r="M802" s="192"/>
      <c r="N802" s="193"/>
    </row>
    <row r="803" spans="1:14" ht="13.5" thickBot="1">
      <c r="B803" s="365"/>
      <c r="C803" s="172"/>
      <c r="D803" s="172"/>
      <c r="E803" s="206"/>
      <c r="F803" s="106"/>
      <c r="G803" s="106"/>
      <c r="H803" s="106"/>
      <c r="I803" s="92"/>
      <c r="J803" s="191"/>
      <c r="K803" s="132"/>
      <c r="L803" s="121"/>
      <c r="M803" s="192"/>
      <c r="N803" s="193"/>
    </row>
    <row r="804" spans="1:14" ht="13.5" thickBot="1">
      <c r="A804" s="657" t="s">
        <v>12760</v>
      </c>
      <c r="B804" s="359"/>
      <c r="C804" s="170"/>
      <c r="D804" s="170"/>
      <c r="E804" s="685" t="s">
        <v>6734</v>
      </c>
      <c r="F804" s="686"/>
      <c r="G804" s="686"/>
      <c r="H804" s="686"/>
      <c r="I804" s="686"/>
      <c r="J804" s="687"/>
      <c r="K804" s="458"/>
      <c r="L804" s="127"/>
      <c r="M804" s="175"/>
      <c r="N804" s="199"/>
    </row>
    <row r="805" spans="1:14">
      <c r="B805" s="358"/>
      <c r="C805" s="64"/>
      <c r="D805" s="64"/>
      <c r="E805" s="144"/>
      <c r="F805" s="96"/>
      <c r="G805" s="96"/>
      <c r="H805" s="349"/>
      <c r="I805" s="95"/>
      <c r="J805" s="230"/>
      <c r="K805" s="468"/>
      <c r="L805" s="186"/>
      <c r="M805" s="238"/>
      <c r="N805" s="193"/>
    </row>
    <row r="806" spans="1:14" ht="15">
      <c r="B806" s="366"/>
      <c r="C806" s="170"/>
      <c r="D806" s="170"/>
      <c r="E806" s="693" t="s">
        <v>6735</v>
      </c>
      <c r="F806" s="694"/>
      <c r="G806" s="694"/>
      <c r="H806" s="246" t="s">
        <v>6770</v>
      </c>
      <c r="I806" s="92"/>
      <c r="J806" s="248"/>
      <c r="K806" s="458"/>
      <c r="L806" s="127"/>
      <c r="M806" s="175"/>
      <c r="N806" s="199"/>
    </row>
    <row r="807" spans="1:14">
      <c r="B807" s="358"/>
      <c r="C807" s="64"/>
      <c r="D807" s="64"/>
      <c r="E807" s="144"/>
      <c r="F807" s="96"/>
      <c r="G807" s="96"/>
      <c r="H807" s="349"/>
      <c r="I807" s="95"/>
      <c r="J807" s="230"/>
      <c r="K807" s="468"/>
      <c r="L807" s="186"/>
      <c r="M807" s="238"/>
      <c r="N807" s="193"/>
    </row>
    <row r="808" spans="1:14" ht="39" customHeight="1">
      <c r="B808" s="358"/>
      <c r="C808" s="64">
        <v>94965</v>
      </c>
      <c r="D808" s="142" t="s">
        <v>11</v>
      </c>
      <c r="E808" s="673" t="str">
        <f>IFERROR(VLOOKUP($C808,'2-SINAPI NOVEMBRO 2017'!$A$1:$D$11398,2,0),IFERROR(VLOOKUP($C808,'3-COMPO.ADM.PRF '!$B$11:$I$886,4,0),""))</f>
        <v>CONCRETO FCK = 25MPA, TRAÇO 1:2,3:2,7 (CIMENTO/ AREIA MÉDIA/ BRITA 1)  - PREPARO MECÂNICO COM BETONEIRA 400 L. AF_07/2016</v>
      </c>
      <c r="F808" s="674"/>
      <c r="G808" s="674"/>
      <c r="H808" s="674"/>
      <c r="I808" s="674"/>
      <c r="J808" s="675"/>
      <c r="K808" s="460">
        <f>SUM(K810:K813)</f>
        <v>2.5200000000000005</v>
      </c>
      <c r="L808" s="121" t="s">
        <v>98</v>
      </c>
      <c r="M808" s="192"/>
      <c r="N808" s="193"/>
    </row>
    <row r="809" spans="1:14" ht="25.5">
      <c r="B809" s="358"/>
      <c r="C809" s="64"/>
      <c r="D809" s="64"/>
      <c r="E809" s="144" t="s">
        <v>6663</v>
      </c>
      <c r="F809" s="96" t="s">
        <v>6637</v>
      </c>
      <c r="G809" s="96" t="s">
        <v>6640</v>
      </c>
      <c r="H809" s="349" t="s">
        <v>6641</v>
      </c>
      <c r="I809" s="95"/>
      <c r="J809" s="230"/>
      <c r="K809" s="468"/>
      <c r="L809" s="186"/>
      <c r="M809" s="238"/>
      <c r="N809" s="193"/>
    </row>
    <row r="810" spans="1:14">
      <c r="B810" s="358" t="s">
        <v>6731</v>
      </c>
      <c r="C810" s="64"/>
      <c r="D810" s="64"/>
      <c r="E810" s="190">
        <v>0.15</v>
      </c>
      <c r="F810" s="133">
        <v>0.4</v>
      </c>
      <c r="G810" s="261">
        <v>3.5</v>
      </c>
      <c r="H810" s="133">
        <f>H543</f>
        <v>12</v>
      </c>
      <c r="I810" s="92"/>
      <c r="J810" s="191"/>
      <c r="K810" s="132">
        <f>H810*F810*G810*E810</f>
        <v>2.5200000000000005</v>
      </c>
      <c r="L810" s="121"/>
      <c r="M810" s="192"/>
      <c r="N810" s="193"/>
    </row>
    <row r="811" spans="1:14" hidden="1">
      <c r="B811" s="358" t="s">
        <v>6732</v>
      </c>
      <c r="C811" s="64"/>
      <c r="D811" s="64"/>
      <c r="E811" s="190">
        <v>0.15</v>
      </c>
      <c r="F811" s="133">
        <v>0.4</v>
      </c>
      <c r="G811" s="261">
        <v>3</v>
      </c>
      <c r="H811" s="133">
        <v>0</v>
      </c>
      <c r="I811" s="92"/>
      <c r="J811" s="191"/>
      <c r="K811" s="463">
        <f t="shared" ref="K811:K812" si="24">H811*F811*G811*E811</f>
        <v>0</v>
      </c>
      <c r="L811" s="121"/>
      <c r="M811" s="192"/>
      <c r="N811" s="193"/>
    </row>
    <row r="812" spans="1:14" hidden="1">
      <c r="B812" s="358" t="s">
        <v>6733</v>
      </c>
      <c r="C812" s="64"/>
      <c r="D812" s="64"/>
      <c r="E812" s="190">
        <v>0.15</v>
      </c>
      <c r="F812" s="133">
        <v>0.4</v>
      </c>
      <c r="G812" s="261">
        <v>3</v>
      </c>
      <c r="H812" s="133">
        <v>0</v>
      </c>
      <c r="I812" s="92"/>
      <c r="J812" s="191"/>
      <c r="K812" s="463">
        <f t="shared" si="24"/>
        <v>0</v>
      </c>
      <c r="L812" s="121"/>
      <c r="M812" s="192"/>
      <c r="N812" s="193"/>
    </row>
    <row r="813" spans="1:14" hidden="1">
      <c r="B813" s="358" t="s">
        <v>6769</v>
      </c>
      <c r="C813" s="64"/>
      <c r="D813" s="64"/>
      <c r="E813" s="190"/>
      <c r="F813" s="133"/>
      <c r="G813" s="261"/>
      <c r="H813" s="133"/>
      <c r="I813" s="92"/>
      <c r="J813" s="191"/>
      <c r="K813" s="463"/>
      <c r="L813" s="121"/>
      <c r="M813" s="192"/>
      <c r="N813" s="193"/>
    </row>
    <row r="814" spans="1:14">
      <c r="B814" s="358"/>
      <c r="C814" s="64"/>
      <c r="D814" s="92"/>
      <c r="E814" s="200"/>
      <c r="F814" s="92"/>
      <c r="G814" s="92"/>
      <c r="H814" s="92"/>
      <c r="I814" s="92"/>
      <c r="J814" s="191"/>
      <c r="K814" s="459"/>
      <c r="L814" s="121"/>
      <c r="M814" s="192"/>
      <c r="N814" s="193"/>
    </row>
    <row r="815" spans="1:14" ht="25.5" customHeight="1">
      <c r="B815" s="358"/>
      <c r="C815" s="64">
        <v>92873</v>
      </c>
      <c r="D815" s="142" t="s">
        <v>11</v>
      </c>
      <c r="E815" s="673" t="str">
        <f>IFERROR(VLOOKUP($C815,'2-SINAPI NOVEMBRO 2017'!$A$1:$D$11398,2,0),IFERROR(VLOOKUP($C815,'3-COMPO.ADM.PRF '!$B$11:$I$886,4,0),""))</f>
        <v>LANÇAMENTO COM USO DE BALDES, ADENSAMENTO E ACABAMENTO DE CONCRETO EM ESTRUTURAS. AF_12/2015</v>
      </c>
      <c r="F815" s="674"/>
      <c r="G815" s="674"/>
      <c r="H815" s="674"/>
      <c r="I815" s="674"/>
      <c r="J815" s="675"/>
      <c r="K815" s="460">
        <f>K808</f>
        <v>2.5200000000000005</v>
      </c>
      <c r="L815" s="121" t="s">
        <v>98</v>
      </c>
      <c r="M815" s="192"/>
      <c r="N815" s="193"/>
    </row>
    <row r="816" spans="1:14">
      <c r="B816" s="358"/>
      <c r="C816" s="64"/>
      <c r="D816" s="64"/>
      <c r="E816" s="200"/>
      <c r="F816" s="92"/>
      <c r="G816" s="92"/>
      <c r="H816" s="92"/>
      <c r="I816" s="92"/>
      <c r="J816" s="191"/>
      <c r="K816" s="459"/>
      <c r="L816" s="121"/>
      <c r="M816" s="192"/>
      <c r="N816" s="193"/>
    </row>
    <row r="817" spans="2:14" ht="67.5" customHeight="1">
      <c r="B817" s="358"/>
      <c r="C817" s="64">
        <v>92775</v>
      </c>
      <c r="D817" s="142" t="s">
        <v>11</v>
      </c>
      <c r="E817" s="673" t="str">
        <f>IFERROR(VLOOKUP($C817,'2-SINAPI NOVEMBRO 2017'!$A$1:$D$11398,2,0),IFERROR(VLOOKUP($C817,'3-COMPO.ADM.PRF '!$B$11:$I$886,4,0),""))</f>
        <v>ARMAÇÃO DE PILAR OU VIGA DE UMA ESTRUTURA CONVENCIONAL DE CONCRETO ARMADO EM UMA EDIFICAÇÃO TÉRREA OU SOBRADO UTILIZANDO AÇO CA-60 DE 5,0 MM - MONTAGEM. AF_12/2015</v>
      </c>
      <c r="F817" s="674"/>
      <c r="G817" s="674"/>
      <c r="H817" s="674"/>
      <c r="I817" s="674"/>
      <c r="J817" s="675"/>
      <c r="K817" s="460">
        <f>SUM(K820:K822)</f>
        <v>41.410320000000013</v>
      </c>
      <c r="L817" s="121" t="s">
        <v>34</v>
      </c>
      <c r="M817" s="91">
        <v>0</v>
      </c>
      <c r="N817" s="129" t="s">
        <v>34</v>
      </c>
    </row>
    <row r="818" spans="2:14">
      <c r="B818" s="358"/>
      <c r="C818" s="64"/>
      <c r="D818" s="64"/>
      <c r="E818" s="200"/>
      <c r="F818" s="92"/>
      <c r="G818" s="92"/>
      <c r="H818" s="132" t="s">
        <v>6702</v>
      </c>
      <c r="I818" s="131">
        <f>K817/K808</f>
        <v>16.43266666666667</v>
      </c>
      <c r="J818" s="191"/>
      <c r="K818" s="132"/>
      <c r="L818" s="121"/>
      <c r="M818" s="175"/>
      <c r="N818" s="129"/>
    </row>
    <row r="819" spans="2:14" ht="38.25">
      <c r="B819" s="358" t="s">
        <v>6699</v>
      </c>
      <c r="C819" s="64"/>
      <c r="D819" s="64"/>
      <c r="E819" s="148" t="s">
        <v>6700</v>
      </c>
      <c r="F819" s="349" t="s">
        <v>6638</v>
      </c>
      <c r="G819" s="349" t="s">
        <v>6701</v>
      </c>
      <c r="H819" s="112" t="s">
        <v>6440</v>
      </c>
      <c r="I819" s="130"/>
      <c r="J819" s="191"/>
      <c r="K819" s="132"/>
      <c r="L819" s="121"/>
      <c r="M819" s="175"/>
      <c r="N819" s="129"/>
    </row>
    <row r="820" spans="2:14">
      <c r="B820" s="358" t="str">
        <f>B810</f>
        <v xml:space="preserve">P1 </v>
      </c>
      <c r="C820" s="64"/>
      <c r="D820" s="64"/>
      <c r="E820" s="190">
        <v>5</v>
      </c>
      <c r="F820" s="92">
        <f>(E810-0.06)*2+(F810-0.06)*2+0.1</f>
        <v>0.96000000000000008</v>
      </c>
      <c r="G820" s="92">
        <f>SUMPRODUCT(G810,H810)/0.15</f>
        <v>280</v>
      </c>
      <c r="H820" s="92">
        <f>((E820/1000)*(E820/1000)*3.14*0.25)*7850</f>
        <v>0.15405625000000003</v>
      </c>
      <c r="I820" s="92"/>
      <c r="J820" s="191"/>
      <c r="K820" s="132">
        <f>G820*H820*F820</f>
        <v>41.410320000000013</v>
      </c>
      <c r="L820" s="121"/>
      <c r="M820" s="175"/>
      <c r="N820" s="129"/>
    </row>
    <row r="821" spans="2:14" hidden="1">
      <c r="B821" s="358" t="str">
        <f>B811</f>
        <v>P2</v>
      </c>
      <c r="C821" s="64"/>
      <c r="D821" s="64"/>
      <c r="E821" s="190">
        <v>5</v>
      </c>
      <c r="F821" s="92">
        <f t="shared" ref="F821:F822" si="25">(E811-0.06)*2+(F811-0.06)*2+0.1</f>
        <v>0.96000000000000008</v>
      </c>
      <c r="G821" s="92">
        <f t="shared" ref="G821" si="26">E794/0.15</f>
        <v>0</v>
      </c>
      <c r="H821" s="92">
        <f t="shared" ref="H821" si="27">((E821/1000)*(E821/1000)*3.14*0.25)*7850</f>
        <v>0.15405625000000003</v>
      </c>
      <c r="I821" s="92"/>
      <c r="J821" s="191"/>
      <c r="K821" s="132">
        <f t="shared" ref="K821:K822" si="28">G821*H821*F821</f>
        <v>0</v>
      </c>
      <c r="L821" s="121"/>
      <c r="M821" s="175"/>
      <c r="N821" s="129"/>
    </row>
    <row r="822" spans="2:14" hidden="1">
      <c r="B822" s="358" t="str">
        <f>B812</f>
        <v>P3</v>
      </c>
      <c r="C822" s="64"/>
      <c r="D822" s="64"/>
      <c r="E822" s="190">
        <v>5</v>
      </c>
      <c r="F822" s="92">
        <f t="shared" si="25"/>
        <v>0.96000000000000008</v>
      </c>
      <c r="G822" s="92">
        <f t="shared" ref="G822" si="29">E795/0.15</f>
        <v>0</v>
      </c>
      <c r="H822" s="92">
        <f t="shared" ref="H822" si="30">((E822/1000)*(E822/1000)*3.14*0.25)*7850</f>
        <v>0.15405625000000003</v>
      </c>
      <c r="I822" s="92"/>
      <c r="J822" s="191"/>
      <c r="K822" s="132">
        <f t="shared" si="28"/>
        <v>0</v>
      </c>
      <c r="L822" s="121"/>
      <c r="M822" s="175"/>
      <c r="N822" s="129"/>
    </row>
    <row r="823" spans="2:14">
      <c r="B823" s="358"/>
      <c r="C823" s="64"/>
      <c r="D823" s="64"/>
      <c r="E823" s="200"/>
      <c r="F823" s="92"/>
      <c r="G823" s="92"/>
      <c r="H823" s="92"/>
      <c r="I823" s="92"/>
      <c r="J823" s="191"/>
      <c r="K823" s="132"/>
      <c r="L823" s="121"/>
      <c r="M823" s="175"/>
      <c r="N823" s="129"/>
    </row>
    <row r="824" spans="2:14">
      <c r="B824" s="358"/>
      <c r="C824" s="64"/>
      <c r="D824" s="64"/>
      <c r="E824" s="200"/>
      <c r="F824" s="92"/>
      <c r="G824" s="92"/>
      <c r="H824" s="92"/>
      <c r="I824" s="92"/>
      <c r="J824" s="191"/>
      <c r="K824" s="132"/>
      <c r="L824" s="121"/>
      <c r="M824" s="175"/>
      <c r="N824" s="129"/>
    </row>
    <row r="825" spans="2:14" ht="58.5" customHeight="1">
      <c r="B825" s="358"/>
      <c r="C825" s="64">
        <v>92778</v>
      </c>
      <c r="D825" s="142" t="s">
        <v>11</v>
      </c>
      <c r="E825" s="673" t="str">
        <f>IFERROR(VLOOKUP($C825,'2-SINAPI NOVEMBRO 2017'!$A$1:$D$11398,2,0),IFERROR(VLOOKUP($C825,'3-COMPO.ADM.PRF '!$B$11:$I$886,4,0),""))</f>
        <v>ARMAÇÃO DE PILAR OU VIGA DE UMA ESTRUTURA CONVENCIONAL DE CONCRETO ARMADO EM UMA EDIFICAÇÃO TÉRREA OU SOBRADO UTILIZANDO AÇO CA-50 DE 10,0 MM - MONTAGEM. AF_12/2015</v>
      </c>
      <c r="F825" s="674"/>
      <c r="G825" s="674"/>
      <c r="H825" s="674"/>
      <c r="I825" s="674"/>
      <c r="J825" s="675"/>
      <c r="K825" s="460">
        <f>SUM(K828:K830)</f>
        <v>155.48400000000001</v>
      </c>
      <c r="L825" s="121" t="s">
        <v>34</v>
      </c>
      <c r="M825" s="91">
        <v>0</v>
      </c>
      <c r="N825" s="129" t="s">
        <v>34</v>
      </c>
    </row>
    <row r="826" spans="2:14">
      <c r="B826" s="358"/>
      <c r="C826" s="64"/>
      <c r="D826" s="64"/>
      <c r="E826" s="200"/>
      <c r="F826" s="92"/>
      <c r="G826" s="92"/>
      <c r="H826" s="132" t="s">
        <v>6702</v>
      </c>
      <c r="I826" s="131">
        <f>K825/K808</f>
        <v>61.699999999999996</v>
      </c>
      <c r="J826" s="191"/>
      <c r="K826" s="132"/>
      <c r="L826" s="121"/>
      <c r="M826" s="175"/>
      <c r="N826" s="193"/>
    </row>
    <row r="827" spans="2:14" ht="38.25">
      <c r="B827" s="358" t="s">
        <v>6699</v>
      </c>
      <c r="C827" s="64"/>
      <c r="D827" s="64"/>
      <c r="E827" s="148" t="s">
        <v>6700</v>
      </c>
      <c r="F827" s="349" t="s">
        <v>6532</v>
      </c>
      <c r="G827" s="573" t="s">
        <v>13555</v>
      </c>
      <c r="H827" s="112" t="s">
        <v>6841</v>
      </c>
      <c r="I827" s="112" t="s">
        <v>6440</v>
      </c>
      <c r="J827" s="191"/>
      <c r="K827" s="132"/>
      <c r="L827" s="121"/>
      <c r="M827" s="175"/>
      <c r="N827" s="193"/>
    </row>
    <row r="828" spans="2:14">
      <c r="B828" s="358" t="str">
        <f>B820</f>
        <v xml:space="preserve">P1 </v>
      </c>
      <c r="C828" s="64"/>
      <c r="D828" s="64"/>
      <c r="E828" s="190">
        <v>10</v>
      </c>
      <c r="F828" s="133">
        <f>G810</f>
        <v>3.5</v>
      </c>
      <c r="G828" s="92">
        <v>6</v>
      </c>
      <c r="H828" s="92">
        <f>H810</f>
        <v>12</v>
      </c>
      <c r="I828" s="577">
        <v>0.61699999999999999</v>
      </c>
      <c r="J828" s="191"/>
      <c r="K828" s="132">
        <f>H828*I828*G828*F828</f>
        <v>155.48400000000001</v>
      </c>
      <c r="L828" s="121"/>
      <c r="M828" s="175"/>
      <c r="N828" s="193"/>
    </row>
    <row r="829" spans="2:14" hidden="1">
      <c r="B829" s="358" t="str">
        <f t="shared" ref="B829:B830" si="31">B821</f>
        <v>P2</v>
      </c>
      <c r="C829" s="64"/>
      <c r="D829" s="64"/>
      <c r="E829" s="190">
        <v>10</v>
      </c>
      <c r="F829" s="133">
        <f t="shared" ref="F829:G830" si="32">G811</f>
        <v>3</v>
      </c>
      <c r="G829" s="92">
        <f t="shared" si="32"/>
        <v>0</v>
      </c>
      <c r="H829" s="576">
        <f t="shared" ref="H829:H830" si="33">H811</f>
        <v>0</v>
      </c>
      <c r="I829" s="577">
        <v>0.61699999999999999</v>
      </c>
      <c r="J829" s="191"/>
      <c r="K829" s="132">
        <f t="shared" ref="K829:K830" si="34">G829*H829*F829</f>
        <v>0</v>
      </c>
      <c r="L829" s="121"/>
      <c r="M829" s="175"/>
      <c r="N829" s="193"/>
    </row>
    <row r="830" spans="2:14" hidden="1">
      <c r="B830" s="358" t="str">
        <f t="shared" si="31"/>
        <v>P3</v>
      </c>
      <c r="C830" s="64"/>
      <c r="D830" s="64"/>
      <c r="E830" s="190">
        <v>10</v>
      </c>
      <c r="F830" s="133">
        <f t="shared" si="32"/>
        <v>3</v>
      </c>
      <c r="G830" s="92">
        <f t="shared" si="32"/>
        <v>0</v>
      </c>
      <c r="H830" s="576">
        <f t="shared" si="33"/>
        <v>0</v>
      </c>
      <c r="I830" s="577">
        <v>0.61699999999999999</v>
      </c>
      <c r="J830" s="191"/>
      <c r="K830" s="132">
        <f t="shared" si="34"/>
        <v>0</v>
      </c>
      <c r="L830" s="121"/>
      <c r="M830" s="175"/>
      <c r="N830" s="193"/>
    </row>
    <row r="831" spans="2:14">
      <c r="B831" s="358"/>
      <c r="C831" s="64"/>
      <c r="D831" s="64"/>
      <c r="E831" s="200"/>
      <c r="F831" s="92"/>
      <c r="G831" s="92"/>
      <c r="H831" s="92"/>
      <c r="I831" s="92"/>
      <c r="J831" s="191"/>
      <c r="K831" s="132"/>
      <c r="L831" s="121"/>
      <c r="M831" s="175"/>
      <c r="N831" s="193"/>
    </row>
    <row r="832" spans="2:14" ht="23.25" customHeight="1">
      <c r="B832" s="358"/>
      <c r="C832" s="64">
        <v>92412</v>
      </c>
      <c r="D832" s="142" t="s">
        <v>11</v>
      </c>
      <c r="E832" s="673" t="str">
        <f>IFERROR(VLOOKUP($C832,'2-SINAPI NOVEMBRO 2017'!$A$1:$D$11398,2,0),IFERROR(VLOOKUP($C832,'3-COMPO.ADM.PRF '!$B$11:$I$886,4,0),""))</f>
        <v>MONTAGEM E DESMONTAGEM DE FÔRMA DE PILARES RETANGULARES E ESTRUTURAS SIMILARES COM ÁREA MÉDIA DAS SEÇÕES MENOR OU IGUAL A 0,25 M², PÉ-DIREITO SIMPLES, EM MADEIRA SERRADA, 4 UTILIZAÇÕES. AF_12/2015</v>
      </c>
      <c r="F832" s="674"/>
      <c r="G832" s="674"/>
      <c r="H832" s="674"/>
      <c r="I832" s="674"/>
      <c r="J832" s="675"/>
      <c r="K832" s="460">
        <f>SUM(K834:K836)</f>
        <v>46.2</v>
      </c>
      <c r="L832" s="121" t="s">
        <v>97</v>
      </c>
      <c r="M832" s="192"/>
      <c r="N832" s="193"/>
    </row>
    <row r="833" spans="2:14" ht="25.5">
      <c r="B833" s="358"/>
      <c r="C833" s="64"/>
      <c r="D833" s="64"/>
      <c r="E833" s="144" t="s">
        <v>6663</v>
      </c>
      <c r="F833" s="96" t="s">
        <v>6637</v>
      </c>
      <c r="G833" s="96" t="s">
        <v>6640</v>
      </c>
      <c r="H833" s="349" t="s">
        <v>6641</v>
      </c>
      <c r="I833" s="95"/>
      <c r="J833" s="230"/>
      <c r="K833" s="468"/>
      <c r="L833" s="121"/>
      <c r="M833" s="192"/>
      <c r="N833" s="193"/>
    </row>
    <row r="834" spans="2:14">
      <c r="B834" s="358" t="s">
        <v>6731</v>
      </c>
      <c r="C834" s="64"/>
      <c r="D834" s="64"/>
      <c r="E834" s="223">
        <f>E810</f>
        <v>0.15</v>
      </c>
      <c r="F834" s="107">
        <f t="shared" ref="F834:H834" si="35">F810</f>
        <v>0.4</v>
      </c>
      <c r="G834" s="107">
        <f t="shared" si="35"/>
        <v>3.5</v>
      </c>
      <c r="H834" s="107">
        <f t="shared" si="35"/>
        <v>12</v>
      </c>
      <c r="I834" s="92"/>
      <c r="J834" s="191"/>
      <c r="K834" s="132">
        <f>(E834*2+F834*2)*G834*H834</f>
        <v>46.2</v>
      </c>
      <c r="L834" s="121"/>
      <c r="M834" s="192"/>
      <c r="N834" s="193"/>
    </row>
    <row r="835" spans="2:14" hidden="1">
      <c r="B835" s="358" t="s">
        <v>6732</v>
      </c>
      <c r="C835" s="64"/>
      <c r="D835" s="64"/>
      <c r="E835" s="223">
        <f t="shared" ref="E835:G836" si="36">E811</f>
        <v>0.15</v>
      </c>
      <c r="F835" s="107">
        <f t="shared" si="36"/>
        <v>0.4</v>
      </c>
      <c r="G835" s="107">
        <f t="shared" si="36"/>
        <v>3</v>
      </c>
      <c r="H835" s="102">
        <v>0</v>
      </c>
      <c r="I835" s="92"/>
      <c r="J835" s="191"/>
      <c r="K835" s="132">
        <f t="shared" ref="K835:K836" si="37">(E835*2+F835*2)*G835*H835</f>
        <v>0</v>
      </c>
      <c r="L835" s="121"/>
      <c r="M835" s="192"/>
      <c r="N835" s="193"/>
    </row>
    <row r="836" spans="2:14" hidden="1">
      <c r="B836" s="358" t="s">
        <v>6733</v>
      </c>
      <c r="C836" s="64"/>
      <c r="D836" s="64"/>
      <c r="E836" s="223">
        <f t="shared" si="36"/>
        <v>0.15</v>
      </c>
      <c r="F836" s="107">
        <f t="shared" si="36"/>
        <v>0.4</v>
      </c>
      <c r="G836" s="107">
        <f t="shared" si="36"/>
        <v>3</v>
      </c>
      <c r="H836" s="102">
        <v>0</v>
      </c>
      <c r="I836" s="92"/>
      <c r="J836" s="191"/>
      <c r="K836" s="132">
        <f t="shared" si="37"/>
        <v>0</v>
      </c>
      <c r="L836" s="121"/>
      <c r="M836" s="192"/>
      <c r="N836" s="193"/>
    </row>
    <row r="837" spans="2:14" hidden="1">
      <c r="B837" s="358"/>
      <c r="C837" s="64"/>
      <c r="D837" s="64"/>
      <c r="E837" s="223"/>
      <c r="F837" s="102"/>
      <c r="G837" s="107"/>
      <c r="H837" s="102"/>
      <c r="I837" s="92"/>
      <c r="J837" s="191"/>
      <c r="K837" s="463"/>
      <c r="L837" s="121"/>
      <c r="M837" s="192"/>
      <c r="N837" s="193"/>
    </row>
    <row r="838" spans="2:14" ht="15" hidden="1">
      <c r="B838" s="358"/>
      <c r="C838" s="64"/>
      <c r="D838" s="64"/>
      <c r="E838" s="673" t="s">
        <v>6736</v>
      </c>
      <c r="F838" s="674"/>
      <c r="G838" s="674"/>
      <c r="H838" s="674"/>
      <c r="I838" s="674"/>
      <c r="J838" s="675"/>
      <c r="K838" s="460">
        <f>SUM(K840:K840)</f>
        <v>0</v>
      </c>
      <c r="L838" s="121" t="s">
        <v>97</v>
      </c>
      <c r="M838" s="192"/>
      <c r="N838" s="193"/>
    </row>
    <row r="839" spans="2:14" ht="25.5" hidden="1">
      <c r="B839" s="358"/>
      <c r="C839" s="64"/>
      <c r="D839" s="64"/>
      <c r="E839" s="148" t="s">
        <v>6737</v>
      </c>
      <c r="F839" s="92"/>
      <c r="G839" s="92"/>
      <c r="H839" s="349" t="s">
        <v>6641</v>
      </c>
      <c r="I839" s="92"/>
      <c r="J839" s="191"/>
      <c r="K839" s="463"/>
      <c r="L839" s="121"/>
      <c r="M839" s="192"/>
      <c r="N839" s="193"/>
    </row>
    <row r="840" spans="2:14" hidden="1">
      <c r="B840" s="358"/>
      <c r="C840" s="64"/>
      <c r="D840" s="64"/>
      <c r="E840" s="200">
        <f>K832</f>
        <v>46.2</v>
      </c>
      <c r="F840" s="92"/>
      <c r="G840" s="92"/>
      <c r="H840" s="133">
        <v>0</v>
      </c>
      <c r="I840" s="92"/>
      <c r="J840" s="191"/>
      <c r="K840" s="132">
        <f>E840*H840</f>
        <v>0</v>
      </c>
      <c r="L840" s="121"/>
      <c r="M840" s="192"/>
      <c r="N840" s="193"/>
    </row>
    <row r="841" spans="2:14">
      <c r="B841" s="358"/>
      <c r="C841" s="64"/>
      <c r="D841" s="64"/>
      <c r="E841" s="200"/>
      <c r="F841" s="92"/>
      <c r="G841" s="92"/>
      <c r="H841" s="92"/>
      <c r="I841" s="92"/>
      <c r="J841" s="191"/>
      <c r="K841" s="459"/>
      <c r="L841" s="121"/>
      <c r="M841" s="192"/>
      <c r="N841" s="193"/>
    </row>
    <row r="842" spans="2:14" ht="15">
      <c r="B842" s="359"/>
      <c r="C842" s="170"/>
      <c r="D842" s="170"/>
      <c r="E842" s="693" t="s">
        <v>6738</v>
      </c>
      <c r="F842" s="694"/>
      <c r="G842" s="694"/>
      <c r="H842" s="99"/>
      <c r="I842" s="247"/>
      <c r="J842" s="248"/>
      <c r="K842" s="458"/>
      <c r="L842" s="127"/>
      <c r="M842" s="175"/>
      <c r="N842" s="199"/>
    </row>
    <row r="843" spans="2:14" hidden="1">
      <c r="B843" s="358"/>
      <c r="C843" s="64"/>
      <c r="D843" s="64"/>
      <c r="E843" s="235" t="s">
        <v>6150</v>
      </c>
      <c r="F843" s="97"/>
      <c r="G843" s="97"/>
      <c r="H843" s="97"/>
      <c r="I843" s="97"/>
      <c r="J843" s="236"/>
      <c r="K843" s="467"/>
      <c r="L843" s="185"/>
      <c r="M843" s="262"/>
      <c r="N843" s="193"/>
    </row>
    <row r="844" spans="2:14" hidden="1">
      <c r="B844" s="358"/>
      <c r="C844" s="64"/>
      <c r="D844" s="64"/>
      <c r="E844" s="200" t="s">
        <v>6047</v>
      </c>
      <c r="F844" s="92" t="s">
        <v>6048</v>
      </c>
      <c r="G844" s="92" t="s">
        <v>6055</v>
      </c>
      <c r="H844" s="92" t="s">
        <v>6135</v>
      </c>
      <c r="I844" s="92"/>
      <c r="J844" s="191"/>
      <c r="K844" s="463" t="e">
        <f>H844*G844*F844*E844</f>
        <v>#VALUE!</v>
      </c>
      <c r="L844" s="121" t="s">
        <v>98</v>
      </c>
      <c r="M844" s="192"/>
      <c r="N844" s="193"/>
    </row>
    <row r="845" spans="2:14" hidden="1">
      <c r="B845" s="358"/>
      <c r="C845" s="64"/>
      <c r="D845" s="64"/>
      <c r="E845" s="200"/>
      <c r="F845" s="92"/>
      <c r="G845" s="92"/>
      <c r="H845" s="92"/>
      <c r="I845" s="92"/>
      <c r="J845" s="191"/>
      <c r="K845" s="459"/>
      <c r="L845" s="121"/>
      <c r="M845" s="192"/>
      <c r="N845" s="193"/>
    </row>
    <row r="846" spans="2:14" hidden="1">
      <c r="B846" s="358"/>
      <c r="C846" s="64"/>
      <c r="D846" s="64"/>
      <c r="E846" s="200"/>
      <c r="F846" s="92"/>
      <c r="G846" s="92"/>
      <c r="H846" s="92"/>
      <c r="I846" s="92"/>
      <c r="J846" s="191"/>
      <c r="K846" s="459"/>
      <c r="L846" s="121"/>
      <c r="M846" s="192"/>
      <c r="N846" s="193"/>
    </row>
    <row r="847" spans="2:14" hidden="1">
      <c r="B847" s="358"/>
      <c r="C847" s="64"/>
      <c r="D847" s="64"/>
      <c r="E847" s="237" t="s">
        <v>6151</v>
      </c>
      <c r="F847" s="102"/>
      <c r="G847" s="92"/>
      <c r="H847" s="92"/>
      <c r="I847" s="92"/>
      <c r="J847" s="191"/>
      <c r="K847" s="459"/>
      <c r="L847" s="121"/>
      <c r="M847" s="192"/>
      <c r="N847" s="193"/>
    </row>
    <row r="848" spans="2:14" hidden="1">
      <c r="B848" s="358"/>
      <c r="C848" s="64"/>
      <c r="D848" s="64"/>
      <c r="E848" s="200"/>
      <c r="F848" s="92"/>
      <c r="G848" s="92"/>
      <c r="H848" s="92"/>
      <c r="I848" s="92"/>
      <c r="J848" s="191"/>
      <c r="K848" s="463" t="e">
        <f>K844</f>
        <v>#VALUE!</v>
      </c>
      <c r="L848" s="121" t="s">
        <v>98</v>
      </c>
      <c r="M848" s="192"/>
      <c r="N848" s="193"/>
    </row>
    <row r="849" spans="2:14" hidden="1">
      <c r="B849" s="358"/>
      <c r="C849" s="64"/>
      <c r="D849" s="64"/>
      <c r="E849" s="200"/>
      <c r="F849" s="92"/>
      <c r="G849" s="92"/>
      <c r="H849" s="92"/>
      <c r="I849" s="92"/>
      <c r="J849" s="191"/>
      <c r="K849" s="459"/>
      <c r="L849" s="121"/>
      <c r="M849" s="192"/>
      <c r="N849" s="193"/>
    </row>
    <row r="850" spans="2:14" hidden="1">
      <c r="B850" s="358"/>
      <c r="C850" s="64"/>
      <c r="D850" s="64"/>
      <c r="E850" s="200"/>
      <c r="F850" s="92"/>
      <c r="G850" s="92"/>
      <c r="H850" s="92"/>
      <c r="I850" s="92"/>
      <c r="J850" s="191"/>
      <c r="K850" s="459"/>
      <c r="L850" s="121"/>
      <c r="M850" s="192"/>
      <c r="N850" s="193"/>
    </row>
    <row r="851" spans="2:14" hidden="1">
      <c r="B851" s="358"/>
      <c r="C851" s="64"/>
      <c r="D851" s="64"/>
      <c r="E851" s="237" t="s">
        <v>6071</v>
      </c>
      <c r="F851" s="95"/>
      <c r="G851" s="95"/>
      <c r="H851" s="95"/>
      <c r="I851" s="95"/>
      <c r="J851" s="230"/>
      <c r="K851" s="468"/>
      <c r="L851" s="186"/>
      <c r="M851" s="192"/>
      <c r="N851" s="193"/>
    </row>
    <row r="852" spans="2:14" hidden="1">
      <c r="B852" s="358"/>
      <c r="C852" s="64"/>
      <c r="D852" s="64"/>
      <c r="E852" s="200"/>
      <c r="F852" s="92"/>
      <c r="G852" s="92"/>
      <c r="H852" s="92">
        <v>200</v>
      </c>
      <c r="I852" s="92"/>
      <c r="J852" s="191"/>
      <c r="K852" s="463" t="e">
        <f>H852*K848</f>
        <v>#VALUE!</v>
      </c>
      <c r="L852" s="121" t="s">
        <v>34</v>
      </c>
      <c r="M852" s="192"/>
      <c r="N852" s="193"/>
    </row>
    <row r="853" spans="2:14" hidden="1">
      <c r="B853" s="358"/>
      <c r="C853" s="64"/>
      <c r="D853" s="64"/>
      <c r="E853" s="200"/>
      <c r="F853" s="92"/>
      <c r="G853" s="92"/>
      <c r="H853" s="92"/>
      <c r="I853" s="92"/>
      <c r="J853" s="191"/>
      <c r="K853" s="459"/>
      <c r="L853" s="121"/>
      <c r="M853" s="192"/>
      <c r="N853" s="193"/>
    </row>
    <row r="854" spans="2:14" hidden="1">
      <c r="B854" s="358"/>
      <c r="C854" s="64"/>
      <c r="D854" s="64"/>
      <c r="E854" s="237" t="s">
        <v>6152</v>
      </c>
      <c r="F854" s="95"/>
      <c r="G854" s="95"/>
      <c r="H854" s="95"/>
      <c r="I854" s="95"/>
      <c r="J854" s="230"/>
      <c r="K854" s="468"/>
      <c r="L854" s="186"/>
      <c r="M854" s="192"/>
      <c r="N854" s="193"/>
    </row>
    <row r="855" spans="2:14" hidden="1">
      <c r="B855" s="358"/>
      <c r="C855" s="64"/>
      <c r="D855" s="64"/>
      <c r="E855" s="200"/>
      <c r="F855" s="92" t="e">
        <f>(E844+F844)*2</f>
        <v>#VALUE!</v>
      </c>
      <c r="G855" s="92" t="str">
        <f>G844</f>
        <v>a</v>
      </c>
      <c r="H855" s="92" t="str">
        <f>H844</f>
        <v>quant</v>
      </c>
      <c r="I855" s="92"/>
      <c r="J855" s="191"/>
      <c r="K855" s="463" t="e">
        <f>H855*G855*F855</f>
        <v>#VALUE!</v>
      </c>
      <c r="L855" s="121" t="s">
        <v>97</v>
      </c>
      <c r="M855" s="192"/>
      <c r="N855" s="193"/>
    </row>
    <row r="856" spans="2:14" hidden="1">
      <c r="B856" s="358"/>
      <c r="C856" s="64"/>
      <c r="D856" s="64"/>
      <c r="E856" s="200"/>
      <c r="F856" s="92"/>
      <c r="G856" s="92"/>
      <c r="H856" s="92"/>
      <c r="I856" s="92"/>
      <c r="J856" s="191"/>
      <c r="K856" s="459"/>
      <c r="L856" s="121"/>
      <c r="M856" s="192"/>
      <c r="N856" s="193"/>
    </row>
    <row r="857" spans="2:14" hidden="1">
      <c r="B857" s="358"/>
      <c r="C857" s="64"/>
      <c r="D857" s="64"/>
      <c r="E857" s="206" t="s">
        <v>6153</v>
      </c>
      <c r="F857" s="92"/>
      <c r="G857" s="92"/>
      <c r="H857" s="92"/>
      <c r="I857" s="92"/>
      <c r="J857" s="191"/>
      <c r="K857" s="459"/>
      <c r="L857" s="121"/>
      <c r="M857" s="192"/>
      <c r="N857" s="193"/>
    </row>
    <row r="858" spans="2:14" hidden="1">
      <c r="B858" s="358"/>
      <c r="C858" s="64"/>
      <c r="D858" s="64"/>
      <c r="E858" s="200"/>
      <c r="F858" s="92"/>
      <c r="G858" s="92"/>
      <c r="H858" s="92"/>
      <c r="I858" s="92"/>
      <c r="J858" s="191"/>
      <c r="K858" s="463" t="e">
        <f>K848</f>
        <v>#VALUE!</v>
      </c>
      <c r="L858" s="106" t="s">
        <v>98</v>
      </c>
      <c r="M858" s="192"/>
      <c r="N858" s="193"/>
    </row>
    <row r="859" spans="2:14" hidden="1">
      <c r="B859" s="358"/>
      <c r="C859" s="64"/>
      <c r="D859" s="64"/>
      <c r="E859" s="200"/>
      <c r="F859" s="92"/>
      <c r="G859" s="92"/>
      <c r="H859" s="92"/>
      <c r="I859" s="92"/>
      <c r="J859" s="191"/>
      <c r="K859" s="459"/>
      <c r="L859" s="121"/>
      <c r="M859" s="192"/>
      <c r="N859" s="193"/>
    </row>
    <row r="860" spans="2:14" hidden="1">
      <c r="B860" s="358"/>
      <c r="C860" s="64"/>
      <c r="D860" s="64"/>
      <c r="E860" s="206" t="s">
        <v>6154</v>
      </c>
      <c r="F860" s="92"/>
      <c r="G860" s="92"/>
      <c r="H860" s="92"/>
      <c r="I860" s="92"/>
      <c r="J860" s="191"/>
      <c r="K860" s="463" t="e">
        <f>I862*H862*G862</f>
        <v>#VALUE!</v>
      </c>
      <c r="L860" s="106" t="s">
        <v>28</v>
      </c>
      <c r="M860" s="192"/>
      <c r="N860" s="193"/>
    </row>
    <row r="861" spans="2:14" hidden="1">
      <c r="B861" s="358"/>
      <c r="C861" s="64"/>
      <c r="D861" s="64"/>
      <c r="E861" s="200"/>
      <c r="F861" s="92"/>
      <c r="G861" s="96" t="s">
        <v>6155</v>
      </c>
      <c r="H861" s="96" t="s">
        <v>6156</v>
      </c>
      <c r="I861" s="96" t="s">
        <v>6157</v>
      </c>
      <c r="J861" s="191"/>
      <c r="K861" s="459"/>
      <c r="L861" s="121"/>
      <c r="M861" s="192"/>
      <c r="N861" s="193"/>
    </row>
    <row r="862" spans="2:14" hidden="1">
      <c r="B862" s="358"/>
      <c r="C862" s="64"/>
      <c r="D862" s="64"/>
      <c r="E862" s="200"/>
      <c r="F862" s="92"/>
      <c r="G862" s="96" t="s">
        <v>6158</v>
      </c>
      <c r="H862" s="96" t="s">
        <v>6159</v>
      </c>
      <c r="I862" s="96" t="s">
        <v>6159</v>
      </c>
      <c r="J862" s="191"/>
      <c r="K862" s="459"/>
      <c r="L862" s="121"/>
      <c r="M862" s="192"/>
      <c r="N862" s="193"/>
    </row>
    <row r="863" spans="2:14" hidden="1">
      <c r="B863" s="358"/>
      <c r="C863" s="64"/>
      <c r="D863" s="64"/>
      <c r="E863" s="200"/>
      <c r="F863" s="92"/>
      <c r="G863" s="92"/>
      <c r="H863" s="92"/>
      <c r="I863" s="92"/>
      <c r="J863" s="191"/>
      <c r="K863" s="459"/>
      <c r="L863" s="121"/>
      <c r="M863" s="192"/>
      <c r="N863" s="193"/>
    </row>
    <row r="864" spans="2:14" hidden="1">
      <c r="B864" s="358"/>
      <c r="C864" s="64"/>
      <c r="D864" s="64"/>
      <c r="E864" s="206" t="s">
        <v>6160</v>
      </c>
      <c r="F864" s="92"/>
      <c r="G864" s="92"/>
      <c r="H864" s="92"/>
      <c r="I864" s="92"/>
      <c r="J864" s="191"/>
      <c r="K864" s="463">
        <v>1</v>
      </c>
      <c r="L864" s="106" t="s">
        <v>6046</v>
      </c>
      <c r="M864" s="192"/>
      <c r="N864" s="193"/>
    </row>
    <row r="865" spans="2:15" hidden="1">
      <c r="B865" s="358"/>
      <c r="C865" s="64"/>
      <c r="D865" s="64"/>
      <c r="E865" s="200"/>
      <c r="F865" s="96" t="s">
        <v>6161</v>
      </c>
      <c r="G865" s="92"/>
      <c r="H865" s="92"/>
      <c r="I865" s="92"/>
      <c r="J865" s="191"/>
      <c r="K865" s="459"/>
      <c r="L865" s="121"/>
      <c r="M865" s="192"/>
      <c r="N865" s="193"/>
    </row>
    <row r="866" spans="2:15" hidden="1">
      <c r="B866" s="358"/>
      <c r="C866" s="64"/>
      <c r="D866" s="64"/>
      <c r="E866" s="200"/>
      <c r="F866" s="92"/>
      <c r="G866" s="92"/>
      <c r="H866" s="92"/>
      <c r="I866" s="92"/>
      <c r="J866" s="191"/>
      <c r="K866" s="459"/>
      <c r="L866" s="121"/>
      <c r="M866" s="192"/>
      <c r="N866" s="193"/>
    </row>
    <row r="867" spans="2:15" hidden="1">
      <c r="B867" s="358"/>
      <c r="C867" s="64"/>
      <c r="D867" s="64"/>
      <c r="E867" s="206" t="s">
        <v>6162</v>
      </c>
      <c r="F867" s="92"/>
      <c r="G867" s="92"/>
      <c r="H867" s="92"/>
      <c r="I867" s="92"/>
      <c r="J867" s="191"/>
      <c r="K867" s="463">
        <v>1</v>
      </c>
      <c r="L867" s="106" t="s">
        <v>6046</v>
      </c>
      <c r="M867" s="192"/>
      <c r="N867" s="193"/>
    </row>
    <row r="868" spans="2:15" hidden="1">
      <c r="B868" s="358"/>
      <c r="C868" s="64"/>
      <c r="D868" s="64"/>
      <c r="E868" s="200"/>
      <c r="F868" s="96" t="s">
        <v>6163</v>
      </c>
      <c r="G868" s="92"/>
      <c r="H868" s="92"/>
      <c r="I868" s="92"/>
      <c r="J868" s="191"/>
      <c r="K868" s="459"/>
      <c r="L868" s="121"/>
      <c r="M868" s="192"/>
      <c r="N868" s="193"/>
    </row>
    <row r="869" spans="2:15" hidden="1">
      <c r="B869" s="358"/>
      <c r="C869" s="64"/>
      <c r="D869" s="64"/>
      <c r="E869" s="200"/>
      <c r="F869" s="96" t="s">
        <v>6164</v>
      </c>
      <c r="G869" s="92"/>
      <c r="H869" s="92"/>
      <c r="I869" s="92"/>
      <c r="J869" s="191"/>
      <c r="K869" s="459"/>
      <c r="L869" s="121"/>
      <c r="M869" s="192"/>
      <c r="N869" s="193"/>
    </row>
    <row r="870" spans="2:15" hidden="1">
      <c r="B870" s="358"/>
      <c r="C870" s="64"/>
      <c r="D870" s="64"/>
      <c r="E870" s="200"/>
      <c r="F870" s="92"/>
      <c r="G870" s="92"/>
      <c r="H870" s="92"/>
      <c r="I870" s="92"/>
      <c r="J870" s="191"/>
      <c r="K870" s="459"/>
      <c r="L870" s="121"/>
      <c r="M870" s="192"/>
      <c r="N870" s="193"/>
    </row>
    <row r="871" spans="2:15" hidden="1">
      <c r="B871" s="358"/>
      <c r="C871" s="64"/>
      <c r="D871" s="64"/>
      <c r="E871" s="252" t="s">
        <v>6165</v>
      </c>
      <c r="F871" s="92"/>
      <c r="G871" s="92"/>
      <c r="H871" s="92"/>
      <c r="I871" s="92"/>
      <c r="J871" s="191"/>
      <c r="K871" s="459"/>
      <c r="L871" s="121"/>
      <c r="M871" s="192"/>
      <c r="N871" s="193"/>
    </row>
    <row r="872" spans="2:15" hidden="1">
      <c r="B872" s="358"/>
      <c r="C872" s="64"/>
      <c r="D872" s="64"/>
      <c r="E872" s="252" t="s">
        <v>6166</v>
      </c>
      <c r="F872" s="92"/>
      <c r="G872" s="92"/>
      <c r="H872" s="92"/>
      <c r="I872" s="92"/>
      <c r="J872" s="191"/>
      <c r="K872" s="459"/>
      <c r="L872" s="121"/>
      <c r="M872" s="192"/>
      <c r="N872" s="193"/>
    </row>
    <row r="873" spans="2:15" hidden="1">
      <c r="B873" s="358"/>
      <c r="C873" s="64"/>
      <c r="D873" s="64"/>
      <c r="E873" s="200"/>
      <c r="F873" s="92"/>
      <c r="G873" s="92"/>
      <c r="H873" s="92"/>
      <c r="I873" s="92"/>
      <c r="J873" s="191"/>
      <c r="K873" s="459"/>
      <c r="L873" s="121"/>
      <c r="M873" s="192"/>
      <c r="N873" s="193"/>
    </row>
    <row r="874" spans="2:15" hidden="1">
      <c r="B874" s="358"/>
      <c r="C874" s="64"/>
      <c r="D874" s="64"/>
      <c r="E874" s="200"/>
      <c r="F874" s="92"/>
      <c r="G874" s="92"/>
      <c r="H874" s="92"/>
      <c r="I874" s="92"/>
      <c r="J874" s="191"/>
      <c r="K874" s="459"/>
      <c r="L874" s="121"/>
      <c r="M874" s="192"/>
      <c r="N874" s="193"/>
    </row>
    <row r="875" spans="2:15">
      <c r="B875" s="358"/>
      <c r="C875" s="64"/>
      <c r="D875" s="64"/>
      <c r="E875" s="200"/>
      <c r="F875" s="92"/>
      <c r="G875" s="92"/>
      <c r="H875" s="92"/>
      <c r="I875" s="92"/>
      <c r="J875" s="191"/>
      <c r="K875" s="459"/>
      <c r="L875" s="121"/>
      <c r="M875" s="192"/>
      <c r="N875" s="193"/>
    </row>
    <row r="876" spans="2:15" ht="15">
      <c r="B876" s="359"/>
      <c r="C876" s="170"/>
      <c r="D876" s="170"/>
      <c r="E876" s="693" t="s">
        <v>6739</v>
      </c>
      <c r="F876" s="694"/>
      <c r="G876" s="694"/>
      <c r="H876" s="246" t="s">
        <v>6770</v>
      </c>
      <c r="I876" s="92"/>
      <c r="J876" s="248"/>
      <c r="K876" s="458"/>
      <c r="L876" s="127"/>
      <c r="M876" s="175"/>
      <c r="N876" s="199"/>
    </row>
    <row r="877" spans="2:15">
      <c r="B877" s="358"/>
      <c r="C877" s="64"/>
      <c r="D877" s="64"/>
      <c r="E877" s="207"/>
      <c r="F877" s="94"/>
      <c r="G877" s="94"/>
      <c r="H877" s="94"/>
      <c r="I877" s="94"/>
      <c r="J877" s="218"/>
      <c r="K877" s="463"/>
      <c r="L877" s="103"/>
      <c r="M877" s="175"/>
      <c r="N877" s="129"/>
      <c r="O877" s="263"/>
    </row>
    <row r="878" spans="2:15" ht="40.5" customHeight="1">
      <c r="B878" s="358"/>
      <c r="C878" s="64">
        <v>94965</v>
      </c>
      <c r="D878" s="142" t="s">
        <v>11</v>
      </c>
      <c r="E878" s="673" t="str">
        <f>IFERROR(VLOOKUP($C878,'2-SINAPI NOVEMBRO 2017'!$A$1:$D$11398,2,0),IFERROR(VLOOKUP($C878,'3-COMPO.ADM.PRF '!$B$11:$I$886,4,0),""))</f>
        <v>CONCRETO FCK = 25MPA, TRAÇO 1:2,3:2,7 (CIMENTO/ AREIA MÉDIA/ BRITA 1)  - PREPARO MECÂNICO COM BETONEIRA 400 L. AF_07/2016</v>
      </c>
      <c r="F878" s="674"/>
      <c r="G878" s="674"/>
      <c r="H878" s="674"/>
      <c r="I878" s="674"/>
      <c r="J878" s="675"/>
      <c r="K878" s="460">
        <f>SUM(K880:K883)</f>
        <v>4.827</v>
      </c>
      <c r="L878" s="121" t="s">
        <v>98</v>
      </c>
      <c r="M878" s="175"/>
      <c r="N878" s="129"/>
      <c r="O878" s="263"/>
    </row>
    <row r="879" spans="2:15" ht="38.25">
      <c r="B879" s="358" t="s">
        <v>6722</v>
      </c>
      <c r="C879" s="64"/>
      <c r="D879" s="64"/>
      <c r="E879" s="144" t="s">
        <v>6638</v>
      </c>
      <c r="F879" s="96" t="s">
        <v>6637</v>
      </c>
      <c r="G879" s="96" t="s">
        <v>6640</v>
      </c>
      <c r="H879" s="349" t="s">
        <v>6641</v>
      </c>
      <c r="I879" s="346"/>
      <c r="J879" s="347"/>
      <c r="K879" s="132"/>
      <c r="L879" s="121"/>
      <c r="M879" s="175"/>
      <c r="N879" s="129"/>
      <c r="O879" s="264"/>
    </row>
    <row r="880" spans="2:15">
      <c r="B880" s="362" t="str">
        <f>B736</f>
        <v xml:space="preserve">paredes internas </v>
      </c>
      <c r="C880" s="171"/>
      <c r="D880" s="171"/>
      <c r="E880" s="205">
        <f>E750</f>
        <v>6.15</v>
      </c>
      <c r="F880" s="196">
        <f t="shared" ref="F880:H880" si="38">F750</f>
        <v>0.15</v>
      </c>
      <c r="G880" s="196">
        <f t="shared" si="38"/>
        <v>0.4</v>
      </c>
      <c r="H880" s="196">
        <f t="shared" si="38"/>
        <v>5</v>
      </c>
      <c r="I880" s="102"/>
      <c r="J880" s="217"/>
      <c r="K880" s="464">
        <f>E880*F880*G880*H880</f>
        <v>1.845</v>
      </c>
      <c r="L880" s="107"/>
      <c r="M880" s="222"/>
      <c r="N880" s="220"/>
      <c r="O880" s="264"/>
    </row>
    <row r="881" spans="2:15">
      <c r="B881" s="362" t="str">
        <f>B737</f>
        <v xml:space="preserve">paredes externas </v>
      </c>
      <c r="C881" s="171"/>
      <c r="D881" s="171"/>
      <c r="E881" s="205">
        <f>E751</f>
        <v>8</v>
      </c>
      <c r="F881" s="196">
        <f t="shared" ref="F881:H883" si="39">F751</f>
        <v>0.15</v>
      </c>
      <c r="G881" s="196">
        <f t="shared" si="39"/>
        <v>0.4</v>
      </c>
      <c r="H881" s="196">
        <f t="shared" si="39"/>
        <v>4</v>
      </c>
      <c r="I881" s="102"/>
      <c r="J881" s="217"/>
      <c r="K881" s="464">
        <f>E881*F881*G881*H881</f>
        <v>1.92</v>
      </c>
      <c r="L881" s="107"/>
      <c r="M881" s="222"/>
      <c r="N881" s="220"/>
      <c r="O881" s="264"/>
    </row>
    <row r="882" spans="2:15">
      <c r="B882" s="362" t="str">
        <f>B752</f>
        <v>banheiro</v>
      </c>
      <c r="C882" s="171"/>
      <c r="D882" s="171"/>
      <c r="E882" s="205">
        <f>E752</f>
        <v>5.4</v>
      </c>
      <c r="F882" s="196">
        <f t="shared" si="39"/>
        <v>0.15</v>
      </c>
      <c r="G882" s="196">
        <f t="shared" si="39"/>
        <v>0.4</v>
      </c>
      <c r="H882" s="196">
        <f t="shared" si="39"/>
        <v>1</v>
      </c>
      <c r="I882" s="102"/>
      <c r="J882" s="217"/>
      <c r="K882" s="464">
        <f>E882*F882*G882*H882</f>
        <v>0.32400000000000007</v>
      </c>
      <c r="L882" s="107"/>
      <c r="M882" s="222"/>
      <c r="N882" s="220"/>
      <c r="O882" s="264"/>
    </row>
    <row r="883" spans="2:15">
      <c r="B883" s="362" t="str">
        <f>B753</f>
        <v>baneiro parede larga</v>
      </c>
      <c r="C883" s="171"/>
      <c r="D883" s="171"/>
      <c r="E883" s="205">
        <f>E753</f>
        <v>6.15</v>
      </c>
      <c r="F883" s="196">
        <f t="shared" si="39"/>
        <v>0.3</v>
      </c>
      <c r="G883" s="196">
        <f t="shared" si="39"/>
        <v>0.4</v>
      </c>
      <c r="H883" s="196">
        <f t="shared" si="39"/>
        <v>1</v>
      </c>
      <c r="I883" s="102"/>
      <c r="J883" s="217"/>
      <c r="K883" s="464">
        <f>E883*F883*G883*H883</f>
        <v>0.73799999999999999</v>
      </c>
      <c r="L883" s="107"/>
      <c r="M883" s="222"/>
      <c r="N883" s="220"/>
      <c r="O883" s="264"/>
    </row>
    <row r="884" spans="2:15">
      <c r="B884" s="362"/>
      <c r="C884" s="171"/>
      <c r="D884" s="171"/>
      <c r="E884" s="225"/>
      <c r="F884" s="92"/>
      <c r="G884" s="92"/>
      <c r="H884" s="102"/>
      <c r="I884" s="102"/>
      <c r="J884" s="217"/>
      <c r="K884" s="458"/>
      <c r="L884" s="107"/>
      <c r="M884" s="222"/>
      <c r="N884" s="220"/>
      <c r="O884" s="263"/>
    </row>
    <row r="885" spans="2:15">
      <c r="B885" s="362"/>
      <c r="C885" s="171"/>
      <c r="D885" s="171"/>
      <c r="E885" s="225"/>
      <c r="F885" s="92"/>
      <c r="G885" s="92"/>
      <c r="H885" s="102"/>
      <c r="I885" s="102"/>
      <c r="J885" s="217"/>
      <c r="K885" s="458"/>
      <c r="L885" s="107"/>
      <c r="M885" s="222"/>
      <c r="N885" s="220"/>
      <c r="O885" s="263"/>
    </row>
    <row r="886" spans="2:15" ht="28.5" customHeight="1">
      <c r="B886" s="358"/>
      <c r="C886" s="64">
        <v>92873</v>
      </c>
      <c r="D886" s="142" t="s">
        <v>11</v>
      </c>
      <c r="E886" s="673" t="str">
        <f>IFERROR(VLOOKUP($C886,'2-SINAPI NOVEMBRO 2017'!$A$1:$D$11398,2,0),IFERROR(VLOOKUP($C886,'3-COMPO.ADM.PRF '!$B$11:$I$886,4,0),""))</f>
        <v>LANÇAMENTO COM USO DE BALDES, ADENSAMENTO E ACABAMENTO DE CONCRETO EM ESTRUTURAS. AF_12/2015</v>
      </c>
      <c r="F886" s="674"/>
      <c r="G886" s="674"/>
      <c r="H886" s="674"/>
      <c r="I886" s="674"/>
      <c r="J886" s="675"/>
      <c r="K886" s="460">
        <f>K878</f>
        <v>4.827</v>
      </c>
      <c r="L886" s="121" t="s">
        <v>98</v>
      </c>
      <c r="M886" s="175"/>
      <c r="N886" s="129"/>
      <c r="O886" s="263"/>
    </row>
    <row r="887" spans="2:15">
      <c r="B887" s="358"/>
      <c r="C887" s="64"/>
      <c r="D887" s="64"/>
      <c r="E887" s="200"/>
      <c r="F887" s="92"/>
      <c r="G887" s="92"/>
      <c r="H887" s="92"/>
      <c r="I887" s="92"/>
      <c r="J887" s="191"/>
      <c r="K887" s="459"/>
      <c r="L887" s="121"/>
      <c r="M887" s="175"/>
      <c r="N887" s="129"/>
      <c r="O887" s="263"/>
    </row>
    <row r="888" spans="2:15" ht="52.5" customHeight="1">
      <c r="B888" s="358"/>
      <c r="C888" s="64">
        <v>92775</v>
      </c>
      <c r="D888" s="142" t="s">
        <v>11</v>
      </c>
      <c r="E888" s="673" t="str">
        <f>IFERROR(VLOOKUP($C888,'2-SINAPI NOVEMBRO 2017'!$A$1:$D$11398,2,0),IFERROR(VLOOKUP($C888,'3-COMPO.ADM.PRF '!$B$11:$I$886,4,0),""))</f>
        <v>ARMAÇÃO DE PILAR OU VIGA DE UMA ESTRUTURA CONVENCIONAL DE CONCRETO ARMADO EM UMA EDIFICAÇÃO TÉRREA OU SOBRADO UTILIZANDO AÇO CA-60 DE 5,0 MM - MONTAGEM. AF_12/2015</v>
      </c>
      <c r="F888" s="674"/>
      <c r="G888" s="674"/>
      <c r="H888" s="674"/>
      <c r="I888" s="674"/>
      <c r="J888" s="675"/>
      <c r="K888" s="460">
        <f>SUM(K891:K894)</f>
        <v>75.151719875000026</v>
      </c>
      <c r="L888" s="121" t="s">
        <v>34</v>
      </c>
      <c r="M888" s="91">
        <v>0</v>
      </c>
      <c r="N888" s="129" t="s">
        <v>34</v>
      </c>
      <c r="O888" s="263"/>
    </row>
    <row r="889" spans="2:15">
      <c r="B889" s="358"/>
      <c r="C889" s="64"/>
      <c r="D889" s="64"/>
      <c r="E889" s="200"/>
      <c r="F889" s="92"/>
      <c r="G889" s="92"/>
      <c r="H889" s="132" t="s">
        <v>6702</v>
      </c>
      <c r="I889" s="131">
        <f>K888/K878</f>
        <v>15.569032499482086</v>
      </c>
      <c r="J889" s="191"/>
      <c r="K889" s="132"/>
      <c r="L889" s="121"/>
      <c r="M889" s="175"/>
      <c r="N889" s="129"/>
      <c r="O889" s="263"/>
    </row>
    <row r="890" spans="2:15" ht="38.25">
      <c r="B890" s="358" t="s">
        <v>6699</v>
      </c>
      <c r="C890" s="64"/>
      <c r="D890" s="64"/>
      <c r="E890" s="148" t="s">
        <v>6700</v>
      </c>
      <c r="F890" s="349" t="s">
        <v>6532</v>
      </c>
      <c r="G890" s="349" t="s">
        <v>6701</v>
      </c>
      <c r="H890" s="112" t="s">
        <v>6440</v>
      </c>
      <c r="I890" s="130" t="s">
        <v>13533</v>
      </c>
      <c r="J890" s="191"/>
      <c r="K890" s="132"/>
      <c r="L890" s="121"/>
      <c r="M890" s="175"/>
      <c r="N890" s="129"/>
      <c r="O890" s="263"/>
    </row>
    <row r="891" spans="2:15">
      <c r="B891" s="358" t="str">
        <f>B880</f>
        <v xml:space="preserve">paredes internas </v>
      </c>
      <c r="C891" s="64"/>
      <c r="D891" s="64"/>
      <c r="E891" s="190">
        <v>5</v>
      </c>
      <c r="F891" s="92">
        <f>(F880-0.06)*2+(G880-0.06)*2+0.1</f>
        <v>0.96000000000000008</v>
      </c>
      <c r="G891" s="92">
        <f>E880/0.15</f>
        <v>41.000000000000007</v>
      </c>
      <c r="H891" s="92">
        <f>((E891/1000)*(E891/1000)*3.14*0.25)*7850</f>
        <v>0.15405625000000003</v>
      </c>
      <c r="I891" s="546">
        <f>H880</f>
        <v>5</v>
      </c>
      <c r="J891" s="191"/>
      <c r="K891" s="132">
        <f>G891*H891*F891*I891</f>
        <v>30.318270000000016</v>
      </c>
      <c r="L891" s="121"/>
      <c r="M891" s="175"/>
      <c r="N891" s="129"/>
      <c r="O891" s="263"/>
    </row>
    <row r="892" spans="2:15">
      <c r="B892" s="358" t="str">
        <f>B881</f>
        <v xml:space="preserve">paredes externas </v>
      </c>
      <c r="C892" s="64"/>
      <c r="D892" s="64"/>
      <c r="E892" s="190">
        <v>5</v>
      </c>
      <c r="F892" s="546">
        <f>(F881-0.06)*2+(G881-0.06)*2+0.1</f>
        <v>0.96000000000000008</v>
      </c>
      <c r="G892" s="546">
        <f>E881/0.15</f>
        <v>53.333333333333336</v>
      </c>
      <c r="H892" s="546">
        <f>((E892/1000)*(E892/1000)*3.14*0.25)*7850</f>
        <v>0.15405625000000003</v>
      </c>
      <c r="I892" s="546">
        <f>H881</f>
        <v>4</v>
      </c>
      <c r="J892" s="191"/>
      <c r="K892" s="132">
        <f>G892*H892*F892*I892</f>
        <v>31.550720000000009</v>
      </c>
      <c r="L892" s="545"/>
      <c r="M892" s="175"/>
      <c r="N892" s="129"/>
      <c r="O892" s="263"/>
    </row>
    <row r="893" spans="2:15">
      <c r="B893" s="362" t="str">
        <f>B763</f>
        <v>banheiro</v>
      </c>
      <c r="C893" s="64"/>
      <c r="D893" s="64"/>
      <c r="E893" s="190">
        <v>5</v>
      </c>
      <c r="F893" s="561">
        <f>(F882-0.06)*2+(G882-0.06)*2+0.1</f>
        <v>0.96000000000000008</v>
      </c>
      <c r="G893" s="561">
        <f>E882/0.15</f>
        <v>36.000000000000007</v>
      </c>
      <c r="H893" s="561">
        <f>((E893/1000)*(E893/1000)*3.14*0.25)*7850</f>
        <v>0.15405625000000003</v>
      </c>
      <c r="I893" s="561">
        <f>H882</f>
        <v>1</v>
      </c>
      <c r="J893" s="191"/>
      <c r="K893" s="132">
        <f>G893*H893*F893*I893</f>
        <v>5.3241840000000025</v>
      </c>
      <c r="L893" s="560"/>
      <c r="M893" s="175"/>
      <c r="N893" s="129"/>
      <c r="O893" s="263"/>
    </row>
    <row r="894" spans="2:15">
      <c r="B894" s="362" t="str">
        <f>B764</f>
        <v>baneiro parede larga</v>
      </c>
      <c r="C894" s="64"/>
      <c r="D894" s="64"/>
      <c r="E894" s="190">
        <v>5</v>
      </c>
      <c r="F894" s="561">
        <f>(F883-0.06)*2+(G883-0.06)*2+0.1</f>
        <v>1.2600000000000002</v>
      </c>
      <c r="G894" s="561">
        <f>E883/0.15</f>
        <v>41.000000000000007</v>
      </c>
      <c r="H894" s="561">
        <f>((E894/1000)*(E894/1000)*3.14*0.25)*7850</f>
        <v>0.15405625000000003</v>
      </c>
      <c r="I894" s="561">
        <f>H883</f>
        <v>1</v>
      </c>
      <c r="J894" s="191"/>
      <c r="K894" s="132">
        <f>G894*H894*F894*I894</f>
        <v>7.9585458750000049</v>
      </c>
      <c r="L894" s="560"/>
      <c r="M894" s="175"/>
      <c r="N894" s="129"/>
      <c r="O894" s="263"/>
    </row>
    <row r="895" spans="2:15">
      <c r="B895" s="358"/>
      <c r="C895" s="64"/>
      <c r="D895" s="64"/>
      <c r="E895" s="200"/>
      <c r="F895" s="92"/>
      <c r="G895" s="92"/>
      <c r="H895" s="92"/>
      <c r="I895" s="92"/>
      <c r="J895" s="191"/>
      <c r="K895" s="459"/>
      <c r="L895" s="121"/>
      <c r="M895" s="175"/>
      <c r="N895" s="129"/>
      <c r="O895" s="263"/>
    </row>
    <row r="896" spans="2:15" ht="60.75" customHeight="1">
      <c r="B896" s="358"/>
      <c r="C896" s="64">
        <v>92777</v>
      </c>
      <c r="D896" s="142" t="s">
        <v>11</v>
      </c>
      <c r="E896" s="673" t="str">
        <f>IFERROR(VLOOKUP($C896,'2-SINAPI NOVEMBRO 2017'!$A$1:$D$11398,2,0),IFERROR(VLOOKUP($C896,'3-COMPO.ADM.PRF '!$B$11:$I$886,4,0),""))</f>
        <v>ARMAÇÃO DE PILAR OU VIGA DE UMA ESTRUTURA CONVENCIONAL DE CONCRETO ARMADO EM UMA EDIFICAÇÃO TÉRREA OU SOBRADO UTILIZANDO AÇO CA-50 DE 8,0 MM - MONTAGEM. AF_12/2015</v>
      </c>
      <c r="F896" s="674"/>
      <c r="G896" s="674"/>
      <c r="H896" s="674"/>
      <c r="I896" s="674"/>
      <c r="J896" s="675"/>
      <c r="K896" s="460">
        <f>SUM(K899:K902)</f>
        <v>124.15208320000001</v>
      </c>
      <c r="L896" s="121" t="s">
        <v>34</v>
      </c>
      <c r="M896" s="91">
        <v>0</v>
      </c>
      <c r="N896" s="129" t="s">
        <v>34</v>
      </c>
      <c r="O896" s="263"/>
    </row>
    <row r="897" spans="2:17">
      <c r="B897" s="358"/>
      <c r="C897" s="64"/>
      <c r="D897" s="64"/>
      <c r="E897" s="200"/>
      <c r="F897" s="92"/>
      <c r="G897" s="92"/>
      <c r="H897" s="132" t="s">
        <v>6702</v>
      </c>
      <c r="I897" s="131">
        <f>K896/K886</f>
        <v>25.720340418479388</v>
      </c>
      <c r="J897" s="191"/>
      <c r="K897" s="132"/>
      <c r="L897" s="121"/>
      <c r="M897" s="175"/>
      <c r="N897" s="129"/>
      <c r="O897" s="263"/>
    </row>
    <row r="898" spans="2:17" ht="38.25">
      <c r="B898" s="358" t="s">
        <v>6699</v>
      </c>
      <c r="C898" s="64"/>
      <c r="D898" s="64"/>
      <c r="E898" s="148" t="s">
        <v>6700</v>
      </c>
      <c r="F898" s="349" t="s">
        <v>6532</v>
      </c>
      <c r="G898" s="544" t="s">
        <v>13532</v>
      </c>
      <c r="H898" s="112" t="s">
        <v>6440</v>
      </c>
      <c r="I898" s="130" t="s">
        <v>13533</v>
      </c>
      <c r="J898" s="191"/>
      <c r="K898" s="132"/>
      <c r="L898" s="121"/>
      <c r="M898" s="175"/>
      <c r="N898" s="129"/>
      <c r="O898" s="263"/>
    </row>
    <row r="899" spans="2:17">
      <c r="B899" s="358" t="str">
        <f>B891</f>
        <v xml:space="preserve">paredes internas </v>
      </c>
      <c r="C899" s="64"/>
      <c r="D899" s="64"/>
      <c r="E899" s="190">
        <v>8</v>
      </c>
      <c r="F899" s="92">
        <f>E880+0.4</f>
        <v>6.5500000000000007</v>
      </c>
      <c r="G899" s="92">
        <v>4</v>
      </c>
      <c r="H899" s="92">
        <f>((E899/1000)*(E899/1000)*3.14*0.25)*7850</f>
        <v>0.39438400000000001</v>
      </c>
      <c r="I899" s="92">
        <f>H880</f>
        <v>5</v>
      </c>
      <c r="J899" s="191"/>
      <c r="K899" s="132">
        <f>G899*H899*F899*I899</f>
        <v>51.664304000000001</v>
      </c>
      <c r="L899" s="121"/>
      <c r="M899" s="175"/>
      <c r="N899" s="129"/>
      <c r="O899" s="263"/>
    </row>
    <row r="900" spans="2:17">
      <c r="B900" s="358" t="str">
        <f>B881</f>
        <v xml:space="preserve">paredes externas </v>
      </c>
      <c r="C900" s="64"/>
      <c r="D900" s="64"/>
      <c r="E900" s="190">
        <v>8</v>
      </c>
      <c r="F900" s="92">
        <f>E881+0.4</f>
        <v>8.4</v>
      </c>
      <c r="G900" s="92">
        <v>4</v>
      </c>
      <c r="H900" s="92">
        <f t="shared" ref="H900:H902" si="40">((E900/1000)*(E900/1000)*3.14*0.25)*7850</f>
        <v>0.39438400000000001</v>
      </c>
      <c r="I900" s="546">
        <f>H881</f>
        <v>4</v>
      </c>
      <c r="J900" s="191"/>
      <c r="K900" s="132">
        <f>G900*H900*F900*I900</f>
        <v>53.005209600000001</v>
      </c>
      <c r="L900" s="121"/>
      <c r="M900" s="175"/>
      <c r="N900" s="129"/>
      <c r="O900" s="263"/>
    </row>
    <row r="901" spans="2:17">
      <c r="B901" s="362" t="str">
        <f>B771</f>
        <v>banheiro</v>
      </c>
      <c r="C901" s="64"/>
      <c r="D901" s="64"/>
      <c r="E901" s="190">
        <v>8</v>
      </c>
      <c r="F901" s="561">
        <f>E882+0.4</f>
        <v>5.8000000000000007</v>
      </c>
      <c r="G901" s="561">
        <v>4</v>
      </c>
      <c r="H901" s="561">
        <f t="shared" si="40"/>
        <v>0.39438400000000001</v>
      </c>
      <c r="I901" s="561">
        <f>H882</f>
        <v>1</v>
      </c>
      <c r="J901" s="191"/>
      <c r="K901" s="132">
        <f>G901*H901*F901*I901</f>
        <v>9.1497088000000009</v>
      </c>
      <c r="L901" s="560"/>
      <c r="M901" s="175"/>
      <c r="N901" s="129"/>
      <c r="O901" s="263"/>
    </row>
    <row r="902" spans="2:17">
      <c r="B902" s="362" t="str">
        <f>B772</f>
        <v>baneiro parede larga</v>
      </c>
      <c r="C902" s="64"/>
      <c r="D902" s="64"/>
      <c r="E902" s="190">
        <v>8</v>
      </c>
      <c r="F902" s="561">
        <f>E883+0.4</f>
        <v>6.5500000000000007</v>
      </c>
      <c r="G902" s="561">
        <v>4</v>
      </c>
      <c r="H902" s="561">
        <f t="shared" si="40"/>
        <v>0.39438400000000001</v>
      </c>
      <c r="I902" s="561">
        <f>H883</f>
        <v>1</v>
      </c>
      <c r="J902" s="191"/>
      <c r="K902" s="132">
        <f>G902*H902*F902*I902</f>
        <v>10.332860800000001</v>
      </c>
      <c r="L902" s="560"/>
      <c r="M902" s="175"/>
      <c r="N902" s="129"/>
      <c r="O902" s="263"/>
    </row>
    <row r="903" spans="2:17">
      <c r="B903" s="358"/>
      <c r="C903" s="64"/>
      <c r="D903" s="64"/>
      <c r="E903" s="200"/>
      <c r="F903" s="92"/>
      <c r="G903" s="92"/>
      <c r="H903" s="102"/>
      <c r="I903" s="92"/>
      <c r="J903" s="191"/>
      <c r="K903" s="463"/>
      <c r="L903" s="121"/>
      <c r="M903" s="175"/>
      <c r="N903" s="129"/>
      <c r="O903" s="263"/>
      <c r="Q903" s="198"/>
    </row>
    <row r="904" spans="2:17" ht="15" hidden="1">
      <c r="B904" s="358"/>
      <c r="C904" s="64"/>
      <c r="D904" s="64"/>
      <c r="E904" s="207" t="s">
        <v>6745</v>
      </c>
      <c r="F904" s="92"/>
      <c r="G904" s="92"/>
      <c r="H904" s="92"/>
      <c r="I904" s="92"/>
      <c r="J904" s="191"/>
      <c r="K904" s="460">
        <f>SUM(K906:K907)</f>
        <v>0</v>
      </c>
      <c r="L904" s="106" t="s">
        <v>97</v>
      </c>
      <c r="M904" s="192"/>
      <c r="N904" s="193"/>
    </row>
    <row r="905" spans="2:17" ht="25.5" hidden="1">
      <c r="B905" s="358"/>
      <c r="C905" s="64"/>
      <c r="D905" s="64"/>
      <c r="E905" s="148" t="s">
        <v>6744</v>
      </c>
      <c r="F905" s="96" t="s">
        <v>6637</v>
      </c>
      <c r="G905" s="92"/>
      <c r="H905" s="265"/>
      <c r="I905" s="92"/>
      <c r="J905" s="191"/>
      <c r="K905" s="459"/>
      <c r="L905" s="121"/>
      <c r="M905" s="192"/>
      <c r="N905" s="193"/>
    </row>
    <row r="906" spans="2:17" hidden="1">
      <c r="B906" s="358"/>
      <c r="C906" s="64"/>
      <c r="D906" s="64"/>
      <c r="E906" s="200">
        <f>SUM(F899:F900)</f>
        <v>14.950000000000001</v>
      </c>
      <c r="F906" s="92">
        <v>1</v>
      </c>
      <c r="G906" s="92"/>
      <c r="H906" s="133">
        <v>0</v>
      </c>
      <c r="I906" s="92"/>
      <c r="J906" s="191"/>
      <c r="K906" s="132">
        <f>H906*F906*E906</f>
        <v>0</v>
      </c>
      <c r="L906" s="121"/>
      <c r="M906" s="192"/>
      <c r="N906" s="193"/>
    </row>
    <row r="907" spans="2:17" hidden="1">
      <c r="B907" s="358"/>
      <c r="C907" s="64"/>
      <c r="D907" s="64"/>
      <c r="E907" s="200"/>
      <c r="F907" s="92"/>
      <c r="G907" s="92"/>
      <c r="H907" s="92"/>
      <c r="I907" s="92"/>
      <c r="J907" s="191"/>
      <c r="K907" s="132">
        <f>H907*F907*E907</f>
        <v>0</v>
      </c>
      <c r="L907" s="121"/>
      <c r="M907" s="192"/>
      <c r="N907" s="193"/>
      <c r="O907" s="263"/>
    </row>
    <row r="908" spans="2:17">
      <c r="B908" s="358"/>
      <c r="C908" s="64"/>
      <c r="D908" s="64"/>
      <c r="E908" s="200"/>
      <c r="F908" s="92"/>
      <c r="G908" s="92"/>
      <c r="H908" s="92"/>
      <c r="I908" s="92"/>
      <c r="J908" s="191"/>
      <c r="K908" s="132"/>
      <c r="L908" s="121"/>
      <c r="M908" s="192"/>
      <c r="N908" s="193"/>
      <c r="O908" s="263"/>
    </row>
    <row r="909" spans="2:17" ht="52.5" customHeight="1">
      <c r="B909" s="358"/>
      <c r="C909" s="64">
        <v>92448</v>
      </c>
      <c r="D909" s="142" t="s">
        <v>11</v>
      </c>
      <c r="E909" s="673" t="str">
        <f>IFERROR(VLOOKUP($C909,'2-SINAPI NOVEMBRO 2017'!$A$1:$D$11398,2,0),IFERROR(VLOOKUP($C909,'3-COMPO.ADM.PRF '!$B$11:$I$886,4,0),""))</f>
        <v>MONTAGEM E DESMONTAGEM DE FÔRMA DE VIGA, ESCORAMENTO COM PONTALETE DE MADEIRA, PÉ-DIREITO SIMPLES, EM MADEIRA SERRADA, 4 UTILIZAÇÕES. AF_12/2015</v>
      </c>
      <c r="F909" s="674"/>
      <c r="G909" s="674"/>
      <c r="H909" s="674"/>
      <c r="I909" s="674"/>
      <c r="J909" s="675"/>
      <c r="K909" s="460">
        <f>SUM(K911:K914)</f>
        <v>71.507500000000007</v>
      </c>
      <c r="L909" s="121" t="s">
        <v>97</v>
      </c>
      <c r="M909" s="175"/>
      <c r="N909" s="129"/>
      <c r="O909" s="263"/>
    </row>
    <row r="910" spans="2:17" ht="25.5">
      <c r="B910" s="358"/>
      <c r="C910" s="64"/>
      <c r="D910" s="92"/>
      <c r="E910" s="144" t="s">
        <v>6638</v>
      </c>
      <c r="F910" s="96" t="s">
        <v>6637</v>
      </c>
      <c r="G910" s="96" t="s">
        <v>6640</v>
      </c>
      <c r="H910" s="349" t="s">
        <v>6641</v>
      </c>
      <c r="I910" s="346"/>
      <c r="J910" s="347"/>
      <c r="K910" s="468"/>
      <c r="L910" s="186"/>
      <c r="M910" s="175"/>
      <c r="N910" s="129"/>
      <c r="O910" s="263"/>
    </row>
    <row r="911" spans="2:17">
      <c r="B911" s="358" t="str">
        <f>B880</f>
        <v xml:space="preserve">paredes internas </v>
      </c>
      <c r="C911" s="64"/>
      <c r="D911" s="64"/>
      <c r="E911" s="200">
        <f>E880</f>
        <v>6.15</v>
      </c>
      <c r="F911" s="92">
        <f>F880</f>
        <v>0.15</v>
      </c>
      <c r="G911" s="92">
        <f>G880</f>
        <v>0.4</v>
      </c>
      <c r="H911" s="92">
        <f>H880</f>
        <v>5</v>
      </c>
      <c r="I911" s="92"/>
      <c r="J911" s="191"/>
      <c r="K911" s="132">
        <f>E911*(F911+G911*2)*H911</f>
        <v>29.212500000000006</v>
      </c>
      <c r="L911" s="121"/>
      <c r="M911" s="175"/>
      <c r="N911" s="129"/>
      <c r="O911" s="263"/>
    </row>
    <row r="912" spans="2:17">
      <c r="B912" s="358" t="str">
        <f>B881</f>
        <v xml:space="preserve">paredes externas </v>
      </c>
      <c r="C912" s="64"/>
      <c r="D912" s="64"/>
      <c r="E912" s="200">
        <f t="shared" ref="E912:H912" si="41">E881</f>
        <v>8</v>
      </c>
      <c r="F912" s="92">
        <f t="shared" si="41"/>
        <v>0.15</v>
      </c>
      <c r="G912" s="92">
        <f t="shared" si="41"/>
        <v>0.4</v>
      </c>
      <c r="H912" s="92">
        <f t="shared" si="41"/>
        <v>4</v>
      </c>
      <c r="I912" s="92"/>
      <c r="J912" s="191"/>
      <c r="K912" s="132">
        <f t="shared" ref="K912:K914" si="42">E912*(F912+G912*2)*H912</f>
        <v>30.400000000000002</v>
      </c>
      <c r="L912" s="121"/>
      <c r="M912" s="175"/>
      <c r="N912" s="129"/>
      <c r="O912" s="263"/>
    </row>
    <row r="913" spans="2:15">
      <c r="B913" s="358" t="str">
        <f>B893</f>
        <v>banheiro</v>
      </c>
      <c r="C913" s="64"/>
      <c r="D913" s="64"/>
      <c r="E913" s="200">
        <f t="shared" ref="E913:H914" si="43">E882</f>
        <v>5.4</v>
      </c>
      <c r="F913" s="92">
        <f t="shared" si="43"/>
        <v>0.15</v>
      </c>
      <c r="G913" s="92">
        <f t="shared" si="43"/>
        <v>0.4</v>
      </c>
      <c r="H913" s="92">
        <f t="shared" si="43"/>
        <v>1</v>
      </c>
      <c r="I913" s="92"/>
      <c r="J913" s="191"/>
      <c r="K913" s="132">
        <f t="shared" si="42"/>
        <v>5.1300000000000008</v>
      </c>
      <c r="L913" s="121"/>
      <c r="M913" s="175"/>
      <c r="N913" s="129"/>
      <c r="O913" s="263"/>
    </row>
    <row r="914" spans="2:15">
      <c r="B914" s="358" t="str">
        <f>B894</f>
        <v>baneiro parede larga</v>
      </c>
      <c r="C914" s="64"/>
      <c r="D914" s="64"/>
      <c r="E914" s="206">
        <f t="shared" si="43"/>
        <v>6.15</v>
      </c>
      <c r="F914" s="575">
        <f t="shared" si="43"/>
        <v>0.3</v>
      </c>
      <c r="G914" s="575">
        <f t="shared" si="43"/>
        <v>0.4</v>
      </c>
      <c r="H914" s="575">
        <f t="shared" si="43"/>
        <v>1</v>
      </c>
      <c r="I914" s="94"/>
      <c r="J914" s="218"/>
      <c r="K914" s="132">
        <f t="shared" si="42"/>
        <v>6.7650000000000006</v>
      </c>
      <c r="L914" s="103"/>
      <c r="M914" s="175"/>
      <c r="N914" s="129"/>
      <c r="O914" s="263"/>
    </row>
    <row r="915" spans="2:15" ht="15" hidden="1">
      <c r="B915" s="358"/>
      <c r="C915" s="64"/>
      <c r="D915" s="64"/>
      <c r="E915" s="673" t="s">
        <v>6736</v>
      </c>
      <c r="F915" s="674"/>
      <c r="G915" s="674"/>
      <c r="H915" s="674"/>
      <c r="I915" s="674"/>
      <c r="J915" s="675"/>
      <c r="K915" s="460">
        <f>SUM(K917:K917)</f>
        <v>0</v>
      </c>
      <c r="L915" s="121" t="s">
        <v>97</v>
      </c>
      <c r="M915" s="175"/>
      <c r="N915" s="129"/>
      <c r="O915" s="263"/>
    </row>
    <row r="916" spans="2:15" ht="25.5" hidden="1">
      <c r="B916" s="358"/>
      <c r="C916" s="64"/>
      <c r="D916" s="64"/>
      <c r="E916" s="148" t="s">
        <v>6737</v>
      </c>
      <c r="F916" s="92"/>
      <c r="G916" s="92"/>
      <c r="H916" s="349" t="s">
        <v>6641</v>
      </c>
      <c r="I916" s="92"/>
      <c r="J916" s="191"/>
      <c r="K916" s="463"/>
      <c r="L916" s="121"/>
      <c r="M916" s="175"/>
      <c r="N916" s="129"/>
      <c r="O916" s="263"/>
    </row>
    <row r="917" spans="2:15" hidden="1">
      <c r="B917" s="358"/>
      <c r="C917" s="64"/>
      <c r="D917" s="64"/>
      <c r="E917" s="200">
        <f>K909</f>
        <v>71.507500000000007</v>
      </c>
      <c r="F917" s="92"/>
      <c r="G917" s="92"/>
      <c r="H917" s="133">
        <v>0</v>
      </c>
      <c r="I917" s="92"/>
      <c r="J917" s="191"/>
      <c r="K917" s="132">
        <f>E917*H917</f>
        <v>0</v>
      </c>
      <c r="L917" s="121"/>
      <c r="M917" s="175"/>
      <c r="N917" s="129"/>
      <c r="O917" s="263"/>
    </row>
    <row r="918" spans="2:15" hidden="1">
      <c r="B918" s="358"/>
      <c r="C918" s="64"/>
      <c r="D918" s="64"/>
      <c r="E918" s="207"/>
      <c r="F918" s="94"/>
      <c r="G918" s="94"/>
      <c r="H918" s="94"/>
      <c r="I918" s="94"/>
      <c r="J918" s="218"/>
      <c r="K918" s="463"/>
      <c r="L918" s="103"/>
      <c r="M918" s="175"/>
      <c r="N918" s="129"/>
      <c r="O918" s="263"/>
    </row>
    <row r="919" spans="2:15">
      <c r="B919" s="358"/>
      <c r="C919" s="64"/>
      <c r="D919" s="64"/>
      <c r="E919" s="207"/>
      <c r="F919" s="94"/>
      <c r="G919" s="94"/>
      <c r="H919" s="94"/>
      <c r="I919" s="94"/>
      <c r="J919" s="218"/>
      <c r="K919" s="463"/>
      <c r="L919" s="103"/>
      <c r="M919" s="175"/>
      <c r="N919" s="129"/>
      <c r="O919" s="263"/>
    </row>
    <row r="920" spans="2:15">
      <c r="B920" s="358"/>
      <c r="C920" s="64"/>
      <c r="D920" s="64"/>
      <c r="E920" s="207"/>
      <c r="F920" s="94"/>
      <c r="G920" s="94"/>
      <c r="H920" s="94"/>
      <c r="I920" s="94"/>
      <c r="J920" s="218"/>
      <c r="K920" s="463"/>
      <c r="L920" s="103"/>
      <c r="M920" s="175"/>
      <c r="N920" s="129"/>
      <c r="O920" s="263"/>
    </row>
    <row r="921" spans="2:15" ht="15">
      <c r="B921" s="359"/>
      <c r="C921" s="170"/>
      <c r="D921" s="170"/>
      <c r="E921" s="693" t="s">
        <v>6168</v>
      </c>
      <c r="F921" s="694"/>
      <c r="G921" s="694"/>
      <c r="H921" s="246"/>
      <c r="I921" s="247"/>
      <c r="J921" s="248"/>
      <c r="K921" s="458"/>
      <c r="L921" s="127"/>
      <c r="M921" s="175"/>
      <c r="N921" s="199"/>
    </row>
    <row r="922" spans="2:15" ht="15" hidden="1">
      <c r="B922" s="358"/>
      <c r="C922" s="64"/>
      <c r="D922" s="64"/>
      <c r="E922" s="207" t="s">
        <v>6169</v>
      </c>
      <c r="F922" s="92"/>
      <c r="G922" s="92"/>
      <c r="H922" s="265" t="s">
        <v>6170</v>
      </c>
      <c r="I922" s="92"/>
      <c r="J922" s="191"/>
      <c r="K922" s="460">
        <f>SUM(K924:K925)</f>
        <v>0</v>
      </c>
      <c r="L922" s="121" t="s">
        <v>97</v>
      </c>
      <c r="M922" s="192"/>
      <c r="N922" s="193"/>
    </row>
    <row r="923" spans="2:15" hidden="1">
      <c r="B923" s="358"/>
      <c r="C923" s="64"/>
      <c r="D923" s="64"/>
      <c r="E923" s="166" t="s">
        <v>6638</v>
      </c>
      <c r="F923" s="102" t="s">
        <v>6637</v>
      </c>
      <c r="G923" s="102"/>
      <c r="H923" s="51" t="s">
        <v>6757</v>
      </c>
      <c r="I923" s="92"/>
      <c r="J923" s="191"/>
      <c r="K923" s="459"/>
      <c r="L923" s="121"/>
      <c r="M923" s="192"/>
      <c r="N923" s="193"/>
    </row>
    <row r="924" spans="2:15" hidden="1">
      <c r="B924" s="358" t="s">
        <v>6740</v>
      </c>
      <c r="C924" s="64"/>
      <c r="D924" s="64"/>
      <c r="E924" s="190">
        <v>0</v>
      </c>
      <c r="F924" s="133">
        <v>0</v>
      </c>
      <c r="G924" s="92"/>
      <c r="H924" s="133">
        <v>1</v>
      </c>
      <c r="I924" s="92"/>
      <c r="J924" s="191"/>
      <c r="K924" s="132">
        <f>H924*F924*E924</f>
        <v>0</v>
      </c>
      <c r="L924" s="121"/>
      <c r="M924" s="192"/>
      <c r="N924" s="193"/>
    </row>
    <row r="925" spans="2:15" hidden="1">
      <c r="B925" s="358" t="s">
        <v>6741</v>
      </c>
      <c r="C925" s="64"/>
      <c r="D925" s="64"/>
      <c r="E925" s="190">
        <v>0</v>
      </c>
      <c r="F925" s="133">
        <v>0</v>
      </c>
      <c r="G925" s="92"/>
      <c r="H925" s="133">
        <v>0</v>
      </c>
      <c r="I925" s="92"/>
      <c r="J925" s="191"/>
      <c r="K925" s="132">
        <f>H925*F925*E925</f>
        <v>0</v>
      </c>
      <c r="L925" s="121"/>
      <c r="M925" s="192"/>
      <c r="N925" s="193"/>
      <c r="O925" s="263"/>
    </row>
    <row r="926" spans="2:15" hidden="1">
      <c r="B926" s="358"/>
      <c r="C926" s="64"/>
      <c r="D926" s="64"/>
      <c r="E926" s="200"/>
      <c r="F926" s="92"/>
      <c r="G926" s="92"/>
      <c r="H926" s="92"/>
      <c r="I926" s="92"/>
      <c r="J926" s="191"/>
      <c r="K926" s="463"/>
      <c r="L926" s="121"/>
      <c r="M926" s="192"/>
      <c r="N926" s="193"/>
      <c r="O926" s="263"/>
    </row>
    <row r="927" spans="2:15" hidden="1">
      <c r="B927" s="358"/>
      <c r="C927" s="64"/>
      <c r="D927" s="64"/>
      <c r="E927" s="200"/>
      <c r="F927" s="92"/>
      <c r="G927" s="92"/>
      <c r="H927" s="92"/>
      <c r="I927" s="92"/>
      <c r="J927" s="191"/>
      <c r="K927" s="459"/>
      <c r="L927" s="121"/>
      <c r="M927" s="192"/>
      <c r="N927" s="193"/>
    </row>
    <row r="928" spans="2:15" ht="15" hidden="1">
      <c r="B928" s="358"/>
      <c r="C928" s="64"/>
      <c r="D928" s="64"/>
      <c r="E928" s="207" t="s">
        <v>6171</v>
      </c>
      <c r="F928" s="92"/>
      <c r="G928" s="92"/>
      <c r="H928" s="92"/>
      <c r="I928" s="92"/>
      <c r="J928" s="191"/>
      <c r="K928" s="460">
        <f>SUM(K930:K931)</f>
        <v>0</v>
      </c>
      <c r="L928" s="121" t="s">
        <v>97</v>
      </c>
      <c r="M928" s="192"/>
      <c r="N928" s="193"/>
    </row>
    <row r="929" spans="2:15" hidden="1">
      <c r="B929" s="358"/>
      <c r="C929" s="64"/>
      <c r="D929" s="64"/>
      <c r="E929" s="166" t="s">
        <v>6638</v>
      </c>
      <c r="F929" s="102" t="s">
        <v>6637</v>
      </c>
      <c r="G929" s="102"/>
      <c r="H929" s="51" t="s">
        <v>6757</v>
      </c>
      <c r="I929" s="92"/>
      <c r="J929" s="191"/>
      <c r="K929" s="459"/>
      <c r="L929" s="121"/>
      <c r="M929" s="192"/>
      <c r="N929" s="193"/>
    </row>
    <row r="930" spans="2:15" hidden="1">
      <c r="B930" s="358" t="s">
        <v>6740</v>
      </c>
      <c r="C930" s="64"/>
      <c r="D930" s="64"/>
      <c r="E930" s="190">
        <v>0</v>
      </c>
      <c r="F930" s="133">
        <v>0</v>
      </c>
      <c r="G930" s="92"/>
      <c r="H930" s="133">
        <v>1</v>
      </c>
      <c r="I930" s="92"/>
      <c r="J930" s="191"/>
      <c r="K930" s="132">
        <f>H930*F930*E930</f>
        <v>0</v>
      </c>
      <c r="L930" s="121"/>
      <c r="M930" s="192"/>
      <c r="N930" s="193"/>
    </row>
    <row r="931" spans="2:15" hidden="1">
      <c r="B931" s="358" t="s">
        <v>6741</v>
      </c>
      <c r="C931" s="64"/>
      <c r="D931" s="64"/>
      <c r="E931" s="190">
        <v>0</v>
      </c>
      <c r="F931" s="133">
        <v>0</v>
      </c>
      <c r="G931" s="92"/>
      <c r="H931" s="133">
        <v>0</v>
      </c>
      <c r="I931" s="92"/>
      <c r="J931" s="191"/>
      <c r="K931" s="132">
        <f>H931*F931*E931</f>
        <v>0</v>
      </c>
      <c r="L931" s="121"/>
      <c r="M931" s="192"/>
      <c r="N931" s="193"/>
      <c r="O931" s="263"/>
    </row>
    <row r="932" spans="2:15" hidden="1">
      <c r="B932" s="358"/>
      <c r="C932" s="64"/>
      <c r="D932" s="64"/>
      <c r="E932" s="200"/>
      <c r="F932" s="92"/>
      <c r="G932" s="92"/>
      <c r="H932" s="92"/>
      <c r="I932" s="92"/>
      <c r="J932" s="191"/>
      <c r="K932" s="459"/>
      <c r="L932" s="121"/>
      <c r="M932" s="192"/>
      <c r="N932" s="193"/>
    </row>
    <row r="933" spans="2:15" ht="15" hidden="1">
      <c r="B933" s="358"/>
      <c r="C933" s="64"/>
      <c r="D933" s="64"/>
      <c r="E933" s="207" t="s">
        <v>6746</v>
      </c>
      <c r="F933" s="92"/>
      <c r="G933" s="92"/>
      <c r="H933" s="92"/>
      <c r="I933" s="92"/>
      <c r="J933" s="191"/>
      <c r="K933" s="460">
        <f>SUM(K935:K936)</f>
        <v>0</v>
      </c>
      <c r="L933" s="121" t="s">
        <v>97</v>
      </c>
      <c r="M933" s="192"/>
      <c r="N933" s="193"/>
    </row>
    <row r="934" spans="2:15" hidden="1">
      <c r="B934" s="358"/>
      <c r="C934" s="64"/>
      <c r="D934" s="64"/>
      <c r="E934" s="166" t="s">
        <v>6638</v>
      </c>
      <c r="F934" s="102" t="s">
        <v>6637</v>
      </c>
      <c r="G934" s="102" t="s">
        <v>6749</v>
      </c>
      <c r="H934" s="51" t="s">
        <v>6757</v>
      </c>
      <c r="I934" s="92"/>
      <c r="J934" s="191"/>
      <c r="K934" s="459"/>
      <c r="L934" s="121"/>
      <c r="M934" s="192"/>
      <c r="N934" s="193"/>
    </row>
    <row r="935" spans="2:15" hidden="1">
      <c r="B935" s="358" t="s">
        <v>6747</v>
      </c>
      <c r="C935" s="64"/>
      <c r="D935" s="64"/>
      <c r="E935" s="190">
        <v>0</v>
      </c>
      <c r="F935" s="133">
        <v>0</v>
      </c>
      <c r="G935" s="133">
        <v>0</v>
      </c>
      <c r="H935" s="133">
        <v>1</v>
      </c>
      <c r="I935" s="92"/>
      <c r="J935" s="191"/>
      <c r="K935" s="132">
        <f>H935*F935*E935</f>
        <v>0</v>
      </c>
      <c r="L935" s="121"/>
      <c r="M935" s="192"/>
      <c r="N935" s="193"/>
    </row>
    <row r="936" spans="2:15" hidden="1">
      <c r="B936" s="358" t="s">
        <v>6748</v>
      </c>
      <c r="C936" s="64"/>
      <c r="D936" s="64"/>
      <c r="E936" s="200"/>
      <c r="F936" s="92"/>
      <c r="G936" s="92"/>
      <c r="H936" s="92"/>
      <c r="I936" s="92"/>
      <c r="J936" s="191"/>
      <c r="K936" s="132">
        <f>H936*F936*E936</f>
        <v>0</v>
      </c>
      <c r="L936" s="121"/>
      <c r="M936" s="192"/>
      <c r="N936" s="193"/>
      <c r="O936" s="263"/>
    </row>
    <row r="937" spans="2:15" hidden="1">
      <c r="B937" s="358"/>
      <c r="C937" s="64"/>
      <c r="D937" s="64"/>
      <c r="E937" s="200"/>
      <c r="F937" s="92"/>
      <c r="G937" s="92"/>
      <c r="H937" s="92"/>
      <c r="I937" s="92"/>
      <c r="J937" s="191"/>
      <c r="K937" s="132"/>
      <c r="L937" s="121"/>
      <c r="M937" s="192"/>
      <c r="N937" s="193"/>
      <c r="O937" s="263"/>
    </row>
    <row r="938" spans="2:15" ht="15" hidden="1">
      <c r="B938" s="358"/>
      <c r="C938" s="64"/>
      <c r="D938" s="64"/>
      <c r="E938" s="207" t="s">
        <v>6813</v>
      </c>
      <c r="F938" s="92"/>
      <c r="G938" s="92"/>
      <c r="H938" s="265"/>
      <c r="I938" s="92"/>
      <c r="J938" s="191"/>
      <c r="K938" s="460">
        <f>SUM(K940:K942)</f>
        <v>0</v>
      </c>
      <c r="L938" s="106" t="s">
        <v>98</v>
      </c>
      <c r="M938" s="192"/>
      <c r="N938" s="193"/>
    </row>
    <row r="939" spans="2:15" ht="25.5" hidden="1">
      <c r="B939" s="358"/>
      <c r="C939" s="64"/>
      <c r="D939" s="64"/>
      <c r="E939" s="200"/>
      <c r="F939" s="92"/>
      <c r="G939" s="92"/>
      <c r="H939" s="349" t="s">
        <v>6743</v>
      </c>
      <c r="I939" s="96" t="s">
        <v>6742</v>
      </c>
      <c r="J939" s="191"/>
      <c r="K939" s="459"/>
      <c r="L939" s="121"/>
      <c r="M939" s="192"/>
      <c r="N939" s="193"/>
    </row>
    <row r="940" spans="2:15" hidden="1">
      <c r="B940" s="358"/>
      <c r="C940" s="64"/>
      <c r="D940" s="64"/>
      <c r="E940" s="200"/>
      <c r="F940" s="92"/>
      <c r="G940" s="96" t="s">
        <v>6753</v>
      </c>
      <c r="H940" s="133">
        <v>0.06</v>
      </c>
      <c r="I940" s="266">
        <f>K922</f>
        <v>0</v>
      </c>
      <c r="J940" s="191"/>
      <c r="K940" s="132">
        <f>I940*H940</f>
        <v>0</v>
      </c>
      <c r="L940" s="121"/>
      <c r="M940" s="192"/>
      <c r="N940" s="193"/>
    </row>
    <row r="941" spans="2:15" hidden="1">
      <c r="B941" s="358"/>
      <c r="C941" s="64"/>
      <c r="D941" s="64"/>
      <c r="E941" s="200"/>
      <c r="F941" s="92"/>
      <c r="G941" s="96" t="s">
        <v>6753</v>
      </c>
      <c r="H941" s="133">
        <v>0.06</v>
      </c>
      <c r="I941" s="266">
        <f>K928</f>
        <v>0</v>
      </c>
      <c r="J941" s="191"/>
      <c r="K941" s="132">
        <f>I941*H941</f>
        <v>0</v>
      </c>
      <c r="L941" s="121"/>
      <c r="M941" s="192"/>
      <c r="N941" s="193"/>
    </row>
    <row r="942" spans="2:15" hidden="1">
      <c r="B942" s="358"/>
      <c r="C942" s="64"/>
      <c r="D942" s="64"/>
      <c r="E942" s="200"/>
      <c r="F942" s="92"/>
      <c r="G942" s="96" t="s">
        <v>6754</v>
      </c>
      <c r="H942" s="133">
        <f>G935</f>
        <v>0</v>
      </c>
      <c r="I942" s="266">
        <f>K933</f>
        <v>0</v>
      </c>
      <c r="J942" s="191"/>
      <c r="K942" s="132">
        <f>I942*H942</f>
        <v>0</v>
      </c>
      <c r="L942" s="121"/>
      <c r="M942" s="192"/>
      <c r="N942" s="193"/>
    </row>
    <row r="943" spans="2:15" hidden="1">
      <c r="B943" s="358"/>
      <c r="C943" s="64"/>
      <c r="D943" s="64"/>
      <c r="E943" s="200"/>
      <c r="F943" s="92"/>
      <c r="G943" s="96"/>
      <c r="H943" s="102"/>
      <c r="I943" s="266"/>
      <c r="J943" s="191"/>
      <c r="K943" s="132"/>
      <c r="L943" s="121"/>
      <c r="M943" s="192"/>
      <c r="N943" s="193"/>
    </row>
    <row r="944" spans="2:15" ht="15" hidden="1">
      <c r="B944" s="358"/>
      <c r="C944" s="64"/>
      <c r="D944" s="64"/>
      <c r="E944" s="673" t="s">
        <v>6814</v>
      </c>
      <c r="F944" s="674"/>
      <c r="G944" s="674"/>
      <c r="H944" s="674"/>
      <c r="I944" s="674"/>
      <c r="J944" s="675"/>
      <c r="K944" s="460">
        <f>K938</f>
        <v>0</v>
      </c>
      <c r="L944" s="106" t="s">
        <v>98</v>
      </c>
      <c r="M944" s="192"/>
      <c r="N944" s="193"/>
    </row>
    <row r="945" spans="2:15" hidden="1">
      <c r="B945" s="358"/>
      <c r="C945" s="64"/>
      <c r="D945" s="64"/>
      <c r="E945" s="200"/>
      <c r="F945" s="92"/>
      <c r="G945" s="96"/>
      <c r="H945" s="102"/>
      <c r="I945" s="266"/>
      <c r="J945" s="191"/>
      <c r="K945" s="132"/>
      <c r="L945" s="121"/>
      <c r="M945" s="192"/>
      <c r="N945" s="193"/>
    </row>
    <row r="946" spans="2:15" hidden="1">
      <c r="B946" s="358"/>
      <c r="C946" s="64"/>
      <c r="D946" s="64"/>
      <c r="E946" s="200"/>
      <c r="F946" s="92"/>
      <c r="G946" s="92"/>
      <c r="H946" s="92"/>
      <c r="I946" s="92"/>
      <c r="J946" s="191"/>
      <c r="K946" s="459"/>
      <c r="L946" s="121"/>
      <c r="M946" s="192"/>
      <c r="N946" s="193"/>
    </row>
    <row r="947" spans="2:15" ht="30.75" hidden="1" customHeight="1">
      <c r="B947" s="358"/>
      <c r="C947" s="64"/>
      <c r="D947" s="64"/>
      <c r="E947" s="673" t="s">
        <v>6750</v>
      </c>
      <c r="F947" s="674"/>
      <c r="G947" s="674"/>
      <c r="H947" s="674"/>
      <c r="I947" s="674"/>
      <c r="J947" s="675"/>
      <c r="K947" s="460">
        <f>SUM(K949:K950)</f>
        <v>0</v>
      </c>
      <c r="L947" s="106" t="s">
        <v>97</v>
      </c>
      <c r="M947" s="192"/>
      <c r="N947" s="193"/>
    </row>
    <row r="948" spans="2:15" ht="51" hidden="1">
      <c r="B948" s="358"/>
      <c r="C948" s="64"/>
      <c r="D948" s="64"/>
      <c r="E948" s="148" t="s">
        <v>6752</v>
      </c>
      <c r="F948" s="349" t="s">
        <v>6751</v>
      </c>
      <c r="G948" s="92"/>
      <c r="H948" s="142" t="s">
        <v>6757</v>
      </c>
      <c r="I948" s="92"/>
      <c r="J948" s="191"/>
      <c r="K948" s="459"/>
      <c r="L948" s="121"/>
      <c r="M948" s="192"/>
      <c r="N948" s="193"/>
    </row>
    <row r="949" spans="2:15" hidden="1">
      <c r="B949" s="358"/>
      <c r="C949" s="64"/>
      <c r="D949" s="64"/>
      <c r="E949" s="200">
        <f>K933</f>
        <v>0</v>
      </c>
      <c r="F949" s="92">
        <f>K922+K928</f>
        <v>0</v>
      </c>
      <c r="G949" s="92"/>
      <c r="H949" s="133">
        <v>1</v>
      </c>
      <c r="I949" s="92"/>
      <c r="J949" s="191"/>
      <c r="K949" s="132">
        <f>H949*F949*E949</f>
        <v>0</v>
      </c>
      <c r="L949" s="121"/>
      <c r="M949" s="192"/>
      <c r="N949" s="193"/>
    </row>
    <row r="950" spans="2:15" hidden="1">
      <c r="B950" s="358"/>
      <c r="C950" s="64"/>
      <c r="D950" s="64"/>
      <c r="E950" s="200"/>
      <c r="F950" s="92"/>
      <c r="G950" s="92"/>
      <c r="H950" s="92"/>
      <c r="I950" s="92"/>
      <c r="J950" s="191"/>
      <c r="K950" s="132">
        <f>H950*F950*E950</f>
        <v>0</v>
      </c>
      <c r="L950" s="121"/>
      <c r="M950" s="192"/>
      <c r="N950" s="193"/>
      <c r="O950" s="263"/>
    </row>
    <row r="951" spans="2:15" hidden="1">
      <c r="B951" s="358"/>
      <c r="C951" s="64"/>
      <c r="D951" s="64"/>
      <c r="E951" s="200"/>
      <c r="F951" s="92"/>
      <c r="G951" s="92"/>
      <c r="H951" s="92"/>
      <c r="I951" s="92"/>
      <c r="J951" s="191"/>
      <c r="K951" s="132"/>
      <c r="L951" s="121"/>
      <c r="M951" s="192"/>
      <c r="N951" s="193"/>
      <c r="O951" s="263"/>
    </row>
    <row r="952" spans="2:15" ht="24.75" hidden="1" customHeight="1">
      <c r="B952" s="358"/>
      <c r="C952" s="64"/>
      <c r="D952" s="64"/>
      <c r="E952" s="679" t="s">
        <v>6149</v>
      </c>
      <c r="F952" s="680"/>
      <c r="G952" s="680"/>
      <c r="H952" s="680"/>
      <c r="I952" s="680"/>
      <c r="J952" s="681"/>
      <c r="K952" s="460">
        <f>SUM(K954:K955)</f>
        <v>0</v>
      </c>
      <c r="L952" s="106" t="s">
        <v>97</v>
      </c>
      <c r="M952" s="192"/>
      <c r="N952" s="193"/>
      <c r="O952" s="263" t="s">
        <v>6172</v>
      </c>
    </row>
    <row r="953" spans="2:15" ht="49.5" hidden="1" customHeight="1">
      <c r="B953" s="358"/>
      <c r="C953" s="64"/>
      <c r="D953" s="64"/>
      <c r="E953" s="148" t="s">
        <v>6752</v>
      </c>
      <c r="F953" s="349" t="s">
        <v>6751</v>
      </c>
      <c r="G953" s="92"/>
      <c r="H953" s="142" t="s">
        <v>6757</v>
      </c>
      <c r="I953" s="92"/>
      <c r="J953" s="191"/>
      <c r="K953" s="459"/>
      <c r="L953" s="186"/>
      <c r="M953" s="192"/>
      <c r="N953" s="193"/>
      <c r="O953" s="263"/>
    </row>
    <row r="954" spans="2:15" hidden="1">
      <c r="B954" s="358"/>
      <c r="C954" s="64"/>
      <c r="D954" s="64"/>
      <c r="E954" s="200">
        <f>K933</f>
        <v>0</v>
      </c>
      <c r="F954" s="92">
        <f>K922+K928</f>
        <v>0</v>
      </c>
      <c r="G954" s="92"/>
      <c r="H954" s="133">
        <v>1</v>
      </c>
      <c r="I954" s="92"/>
      <c r="J954" s="191"/>
      <c r="K954" s="132">
        <f>H954*F954*E954</f>
        <v>0</v>
      </c>
      <c r="L954" s="121"/>
      <c r="M954" s="192"/>
      <c r="N954" s="193"/>
    </row>
    <row r="955" spans="2:15" hidden="1">
      <c r="B955" s="358"/>
      <c r="C955" s="64"/>
      <c r="D955" s="64"/>
      <c r="E955" s="200"/>
      <c r="F955" s="92"/>
      <c r="G955" s="92"/>
      <c r="H955" s="92"/>
      <c r="I955" s="92"/>
      <c r="J955" s="191"/>
      <c r="K955" s="132">
        <f>H955*F955*E955</f>
        <v>0</v>
      </c>
      <c r="L955" s="121"/>
      <c r="M955" s="192"/>
      <c r="N955" s="193"/>
    </row>
    <row r="956" spans="2:15" hidden="1">
      <c r="B956" s="358"/>
      <c r="C956" s="64"/>
      <c r="D956" s="64"/>
      <c r="E956" s="200"/>
      <c r="F956" s="92"/>
      <c r="G956" s="92"/>
      <c r="H956" s="92"/>
      <c r="I956" s="92"/>
      <c r="J956" s="191"/>
      <c r="K956" s="459"/>
      <c r="L956" s="121"/>
      <c r="M956" s="192"/>
      <c r="N956" s="193"/>
    </row>
    <row r="957" spans="2:15" ht="15" hidden="1">
      <c r="B957" s="358"/>
      <c r="C957" s="64"/>
      <c r="D957" s="64"/>
      <c r="E957" s="219" t="s">
        <v>6772</v>
      </c>
      <c r="F957" s="102"/>
      <c r="G957" s="92"/>
      <c r="H957" s="92"/>
      <c r="I957" s="92"/>
      <c r="J957" s="191"/>
      <c r="K957" s="460">
        <f>SUM(K959:K963)</f>
        <v>0</v>
      </c>
      <c r="L957" s="121" t="s">
        <v>34</v>
      </c>
      <c r="M957" s="192"/>
      <c r="N957" s="193"/>
    </row>
    <row r="958" spans="2:15" hidden="1">
      <c r="B958" s="358"/>
      <c r="C958" s="64"/>
      <c r="D958" s="64"/>
      <c r="E958" s="144" t="s">
        <v>6771</v>
      </c>
      <c r="F958" s="92"/>
      <c r="G958" s="92"/>
      <c r="H958" s="96" t="s">
        <v>6773</v>
      </c>
      <c r="I958" s="92"/>
      <c r="J958" s="191"/>
      <c r="K958" s="459"/>
      <c r="L958" s="121"/>
      <c r="M958" s="192"/>
      <c r="N958" s="193"/>
    </row>
    <row r="959" spans="2:15" hidden="1">
      <c r="B959" s="358"/>
      <c r="C959" s="64"/>
      <c r="D959" s="64"/>
      <c r="E959" s="162">
        <v>5</v>
      </c>
      <c r="F959" s="92"/>
      <c r="G959" s="92"/>
      <c r="H959" s="133">
        <v>0</v>
      </c>
      <c r="I959" s="92"/>
      <c r="J959" s="191"/>
      <c r="K959" s="459">
        <f>H959</f>
        <v>0</v>
      </c>
      <c r="L959" s="121"/>
      <c r="M959" s="192"/>
      <c r="N959" s="193"/>
    </row>
    <row r="960" spans="2:15" hidden="1">
      <c r="B960" s="358"/>
      <c r="C960" s="64"/>
      <c r="D960" s="64"/>
      <c r="E960" s="162">
        <v>6.3</v>
      </c>
      <c r="F960" s="92"/>
      <c r="G960" s="92"/>
      <c r="H960" s="133">
        <v>0</v>
      </c>
      <c r="I960" s="92"/>
      <c r="J960" s="191"/>
      <c r="K960" s="459">
        <f t="shared" ref="K960:K963" si="44">H960</f>
        <v>0</v>
      </c>
      <c r="L960" s="121"/>
      <c r="M960" s="192"/>
      <c r="N960" s="193"/>
    </row>
    <row r="961" spans="1:16" hidden="1">
      <c r="B961" s="358"/>
      <c r="C961" s="64"/>
      <c r="D961" s="64"/>
      <c r="E961" s="162">
        <v>8</v>
      </c>
      <c r="F961" s="92"/>
      <c r="G961" s="92"/>
      <c r="H961" s="133">
        <v>0</v>
      </c>
      <c r="I961" s="92"/>
      <c r="J961" s="191"/>
      <c r="K961" s="459">
        <f t="shared" si="44"/>
        <v>0</v>
      </c>
      <c r="L961" s="121"/>
      <c r="M961" s="192"/>
      <c r="N961" s="193"/>
    </row>
    <row r="962" spans="1:16" hidden="1">
      <c r="B962" s="358"/>
      <c r="C962" s="64"/>
      <c r="D962" s="64"/>
      <c r="E962" s="162">
        <v>10</v>
      </c>
      <c r="F962" s="92"/>
      <c r="G962" s="92"/>
      <c r="H962" s="133">
        <v>0</v>
      </c>
      <c r="I962" s="92"/>
      <c r="J962" s="191"/>
      <c r="K962" s="459">
        <f t="shared" si="44"/>
        <v>0</v>
      </c>
      <c r="L962" s="121"/>
      <c r="M962" s="192"/>
      <c r="N962" s="193"/>
    </row>
    <row r="963" spans="1:16" hidden="1">
      <c r="B963" s="358"/>
      <c r="C963" s="64"/>
      <c r="D963" s="64"/>
      <c r="E963" s="162">
        <v>12.5</v>
      </c>
      <c r="F963" s="92"/>
      <c r="G963" s="92"/>
      <c r="H963" s="133">
        <v>0</v>
      </c>
      <c r="I963" s="92"/>
      <c r="J963" s="191"/>
      <c r="K963" s="459">
        <f t="shared" si="44"/>
        <v>0</v>
      </c>
      <c r="L963" s="121"/>
      <c r="M963" s="192"/>
      <c r="N963" s="193"/>
    </row>
    <row r="964" spans="1:16" hidden="1">
      <c r="B964" s="358"/>
      <c r="C964" s="64"/>
      <c r="D964" s="64"/>
      <c r="E964" s="200"/>
      <c r="F964" s="92"/>
      <c r="G964" s="92"/>
      <c r="H964" s="92"/>
      <c r="I964" s="92"/>
      <c r="J964" s="191"/>
      <c r="K964" s="459"/>
      <c r="L964" s="121"/>
      <c r="M964" s="192"/>
      <c r="N964" s="193"/>
    </row>
    <row r="965" spans="1:16" hidden="1">
      <c r="B965" s="358"/>
      <c r="C965" s="64"/>
      <c r="D965" s="64"/>
      <c r="E965" s="200"/>
      <c r="F965" s="92"/>
      <c r="G965" s="92"/>
      <c r="H965" s="92"/>
      <c r="I965" s="92"/>
      <c r="J965" s="191"/>
      <c r="K965" s="459"/>
      <c r="L965" s="121"/>
      <c r="M965" s="192"/>
      <c r="N965" s="193"/>
    </row>
    <row r="966" spans="1:16" ht="15" hidden="1">
      <c r="B966" s="358"/>
      <c r="C966" s="64"/>
      <c r="D966" s="64"/>
      <c r="E966" s="207" t="s">
        <v>6173</v>
      </c>
      <c r="F966" s="92"/>
      <c r="G966" s="92"/>
      <c r="H966" s="92"/>
      <c r="I966" s="92"/>
      <c r="J966" s="191"/>
      <c r="K966" s="460">
        <f>SUM(K968:K969)</f>
        <v>0</v>
      </c>
      <c r="L966" s="121" t="s">
        <v>97</v>
      </c>
      <c r="M966" s="192"/>
      <c r="N966" s="193"/>
    </row>
    <row r="967" spans="1:16" ht="25.5" hidden="1">
      <c r="B967" s="358"/>
      <c r="C967" s="64"/>
      <c r="D967" s="64"/>
      <c r="E967" s="148" t="s">
        <v>6755</v>
      </c>
      <c r="F967" s="349" t="s">
        <v>6641</v>
      </c>
      <c r="G967" s="92"/>
      <c r="H967" s="92"/>
      <c r="I967" s="92"/>
      <c r="J967" s="191"/>
      <c r="K967" s="459"/>
      <c r="L967" s="121"/>
      <c r="M967" s="192"/>
      <c r="N967" s="193"/>
    </row>
    <row r="968" spans="1:16" hidden="1">
      <c r="B968" s="358"/>
      <c r="C968" s="64"/>
      <c r="D968" s="64"/>
      <c r="E968" s="200">
        <f>K922+K928+K933</f>
        <v>0</v>
      </c>
      <c r="F968" s="92">
        <f>H924</f>
        <v>1</v>
      </c>
      <c r="G968" s="92"/>
      <c r="H968" s="92"/>
      <c r="I968" s="92"/>
      <c r="J968" s="191"/>
      <c r="K968" s="132">
        <f>E968*F968</f>
        <v>0</v>
      </c>
      <c r="L968" s="121"/>
      <c r="M968" s="192"/>
      <c r="N968" s="193"/>
    </row>
    <row r="969" spans="1:16" ht="13.5" thickBot="1">
      <c r="B969" s="358"/>
      <c r="C969" s="64"/>
      <c r="D969" s="64"/>
      <c r="E969" s="200"/>
      <c r="F969" s="92"/>
      <c r="G969" s="92"/>
      <c r="H969" s="92"/>
      <c r="I969" s="92"/>
      <c r="J969" s="191"/>
      <c r="K969" s="463"/>
      <c r="L969" s="121"/>
      <c r="M969" s="192"/>
      <c r="N969" s="193"/>
    </row>
    <row r="970" spans="1:16" ht="13.5" thickBot="1">
      <c r="A970" s="657" t="s">
        <v>6447</v>
      </c>
      <c r="B970" s="366"/>
      <c r="C970" s="170"/>
      <c r="D970" s="170"/>
      <c r="E970" s="685" t="s">
        <v>12635</v>
      </c>
      <c r="F970" s="686"/>
      <c r="G970" s="686"/>
      <c r="H970" s="686"/>
      <c r="I970" s="686"/>
      <c r="J970" s="687"/>
      <c r="K970" s="458"/>
      <c r="L970" s="127"/>
      <c r="M970" s="175"/>
      <c r="N970" s="199"/>
    </row>
    <row r="971" spans="1:16">
      <c r="B971" s="358"/>
      <c r="C971" s="64"/>
      <c r="D971" s="64"/>
      <c r="E971" s="200"/>
      <c r="F971" s="92"/>
      <c r="G971" s="92"/>
      <c r="H971" s="92"/>
      <c r="I971" s="92"/>
      <c r="J971" s="191"/>
      <c r="K971" s="459"/>
      <c r="L971" s="121"/>
      <c r="M971" s="192" t="s">
        <v>6776</v>
      </c>
      <c r="N971" s="193"/>
    </row>
    <row r="972" spans="1:16" ht="54.75" customHeight="1">
      <c r="B972" s="358"/>
      <c r="C972" s="64">
        <v>72110</v>
      </c>
      <c r="D972" s="142" t="s">
        <v>11</v>
      </c>
      <c r="E972" s="673" t="str">
        <f>IFERROR(VLOOKUP($C972,'2-SINAPI NOVEMBRO 2017'!$A$1:$D$11398,2,0),IFERROR(VLOOKUP($C972,'3-COMPO.ADM.PRF '!$B$11:$I$886,4,0),""))</f>
        <v>ESTRUTURA METALICA EM TESOURAS OU TRELICAS, VAO LIVRE DE 12M, FORNECIMENTO E MONTAGEM, NAO SENDO CONSIDERADOS OS FECHAMENTOS METALICOS, AS COLUNAS, OS SERVICOS GERAIS EM ALVENARIA E CONCRETO, AS TELHAS DE COBERTURA E A PINTURA DE ACABAMENTO</v>
      </c>
      <c r="F972" s="674"/>
      <c r="G972" s="674"/>
      <c r="H972" s="674"/>
      <c r="I972" s="674"/>
      <c r="J972" s="675"/>
      <c r="K972" s="460">
        <f>SUM(K974:K977)</f>
        <v>682.06000000000006</v>
      </c>
      <c r="L972" s="106" t="s">
        <v>97</v>
      </c>
      <c r="M972" s="93">
        <f>SUM(M974:M975)</f>
        <v>0</v>
      </c>
      <c r="N972" s="140" t="s">
        <v>6774</v>
      </c>
      <c r="P972" s="333">
        <f>10*K972</f>
        <v>6820.6</v>
      </c>
    </row>
    <row r="973" spans="1:16" ht="25.5">
      <c r="B973" s="358"/>
      <c r="C973" s="64"/>
      <c r="D973" s="64"/>
      <c r="E973" s="163" t="s">
        <v>12610</v>
      </c>
      <c r="F973" s="349" t="s">
        <v>12611</v>
      </c>
      <c r="G973" s="96" t="s">
        <v>6775</v>
      </c>
      <c r="H973" s="92"/>
      <c r="I973" s="96"/>
      <c r="J973" s="191"/>
      <c r="K973" s="459"/>
      <c r="L973" s="121"/>
      <c r="M973" s="192"/>
      <c r="N973" s="193"/>
    </row>
    <row r="974" spans="1:16" ht="25.5">
      <c r="B974" s="358" t="s">
        <v>13584</v>
      </c>
      <c r="C974" s="64"/>
      <c r="D974" s="64"/>
      <c r="E974" s="190">
        <f>K233</f>
        <v>682.06000000000006</v>
      </c>
      <c r="F974" s="133">
        <v>1</v>
      </c>
      <c r="G974" s="92">
        <v>15</v>
      </c>
      <c r="H974" s="92"/>
      <c r="I974" s="92"/>
      <c r="J974" s="191"/>
      <c r="K974" s="459">
        <f>E974*F974</f>
        <v>682.06000000000006</v>
      </c>
      <c r="L974" s="121"/>
      <c r="M974" s="192"/>
      <c r="N974" s="193"/>
    </row>
    <row r="975" spans="1:16" hidden="1">
      <c r="B975" s="358" t="s">
        <v>13585</v>
      </c>
      <c r="C975" s="64"/>
      <c r="D975" s="64"/>
      <c r="E975" s="190">
        <v>252.75</v>
      </c>
      <c r="F975" s="133">
        <v>0</v>
      </c>
      <c r="G975" s="92">
        <v>15</v>
      </c>
      <c r="H975" s="92"/>
      <c r="I975" s="92"/>
      <c r="J975" s="191"/>
      <c r="K975" s="459">
        <f t="shared" ref="K975:K977" si="45">E975*F975</f>
        <v>0</v>
      </c>
      <c r="L975" s="121"/>
      <c r="M975" s="192"/>
      <c r="N975" s="193"/>
    </row>
    <row r="976" spans="1:16" hidden="1">
      <c r="B976" s="358" t="s">
        <v>13586</v>
      </c>
      <c r="C976" s="64"/>
      <c r="D976" s="64"/>
      <c r="E976" s="190">
        <v>0</v>
      </c>
      <c r="F976" s="133">
        <v>0</v>
      </c>
      <c r="G976" s="576">
        <v>15</v>
      </c>
      <c r="H976" s="576"/>
      <c r="I976" s="576"/>
      <c r="J976" s="191"/>
      <c r="K976" s="459">
        <f t="shared" si="45"/>
        <v>0</v>
      </c>
      <c r="L976" s="574"/>
      <c r="M976" s="192"/>
      <c r="N976" s="193"/>
    </row>
    <row r="977" spans="2:14" hidden="1">
      <c r="B977" s="358" t="s">
        <v>13587</v>
      </c>
      <c r="C977" s="64"/>
      <c r="D977" s="64"/>
      <c r="E977" s="190">
        <v>235.3</v>
      </c>
      <c r="F977" s="133">
        <v>0</v>
      </c>
      <c r="G977" s="92">
        <v>15</v>
      </c>
      <c r="H977" s="92"/>
      <c r="I977" s="92"/>
      <c r="J977" s="191"/>
      <c r="K977" s="459">
        <f t="shared" si="45"/>
        <v>0</v>
      </c>
      <c r="L977" s="121"/>
      <c r="M977" s="192"/>
      <c r="N977" s="193"/>
    </row>
    <row r="978" spans="2:14">
      <c r="B978" s="358"/>
      <c r="C978" s="64"/>
      <c r="D978" s="64"/>
      <c r="E978" s="200"/>
      <c r="F978" s="92"/>
      <c r="G978" s="92"/>
      <c r="H978" s="92"/>
      <c r="I978" s="92"/>
      <c r="J978" s="191"/>
      <c r="K978" s="459"/>
      <c r="L978" s="121"/>
      <c r="M978" s="192"/>
      <c r="N978" s="193"/>
    </row>
    <row r="979" spans="2:14" ht="60.75" customHeight="1">
      <c r="B979" s="358"/>
      <c r="C979" s="64">
        <v>92580</v>
      </c>
      <c r="D979" s="142" t="s">
        <v>11</v>
      </c>
      <c r="E979" s="673" t="str">
        <f>IFERROR(VLOOKUP($C979,'2-SINAPI NOVEMBRO 2017'!$A$1:$D$11398,2,0),IFERROR(VLOOKUP($C979,'3-COMPO.ADM.PRF '!$B$11:$I$886,4,0),""))</f>
        <v>TRAMA DE AÇO COMPOSTA POR TERÇAS PARA TELHADOS DE ATÉ 2 ÁGUAS PARA TELHA ONDULADA DE FIBROCIMENTO, METÁLICA, PLÁSTICA OU TERMOACÚSTICA, INCLUSO TRANSPORTE VERTICAL. AF_12/2015</v>
      </c>
      <c r="F979" s="674"/>
      <c r="G979" s="674"/>
      <c r="H979" s="674"/>
      <c r="I979" s="674"/>
      <c r="J979" s="675"/>
      <c r="K979" s="460">
        <f>K972</f>
        <v>682.06000000000006</v>
      </c>
      <c r="L979" s="106" t="s">
        <v>97</v>
      </c>
      <c r="M979" s="183"/>
      <c r="N979" s="193"/>
    </row>
    <row r="980" spans="2:14">
      <c r="B980" s="358"/>
      <c r="C980" s="64"/>
      <c r="D980" s="64"/>
      <c r="E980" s="200"/>
      <c r="F980" s="92"/>
      <c r="G980" s="92"/>
      <c r="H980" s="92"/>
      <c r="I980" s="92"/>
      <c r="J980" s="191"/>
      <c r="K980" s="459"/>
      <c r="L980" s="121"/>
      <c r="M980" s="192"/>
      <c r="N980" s="193"/>
    </row>
    <row r="981" spans="2:14" ht="43.5" customHeight="1">
      <c r="B981" s="358"/>
      <c r="C981" s="64" t="s">
        <v>12499</v>
      </c>
      <c r="D981" s="142" t="s">
        <v>11</v>
      </c>
      <c r="E981" s="673" t="str">
        <f>IFERROR(VLOOKUP($C981,'2-SINAPI NOVEMBRO 2017'!$A$1:$D$11398,2,0),IFERROR(VLOOKUP($C981,'3-COMPO.ADM.PRF '!$B$11:$I$886,4,0),""))</f>
        <v>PINTURA ESMALTE FOSCO, DUAS DEMAOS, SOBRE SUPERFICIE METALICA, INCLUSO UMA DEMAO DE FUNDO ANTICORROSIVO. UTILIZACAO DE REVOLVER ( AR-COMPRIMIDO).</v>
      </c>
      <c r="F981" s="674"/>
      <c r="G981" s="674"/>
      <c r="H981" s="674"/>
      <c r="I981" s="674"/>
      <c r="J981" s="675"/>
      <c r="K981" s="460">
        <f>SUM(K983:K985)</f>
        <v>730.86500000000001</v>
      </c>
      <c r="L981" s="106" t="s">
        <v>97</v>
      </c>
      <c r="M981" s="192"/>
      <c r="N981" s="193"/>
    </row>
    <row r="982" spans="2:14">
      <c r="B982" s="358"/>
      <c r="C982" s="64"/>
      <c r="D982" s="64"/>
      <c r="E982" s="163" t="s">
        <v>6638</v>
      </c>
      <c r="F982" s="349" t="s">
        <v>6637</v>
      </c>
      <c r="G982" s="92"/>
      <c r="H982" s="92"/>
      <c r="I982" s="92"/>
      <c r="J982" s="191"/>
      <c r="K982" s="459"/>
      <c r="L982" s="121"/>
      <c r="M982" s="192"/>
      <c r="N982" s="193"/>
    </row>
    <row r="983" spans="2:14" ht="25.5">
      <c r="B983" s="358" t="str">
        <f>B974</f>
        <v xml:space="preserve">CONSIDERADO TOADA A AREA DE ESTRUTURA DEMOLIDA </v>
      </c>
      <c r="C983" s="64"/>
      <c r="D983" s="64"/>
      <c r="E983" s="223">
        <f t="shared" ref="E983:F984" si="46">E974</f>
        <v>682.06000000000006</v>
      </c>
      <c r="F983" s="107">
        <f t="shared" si="46"/>
        <v>1</v>
      </c>
      <c r="G983" s="92"/>
      <c r="H983" s="92"/>
      <c r="I983" s="92"/>
      <c r="J983" s="191"/>
      <c r="K983" s="459">
        <f>E983*F983</f>
        <v>682.06000000000006</v>
      </c>
      <c r="L983" s="121"/>
      <c r="M983" s="192"/>
      <c r="N983" s="193"/>
    </row>
    <row r="984" spans="2:14">
      <c r="B984" s="358" t="str">
        <f>B975</f>
        <v>BLOCO2</v>
      </c>
      <c r="C984" s="64"/>
      <c r="D984" s="64"/>
      <c r="E984" s="223">
        <f t="shared" si="46"/>
        <v>252.75</v>
      </c>
      <c r="F984" s="261">
        <v>0.1</v>
      </c>
      <c r="G984" s="92"/>
      <c r="H984" s="92"/>
      <c r="I984" s="92"/>
      <c r="J984" s="191"/>
      <c r="K984" s="459">
        <f>E984*F984</f>
        <v>25.275000000000002</v>
      </c>
      <c r="L984" s="121"/>
      <c r="M984" s="192"/>
      <c r="N984" s="193"/>
    </row>
    <row r="985" spans="2:14">
      <c r="B985" s="358" t="str">
        <f>B977</f>
        <v>BLOCO4</v>
      </c>
      <c r="C985" s="64"/>
      <c r="D985" s="64"/>
      <c r="E985" s="223">
        <f>E977</f>
        <v>235.3</v>
      </c>
      <c r="F985" s="261">
        <v>0.1</v>
      </c>
      <c r="G985" s="576"/>
      <c r="H985" s="576"/>
      <c r="I985" s="576"/>
      <c r="J985" s="191"/>
      <c r="K985" s="459">
        <f>E985*F985</f>
        <v>23.53</v>
      </c>
      <c r="L985" s="574"/>
      <c r="M985" s="192"/>
      <c r="N985" s="193"/>
    </row>
    <row r="986" spans="2:14">
      <c r="B986" s="358"/>
      <c r="C986" s="64"/>
      <c r="D986" s="64"/>
      <c r="E986" s="164"/>
      <c r="F986" s="92"/>
      <c r="G986" s="92"/>
      <c r="H986" s="92"/>
      <c r="I986" s="92"/>
      <c r="J986" s="191"/>
      <c r="K986" s="459"/>
      <c r="L986" s="121"/>
      <c r="M986" s="192"/>
      <c r="N986" s="193"/>
    </row>
    <row r="987" spans="2:14" ht="31.5" hidden="1" customHeight="1">
      <c r="B987" s="358"/>
      <c r="C987" s="64"/>
      <c r="D987" s="64"/>
      <c r="E987" s="673" t="s">
        <v>6778</v>
      </c>
      <c r="F987" s="674"/>
      <c r="G987" s="674"/>
      <c r="H987" s="674"/>
      <c r="I987" s="674"/>
      <c r="J987" s="675"/>
      <c r="K987" s="460">
        <f>SUM(K989:K990)</f>
        <v>0</v>
      </c>
      <c r="L987" s="106" t="s">
        <v>97</v>
      </c>
      <c r="M987" s="192"/>
      <c r="N987" s="193"/>
    </row>
    <row r="988" spans="2:14" hidden="1">
      <c r="B988" s="358"/>
      <c r="C988" s="64"/>
      <c r="D988" s="64"/>
      <c r="E988" s="163" t="s">
        <v>6638</v>
      </c>
      <c r="F988" s="349" t="s">
        <v>6637</v>
      </c>
      <c r="G988" s="92"/>
      <c r="H988" s="92"/>
      <c r="I988" s="92"/>
      <c r="J988" s="191"/>
      <c r="K988" s="459"/>
      <c r="L988" s="121"/>
      <c r="M988" s="192"/>
      <c r="N988" s="193"/>
    </row>
    <row r="989" spans="2:14" hidden="1">
      <c r="B989" s="358" t="s">
        <v>6761</v>
      </c>
      <c r="C989" s="64"/>
      <c r="D989" s="64"/>
      <c r="E989" s="223">
        <f>E974</f>
        <v>682.06000000000006</v>
      </c>
      <c r="F989" s="107">
        <v>0</v>
      </c>
      <c r="G989" s="92"/>
      <c r="H989" s="92"/>
      <c r="I989" s="92"/>
      <c r="J989" s="191"/>
      <c r="K989" s="459">
        <f>E989*F989</f>
        <v>0</v>
      </c>
      <c r="L989" s="121"/>
      <c r="M989" s="192"/>
      <c r="N989" s="193"/>
    </row>
    <row r="990" spans="2:14" hidden="1">
      <c r="B990" s="358" t="s">
        <v>6777</v>
      </c>
      <c r="C990" s="64"/>
      <c r="D990" s="64"/>
      <c r="E990" s="223">
        <f>E975</f>
        <v>252.75</v>
      </c>
      <c r="F990" s="107">
        <v>0</v>
      </c>
      <c r="G990" s="92"/>
      <c r="H990" s="92"/>
      <c r="I990" s="92"/>
      <c r="J990" s="191"/>
      <c r="K990" s="459">
        <f>E990*F990</f>
        <v>0</v>
      </c>
      <c r="L990" s="121"/>
      <c r="M990" s="192"/>
      <c r="N990" s="193"/>
    </row>
    <row r="991" spans="2:14" hidden="1">
      <c r="B991" s="358"/>
      <c r="C991" s="64"/>
      <c r="D991" s="64"/>
      <c r="E991" s="164"/>
      <c r="F991" s="92"/>
      <c r="G991" s="92"/>
      <c r="H991" s="92"/>
      <c r="I991" s="92"/>
      <c r="J991" s="191"/>
      <c r="K991" s="459"/>
      <c r="L991" s="121"/>
      <c r="M991" s="192"/>
      <c r="N991" s="193"/>
    </row>
    <row r="992" spans="2:14" ht="13.5" thickBot="1">
      <c r="B992" s="358"/>
      <c r="C992" s="64"/>
      <c r="D992" s="64"/>
      <c r="E992" s="200"/>
      <c r="F992" s="92"/>
      <c r="G992" s="92"/>
      <c r="H992" s="92"/>
      <c r="I992" s="92"/>
      <c r="J992" s="191"/>
      <c r="K992" s="459"/>
      <c r="L992" s="121"/>
      <c r="M992" s="192"/>
      <c r="N992" s="193"/>
    </row>
    <row r="993" spans="1:14" ht="13.5" thickBot="1">
      <c r="A993" s="657" t="s">
        <v>6448</v>
      </c>
      <c r="B993" s="359"/>
      <c r="C993" s="170"/>
      <c r="D993" s="170"/>
      <c r="E993" s="685" t="s">
        <v>13534</v>
      </c>
      <c r="F993" s="686"/>
      <c r="G993" s="686"/>
      <c r="H993" s="686"/>
      <c r="I993" s="686"/>
      <c r="J993" s="687"/>
      <c r="K993" s="458"/>
      <c r="L993" s="127"/>
      <c r="M993" s="175"/>
      <c r="N993" s="199"/>
    </row>
    <row r="994" spans="1:14" s="268" customFormat="1" ht="15" customHeight="1">
      <c r="B994" s="366"/>
      <c r="C994" s="174"/>
      <c r="D994" s="174"/>
      <c r="E994" s="219"/>
      <c r="F994" s="99"/>
      <c r="G994" s="99"/>
      <c r="H994" s="99"/>
      <c r="I994" s="99"/>
      <c r="J994" s="248"/>
      <c r="K994" s="458"/>
      <c r="L994" s="127"/>
      <c r="M994" s="222"/>
      <c r="N994" s="267"/>
    </row>
    <row r="995" spans="1:14" ht="37.5" customHeight="1">
      <c r="B995" s="367"/>
      <c r="C995" s="176">
        <v>94443</v>
      </c>
      <c r="D995" s="64" t="s">
        <v>11</v>
      </c>
      <c r="E995" s="673" t="str">
        <f>IFERROR(VLOOKUP($C995,'2-SINAPI NOVEMBRO 2017'!$A$1:$D$11398,2,0),IFERROR(VLOOKUP($C995,'3-COMPO.ADM.PRF '!$B$11:$I$886,4,0),""))</f>
        <v>TELHAMENTO COM TELHA CERÂMICA DE ENCAIXE, TIPO ROMANA, COM MAIS DE 2 ÁGUAS, INCLUSO TRANSPORTE VERTICAL. AF_06/2016</v>
      </c>
      <c r="F995" s="674"/>
      <c r="G995" s="674"/>
      <c r="H995" s="674"/>
      <c r="I995" s="674"/>
      <c r="J995" s="675"/>
      <c r="K995" s="460">
        <f>SUM(K997:K1000)</f>
        <v>1369.2318394473048</v>
      </c>
      <c r="L995" s="106" t="s">
        <v>97</v>
      </c>
      <c r="M995" s="192"/>
      <c r="N995" s="193"/>
    </row>
    <row r="996" spans="1:14" ht="38.25">
      <c r="B996" s="358" t="s">
        <v>6785</v>
      </c>
      <c r="C996" s="64"/>
      <c r="D996" s="64"/>
      <c r="E996" s="163" t="s">
        <v>12714</v>
      </c>
      <c r="F996" s="349" t="s">
        <v>6637</v>
      </c>
      <c r="G996" s="349" t="s">
        <v>6781</v>
      </c>
      <c r="H996" s="96" t="s">
        <v>6782</v>
      </c>
      <c r="I996" s="349" t="s">
        <v>6780</v>
      </c>
      <c r="J996" s="350" t="s">
        <v>12612</v>
      </c>
      <c r="K996" s="459"/>
      <c r="L996" s="121"/>
      <c r="M996" s="192"/>
      <c r="N996" s="193"/>
    </row>
    <row r="997" spans="1:14">
      <c r="B997" s="358" t="s">
        <v>13588</v>
      </c>
      <c r="C997" s="64"/>
      <c r="D997" s="64"/>
      <c r="E997" s="190">
        <v>1328.35</v>
      </c>
      <c r="F997" s="133">
        <v>1</v>
      </c>
      <c r="G997" s="139">
        <v>0.25</v>
      </c>
      <c r="H997" s="92">
        <f t="shared" ref="H997:H1000" si="47">E997*G997</f>
        <v>332.08749999999998</v>
      </c>
      <c r="I997" s="92">
        <f t="shared" ref="I997:I1000" si="48">SQRT(E997^2+H997^2)</f>
        <v>1369.2318394473048</v>
      </c>
      <c r="J997" s="191"/>
      <c r="K997" s="459">
        <f t="shared" ref="K997:K1000" si="49">F997*I997</f>
        <v>1369.2318394473048</v>
      </c>
      <c r="L997" s="121"/>
      <c r="M997" s="192"/>
      <c r="N997" s="193"/>
    </row>
    <row r="998" spans="1:14">
      <c r="B998" s="358"/>
      <c r="C998" s="64"/>
      <c r="D998" s="64"/>
      <c r="E998" s="190">
        <v>0</v>
      </c>
      <c r="F998" s="133">
        <v>1</v>
      </c>
      <c r="G998" s="139">
        <v>0.3</v>
      </c>
      <c r="H998" s="92">
        <f t="shared" si="47"/>
        <v>0</v>
      </c>
      <c r="I998" s="92">
        <f t="shared" si="48"/>
        <v>0</v>
      </c>
      <c r="J998" s="191"/>
      <c r="K998" s="459">
        <f t="shared" si="49"/>
        <v>0</v>
      </c>
      <c r="L998" s="121"/>
      <c r="M998" s="192"/>
      <c r="N998" s="193"/>
    </row>
    <row r="999" spans="1:14">
      <c r="B999" s="358"/>
      <c r="C999" s="64"/>
      <c r="D999" s="64"/>
      <c r="E999" s="190">
        <v>0</v>
      </c>
      <c r="F999" s="133">
        <v>1</v>
      </c>
      <c r="G999" s="139">
        <v>0.3</v>
      </c>
      <c r="H999" s="576">
        <f t="shared" si="47"/>
        <v>0</v>
      </c>
      <c r="I999" s="576">
        <f t="shared" si="48"/>
        <v>0</v>
      </c>
      <c r="J999" s="191"/>
      <c r="K999" s="459">
        <f t="shared" si="49"/>
        <v>0</v>
      </c>
      <c r="L999" s="574"/>
      <c r="M999" s="192"/>
      <c r="N999" s="193"/>
    </row>
    <row r="1000" spans="1:14">
      <c r="B1000" s="358"/>
      <c r="C1000" s="64"/>
      <c r="D1000" s="64"/>
      <c r="E1000" s="190">
        <v>0</v>
      </c>
      <c r="F1000" s="133">
        <v>1</v>
      </c>
      <c r="G1000" s="139">
        <v>0.3</v>
      </c>
      <c r="H1000" s="576">
        <f t="shared" si="47"/>
        <v>0</v>
      </c>
      <c r="I1000" s="576">
        <f t="shared" si="48"/>
        <v>0</v>
      </c>
      <c r="J1000" s="191"/>
      <c r="K1000" s="459">
        <f t="shared" si="49"/>
        <v>0</v>
      </c>
      <c r="L1000" s="574"/>
      <c r="M1000" s="192"/>
      <c r="N1000" s="193"/>
    </row>
    <row r="1001" spans="1:14">
      <c r="B1001" s="358"/>
      <c r="C1001" s="64"/>
      <c r="D1001" s="64"/>
      <c r="E1001" s="200"/>
      <c r="F1001" s="92"/>
      <c r="G1001" s="139"/>
      <c r="H1001" s="92"/>
      <c r="I1001" s="92"/>
      <c r="J1001" s="191"/>
      <c r="K1001" s="459"/>
      <c r="L1001" s="121"/>
      <c r="M1001" s="192"/>
      <c r="N1001" s="193"/>
    </row>
    <row r="1002" spans="1:14">
      <c r="B1002" s="358"/>
      <c r="C1002" s="64"/>
      <c r="D1002" s="64"/>
      <c r="E1002" s="200"/>
      <c r="F1002" s="92"/>
      <c r="G1002" s="139"/>
      <c r="H1002" s="92"/>
      <c r="I1002" s="92"/>
      <c r="J1002" s="191"/>
      <c r="K1002" s="459"/>
      <c r="L1002" s="121"/>
      <c r="M1002" s="192"/>
      <c r="N1002" s="193"/>
    </row>
    <row r="1003" spans="1:14" ht="45.75" customHeight="1">
      <c r="B1003" s="358"/>
      <c r="C1003" s="64">
        <v>94228</v>
      </c>
      <c r="D1003" s="64" t="s">
        <v>11</v>
      </c>
      <c r="E1003" s="673" t="str">
        <f>IFERROR(VLOOKUP($C1003,'2-SINAPI NOVEMBRO 2017'!$A$1:$D$11398,2,0),IFERROR(VLOOKUP($C1003,'3-COMPO.ADM.PRF '!$B$11:$I$886,4,0),""))</f>
        <v>CALHA EM CHAPA DE AÇO GALVANIZADO NÚMERO 24, DESENVOLVIMENTO DE 50 CM, INCLUSO TRANSPORTE VERTICAL. AF_06/2016</v>
      </c>
      <c r="F1003" s="674"/>
      <c r="G1003" s="674"/>
      <c r="H1003" s="674"/>
      <c r="I1003" s="674"/>
      <c r="J1003" s="675"/>
      <c r="K1003" s="460">
        <f>SUM(K1005:K1008)</f>
        <v>74.83</v>
      </c>
      <c r="L1003" s="106" t="s">
        <v>6040</v>
      </c>
      <c r="M1003" s="192"/>
      <c r="N1003" s="193"/>
    </row>
    <row r="1004" spans="1:14">
      <c r="B1004" s="358"/>
      <c r="C1004" s="64"/>
      <c r="D1004" s="64"/>
      <c r="E1004" s="144" t="s">
        <v>6532</v>
      </c>
      <c r="F1004" s="96" t="s">
        <v>6757</v>
      </c>
      <c r="G1004" s="92"/>
      <c r="H1004" s="92"/>
      <c r="I1004" s="92"/>
      <c r="J1004" s="191"/>
      <c r="K1004" s="459"/>
      <c r="L1004" s="121"/>
      <c r="M1004" s="192"/>
      <c r="N1004" s="193"/>
    </row>
    <row r="1005" spans="1:14">
      <c r="B1005" s="358" t="s">
        <v>13556</v>
      </c>
      <c r="C1005" s="64"/>
      <c r="D1005" s="64"/>
      <c r="E1005" s="190">
        <f>11.61*3+10+30</f>
        <v>74.83</v>
      </c>
      <c r="F1005" s="133">
        <v>1</v>
      </c>
      <c r="G1005" s="92"/>
      <c r="H1005" s="92"/>
      <c r="I1005" s="92"/>
      <c r="J1005" s="191"/>
      <c r="K1005" s="459">
        <f>E1005*F1005</f>
        <v>74.83</v>
      </c>
      <c r="L1005" s="121"/>
      <c r="M1005" s="192"/>
      <c r="N1005" s="193"/>
    </row>
    <row r="1006" spans="1:14" hidden="1">
      <c r="B1006" s="358"/>
      <c r="C1006" s="64"/>
      <c r="D1006" s="64"/>
      <c r="E1006" s="190">
        <v>0</v>
      </c>
      <c r="F1006" s="133">
        <v>1</v>
      </c>
      <c r="G1006" s="92"/>
      <c r="H1006" s="92"/>
      <c r="I1006" s="92"/>
      <c r="J1006" s="191"/>
      <c r="K1006" s="459">
        <f>E1006*F1006</f>
        <v>0</v>
      </c>
      <c r="L1006" s="121"/>
      <c r="M1006" s="192"/>
      <c r="N1006" s="193"/>
    </row>
    <row r="1007" spans="1:14" hidden="1">
      <c r="B1007" s="358"/>
      <c r="C1007" s="64"/>
      <c r="D1007" s="64"/>
      <c r="E1007" s="190">
        <v>0</v>
      </c>
      <c r="F1007" s="133">
        <v>1</v>
      </c>
      <c r="G1007" s="92"/>
      <c r="H1007" s="92"/>
      <c r="I1007" s="92"/>
      <c r="J1007" s="191"/>
      <c r="K1007" s="459">
        <f>E1007*F1007</f>
        <v>0</v>
      </c>
      <c r="L1007" s="121"/>
      <c r="M1007" s="192"/>
      <c r="N1007" s="193"/>
    </row>
    <row r="1008" spans="1:14">
      <c r="B1008" s="358"/>
      <c r="C1008" s="64"/>
      <c r="D1008" s="64"/>
      <c r="E1008" s="200"/>
      <c r="F1008" s="92"/>
      <c r="G1008" s="92"/>
      <c r="H1008" s="92"/>
      <c r="I1008" s="92"/>
      <c r="J1008" s="191"/>
      <c r="K1008" s="459"/>
      <c r="L1008" s="121"/>
      <c r="M1008" s="192"/>
      <c r="N1008" s="193"/>
    </row>
    <row r="1009" spans="2:14" ht="39" hidden="1" customHeight="1">
      <c r="B1009" s="358"/>
      <c r="C1009" s="64">
        <v>94231</v>
      </c>
      <c r="D1009" s="64" t="s">
        <v>11</v>
      </c>
      <c r="E1009" s="673" t="str">
        <f>IFERROR(VLOOKUP($C1009,'2-SINAPI NOVEMBRO 2017'!$A$1:$D$11398,2,0),IFERROR(VLOOKUP($C1009,'3-COMPO.ADM.PRF '!$B$11:$I$886,4,0),""))</f>
        <v>RUFO EM CHAPA DE AÇO GALVANIZADO NÚMERO 24, CORTE DE 25 CM, INCLUSO TRANSPORTE VERTICAL. AF_06/2016</v>
      </c>
      <c r="F1009" s="674"/>
      <c r="G1009" s="674"/>
      <c r="H1009" s="674"/>
      <c r="I1009" s="674"/>
      <c r="J1009" s="675"/>
      <c r="K1009" s="460">
        <f>SUM(K1011:K1014)</f>
        <v>0</v>
      </c>
      <c r="L1009" s="106" t="s">
        <v>6040</v>
      </c>
      <c r="M1009" s="192"/>
      <c r="N1009" s="193"/>
    </row>
    <row r="1010" spans="2:14" hidden="1">
      <c r="B1010" s="358"/>
      <c r="C1010" s="64"/>
      <c r="D1010" s="64"/>
      <c r="E1010" s="144" t="s">
        <v>6532</v>
      </c>
      <c r="F1010" s="96" t="s">
        <v>6757</v>
      </c>
      <c r="G1010" s="92"/>
      <c r="H1010" s="92"/>
      <c r="I1010" s="92"/>
      <c r="J1010" s="191"/>
      <c r="K1010" s="459"/>
      <c r="L1010" s="121"/>
      <c r="M1010" s="192"/>
      <c r="N1010" s="193"/>
    </row>
    <row r="1011" spans="2:14" hidden="1">
      <c r="B1011" s="358"/>
      <c r="C1011" s="64"/>
      <c r="D1011" s="64"/>
      <c r="E1011" s="190">
        <v>0</v>
      </c>
      <c r="F1011" s="133">
        <v>0</v>
      </c>
      <c r="G1011" s="92"/>
      <c r="H1011" s="92"/>
      <c r="I1011" s="92"/>
      <c r="J1011" s="191"/>
      <c r="K1011" s="459">
        <f>E1011*F1011</f>
        <v>0</v>
      </c>
      <c r="L1011" s="121"/>
      <c r="M1011" s="192"/>
      <c r="N1011" s="193"/>
    </row>
    <row r="1012" spans="2:14" hidden="1">
      <c r="B1012" s="358"/>
      <c r="C1012" s="64"/>
      <c r="D1012" s="64"/>
      <c r="E1012" s="190">
        <v>0</v>
      </c>
      <c r="F1012" s="133">
        <v>0</v>
      </c>
      <c r="G1012" s="92"/>
      <c r="H1012" s="92"/>
      <c r="I1012" s="92"/>
      <c r="J1012" s="191"/>
      <c r="K1012" s="459">
        <f>E1012*F1012</f>
        <v>0</v>
      </c>
      <c r="L1012" s="121"/>
      <c r="M1012" s="192"/>
      <c r="N1012" s="193"/>
    </row>
    <row r="1013" spans="2:14" hidden="1">
      <c r="B1013" s="358"/>
      <c r="C1013" s="64"/>
      <c r="D1013" s="64"/>
      <c r="E1013" s="190">
        <v>0</v>
      </c>
      <c r="F1013" s="133">
        <v>0</v>
      </c>
      <c r="G1013" s="92"/>
      <c r="H1013" s="92"/>
      <c r="I1013" s="92"/>
      <c r="J1013" s="191"/>
      <c r="K1013" s="459">
        <f>E1013*F1013</f>
        <v>0</v>
      </c>
      <c r="L1013" s="121"/>
      <c r="M1013" s="192"/>
      <c r="N1013" s="193"/>
    </row>
    <row r="1014" spans="2:14" hidden="1">
      <c r="B1014" s="358"/>
      <c r="C1014" s="64"/>
      <c r="D1014" s="64"/>
      <c r="E1014" s="190">
        <v>0</v>
      </c>
      <c r="F1014" s="133">
        <v>0</v>
      </c>
      <c r="G1014" s="92"/>
      <c r="H1014" s="92"/>
      <c r="I1014" s="92"/>
      <c r="J1014" s="191"/>
      <c r="K1014" s="459">
        <f>E1014*F1014</f>
        <v>0</v>
      </c>
      <c r="L1014" s="121"/>
      <c r="M1014" s="192"/>
      <c r="N1014" s="193"/>
    </row>
    <row r="1015" spans="2:14">
      <c r="B1015" s="358"/>
      <c r="C1015" s="64"/>
      <c r="D1015" s="64"/>
      <c r="E1015" s="200"/>
      <c r="F1015" s="92"/>
      <c r="G1015" s="92"/>
      <c r="H1015" s="92"/>
      <c r="I1015" s="92"/>
      <c r="J1015" s="191"/>
      <c r="K1015" s="459"/>
      <c r="L1015" s="121"/>
      <c r="M1015" s="192"/>
      <c r="N1015" s="193"/>
    </row>
    <row r="1016" spans="2:14" ht="37.5" customHeight="1">
      <c r="B1016" s="358"/>
      <c r="C1016" s="176">
        <v>94221</v>
      </c>
      <c r="D1016" s="64" t="s">
        <v>11</v>
      </c>
      <c r="E1016" s="673" t="str">
        <f>IFERROR(VLOOKUP($C1016,'2-SINAPI NOVEMBRO 2017'!$A$1:$D$11398,2,0),IFERROR(VLOOKUP($C1016,'3-COMPO.ADM.PRF '!$B$11:$I$886,4,0),""))</f>
        <v>CUMEEIRA PARA TELHA CERÂMICA EMBOÇADA COM ARGAMASSA TRAÇO 1:2:9 (CIMENTO, CAL E AREIA) PARA TELHADOS COM ATÉ 2 ÁGUAS, INCLUSO TRANSPORTE VERTICAL. AF_06/2016</v>
      </c>
      <c r="F1016" s="674"/>
      <c r="G1016" s="674"/>
      <c r="H1016" s="674"/>
      <c r="I1016" s="674"/>
      <c r="J1016" s="675"/>
      <c r="K1016" s="460">
        <f>SUM(K1018:K1020)</f>
        <v>145.80000000000001</v>
      </c>
      <c r="L1016" s="106" t="s">
        <v>6040</v>
      </c>
      <c r="M1016" s="192"/>
      <c r="N1016" s="193"/>
    </row>
    <row r="1017" spans="2:14">
      <c r="B1017" s="358"/>
      <c r="C1017" s="64"/>
      <c r="D1017" s="64"/>
      <c r="E1017" s="144" t="s">
        <v>6532</v>
      </c>
      <c r="F1017" s="96" t="s">
        <v>6757</v>
      </c>
      <c r="G1017" s="92"/>
      <c r="H1017" s="92"/>
      <c r="I1017" s="92"/>
      <c r="J1017" s="191"/>
      <c r="K1017" s="459"/>
      <c r="L1017" s="121"/>
      <c r="M1017" s="192"/>
      <c r="N1017" s="193"/>
    </row>
    <row r="1018" spans="2:14">
      <c r="B1018" s="358" t="s">
        <v>13557</v>
      </c>
      <c r="C1018" s="64"/>
      <c r="D1018" s="64"/>
      <c r="E1018" s="190">
        <v>145.80000000000001</v>
      </c>
      <c r="F1018" s="133">
        <v>1</v>
      </c>
      <c r="G1018" s="92"/>
      <c r="H1018" s="92"/>
      <c r="I1018" s="92"/>
      <c r="J1018" s="191"/>
      <c r="K1018" s="459">
        <f>E1018*F1018</f>
        <v>145.80000000000001</v>
      </c>
      <c r="L1018" s="121"/>
      <c r="M1018" s="192"/>
      <c r="N1018" s="193"/>
    </row>
    <row r="1019" spans="2:14" hidden="1">
      <c r="B1019" s="358"/>
      <c r="C1019" s="64"/>
      <c r="D1019" s="64"/>
      <c r="E1019" s="190">
        <v>0</v>
      </c>
      <c r="F1019" s="133">
        <v>1</v>
      </c>
      <c r="G1019" s="92"/>
      <c r="H1019" s="92"/>
      <c r="I1019" s="92"/>
      <c r="J1019" s="191"/>
      <c r="K1019" s="459">
        <f>E1019*F1019</f>
        <v>0</v>
      </c>
      <c r="L1019" s="121"/>
      <c r="M1019" s="192"/>
      <c r="N1019" s="193"/>
    </row>
    <row r="1020" spans="2:14" hidden="1">
      <c r="B1020" s="358"/>
      <c r="C1020" s="64"/>
      <c r="D1020" s="64"/>
      <c r="E1020" s="190">
        <v>0</v>
      </c>
      <c r="F1020" s="133">
        <v>1</v>
      </c>
      <c r="G1020" s="92"/>
      <c r="H1020" s="92"/>
      <c r="I1020" s="92"/>
      <c r="J1020" s="191"/>
      <c r="K1020" s="459">
        <f>E1020*F1020</f>
        <v>0</v>
      </c>
      <c r="L1020" s="121"/>
      <c r="M1020" s="192"/>
      <c r="N1020" s="193"/>
    </row>
    <row r="1021" spans="2:14">
      <c r="B1021" s="358"/>
      <c r="C1021" s="64"/>
      <c r="D1021" s="64"/>
      <c r="E1021" s="200"/>
      <c r="F1021" s="92"/>
      <c r="G1021" s="92"/>
      <c r="H1021" s="92"/>
      <c r="I1021" s="92"/>
      <c r="J1021" s="191"/>
      <c r="K1021" s="459"/>
      <c r="L1021" s="121"/>
      <c r="M1021" s="192"/>
      <c r="N1021" s="193"/>
    </row>
    <row r="1022" spans="2:14" ht="15" hidden="1">
      <c r="B1022" s="358"/>
      <c r="C1022" s="64"/>
      <c r="D1022" s="64"/>
      <c r="E1022" s="673" t="s">
        <v>6791</v>
      </c>
      <c r="F1022" s="674"/>
      <c r="G1022" s="674"/>
      <c r="H1022" s="674"/>
      <c r="I1022" s="674"/>
      <c r="J1022" s="675"/>
      <c r="K1022" s="460">
        <f>SUM(K1024:K1025)</f>
        <v>0</v>
      </c>
      <c r="L1022" s="106" t="s">
        <v>6040</v>
      </c>
      <c r="M1022" s="192"/>
      <c r="N1022" s="193"/>
    </row>
    <row r="1023" spans="2:14" hidden="1">
      <c r="B1023" s="358"/>
      <c r="C1023" s="64"/>
      <c r="D1023" s="64"/>
      <c r="E1023" s="144" t="s">
        <v>6532</v>
      </c>
      <c r="F1023" s="96" t="s">
        <v>6757</v>
      </c>
      <c r="G1023" s="92"/>
      <c r="H1023" s="92"/>
      <c r="I1023" s="92"/>
      <c r="J1023" s="191"/>
      <c r="K1023" s="459"/>
      <c r="L1023" s="121"/>
      <c r="M1023" s="192"/>
      <c r="N1023" s="193"/>
    </row>
    <row r="1024" spans="2:14" hidden="1">
      <c r="B1024" s="358" t="s">
        <v>6783</v>
      </c>
      <c r="C1024" s="64"/>
      <c r="D1024" s="64"/>
      <c r="E1024" s="190">
        <v>0</v>
      </c>
      <c r="F1024" s="133">
        <v>0</v>
      </c>
      <c r="G1024" s="92"/>
      <c r="H1024" s="92"/>
      <c r="I1024" s="92"/>
      <c r="J1024" s="191"/>
      <c r="K1024" s="459">
        <f>E1024*F1024</f>
        <v>0</v>
      </c>
      <c r="L1024" s="121"/>
      <c r="M1024" s="192"/>
      <c r="N1024" s="193"/>
    </row>
    <row r="1025" spans="1:14" hidden="1">
      <c r="B1025" s="358" t="s">
        <v>6784</v>
      </c>
      <c r="C1025" s="64"/>
      <c r="D1025" s="64"/>
      <c r="E1025" s="190">
        <v>0</v>
      </c>
      <c r="F1025" s="133">
        <v>0</v>
      </c>
      <c r="G1025" s="92"/>
      <c r="H1025" s="92"/>
      <c r="I1025" s="92"/>
      <c r="J1025" s="191"/>
      <c r="K1025" s="459">
        <f>E1025*F1025</f>
        <v>0</v>
      </c>
      <c r="L1025" s="121"/>
      <c r="M1025" s="192"/>
      <c r="N1025" s="193"/>
    </row>
    <row r="1026" spans="1:14" hidden="1">
      <c r="B1026" s="358"/>
      <c r="C1026" s="64"/>
      <c r="D1026" s="64"/>
      <c r="E1026" s="200"/>
      <c r="F1026" s="92"/>
      <c r="G1026" s="92"/>
      <c r="H1026" s="92"/>
      <c r="I1026" s="92"/>
      <c r="J1026" s="191"/>
      <c r="K1026" s="459"/>
      <c r="L1026" s="121"/>
      <c r="M1026" s="192"/>
      <c r="N1026" s="193"/>
    </row>
    <row r="1027" spans="1:14" ht="15" hidden="1">
      <c r="B1027" s="358"/>
      <c r="C1027" s="64"/>
      <c r="D1027" s="64"/>
      <c r="E1027" s="673" t="s">
        <v>6792</v>
      </c>
      <c r="F1027" s="674"/>
      <c r="G1027" s="674"/>
      <c r="H1027" s="674"/>
      <c r="I1027" s="674"/>
      <c r="J1027" s="675"/>
      <c r="K1027" s="460">
        <f>SUM(K1029:K1030)</f>
        <v>0</v>
      </c>
      <c r="L1027" s="106" t="s">
        <v>6040</v>
      </c>
      <c r="M1027" s="192"/>
      <c r="N1027" s="193"/>
    </row>
    <row r="1028" spans="1:14" hidden="1">
      <c r="B1028" s="358"/>
      <c r="C1028" s="64"/>
      <c r="D1028" s="64"/>
      <c r="E1028" s="144" t="s">
        <v>6532</v>
      </c>
      <c r="F1028" s="96" t="s">
        <v>6757</v>
      </c>
      <c r="G1028" s="92"/>
      <c r="H1028" s="92"/>
      <c r="I1028" s="92"/>
      <c r="J1028" s="191"/>
      <c r="K1028" s="459"/>
      <c r="L1028" s="121"/>
      <c r="M1028" s="192"/>
      <c r="N1028" s="193"/>
    </row>
    <row r="1029" spans="1:14" hidden="1">
      <c r="B1029" s="358" t="s">
        <v>6783</v>
      </c>
      <c r="C1029" s="64"/>
      <c r="D1029" s="64"/>
      <c r="E1029" s="190">
        <v>0</v>
      </c>
      <c r="F1029" s="133">
        <v>0</v>
      </c>
      <c r="G1029" s="92"/>
      <c r="H1029" s="92"/>
      <c r="I1029" s="92"/>
      <c r="J1029" s="191"/>
      <c r="K1029" s="459">
        <f>E1029*F1029</f>
        <v>0</v>
      </c>
      <c r="L1029" s="121"/>
      <c r="M1029" s="192"/>
      <c r="N1029" s="193"/>
    </row>
    <row r="1030" spans="1:14" hidden="1">
      <c r="B1030" s="358" t="s">
        <v>6784</v>
      </c>
      <c r="C1030" s="64"/>
      <c r="D1030" s="64"/>
      <c r="E1030" s="190">
        <v>0</v>
      </c>
      <c r="F1030" s="133">
        <v>0</v>
      </c>
      <c r="G1030" s="92"/>
      <c r="H1030" s="92"/>
      <c r="I1030" s="92"/>
      <c r="J1030" s="191"/>
      <c r="K1030" s="459">
        <f>E1030*F1030</f>
        <v>0</v>
      </c>
      <c r="L1030" s="121"/>
      <c r="M1030" s="192"/>
      <c r="N1030" s="193"/>
    </row>
    <row r="1031" spans="1:14" hidden="1">
      <c r="B1031" s="358"/>
      <c r="C1031" s="64"/>
      <c r="D1031" s="64"/>
      <c r="E1031" s="206"/>
      <c r="F1031" s="92"/>
      <c r="G1031" s="92"/>
      <c r="H1031" s="92"/>
      <c r="I1031" s="92"/>
      <c r="J1031" s="191"/>
      <c r="K1031" s="459"/>
      <c r="L1031" s="106"/>
      <c r="M1031" s="192"/>
      <c r="N1031" s="193"/>
    </row>
    <row r="1032" spans="1:14" ht="15" hidden="1">
      <c r="B1032" s="358"/>
      <c r="C1032" s="176" t="e">
        <f>'3-COMPO.ADM.PRF '!#REF!</f>
        <v>#REF!</v>
      </c>
      <c r="D1032" s="64" t="s">
        <v>6992</v>
      </c>
      <c r="E1032" s="673" t="s">
        <v>12613</v>
      </c>
      <c r="F1032" s="674"/>
      <c r="G1032" s="674"/>
      <c r="H1032" s="674"/>
      <c r="I1032" s="674"/>
      <c r="J1032" s="675"/>
      <c r="K1032" s="460">
        <f>SUM(K1034:K1037)</f>
        <v>0</v>
      </c>
      <c r="L1032" s="106" t="s">
        <v>6040</v>
      </c>
      <c r="M1032" s="192"/>
      <c r="N1032" s="193"/>
    </row>
    <row r="1033" spans="1:14" hidden="1">
      <c r="B1033" s="358"/>
      <c r="C1033" s="64"/>
      <c r="D1033" s="64"/>
      <c r="E1033" s="144" t="s">
        <v>6532</v>
      </c>
      <c r="F1033" s="96" t="s">
        <v>6757</v>
      </c>
      <c r="G1033" s="92"/>
      <c r="H1033" s="92"/>
      <c r="I1033" s="92"/>
      <c r="J1033" s="191" t="s">
        <v>12617</v>
      </c>
      <c r="K1033" s="459"/>
      <c r="L1033" s="121"/>
      <c r="M1033" s="192"/>
      <c r="N1033" s="193"/>
    </row>
    <row r="1034" spans="1:14" hidden="1">
      <c r="B1034" s="358" t="s">
        <v>12614</v>
      </c>
      <c r="C1034" s="64"/>
      <c r="D1034" s="64"/>
      <c r="E1034" s="190">
        <v>0</v>
      </c>
      <c r="F1034" s="133">
        <v>0</v>
      </c>
      <c r="G1034" s="92"/>
      <c r="H1034" s="92"/>
      <c r="I1034" s="92"/>
      <c r="J1034" s="191"/>
      <c r="K1034" s="459">
        <f>E1034*F1034-J1034</f>
        <v>0</v>
      </c>
      <c r="L1034" s="121"/>
      <c r="M1034" s="192"/>
      <c r="N1034" s="193"/>
    </row>
    <row r="1035" spans="1:14" hidden="1">
      <c r="B1035" s="358" t="s">
        <v>12615</v>
      </c>
      <c r="C1035" s="64"/>
      <c r="D1035" s="64"/>
      <c r="E1035" s="190">
        <v>0</v>
      </c>
      <c r="F1035" s="133">
        <v>0</v>
      </c>
      <c r="G1035" s="92"/>
      <c r="H1035" s="92"/>
      <c r="I1035" s="92"/>
      <c r="J1035" s="191"/>
      <c r="K1035" s="459">
        <f>E1035*F1035-J1035</f>
        <v>0</v>
      </c>
      <c r="L1035" s="121"/>
      <c r="M1035" s="192"/>
      <c r="N1035" s="193"/>
    </row>
    <row r="1036" spans="1:14" hidden="1">
      <c r="B1036" s="358" t="s">
        <v>12616</v>
      </c>
      <c r="C1036" s="64"/>
      <c r="D1036" s="64"/>
      <c r="E1036" s="190">
        <v>0</v>
      </c>
      <c r="F1036" s="133">
        <v>0</v>
      </c>
      <c r="G1036" s="92"/>
      <c r="H1036" s="92"/>
      <c r="I1036" s="92"/>
      <c r="J1036" s="191"/>
      <c r="K1036" s="459">
        <f>E1036*F1036</f>
        <v>0</v>
      </c>
      <c r="L1036" s="121"/>
      <c r="M1036" s="192"/>
      <c r="N1036" s="193"/>
    </row>
    <row r="1037" spans="1:14" hidden="1">
      <c r="B1037" s="358" t="s">
        <v>12618</v>
      </c>
      <c r="C1037" s="64"/>
      <c r="D1037" s="64"/>
      <c r="E1037" s="190">
        <v>0</v>
      </c>
      <c r="F1037" s="133">
        <v>0</v>
      </c>
      <c r="G1037" s="92"/>
      <c r="H1037" s="92"/>
      <c r="I1037" s="92"/>
      <c r="J1037" s="191"/>
      <c r="K1037" s="459">
        <f>E1037*F1037</f>
        <v>0</v>
      </c>
      <c r="L1037" s="121"/>
      <c r="M1037" s="192"/>
      <c r="N1037" s="193"/>
    </row>
    <row r="1038" spans="1:14" hidden="1">
      <c r="B1038" s="358"/>
      <c r="C1038" s="64"/>
      <c r="D1038" s="64"/>
      <c r="E1038" s="190"/>
      <c r="F1038" s="133"/>
      <c r="G1038" s="92"/>
      <c r="H1038" s="92"/>
      <c r="I1038" s="92"/>
      <c r="J1038" s="191"/>
      <c r="K1038" s="459"/>
      <c r="L1038" s="121"/>
      <c r="M1038" s="192"/>
      <c r="N1038" s="193"/>
    </row>
    <row r="1039" spans="1:14" ht="13.5" thickBot="1">
      <c r="B1039" s="358"/>
      <c r="C1039" s="64"/>
      <c r="D1039" s="64"/>
      <c r="E1039" s="200"/>
      <c r="F1039" s="92"/>
      <c r="G1039" s="92"/>
      <c r="H1039" s="92"/>
      <c r="I1039" s="92"/>
      <c r="J1039" s="191"/>
      <c r="K1039" s="459"/>
      <c r="L1039" s="121"/>
      <c r="M1039" s="192"/>
      <c r="N1039" s="193"/>
    </row>
    <row r="1040" spans="1:14" ht="22.5" customHeight="1" thickBot="1">
      <c r="A1040" s="657" t="s">
        <v>6449</v>
      </c>
      <c r="B1040" s="366" t="s">
        <v>12619</v>
      </c>
      <c r="C1040" s="170"/>
      <c r="D1040" s="170"/>
      <c r="E1040" s="685" t="s">
        <v>12787</v>
      </c>
      <c r="F1040" s="686"/>
      <c r="G1040" s="686"/>
      <c r="H1040" s="686"/>
      <c r="I1040" s="686"/>
      <c r="J1040" s="687"/>
      <c r="K1040" s="458"/>
      <c r="L1040" s="127"/>
      <c r="M1040" s="168" t="s">
        <v>12717</v>
      </c>
      <c r="N1040" s="379" t="s">
        <v>6851</v>
      </c>
    </row>
    <row r="1041" spans="2:14">
      <c r="B1041" s="368"/>
      <c r="C1041" s="170"/>
      <c r="D1041" s="170"/>
      <c r="E1041" s="219"/>
      <c r="F1041" s="127"/>
      <c r="G1041" s="127"/>
      <c r="H1041" s="127"/>
      <c r="I1041" s="127"/>
      <c r="J1041" s="269"/>
      <c r="K1041" s="458"/>
      <c r="L1041" s="127"/>
      <c r="M1041" s="184"/>
      <c r="N1041" s="380"/>
    </row>
    <row r="1042" spans="2:14">
      <c r="B1042" s="368"/>
      <c r="C1042" s="170"/>
      <c r="D1042" s="170"/>
      <c r="E1042" s="219"/>
      <c r="F1042" s="127"/>
      <c r="G1042" s="127"/>
      <c r="H1042" s="127"/>
      <c r="I1042" s="127"/>
      <c r="J1042" s="269"/>
      <c r="K1042" s="458"/>
      <c r="L1042" s="127"/>
      <c r="M1042" s="184"/>
      <c r="N1042" s="380"/>
    </row>
    <row r="1043" spans="2:14" ht="45" customHeight="1">
      <c r="B1043" s="367"/>
      <c r="C1043" s="176" t="str">
        <f>'3-COMPO.ADM.PRF '!B95</f>
        <v>COMP 006</v>
      </c>
      <c r="D1043" s="64" t="s">
        <v>6992</v>
      </c>
      <c r="E1043" s="673" t="str">
        <f>IFERROR(VLOOKUP($C1043,'2-SINAPI NOVEMBRO 2017'!$A$1:$D$11398,2,0),IFERROR(VLOOKUP($C1043,'3-COMPO.ADM.PRF '!$B$11:$I$886,4,0),""))</f>
        <v>PORTA DE ABRIR EM CHAPA DE AÇO #16 TIPO DOBRADA, COM FECHADURA E BARRA DE ABRIR - FORNECIMENTO E INSTALAÇÃO</v>
      </c>
      <c r="F1043" s="674"/>
      <c r="G1043" s="674"/>
      <c r="H1043" s="674"/>
      <c r="I1043" s="674"/>
      <c r="J1043" s="675"/>
      <c r="K1043" s="460">
        <f>SUM(K1045:K1046)</f>
        <v>3.3600000000000003</v>
      </c>
      <c r="L1043" s="106" t="s">
        <v>97</v>
      </c>
      <c r="M1043" s="192"/>
      <c r="N1043" s="193"/>
    </row>
    <row r="1044" spans="2:14">
      <c r="B1044" s="368"/>
      <c r="C1044" s="170"/>
      <c r="D1044" s="170"/>
      <c r="E1044" s="163" t="s">
        <v>6637</v>
      </c>
      <c r="F1044" s="123" t="s">
        <v>6643</v>
      </c>
      <c r="G1044" s="123" t="s">
        <v>6135</v>
      </c>
      <c r="H1044" s="138"/>
      <c r="I1044" s="138"/>
      <c r="J1044" s="167"/>
      <c r="K1044" s="459"/>
      <c r="L1044" s="127"/>
      <c r="M1044" s="184"/>
      <c r="N1044" s="380"/>
    </row>
    <row r="1045" spans="2:14">
      <c r="B1045" s="368"/>
      <c r="C1045" s="170"/>
      <c r="D1045" s="170"/>
      <c r="E1045" s="190">
        <v>0.8</v>
      </c>
      <c r="F1045" s="133">
        <v>2.1</v>
      </c>
      <c r="G1045" s="137">
        <v>2</v>
      </c>
      <c r="H1045" s="92"/>
      <c r="I1045" s="94"/>
      <c r="J1045" s="218"/>
      <c r="K1045" s="459">
        <f>E1045*F1045*G1045</f>
        <v>3.3600000000000003</v>
      </c>
      <c r="L1045" s="127"/>
      <c r="M1045" s="184">
        <f>(E1045+0.5)*G1045</f>
        <v>2.6</v>
      </c>
      <c r="N1045" s="380"/>
    </row>
    <row r="1046" spans="2:14">
      <c r="B1046" s="368"/>
      <c r="C1046" s="170"/>
      <c r="D1046" s="170"/>
      <c r="E1046" s="219"/>
      <c r="F1046" s="127"/>
      <c r="G1046" s="127"/>
      <c r="H1046" s="127"/>
      <c r="I1046" s="127"/>
      <c r="J1046" s="269"/>
      <c r="K1046" s="458"/>
      <c r="L1046" s="127"/>
      <c r="M1046" s="184"/>
      <c r="N1046" s="380"/>
    </row>
    <row r="1047" spans="2:14" ht="39.75" customHeight="1">
      <c r="B1047" s="368"/>
      <c r="C1047" s="176">
        <v>91341</v>
      </c>
      <c r="D1047" s="64" t="s">
        <v>11</v>
      </c>
      <c r="E1047" s="673" t="str">
        <f>IFERROR(VLOOKUP($C1047,'2-SINAPI NOVEMBRO 2017'!$A$1:$D$11398,2,0),IFERROR(VLOOKUP($C1047,'3-COMPO.ADM.PRF '!$B$11:$I$886,4,0),""))</f>
        <v>PORTA EM ALUMÍNIO DE ABRIR TIPO VENEZIANA COM GUARNIÇÃO, FIXAÇÃO COM PARAFUSOS - FORNECIMENTO E INSTALAÇÃO. AF_08/2015</v>
      </c>
      <c r="F1047" s="674"/>
      <c r="G1047" s="674"/>
      <c r="H1047" s="674"/>
      <c r="I1047" s="674"/>
      <c r="J1047" s="675"/>
      <c r="K1047" s="460">
        <f>SUM(K1049:K1050)</f>
        <v>21.6</v>
      </c>
      <c r="L1047" s="106" t="s">
        <v>97</v>
      </c>
      <c r="M1047" s="184"/>
      <c r="N1047" s="380"/>
    </row>
    <row r="1048" spans="2:14">
      <c r="B1048" s="368"/>
      <c r="C1048" s="170"/>
      <c r="D1048" s="170"/>
      <c r="E1048" s="163" t="s">
        <v>6637</v>
      </c>
      <c r="F1048" s="123" t="s">
        <v>6643</v>
      </c>
      <c r="G1048" s="123" t="s">
        <v>6135</v>
      </c>
      <c r="H1048" s="138"/>
      <c r="I1048" s="138"/>
      <c r="J1048" s="167"/>
      <c r="K1048" s="459"/>
      <c r="L1048" s="127"/>
      <c r="M1048" s="184"/>
      <c r="N1048" s="380"/>
    </row>
    <row r="1049" spans="2:14">
      <c r="B1049" s="362" t="s">
        <v>13558</v>
      </c>
      <c r="C1049" s="170"/>
      <c r="D1049" s="170"/>
      <c r="E1049" s="190">
        <v>0.9</v>
      </c>
      <c r="F1049" s="133">
        <v>1.8</v>
      </c>
      <c r="G1049" s="137">
        <v>4</v>
      </c>
      <c r="H1049" s="92"/>
      <c r="I1049" s="94"/>
      <c r="J1049" s="218"/>
      <c r="K1049" s="459">
        <f>E1049*F1049*G1049</f>
        <v>6.48</v>
      </c>
      <c r="L1049" s="127"/>
      <c r="M1049" s="184"/>
      <c r="N1049" s="380"/>
    </row>
    <row r="1050" spans="2:14">
      <c r="B1050" s="362" t="s">
        <v>12731</v>
      </c>
      <c r="C1050" s="170"/>
      <c r="D1050" s="170"/>
      <c r="E1050" s="190">
        <v>0.7</v>
      </c>
      <c r="F1050" s="133">
        <v>1.8</v>
      </c>
      <c r="G1050" s="137">
        <v>12</v>
      </c>
      <c r="H1050" s="92"/>
      <c r="I1050" s="94"/>
      <c r="J1050" s="218"/>
      <c r="K1050" s="459">
        <f t="shared" ref="K1050" si="50">E1050*F1050*G1050</f>
        <v>15.120000000000001</v>
      </c>
      <c r="L1050" s="127"/>
      <c r="M1050" s="184"/>
      <c r="N1050" s="380"/>
    </row>
    <row r="1051" spans="2:14">
      <c r="B1051" s="368"/>
      <c r="C1051" s="170"/>
      <c r="D1051" s="170"/>
      <c r="E1051" s="219"/>
      <c r="F1051" s="127"/>
      <c r="G1051" s="127"/>
      <c r="H1051" s="127"/>
      <c r="I1051" s="127"/>
      <c r="J1051" s="269"/>
      <c r="K1051" s="458"/>
      <c r="L1051" s="127"/>
      <c r="M1051" s="184"/>
      <c r="N1051" s="380"/>
    </row>
    <row r="1052" spans="2:14" ht="36.75" customHeight="1">
      <c r="B1052" s="367"/>
      <c r="C1052" s="176">
        <v>94559</v>
      </c>
      <c r="D1052" s="64" t="s">
        <v>11</v>
      </c>
      <c r="E1052" s="673" t="str">
        <f>IFERROR(VLOOKUP($C1052,'2-SINAPI NOVEMBRO 2017'!$A$1:$D$11398,2,0),IFERROR(VLOOKUP($C1052,'3-COMPO.ADM.PRF '!$B$11:$I$886,4,0),""))</f>
        <v>JANELA DE AÇO BASCULANTE, FIXAÇÃO COM ARGAMASSA, SEM VIDROS, PADRONIZADA. AF_07/2016</v>
      </c>
      <c r="F1052" s="674"/>
      <c r="G1052" s="674"/>
      <c r="H1052" s="674"/>
      <c r="I1052" s="674"/>
      <c r="J1052" s="675"/>
      <c r="K1052" s="460">
        <f>SUM(K1054:K1055)</f>
        <v>7.25</v>
      </c>
      <c r="L1052" s="106" t="s">
        <v>97</v>
      </c>
      <c r="M1052" s="192"/>
      <c r="N1052" s="193"/>
    </row>
    <row r="1053" spans="2:14">
      <c r="B1053" s="368"/>
      <c r="C1053" s="170"/>
      <c r="D1053" s="170"/>
      <c r="E1053" s="163" t="s">
        <v>6637</v>
      </c>
      <c r="F1053" s="123" t="s">
        <v>6643</v>
      </c>
      <c r="G1053" s="123" t="s">
        <v>6135</v>
      </c>
      <c r="H1053" s="138"/>
      <c r="I1053" s="138"/>
      <c r="J1053" s="167"/>
      <c r="K1053" s="459"/>
      <c r="L1053" s="127"/>
      <c r="M1053" s="184"/>
      <c r="N1053" s="380"/>
    </row>
    <row r="1054" spans="2:14">
      <c r="B1054" s="368"/>
      <c r="C1054" s="170"/>
      <c r="D1054" s="170"/>
      <c r="E1054" s="190">
        <v>1.5</v>
      </c>
      <c r="F1054" s="133">
        <v>0.5</v>
      </c>
      <c r="G1054" s="137">
        <v>7</v>
      </c>
      <c r="H1054" s="92"/>
      <c r="I1054" s="94"/>
      <c r="J1054" s="218"/>
      <c r="K1054" s="459">
        <f>E1054*F1054*G1054</f>
        <v>5.25</v>
      </c>
      <c r="L1054" s="127"/>
      <c r="M1054" s="184">
        <f>(E1054+0.5)*G1054</f>
        <v>14</v>
      </c>
      <c r="N1054" s="380"/>
    </row>
    <row r="1055" spans="2:14">
      <c r="B1055" s="368"/>
      <c r="C1055" s="170"/>
      <c r="D1055" s="170"/>
      <c r="E1055" s="190">
        <v>1</v>
      </c>
      <c r="F1055" s="133">
        <v>0.5</v>
      </c>
      <c r="G1055" s="137">
        <v>4</v>
      </c>
      <c r="H1055" s="92"/>
      <c r="I1055" s="94"/>
      <c r="J1055" s="218"/>
      <c r="K1055" s="459">
        <f t="shared" ref="K1055" si="51">E1055*F1055*G1055</f>
        <v>2</v>
      </c>
      <c r="L1055" s="127"/>
      <c r="M1055" s="184">
        <f>(E1055+0.5)*G1055</f>
        <v>6</v>
      </c>
      <c r="N1055" s="380"/>
    </row>
    <row r="1056" spans="2:14">
      <c r="B1056" s="368"/>
      <c r="C1056" s="170"/>
      <c r="D1056" s="170"/>
      <c r="E1056" s="219"/>
      <c r="F1056" s="127"/>
      <c r="G1056" s="127"/>
      <c r="H1056" s="127"/>
      <c r="I1056" s="127"/>
      <c r="J1056" s="269"/>
      <c r="K1056" s="458"/>
      <c r="L1056" s="127"/>
      <c r="M1056" s="184"/>
      <c r="N1056" s="380"/>
    </row>
    <row r="1057" spans="2:14">
      <c r="B1057" s="368"/>
      <c r="C1057" s="170"/>
      <c r="D1057" s="170"/>
      <c r="E1057" s="219"/>
      <c r="F1057" s="127"/>
      <c r="G1057" s="127"/>
      <c r="H1057" s="127"/>
      <c r="I1057" s="127"/>
      <c r="J1057" s="269"/>
      <c r="K1057" s="458"/>
      <c r="L1057" s="127"/>
      <c r="M1057" s="184"/>
      <c r="N1057" s="380"/>
    </row>
    <row r="1058" spans="2:14" ht="47.25" customHeight="1">
      <c r="B1058" s="368"/>
      <c r="C1058" s="176">
        <v>94562</v>
      </c>
      <c r="D1058" s="64" t="s">
        <v>11</v>
      </c>
      <c r="E1058" s="673" t="str">
        <f>IFERROR(VLOOKUP($C1058,'2-SINAPI NOVEMBRO 2017'!$A$1:$D$11398,2,0),IFERROR(VLOOKUP($C1058,'3-COMPO.ADM.PRF '!$B$11:$I$886,4,0),""))</f>
        <v>JANELA DE AÇO DE CORRER, 4 FOLHAS, FIXAÇÃO COM ARGAMASSA, SEM VIDROS, PADRONIZADA. AF_07/2016</v>
      </c>
      <c r="F1058" s="674"/>
      <c r="G1058" s="674"/>
      <c r="H1058" s="674"/>
      <c r="I1058" s="674"/>
      <c r="J1058" s="675"/>
      <c r="K1058" s="460">
        <f>SUM(K1060:K1060)</f>
        <v>90</v>
      </c>
      <c r="L1058" s="106" t="s">
        <v>97</v>
      </c>
      <c r="M1058" s="184"/>
      <c r="N1058" s="380"/>
    </row>
    <row r="1059" spans="2:14">
      <c r="B1059" s="368"/>
      <c r="C1059" s="170"/>
      <c r="D1059" s="170"/>
      <c r="E1059" s="163" t="s">
        <v>6637</v>
      </c>
      <c r="F1059" s="123" t="s">
        <v>6643</v>
      </c>
      <c r="G1059" s="123" t="s">
        <v>6135</v>
      </c>
      <c r="H1059" s="138"/>
      <c r="I1059" s="138"/>
      <c r="J1059" s="167"/>
      <c r="K1059" s="459"/>
      <c r="L1059" s="127"/>
      <c r="M1059" s="184"/>
      <c r="N1059" s="380"/>
    </row>
    <row r="1060" spans="2:14">
      <c r="B1060" s="368"/>
      <c r="C1060" s="170"/>
      <c r="D1060" s="170"/>
      <c r="E1060" s="190">
        <v>2</v>
      </c>
      <c r="F1060" s="133">
        <v>1</v>
      </c>
      <c r="G1060" s="137">
        <v>45</v>
      </c>
      <c r="H1060" s="92"/>
      <c r="I1060" s="94"/>
      <c r="J1060" s="218"/>
      <c r="K1060" s="459">
        <f>E1060*F1060*G1060</f>
        <v>90</v>
      </c>
      <c r="L1060" s="127"/>
      <c r="M1060" s="184">
        <f>(E1060+0.5)*G1060</f>
        <v>112.5</v>
      </c>
      <c r="N1060" s="380"/>
    </row>
    <row r="1061" spans="2:14">
      <c r="B1061" s="368"/>
      <c r="C1061" s="170"/>
      <c r="D1061" s="170"/>
      <c r="E1061" s="219"/>
      <c r="F1061" s="127"/>
      <c r="G1061" s="127"/>
      <c r="H1061" s="127"/>
      <c r="I1061" s="127"/>
      <c r="J1061" s="269"/>
      <c r="K1061" s="458"/>
      <c r="L1061" s="127"/>
      <c r="M1061" s="184"/>
      <c r="N1061" s="380"/>
    </row>
    <row r="1062" spans="2:14">
      <c r="B1062" s="368"/>
      <c r="C1062" s="170"/>
      <c r="D1062" s="170"/>
      <c r="E1062" s="219"/>
      <c r="F1062" s="127"/>
      <c r="G1062" s="127"/>
      <c r="H1062" s="127"/>
      <c r="I1062" s="127"/>
      <c r="J1062" s="269"/>
      <c r="K1062" s="458"/>
      <c r="L1062" s="127"/>
      <c r="M1062" s="184"/>
      <c r="N1062" s="380"/>
    </row>
    <row r="1063" spans="2:14" ht="64.5" hidden="1" customHeight="1">
      <c r="B1063" s="358"/>
      <c r="C1063" s="64"/>
      <c r="D1063" s="64"/>
      <c r="E1063" s="695" t="s">
        <v>6846</v>
      </c>
      <c r="F1063" s="696"/>
      <c r="G1063" s="696"/>
      <c r="H1063" s="696"/>
      <c r="I1063" s="696"/>
      <c r="J1063" s="697"/>
      <c r="K1063" s="460">
        <f>SUM(K1065)</f>
        <v>0</v>
      </c>
      <c r="L1063" s="121" t="s">
        <v>97</v>
      </c>
      <c r="M1063" s="192"/>
      <c r="N1063" s="193"/>
    </row>
    <row r="1064" spans="2:14" ht="12.75" hidden="1" customHeight="1">
      <c r="B1064" s="368" t="s">
        <v>6849</v>
      </c>
      <c r="C1064" s="64"/>
      <c r="D1064" s="64"/>
      <c r="E1064" s="163" t="s">
        <v>6637</v>
      </c>
      <c r="F1064" s="123" t="s">
        <v>6643</v>
      </c>
      <c r="G1064" s="123" t="s">
        <v>6135</v>
      </c>
      <c r="H1064" s="138"/>
      <c r="I1064" s="138"/>
      <c r="J1064" s="167"/>
      <c r="K1064" s="459"/>
      <c r="L1064" s="121"/>
      <c r="M1064" s="192"/>
      <c r="N1064" s="193"/>
    </row>
    <row r="1065" spans="2:14" ht="12.75" hidden="1" customHeight="1">
      <c r="B1065" s="358"/>
      <c r="C1065" s="64"/>
      <c r="D1065" s="64"/>
      <c r="E1065" s="190">
        <v>1.6</v>
      </c>
      <c r="F1065" s="133">
        <v>2.25</v>
      </c>
      <c r="G1065" s="137">
        <v>0</v>
      </c>
      <c r="H1065" s="92"/>
      <c r="I1065" s="94"/>
      <c r="J1065" s="218"/>
      <c r="K1065" s="459">
        <f>E1065*F1065*G1065</f>
        <v>0</v>
      </c>
      <c r="L1065" s="121"/>
      <c r="M1065" s="106">
        <f>(E1065+0.5)*G1065</f>
        <v>0</v>
      </c>
      <c r="N1065" s="193">
        <f>E1065*F1065*G1065</f>
        <v>0</v>
      </c>
    </row>
    <row r="1066" spans="2:14" hidden="1">
      <c r="B1066" s="358"/>
      <c r="C1066" s="64"/>
      <c r="D1066" s="64"/>
      <c r="E1066" s="223"/>
      <c r="F1066" s="102"/>
      <c r="G1066" s="92"/>
      <c r="H1066" s="94"/>
      <c r="I1066" s="94"/>
      <c r="J1066" s="218"/>
      <c r="K1066" s="459"/>
      <c r="L1066" s="121"/>
      <c r="M1066" s="201"/>
      <c r="N1066" s="193"/>
    </row>
    <row r="1067" spans="2:14" ht="45.75" hidden="1" customHeight="1">
      <c r="B1067" s="358"/>
      <c r="C1067" s="64"/>
      <c r="D1067" s="64"/>
      <c r="E1067" s="695" t="s">
        <v>6847</v>
      </c>
      <c r="F1067" s="696"/>
      <c r="G1067" s="696"/>
      <c r="H1067" s="696"/>
      <c r="I1067" s="696"/>
      <c r="J1067" s="697"/>
      <c r="K1067" s="460">
        <f>SUM(K1069)</f>
        <v>0</v>
      </c>
      <c r="L1067" s="121" t="s">
        <v>97</v>
      </c>
      <c r="M1067" s="201"/>
      <c r="N1067" s="193"/>
    </row>
    <row r="1068" spans="2:14" hidden="1">
      <c r="B1068" s="368" t="s">
        <v>6849</v>
      </c>
      <c r="C1068" s="64"/>
      <c r="D1068" s="64"/>
      <c r="E1068" s="163" t="s">
        <v>6637</v>
      </c>
      <c r="F1068" s="123" t="s">
        <v>6643</v>
      </c>
      <c r="G1068" s="123" t="s">
        <v>6135</v>
      </c>
      <c r="H1068" s="138"/>
      <c r="I1068" s="138"/>
      <c r="J1068" s="167"/>
      <c r="K1068" s="459"/>
      <c r="L1068" s="121"/>
      <c r="M1068" s="192"/>
      <c r="N1068" s="193"/>
    </row>
    <row r="1069" spans="2:14" hidden="1">
      <c r="B1069" s="358"/>
      <c r="C1069" s="64"/>
      <c r="D1069" s="64"/>
      <c r="E1069" s="190">
        <v>1.8</v>
      </c>
      <c r="F1069" s="133">
        <v>2.1</v>
      </c>
      <c r="G1069" s="137">
        <v>0</v>
      </c>
      <c r="H1069" s="92"/>
      <c r="I1069" s="94"/>
      <c r="J1069" s="218"/>
      <c r="K1069" s="459">
        <f>E1069*F1069*G1069</f>
        <v>0</v>
      </c>
      <c r="L1069" s="121"/>
      <c r="M1069" s="106">
        <f>(E1069+0.5)*G1069</f>
        <v>0</v>
      </c>
      <c r="N1069" s="193">
        <f>E1069*F1069*G1069</f>
        <v>0</v>
      </c>
    </row>
    <row r="1070" spans="2:14" hidden="1">
      <c r="B1070" s="358"/>
      <c r="C1070" s="64"/>
      <c r="D1070" s="64"/>
      <c r="E1070" s="223"/>
      <c r="F1070" s="102"/>
      <c r="G1070" s="92"/>
      <c r="H1070" s="94"/>
      <c r="I1070" s="94"/>
      <c r="J1070" s="218"/>
      <c r="K1070" s="132"/>
      <c r="L1070" s="121"/>
      <c r="M1070" s="201"/>
      <c r="N1070" s="193"/>
    </row>
    <row r="1071" spans="2:14" hidden="1">
      <c r="B1071" s="358"/>
      <c r="C1071" s="64"/>
      <c r="D1071" s="64"/>
      <c r="E1071" s="223"/>
      <c r="F1071" s="102"/>
      <c r="G1071" s="92"/>
      <c r="H1071" s="94"/>
      <c r="I1071" s="94"/>
      <c r="J1071" s="218"/>
      <c r="K1071" s="132"/>
      <c r="L1071" s="121"/>
      <c r="M1071" s="201"/>
      <c r="N1071" s="193"/>
    </row>
    <row r="1072" spans="2:14" ht="56.25" hidden="1" customHeight="1">
      <c r="B1072" s="358"/>
      <c r="C1072" s="64"/>
      <c r="D1072" s="64"/>
      <c r="E1072" s="698" t="s">
        <v>6852</v>
      </c>
      <c r="F1072" s="699"/>
      <c r="G1072" s="699"/>
      <c r="H1072" s="699"/>
      <c r="I1072" s="699"/>
      <c r="J1072" s="700"/>
      <c r="K1072" s="460">
        <f>SUM(K1074)</f>
        <v>0</v>
      </c>
      <c r="L1072" s="121" t="s">
        <v>97</v>
      </c>
      <c r="M1072" s="201"/>
      <c r="N1072" s="193"/>
    </row>
    <row r="1073" spans="2:14" hidden="1">
      <c r="B1073" s="368" t="s">
        <v>6849</v>
      </c>
      <c r="C1073" s="64"/>
      <c r="D1073" s="64"/>
      <c r="E1073" s="163" t="s">
        <v>6637</v>
      </c>
      <c r="F1073" s="123" t="s">
        <v>6643</v>
      </c>
      <c r="G1073" s="123" t="s">
        <v>6135</v>
      </c>
      <c r="H1073" s="138"/>
      <c r="I1073" s="138"/>
      <c r="J1073" s="167"/>
      <c r="K1073" s="459"/>
      <c r="L1073" s="121"/>
      <c r="M1073" s="192"/>
      <c r="N1073" s="193"/>
    </row>
    <row r="1074" spans="2:14" hidden="1">
      <c r="B1074" s="358"/>
      <c r="C1074" s="64"/>
      <c r="D1074" s="64"/>
      <c r="E1074" s="190">
        <v>0.9</v>
      </c>
      <c r="F1074" s="133">
        <v>2.1</v>
      </c>
      <c r="G1074" s="137">
        <v>0</v>
      </c>
      <c r="H1074" s="92"/>
      <c r="I1074" s="94"/>
      <c r="J1074" s="218"/>
      <c r="K1074" s="459">
        <f>E1074*F1074*G1074</f>
        <v>0</v>
      </c>
      <c r="L1074" s="121"/>
      <c r="M1074" s="106">
        <f>(E1074+0.5)*G1074</f>
        <v>0</v>
      </c>
      <c r="N1074" s="193">
        <f>E1074*F1074*G1074</f>
        <v>0</v>
      </c>
    </row>
    <row r="1075" spans="2:14" hidden="1">
      <c r="B1075" s="358"/>
      <c r="C1075" s="64"/>
      <c r="D1075" s="64"/>
      <c r="E1075" s="351"/>
      <c r="F1075" s="352"/>
      <c r="G1075" s="352"/>
      <c r="H1075" s="352"/>
      <c r="I1075" s="352"/>
      <c r="J1075" s="353"/>
      <c r="K1075" s="132"/>
      <c r="L1075" s="121"/>
      <c r="M1075" s="201"/>
      <c r="N1075" s="193"/>
    </row>
    <row r="1076" spans="2:14" ht="41.25" hidden="1" customHeight="1">
      <c r="B1076" s="358"/>
      <c r="C1076" s="64"/>
      <c r="D1076" s="64"/>
      <c r="E1076" s="704" t="s">
        <v>6848</v>
      </c>
      <c r="F1076" s="705"/>
      <c r="G1076" s="705"/>
      <c r="H1076" s="705"/>
      <c r="I1076" s="705"/>
      <c r="J1076" s="706"/>
      <c r="K1076" s="460">
        <f>SUM(K1078)</f>
        <v>0</v>
      </c>
      <c r="L1076" s="121" t="s">
        <v>97</v>
      </c>
      <c r="M1076" s="201"/>
      <c r="N1076" s="193"/>
    </row>
    <row r="1077" spans="2:14" hidden="1">
      <c r="B1077" s="368" t="s">
        <v>6849</v>
      </c>
      <c r="C1077" s="64"/>
      <c r="D1077" s="64"/>
      <c r="E1077" s="163" t="s">
        <v>6637</v>
      </c>
      <c r="F1077" s="123" t="s">
        <v>6643</v>
      </c>
      <c r="G1077" s="123" t="s">
        <v>6135</v>
      </c>
      <c r="H1077" s="138"/>
      <c r="I1077" s="138"/>
      <c r="J1077" s="167"/>
      <c r="K1077" s="459"/>
      <c r="L1077" s="121"/>
      <c r="M1077" s="192"/>
      <c r="N1077" s="193"/>
    </row>
    <row r="1078" spans="2:14" hidden="1">
      <c r="B1078" s="358"/>
      <c r="C1078" s="64"/>
      <c r="D1078" s="64"/>
      <c r="E1078" s="190">
        <v>0.8</v>
      </c>
      <c r="F1078" s="133">
        <v>2.1</v>
      </c>
      <c r="G1078" s="137">
        <v>0</v>
      </c>
      <c r="H1078" s="92"/>
      <c r="I1078" s="94"/>
      <c r="J1078" s="218"/>
      <c r="K1078" s="459">
        <f>E1078*F1078*G1078</f>
        <v>0</v>
      </c>
      <c r="L1078" s="121"/>
      <c r="M1078" s="106">
        <f>(E1078+0.5)*G1078</f>
        <v>0</v>
      </c>
      <c r="N1078" s="193">
        <f>E1078*F1078*G1078</f>
        <v>0</v>
      </c>
    </row>
    <row r="1079" spans="2:14" hidden="1">
      <c r="B1079" s="358"/>
      <c r="C1079" s="64"/>
      <c r="D1079" s="64"/>
      <c r="E1079" s="351"/>
      <c r="F1079" s="352"/>
      <c r="G1079" s="352"/>
      <c r="H1079" s="352"/>
      <c r="I1079" s="352"/>
      <c r="J1079" s="353"/>
      <c r="K1079" s="132"/>
      <c r="L1079" s="121"/>
      <c r="M1079" s="201"/>
      <c r="N1079" s="193"/>
    </row>
    <row r="1080" spans="2:14" ht="15" hidden="1">
      <c r="B1080" s="358"/>
      <c r="C1080" s="64"/>
      <c r="D1080" s="64"/>
      <c r="E1080" s="698" t="s">
        <v>6853</v>
      </c>
      <c r="F1080" s="699"/>
      <c r="G1080" s="699"/>
      <c r="H1080" s="699"/>
      <c r="I1080" s="699"/>
      <c r="J1080" s="700"/>
      <c r="K1080" s="460">
        <f>SUM(K1082)</f>
        <v>0</v>
      </c>
      <c r="L1080" s="121" t="s">
        <v>97</v>
      </c>
      <c r="M1080" s="201"/>
      <c r="N1080" s="193"/>
    </row>
    <row r="1081" spans="2:14" hidden="1">
      <c r="B1081" s="368" t="s">
        <v>6849</v>
      </c>
      <c r="C1081" s="64"/>
      <c r="D1081" s="64"/>
      <c r="E1081" s="163" t="s">
        <v>6637</v>
      </c>
      <c r="F1081" s="123" t="s">
        <v>6643</v>
      </c>
      <c r="G1081" s="123" t="s">
        <v>6135</v>
      </c>
      <c r="H1081" s="138"/>
      <c r="I1081" s="138"/>
      <c r="J1081" s="167"/>
      <c r="K1081" s="459"/>
      <c r="L1081" s="121"/>
      <c r="M1081" s="192"/>
      <c r="N1081" s="193"/>
    </row>
    <row r="1082" spans="2:14" hidden="1">
      <c r="B1082" s="358"/>
      <c r="C1082" s="64"/>
      <c r="D1082" s="64"/>
      <c r="E1082" s="190">
        <v>0.7</v>
      </c>
      <c r="F1082" s="133">
        <v>2.1</v>
      </c>
      <c r="G1082" s="137">
        <v>0</v>
      </c>
      <c r="H1082" s="92"/>
      <c r="I1082" s="94"/>
      <c r="J1082" s="218"/>
      <c r="K1082" s="459">
        <f>E1082*F1082*G1082</f>
        <v>0</v>
      </c>
      <c r="L1082" s="121"/>
      <c r="M1082" s="106">
        <f>(E1082+0.5)*G1082</f>
        <v>0</v>
      </c>
      <c r="N1082" s="193">
        <f>E1082*F1082*G1082</f>
        <v>0</v>
      </c>
    </row>
    <row r="1083" spans="2:14" hidden="1">
      <c r="B1083" s="358"/>
      <c r="C1083" s="64"/>
      <c r="D1083" s="64"/>
      <c r="E1083" s="351"/>
      <c r="F1083" s="352"/>
      <c r="G1083" s="352"/>
      <c r="H1083" s="352"/>
      <c r="I1083" s="352"/>
      <c r="J1083" s="353"/>
      <c r="K1083" s="132"/>
      <c r="L1083" s="121"/>
      <c r="M1083" s="201"/>
      <c r="N1083" s="193"/>
    </row>
    <row r="1084" spans="2:14" ht="46.5" hidden="1" customHeight="1">
      <c r="B1084" s="358"/>
      <c r="C1084" s="64"/>
      <c r="D1084" s="64"/>
      <c r="E1084" s="698" t="s">
        <v>6854</v>
      </c>
      <c r="F1084" s="699"/>
      <c r="G1084" s="699"/>
      <c r="H1084" s="699"/>
      <c r="I1084" s="699"/>
      <c r="J1084" s="700"/>
      <c r="K1084" s="460">
        <f>SUM(K1086)</f>
        <v>0</v>
      </c>
      <c r="L1084" s="121" t="s">
        <v>97</v>
      </c>
      <c r="M1084" s="201"/>
      <c r="N1084" s="193"/>
    </row>
    <row r="1085" spans="2:14" hidden="1">
      <c r="B1085" s="368" t="s">
        <v>6849</v>
      </c>
      <c r="C1085" s="64"/>
      <c r="D1085" s="64"/>
      <c r="E1085" s="163" t="s">
        <v>6637</v>
      </c>
      <c r="F1085" s="123" t="s">
        <v>6643</v>
      </c>
      <c r="G1085" s="123" t="s">
        <v>6135</v>
      </c>
      <c r="H1085" s="138"/>
      <c r="I1085" s="138"/>
      <c r="J1085" s="167"/>
      <c r="K1085" s="459"/>
      <c r="L1085" s="121"/>
      <c r="M1085" s="192"/>
      <c r="N1085" s="193"/>
    </row>
    <row r="1086" spans="2:14" hidden="1">
      <c r="B1086" s="358"/>
      <c r="C1086" s="64"/>
      <c r="D1086" s="64"/>
      <c r="E1086" s="190">
        <v>0.6</v>
      </c>
      <c r="F1086" s="133">
        <v>1.9</v>
      </c>
      <c r="G1086" s="137">
        <v>0</v>
      </c>
      <c r="H1086" s="92"/>
      <c r="I1086" s="94"/>
      <c r="J1086" s="218"/>
      <c r="K1086" s="459">
        <f>E1086*F1086*G1086</f>
        <v>0</v>
      </c>
      <c r="L1086" s="121"/>
      <c r="M1086" s="106">
        <f>(E1086+0.5)*G1086</f>
        <v>0</v>
      </c>
      <c r="N1086" s="193">
        <f>E1086*F1086*G1086</f>
        <v>0</v>
      </c>
    </row>
    <row r="1087" spans="2:14" hidden="1">
      <c r="B1087" s="358"/>
      <c r="C1087" s="64"/>
      <c r="D1087" s="64"/>
      <c r="E1087" s="351"/>
      <c r="F1087" s="352"/>
      <c r="G1087" s="352"/>
      <c r="H1087" s="352"/>
      <c r="I1087" s="352"/>
      <c r="J1087" s="353"/>
      <c r="K1087" s="132"/>
      <c r="L1087" s="121"/>
      <c r="M1087" s="201"/>
      <c r="N1087" s="193"/>
    </row>
    <row r="1088" spans="2:14" ht="91.5" hidden="1" customHeight="1">
      <c r="B1088" s="358"/>
      <c r="C1088" s="64"/>
      <c r="D1088" s="64"/>
      <c r="E1088" s="698" t="s">
        <v>6855</v>
      </c>
      <c r="F1088" s="699"/>
      <c r="G1088" s="699"/>
      <c r="H1088" s="699"/>
      <c r="I1088" s="699"/>
      <c r="J1088" s="700"/>
      <c r="K1088" s="460">
        <f>SUM(K1090)</f>
        <v>0</v>
      </c>
      <c r="L1088" s="121" t="s">
        <v>97</v>
      </c>
      <c r="M1088" s="201"/>
      <c r="N1088" s="193"/>
    </row>
    <row r="1089" spans="2:14" hidden="1">
      <c r="B1089" s="368" t="s">
        <v>6849</v>
      </c>
      <c r="C1089" s="64"/>
      <c r="D1089" s="64"/>
      <c r="E1089" s="163" t="s">
        <v>6637</v>
      </c>
      <c r="F1089" s="123" t="s">
        <v>6643</v>
      </c>
      <c r="G1089" s="123" t="s">
        <v>6135</v>
      </c>
      <c r="H1089" s="138"/>
      <c r="I1089" s="138"/>
      <c r="J1089" s="167"/>
      <c r="K1089" s="459"/>
      <c r="L1089" s="121"/>
      <c r="M1089" s="192"/>
      <c r="N1089" s="193"/>
    </row>
    <row r="1090" spans="2:14" hidden="1">
      <c r="B1090" s="358"/>
      <c r="C1090" s="64"/>
      <c r="D1090" s="64"/>
      <c r="E1090" s="190">
        <v>1.6</v>
      </c>
      <c r="F1090" s="133">
        <v>0.75</v>
      </c>
      <c r="G1090" s="137">
        <f>H286</f>
        <v>0</v>
      </c>
      <c r="H1090" s="92"/>
      <c r="I1090" s="94"/>
      <c r="J1090" s="218"/>
      <c r="K1090" s="459">
        <f>E1090*F1090*G1090</f>
        <v>0</v>
      </c>
      <c r="L1090" s="121"/>
      <c r="M1090" s="106">
        <f>(E1090+0.5)*G1090</f>
        <v>0</v>
      </c>
      <c r="N1090" s="193">
        <f>E1090*F1090*G1090</f>
        <v>0</v>
      </c>
    </row>
    <row r="1091" spans="2:14" hidden="1">
      <c r="B1091" s="358"/>
      <c r="C1091" s="64"/>
      <c r="D1091" s="64"/>
      <c r="E1091" s="351"/>
      <c r="F1091" s="352"/>
      <c r="G1091" s="352"/>
      <c r="H1091" s="352"/>
      <c r="I1091" s="352"/>
      <c r="J1091" s="353"/>
      <c r="K1091" s="132"/>
      <c r="L1091" s="121"/>
      <c r="M1091" s="201"/>
      <c r="N1091" s="193"/>
    </row>
    <row r="1092" spans="2:14" ht="73.5" hidden="1" customHeight="1">
      <c r="B1092" s="358"/>
      <c r="C1092" s="64"/>
      <c r="D1092" s="64"/>
      <c r="E1092" s="698" t="s">
        <v>6856</v>
      </c>
      <c r="F1092" s="699"/>
      <c r="G1092" s="699"/>
      <c r="H1092" s="699"/>
      <c r="I1092" s="699"/>
      <c r="J1092" s="700"/>
      <c r="K1092" s="460">
        <f>SUM(K1094)</f>
        <v>0</v>
      </c>
      <c r="L1092" s="121" t="s">
        <v>97</v>
      </c>
      <c r="M1092" s="201"/>
      <c r="N1092" s="193"/>
    </row>
    <row r="1093" spans="2:14" hidden="1">
      <c r="B1093" s="368" t="s">
        <v>6849</v>
      </c>
      <c r="C1093" s="64"/>
      <c r="D1093" s="64"/>
      <c r="E1093" s="163" t="s">
        <v>6637</v>
      </c>
      <c r="F1093" s="123" t="s">
        <v>6643</v>
      </c>
      <c r="G1093" s="123" t="s">
        <v>6135</v>
      </c>
      <c r="H1093" s="138"/>
      <c r="I1093" s="138"/>
      <c r="J1093" s="167"/>
      <c r="K1093" s="459"/>
      <c r="L1093" s="121"/>
      <c r="M1093" s="192"/>
      <c r="N1093" s="193"/>
    </row>
    <row r="1094" spans="2:14" hidden="1">
      <c r="B1094" s="358"/>
      <c r="C1094" s="64"/>
      <c r="D1094" s="64"/>
      <c r="E1094" s="190">
        <v>1</v>
      </c>
      <c r="F1094" s="133">
        <v>1.85</v>
      </c>
      <c r="G1094" s="137">
        <v>0</v>
      </c>
      <c r="H1094" s="92"/>
      <c r="I1094" s="94"/>
      <c r="J1094" s="218"/>
      <c r="K1094" s="459">
        <f>E1094*F1094*G1094</f>
        <v>0</v>
      </c>
      <c r="L1094" s="121"/>
      <c r="M1094" s="106">
        <f>E1094*G1094</f>
        <v>0</v>
      </c>
      <c r="N1094" s="193">
        <f>E1094*F1094*G1094</f>
        <v>0</v>
      </c>
    </row>
    <row r="1095" spans="2:14" hidden="1">
      <c r="B1095" s="358"/>
      <c r="C1095" s="64"/>
      <c r="D1095" s="64"/>
      <c r="E1095" s="351"/>
      <c r="F1095" s="352"/>
      <c r="G1095" s="352"/>
      <c r="H1095" s="352"/>
      <c r="I1095" s="352"/>
      <c r="J1095" s="353"/>
      <c r="K1095" s="132"/>
      <c r="L1095" s="121"/>
      <c r="M1095" s="201"/>
      <c r="N1095" s="193"/>
    </row>
    <row r="1096" spans="2:14" ht="55.5" hidden="1" customHeight="1">
      <c r="B1096" s="358"/>
      <c r="C1096" s="64"/>
      <c r="D1096" s="64"/>
      <c r="E1096" s="698" t="s">
        <v>6857</v>
      </c>
      <c r="F1096" s="699"/>
      <c r="G1096" s="699"/>
      <c r="H1096" s="699"/>
      <c r="I1096" s="699"/>
      <c r="J1096" s="700"/>
      <c r="K1096" s="460">
        <f>SUM(K1098)</f>
        <v>0</v>
      </c>
      <c r="L1096" s="121" t="s">
        <v>97</v>
      </c>
      <c r="M1096" s="201"/>
      <c r="N1096" s="193"/>
    </row>
    <row r="1097" spans="2:14" ht="17.25" hidden="1" customHeight="1">
      <c r="B1097" s="368" t="s">
        <v>6849</v>
      </c>
      <c r="C1097" s="64"/>
      <c r="D1097" s="64"/>
      <c r="E1097" s="163" t="s">
        <v>6637</v>
      </c>
      <c r="F1097" s="123" t="s">
        <v>6643</v>
      </c>
      <c r="G1097" s="123" t="s">
        <v>6135</v>
      </c>
      <c r="H1097" s="138"/>
      <c r="I1097" s="138"/>
      <c r="J1097" s="167"/>
      <c r="K1097" s="459"/>
      <c r="L1097" s="121"/>
      <c r="M1097" s="192"/>
      <c r="N1097" s="193"/>
    </row>
    <row r="1098" spans="2:14" ht="17.25" hidden="1" customHeight="1">
      <c r="B1098" s="358"/>
      <c r="C1098" s="64"/>
      <c r="D1098" s="64"/>
      <c r="E1098" s="190">
        <v>1.6</v>
      </c>
      <c r="F1098" s="133">
        <v>0.85</v>
      </c>
      <c r="G1098" s="137">
        <v>0</v>
      </c>
      <c r="H1098" s="92"/>
      <c r="I1098" s="94"/>
      <c r="J1098" s="218"/>
      <c r="K1098" s="459">
        <f>E1098*F1098*G1098</f>
        <v>0</v>
      </c>
      <c r="L1098" s="121"/>
      <c r="M1098" s="106">
        <f>(E1098+0.5)*G1098</f>
        <v>0</v>
      </c>
      <c r="N1098" s="193">
        <f>E1098*F1098*G1098</f>
        <v>0</v>
      </c>
    </row>
    <row r="1099" spans="2:14" hidden="1">
      <c r="B1099" s="358"/>
      <c r="C1099" s="64"/>
      <c r="D1099" s="64"/>
      <c r="E1099" s="223"/>
      <c r="F1099" s="92"/>
      <c r="G1099" s="96"/>
      <c r="H1099" s="92"/>
      <c r="I1099" s="94"/>
      <c r="J1099" s="218"/>
      <c r="K1099" s="459"/>
      <c r="L1099" s="121"/>
      <c r="M1099" s="106"/>
      <c r="N1099" s="193"/>
    </row>
    <row r="1100" spans="2:14" ht="15" hidden="1">
      <c r="B1100" s="358"/>
      <c r="C1100" s="64"/>
      <c r="D1100" s="64"/>
      <c r="E1100" s="698" t="s">
        <v>6858</v>
      </c>
      <c r="F1100" s="699"/>
      <c r="G1100" s="699"/>
      <c r="H1100" s="699"/>
      <c r="I1100" s="699"/>
      <c r="J1100" s="700"/>
      <c r="K1100" s="460">
        <f>SUM(K1102)</f>
        <v>0</v>
      </c>
      <c r="L1100" s="121" t="s">
        <v>97</v>
      </c>
      <c r="M1100" s="201"/>
      <c r="N1100" s="193"/>
    </row>
    <row r="1101" spans="2:14" hidden="1">
      <c r="B1101" s="368" t="s">
        <v>6849</v>
      </c>
      <c r="C1101" s="64"/>
      <c r="D1101" s="64"/>
      <c r="E1101" s="163" t="s">
        <v>6637</v>
      </c>
      <c r="F1101" s="123" t="s">
        <v>6643</v>
      </c>
      <c r="G1101" s="123" t="s">
        <v>6135</v>
      </c>
      <c r="H1101" s="138"/>
      <c r="I1101" s="138"/>
      <c r="J1101" s="167"/>
      <c r="K1101" s="459"/>
      <c r="L1101" s="121"/>
      <c r="M1101" s="192"/>
      <c r="N1101" s="193"/>
    </row>
    <row r="1102" spans="2:14" hidden="1">
      <c r="B1102" s="358"/>
      <c r="C1102" s="64"/>
      <c r="D1102" s="64"/>
      <c r="E1102" s="190">
        <v>1.91</v>
      </c>
      <c r="F1102" s="133">
        <v>1.85</v>
      </c>
      <c r="G1102" s="137">
        <v>0</v>
      </c>
      <c r="H1102" s="92"/>
      <c r="I1102" s="94"/>
      <c r="J1102" s="218"/>
      <c r="K1102" s="459">
        <f>E1102*F1102*G1102</f>
        <v>0</v>
      </c>
      <c r="L1102" s="121"/>
      <c r="M1102" s="106">
        <f>(E1102+0.5)*G1102</f>
        <v>0</v>
      </c>
      <c r="N1102" s="193">
        <f>E1102*F1102*G1102</f>
        <v>0</v>
      </c>
    </row>
    <row r="1103" spans="2:14" hidden="1">
      <c r="B1103" s="358"/>
      <c r="C1103" s="64"/>
      <c r="D1103" s="64"/>
      <c r="E1103" s="223"/>
      <c r="F1103" s="92"/>
      <c r="G1103" s="96"/>
      <c r="H1103" s="92"/>
      <c r="I1103" s="94"/>
      <c r="J1103" s="218"/>
      <c r="K1103" s="459"/>
      <c r="L1103" s="121"/>
      <c r="M1103" s="106"/>
      <c r="N1103" s="193"/>
    </row>
    <row r="1104" spans="2:14" ht="15" hidden="1">
      <c r="B1104" s="358"/>
      <c r="C1104" s="64"/>
      <c r="D1104" s="64"/>
      <c r="E1104" s="698" t="s">
        <v>6859</v>
      </c>
      <c r="F1104" s="699"/>
      <c r="G1104" s="699"/>
      <c r="H1104" s="699"/>
      <c r="I1104" s="699"/>
      <c r="J1104" s="700"/>
      <c r="K1104" s="460">
        <f>SUM(K1106)</f>
        <v>0</v>
      </c>
      <c r="L1104" s="121" t="s">
        <v>97</v>
      </c>
      <c r="M1104" s="201"/>
      <c r="N1104" s="193"/>
    </row>
    <row r="1105" spans="2:14" hidden="1">
      <c r="B1105" s="368" t="s">
        <v>6849</v>
      </c>
      <c r="C1105" s="64"/>
      <c r="D1105" s="64"/>
      <c r="E1105" s="163" t="s">
        <v>6637</v>
      </c>
      <c r="F1105" s="123" t="s">
        <v>6643</v>
      </c>
      <c r="G1105" s="123" t="s">
        <v>6135</v>
      </c>
      <c r="H1105" s="138"/>
      <c r="I1105" s="138"/>
      <c r="J1105" s="167"/>
      <c r="K1105" s="459"/>
      <c r="L1105" s="121"/>
      <c r="M1105" s="192"/>
      <c r="N1105" s="193"/>
    </row>
    <row r="1106" spans="2:14" hidden="1">
      <c r="B1106" s="358"/>
      <c r="C1106" s="64"/>
      <c r="D1106" s="64"/>
      <c r="E1106" s="190">
        <v>3.75</v>
      </c>
      <c r="F1106" s="133">
        <v>1.85</v>
      </c>
      <c r="G1106" s="137">
        <v>0</v>
      </c>
      <c r="H1106" s="92"/>
      <c r="I1106" s="94"/>
      <c r="J1106" s="218"/>
      <c r="K1106" s="459">
        <f>E1106*F1106*G1106</f>
        <v>0</v>
      </c>
      <c r="L1106" s="121"/>
      <c r="M1106" s="106">
        <f>(E1106+0.5)*G1106</f>
        <v>0</v>
      </c>
      <c r="N1106" s="193">
        <f>E1106*F1106*G1106</f>
        <v>0</v>
      </c>
    </row>
    <row r="1107" spans="2:14" hidden="1">
      <c r="B1107" s="358"/>
      <c r="C1107" s="64"/>
      <c r="D1107" s="64"/>
      <c r="E1107" s="223"/>
      <c r="F1107" s="92"/>
      <c r="G1107" s="96"/>
      <c r="H1107" s="92"/>
      <c r="I1107" s="94"/>
      <c r="J1107" s="218"/>
      <c r="K1107" s="459"/>
      <c r="L1107" s="121"/>
      <c r="M1107" s="106"/>
      <c r="N1107" s="193"/>
    </row>
    <row r="1108" spans="2:14" ht="15" hidden="1">
      <c r="B1108" s="358"/>
      <c r="C1108" s="64"/>
      <c r="D1108" s="64"/>
      <c r="E1108" s="698" t="s">
        <v>6860</v>
      </c>
      <c r="F1108" s="699"/>
      <c r="G1108" s="699"/>
      <c r="H1108" s="699"/>
      <c r="I1108" s="699"/>
      <c r="J1108" s="700"/>
      <c r="K1108" s="460">
        <f>SUM(K1110)</f>
        <v>0</v>
      </c>
      <c r="L1108" s="121" t="s">
        <v>97</v>
      </c>
      <c r="M1108" s="201"/>
      <c r="N1108" s="193"/>
    </row>
    <row r="1109" spans="2:14" hidden="1">
      <c r="B1109" s="368" t="s">
        <v>6849</v>
      </c>
      <c r="C1109" s="64"/>
      <c r="D1109" s="64"/>
      <c r="E1109" s="163" t="s">
        <v>6637</v>
      </c>
      <c r="F1109" s="123" t="s">
        <v>6643</v>
      </c>
      <c r="G1109" s="123" t="s">
        <v>6135</v>
      </c>
      <c r="H1109" s="138"/>
      <c r="I1109" s="138"/>
      <c r="J1109" s="167"/>
      <c r="K1109" s="459"/>
      <c r="L1109" s="121"/>
      <c r="M1109" s="192"/>
      <c r="N1109" s="193"/>
    </row>
    <row r="1110" spans="2:14" hidden="1">
      <c r="B1110" s="358"/>
      <c r="C1110" s="64"/>
      <c r="D1110" s="64"/>
      <c r="E1110" s="190">
        <v>1</v>
      </c>
      <c r="F1110" s="133">
        <v>0.75</v>
      </c>
      <c r="G1110" s="137">
        <v>0</v>
      </c>
      <c r="H1110" s="92"/>
      <c r="I1110" s="94"/>
      <c r="J1110" s="218"/>
      <c r="K1110" s="459">
        <f>E1110*F1110*G1110</f>
        <v>0</v>
      </c>
      <c r="L1110" s="121"/>
      <c r="M1110" s="106">
        <f>(E1110+0.5)*G1110</f>
        <v>0</v>
      </c>
      <c r="N1110" s="193">
        <f>E1110*F1110*G1110</f>
        <v>0</v>
      </c>
    </row>
    <row r="1111" spans="2:14" hidden="1">
      <c r="B1111" s="358"/>
      <c r="C1111" s="64"/>
      <c r="D1111" s="64"/>
      <c r="E1111" s="223"/>
      <c r="F1111" s="92"/>
      <c r="G1111" s="96"/>
      <c r="H1111" s="92"/>
      <c r="I1111" s="94"/>
      <c r="J1111" s="218"/>
      <c r="K1111" s="459"/>
      <c r="L1111" s="121"/>
      <c r="M1111" s="106"/>
      <c r="N1111" s="193"/>
    </row>
    <row r="1112" spans="2:14" ht="15" hidden="1">
      <c r="B1112" s="358"/>
      <c r="C1112" s="64"/>
      <c r="D1112" s="64"/>
      <c r="E1112" s="698" t="s">
        <v>6861</v>
      </c>
      <c r="F1112" s="699"/>
      <c r="G1112" s="699"/>
      <c r="H1112" s="699"/>
      <c r="I1112" s="699"/>
      <c r="J1112" s="700"/>
      <c r="K1112" s="460">
        <f>SUM(K1114)</f>
        <v>0</v>
      </c>
      <c r="L1112" s="121" t="s">
        <v>97</v>
      </c>
      <c r="M1112" s="201"/>
      <c r="N1112" s="193"/>
    </row>
    <row r="1113" spans="2:14" hidden="1">
      <c r="B1113" s="368" t="s">
        <v>6849</v>
      </c>
      <c r="C1113" s="64"/>
      <c r="D1113" s="64"/>
      <c r="E1113" s="163" t="s">
        <v>6637</v>
      </c>
      <c r="F1113" s="123" t="s">
        <v>6643</v>
      </c>
      <c r="G1113" s="123" t="s">
        <v>6135</v>
      </c>
      <c r="H1113" s="138"/>
      <c r="I1113" s="138"/>
      <c r="J1113" s="167"/>
      <c r="K1113" s="459"/>
      <c r="L1113" s="121"/>
      <c r="M1113" s="192"/>
      <c r="N1113" s="193"/>
    </row>
    <row r="1114" spans="2:14" hidden="1">
      <c r="B1114" s="358"/>
      <c r="C1114" s="64"/>
      <c r="D1114" s="64"/>
      <c r="E1114" s="190">
        <v>2.8</v>
      </c>
      <c r="F1114" s="133">
        <v>0.75</v>
      </c>
      <c r="G1114" s="137">
        <v>0</v>
      </c>
      <c r="H1114" s="92"/>
      <c r="I1114" s="94"/>
      <c r="J1114" s="218"/>
      <c r="K1114" s="459">
        <f>E1114*F1114*G1114</f>
        <v>0</v>
      </c>
      <c r="L1114" s="121"/>
      <c r="M1114" s="106">
        <f>(E1114+0.5)*G1114</f>
        <v>0</v>
      </c>
      <c r="N1114" s="193">
        <f>E1114*F1114*G1114</f>
        <v>0</v>
      </c>
    </row>
    <row r="1115" spans="2:14" hidden="1">
      <c r="B1115" s="358"/>
      <c r="C1115" s="64"/>
      <c r="D1115" s="64"/>
      <c r="E1115" s="223"/>
      <c r="F1115" s="92"/>
      <c r="G1115" s="96"/>
      <c r="H1115" s="92"/>
      <c r="I1115" s="94"/>
      <c r="J1115" s="218"/>
      <c r="K1115" s="459"/>
      <c r="L1115" s="121"/>
      <c r="M1115" s="106"/>
      <c r="N1115" s="193"/>
    </row>
    <row r="1116" spans="2:14" ht="15" hidden="1">
      <c r="B1116" s="358"/>
      <c r="C1116" s="64"/>
      <c r="D1116" s="64"/>
      <c r="E1116" s="698" t="s">
        <v>6862</v>
      </c>
      <c r="F1116" s="699"/>
      <c r="G1116" s="699"/>
      <c r="H1116" s="699"/>
      <c r="I1116" s="699"/>
      <c r="J1116" s="700"/>
      <c r="K1116" s="460">
        <f>SUM(K1118)</f>
        <v>0</v>
      </c>
      <c r="L1116" s="121" t="s">
        <v>97</v>
      </c>
      <c r="M1116" s="201"/>
      <c r="N1116" s="193"/>
    </row>
    <row r="1117" spans="2:14" hidden="1">
      <c r="B1117" s="368" t="s">
        <v>6849</v>
      </c>
      <c r="C1117" s="64"/>
      <c r="D1117" s="64"/>
      <c r="E1117" s="163" t="s">
        <v>6637</v>
      </c>
      <c r="F1117" s="123" t="s">
        <v>6643</v>
      </c>
      <c r="G1117" s="123" t="s">
        <v>6135</v>
      </c>
      <c r="H1117" s="138"/>
      <c r="I1117" s="138"/>
      <c r="J1117" s="167"/>
      <c r="K1117" s="459"/>
      <c r="L1117" s="121"/>
      <c r="M1117" s="192"/>
      <c r="N1117" s="193"/>
    </row>
    <row r="1118" spans="2:14" hidden="1">
      <c r="B1118" s="358"/>
      <c r="C1118" s="64"/>
      <c r="D1118" s="64"/>
      <c r="E1118" s="190">
        <v>3.75</v>
      </c>
      <c r="F1118" s="133">
        <v>1.85</v>
      </c>
      <c r="G1118" s="137">
        <v>0</v>
      </c>
      <c r="H1118" s="92"/>
      <c r="I1118" s="94"/>
      <c r="J1118" s="218"/>
      <c r="K1118" s="459">
        <f>E1118*F1118*G1118</f>
        <v>0</v>
      </c>
      <c r="L1118" s="121"/>
      <c r="M1118" s="106">
        <f>(E1118+0.5)*G1118</f>
        <v>0</v>
      </c>
      <c r="N1118" s="193">
        <f>E1118*F1118*G1118</f>
        <v>0</v>
      </c>
    </row>
    <row r="1119" spans="2:14" hidden="1">
      <c r="B1119" s="358"/>
      <c r="C1119" s="64"/>
      <c r="D1119" s="64"/>
      <c r="E1119" s="223"/>
      <c r="F1119" s="92"/>
      <c r="G1119" s="96"/>
      <c r="H1119" s="92"/>
      <c r="I1119" s="94"/>
      <c r="J1119" s="218"/>
      <c r="K1119" s="459"/>
      <c r="L1119" s="121"/>
      <c r="M1119" s="106"/>
      <c r="N1119" s="193"/>
    </row>
    <row r="1120" spans="2:14" ht="15" hidden="1">
      <c r="B1120" s="358"/>
      <c r="C1120" s="64"/>
      <c r="D1120" s="64"/>
      <c r="E1120" s="698" t="s">
        <v>6863</v>
      </c>
      <c r="F1120" s="699"/>
      <c r="G1120" s="699"/>
      <c r="H1120" s="699"/>
      <c r="I1120" s="699"/>
      <c r="J1120" s="700"/>
      <c r="K1120" s="460">
        <f>SUM(K1122)</f>
        <v>0</v>
      </c>
      <c r="L1120" s="121" t="s">
        <v>97</v>
      </c>
      <c r="M1120" s="201"/>
      <c r="N1120" s="193"/>
    </row>
    <row r="1121" spans="2:14" hidden="1">
      <c r="B1121" s="368" t="s">
        <v>6849</v>
      </c>
      <c r="C1121" s="64"/>
      <c r="D1121" s="64"/>
      <c r="E1121" s="163" t="s">
        <v>6637</v>
      </c>
      <c r="F1121" s="123" t="s">
        <v>6643</v>
      </c>
      <c r="G1121" s="123" t="s">
        <v>6135</v>
      </c>
      <c r="H1121" s="138"/>
      <c r="I1121" s="138"/>
      <c r="J1121" s="167"/>
      <c r="K1121" s="459"/>
      <c r="L1121" s="121"/>
      <c r="M1121" s="192"/>
      <c r="N1121" s="193"/>
    </row>
    <row r="1122" spans="2:14" hidden="1">
      <c r="B1122" s="358"/>
      <c r="C1122" s="64"/>
      <c r="D1122" s="64"/>
      <c r="E1122" s="190">
        <v>2</v>
      </c>
      <c r="F1122" s="133">
        <v>1</v>
      </c>
      <c r="G1122" s="137">
        <v>0</v>
      </c>
      <c r="H1122" s="92"/>
      <c r="I1122" s="94"/>
      <c r="J1122" s="218"/>
      <c r="K1122" s="459">
        <f>E1122*F1122*G1122</f>
        <v>0</v>
      </c>
      <c r="L1122" s="121"/>
      <c r="M1122" s="106">
        <f>(E1122+0.5)*G1122</f>
        <v>0</v>
      </c>
      <c r="N1122" s="193">
        <f>E1122*F1122*G1122</f>
        <v>0</v>
      </c>
    </row>
    <row r="1123" spans="2:14" hidden="1">
      <c r="B1123" s="358"/>
      <c r="C1123" s="64"/>
      <c r="D1123" s="64"/>
      <c r="E1123" s="351"/>
      <c r="F1123" s="352"/>
      <c r="G1123" s="352"/>
      <c r="H1123" s="352"/>
      <c r="I1123" s="352"/>
      <c r="J1123" s="353"/>
      <c r="K1123" s="132"/>
      <c r="L1123" s="121"/>
      <c r="M1123" s="201"/>
      <c r="N1123" s="193"/>
    </row>
    <row r="1124" spans="2:14" ht="15" hidden="1">
      <c r="B1124" s="358"/>
      <c r="C1124" s="64"/>
      <c r="D1124" s="64"/>
      <c r="E1124" s="698" t="s">
        <v>6864</v>
      </c>
      <c r="F1124" s="699"/>
      <c r="G1124" s="699"/>
      <c r="H1124" s="699"/>
      <c r="I1124" s="699"/>
      <c r="J1124" s="700"/>
      <c r="K1124" s="460">
        <f>SUM(K1126)</f>
        <v>0</v>
      </c>
      <c r="L1124" s="121" t="s">
        <v>97</v>
      </c>
      <c r="M1124" s="201"/>
      <c r="N1124" s="193"/>
    </row>
    <row r="1125" spans="2:14" hidden="1">
      <c r="B1125" s="368" t="s">
        <v>6849</v>
      </c>
      <c r="C1125" s="64"/>
      <c r="D1125" s="64"/>
      <c r="E1125" s="163" t="s">
        <v>6637</v>
      </c>
      <c r="F1125" s="123" t="s">
        <v>6643</v>
      </c>
      <c r="G1125" s="123" t="s">
        <v>6135</v>
      </c>
      <c r="H1125" s="138"/>
      <c r="I1125" s="138"/>
      <c r="J1125" s="167"/>
      <c r="K1125" s="459"/>
      <c r="L1125" s="121"/>
      <c r="M1125" s="192"/>
      <c r="N1125" s="193"/>
    </row>
    <row r="1126" spans="2:14" hidden="1">
      <c r="B1126" s="358"/>
      <c r="C1126" s="64"/>
      <c r="D1126" s="64"/>
      <c r="E1126" s="190">
        <v>1</v>
      </c>
      <c r="F1126" s="133">
        <v>1</v>
      </c>
      <c r="G1126" s="137">
        <v>0</v>
      </c>
      <c r="H1126" s="92"/>
      <c r="I1126" s="94"/>
      <c r="J1126" s="218"/>
      <c r="K1126" s="459">
        <f>E1126*F1126*G1126</f>
        <v>0</v>
      </c>
      <c r="L1126" s="121"/>
      <c r="M1126" s="106">
        <f>(E1126+0.5)*G1126</f>
        <v>0</v>
      </c>
      <c r="N1126" s="193">
        <f>E1126*F1126*G1126</f>
        <v>0</v>
      </c>
    </row>
    <row r="1127" spans="2:14" ht="24.75" customHeight="1">
      <c r="B1127" s="358"/>
      <c r="C1127" s="64">
        <v>72117</v>
      </c>
      <c r="D1127" s="64" t="s">
        <v>11</v>
      </c>
      <c r="E1127" s="673" t="str">
        <f>IFERROR(VLOOKUP($C1127,'2-SINAPI NOVEMBRO 2017'!$A$1:$D$11398,2,0),IFERROR(VLOOKUP($C1127,'3-COMPO.ADM.PRF '!$B$11:$I$886,4,0),""))</f>
        <v>VIDRO LISO COMUM TRANSPARENTE, ESPESSURA 4MM</v>
      </c>
      <c r="F1127" s="674"/>
      <c r="G1127" s="674"/>
      <c r="H1127" s="674"/>
      <c r="I1127" s="674"/>
      <c r="J1127" s="675"/>
      <c r="K1127" s="460">
        <f>K1058+K1052</f>
        <v>97.25</v>
      </c>
      <c r="L1127" s="121" t="s">
        <v>97</v>
      </c>
      <c r="M1127" s="201"/>
      <c r="N1127" s="193"/>
    </row>
    <row r="1128" spans="2:14">
      <c r="B1128" s="358"/>
      <c r="C1128" s="64"/>
      <c r="D1128" s="64"/>
      <c r="E1128" s="223"/>
      <c r="F1128" s="102"/>
      <c r="G1128" s="92"/>
      <c r="H1128" s="94"/>
      <c r="I1128" s="94"/>
      <c r="J1128" s="218"/>
      <c r="K1128" s="132"/>
      <c r="L1128" s="121"/>
      <c r="M1128" s="201"/>
      <c r="N1128" s="193"/>
    </row>
    <row r="1129" spans="2:14" ht="15" hidden="1">
      <c r="B1129" s="358"/>
      <c r="C1129" s="64"/>
      <c r="D1129" s="64"/>
      <c r="E1129" s="207" t="s">
        <v>6474</v>
      </c>
      <c r="F1129" s="92"/>
      <c r="G1129" s="92"/>
      <c r="H1129" s="92"/>
      <c r="I1129" s="92"/>
      <c r="J1129" s="191"/>
      <c r="K1129" s="460">
        <f>SUM(K1131:K1132)</f>
        <v>0</v>
      </c>
      <c r="L1129" s="121" t="s">
        <v>97</v>
      </c>
      <c r="M1129" s="192"/>
      <c r="N1129" s="193"/>
    </row>
    <row r="1130" spans="2:14" hidden="1">
      <c r="B1130" s="368"/>
      <c r="C1130" s="64"/>
      <c r="D1130" s="64"/>
      <c r="E1130" s="163" t="s">
        <v>6637</v>
      </c>
      <c r="F1130" s="123" t="s">
        <v>6643</v>
      </c>
      <c r="G1130" s="123" t="s">
        <v>6135</v>
      </c>
      <c r="H1130" s="138"/>
      <c r="I1130" s="138"/>
      <c r="J1130" s="167"/>
      <c r="K1130" s="459"/>
      <c r="L1130" s="121"/>
      <c r="M1130" s="192"/>
      <c r="N1130" s="193"/>
    </row>
    <row r="1131" spans="2:14" hidden="1">
      <c r="B1131" s="358"/>
      <c r="C1131" s="64"/>
      <c r="D1131" s="64"/>
      <c r="E1131" s="190">
        <v>0</v>
      </c>
      <c r="F1131" s="133">
        <v>0</v>
      </c>
      <c r="G1131" s="137">
        <v>0</v>
      </c>
      <c r="H1131" s="92"/>
      <c r="I1131" s="94"/>
      <c r="J1131" s="218"/>
      <c r="K1131" s="132">
        <f>E1131*F1131*G1131</f>
        <v>0</v>
      </c>
      <c r="L1131" s="121"/>
      <c r="M1131" s="192"/>
      <c r="N1131" s="193"/>
    </row>
    <row r="1132" spans="2:14" hidden="1">
      <c r="B1132" s="358"/>
      <c r="C1132" s="64"/>
      <c r="D1132" s="64"/>
      <c r="E1132" s="190">
        <v>0</v>
      </c>
      <c r="F1132" s="133">
        <v>0</v>
      </c>
      <c r="G1132" s="137">
        <v>0</v>
      </c>
      <c r="H1132" s="92"/>
      <c r="I1132" s="94"/>
      <c r="J1132" s="218"/>
      <c r="K1132" s="132">
        <f>E1132*F1132*G1132</f>
        <v>0</v>
      </c>
      <c r="L1132" s="121"/>
      <c r="M1132" s="192"/>
      <c r="N1132" s="193"/>
    </row>
    <row r="1133" spans="2:14" hidden="1">
      <c r="B1133" s="358"/>
      <c r="C1133" s="64"/>
      <c r="D1133" s="64"/>
      <c r="E1133" s="200"/>
      <c r="F1133" s="92"/>
      <c r="G1133" s="92"/>
      <c r="H1133" s="92"/>
      <c r="I1133" s="92"/>
      <c r="J1133" s="191"/>
      <c r="K1133" s="459"/>
      <c r="L1133" s="121"/>
      <c r="M1133" s="192"/>
      <c r="N1133" s="193"/>
    </row>
    <row r="1134" spans="2:14" ht="15">
      <c r="B1134" s="359"/>
      <c r="C1134" s="170" t="s">
        <v>12131</v>
      </c>
      <c r="D1134" s="64" t="s">
        <v>11</v>
      </c>
      <c r="E1134" s="207" t="s">
        <v>6850</v>
      </c>
      <c r="F1134" s="96"/>
      <c r="G1134" s="96"/>
      <c r="H1134" s="96"/>
      <c r="I1134" s="96"/>
      <c r="J1134" s="159"/>
      <c r="K1134" s="460">
        <f>SUM(K1136:K1137)</f>
        <v>52</v>
      </c>
      <c r="L1134" s="121" t="s">
        <v>97</v>
      </c>
      <c r="M1134" s="192"/>
      <c r="N1134" s="193"/>
    </row>
    <row r="1135" spans="2:14">
      <c r="B1135" s="368"/>
      <c r="C1135" s="170"/>
      <c r="D1135" s="170"/>
      <c r="E1135" s="163" t="s">
        <v>6637</v>
      </c>
      <c r="F1135" s="123" t="s">
        <v>6643</v>
      </c>
      <c r="G1135" s="123" t="s">
        <v>6135</v>
      </c>
      <c r="H1135" s="92"/>
      <c r="I1135" s="94"/>
      <c r="J1135" s="218"/>
      <c r="K1135" s="459"/>
      <c r="L1135" s="121"/>
      <c r="M1135" s="192"/>
      <c r="N1135" s="193"/>
    </row>
    <row r="1136" spans="2:14">
      <c r="B1136" s="359" t="s">
        <v>13593</v>
      </c>
      <c r="C1136" s="170"/>
      <c r="D1136" s="170"/>
      <c r="E1136" s="190">
        <f>E1060</f>
        <v>2</v>
      </c>
      <c r="F1136" s="133">
        <f>F1060</f>
        <v>1</v>
      </c>
      <c r="G1136" s="137">
        <f>4*6</f>
        <v>24</v>
      </c>
      <c r="H1136" s="92"/>
      <c r="I1136" s="94"/>
      <c r="J1136" s="218"/>
      <c r="K1136" s="132">
        <f>E1136*F1136*G1136</f>
        <v>48</v>
      </c>
      <c r="L1136" s="106"/>
      <c r="M1136" s="192"/>
      <c r="N1136" s="193"/>
    </row>
    <row r="1137" spans="1:14">
      <c r="B1137" s="359" t="s">
        <v>13599</v>
      </c>
      <c r="C1137" s="170"/>
      <c r="D1137" s="170"/>
      <c r="E1137" s="190">
        <v>2</v>
      </c>
      <c r="F1137" s="133">
        <v>2</v>
      </c>
      <c r="G1137" s="137">
        <v>1</v>
      </c>
      <c r="H1137" s="92"/>
      <c r="I1137" s="94"/>
      <c r="J1137" s="218"/>
      <c r="K1137" s="132">
        <f>E1137*F1137*G1137</f>
        <v>4</v>
      </c>
      <c r="L1137" s="106"/>
      <c r="M1137" s="192"/>
      <c r="N1137" s="193"/>
    </row>
    <row r="1138" spans="1:14">
      <c r="B1138" s="358"/>
      <c r="C1138" s="64"/>
      <c r="D1138" s="64"/>
      <c r="E1138" s="200"/>
      <c r="F1138" s="92"/>
      <c r="G1138" s="92"/>
      <c r="H1138" s="92"/>
      <c r="I1138" s="92"/>
      <c r="J1138" s="191"/>
      <c r="K1138" s="459"/>
      <c r="L1138" s="121"/>
      <c r="M1138" s="192"/>
      <c r="N1138" s="193"/>
    </row>
    <row r="1139" spans="1:14" ht="15" hidden="1">
      <c r="B1139" s="358"/>
      <c r="C1139" s="64"/>
      <c r="D1139" s="64"/>
      <c r="E1139" s="219" t="s">
        <v>6174</v>
      </c>
      <c r="F1139" s="92"/>
      <c r="G1139" s="92"/>
      <c r="H1139" s="92"/>
      <c r="I1139" s="92"/>
      <c r="J1139" s="191"/>
      <c r="K1139" s="460">
        <f>SUM(K1141:K1142)</f>
        <v>0</v>
      </c>
      <c r="L1139" s="121" t="s">
        <v>97</v>
      </c>
      <c r="M1139" s="192"/>
      <c r="N1139" s="193"/>
    </row>
    <row r="1140" spans="1:14" hidden="1">
      <c r="B1140" s="368"/>
      <c r="C1140" s="64"/>
      <c r="D1140" s="64"/>
      <c r="E1140" s="163" t="s">
        <v>6637</v>
      </c>
      <c r="F1140" s="123" t="s">
        <v>6643</v>
      </c>
      <c r="G1140" s="123" t="s">
        <v>6135</v>
      </c>
      <c r="H1140" s="92"/>
      <c r="I1140" s="92"/>
      <c r="J1140" s="191"/>
      <c r="K1140" s="459"/>
      <c r="L1140" s="121"/>
      <c r="M1140" s="192"/>
      <c r="N1140" s="193"/>
    </row>
    <row r="1141" spans="1:14" hidden="1">
      <c r="B1141" s="358"/>
      <c r="C1141" s="64"/>
      <c r="D1141" s="64"/>
      <c r="E1141" s="190">
        <v>0</v>
      </c>
      <c r="F1141" s="133">
        <v>0</v>
      </c>
      <c r="G1141" s="137">
        <v>0</v>
      </c>
      <c r="H1141" s="92"/>
      <c r="I1141" s="94"/>
      <c r="J1141" s="218"/>
      <c r="K1141" s="132">
        <f>E1141*F1141*G1141</f>
        <v>0</v>
      </c>
      <c r="L1141" s="121"/>
      <c r="M1141" s="192"/>
      <c r="N1141" s="193"/>
    </row>
    <row r="1142" spans="1:14" hidden="1">
      <c r="B1142" s="358"/>
      <c r="C1142" s="64"/>
      <c r="D1142" s="64"/>
      <c r="E1142" s="190">
        <v>0</v>
      </c>
      <c r="F1142" s="133">
        <v>0</v>
      </c>
      <c r="G1142" s="137">
        <v>0</v>
      </c>
      <c r="H1142" s="92"/>
      <c r="I1142" s="92"/>
      <c r="J1142" s="191"/>
      <c r="K1142" s="132">
        <f>E1142*F1142*G1142</f>
        <v>0</v>
      </c>
      <c r="L1142" s="121"/>
      <c r="M1142" s="192"/>
      <c r="N1142" s="193"/>
    </row>
    <row r="1143" spans="1:14" hidden="1">
      <c r="B1143" s="358"/>
      <c r="C1143" s="64"/>
      <c r="D1143" s="64"/>
      <c r="E1143" s="223"/>
      <c r="F1143" s="102"/>
      <c r="G1143" s="51"/>
      <c r="H1143" s="92"/>
      <c r="I1143" s="92"/>
      <c r="J1143" s="191"/>
      <c r="K1143" s="459"/>
      <c r="L1143" s="121"/>
      <c r="M1143" s="192"/>
      <c r="N1143" s="193"/>
    </row>
    <row r="1144" spans="1:14" ht="13.5" thickBot="1">
      <c r="B1144" s="358"/>
      <c r="C1144" s="64"/>
      <c r="D1144" s="64"/>
      <c r="E1144" s="200"/>
      <c r="F1144" s="92"/>
      <c r="G1144" s="92"/>
      <c r="H1144" s="92"/>
      <c r="I1144" s="92"/>
      <c r="J1144" s="191"/>
      <c r="K1144" s="459"/>
      <c r="L1144" s="121"/>
      <c r="M1144" s="192"/>
      <c r="N1144" s="193"/>
    </row>
    <row r="1145" spans="1:14" ht="13.5" thickBot="1">
      <c r="A1145" s="657" t="s">
        <v>6455</v>
      </c>
      <c r="B1145" s="359"/>
      <c r="C1145" s="170"/>
      <c r="D1145" s="170"/>
      <c r="E1145" s="685" t="s">
        <v>12636</v>
      </c>
      <c r="F1145" s="686"/>
      <c r="G1145" s="686"/>
      <c r="H1145" s="686"/>
      <c r="I1145" s="686"/>
      <c r="J1145" s="687"/>
      <c r="K1145" s="458"/>
      <c r="L1145" s="127"/>
      <c r="M1145" s="175"/>
      <c r="N1145" s="199"/>
    </row>
    <row r="1146" spans="1:14">
      <c r="B1146" s="359"/>
      <c r="C1146" s="170"/>
      <c r="D1146" s="170"/>
      <c r="E1146" s="219"/>
      <c r="F1146" s="127"/>
      <c r="G1146" s="127"/>
      <c r="H1146" s="127"/>
      <c r="I1146" s="127"/>
      <c r="J1146" s="269"/>
      <c r="K1146" s="458"/>
      <c r="L1146" s="127"/>
      <c r="M1146" s="175"/>
      <c r="N1146" s="199"/>
    </row>
    <row r="1147" spans="1:14" ht="27" customHeight="1">
      <c r="B1147" s="358"/>
      <c r="C1147" s="64">
        <v>93187</v>
      </c>
      <c r="D1147" s="142" t="s">
        <v>11</v>
      </c>
      <c r="E1147" s="673" t="s">
        <v>12632</v>
      </c>
      <c r="F1147" s="674"/>
      <c r="G1147" s="674"/>
      <c r="H1147" s="674"/>
      <c r="I1147" s="674"/>
      <c r="J1147" s="675"/>
      <c r="K1147" s="460">
        <f>SUM(K1148)</f>
        <v>135.1</v>
      </c>
      <c r="L1147" s="106" t="s">
        <v>6040</v>
      </c>
      <c r="M1147" s="192"/>
      <c r="N1147" s="193"/>
    </row>
    <row r="1148" spans="1:14">
      <c r="B1148" s="358"/>
      <c r="C1148" s="64"/>
      <c r="D1148" s="64"/>
      <c r="E1148" s="270">
        <f>SUM(M1043:M1126)</f>
        <v>135.1</v>
      </c>
      <c r="F1148" s="137">
        <v>1</v>
      </c>
      <c r="G1148" s="96"/>
      <c r="H1148" s="96"/>
      <c r="I1148" s="96"/>
      <c r="J1148" s="159"/>
      <c r="K1148" s="132">
        <f>E1148*F1148</f>
        <v>135.1</v>
      </c>
      <c r="L1148" s="121"/>
      <c r="M1148" s="192"/>
      <c r="N1148" s="193"/>
    </row>
    <row r="1149" spans="1:14">
      <c r="B1149" s="358"/>
      <c r="C1149" s="64"/>
      <c r="D1149" s="64"/>
      <c r="E1149" s="206"/>
      <c r="F1149" s="96"/>
      <c r="G1149" s="96"/>
      <c r="H1149" s="96"/>
      <c r="I1149" s="96"/>
      <c r="J1149" s="159"/>
      <c r="K1149" s="132"/>
      <c r="L1149" s="121"/>
      <c r="M1149" s="192"/>
      <c r="N1149" s="193"/>
    </row>
    <row r="1150" spans="1:14" ht="36" customHeight="1">
      <c r="B1150" s="358"/>
      <c r="C1150" s="64">
        <v>93197</v>
      </c>
      <c r="D1150" s="142" t="s">
        <v>11</v>
      </c>
      <c r="E1150" s="673" t="s">
        <v>12633</v>
      </c>
      <c r="F1150" s="674"/>
      <c r="G1150" s="674"/>
      <c r="H1150" s="674"/>
      <c r="I1150" s="674"/>
      <c r="J1150" s="675"/>
      <c r="K1150" s="460">
        <f>SUM(K1151)</f>
        <v>132.5</v>
      </c>
      <c r="L1150" s="106" t="s">
        <v>6040</v>
      </c>
      <c r="M1150" s="192"/>
      <c r="N1150" s="193"/>
    </row>
    <row r="1151" spans="1:14">
      <c r="B1151" s="358"/>
      <c r="C1151" s="64"/>
      <c r="D1151" s="64"/>
      <c r="E1151" s="206">
        <f>M1090+M1094+M1098+M1102+M1106+M1110+M1114+M1118+M1122+M1126+M1060+M1055+M1054</f>
        <v>132.5</v>
      </c>
      <c r="F1151" s="137">
        <v>1</v>
      </c>
      <c r="G1151" s="96"/>
      <c r="H1151" s="96"/>
      <c r="I1151" s="96"/>
      <c r="J1151" s="159"/>
      <c r="K1151" s="132">
        <f>E1151*F1151</f>
        <v>132.5</v>
      </c>
      <c r="L1151" s="121"/>
      <c r="M1151" s="192"/>
      <c r="N1151" s="193"/>
    </row>
    <row r="1152" spans="1:14">
      <c r="B1152" s="359"/>
      <c r="C1152" s="170"/>
      <c r="D1152" s="170"/>
      <c r="E1152" s="219"/>
      <c r="F1152" s="127"/>
      <c r="G1152" s="127"/>
      <c r="H1152" s="127"/>
      <c r="I1152" s="127"/>
      <c r="J1152" s="269"/>
      <c r="K1152" s="458"/>
      <c r="L1152" s="127"/>
      <c r="M1152" s="175"/>
      <c r="N1152" s="199"/>
    </row>
    <row r="1153" spans="1:17">
      <c r="B1153" s="359"/>
      <c r="C1153" s="170"/>
      <c r="D1153" s="170"/>
      <c r="E1153" s="219"/>
      <c r="F1153" s="127"/>
      <c r="G1153" s="127"/>
      <c r="H1153" s="127"/>
      <c r="I1153" s="127"/>
      <c r="J1153" s="269"/>
      <c r="K1153" s="458"/>
      <c r="L1153" s="127"/>
      <c r="M1153" s="175"/>
      <c r="N1153" s="199"/>
    </row>
    <row r="1154" spans="1:17" ht="55.5" customHeight="1">
      <c r="B1154" s="358"/>
      <c r="C1154" s="64">
        <v>87491</v>
      </c>
      <c r="D1154" s="64" t="s">
        <v>11</v>
      </c>
      <c r="E1154" s="673" t="s">
        <v>8202</v>
      </c>
      <c r="F1154" s="674"/>
      <c r="G1154" s="674"/>
      <c r="H1154" s="674"/>
      <c r="I1154" s="674"/>
      <c r="J1154" s="675"/>
      <c r="K1154" s="460">
        <f>SUM(K1157:K1232)</f>
        <v>173.31400000000002</v>
      </c>
      <c r="L1154" s="121" t="s">
        <v>97</v>
      </c>
      <c r="M1154" s="175"/>
      <c r="N1154" s="129"/>
      <c r="O1154" s="212"/>
      <c r="Q1154" s="271"/>
    </row>
    <row r="1155" spans="1:17" ht="60" customHeight="1">
      <c r="B1155" s="369" t="s">
        <v>6802</v>
      </c>
      <c r="C1155" s="64"/>
      <c r="D1155" s="64"/>
      <c r="E1155" s="144" t="s">
        <v>6532</v>
      </c>
      <c r="F1155" s="96" t="s">
        <v>6793</v>
      </c>
      <c r="G1155" s="718" t="s">
        <v>6804</v>
      </c>
      <c r="H1155" s="718"/>
      <c r="I1155" s="718"/>
      <c r="J1155" s="719"/>
      <c r="K1155" s="463"/>
      <c r="L1155" s="103"/>
      <c r="M1155" s="175"/>
      <c r="N1155" s="129"/>
      <c r="O1155" s="212"/>
      <c r="Q1155" s="271"/>
    </row>
    <row r="1156" spans="1:17" ht="29.25" customHeight="1">
      <c r="B1156" s="369"/>
      <c r="C1156" s="64"/>
      <c r="D1156" s="64"/>
      <c r="E1156" s="165"/>
      <c r="F1156" s="141"/>
      <c r="G1156" s="96" t="s">
        <v>6532</v>
      </c>
      <c r="H1156" s="96" t="s">
        <v>6531</v>
      </c>
      <c r="I1156" s="96" t="s">
        <v>6757</v>
      </c>
      <c r="J1156" s="350" t="s">
        <v>6803</v>
      </c>
      <c r="K1156" s="459"/>
      <c r="L1156" s="121"/>
      <c r="M1156" s="192"/>
      <c r="N1156" s="193"/>
    </row>
    <row r="1157" spans="1:17" ht="25.5">
      <c r="B1157" s="358" t="s">
        <v>13323</v>
      </c>
      <c r="C1157" s="64"/>
      <c r="D1157" s="64"/>
      <c r="E1157" s="145">
        <f>E736+E737+E738+E739</f>
        <v>25.700000000000003</v>
      </c>
      <c r="F1157" s="133">
        <v>3.8</v>
      </c>
      <c r="G1157" s="354">
        <v>0.9</v>
      </c>
      <c r="H1157" s="354">
        <v>2.1</v>
      </c>
      <c r="I1157" s="354">
        <v>1</v>
      </c>
      <c r="J1157" s="355">
        <f>G1157*H1157*I1157</f>
        <v>1.8900000000000001</v>
      </c>
      <c r="K1157" s="132">
        <f>F1157*E1157-J1157-J1158-J1159</f>
        <v>86.970000000000013</v>
      </c>
      <c r="L1157" s="121"/>
      <c r="M1157" s="192"/>
      <c r="N1157" s="193"/>
      <c r="O1157" s="272"/>
    </row>
    <row r="1158" spans="1:17">
      <c r="B1158" s="358"/>
      <c r="C1158" s="64"/>
      <c r="D1158" s="64"/>
      <c r="E1158" s="166"/>
      <c r="F1158" s="102"/>
      <c r="G1158" s="354">
        <v>2</v>
      </c>
      <c r="H1158" s="354">
        <v>1.1000000000000001</v>
      </c>
      <c r="I1158" s="354">
        <v>4</v>
      </c>
      <c r="J1158" s="355">
        <f t="shared" ref="J1158:J1207" si="52">G1158*H1158*I1158</f>
        <v>8.8000000000000007</v>
      </c>
      <c r="K1158" s="132"/>
      <c r="L1158" s="121"/>
      <c r="M1158" s="192"/>
      <c r="N1158" s="193"/>
      <c r="O1158" s="272"/>
    </row>
    <row r="1159" spans="1:17">
      <c r="B1159" s="358"/>
      <c r="C1159" s="64"/>
      <c r="D1159" s="64"/>
      <c r="E1159" s="166"/>
      <c r="F1159" s="102"/>
      <c r="G1159" s="354"/>
      <c r="H1159" s="354"/>
      <c r="I1159" s="354"/>
      <c r="J1159" s="355">
        <f t="shared" si="52"/>
        <v>0</v>
      </c>
      <c r="K1159" s="132"/>
      <c r="L1159" s="121"/>
      <c r="M1159" s="192"/>
      <c r="N1159" s="193"/>
      <c r="O1159" s="272"/>
    </row>
    <row r="1160" spans="1:17">
      <c r="B1160" s="358"/>
      <c r="C1160" s="64"/>
      <c r="D1160" s="64"/>
      <c r="E1160" s="166"/>
      <c r="F1160" s="102"/>
      <c r="G1160" s="92"/>
      <c r="H1160" s="92"/>
      <c r="I1160" s="102"/>
      <c r="J1160" s="159"/>
      <c r="K1160" s="132"/>
      <c r="L1160" s="121"/>
      <c r="M1160" s="192"/>
      <c r="N1160" s="193"/>
      <c r="O1160" s="272"/>
    </row>
    <row r="1161" spans="1:17">
      <c r="B1161" s="358"/>
      <c r="C1161" s="64"/>
      <c r="D1161" s="64"/>
      <c r="E1161" s="166"/>
      <c r="F1161" s="102"/>
      <c r="G1161" s="92"/>
      <c r="H1161" s="92"/>
      <c r="I1161" s="102"/>
      <c r="J1161" s="159"/>
      <c r="K1161" s="132"/>
      <c r="L1161" s="121"/>
      <c r="M1161" s="192"/>
      <c r="N1161" s="193"/>
      <c r="O1161" s="272"/>
    </row>
    <row r="1162" spans="1:17" ht="25.5">
      <c r="A1162" s="268"/>
      <c r="B1162" s="358" t="s">
        <v>13565</v>
      </c>
      <c r="C1162" s="64"/>
      <c r="D1162" s="64"/>
      <c r="E1162" s="158">
        <f>287.86-72</f>
        <v>215.86</v>
      </c>
      <c r="F1162" s="133">
        <v>0.4</v>
      </c>
      <c r="G1162" s="354"/>
      <c r="H1162" s="354"/>
      <c r="I1162" s="354"/>
      <c r="J1162" s="355">
        <f t="shared" si="52"/>
        <v>0</v>
      </c>
      <c r="K1162" s="132">
        <f>F1162*E1162-J1162-J1163-J1164-J1165</f>
        <v>86.344000000000008</v>
      </c>
      <c r="L1162" s="121"/>
      <c r="M1162" s="192"/>
      <c r="N1162" s="193"/>
      <c r="O1162" s="272"/>
    </row>
    <row r="1163" spans="1:17">
      <c r="B1163" s="358"/>
      <c r="C1163" s="64"/>
      <c r="D1163" s="64"/>
      <c r="E1163" s="166"/>
      <c r="F1163" s="102"/>
      <c r="G1163" s="354"/>
      <c r="H1163" s="354"/>
      <c r="I1163" s="354"/>
      <c r="J1163" s="355">
        <f t="shared" si="52"/>
        <v>0</v>
      </c>
      <c r="K1163" s="132"/>
      <c r="L1163" s="121"/>
      <c r="M1163" s="192"/>
      <c r="N1163" s="193"/>
      <c r="O1163" s="272"/>
    </row>
    <row r="1164" spans="1:17">
      <c r="B1164" s="358"/>
      <c r="C1164" s="64"/>
      <c r="D1164" s="64"/>
      <c r="E1164" s="166"/>
      <c r="F1164" s="102"/>
      <c r="G1164" s="354"/>
      <c r="H1164" s="354"/>
      <c r="I1164" s="354"/>
      <c r="J1164" s="355">
        <f t="shared" si="52"/>
        <v>0</v>
      </c>
      <c r="K1164" s="132"/>
      <c r="L1164" s="121"/>
      <c r="M1164" s="192"/>
      <c r="N1164" s="193"/>
      <c r="O1164" s="272"/>
    </row>
    <row r="1165" spans="1:17">
      <c r="B1165" s="358"/>
      <c r="C1165" s="64"/>
      <c r="D1165" s="64"/>
      <c r="E1165" s="166"/>
      <c r="F1165" s="102"/>
      <c r="G1165" s="92"/>
      <c r="H1165" s="92"/>
      <c r="I1165" s="102"/>
      <c r="J1165" s="159"/>
      <c r="K1165" s="132"/>
      <c r="L1165" s="121"/>
      <c r="M1165" s="192"/>
      <c r="N1165" s="193"/>
      <c r="O1165" s="272"/>
    </row>
    <row r="1166" spans="1:17" hidden="1">
      <c r="B1166" s="358" t="s">
        <v>6794</v>
      </c>
      <c r="C1166" s="64"/>
      <c r="D1166" s="64"/>
      <c r="E1166" s="145"/>
      <c r="F1166" s="133"/>
      <c r="G1166" s="354">
        <v>0</v>
      </c>
      <c r="H1166" s="354">
        <v>0</v>
      </c>
      <c r="I1166" s="354">
        <v>0</v>
      </c>
      <c r="J1166" s="355">
        <f t="shared" si="52"/>
        <v>0</v>
      </c>
      <c r="K1166" s="132">
        <f>F1166*E1166-J1166-J1167-J1168-J1169</f>
        <v>0</v>
      </c>
      <c r="L1166" s="121"/>
      <c r="M1166" s="192"/>
      <c r="N1166" s="193"/>
      <c r="O1166" s="272"/>
    </row>
    <row r="1167" spans="1:17" hidden="1">
      <c r="B1167" s="358"/>
      <c r="C1167" s="64"/>
      <c r="D1167" s="64"/>
      <c r="E1167" s="200"/>
      <c r="F1167" s="102"/>
      <c r="G1167" s="354">
        <v>0</v>
      </c>
      <c r="H1167" s="354">
        <v>0</v>
      </c>
      <c r="I1167" s="354">
        <v>0</v>
      </c>
      <c r="J1167" s="355">
        <f t="shared" si="52"/>
        <v>0</v>
      </c>
      <c r="K1167" s="132"/>
      <c r="L1167" s="121"/>
      <c r="M1167" s="192"/>
      <c r="N1167" s="193"/>
    </row>
    <row r="1168" spans="1:17" hidden="1">
      <c r="B1168" s="358"/>
      <c r="C1168" s="64"/>
      <c r="D1168" s="64"/>
      <c r="E1168" s="200"/>
      <c r="F1168" s="102"/>
      <c r="G1168" s="354">
        <v>0</v>
      </c>
      <c r="H1168" s="354">
        <v>0</v>
      </c>
      <c r="I1168" s="354">
        <v>0</v>
      </c>
      <c r="J1168" s="355">
        <f t="shared" si="52"/>
        <v>0</v>
      </c>
      <c r="K1168" s="132"/>
      <c r="L1168" s="121"/>
      <c r="M1168" s="192"/>
      <c r="N1168" s="193"/>
    </row>
    <row r="1169" spans="2:15" hidden="1">
      <c r="B1169" s="358"/>
      <c r="C1169" s="64"/>
      <c r="D1169" s="64"/>
      <c r="E1169" s="200"/>
      <c r="F1169" s="102"/>
      <c r="G1169" s="92"/>
      <c r="H1169" s="92"/>
      <c r="I1169" s="102"/>
      <c r="J1169" s="159">
        <f t="shared" si="52"/>
        <v>0</v>
      </c>
      <c r="K1169" s="132"/>
      <c r="L1169" s="121"/>
      <c r="M1169" s="192"/>
      <c r="N1169" s="193"/>
    </row>
    <row r="1170" spans="2:15" hidden="1">
      <c r="B1170" s="358" t="s">
        <v>6795</v>
      </c>
      <c r="C1170" s="64"/>
      <c r="D1170" s="64"/>
      <c r="E1170" s="145"/>
      <c r="F1170" s="133"/>
      <c r="G1170" s="354">
        <v>0</v>
      </c>
      <c r="H1170" s="354">
        <v>0</v>
      </c>
      <c r="I1170" s="354">
        <v>0</v>
      </c>
      <c r="J1170" s="355">
        <f t="shared" ref="J1170:J1172" si="53">G1170*H1170*I1170</f>
        <v>0</v>
      </c>
      <c r="K1170" s="132">
        <f>F1170*E1170-J1170-J1171-J1172-J1173</f>
        <v>0</v>
      </c>
      <c r="L1170" s="121"/>
      <c r="M1170" s="192"/>
      <c r="N1170" s="193"/>
      <c r="O1170" s="272"/>
    </row>
    <row r="1171" spans="2:15" hidden="1">
      <c r="B1171" s="358"/>
      <c r="C1171" s="64"/>
      <c r="D1171" s="64"/>
      <c r="E1171" s="200"/>
      <c r="F1171" s="102"/>
      <c r="G1171" s="354">
        <v>0</v>
      </c>
      <c r="H1171" s="354">
        <v>0</v>
      </c>
      <c r="I1171" s="354">
        <v>0</v>
      </c>
      <c r="J1171" s="355">
        <f t="shared" si="53"/>
        <v>0</v>
      </c>
      <c r="K1171" s="132"/>
      <c r="L1171" s="121"/>
      <c r="M1171" s="192"/>
      <c r="N1171" s="193"/>
    </row>
    <row r="1172" spans="2:15" hidden="1">
      <c r="B1172" s="358"/>
      <c r="C1172" s="64"/>
      <c r="D1172" s="64"/>
      <c r="E1172" s="200"/>
      <c r="F1172" s="102"/>
      <c r="G1172" s="354">
        <v>0</v>
      </c>
      <c r="H1172" s="354">
        <v>0</v>
      </c>
      <c r="I1172" s="354">
        <v>0</v>
      </c>
      <c r="J1172" s="355">
        <f t="shared" si="53"/>
        <v>0</v>
      </c>
      <c r="K1172" s="132"/>
      <c r="L1172" s="121"/>
      <c r="M1172" s="192"/>
      <c r="N1172" s="193"/>
    </row>
    <row r="1173" spans="2:15" hidden="1">
      <c r="B1173" s="358"/>
      <c r="C1173" s="64"/>
      <c r="D1173" s="64"/>
      <c r="E1173" s="200"/>
      <c r="F1173" s="102"/>
      <c r="G1173" s="92"/>
      <c r="H1173" s="92"/>
      <c r="I1173" s="102"/>
      <c r="J1173" s="159">
        <f t="shared" si="52"/>
        <v>0</v>
      </c>
      <c r="K1173" s="132"/>
      <c r="L1173" s="121"/>
      <c r="M1173" s="192"/>
      <c r="N1173" s="193"/>
    </row>
    <row r="1174" spans="2:15" hidden="1">
      <c r="B1174" s="358" t="s">
        <v>6796</v>
      </c>
      <c r="C1174" s="64"/>
      <c r="D1174" s="64"/>
      <c r="E1174" s="145"/>
      <c r="F1174" s="133"/>
      <c r="G1174" s="354">
        <v>0</v>
      </c>
      <c r="H1174" s="354">
        <v>0</v>
      </c>
      <c r="I1174" s="354">
        <v>0</v>
      </c>
      <c r="J1174" s="355">
        <f t="shared" si="52"/>
        <v>0</v>
      </c>
      <c r="K1174" s="132">
        <f>F1174*E1174-J1174-J1175-J1176-J1177</f>
        <v>0</v>
      </c>
      <c r="L1174" s="121"/>
      <c r="M1174" s="192"/>
      <c r="N1174" s="193"/>
      <c r="O1174" s="272"/>
    </row>
    <row r="1175" spans="2:15" hidden="1">
      <c r="B1175" s="358"/>
      <c r="C1175" s="64"/>
      <c r="D1175" s="64"/>
      <c r="E1175" s="200"/>
      <c r="F1175" s="102"/>
      <c r="G1175" s="354">
        <v>0</v>
      </c>
      <c r="H1175" s="354">
        <v>0</v>
      </c>
      <c r="I1175" s="354">
        <v>0</v>
      </c>
      <c r="J1175" s="355">
        <f t="shared" si="52"/>
        <v>0</v>
      </c>
      <c r="K1175" s="132"/>
      <c r="L1175" s="121"/>
      <c r="M1175" s="192"/>
      <c r="N1175" s="193"/>
    </row>
    <row r="1176" spans="2:15" hidden="1">
      <c r="B1176" s="358"/>
      <c r="C1176" s="64"/>
      <c r="D1176" s="64"/>
      <c r="E1176" s="200"/>
      <c r="F1176" s="102"/>
      <c r="G1176" s="354">
        <v>0</v>
      </c>
      <c r="H1176" s="354">
        <v>0</v>
      </c>
      <c r="I1176" s="354">
        <v>0</v>
      </c>
      <c r="J1176" s="355">
        <f t="shared" si="52"/>
        <v>0</v>
      </c>
      <c r="K1176" s="132"/>
      <c r="L1176" s="121"/>
      <c r="M1176" s="192"/>
      <c r="N1176" s="193"/>
    </row>
    <row r="1177" spans="2:15" hidden="1">
      <c r="B1177" s="358"/>
      <c r="C1177" s="64"/>
      <c r="D1177" s="64"/>
      <c r="E1177" s="200"/>
      <c r="F1177" s="102"/>
      <c r="G1177" s="92"/>
      <c r="H1177" s="92"/>
      <c r="I1177" s="102"/>
      <c r="J1177" s="159">
        <f t="shared" si="52"/>
        <v>0</v>
      </c>
      <c r="K1177" s="132"/>
      <c r="L1177" s="121"/>
      <c r="M1177" s="192"/>
      <c r="N1177" s="193"/>
    </row>
    <row r="1178" spans="2:15" hidden="1">
      <c r="B1178" s="358" t="s">
        <v>6797</v>
      </c>
      <c r="C1178" s="64"/>
      <c r="D1178" s="64"/>
      <c r="E1178" s="145"/>
      <c r="F1178" s="133"/>
      <c r="G1178" s="354"/>
      <c r="H1178" s="354"/>
      <c r="I1178" s="354"/>
      <c r="J1178" s="355"/>
      <c r="K1178" s="132">
        <f>F1178*E1178-J1178-J1179-J1180-J1181</f>
        <v>0</v>
      </c>
      <c r="L1178" s="121"/>
      <c r="M1178" s="192"/>
      <c r="N1178" s="193"/>
      <c r="O1178" s="272"/>
    </row>
    <row r="1179" spans="2:15" hidden="1">
      <c r="B1179" s="358"/>
      <c r="C1179" s="64"/>
      <c r="D1179" s="64"/>
      <c r="E1179" s="200"/>
      <c r="F1179" s="102"/>
      <c r="G1179" s="354"/>
      <c r="H1179" s="354"/>
      <c r="I1179" s="354"/>
      <c r="J1179" s="355"/>
      <c r="K1179" s="132"/>
      <c r="L1179" s="121"/>
      <c r="M1179" s="192"/>
      <c r="N1179" s="193"/>
    </row>
    <row r="1180" spans="2:15" hidden="1">
      <c r="B1180" s="358"/>
      <c r="C1180" s="64"/>
      <c r="D1180" s="64"/>
      <c r="E1180" s="200"/>
      <c r="F1180" s="102"/>
      <c r="G1180" s="354"/>
      <c r="H1180" s="354"/>
      <c r="I1180" s="354"/>
      <c r="J1180" s="355"/>
      <c r="K1180" s="132"/>
      <c r="L1180" s="121"/>
      <c r="M1180" s="192"/>
      <c r="N1180" s="193"/>
    </row>
    <row r="1181" spans="2:15" hidden="1">
      <c r="B1181" s="358"/>
      <c r="C1181" s="64"/>
      <c r="D1181" s="64"/>
      <c r="E1181" s="200"/>
      <c r="F1181" s="92"/>
      <c r="G1181" s="92"/>
      <c r="H1181" s="92"/>
      <c r="I1181" s="102"/>
      <c r="J1181" s="159">
        <f t="shared" si="52"/>
        <v>0</v>
      </c>
      <c r="K1181" s="459"/>
      <c r="L1181" s="121"/>
      <c r="M1181" s="192"/>
      <c r="N1181" s="193"/>
    </row>
    <row r="1182" spans="2:15" hidden="1">
      <c r="B1182" s="358"/>
      <c r="C1182" s="64"/>
      <c r="D1182" s="64"/>
      <c r="E1182" s="200"/>
      <c r="F1182" s="92"/>
      <c r="G1182" s="92"/>
      <c r="H1182" s="92"/>
      <c r="I1182" s="102"/>
      <c r="J1182" s="159"/>
      <c r="K1182" s="459"/>
      <c r="L1182" s="121"/>
      <c r="M1182" s="192"/>
      <c r="N1182" s="193"/>
    </row>
    <row r="1183" spans="2:15" hidden="1">
      <c r="B1183" s="358" t="s">
        <v>12620</v>
      </c>
      <c r="C1183" s="64"/>
      <c r="D1183" s="64"/>
      <c r="E1183" s="145"/>
      <c r="F1183" s="133"/>
      <c r="G1183" s="354">
        <v>0</v>
      </c>
      <c r="H1183" s="354">
        <v>0</v>
      </c>
      <c r="I1183" s="354">
        <v>0</v>
      </c>
      <c r="J1183" s="355">
        <f t="shared" ref="J1183:J1186" si="54">G1183*H1183*I1183</f>
        <v>0</v>
      </c>
      <c r="K1183" s="132">
        <f>F1183*E1183-J1183-J1184-J1185-J1186</f>
        <v>0</v>
      </c>
      <c r="L1183" s="121"/>
      <c r="M1183" s="192"/>
      <c r="N1183" s="193"/>
    </row>
    <row r="1184" spans="2:15" hidden="1">
      <c r="B1184" s="358"/>
      <c r="C1184" s="64"/>
      <c r="D1184" s="64"/>
      <c r="E1184" s="200"/>
      <c r="F1184" s="102"/>
      <c r="G1184" s="354">
        <v>0</v>
      </c>
      <c r="H1184" s="354">
        <v>0</v>
      </c>
      <c r="I1184" s="354">
        <v>0</v>
      </c>
      <c r="J1184" s="355">
        <f t="shared" si="54"/>
        <v>0</v>
      </c>
      <c r="K1184" s="132"/>
      <c r="L1184" s="121"/>
      <c r="M1184" s="192"/>
      <c r="N1184" s="193"/>
    </row>
    <row r="1185" spans="2:15" hidden="1">
      <c r="B1185" s="358"/>
      <c r="C1185" s="64"/>
      <c r="D1185" s="64"/>
      <c r="E1185" s="200"/>
      <c r="F1185" s="102"/>
      <c r="G1185" s="354">
        <v>0</v>
      </c>
      <c r="H1185" s="354">
        <v>0</v>
      </c>
      <c r="I1185" s="354">
        <v>0</v>
      </c>
      <c r="J1185" s="355">
        <f t="shared" si="54"/>
        <v>0</v>
      </c>
      <c r="K1185" s="132"/>
      <c r="L1185" s="121"/>
      <c r="M1185" s="192"/>
      <c r="N1185" s="193"/>
    </row>
    <row r="1186" spans="2:15" hidden="1">
      <c r="B1186" s="358"/>
      <c r="C1186" s="64"/>
      <c r="D1186" s="64"/>
      <c r="E1186" s="200"/>
      <c r="F1186" s="92"/>
      <c r="G1186" s="92"/>
      <c r="H1186" s="92"/>
      <c r="I1186" s="102"/>
      <c r="J1186" s="159">
        <f t="shared" si="54"/>
        <v>0</v>
      </c>
      <c r="K1186" s="459"/>
      <c r="L1186" s="121"/>
      <c r="M1186" s="192"/>
      <c r="N1186" s="193"/>
    </row>
    <row r="1187" spans="2:15" hidden="1">
      <c r="B1187" s="358" t="s">
        <v>12621</v>
      </c>
      <c r="C1187" s="64"/>
      <c r="D1187" s="64"/>
      <c r="E1187" s="145"/>
      <c r="F1187" s="133"/>
      <c r="G1187" s="354"/>
      <c r="H1187" s="354"/>
      <c r="I1187" s="354"/>
      <c r="J1187" s="355"/>
      <c r="K1187" s="132">
        <f>F1187*E1187-J1187-J1188-J1189-J1190</f>
        <v>0</v>
      </c>
      <c r="L1187" s="121"/>
      <c r="M1187" s="192"/>
      <c r="N1187" s="193"/>
    </row>
    <row r="1188" spans="2:15" hidden="1">
      <c r="B1188" s="358"/>
      <c r="C1188" s="64"/>
      <c r="D1188" s="64"/>
      <c r="E1188" s="200"/>
      <c r="F1188" s="102"/>
      <c r="G1188" s="354"/>
      <c r="H1188" s="354"/>
      <c r="I1188" s="354"/>
      <c r="J1188" s="355"/>
      <c r="K1188" s="132"/>
      <c r="L1188" s="121"/>
      <c r="M1188" s="192"/>
      <c r="N1188" s="193"/>
    </row>
    <row r="1189" spans="2:15" hidden="1">
      <c r="B1189" s="358"/>
      <c r="C1189" s="64"/>
      <c r="D1189" s="64"/>
      <c r="E1189" s="200"/>
      <c r="F1189" s="102"/>
      <c r="G1189" s="354"/>
      <c r="H1189" s="354"/>
      <c r="I1189" s="354"/>
      <c r="J1189" s="355"/>
      <c r="K1189" s="132"/>
      <c r="L1189" s="121"/>
      <c r="M1189" s="192"/>
      <c r="N1189" s="193"/>
    </row>
    <row r="1190" spans="2:15" hidden="1">
      <c r="B1190" s="358"/>
      <c r="C1190" s="64"/>
      <c r="D1190" s="64"/>
      <c r="E1190" s="200"/>
      <c r="F1190" s="92"/>
      <c r="G1190" s="92"/>
      <c r="H1190" s="92"/>
      <c r="I1190" s="102"/>
      <c r="J1190" s="159">
        <f t="shared" ref="J1190" si="55">G1190*H1190*I1190</f>
        <v>0</v>
      </c>
      <c r="K1190" s="459"/>
      <c r="L1190" s="121"/>
      <c r="M1190" s="192"/>
      <c r="N1190" s="193"/>
    </row>
    <row r="1191" spans="2:15" hidden="1">
      <c r="B1191" s="358"/>
      <c r="C1191" s="64"/>
      <c r="D1191" s="64"/>
      <c r="E1191" s="200"/>
      <c r="F1191" s="92"/>
      <c r="G1191" s="92"/>
      <c r="H1191" s="92"/>
      <c r="I1191" s="102"/>
      <c r="J1191" s="159"/>
      <c r="K1191" s="459"/>
      <c r="L1191" s="121"/>
      <c r="M1191" s="192"/>
      <c r="N1191" s="193"/>
    </row>
    <row r="1192" spans="2:15" hidden="1">
      <c r="B1192" s="358" t="s">
        <v>6798</v>
      </c>
      <c r="C1192" s="64"/>
      <c r="D1192" s="64"/>
      <c r="E1192" s="145"/>
      <c r="F1192" s="133"/>
      <c r="G1192" s="354"/>
      <c r="H1192" s="354"/>
      <c r="I1192" s="354"/>
      <c r="J1192" s="355"/>
      <c r="K1192" s="132">
        <f>F1192*E1192-J1192-J1193-J1194-J1195</f>
        <v>0</v>
      </c>
      <c r="L1192" s="121"/>
      <c r="M1192" s="192"/>
      <c r="N1192" s="193"/>
      <c r="O1192" s="272"/>
    </row>
    <row r="1193" spans="2:15" hidden="1">
      <c r="B1193" s="358"/>
      <c r="C1193" s="64"/>
      <c r="D1193" s="64"/>
      <c r="E1193" s="200"/>
      <c r="F1193" s="102"/>
      <c r="G1193" s="354"/>
      <c r="H1193" s="354"/>
      <c r="I1193" s="354"/>
      <c r="J1193" s="355"/>
      <c r="K1193" s="132"/>
      <c r="L1193" s="121"/>
      <c r="M1193" s="192"/>
      <c r="N1193" s="193"/>
    </row>
    <row r="1194" spans="2:15" hidden="1">
      <c r="B1194" s="358"/>
      <c r="C1194" s="64"/>
      <c r="D1194" s="64"/>
      <c r="E1194" s="200"/>
      <c r="F1194" s="102"/>
      <c r="G1194" s="354"/>
      <c r="H1194" s="354"/>
      <c r="I1194" s="354"/>
      <c r="J1194" s="355"/>
      <c r="K1194" s="132"/>
      <c r="L1194" s="121"/>
      <c r="M1194" s="192"/>
      <c r="N1194" s="193"/>
    </row>
    <row r="1195" spans="2:15" hidden="1">
      <c r="B1195" s="358"/>
      <c r="C1195" s="64"/>
      <c r="D1195" s="64"/>
      <c r="E1195" s="200"/>
      <c r="F1195" s="102"/>
      <c r="G1195" s="92"/>
      <c r="H1195" s="92"/>
      <c r="I1195" s="102"/>
      <c r="J1195" s="159">
        <f t="shared" si="52"/>
        <v>0</v>
      </c>
      <c r="K1195" s="132"/>
      <c r="L1195" s="121"/>
      <c r="M1195" s="192"/>
      <c r="N1195" s="193"/>
    </row>
    <row r="1196" spans="2:15" hidden="1">
      <c r="B1196" s="358" t="s">
        <v>6799</v>
      </c>
      <c r="C1196" s="64"/>
      <c r="D1196" s="64"/>
      <c r="E1196" s="145"/>
      <c r="F1196" s="133"/>
      <c r="G1196" s="354"/>
      <c r="H1196" s="354"/>
      <c r="I1196" s="354"/>
      <c r="J1196" s="355">
        <f t="shared" si="52"/>
        <v>0</v>
      </c>
      <c r="K1196" s="132">
        <f>F1196*E1196-J1196-J1197-J1198-J1199</f>
        <v>0</v>
      </c>
      <c r="L1196" s="121"/>
      <c r="M1196" s="192"/>
      <c r="N1196" s="193"/>
      <c r="O1196" s="272"/>
    </row>
    <row r="1197" spans="2:15" hidden="1">
      <c r="B1197" s="358"/>
      <c r="C1197" s="64"/>
      <c r="D1197" s="64"/>
      <c r="E1197" s="200"/>
      <c r="F1197" s="102"/>
      <c r="G1197" s="354"/>
      <c r="H1197" s="354"/>
      <c r="I1197" s="354"/>
      <c r="J1197" s="355">
        <f t="shared" si="52"/>
        <v>0</v>
      </c>
      <c r="K1197" s="132"/>
      <c r="L1197" s="121"/>
      <c r="M1197" s="192"/>
      <c r="N1197" s="193"/>
    </row>
    <row r="1198" spans="2:15" hidden="1">
      <c r="B1198" s="358"/>
      <c r="C1198" s="64"/>
      <c r="D1198" s="64"/>
      <c r="E1198" s="200"/>
      <c r="F1198" s="102"/>
      <c r="G1198" s="354"/>
      <c r="H1198" s="354"/>
      <c r="I1198" s="354"/>
      <c r="J1198" s="355">
        <f t="shared" si="52"/>
        <v>0</v>
      </c>
      <c r="K1198" s="132"/>
      <c r="L1198" s="121"/>
      <c r="M1198" s="192"/>
      <c r="N1198" s="193"/>
    </row>
    <row r="1199" spans="2:15" hidden="1">
      <c r="B1199" s="358"/>
      <c r="C1199" s="64"/>
      <c r="D1199" s="64"/>
      <c r="E1199" s="200"/>
      <c r="F1199" s="102"/>
      <c r="G1199" s="92"/>
      <c r="H1199" s="92"/>
      <c r="I1199" s="102"/>
      <c r="J1199" s="159">
        <f t="shared" si="52"/>
        <v>0</v>
      </c>
      <c r="K1199" s="132"/>
      <c r="L1199" s="121"/>
      <c r="M1199" s="192"/>
      <c r="N1199" s="193"/>
    </row>
    <row r="1200" spans="2:15" hidden="1">
      <c r="B1200" s="358" t="s">
        <v>6800</v>
      </c>
      <c r="C1200" s="64"/>
      <c r="D1200" s="64"/>
      <c r="E1200" s="145"/>
      <c r="F1200" s="133"/>
      <c r="G1200" s="354"/>
      <c r="H1200" s="354"/>
      <c r="I1200" s="354"/>
      <c r="J1200" s="355"/>
      <c r="K1200" s="132">
        <f>F1200*E1200-J1200-J1201-J1202-J1203</f>
        <v>0</v>
      </c>
      <c r="L1200" s="121"/>
      <c r="M1200" s="192"/>
      <c r="N1200" s="193"/>
      <c r="O1200" s="272"/>
    </row>
    <row r="1201" spans="2:15" hidden="1">
      <c r="B1201" s="358"/>
      <c r="C1201" s="64"/>
      <c r="D1201" s="64"/>
      <c r="E1201" s="200"/>
      <c r="F1201" s="102"/>
      <c r="G1201" s="354"/>
      <c r="H1201" s="354"/>
      <c r="I1201" s="354"/>
      <c r="J1201" s="355"/>
      <c r="K1201" s="132"/>
      <c r="L1201" s="121"/>
      <c r="M1201" s="192"/>
      <c r="N1201" s="193"/>
    </row>
    <row r="1202" spans="2:15" hidden="1">
      <c r="B1202" s="358"/>
      <c r="C1202" s="64"/>
      <c r="D1202" s="64"/>
      <c r="E1202" s="200"/>
      <c r="F1202" s="102"/>
      <c r="G1202" s="354"/>
      <c r="H1202" s="354"/>
      <c r="I1202" s="354"/>
      <c r="J1202" s="355"/>
      <c r="K1202" s="132"/>
      <c r="L1202" s="121"/>
      <c r="M1202" s="192"/>
      <c r="N1202" s="193"/>
    </row>
    <row r="1203" spans="2:15" hidden="1">
      <c r="B1203" s="358"/>
      <c r="C1203" s="64"/>
      <c r="D1203" s="64"/>
      <c r="E1203" s="200"/>
      <c r="F1203" s="102"/>
      <c r="G1203" s="92"/>
      <c r="H1203" s="92"/>
      <c r="I1203" s="102"/>
      <c r="J1203" s="159">
        <f t="shared" si="52"/>
        <v>0</v>
      </c>
      <c r="K1203" s="132"/>
      <c r="L1203" s="121"/>
      <c r="M1203" s="192"/>
      <c r="N1203" s="193"/>
    </row>
    <row r="1204" spans="2:15" hidden="1">
      <c r="B1204" s="358" t="s">
        <v>6801</v>
      </c>
      <c r="C1204" s="64"/>
      <c r="D1204" s="64"/>
      <c r="E1204" s="145"/>
      <c r="F1204" s="133"/>
      <c r="G1204" s="354"/>
      <c r="H1204" s="354"/>
      <c r="I1204" s="354"/>
      <c r="J1204" s="355">
        <f t="shared" si="52"/>
        <v>0</v>
      </c>
      <c r="K1204" s="132">
        <f>F1204*E1204-J1204-J1205-J1206-J1207</f>
        <v>0</v>
      </c>
      <c r="L1204" s="121"/>
      <c r="M1204" s="192"/>
      <c r="N1204" s="193"/>
      <c r="O1204" s="272"/>
    </row>
    <row r="1205" spans="2:15" hidden="1">
      <c r="B1205" s="358"/>
      <c r="C1205" s="64"/>
      <c r="D1205" s="64"/>
      <c r="E1205" s="200"/>
      <c r="F1205" s="92"/>
      <c r="G1205" s="354"/>
      <c r="H1205" s="354"/>
      <c r="I1205" s="354"/>
      <c r="J1205" s="355">
        <f t="shared" si="52"/>
        <v>0</v>
      </c>
      <c r="K1205" s="459"/>
      <c r="L1205" s="121"/>
      <c r="M1205" s="192"/>
      <c r="N1205" s="193"/>
    </row>
    <row r="1206" spans="2:15" hidden="1">
      <c r="B1206" s="358"/>
      <c r="C1206" s="64"/>
      <c r="D1206" s="64"/>
      <c r="E1206" s="200"/>
      <c r="F1206" s="92"/>
      <c r="G1206" s="354"/>
      <c r="H1206" s="354"/>
      <c r="I1206" s="354"/>
      <c r="J1206" s="355">
        <f t="shared" si="52"/>
        <v>0</v>
      </c>
      <c r="K1206" s="459"/>
      <c r="L1206" s="121"/>
      <c r="M1206" s="192"/>
      <c r="N1206" s="193"/>
    </row>
    <row r="1207" spans="2:15" hidden="1">
      <c r="B1207" s="358"/>
      <c r="C1207" s="64"/>
      <c r="D1207" s="64"/>
      <c r="E1207" s="206"/>
      <c r="F1207" s="92"/>
      <c r="G1207" s="102"/>
      <c r="H1207" s="102"/>
      <c r="I1207" s="102"/>
      <c r="J1207" s="159">
        <f t="shared" si="52"/>
        <v>0</v>
      </c>
      <c r="K1207" s="459"/>
      <c r="L1207" s="121"/>
      <c r="M1207" s="192"/>
      <c r="N1207" s="193"/>
    </row>
    <row r="1208" spans="2:15" hidden="1">
      <c r="B1208" s="358"/>
      <c r="C1208" s="64"/>
      <c r="D1208" s="64"/>
      <c r="E1208" s="206"/>
      <c r="F1208" s="92"/>
      <c r="G1208" s="102"/>
      <c r="H1208" s="102"/>
      <c r="I1208" s="102"/>
      <c r="J1208" s="159"/>
      <c r="K1208" s="459"/>
      <c r="L1208" s="121"/>
      <c r="M1208" s="192"/>
      <c r="N1208" s="193"/>
    </row>
    <row r="1209" spans="2:15" hidden="1">
      <c r="B1209" s="358" t="s">
        <v>12622</v>
      </c>
      <c r="C1209" s="64"/>
      <c r="D1209" s="64"/>
      <c r="E1209" s="145"/>
      <c r="F1209" s="133"/>
      <c r="G1209" s="354"/>
      <c r="H1209" s="354"/>
      <c r="I1209" s="354"/>
      <c r="J1209" s="355">
        <f t="shared" ref="J1209:J1212" si="56">G1209*H1209*I1209</f>
        <v>0</v>
      </c>
      <c r="K1209" s="132">
        <f>F1209*E1209-J1209-J1210-J1211-J1212</f>
        <v>0</v>
      </c>
      <c r="L1209" s="121"/>
      <c r="M1209" s="192"/>
      <c r="N1209" s="193"/>
    </row>
    <row r="1210" spans="2:15" hidden="1">
      <c r="B1210" s="358"/>
      <c r="C1210" s="64"/>
      <c r="D1210" s="64"/>
      <c r="E1210" s="200"/>
      <c r="F1210" s="92"/>
      <c r="G1210" s="354"/>
      <c r="H1210" s="354"/>
      <c r="I1210" s="354"/>
      <c r="J1210" s="355">
        <f t="shared" si="56"/>
        <v>0</v>
      </c>
      <c r="K1210" s="459"/>
      <c r="L1210" s="121"/>
      <c r="M1210" s="192"/>
      <c r="N1210" s="193"/>
    </row>
    <row r="1211" spans="2:15" hidden="1">
      <c r="B1211" s="358"/>
      <c r="C1211" s="64"/>
      <c r="D1211" s="64"/>
      <c r="E1211" s="200"/>
      <c r="F1211" s="92"/>
      <c r="G1211" s="354"/>
      <c r="H1211" s="354"/>
      <c r="I1211" s="354"/>
      <c r="J1211" s="355">
        <f t="shared" si="56"/>
        <v>0</v>
      </c>
      <c r="K1211" s="459"/>
      <c r="L1211" s="121"/>
      <c r="M1211" s="192"/>
      <c r="N1211" s="193"/>
    </row>
    <row r="1212" spans="2:15" hidden="1">
      <c r="B1212" s="358"/>
      <c r="C1212" s="64"/>
      <c r="D1212" s="64"/>
      <c r="E1212" s="206"/>
      <c r="F1212" s="92"/>
      <c r="G1212" s="102"/>
      <c r="H1212" s="102"/>
      <c r="I1212" s="102"/>
      <c r="J1212" s="159">
        <f t="shared" si="56"/>
        <v>0</v>
      </c>
      <c r="K1212" s="459"/>
      <c r="L1212" s="121"/>
      <c r="M1212" s="192"/>
      <c r="N1212" s="193"/>
    </row>
    <row r="1213" spans="2:15" hidden="1">
      <c r="B1213" s="358"/>
      <c r="C1213" s="64"/>
      <c r="D1213" s="64"/>
      <c r="E1213" s="206"/>
      <c r="F1213" s="92"/>
      <c r="G1213" s="102"/>
      <c r="H1213" s="102"/>
      <c r="I1213" s="102"/>
      <c r="J1213" s="159"/>
      <c r="K1213" s="459"/>
      <c r="L1213" s="121"/>
      <c r="M1213" s="192"/>
      <c r="N1213" s="193"/>
    </row>
    <row r="1214" spans="2:15" hidden="1">
      <c r="B1214" s="358" t="s">
        <v>12623</v>
      </c>
      <c r="C1214" s="64"/>
      <c r="D1214" s="64"/>
      <c r="E1214" s="145"/>
      <c r="F1214" s="133"/>
      <c r="G1214" s="354"/>
      <c r="H1214" s="354"/>
      <c r="I1214" s="354"/>
      <c r="J1214" s="355">
        <f t="shared" ref="J1214:J1217" si="57">G1214*H1214*I1214</f>
        <v>0</v>
      </c>
      <c r="K1214" s="132">
        <f>F1214*E1214-J1214-J1215-J1216-J1217</f>
        <v>0</v>
      </c>
      <c r="L1214" s="121"/>
      <c r="M1214" s="192"/>
      <c r="N1214" s="193"/>
    </row>
    <row r="1215" spans="2:15" hidden="1">
      <c r="B1215" s="358"/>
      <c r="C1215" s="64"/>
      <c r="D1215" s="64"/>
      <c r="E1215" s="200"/>
      <c r="F1215" s="92"/>
      <c r="G1215" s="354"/>
      <c r="H1215" s="354"/>
      <c r="I1215" s="354"/>
      <c r="J1215" s="355">
        <f t="shared" si="57"/>
        <v>0</v>
      </c>
      <c r="K1215" s="459"/>
      <c r="L1215" s="121"/>
      <c r="M1215" s="192"/>
      <c r="N1215" s="193"/>
    </row>
    <row r="1216" spans="2:15" hidden="1">
      <c r="B1216" s="358"/>
      <c r="C1216" s="64"/>
      <c r="D1216" s="64"/>
      <c r="E1216" s="200"/>
      <c r="F1216" s="92"/>
      <c r="G1216" s="354"/>
      <c r="H1216" s="354"/>
      <c r="I1216" s="354"/>
      <c r="J1216" s="355">
        <f t="shared" si="57"/>
        <v>0</v>
      </c>
      <c r="K1216" s="459"/>
      <c r="L1216" s="121"/>
      <c r="M1216" s="192"/>
      <c r="N1216" s="193"/>
    </row>
    <row r="1217" spans="2:14" hidden="1">
      <c r="B1217" s="358"/>
      <c r="C1217" s="64"/>
      <c r="D1217" s="64"/>
      <c r="E1217" s="206"/>
      <c r="F1217" s="92"/>
      <c r="G1217" s="102"/>
      <c r="H1217" s="102"/>
      <c r="I1217" s="102"/>
      <c r="J1217" s="159">
        <f t="shared" si="57"/>
        <v>0</v>
      </c>
      <c r="K1217" s="459"/>
      <c r="L1217" s="121"/>
      <c r="M1217" s="192"/>
      <c r="N1217" s="193"/>
    </row>
    <row r="1218" spans="2:14" hidden="1">
      <c r="B1218" s="358"/>
      <c r="C1218" s="64"/>
      <c r="D1218" s="64"/>
      <c r="E1218" s="206"/>
      <c r="F1218" s="92"/>
      <c r="G1218" s="102"/>
      <c r="H1218" s="102"/>
      <c r="I1218" s="102"/>
      <c r="J1218" s="159"/>
      <c r="K1218" s="459"/>
      <c r="L1218" s="121"/>
      <c r="M1218" s="192"/>
      <c r="N1218" s="193"/>
    </row>
    <row r="1219" spans="2:14" hidden="1">
      <c r="B1219" s="358" t="s">
        <v>12624</v>
      </c>
      <c r="C1219" s="64"/>
      <c r="D1219" s="64"/>
      <c r="E1219" s="145"/>
      <c r="F1219" s="133"/>
      <c r="G1219" s="354"/>
      <c r="H1219" s="354"/>
      <c r="I1219" s="354"/>
      <c r="J1219" s="355">
        <f t="shared" ref="J1219:J1222" si="58">G1219*H1219*I1219</f>
        <v>0</v>
      </c>
      <c r="K1219" s="132">
        <f>F1219*E1219-J1219-J1220-J1221-J1222</f>
        <v>0</v>
      </c>
      <c r="L1219" s="121"/>
      <c r="M1219" s="192"/>
      <c r="N1219" s="193"/>
    </row>
    <row r="1220" spans="2:14" hidden="1">
      <c r="B1220" s="358"/>
      <c r="C1220" s="64"/>
      <c r="D1220" s="64"/>
      <c r="E1220" s="200"/>
      <c r="F1220" s="92"/>
      <c r="G1220" s="354"/>
      <c r="H1220" s="354"/>
      <c r="I1220" s="354"/>
      <c r="J1220" s="355">
        <f t="shared" si="58"/>
        <v>0</v>
      </c>
      <c r="K1220" s="459"/>
      <c r="L1220" s="121"/>
      <c r="M1220" s="192"/>
      <c r="N1220" s="193"/>
    </row>
    <row r="1221" spans="2:14" hidden="1">
      <c r="B1221" s="358"/>
      <c r="C1221" s="64"/>
      <c r="D1221" s="64"/>
      <c r="E1221" s="200"/>
      <c r="F1221" s="92"/>
      <c r="G1221" s="354"/>
      <c r="H1221" s="354"/>
      <c r="I1221" s="354"/>
      <c r="J1221" s="355">
        <f t="shared" si="58"/>
        <v>0</v>
      </c>
      <c r="K1221" s="459"/>
      <c r="L1221" s="121"/>
      <c r="M1221" s="192"/>
      <c r="N1221" s="193"/>
    </row>
    <row r="1222" spans="2:14" hidden="1">
      <c r="B1222" s="358"/>
      <c r="C1222" s="64"/>
      <c r="D1222" s="64"/>
      <c r="E1222" s="206"/>
      <c r="F1222" s="92"/>
      <c r="G1222" s="102"/>
      <c r="H1222" s="102"/>
      <c r="I1222" s="102"/>
      <c r="J1222" s="159">
        <f t="shared" si="58"/>
        <v>0</v>
      </c>
      <c r="K1222" s="459"/>
      <c r="L1222" s="121"/>
      <c r="M1222" s="192"/>
      <c r="N1222" s="193"/>
    </row>
    <row r="1223" spans="2:14" hidden="1">
      <c r="B1223" s="358"/>
      <c r="C1223" s="64"/>
      <c r="D1223" s="64"/>
      <c r="E1223" s="206"/>
      <c r="F1223" s="92"/>
      <c r="G1223" s="102"/>
      <c r="H1223" s="102"/>
      <c r="I1223" s="102"/>
      <c r="J1223" s="159"/>
      <c r="K1223" s="459"/>
      <c r="L1223" s="121"/>
      <c r="M1223" s="192"/>
      <c r="N1223" s="193"/>
    </row>
    <row r="1224" spans="2:14" hidden="1">
      <c r="B1224" s="358" t="s">
        <v>12625</v>
      </c>
      <c r="C1224" s="64"/>
      <c r="D1224" s="64"/>
      <c r="E1224" s="145"/>
      <c r="F1224" s="133"/>
      <c r="G1224" s="354"/>
      <c r="H1224" s="354"/>
      <c r="I1224" s="354"/>
      <c r="J1224" s="355">
        <f t="shared" ref="J1224:J1227" si="59">G1224*H1224*I1224</f>
        <v>0</v>
      </c>
      <c r="K1224" s="132">
        <f>F1224*E1224-J1224-J1225-J1226-J1227</f>
        <v>0</v>
      </c>
      <c r="L1224" s="121"/>
      <c r="M1224" s="192"/>
      <c r="N1224" s="193"/>
    </row>
    <row r="1225" spans="2:14" hidden="1">
      <c r="B1225" s="358"/>
      <c r="C1225" s="64"/>
      <c r="D1225" s="64"/>
      <c r="E1225" s="200"/>
      <c r="F1225" s="92"/>
      <c r="G1225" s="354"/>
      <c r="H1225" s="354"/>
      <c r="I1225" s="354"/>
      <c r="J1225" s="355">
        <f t="shared" si="59"/>
        <v>0</v>
      </c>
      <c r="K1225" s="459"/>
      <c r="L1225" s="121"/>
      <c r="M1225" s="192"/>
      <c r="N1225" s="193"/>
    </row>
    <row r="1226" spans="2:14" hidden="1">
      <c r="B1226" s="358"/>
      <c r="C1226" s="64"/>
      <c r="D1226" s="64"/>
      <c r="E1226" s="200"/>
      <c r="F1226" s="92"/>
      <c r="G1226" s="354"/>
      <c r="H1226" s="354"/>
      <c r="I1226" s="354"/>
      <c r="J1226" s="355">
        <f t="shared" si="59"/>
        <v>0</v>
      </c>
      <c r="K1226" s="459"/>
      <c r="L1226" s="121"/>
      <c r="M1226" s="192"/>
      <c r="N1226" s="193"/>
    </row>
    <row r="1227" spans="2:14" hidden="1">
      <c r="B1227" s="358"/>
      <c r="C1227" s="64"/>
      <c r="D1227" s="64"/>
      <c r="E1227" s="206"/>
      <c r="F1227" s="92"/>
      <c r="G1227" s="102"/>
      <c r="H1227" s="102"/>
      <c r="I1227" s="102"/>
      <c r="J1227" s="159">
        <f t="shared" si="59"/>
        <v>0</v>
      </c>
      <c r="K1227" s="459"/>
      <c r="L1227" s="121"/>
      <c r="M1227" s="192"/>
      <c r="N1227" s="193"/>
    </row>
    <row r="1228" spans="2:14" hidden="1">
      <c r="B1228" s="358"/>
      <c r="C1228" s="64"/>
      <c r="D1228" s="64"/>
      <c r="E1228" s="206"/>
      <c r="F1228" s="92"/>
      <c r="G1228" s="102"/>
      <c r="H1228" s="102"/>
      <c r="I1228" s="102"/>
      <c r="J1228" s="159"/>
      <c r="K1228" s="459"/>
      <c r="L1228" s="121"/>
      <c r="M1228" s="192"/>
      <c r="N1228" s="193"/>
    </row>
    <row r="1229" spans="2:14" hidden="1">
      <c r="B1229" s="358" t="s">
        <v>12626</v>
      </c>
      <c r="C1229" s="64"/>
      <c r="D1229" s="64"/>
      <c r="E1229" s="145"/>
      <c r="F1229" s="133"/>
      <c r="G1229" s="354"/>
      <c r="H1229" s="354"/>
      <c r="I1229" s="354"/>
      <c r="J1229" s="355">
        <f t="shared" ref="J1229:J1232" si="60">G1229*H1229*I1229</f>
        <v>0</v>
      </c>
      <c r="K1229" s="132">
        <f>F1229*E1229-J1229-J1230-J1231-J1232</f>
        <v>0</v>
      </c>
      <c r="L1229" s="121"/>
      <c r="M1229" s="192"/>
      <c r="N1229" s="193"/>
    </row>
    <row r="1230" spans="2:14" hidden="1">
      <c r="B1230" s="358"/>
      <c r="C1230" s="64"/>
      <c r="D1230" s="64"/>
      <c r="E1230" s="200"/>
      <c r="F1230" s="92"/>
      <c r="G1230" s="354"/>
      <c r="H1230" s="354"/>
      <c r="I1230" s="354"/>
      <c r="J1230" s="355">
        <f t="shared" si="60"/>
        <v>0</v>
      </c>
      <c r="K1230" s="459"/>
      <c r="L1230" s="121"/>
      <c r="M1230" s="192"/>
      <c r="N1230" s="193"/>
    </row>
    <row r="1231" spans="2:14" hidden="1">
      <c r="B1231" s="358"/>
      <c r="C1231" s="64"/>
      <c r="D1231" s="64"/>
      <c r="E1231" s="200"/>
      <c r="F1231" s="92"/>
      <c r="G1231" s="354"/>
      <c r="H1231" s="354"/>
      <c r="I1231" s="354"/>
      <c r="J1231" s="355">
        <f t="shared" si="60"/>
        <v>0</v>
      </c>
      <c r="K1231" s="459"/>
      <c r="L1231" s="121"/>
      <c r="M1231" s="192"/>
      <c r="N1231" s="193"/>
    </row>
    <row r="1232" spans="2:14" hidden="1">
      <c r="B1232" s="358"/>
      <c r="C1232" s="64"/>
      <c r="D1232" s="64"/>
      <c r="E1232" s="206"/>
      <c r="F1232" s="92"/>
      <c r="G1232" s="102"/>
      <c r="H1232" s="102"/>
      <c r="I1232" s="102"/>
      <c r="J1232" s="159">
        <f t="shared" si="60"/>
        <v>0</v>
      </c>
      <c r="K1232" s="459"/>
      <c r="L1232" s="121"/>
      <c r="M1232" s="192"/>
      <c r="N1232" s="193"/>
    </row>
    <row r="1233" spans="2:14">
      <c r="B1233" s="358"/>
      <c r="C1233" s="64"/>
      <c r="D1233" s="64"/>
      <c r="E1233" s="206"/>
      <c r="F1233" s="92"/>
      <c r="G1233" s="102"/>
      <c r="H1233" s="102"/>
      <c r="I1233" s="102"/>
      <c r="J1233" s="159"/>
      <c r="K1233" s="459"/>
      <c r="L1233" s="121"/>
      <c r="M1233" s="192"/>
      <c r="N1233" s="193"/>
    </row>
    <row r="1234" spans="2:14" hidden="1">
      <c r="B1234" s="358"/>
      <c r="C1234" s="64"/>
      <c r="D1234" s="64"/>
      <c r="E1234" s="206"/>
      <c r="F1234" s="92"/>
      <c r="G1234" s="102"/>
      <c r="H1234" s="102"/>
      <c r="I1234" s="102"/>
      <c r="J1234" s="159"/>
      <c r="K1234" s="459"/>
      <c r="L1234" s="121"/>
      <c r="M1234" s="192"/>
      <c r="N1234" s="193"/>
    </row>
    <row r="1235" spans="2:14" hidden="1">
      <c r="B1235" s="358"/>
      <c r="C1235" s="64"/>
      <c r="D1235" s="64"/>
      <c r="E1235" s="206"/>
      <c r="F1235" s="92"/>
      <c r="G1235" s="102"/>
      <c r="H1235" s="102"/>
      <c r="I1235" s="102"/>
      <c r="J1235" s="159"/>
      <c r="K1235" s="459"/>
      <c r="L1235" s="121"/>
      <c r="M1235" s="192"/>
      <c r="N1235" s="193"/>
    </row>
    <row r="1236" spans="2:14" ht="34.5" hidden="1" customHeight="1">
      <c r="B1236" s="362"/>
      <c r="C1236" s="64"/>
      <c r="D1236" s="64"/>
      <c r="E1236" s="673" t="s">
        <v>6815</v>
      </c>
      <c r="F1236" s="674"/>
      <c r="G1236" s="674"/>
      <c r="H1236" s="674"/>
      <c r="I1236" s="674"/>
      <c r="J1236" s="675"/>
      <c r="K1236" s="460">
        <f>SUM(K1239:K1246)</f>
        <v>0</v>
      </c>
      <c r="L1236" s="121" t="s">
        <v>97</v>
      </c>
      <c r="M1236" s="192"/>
      <c r="N1236" s="193"/>
    </row>
    <row r="1237" spans="2:14" ht="63" hidden="1" customHeight="1">
      <c r="B1237" s="369" t="s">
        <v>6802</v>
      </c>
      <c r="C1237" s="64"/>
      <c r="D1237" s="64"/>
      <c r="E1237" s="144" t="s">
        <v>6532</v>
      </c>
      <c r="F1237" s="96" t="s">
        <v>6793</v>
      </c>
      <c r="G1237" s="718" t="s">
        <v>6804</v>
      </c>
      <c r="H1237" s="718"/>
      <c r="I1237" s="718"/>
      <c r="J1237" s="719"/>
      <c r="K1237" s="463"/>
      <c r="L1237" s="121"/>
      <c r="M1237" s="192"/>
      <c r="N1237" s="193"/>
    </row>
    <row r="1238" spans="2:14" ht="25.5" hidden="1">
      <c r="B1238" s="369"/>
      <c r="C1238" s="64"/>
      <c r="D1238" s="64"/>
      <c r="E1238" s="165"/>
      <c r="F1238" s="141"/>
      <c r="G1238" s="96" t="s">
        <v>6532</v>
      </c>
      <c r="H1238" s="96" t="s">
        <v>6531</v>
      </c>
      <c r="I1238" s="96" t="s">
        <v>6757</v>
      </c>
      <c r="J1238" s="350" t="s">
        <v>6803</v>
      </c>
      <c r="K1238" s="459"/>
      <c r="L1238" s="121"/>
      <c r="M1238" s="192"/>
      <c r="N1238" s="193"/>
    </row>
    <row r="1239" spans="2:14" hidden="1">
      <c r="B1239" s="358" t="s">
        <v>6817</v>
      </c>
      <c r="C1239" s="64"/>
      <c r="D1239" s="64"/>
      <c r="E1239" s="145">
        <v>0</v>
      </c>
      <c r="F1239" s="133">
        <v>3</v>
      </c>
      <c r="G1239" s="133"/>
      <c r="H1239" s="133"/>
      <c r="I1239" s="133"/>
      <c r="J1239" s="159">
        <f>G1239*H1239*I1239</f>
        <v>0</v>
      </c>
      <c r="K1239" s="132">
        <f>F1239*E1239-J1239-J1240-J1241-J1242</f>
        <v>0</v>
      </c>
      <c r="L1239" s="121"/>
      <c r="M1239" s="192"/>
      <c r="N1239" s="193"/>
    </row>
    <row r="1240" spans="2:14" hidden="1">
      <c r="B1240" s="358"/>
      <c r="C1240" s="64"/>
      <c r="D1240" s="64"/>
      <c r="E1240" s="166"/>
      <c r="F1240" s="102"/>
      <c r="G1240" s="92"/>
      <c r="H1240" s="92"/>
      <c r="I1240" s="102"/>
      <c r="J1240" s="159">
        <f t="shared" ref="J1240:J1246" si="61">G1240*H1240*I1240</f>
        <v>0</v>
      </c>
      <c r="K1240" s="132"/>
      <c r="L1240" s="121"/>
      <c r="M1240" s="192"/>
      <c r="N1240" s="193"/>
    </row>
    <row r="1241" spans="2:14" hidden="1">
      <c r="B1241" s="358"/>
      <c r="C1241" s="64"/>
      <c r="D1241" s="64"/>
      <c r="E1241" s="166"/>
      <c r="F1241" s="102"/>
      <c r="G1241" s="92"/>
      <c r="H1241" s="92"/>
      <c r="I1241" s="102"/>
      <c r="J1241" s="159">
        <f t="shared" si="61"/>
        <v>0</v>
      </c>
      <c r="K1241" s="132"/>
      <c r="L1241" s="121"/>
      <c r="M1241" s="192"/>
      <c r="N1241" s="193"/>
    </row>
    <row r="1242" spans="2:14" hidden="1">
      <c r="B1242" s="358"/>
      <c r="C1242" s="64"/>
      <c r="D1242" s="64"/>
      <c r="E1242" s="166"/>
      <c r="F1242" s="102"/>
      <c r="G1242" s="92"/>
      <c r="H1242" s="92"/>
      <c r="I1242" s="102"/>
      <c r="J1242" s="159">
        <f t="shared" si="61"/>
        <v>0</v>
      </c>
      <c r="K1242" s="132"/>
      <c r="L1242" s="121"/>
      <c r="M1242" s="192"/>
      <c r="N1242" s="193"/>
    </row>
    <row r="1243" spans="2:14" hidden="1">
      <c r="B1243" s="358" t="s">
        <v>6818</v>
      </c>
      <c r="C1243" s="64"/>
      <c r="D1243" s="64"/>
      <c r="E1243" s="145">
        <v>0</v>
      </c>
      <c r="F1243" s="133">
        <v>3</v>
      </c>
      <c r="G1243" s="133"/>
      <c r="H1243" s="133"/>
      <c r="I1243" s="133"/>
      <c r="J1243" s="159">
        <f t="shared" si="61"/>
        <v>0</v>
      </c>
      <c r="K1243" s="132">
        <f>F1243*E1243-J1243-J1244-J1245-J1246</f>
        <v>0</v>
      </c>
      <c r="L1243" s="121"/>
      <c r="M1243" s="192"/>
      <c r="N1243" s="193"/>
    </row>
    <row r="1244" spans="2:14" hidden="1">
      <c r="B1244" s="358"/>
      <c r="C1244" s="64"/>
      <c r="D1244" s="64"/>
      <c r="E1244" s="166"/>
      <c r="F1244" s="102"/>
      <c r="G1244" s="92"/>
      <c r="H1244" s="92"/>
      <c r="I1244" s="102"/>
      <c r="J1244" s="159">
        <f t="shared" si="61"/>
        <v>0</v>
      </c>
      <c r="K1244" s="132"/>
      <c r="L1244" s="121"/>
      <c r="M1244" s="192"/>
      <c r="N1244" s="193"/>
    </row>
    <row r="1245" spans="2:14" hidden="1">
      <c r="B1245" s="358"/>
      <c r="C1245" s="64"/>
      <c r="D1245" s="64"/>
      <c r="E1245" s="166"/>
      <c r="F1245" s="102"/>
      <c r="G1245" s="92"/>
      <c r="H1245" s="92"/>
      <c r="I1245" s="102"/>
      <c r="J1245" s="159">
        <f t="shared" si="61"/>
        <v>0</v>
      </c>
      <c r="K1245" s="132"/>
      <c r="L1245" s="121"/>
      <c r="M1245" s="192"/>
      <c r="N1245" s="193"/>
    </row>
    <row r="1246" spans="2:14" hidden="1">
      <c r="B1246" s="358"/>
      <c r="C1246" s="64"/>
      <c r="D1246" s="64"/>
      <c r="E1246" s="166"/>
      <c r="F1246" s="102"/>
      <c r="G1246" s="92"/>
      <c r="H1246" s="92"/>
      <c r="I1246" s="102"/>
      <c r="J1246" s="159">
        <f t="shared" si="61"/>
        <v>0</v>
      </c>
      <c r="K1246" s="132"/>
      <c r="L1246" s="121"/>
      <c r="M1246" s="192"/>
      <c r="N1246" s="193"/>
    </row>
    <row r="1247" spans="2:14" hidden="1">
      <c r="B1247" s="358" t="s">
        <v>6816</v>
      </c>
      <c r="C1247" s="64"/>
      <c r="D1247" s="64"/>
      <c r="E1247" s="145">
        <v>0</v>
      </c>
      <c r="F1247" s="133">
        <v>3</v>
      </c>
      <c r="G1247" s="133"/>
      <c r="H1247" s="133"/>
      <c r="I1247" s="133"/>
      <c r="J1247" s="159">
        <f>G1247*H1247*I1247</f>
        <v>0</v>
      </c>
      <c r="K1247" s="132">
        <f>F1247*E1247-J1247-J1248-J1249-J1250</f>
        <v>0</v>
      </c>
      <c r="L1247" s="121"/>
      <c r="M1247" s="192"/>
      <c r="N1247" s="193"/>
    </row>
    <row r="1248" spans="2:14" hidden="1">
      <c r="B1248" s="358"/>
      <c r="C1248" s="64"/>
      <c r="D1248" s="64"/>
      <c r="E1248" s="166"/>
      <c r="F1248" s="102"/>
      <c r="G1248" s="92"/>
      <c r="H1248" s="92"/>
      <c r="I1248" s="102"/>
      <c r="J1248" s="159">
        <f t="shared" ref="J1248:J1254" si="62">G1248*H1248*I1248</f>
        <v>0</v>
      </c>
      <c r="K1248" s="132"/>
      <c r="L1248" s="121"/>
      <c r="M1248" s="192"/>
      <c r="N1248" s="193"/>
    </row>
    <row r="1249" spans="1:14" hidden="1">
      <c r="B1249" s="358"/>
      <c r="C1249" s="64"/>
      <c r="D1249" s="64"/>
      <c r="E1249" s="166"/>
      <c r="F1249" s="102"/>
      <c r="G1249" s="92"/>
      <c r="H1249" s="92"/>
      <c r="I1249" s="102"/>
      <c r="J1249" s="159">
        <f t="shared" si="62"/>
        <v>0</v>
      </c>
      <c r="K1249" s="132"/>
      <c r="L1249" s="121"/>
      <c r="M1249" s="192"/>
      <c r="N1249" s="193"/>
    </row>
    <row r="1250" spans="1:14" hidden="1">
      <c r="B1250" s="358"/>
      <c r="C1250" s="64"/>
      <c r="D1250" s="64"/>
      <c r="E1250" s="166"/>
      <c r="F1250" s="102"/>
      <c r="G1250" s="92"/>
      <c r="H1250" s="92"/>
      <c r="I1250" s="102"/>
      <c r="J1250" s="159">
        <f t="shared" si="62"/>
        <v>0</v>
      </c>
      <c r="K1250" s="132"/>
      <c r="L1250" s="121"/>
      <c r="M1250" s="192"/>
      <c r="N1250" s="193"/>
    </row>
    <row r="1251" spans="1:14" hidden="1">
      <c r="B1251" s="358" t="s">
        <v>6819</v>
      </c>
      <c r="C1251" s="64"/>
      <c r="D1251" s="64"/>
      <c r="E1251" s="145">
        <v>0</v>
      </c>
      <c r="F1251" s="133">
        <v>3</v>
      </c>
      <c r="G1251" s="133"/>
      <c r="H1251" s="133"/>
      <c r="I1251" s="133"/>
      <c r="J1251" s="159">
        <f t="shared" si="62"/>
        <v>0</v>
      </c>
      <c r="K1251" s="132">
        <f>F1251*E1251-J1251-J1252-J1253-J1254</f>
        <v>0</v>
      </c>
      <c r="L1251" s="121"/>
      <c r="M1251" s="192"/>
      <c r="N1251" s="193"/>
    </row>
    <row r="1252" spans="1:14" hidden="1">
      <c r="B1252" s="358"/>
      <c r="C1252" s="64"/>
      <c r="D1252" s="64"/>
      <c r="E1252" s="166"/>
      <c r="F1252" s="102"/>
      <c r="G1252" s="92"/>
      <c r="H1252" s="92"/>
      <c r="I1252" s="102"/>
      <c r="J1252" s="159">
        <f t="shared" si="62"/>
        <v>0</v>
      </c>
      <c r="K1252" s="132"/>
      <c r="L1252" s="121"/>
      <c r="M1252" s="192"/>
      <c r="N1252" s="193"/>
    </row>
    <row r="1253" spans="1:14" hidden="1">
      <c r="B1253" s="358"/>
      <c r="C1253" s="64"/>
      <c r="D1253" s="64"/>
      <c r="E1253" s="166"/>
      <c r="F1253" s="102"/>
      <c r="G1253" s="92"/>
      <c r="H1253" s="92"/>
      <c r="I1253" s="102"/>
      <c r="J1253" s="159">
        <f t="shared" si="62"/>
        <v>0</v>
      </c>
      <c r="K1253" s="132"/>
      <c r="L1253" s="121"/>
      <c r="M1253" s="192"/>
      <c r="N1253" s="193"/>
    </row>
    <row r="1254" spans="1:14" hidden="1">
      <c r="B1254" s="358"/>
      <c r="C1254" s="64"/>
      <c r="D1254" s="64"/>
      <c r="E1254" s="166"/>
      <c r="F1254" s="102"/>
      <c r="G1254" s="92"/>
      <c r="H1254" s="92"/>
      <c r="I1254" s="102"/>
      <c r="J1254" s="159">
        <f t="shared" si="62"/>
        <v>0</v>
      </c>
      <c r="K1254" s="132"/>
      <c r="L1254" s="121"/>
      <c r="M1254" s="192"/>
      <c r="N1254" s="193"/>
    </row>
    <row r="1255" spans="1:14" hidden="1">
      <c r="B1255" s="358"/>
      <c r="C1255" s="64"/>
      <c r="D1255" s="64"/>
      <c r="E1255" s="200"/>
      <c r="F1255" s="92"/>
      <c r="G1255" s="102"/>
      <c r="H1255" s="102"/>
      <c r="I1255" s="102"/>
      <c r="J1255" s="159"/>
      <c r="K1255" s="459"/>
      <c r="L1255" s="121"/>
      <c r="M1255" s="192"/>
      <c r="N1255" s="193"/>
    </row>
    <row r="1256" spans="1:14" ht="13.5" thickBot="1">
      <c r="B1256" s="358"/>
      <c r="C1256" s="64"/>
      <c r="D1256" s="64"/>
      <c r="E1256" s="200"/>
      <c r="F1256" s="92"/>
      <c r="G1256" s="102"/>
      <c r="H1256" s="102"/>
      <c r="I1256" s="102"/>
      <c r="J1256" s="159"/>
      <c r="K1256" s="459"/>
      <c r="L1256" s="121"/>
      <c r="M1256" s="192"/>
      <c r="N1256" s="193"/>
    </row>
    <row r="1257" spans="1:14" ht="13.5" thickBot="1">
      <c r="A1257" s="657" t="s">
        <v>6456</v>
      </c>
      <c r="B1257" s="359"/>
      <c r="C1257" s="170"/>
      <c r="D1257" s="170"/>
      <c r="E1257" s="685" t="s">
        <v>12637</v>
      </c>
      <c r="F1257" s="686"/>
      <c r="G1257" s="686"/>
      <c r="H1257" s="686"/>
      <c r="I1257" s="686"/>
      <c r="J1257" s="687"/>
      <c r="K1257" s="458"/>
      <c r="L1257" s="127"/>
      <c r="M1257" s="175"/>
      <c r="N1257" s="199"/>
    </row>
    <row r="1258" spans="1:14">
      <c r="B1258" s="358"/>
      <c r="C1258" s="64"/>
      <c r="D1258" s="64"/>
      <c r="E1258" s="207"/>
      <c r="F1258" s="94"/>
      <c r="G1258" s="94"/>
      <c r="H1258" s="94"/>
      <c r="I1258" s="94"/>
      <c r="J1258" s="218"/>
      <c r="K1258" s="463"/>
      <c r="L1258" s="103"/>
      <c r="M1258" s="175"/>
      <c r="N1258" s="129"/>
    </row>
    <row r="1259" spans="1:14" ht="29.25" customHeight="1">
      <c r="B1259" s="358"/>
      <c r="C1259" s="64">
        <v>94319</v>
      </c>
      <c r="D1259" s="64" t="s">
        <v>11</v>
      </c>
      <c r="E1259" s="673" t="str">
        <f>IFERROR(VLOOKUP($C1259,'2-SINAPI NOVEMBRO 2017'!$A$1:$D$11398,2,0),IFERROR(VLOOKUP($C1259,'3-COMPO.ADM.PRF '!$B$11:$I$886,4,0),""))</f>
        <v>ATERRO MANUAL DE VALAS COM SOLO ARGILO-ARENOSO E COMPACTAÇÃO MECANIZADA. AF_05/2016</v>
      </c>
      <c r="F1259" s="674"/>
      <c r="G1259" s="674"/>
      <c r="H1259" s="674"/>
      <c r="I1259" s="674"/>
      <c r="J1259" s="675"/>
      <c r="K1259" s="460">
        <f>SUM(K1261)</f>
        <v>39.22</v>
      </c>
      <c r="L1259" s="545" t="s">
        <v>57</v>
      </c>
      <c r="M1259" s="175"/>
      <c r="N1259" s="129"/>
    </row>
    <row r="1260" spans="1:14">
      <c r="B1260" s="358"/>
      <c r="C1260" s="64"/>
      <c r="D1260" s="64"/>
      <c r="E1260" s="207" t="s">
        <v>13536</v>
      </c>
      <c r="F1260" s="94" t="s">
        <v>13537</v>
      </c>
      <c r="G1260" s="94"/>
      <c r="H1260" s="94"/>
      <c r="I1260" s="94"/>
      <c r="J1260" s="218"/>
      <c r="K1260" s="463"/>
      <c r="L1260" s="103"/>
      <c r="M1260" s="175"/>
      <c r="N1260" s="129"/>
    </row>
    <row r="1261" spans="1:14">
      <c r="B1261" s="358" t="s">
        <v>13535</v>
      </c>
      <c r="C1261" s="64"/>
      <c r="D1261" s="64"/>
      <c r="E1261" s="206">
        <v>106</v>
      </c>
      <c r="F1261" s="578">
        <v>0.37</v>
      </c>
      <c r="G1261" s="578"/>
      <c r="H1261" s="94"/>
      <c r="I1261" s="94"/>
      <c r="J1261" s="218"/>
      <c r="K1261" s="132">
        <f>E1261*F1261</f>
        <v>39.22</v>
      </c>
      <c r="L1261" s="103"/>
      <c r="M1261" s="175"/>
      <c r="N1261" s="129"/>
    </row>
    <row r="1262" spans="1:14">
      <c r="B1262" s="358"/>
      <c r="C1262" s="64"/>
      <c r="D1262" s="64"/>
      <c r="E1262" s="207"/>
      <c r="F1262" s="94"/>
      <c r="G1262" s="94"/>
      <c r="H1262" s="94"/>
      <c r="I1262" s="94"/>
      <c r="J1262" s="218"/>
      <c r="K1262" s="463"/>
      <c r="L1262" s="103"/>
      <c r="M1262" s="175"/>
      <c r="N1262" s="129"/>
    </row>
    <row r="1263" spans="1:14">
      <c r="B1263" s="358"/>
      <c r="C1263" s="64"/>
      <c r="D1263" s="64"/>
      <c r="E1263" s="207"/>
      <c r="F1263" s="94"/>
      <c r="G1263" s="94"/>
      <c r="H1263" s="94"/>
      <c r="I1263" s="94"/>
      <c r="J1263" s="218"/>
      <c r="K1263" s="463"/>
      <c r="L1263" s="103"/>
      <c r="M1263" s="175"/>
      <c r="N1263" s="129"/>
    </row>
    <row r="1264" spans="1:14" ht="15">
      <c r="B1264" s="362"/>
      <c r="C1264" s="64">
        <v>85422</v>
      </c>
      <c r="D1264" s="64" t="s">
        <v>11</v>
      </c>
      <c r="E1264" s="673" t="str">
        <f>IFERROR(VLOOKUP($C1264,'2-SINAPI NOVEMBRO 2017'!$A$1:$D$11398,2,0),IFERROR(VLOOKUP($C1264,'3-COMPO.ADM.PRF '!$B$11:$I$886,4,0),""))</f>
        <v>PREPARO MANUAL DE TERRENO S/ RASPAGEM SUPERFICIAL</v>
      </c>
      <c r="F1264" s="674"/>
      <c r="G1264" s="674"/>
      <c r="H1264" s="674"/>
      <c r="I1264" s="674"/>
      <c r="J1264" s="675"/>
      <c r="K1264" s="460">
        <f>SUM(K1266:K1267)</f>
        <v>132</v>
      </c>
      <c r="L1264" s="121" t="s">
        <v>97</v>
      </c>
      <c r="M1264" s="175"/>
      <c r="N1264" s="129"/>
    </row>
    <row r="1265" spans="2:16" ht="25.5">
      <c r="B1265" s="358"/>
      <c r="C1265" s="64"/>
      <c r="D1265" s="64"/>
      <c r="E1265" s="148" t="s">
        <v>6838</v>
      </c>
      <c r="F1265" s="349" t="s">
        <v>6836</v>
      </c>
      <c r="G1265" s="94"/>
      <c r="H1265" s="94"/>
      <c r="I1265" s="94"/>
      <c r="J1265" s="218"/>
      <c r="K1265" s="463"/>
      <c r="L1265" s="103"/>
      <c r="M1265" s="175"/>
      <c r="N1265" s="129"/>
    </row>
    <row r="1266" spans="2:16">
      <c r="B1266" s="358" t="s">
        <v>13592</v>
      </c>
      <c r="C1266" s="64"/>
      <c r="D1266" s="64"/>
      <c r="E1266" s="145">
        <v>132</v>
      </c>
      <c r="F1266" s="133">
        <v>1</v>
      </c>
      <c r="G1266" s="94"/>
      <c r="H1266" s="94"/>
      <c r="I1266" s="94"/>
      <c r="J1266" s="218"/>
      <c r="K1266" s="132">
        <f>E1266*F1266</f>
        <v>132</v>
      </c>
      <c r="L1266" s="103"/>
      <c r="M1266" s="175"/>
      <c r="N1266" s="129"/>
    </row>
    <row r="1267" spans="2:16" hidden="1">
      <c r="B1267" s="358"/>
      <c r="C1267" s="64"/>
      <c r="D1267" s="64"/>
      <c r="E1267" s="145">
        <v>0</v>
      </c>
      <c r="F1267" s="133">
        <v>1</v>
      </c>
      <c r="G1267" s="94"/>
      <c r="H1267" s="94"/>
      <c r="I1267" s="94"/>
      <c r="J1267" s="218"/>
      <c r="K1267" s="132">
        <f>E1267*F1267</f>
        <v>0</v>
      </c>
      <c r="L1267" s="103"/>
      <c r="M1267" s="175"/>
      <c r="N1267" s="129"/>
    </row>
    <row r="1268" spans="2:16">
      <c r="B1268" s="358"/>
      <c r="C1268" s="64"/>
      <c r="D1268" s="64"/>
      <c r="E1268" s="207"/>
      <c r="F1268" s="94"/>
      <c r="G1268" s="94"/>
      <c r="H1268" s="94"/>
      <c r="I1268" s="94"/>
      <c r="J1268" s="218"/>
      <c r="K1268" s="463"/>
      <c r="L1268" s="103"/>
      <c r="M1268" s="175"/>
      <c r="N1268" s="129"/>
      <c r="P1268" s="272" t="s">
        <v>13572</v>
      </c>
    </row>
    <row r="1269" spans="2:16" ht="38.25">
      <c r="B1269" s="358" t="s">
        <v>13591</v>
      </c>
      <c r="C1269" s="64">
        <v>95241</v>
      </c>
      <c r="D1269" s="64" t="s">
        <v>11</v>
      </c>
      <c r="E1269" s="219" t="s">
        <v>12628</v>
      </c>
      <c r="F1269" s="92"/>
      <c r="G1269" s="92"/>
      <c r="H1269" s="92"/>
      <c r="I1269" s="92"/>
      <c r="J1269" s="191"/>
      <c r="K1269" s="460">
        <f>K1264+E242</f>
        <v>194.2595</v>
      </c>
      <c r="L1269" s="121" t="s">
        <v>97</v>
      </c>
      <c r="M1269" s="273">
        <f>K1269*0.07</f>
        <v>13.598165000000002</v>
      </c>
      <c r="N1269" s="203" t="s">
        <v>98</v>
      </c>
    </row>
    <row r="1270" spans="2:16">
      <c r="B1270" s="358"/>
      <c r="C1270" s="64"/>
      <c r="D1270" s="64"/>
      <c r="E1270" s="200"/>
      <c r="F1270" s="92"/>
      <c r="G1270" s="92"/>
      <c r="H1270" s="92"/>
      <c r="I1270" s="92"/>
      <c r="J1270" s="191"/>
      <c r="K1270" s="459"/>
      <c r="L1270" s="121"/>
      <c r="M1270" s="192"/>
      <c r="N1270" s="193"/>
    </row>
    <row r="1271" spans="2:16" ht="15">
      <c r="B1271" s="358" t="s">
        <v>6839</v>
      </c>
      <c r="C1271" s="64">
        <v>87620</v>
      </c>
      <c r="D1271" s="64" t="s">
        <v>12627</v>
      </c>
      <c r="E1271" s="207" t="s">
        <v>12629</v>
      </c>
      <c r="F1271" s="92"/>
      <c r="G1271" s="92"/>
      <c r="H1271" s="92"/>
      <c r="I1271" s="92"/>
      <c r="J1271" s="191"/>
      <c r="K1271" s="460">
        <f>K1269</f>
        <v>194.2595</v>
      </c>
      <c r="L1271" s="106" t="s">
        <v>97</v>
      </c>
      <c r="M1271" s="273">
        <f>K1271*0.03</f>
        <v>5.8277849999999995</v>
      </c>
      <c r="N1271" s="203" t="s">
        <v>98</v>
      </c>
    </row>
    <row r="1272" spans="2:16">
      <c r="B1272" s="358"/>
      <c r="C1272" s="64"/>
      <c r="D1272" s="64"/>
      <c r="E1272" s="200"/>
      <c r="F1272" s="92"/>
      <c r="G1272" s="92"/>
      <c r="H1272" s="92"/>
      <c r="I1272" s="92"/>
      <c r="J1272" s="191"/>
      <c r="K1272" s="459"/>
      <c r="L1272" s="121"/>
      <c r="M1272" s="192"/>
      <c r="N1272" s="193"/>
    </row>
    <row r="1273" spans="2:16" ht="15">
      <c r="B1273" s="358"/>
      <c r="C1273" s="64">
        <v>84191</v>
      </c>
      <c r="D1273" s="64" t="s">
        <v>11</v>
      </c>
      <c r="E1273" s="647" t="s">
        <v>13920</v>
      </c>
      <c r="F1273" s="94"/>
      <c r="G1273" s="94"/>
      <c r="H1273" s="94"/>
      <c r="I1273" s="94"/>
      <c r="J1273" s="218"/>
      <c r="K1273" s="460">
        <f>SUM(K1275:K1276)</f>
        <v>194.2595</v>
      </c>
      <c r="L1273" s="121" t="s">
        <v>97</v>
      </c>
      <c r="M1273" s="192"/>
      <c r="N1273" s="193"/>
    </row>
    <row r="1274" spans="2:16" ht="25.5">
      <c r="B1274" s="358"/>
      <c r="C1274" s="64"/>
      <c r="D1274" s="64"/>
      <c r="E1274" s="148" t="s">
        <v>6838</v>
      </c>
      <c r="F1274" s="349" t="s">
        <v>6836</v>
      </c>
      <c r="G1274" s="94"/>
      <c r="H1274" s="94"/>
      <c r="I1274" s="94"/>
      <c r="J1274" s="218"/>
      <c r="K1274" s="463"/>
      <c r="L1274" s="103"/>
      <c r="M1274" s="192"/>
      <c r="N1274" s="193"/>
    </row>
    <row r="1275" spans="2:16" ht="25.5">
      <c r="B1275" s="358" t="s">
        <v>13590</v>
      </c>
      <c r="C1275" s="64"/>
      <c r="D1275" s="64"/>
      <c r="E1275" s="145">
        <f>K1269</f>
        <v>194.2595</v>
      </c>
      <c r="F1275" s="133">
        <v>1</v>
      </c>
      <c r="G1275" s="94"/>
      <c r="H1275" s="94"/>
      <c r="I1275" s="94"/>
      <c r="J1275" s="218"/>
      <c r="K1275" s="132">
        <f>E1275*F1275</f>
        <v>194.2595</v>
      </c>
      <c r="L1275" s="103"/>
      <c r="M1275" s="192"/>
      <c r="N1275" s="193"/>
    </row>
    <row r="1276" spans="2:16" hidden="1">
      <c r="B1276" s="358"/>
      <c r="C1276" s="64"/>
      <c r="D1276" s="64"/>
      <c r="E1276" s="145">
        <v>0</v>
      </c>
      <c r="F1276" s="133">
        <v>1</v>
      </c>
      <c r="G1276" s="94"/>
      <c r="H1276" s="94"/>
      <c r="I1276" s="94"/>
      <c r="J1276" s="218"/>
      <c r="K1276" s="132">
        <f>E1276*F1276</f>
        <v>0</v>
      </c>
      <c r="L1276" s="103"/>
      <c r="M1276" s="192"/>
      <c r="N1276" s="193"/>
    </row>
    <row r="1277" spans="2:16">
      <c r="B1277" s="358"/>
      <c r="C1277" s="64"/>
      <c r="D1277" s="64"/>
      <c r="E1277" s="200"/>
      <c r="F1277" s="92"/>
      <c r="G1277" s="92"/>
      <c r="H1277" s="92"/>
      <c r="I1277" s="92"/>
      <c r="J1277" s="191"/>
      <c r="K1277" s="459"/>
      <c r="L1277" s="121"/>
      <c r="M1277" s="192"/>
      <c r="N1277" s="193"/>
    </row>
    <row r="1278" spans="2:16" ht="28.5" customHeight="1">
      <c r="B1278" s="358"/>
      <c r="C1278" s="64" t="s">
        <v>12041</v>
      </c>
      <c r="D1278" s="64" t="s">
        <v>11</v>
      </c>
      <c r="E1278" s="673" t="str">
        <f>IFERROR(VLOOKUP($C1278,'2-SINAPI NOVEMBRO 2017'!$A$1:$D$11398,2,0),IFERROR(VLOOKUP($C1278,'3-COMPO.ADM.PRF '!$B$11:$I$886,4,0),""))</f>
        <v>IMPERMEABILIZACAO COM PINTURA A BASE DE RESINA EPOXI ALCATRAO, UMA DEMAO.</v>
      </c>
      <c r="F1278" s="674"/>
      <c r="G1278" s="674"/>
      <c r="H1278" s="674"/>
      <c r="I1278" s="674"/>
      <c r="J1278" s="675"/>
      <c r="K1278" s="460">
        <f>K1273</f>
        <v>194.2595</v>
      </c>
      <c r="L1278" s="121" t="s">
        <v>97</v>
      </c>
      <c r="M1278" s="192"/>
      <c r="N1278" s="193"/>
    </row>
    <row r="1279" spans="2:16">
      <c r="B1279" s="358"/>
      <c r="C1279" s="64"/>
      <c r="D1279" s="64"/>
      <c r="E1279" s="200"/>
      <c r="F1279" s="92"/>
      <c r="G1279" s="92"/>
      <c r="H1279" s="92"/>
      <c r="I1279" s="92"/>
      <c r="J1279" s="191"/>
      <c r="K1279" s="459"/>
      <c r="L1279" s="121"/>
      <c r="M1279" s="192"/>
      <c r="N1279" s="193"/>
    </row>
    <row r="1280" spans="2:16">
      <c r="B1280" s="358"/>
      <c r="C1280" s="64"/>
      <c r="D1280" s="64"/>
      <c r="E1280" s="200"/>
      <c r="F1280" s="92"/>
      <c r="G1280" s="92"/>
      <c r="H1280" s="92"/>
      <c r="I1280" s="92"/>
      <c r="J1280" s="191"/>
      <c r="K1280" s="459"/>
      <c r="L1280" s="121"/>
      <c r="M1280" s="192"/>
      <c r="N1280" s="193"/>
    </row>
    <row r="1281" spans="2:14" ht="15" hidden="1">
      <c r="B1281" s="358"/>
      <c r="C1281" s="64"/>
      <c r="D1281" s="64"/>
      <c r="E1281" s="207" t="s">
        <v>6829</v>
      </c>
      <c r="F1281" s="92"/>
      <c r="G1281" s="92"/>
      <c r="H1281" s="92"/>
      <c r="I1281" s="92"/>
      <c r="J1281" s="191"/>
      <c r="K1281" s="460">
        <f>SUM(K1283:K1289)</f>
        <v>0</v>
      </c>
      <c r="L1281" s="121" t="s">
        <v>97</v>
      </c>
      <c r="M1281" s="192"/>
      <c r="N1281" s="193"/>
    </row>
    <row r="1282" spans="2:14" ht="25.5" hidden="1">
      <c r="B1282" s="370" t="s">
        <v>6809</v>
      </c>
      <c r="C1282" s="64"/>
      <c r="D1282" s="64"/>
      <c r="E1282" s="148" t="s">
        <v>6838</v>
      </c>
      <c r="F1282" s="349" t="s">
        <v>6836</v>
      </c>
      <c r="G1282" s="94"/>
      <c r="H1282" s="94"/>
      <c r="I1282" s="94"/>
      <c r="J1282" s="218"/>
      <c r="K1282" s="463"/>
      <c r="L1282" s="121"/>
      <c r="M1282" s="192"/>
      <c r="N1282" s="193"/>
    </row>
    <row r="1283" spans="2:14" hidden="1">
      <c r="B1283" s="358" t="s">
        <v>6830</v>
      </c>
      <c r="C1283" s="64"/>
      <c r="D1283" s="64"/>
      <c r="E1283" s="145">
        <v>0</v>
      </c>
      <c r="F1283" s="133">
        <v>0</v>
      </c>
      <c r="G1283" s="94"/>
      <c r="H1283" s="94"/>
      <c r="I1283" s="94"/>
      <c r="J1283" s="218"/>
      <c r="K1283" s="132">
        <f>E1283*F1283</f>
        <v>0</v>
      </c>
      <c r="L1283" s="121"/>
      <c r="M1283" s="192"/>
      <c r="N1283" s="193"/>
    </row>
    <row r="1284" spans="2:14" hidden="1">
      <c r="B1284" s="358"/>
      <c r="C1284" s="64"/>
      <c r="D1284" s="64"/>
      <c r="E1284" s="145">
        <v>0</v>
      </c>
      <c r="F1284" s="133">
        <v>0</v>
      </c>
      <c r="G1284" s="94"/>
      <c r="H1284" s="94"/>
      <c r="I1284" s="94"/>
      <c r="J1284" s="218"/>
      <c r="K1284" s="132">
        <f t="shared" ref="K1284:K1289" si="63">E1284*F1284</f>
        <v>0</v>
      </c>
      <c r="L1284" s="121"/>
      <c r="M1284" s="192"/>
      <c r="N1284" s="193"/>
    </row>
    <row r="1285" spans="2:14" hidden="1">
      <c r="B1285" s="358"/>
      <c r="C1285" s="64"/>
      <c r="D1285" s="64"/>
      <c r="E1285" s="145">
        <v>0</v>
      </c>
      <c r="F1285" s="133">
        <v>0</v>
      </c>
      <c r="G1285" s="94"/>
      <c r="H1285" s="94"/>
      <c r="I1285" s="94"/>
      <c r="J1285" s="218"/>
      <c r="K1285" s="132">
        <f t="shared" si="63"/>
        <v>0</v>
      </c>
      <c r="L1285" s="121"/>
      <c r="M1285" s="192"/>
      <c r="N1285" s="193"/>
    </row>
    <row r="1286" spans="2:14" hidden="1">
      <c r="B1286" s="358"/>
      <c r="C1286" s="64"/>
      <c r="D1286" s="64"/>
      <c r="E1286" s="145">
        <v>0</v>
      </c>
      <c r="F1286" s="133">
        <v>0</v>
      </c>
      <c r="G1286" s="94"/>
      <c r="H1286" s="94"/>
      <c r="I1286" s="94"/>
      <c r="J1286" s="218"/>
      <c r="K1286" s="132">
        <f t="shared" si="63"/>
        <v>0</v>
      </c>
      <c r="L1286" s="121"/>
      <c r="M1286" s="192"/>
      <c r="N1286" s="193"/>
    </row>
    <row r="1287" spans="2:14" hidden="1">
      <c r="B1287" s="358"/>
      <c r="C1287" s="64"/>
      <c r="D1287" s="64"/>
      <c r="E1287" s="145">
        <v>0</v>
      </c>
      <c r="F1287" s="133">
        <v>0</v>
      </c>
      <c r="G1287" s="94"/>
      <c r="H1287" s="94"/>
      <c r="I1287" s="94"/>
      <c r="J1287" s="218"/>
      <c r="K1287" s="132">
        <f t="shared" si="63"/>
        <v>0</v>
      </c>
      <c r="L1287" s="121"/>
      <c r="M1287" s="192"/>
      <c r="N1287" s="193"/>
    </row>
    <row r="1288" spans="2:14" hidden="1">
      <c r="B1288" s="358"/>
      <c r="C1288" s="64"/>
      <c r="D1288" s="64"/>
      <c r="E1288" s="145">
        <v>0</v>
      </c>
      <c r="F1288" s="133">
        <v>0</v>
      </c>
      <c r="G1288" s="94"/>
      <c r="H1288" s="94"/>
      <c r="I1288" s="94"/>
      <c r="J1288" s="218"/>
      <c r="K1288" s="132">
        <f t="shared" si="63"/>
        <v>0</v>
      </c>
      <c r="L1288" s="121"/>
      <c r="M1288" s="192"/>
      <c r="N1288" s="193"/>
    </row>
    <row r="1289" spans="2:14" hidden="1">
      <c r="B1289" s="358"/>
      <c r="C1289" s="64"/>
      <c r="D1289" s="64"/>
      <c r="E1289" s="145">
        <v>0</v>
      </c>
      <c r="F1289" s="133">
        <v>0</v>
      </c>
      <c r="G1289" s="94"/>
      <c r="H1289" s="94"/>
      <c r="I1289" s="94"/>
      <c r="J1289" s="218"/>
      <c r="K1289" s="132">
        <f t="shared" si="63"/>
        <v>0</v>
      </c>
      <c r="L1289" s="121"/>
      <c r="M1289" s="192"/>
      <c r="N1289" s="193"/>
    </row>
    <row r="1290" spans="2:14" hidden="1">
      <c r="B1290" s="358"/>
      <c r="C1290" s="64"/>
      <c r="D1290" s="64"/>
      <c r="E1290" s="200"/>
      <c r="F1290" s="92"/>
      <c r="G1290" s="92"/>
      <c r="H1290" s="92"/>
      <c r="I1290" s="92"/>
      <c r="J1290" s="191"/>
      <c r="K1290" s="459"/>
      <c r="L1290" s="121"/>
      <c r="M1290" s="192"/>
      <c r="N1290" s="193"/>
    </row>
    <row r="1291" spans="2:14" ht="15">
      <c r="B1291" s="358"/>
      <c r="C1291" s="64" t="s">
        <v>11973</v>
      </c>
      <c r="D1291" s="142" t="s">
        <v>11</v>
      </c>
      <c r="E1291" s="207" t="s">
        <v>12630</v>
      </c>
      <c r="F1291" s="92"/>
      <c r="G1291" s="92"/>
      <c r="H1291" s="92"/>
      <c r="I1291" s="92"/>
      <c r="J1291" s="191"/>
      <c r="K1291" s="460">
        <f>SUM(K1294:K1298)</f>
        <v>39.668399999999998</v>
      </c>
      <c r="L1291" s="121" t="s">
        <v>97</v>
      </c>
      <c r="M1291" s="183">
        <f>SUM(M1294:M1298)</f>
        <v>776.1</v>
      </c>
      <c r="N1291" s="203" t="s">
        <v>28</v>
      </c>
    </row>
    <row r="1292" spans="2:14">
      <c r="B1292" s="370" t="s">
        <v>6809</v>
      </c>
      <c r="C1292" s="64"/>
      <c r="D1292" s="64"/>
      <c r="E1292" s="148" t="s">
        <v>6832</v>
      </c>
      <c r="F1292" s="349" t="s">
        <v>6531</v>
      </c>
      <c r="G1292" s="335" t="s">
        <v>6757</v>
      </c>
      <c r="H1292" s="94"/>
      <c r="I1292" s="94"/>
      <c r="J1292" s="218"/>
      <c r="K1292" s="463"/>
      <c r="L1292" s="121"/>
      <c r="M1292" s="192"/>
      <c r="N1292" s="193"/>
    </row>
    <row r="1293" spans="2:14">
      <c r="B1293" s="371" t="s">
        <v>12631</v>
      </c>
      <c r="C1293" s="64"/>
      <c r="D1293" s="64"/>
      <c r="E1293" s="148"/>
      <c r="F1293" s="349"/>
      <c r="G1293" s="335"/>
      <c r="H1293" s="94"/>
      <c r="I1293" s="94"/>
      <c r="J1293" s="218"/>
      <c r="K1293" s="463"/>
      <c r="L1293" s="121"/>
      <c r="M1293" s="192"/>
      <c r="N1293" s="193"/>
    </row>
    <row r="1294" spans="2:14">
      <c r="B1294" s="358" t="s">
        <v>13560</v>
      </c>
      <c r="C1294" s="64"/>
      <c r="D1294" s="64"/>
      <c r="E1294" s="190">
        <v>28</v>
      </c>
      <c r="F1294" s="133">
        <v>0.12</v>
      </c>
      <c r="G1294" s="133">
        <v>9</v>
      </c>
      <c r="H1294" s="92"/>
      <c r="I1294" s="92"/>
      <c r="J1294" s="191"/>
      <c r="K1294" s="132">
        <f t="shared" ref="K1294:K1298" si="64">E1294*F1294</f>
        <v>3.36</v>
      </c>
      <c r="L1294" s="121"/>
      <c r="M1294" s="106">
        <f>E1294*G1294</f>
        <v>252</v>
      </c>
      <c r="N1294" s="193"/>
    </row>
    <row r="1295" spans="2:14">
      <c r="B1295" s="358" t="s">
        <v>13561</v>
      </c>
      <c r="C1295" s="64"/>
      <c r="D1295" s="64"/>
      <c r="E1295" s="190">
        <f>20.05+20.05+18.1+22.84</f>
        <v>81.040000000000006</v>
      </c>
      <c r="F1295" s="133">
        <v>0.12</v>
      </c>
      <c r="G1295" s="133">
        <v>1</v>
      </c>
      <c r="H1295" s="92"/>
      <c r="I1295" s="92"/>
      <c r="J1295" s="191"/>
      <c r="K1295" s="132">
        <f t="shared" si="64"/>
        <v>9.7248000000000001</v>
      </c>
      <c r="L1295" s="121"/>
      <c r="M1295" s="106">
        <f t="shared" ref="M1295:M1298" si="65">E1295*G1295</f>
        <v>81.040000000000006</v>
      </c>
      <c r="N1295" s="193"/>
    </row>
    <row r="1296" spans="2:14">
      <c r="B1296" s="358" t="s">
        <v>13562</v>
      </c>
      <c r="C1296" s="64"/>
      <c r="D1296" s="64"/>
      <c r="E1296" s="190">
        <f>14.11+14.7+27.57+41.98</f>
        <v>98.359999999999985</v>
      </c>
      <c r="F1296" s="133">
        <v>0.12</v>
      </c>
      <c r="G1296" s="133">
        <v>2</v>
      </c>
      <c r="H1296" s="92"/>
      <c r="I1296" s="92"/>
      <c r="J1296" s="191"/>
      <c r="K1296" s="132">
        <f t="shared" si="64"/>
        <v>11.803199999999999</v>
      </c>
      <c r="L1296" s="121"/>
      <c r="M1296" s="106">
        <f t="shared" si="65"/>
        <v>196.71999999999997</v>
      </c>
      <c r="N1296" s="193"/>
    </row>
    <row r="1297" spans="2:14">
      <c r="B1297" s="358" t="s">
        <v>13563</v>
      </c>
      <c r="C1297" s="64"/>
      <c r="D1297" s="64"/>
      <c r="E1297" s="190">
        <v>123.17</v>
      </c>
      <c r="F1297" s="133">
        <v>0.12</v>
      </c>
      <c r="G1297" s="133">
        <v>2</v>
      </c>
      <c r="H1297" s="92"/>
      <c r="I1297" s="92"/>
      <c r="J1297" s="191"/>
      <c r="K1297" s="132">
        <f t="shared" si="64"/>
        <v>14.7804</v>
      </c>
      <c r="L1297" s="121"/>
      <c r="M1297" s="106">
        <f t="shared" si="65"/>
        <v>246.34</v>
      </c>
      <c r="N1297" s="193"/>
    </row>
    <row r="1298" spans="2:14" hidden="1">
      <c r="B1298" s="358"/>
      <c r="C1298" s="64"/>
      <c r="D1298" s="64"/>
      <c r="E1298" s="190">
        <v>0</v>
      </c>
      <c r="F1298" s="133">
        <v>0</v>
      </c>
      <c r="G1298" s="133">
        <v>0</v>
      </c>
      <c r="H1298" s="92"/>
      <c r="I1298" s="92"/>
      <c r="J1298" s="191"/>
      <c r="K1298" s="132">
        <f t="shared" si="64"/>
        <v>0</v>
      </c>
      <c r="L1298" s="121"/>
      <c r="M1298" s="106">
        <f t="shared" si="65"/>
        <v>0</v>
      </c>
      <c r="N1298" s="193"/>
    </row>
    <row r="1299" spans="2:14" s="268" customFormat="1">
      <c r="B1299" s="362"/>
      <c r="C1299" s="171"/>
      <c r="D1299" s="171"/>
      <c r="E1299" s="223"/>
      <c r="F1299" s="102"/>
      <c r="G1299" s="102"/>
      <c r="H1299" s="102"/>
      <c r="I1299" s="102"/>
      <c r="J1299" s="217"/>
      <c r="K1299" s="464"/>
      <c r="L1299" s="107"/>
      <c r="M1299" s="274"/>
      <c r="N1299" s="275"/>
    </row>
    <row r="1300" spans="2:14" s="268" customFormat="1" hidden="1">
      <c r="B1300" s="362"/>
      <c r="C1300" s="171"/>
      <c r="D1300" s="171"/>
      <c r="E1300" s="223"/>
      <c r="F1300" s="102"/>
      <c r="G1300" s="102"/>
      <c r="H1300" s="102"/>
      <c r="I1300" s="102"/>
      <c r="J1300" s="217"/>
      <c r="K1300" s="464"/>
      <c r="L1300" s="107"/>
      <c r="M1300" s="274"/>
      <c r="N1300" s="275"/>
    </row>
    <row r="1301" spans="2:14" ht="15" hidden="1">
      <c r="B1301" s="358"/>
      <c r="C1301" s="64"/>
      <c r="D1301" s="64"/>
      <c r="E1301" s="207" t="s">
        <v>6831</v>
      </c>
      <c r="F1301" s="92"/>
      <c r="G1301" s="92"/>
      <c r="H1301" s="92"/>
      <c r="I1301" s="92"/>
      <c r="J1301" s="191"/>
      <c r="K1301" s="460">
        <f>SUM(K1303:K1310)</f>
        <v>0</v>
      </c>
      <c r="L1301" s="121" t="s">
        <v>97</v>
      </c>
      <c r="M1301" s="192"/>
      <c r="N1301" s="193"/>
    </row>
    <row r="1302" spans="2:14" hidden="1">
      <c r="B1302" s="370" t="s">
        <v>6809</v>
      </c>
      <c r="C1302" s="64"/>
      <c r="D1302" s="64"/>
      <c r="E1302" s="148" t="s">
        <v>6832</v>
      </c>
      <c r="F1302" s="349" t="s">
        <v>6531</v>
      </c>
      <c r="G1302" s="94"/>
      <c r="H1302" s="94"/>
      <c r="I1302" s="94"/>
      <c r="J1302" s="218"/>
      <c r="K1302" s="463"/>
      <c r="L1302" s="121"/>
      <c r="M1302" s="192"/>
      <c r="N1302" s="193"/>
    </row>
    <row r="1303" spans="2:14" hidden="1">
      <c r="B1303" s="358" t="s">
        <v>6830</v>
      </c>
      <c r="C1303" s="64"/>
      <c r="D1303" s="64"/>
      <c r="E1303" s="190">
        <v>0</v>
      </c>
      <c r="F1303" s="133">
        <v>0.12</v>
      </c>
      <c r="G1303" s="92"/>
      <c r="H1303" s="92"/>
      <c r="I1303" s="92"/>
      <c r="J1303" s="191"/>
      <c r="K1303" s="132">
        <f t="shared" ref="K1303:K1310" si="66">E1303*F1303</f>
        <v>0</v>
      </c>
      <c r="L1303" s="121"/>
      <c r="M1303" s="192"/>
      <c r="N1303" s="193"/>
    </row>
    <row r="1304" spans="2:14" hidden="1">
      <c r="B1304" s="358"/>
      <c r="C1304" s="64"/>
      <c r="D1304" s="64"/>
      <c r="E1304" s="190">
        <v>0</v>
      </c>
      <c r="F1304" s="133">
        <v>0.12</v>
      </c>
      <c r="G1304" s="92"/>
      <c r="H1304" s="92"/>
      <c r="I1304" s="92"/>
      <c r="J1304" s="191"/>
      <c r="K1304" s="132">
        <f t="shared" si="66"/>
        <v>0</v>
      </c>
      <c r="L1304" s="121"/>
      <c r="M1304" s="192"/>
      <c r="N1304" s="193"/>
    </row>
    <row r="1305" spans="2:14" hidden="1">
      <c r="B1305" s="358"/>
      <c r="C1305" s="64"/>
      <c r="D1305" s="64"/>
      <c r="E1305" s="190">
        <v>0</v>
      </c>
      <c r="F1305" s="133">
        <v>0.12</v>
      </c>
      <c r="G1305" s="92"/>
      <c r="H1305" s="92"/>
      <c r="I1305" s="92"/>
      <c r="J1305" s="191"/>
      <c r="K1305" s="132">
        <f t="shared" si="66"/>
        <v>0</v>
      </c>
      <c r="L1305" s="121"/>
      <c r="M1305" s="192"/>
      <c r="N1305" s="193"/>
    </row>
    <row r="1306" spans="2:14" hidden="1">
      <c r="B1306" s="358"/>
      <c r="C1306" s="64"/>
      <c r="D1306" s="64"/>
      <c r="E1306" s="190">
        <v>0</v>
      </c>
      <c r="F1306" s="133">
        <v>0.12</v>
      </c>
      <c r="G1306" s="92"/>
      <c r="H1306" s="92"/>
      <c r="I1306" s="92"/>
      <c r="J1306" s="191"/>
      <c r="K1306" s="132">
        <f t="shared" si="66"/>
        <v>0</v>
      </c>
      <c r="L1306" s="121"/>
      <c r="M1306" s="192"/>
      <c r="N1306" s="193"/>
    </row>
    <row r="1307" spans="2:14" hidden="1">
      <c r="B1307" s="358"/>
      <c r="C1307" s="64"/>
      <c r="D1307" s="64"/>
      <c r="E1307" s="190">
        <v>0</v>
      </c>
      <c r="F1307" s="133">
        <v>0.12</v>
      </c>
      <c r="G1307" s="92"/>
      <c r="H1307" s="92"/>
      <c r="I1307" s="92"/>
      <c r="J1307" s="191"/>
      <c r="K1307" s="132">
        <f t="shared" si="66"/>
        <v>0</v>
      </c>
      <c r="L1307" s="121"/>
      <c r="M1307" s="192"/>
      <c r="N1307" s="193"/>
    </row>
    <row r="1308" spans="2:14" hidden="1">
      <c r="B1308" s="358"/>
      <c r="C1308" s="64"/>
      <c r="D1308" s="64"/>
      <c r="E1308" s="190">
        <v>0</v>
      </c>
      <c r="F1308" s="133">
        <v>0.12</v>
      </c>
      <c r="G1308" s="92"/>
      <c r="H1308" s="92"/>
      <c r="I1308" s="92"/>
      <c r="J1308" s="191"/>
      <c r="K1308" s="132">
        <f t="shared" si="66"/>
        <v>0</v>
      </c>
      <c r="L1308" s="121"/>
      <c r="M1308" s="192"/>
      <c r="N1308" s="193"/>
    </row>
    <row r="1309" spans="2:14" hidden="1">
      <c r="B1309" s="358"/>
      <c r="C1309" s="64"/>
      <c r="D1309" s="64"/>
      <c r="E1309" s="190">
        <v>0</v>
      </c>
      <c r="F1309" s="133">
        <v>0.12</v>
      </c>
      <c r="G1309" s="92"/>
      <c r="H1309" s="92"/>
      <c r="I1309" s="92"/>
      <c r="J1309" s="191"/>
      <c r="K1309" s="132">
        <f t="shared" si="66"/>
        <v>0</v>
      </c>
      <c r="L1309" s="121"/>
      <c r="M1309" s="192"/>
      <c r="N1309" s="193"/>
    </row>
    <row r="1310" spans="2:14" hidden="1">
      <c r="B1310" s="358"/>
      <c r="C1310" s="64"/>
      <c r="D1310" s="64"/>
      <c r="E1310" s="190">
        <v>0</v>
      </c>
      <c r="F1310" s="133">
        <v>0.12</v>
      </c>
      <c r="G1310" s="92"/>
      <c r="H1310" s="92"/>
      <c r="I1310" s="92"/>
      <c r="J1310" s="191"/>
      <c r="K1310" s="132">
        <f t="shared" si="66"/>
        <v>0</v>
      </c>
      <c r="L1310" s="121"/>
      <c r="M1310" s="192"/>
      <c r="N1310" s="193"/>
    </row>
    <row r="1311" spans="2:14" hidden="1">
      <c r="B1311" s="358"/>
      <c r="C1311" s="64"/>
      <c r="D1311" s="64"/>
      <c r="E1311" s="200"/>
      <c r="F1311" s="92"/>
      <c r="G1311" s="92"/>
      <c r="H1311" s="92"/>
      <c r="I1311" s="92"/>
      <c r="J1311" s="191"/>
      <c r="K1311" s="459"/>
      <c r="L1311" s="121"/>
      <c r="M1311" s="192"/>
      <c r="N1311" s="193"/>
    </row>
    <row r="1312" spans="2:14" hidden="1">
      <c r="B1312" s="358"/>
      <c r="C1312" s="64"/>
      <c r="D1312" s="64"/>
      <c r="E1312" s="200"/>
      <c r="F1312" s="92"/>
      <c r="G1312" s="92"/>
      <c r="H1312" s="92"/>
      <c r="I1312" s="92"/>
      <c r="J1312" s="191"/>
      <c r="K1312" s="459"/>
      <c r="L1312" s="121"/>
      <c r="M1312" s="192"/>
      <c r="N1312" s="193"/>
    </row>
    <row r="1313" spans="2:14" ht="15">
      <c r="B1313" s="358"/>
      <c r="C1313" s="64">
        <v>94990</v>
      </c>
      <c r="D1313" s="142" t="s">
        <v>11</v>
      </c>
      <c r="E1313" s="207" t="s">
        <v>6833</v>
      </c>
      <c r="F1313" s="92"/>
      <c r="G1313" s="92"/>
      <c r="H1313" s="92"/>
      <c r="I1313" s="92"/>
      <c r="J1313" s="191"/>
      <c r="K1313" s="460">
        <f>SUM(K1315:K1320)</f>
        <v>374.24</v>
      </c>
      <c r="L1313" s="121" t="s">
        <v>97</v>
      </c>
      <c r="M1313" s="182">
        <f>K1313*0.07</f>
        <v>26.196800000000003</v>
      </c>
      <c r="N1313" s="129" t="s">
        <v>98</v>
      </c>
    </row>
    <row r="1314" spans="2:14" ht="25.5">
      <c r="B1314" s="370" t="s">
        <v>6837</v>
      </c>
      <c r="C1314" s="64"/>
      <c r="D1314" s="64"/>
      <c r="E1314" s="148" t="s">
        <v>6835</v>
      </c>
      <c r="F1314" s="349" t="s">
        <v>6836</v>
      </c>
      <c r="G1314" s="92"/>
      <c r="H1314" s="92"/>
      <c r="I1314" s="92"/>
      <c r="J1314" s="191"/>
      <c r="K1314" s="460"/>
      <c r="L1314" s="121"/>
      <c r="M1314" s="182"/>
      <c r="N1314" s="129"/>
    </row>
    <row r="1315" spans="2:14">
      <c r="B1315" s="358" t="s">
        <v>13559</v>
      </c>
      <c r="C1315" s="64"/>
      <c r="D1315" s="64"/>
      <c r="E1315" s="190">
        <v>374.24</v>
      </c>
      <c r="F1315" s="133">
        <v>1</v>
      </c>
      <c r="G1315" s="92"/>
      <c r="H1315" s="92"/>
      <c r="I1315" s="92"/>
      <c r="J1315" s="191"/>
      <c r="K1315" s="132">
        <f t="shared" ref="K1315:K1316" si="67">E1315*F1315</f>
        <v>374.24</v>
      </c>
      <c r="L1315" s="121"/>
      <c r="M1315" s="192"/>
      <c r="N1315" s="193"/>
    </row>
    <row r="1316" spans="2:14" hidden="1">
      <c r="B1316" s="358"/>
      <c r="C1316" s="64"/>
      <c r="D1316" s="64"/>
      <c r="E1316" s="190">
        <v>0</v>
      </c>
      <c r="F1316" s="133">
        <v>1</v>
      </c>
      <c r="G1316" s="92"/>
      <c r="H1316" s="92"/>
      <c r="I1316" s="92"/>
      <c r="J1316" s="191"/>
      <c r="K1316" s="132">
        <f t="shared" si="67"/>
        <v>0</v>
      </c>
      <c r="L1316" s="121"/>
      <c r="M1316" s="192"/>
      <c r="N1316" s="193"/>
    </row>
    <row r="1317" spans="2:14" hidden="1">
      <c r="B1317" s="358"/>
      <c r="C1317" s="64"/>
      <c r="D1317" s="64"/>
      <c r="E1317" s="190">
        <v>0</v>
      </c>
      <c r="F1317" s="133">
        <v>1</v>
      </c>
      <c r="G1317" s="92"/>
      <c r="H1317" s="92"/>
      <c r="I1317" s="92"/>
      <c r="J1317" s="191"/>
      <c r="K1317" s="132">
        <f t="shared" ref="K1317:K1320" si="68">E1317*F1317</f>
        <v>0</v>
      </c>
      <c r="L1317" s="121"/>
      <c r="M1317" s="192"/>
      <c r="N1317" s="193"/>
    </row>
    <row r="1318" spans="2:14" hidden="1">
      <c r="B1318" s="358"/>
      <c r="C1318" s="64"/>
      <c r="D1318" s="64"/>
      <c r="E1318" s="190">
        <v>0</v>
      </c>
      <c r="F1318" s="133">
        <v>1</v>
      </c>
      <c r="G1318" s="92"/>
      <c r="H1318" s="92"/>
      <c r="I1318" s="92"/>
      <c r="J1318" s="191"/>
      <c r="K1318" s="132">
        <f t="shared" si="68"/>
        <v>0</v>
      </c>
      <c r="L1318" s="121"/>
      <c r="M1318" s="192"/>
      <c r="N1318" s="193"/>
    </row>
    <row r="1319" spans="2:14" hidden="1">
      <c r="B1319" s="358"/>
      <c r="C1319" s="64"/>
      <c r="D1319" s="64"/>
      <c r="E1319" s="190">
        <v>0</v>
      </c>
      <c r="F1319" s="133">
        <v>1</v>
      </c>
      <c r="G1319" s="92"/>
      <c r="H1319" s="92"/>
      <c r="I1319" s="92"/>
      <c r="J1319" s="191"/>
      <c r="K1319" s="132">
        <f t="shared" si="68"/>
        <v>0</v>
      </c>
      <c r="L1319" s="121"/>
      <c r="M1319" s="192"/>
      <c r="N1319" s="193"/>
    </row>
    <row r="1320" spans="2:14" hidden="1">
      <c r="B1320" s="358"/>
      <c r="C1320" s="64"/>
      <c r="D1320" s="64"/>
      <c r="E1320" s="190">
        <v>0</v>
      </c>
      <c r="F1320" s="133">
        <v>1</v>
      </c>
      <c r="G1320" s="92"/>
      <c r="H1320" s="92"/>
      <c r="I1320" s="92"/>
      <c r="J1320" s="191"/>
      <c r="K1320" s="132">
        <f t="shared" si="68"/>
        <v>0</v>
      </c>
      <c r="L1320" s="121"/>
      <c r="M1320" s="192"/>
      <c r="N1320" s="193"/>
    </row>
    <row r="1321" spans="2:14">
      <c r="B1321" s="358"/>
      <c r="C1321" s="64"/>
      <c r="D1321" s="64"/>
      <c r="E1321" s="200"/>
      <c r="F1321" s="92"/>
      <c r="G1321" s="92"/>
      <c r="H1321" s="92"/>
      <c r="I1321" s="92"/>
      <c r="J1321" s="191"/>
      <c r="K1321" s="459"/>
      <c r="L1321" s="121"/>
      <c r="M1321" s="192"/>
      <c r="N1321" s="193"/>
    </row>
    <row r="1322" spans="2:14" ht="15" hidden="1">
      <c r="B1322" s="358"/>
      <c r="C1322" s="64"/>
      <c r="D1322" s="64"/>
      <c r="E1322" s="207" t="s">
        <v>6834</v>
      </c>
      <c r="F1322" s="92"/>
      <c r="G1322" s="92"/>
      <c r="H1322" s="92"/>
      <c r="I1322" s="92"/>
      <c r="J1322" s="191"/>
      <c r="K1322" s="460">
        <f>SUM(K1324:K1325)</f>
        <v>0</v>
      </c>
      <c r="L1322" s="121" t="s">
        <v>97</v>
      </c>
      <c r="M1322" s="192"/>
      <c r="N1322" s="193"/>
    </row>
    <row r="1323" spans="2:14" ht="25.5" hidden="1">
      <c r="B1323" s="370" t="s">
        <v>6837</v>
      </c>
      <c r="C1323" s="64"/>
      <c r="D1323" s="64"/>
      <c r="E1323" s="148" t="s">
        <v>6835</v>
      </c>
      <c r="F1323" s="349" t="s">
        <v>6836</v>
      </c>
      <c r="G1323" s="92"/>
      <c r="H1323" s="92"/>
      <c r="I1323" s="92"/>
      <c r="J1323" s="191"/>
      <c r="K1323" s="460"/>
      <c r="L1323" s="121"/>
      <c r="M1323" s="192"/>
      <c r="N1323" s="193"/>
    </row>
    <row r="1324" spans="2:14" hidden="1">
      <c r="B1324" s="358" t="s">
        <v>6830</v>
      </c>
      <c r="C1324" s="64"/>
      <c r="D1324" s="64"/>
      <c r="E1324" s="190">
        <v>0</v>
      </c>
      <c r="F1324" s="133">
        <v>1</v>
      </c>
      <c r="G1324" s="92"/>
      <c r="H1324" s="92"/>
      <c r="I1324" s="92"/>
      <c r="J1324" s="191"/>
      <c r="K1324" s="132">
        <f t="shared" ref="K1324:K1325" si="69">E1324*F1324</f>
        <v>0</v>
      </c>
      <c r="L1324" s="121"/>
      <c r="M1324" s="192"/>
      <c r="N1324" s="193"/>
    </row>
    <row r="1325" spans="2:14" hidden="1">
      <c r="B1325" s="358"/>
      <c r="C1325" s="64"/>
      <c r="D1325" s="64"/>
      <c r="E1325" s="190">
        <v>0</v>
      </c>
      <c r="F1325" s="133">
        <v>1</v>
      </c>
      <c r="G1325" s="92"/>
      <c r="H1325" s="92"/>
      <c r="I1325" s="92"/>
      <c r="J1325" s="191"/>
      <c r="K1325" s="132">
        <f t="shared" si="69"/>
        <v>0</v>
      </c>
      <c r="L1325" s="121"/>
      <c r="M1325" s="192"/>
      <c r="N1325" s="193"/>
    </row>
    <row r="1326" spans="2:14" hidden="1">
      <c r="B1326" s="358"/>
      <c r="C1326" s="64"/>
      <c r="D1326" s="64"/>
      <c r="E1326" s="200"/>
      <c r="F1326" s="92"/>
      <c r="G1326" s="92"/>
      <c r="H1326" s="92"/>
      <c r="I1326" s="92"/>
      <c r="J1326" s="191"/>
      <c r="K1326" s="459"/>
      <c r="L1326" s="121"/>
      <c r="M1326" s="192"/>
      <c r="N1326" s="193"/>
    </row>
    <row r="1327" spans="2:14" ht="15" hidden="1">
      <c r="B1327" s="358"/>
      <c r="C1327" s="64"/>
      <c r="D1327" s="64"/>
      <c r="E1327" s="207" t="s">
        <v>6840</v>
      </c>
      <c r="F1327" s="92"/>
      <c r="G1327" s="92"/>
      <c r="H1327" s="92"/>
      <c r="I1327" s="92"/>
      <c r="J1327" s="191"/>
      <c r="K1327" s="460">
        <f>SUM(K1329:K1330)</f>
        <v>0</v>
      </c>
      <c r="L1327" s="106" t="s">
        <v>6040</v>
      </c>
      <c r="M1327" s="192"/>
      <c r="N1327" s="193"/>
    </row>
    <row r="1328" spans="2:14" ht="15" hidden="1">
      <c r="B1328" s="370" t="s">
        <v>6837</v>
      </c>
      <c r="C1328" s="64"/>
      <c r="D1328" s="64"/>
      <c r="E1328" s="148" t="s">
        <v>6542</v>
      </c>
      <c r="F1328" s="349" t="s">
        <v>6841</v>
      </c>
      <c r="G1328" s="92"/>
      <c r="H1328" s="92"/>
      <c r="I1328" s="92"/>
      <c r="J1328" s="191"/>
      <c r="K1328" s="460"/>
      <c r="L1328" s="121"/>
      <c r="M1328" s="192"/>
      <c r="N1328" s="193"/>
    </row>
    <row r="1329" spans="2:14" hidden="1">
      <c r="B1329" s="358" t="s">
        <v>6830</v>
      </c>
      <c r="C1329" s="64"/>
      <c r="D1329" s="64"/>
      <c r="E1329" s="190">
        <v>0</v>
      </c>
      <c r="F1329" s="133">
        <v>1</v>
      </c>
      <c r="G1329" s="92"/>
      <c r="H1329" s="92"/>
      <c r="I1329" s="92"/>
      <c r="J1329" s="191"/>
      <c r="K1329" s="132">
        <f t="shared" ref="K1329:K1330" si="70">E1329*F1329</f>
        <v>0</v>
      </c>
      <c r="L1329" s="121"/>
      <c r="M1329" s="192"/>
      <c r="N1329" s="193"/>
    </row>
    <row r="1330" spans="2:14" hidden="1">
      <c r="B1330" s="358"/>
      <c r="C1330" s="64"/>
      <c r="D1330" s="64"/>
      <c r="E1330" s="190">
        <v>0</v>
      </c>
      <c r="F1330" s="133">
        <v>1</v>
      </c>
      <c r="G1330" s="92"/>
      <c r="H1330" s="92"/>
      <c r="I1330" s="92"/>
      <c r="J1330" s="191"/>
      <c r="K1330" s="132">
        <f t="shared" si="70"/>
        <v>0</v>
      </c>
      <c r="L1330" s="121"/>
      <c r="M1330" s="192"/>
      <c r="N1330" s="193"/>
    </row>
    <row r="1331" spans="2:14">
      <c r="B1331" s="358"/>
      <c r="C1331" s="64"/>
      <c r="D1331" s="64"/>
      <c r="E1331" s="200"/>
      <c r="F1331" s="92"/>
      <c r="G1331" s="92"/>
      <c r="H1331" s="92"/>
      <c r="I1331" s="92"/>
      <c r="J1331" s="191"/>
      <c r="K1331" s="459"/>
      <c r="L1331" s="121"/>
      <c r="M1331" s="192"/>
      <c r="N1331" s="193"/>
    </row>
    <row r="1332" spans="2:14" ht="15">
      <c r="B1332" s="358"/>
      <c r="C1332" s="64"/>
      <c r="D1332" s="64"/>
      <c r="E1332" s="207" t="s">
        <v>6843</v>
      </c>
      <c r="F1332" s="92"/>
      <c r="G1332" s="92"/>
      <c r="H1332" s="92"/>
      <c r="I1332" s="92"/>
      <c r="J1332" s="191"/>
      <c r="K1332" s="460">
        <f>SUM(K1334:K1335)</f>
        <v>44.76</v>
      </c>
      <c r="L1332" s="106" t="s">
        <v>6040</v>
      </c>
      <c r="M1332" s="192"/>
      <c r="N1332" s="193"/>
    </row>
    <row r="1333" spans="2:14" ht="15">
      <c r="B1333" s="370" t="s">
        <v>6837</v>
      </c>
      <c r="C1333" s="64">
        <v>94267</v>
      </c>
      <c r="D1333" s="142" t="s">
        <v>11</v>
      </c>
      <c r="E1333" s="148" t="s">
        <v>6542</v>
      </c>
      <c r="F1333" s="349" t="s">
        <v>6841</v>
      </c>
      <c r="G1333" s="92"/>
      <c r="H1333" s="92"/>
      <c r="I1333" s="92"/>
      <c r="J1333" s="191"/>
      <c r="K1333" s="460"/>
      <c r="L1333" s="121"/>
      <c r="M1333" s="192"/>
      <c r="N1333" s="193"/>
    </row>
    <row r="1334" spans="2:14">
      <c r="B1334" s="358" t="s">
        <v>12718</v>
      </c>
      <c r="C1334" s="64"/>
      <c r="D1334" s="64"/>
      <c r="E1334" s="190">
        <v>44.76</v>
      </c>
      <c r="F1334" s="133">
        <v>1</v>
      </c>
      <c r="G1334" s="92"/>
      <c r="H1334" s="92"/>
      <c r="I1334" s="92"/>
      <c r="J1334" s="191"/>
      <c r="K1334" s="132">
        <f t="shared" ref="K1334:K1335" si="71">E1334*F1334</f>
        <v>44.76</v>
      </c>
      <c r="L1334" s="121"/>
      <c r="M1334" s="192"/>
      <c r="N1334" s="193"/>
    </row>
    <row r="1335" spans="2:14" hidden="1">
      <c r="B1335" s="358"/>
      <c r="C1335" s="64"/>
      <c r="D1335" s="64"/>
      <c r="E1335" s="190">
        <v>0</v>
      </c>
      <c r="F1335" s="133">
        <v>1</v>
      </c>
      <c r="G1335" s="92"/>
      <c r="H1335" s="92"/>
      <c r="I1335" s="92"/>
      <c r="J1335" s="191"/>
      <c r="K1335" s="132">
        <f t="shared" si="71"/>
        <v>0</v>
      </c>
      <c r="L1335" s="121"/>
      <c r="M1335" s="192"/>
      <c r="N1335" s="193"/>
    </row>
    <row r="1336" spans="2:14">
      <c r="B1336" s="358"/>
      <c r="C1336" s="64"/>
      <c r="D1336" s="64"/>
      <c r="E1336" s="200"/>
      <c r="F1336" s="92"/>
      <c r="G1336" s="92"/>
      <c r="H1336" s="92"/>
      <c r="I1336" s="92"/>
      <c r="J1336" s="191"/>
      <c r="K1336" s="132"/>
      <c r="L1336" s="121"/>
      <c r="M1336" s="192"/>
      <c r="N1336" s="193"/>
    </row>
    <row r="1337" spans="2:14" ht="15" hidden="1">
      <c r="B1337" s="358"/>
      <c r="C1337" s="64"/>
      <c r="D1337" s="64"/>
      <c r="E1337" s="207" t="s">
        <v>6842</v>
      </c>
      <c r="F1337" s="92"/>
      <c r="G1337" s="92"/>
      <c r="H1337" s="92"/>
      <c r="I1337" s="92"/>
      <c r="J1337" s="191"/>
      <c r="K1337" s="460">
        <f>SUM(K1339:K1340)</f>
        <v>0</v>
      </c>
      <c r="L1337" s="121" t="s">
        <v>97</v>
      </c>
      <c r="M1337" s="273">
        <f>K1337*0.05</f>
        <v>0</v>
      </c>
      <c r="N1337" s="203" t="s">
        <v>98</v>
      </c>
    </row>
    <row r="1338" spans="2:14" ht="25.5" hidden="1">
      <c r="B1338" s="370" t="s">
        <v>6837</v>
      </c>
      <c r="C1338" s="64"/>
      <c r="D1338" s="64"/>
      <c r="E1338" s="148" t="s">
        <v>6835</v>
      </c>
      <c r="F1338" s="349" t="s">
        <v>6836</v>
      </c>
      <c r="G1338" s="92"/>
      <c r="H1338" s="92"/>
      <c r="I1338" s="92"/>
      <c r="J1338" s="191"/>
      <c r="K1338" s="460"/>
      <c r="L1338" s="121"/>
      <c r="M1338" s="192"/>
      <c r="N1338" s="193"/>
    </row>
    <row r="1339" spans="2:14" hidden="1">
      <c r="B1339" s="358" t="s">
        <v>6830</v>
      </c>
      <c r="C1339" s="64"/>
      <c r="D1339" s="64"/>
      <c r="E1339" s="190">
        <v>0</v>
      </c>
      <c r="F1339" s="133">
        <v>1</v>
      </c>
      <c r="G1339" s="92"/>
      <c r="H1339" s="92"/>
      <c r="I1339" s="92"/>
      <c r="J1339" s="191"/>
      <c r="K1339" s="132">
        <f t="shared" ref="K1339:K1340" si="72">E1339*F1339</f>
        <v>0</v>
      </c>
      <c r="L1339" s="121"/>
      <c r="M1339" s="192"/>
      <c r="N1339" s="193"/>
    </row>
    <row r="1340" spans="2:14" hidden="1">
      <c r="B1340" s="358"/>
      <c r="C1340" s="64"/>
      <c r="D1340" s="64"/>
      <c r="E1340" s="190">
        <v>0</v>
      </c>
      <c r="F1340" s="133">
        <v>1</v>
      </c>
      <c r="G1340" s="92"/>
      <c r="H1340" s="92"/>
      <c r="I1340" s="92"/>
      <c r="J1340" s="191"/>
      <c r="K1340" s="132">
        <f t="shared" si="72"/>
        <v>0</v>
      </c>
      <c r="L1340" s="121"/>
      <c r="M1340" s="192"/>
      <c r="N1340" s="193"/>
    </row>
    <row r="1341" spans="2:14">
      <c r="B1341" s="358"/>
      <c r="C1341" s="64"/>
      <c r="D1341" s="64"/>
      <c r="E1341" s="200"/>
      <c r="F1341" s="92"/>
      <c r="G1341" s="92"/>
      <c r="H1341" s="92"/>
      <c r="I1341" s="92"/>
      <c r="J1341" s="191"/>
      <c r="K1341" s="459"/>
      <c r="L1341" s="121"/>
      <c r="M1341" s="192"/>
      <c r="N1341" s="193"/>
    </row>
    <row r="1342" spans="2:14">
      <c r="B1342" s="358"/>
      <c r="C1342" s="64"/>
      <c r="D1342" s="64"/>
      <c r="E1342" s="200"/>
      <c r="F1342" s="92"/>
      <c r="G1342" s="92"/>
      <c r="H1342" s="92"/>
      <c r="I1342" s="92"/>
      <c r="J1342" s="191"/>
      <c r="K1342" s="459"/>
      <c r="L1342" s="121"/>
      <c r="M1342" s="192"/>
      <c r="N1342" s="193"/>
    </row>
    <row r="1343" spans="2:14">
      <c r="B1343" s="358"/>
      <c r="C1343" s="64"/>
      <c r="D1343" s="64"/>
      <c r="E1343" s="200"/>
      <c r="F1343" s="92"/>
      <c r="G1343" s="92"/>
      <c r="H1343" s="92"/>
      <c r="I1343" s="92"/>
      <c r="J1343" s="191"/>
      <c r="K1343" s="459"/>
      <c r="L1343" s="121"/>
      <c r="M1343" s="192"/>
      <c r="N1343" s="193"/>
    </row>
    <row r="1344" spans="2:14">
      <c r="B1344" s="358"/>
      <c r="C1344" s="64"/>
      <c r="D1344" s="64"/>
      <c r="E1344" s="200"/>
      <c r="F1344" s="92"/>
      <c r="G1344" s="102"/>
      <c r="H1344" s="102"/>
      <c r="I1344" s="102"/>
      <c r="J1344" s="159"/>
      <c r="K1344" s="459"/>
      <c r="L1344" s="121"/>
      <c r="M1344" s="192"/>
      <c r="N1344" s="193"/>
    </row>
    <row r="1345" spans="1:14" ht="13.5" thickBot="1">
      <c r="B1345" s="358"/>
      <c r="C1345" s="64"/>
      <c r="D1345" s="64"/>
      <c r="E1345" s="200"/>
      <c r="F1345" s="92"/>
      <c r="G1345" s="102"/>
      <c r="H1345" s="102"/>
      <c r="I1345" s="102"/>
      <c r="J1345" s="159"/>
      <c r="K1345" s="459"/>
      <c r="L1345" s="121"/>
      <c r="M1345" s="192"/>
      <c r="N1345" s="193"/>
    </row>
    <row r="1346" spans="1:14" ht="13.5" thickBot="1">
      <c r="A1346" s="657" t="s">
        <v>6459</v>
      </c>
      <c r="B1346" s="359"/>
      <c r="C1346" s="170"/>
      <c r="D1346" s="170"/>
      <c r="E1346" s="685" t="s">
        <v>12638</v>
      </c>
      <c r="F1346" s="686"/>
      <c r="G1346" s="686"/>
      <c r="H1346" s="686"/>
      <c r="I1346" s="686"/>
      <c r="J1346" s="687"/>
      <c r="K1346" s="458"/>
      <c r="L1346" s="127"/>
      <c r="M1346" s="175"/>
      <c r="N1346" s="199"/>
    </row>
    <row r="1347" spans="1:14" s="268" customFormat="1" ht="29.25" customHeight="1">
      <c r="B1347" s="358"/>
      <c r="C1347" s="64">
        <v>84084</v>
      </c>
      <c r="D1347" s="142" t="s">
        <v>11</v>
      </c>
      <c r="E1347" s="673" t="str">
        <f>IFERROR(VLOOKUP($C1347,'2-SINAPI NOVEMBRO 2017'!$A$1:$D$11398,2,0),IFERROR(VLOOKUP($C1347,'3-COMPO.ADM.PRF '!$B$11:$I$886,4,0),""))</f>
        <v>APICOAMENTO MANUAL DE SUPERFICIE DE CONCRETO</v>
      </c>
      <c r="F1347" s="674"/>
      <c r="G1347" s="674"/>
      <c r="H1347" s="674"/>
      <c r="I1347" s="674"/>
      <c r="J1347" s="675"/>
      <c r="K1347" s="460">
        <f>SUM(K1350:K1351)</f>
        <v>461.59000000000009</v>
      </c>
      <c r="L1347" s="121" t="s">
        <v>97</v>
      </c>
      <c r="M1347" s="222"/>
      <c r="N1347" s="267"/>
    </row>
    <row r="1348" spans="1:14" s="268" customFormat="1" ht="15">
      <c r="B1348" s="358"/>
      <c r="C1348" s="64"/>
      <c r="D1348" s="142"/>
      <c r="E1348" s="207"/>
      <c r="F1348" s="92"/>
      <c r="G1348" s="716" t="s">
        <v>12719</v>
      </c>
      <c r="H1348" s="717"/>
      <c r="I1348" s="717"/>
      <c r="J1348" s="159"/>
      <c r="K1348" s="460"/>
      <c r="L1348" s="121"/>
      <c r="M1348" s="222"/>
      <c r="N1348" s="267"/>
    </row>
    <row r="1349" spans="1:14" s="268" customFormat="1" ht="25.5">
      <c r="B1349" s="360"/>
      <c r="C1349" s="142"/>
      <c r="D1349" s="142"/>
      <c r="E1349" s="148" t="s">
        <v>12720</v>
      </c>
      <c r="F1349" s="96" t="s">
        <v>12721</v>
      </c>
      <c r="G1349" s="589" t="s">
        <v>13597</v>
      </c>
      <c r="H1349" s="589" t="s">
        <v>13598</v>
      </c>
      <c r="I1349" s="587" t="s">
        <v>6757</v>
      </c>
      <c r="J1349" s="590" t="s">
        <v>6803</v>
      </c>
      <c r="K1349" s="132"/>
      <c r="L1349" s="121"/>
      <c r="M1349" s="222"/>
      <c r="N1349" s="267"/>
    </row>
    <row r="1350" spans="1:14">
      <c r="B1350" s="358" t="s">
        <v>13601</v>
      </c>
      <c r="C1350" s="142"/>
      <c r="D1350" s="142"/>
      <c r="E1350" s="190">
        <f>76.4*2+24*1.2+6.15*2</f>
        <v>193.90000000000003</v>
      </c>
      <c r="F1350" s="133">
        <v>2.7</v>
      </c>
      <c r="G1350" s="354">
        <v>6.15</v>
      </c>
      <c r="H1350" s="354">
        <v>2.8</v>
      </c>
      <c r="I1350" s="354">
        <v>1</v>
      </c>
      <c r="J1350" s="355">
        <f>G1350*H1350*I1350</f>
        <v>17.22</v>
      </c>
      <c r="K1350" s="132">
        <f>E1350*F1350-J1350-J1351-J1352-J1353</f>
        <v>461.59000000000009</v>
      </c>
      <c r="L1350" s="121"/>
      <c r="M1350" s="192"/>
      <c r="N1350" s="193"/>
    </row>
    <row r="1351" spans="1:14" s="268" customFormat="1">
      <c r="B1351" s="362"/>
      <c r="C1351" s="174"/>
      <c r="D1351" s="174"/>
      <c r="E1351" s="219"/>
      <c r="F1351" s="122"/>
      <c r="G1351" s="354">
        <v>2</v>
      </c>
      <c r="H1351" s="354">
        <v>1</v>
      </c>
      <c r="I1351" s="354">
        <v>12</v>
      </c>
      <c r="J1351" s="355">
        <f t="shared" ref="J1351:J1353" si="73">G1351*H1351*I1351</f>
        <v>24</v>
      </c>
      <c r="K1351" s="132"/>
      <c r="L1351" s="127"/>
      <c r="M1351" s="222"/>
      <c r="N1351" s="267"/>
    </row>
    <row r="1352" spans="1:14" s="268" customFormat="1">
      <c r="B1352" s="362"/>
      <c r="C1352" s="174"/>
      <c r="D1352" s="174"/>
      <c r="E1352" s="219"/>
      <c r="F1352" s="122"/>
      <c r="G1352" s="354">
        <v>1.9</v>
      </c>
      <c r="H1352" s="354">
        <v>2.8</v>
      </c>
      <c r="I1352" s="354">
        <v>2</v>
      </c>
      <c r="J1352" s="355">
        <f t="shared" si="73"/>
        <v>10.639999999999999</v>
      </c>
      <c r="K1352" s="132"/>
      <c r="L1352" s="127"/>
      <c r="M1352" s="222"/>
      <c r="N1352" s="267"/>
    </row>
    <row r="1353" spans="1:14" s="268" customFormat="1">
      <c r="B1353" s="362"/>
      <c r="C1353" s="174"/>
      <c r="D1353" s="174"/>
      <c r="E1353" s="219"/>
      <c r="F1353" s="122"/>
      <c r="G1353" s="354">
        <v>0.8</v>
      </c>
      <c r="H1353" s="354">
        <v>2.1</v>
      </c>
      <c r="I1353" s="354">
        <v>6</v>
      </c>
      <c r="J1353" s="355">
        <f t="shared" si="73"/>
        <v>10.080000000000002</v>
      </c>
      <c r="K1353" s="132"/>
      <c r="L1353" s="127"/>
      <c r="M1353" s="222"/>
      <c r="N1353" s="267"/>
    </row>
    <row r="1354" spans="1:14" s="268" customFormat="1">
      <c r="B1354" s="362"/>
      <c r="C1354" s="174"/>
      <c r="D1354" s="174"/>
      <c r="E1354" s="219"/>
      <c r="F1354" s="122"/>
      <c r="G1354" s="354"/>
      <c r="H1354" s="354"/>
      <c r="I1354" s="354"/>
      <c r="J1354" s="355"/>
      <c r="K1354" s="132"/>
      <c r="L1354" s="127"/>
      <c r="M1354" s="222"/>
      <c r="N1354" s="267"/>
    </row>
    <row r="1355" spans="1:14" s="268" customFormat="1">
      <c r="B1355" s="366"/>
      <c r="C1355" s="174"/>
      <c r="D1355" s="174"/>
      <c r="E1355" s="219"/>
      <c r="F1355" s="127"/>
      <c r="G1355" s="127"/>
      <c r="H1355" s="127"/>
      <c r="I1355" s="127"/>
      <c r="J1355" s="269"/>
      <c r="K1355" s="458"/>
      <c r="L1355" s="127"/>
      <c r="M1355" s="222"/>
      <c r="N1355" s="267"/>
    </row>
    <row r="1356" spans="1:14" ht="52.5" customHeight="1">
      <c r="B1356" s="358"/>
      <c r="C1356" s="64">
        <v>87905</v>
      </c>
      <c r="D1356" s="142" t="s">
        <v>11</v>
      </c>
      <c r="E1356" s="673" t="str">
        <f>IFERROR(VLOOKUP($C1356,'2-SINAPI NOVEMBRO 2017'!$A$1:$D$11398,2,0),IFERROR(VLOOKUP($C1356,'3-COMPO.ADM.PRF '!$B$11:$I$886,4,0),""))</f>
        <v>CHAPISCO APLICADO EM ALVENARIA (COM PRESENÇA DE VÃOS) E ESTRUTURAS DE CONCRETO DE FACHADA, COM COLHER DE PEDREIRO.  ARGAMASSA TRAÇO 1:3 COM PREPARO EM BETONEIRA 400L. AF_06/2014</v>
      </c>
      <c r="F1356" s="674"/>
      <c r="G1356" s="674"/>
      <c r="H1356" s="674"/>
      <c r="I1356" s="674"/>
      <c r="J1356" s="675"/>
      <c r="K1356" s="460">
        <f>SUM(K1359:K1360)</f>
        <v>808.21800000000007</v>
      </c>
      <c r="L1356" s="121" t="s">
        <v>97</v>
      </c>
      <c r="M1356" s="192"/>
      <c r="N1356" s="193"/>
    </row>
    <row r="1357" spans="1:14">
      <c r="B1357" s="358"/>
      <c r="C1357" s="201"/>
      <c r="D1357" s="201"/>
      <c r="E1357" s="207"/>
      <c r="F1357" s="92"/>
      <c r="G1357" s="716" t="s">
        <v>12719</v>
      </c>
      <c r="H1357" s="717"/>
      <c r="I1357" s="717"/>
      <c r="J1357" s="159"/>
      <c r="K1357" s="459"/>
      <c r="L1357" s="121"/>
      <c r="M1357" s="192"/>
      <c r="N1357" s="193"/>
    </row>
    <row r="1358" spans="1:14" ht="32.25" customHeight="1">
      <c r="B1358" s="360"/>
      <c r="C1358" s="142"/>
      <c r="D1358" s="142"/>
      <c r="E1358" s="148" t="s">
        <v>6807</v>
      </c>
      <c r="F1358" s="96" t="s">
        <v>6805</v>
      </c>
      <c r="G1358" s="589" t="s">
        <v>13597</v>
      </c>
      <c r="H1358" s="589" t="s">
        <v>13598</v>
      </c>
      <c r="I1358" s="587" t="s">
        <v>6757</v>
      </c>
      <c r="J1358" s="590" t="s">
        <v>6803</v>
      </c>
      <c r="K1358" s="132"/>
      <c r="L1358" s="121"/>
      <c r="M1358" s="192"/>
      <c r="N1358" s="193"/>
    </row>
    <row r="1359" spans="1:14" ht="25.5">
      <c r="B1359" s="362" t="s">
        <v>13595</v>
      </c>
      <c r="C1359" s="142"/>
      <c r="D1359" s="142"/>
      <c r="E1359" s="190">
        <f>K1347</f>
        <v>461.59000000000009</v>
      </c>
      <c r="F1359" s="102">
        <v>1</v>
      </c>
      <c r="G1359" s="597"/>
      <c r="H1359" s="597"/>
      <c r="I1359" s="597"/>
      <c r="J1359" s="598"/>
      <c r="K1359" s="132">
        <f>E1359*F1359</f>
        <v>461.59000000000009</v>
      </c>
      <c r="L1359" s="121"/>
      <c r="M1359" s="192"/>
      <c r="N1359" s="193"/>
    </row>
    <row r="1360" spans="1:14">
      <c r="B1360" s="362" t="s">
        <v>13594</v>
      </c>
      <c r="C1360" s="142"/>
      <c r="D1360" s="142"/>
      <c r="E1360" s="190">
        <f>K1154</f>
        <v>173.31400000000002</v>
      </c>
      <c r="F1360" s="102">
        <v>2</v>
      </c>
      <c r="G1360" s="597">
        <v>0</v>
      </c>
      <c r="H1360" s="597">
        <v>0</v>
      </c>
      <c r="I1360" s="597">
        <v>0</v>
      </c>
      <c r="J1360" s="598">
        <f>G1360*H1360*I1360</f>
        <v>0</v>
      </c>
      <c r="K1360" s="132">
        <f>E1360*F1360-J1360</f>
        <v>346.62800000000004</v>
      </c>
      <c r="L1360" s="121"/>
      <c r="M1360" s="192"/>
      <c r="N1360" s="193"/>
    </row>
    <row r="1361" spans="2:15">
      <c r="B1361" s="358"/>
      <c r="C1361" s="64"/>
      <c r="D1361" s="64"/>
      <c r="E1361" s="200"/>
      <c r="F1361" s="92"/>
      <c r="G1361" s="92"/>
      <c r="H1361" s="92"/>
      <c r="I1361" s="92"/>
      <c r="J1361" s="159"/>
      <c r="K1361" s="459"/>
      <c r="L1361" s="121"/>
      <c r="M1361" s="192"/>
      <c r="N1361" s="193"/>
    </row>
    <row r="1362" spans="2:15" ht="65.25" customHeight="1">
      <c r="B1362" s="358"/>
      <c r="C1362" s="64">
        <v>87529</v>
      </c>
      <c r="D1362" s="142" t="s">
        <v>11</v>
      </c>
      <c r="E1362" s="673" t="str">
        <f>IFERROR(VLOOKUP($C1362,'2-SINAPI NOVEMBRO 2017'!$A$1:$D$11398,2,0),IFERROR(VLOOKUP($C1362,'3-COMPO.ADM.PRF '!$B$11:$I$886,4,0),""))</f>
        <v>MASSA ÚNICA, PARA RECEBIMENTO DE PINTURA, EM ARGAMASSA TRAÇO 1:2:8, PREPARO MECÂNICO COM BETONEIRA 400L, APLICADA MANUALMENTE EM FACES INTERNAS DE PAREDES, ESPESSURA DE 20MM, COM EXECUÇÃO DE TALISCAS. AF_06/2014</v>
      </c>
      <c r="F1362" s="674"/>
      <c r="G1362" s="674"/>
      <c r="H1362" s="674"/>
      <c r="I1362" s="674"/>
      <c r="J1362" s="675"/>
      <c r="K1362" s="460">
        <f>SUM(K1364:K1365)</f>
        <v>459.82100000000008</v>
      </c>
      <c r="L1362" s="121" t="s">
        <v>97</v>
      </c>
      <c r="M1362" s="192"/>
      <c r="N1362" s="193"/>
      <c r="O1362" s="263"/>
    </row>
    <row r="1363" spans="2:15" ht="76.5">
      <c r="B1363" s="360" t="s">
        <v>6806</v>
      </c>
      <c r="C1363" s="142"/>
      <c r="D1363" s="142"/>
      <c r="E1363" s="148" t="s">
        <v>6807</v>
      </c>
      <c r="F1363" s="96" t="s">
        <v>6805</v>
      </c>
      <c r="G1363" s="349" t="s">
        <v>6808</v>
      </c>
      <c r="H1363" s="92"/>
      <c r="I1363" s="92"/>
      <c r="J1363" s="159"/>
      <c r="K1363" s="132"/>
      <c r="L1363" s="121"/>
      <c r="M1363" s="192"/>
      <c r="N1363" s="193"/>
      <c r="O1363" s="263"/>
    </row>
    <row r="1364" spans="2:15" ht="25.5">
      <c r="B1364" s="362" t="s">
        <v>13595</v>
      </c>
      <c r="C1364" s="142"/>
      <c r="E1364" s="223">
        <f>K1347</f>
        <v>461.59000000000009</v>
      </c>
      <c r="F1364" s="102">
        <v>1</v>
      </c>
      <c r="G1364" s="92">
        <f>K1371+K1383+K1396</f>
        <v>348.39700000000005</v>
      </c>
      <c r="H1364" s="92"/>
      <c r="I1364" s="92"/>
      <c r="J1364" s="159"/>
      <c r="K1364" s="132">
        <f>E1364*F1364-G1364</f>
        <v>113.19300000000004</v>
      </c>
      <c r="L1364" s="121"/>
      <c r="M1364" s="192"/>
      <c r="N1364" s="193"/>
      <c r="O1364" s="263"/>
    </row>
    <row r="1365" spans="2:15" s="268" customFormat="1">
      <c r="B1365" s="362" t="s">
        <v>13594</v>
      </c>
      <c r="C1365" s="50"/>
      <c r="D1365" s="50"/>
      <c r="E1365" s="223">
        <f>K1154</f>
        <v>173.31400000000002</v>
      </c>
      <c r="F1365" s="102">
        <v>2</v>
      </c>
      <c r="G1365" s="588"/>
      <c r="H1365" s="102"/>
      <c r="I1365" s="102"/>
      <c r="J1365" s="356"/>
      <c r="K1365" s="132">
        <f>E1365*F1365-G1365</f>
        <v>346.62800000000004</v>
      </c>
      <c r="L1365" s="107"/>
      <c r="M1365" s="274"/>
      <c r="N1365" s="275"/>
      <c r="O1365" s="264"/>
    </row>
    <row r="1366" spans="2:15">
      <c r="B1366" s="358"/>
      <c r="C1366" s="142"/>
      <c r="D1366" s="142"/>
      <c r="E1366" s="200"/>
      <c r="F1366" s="92"/>
      <c r="G1366" s="92"/>
      <c r="H1366" s="92"/>
      <c r="I1366" s="92"/>
      <c r="J1366" s="159"/>
      <c r="K1366" s="459"/>
      <c r="L1366" s="121"/>
      <c r="M1366" s="192"/>
      <c r="N1366" s="193"/>
      <c r="O1366" s="263"/>
    </row>
    <row r="1367" spans="2:15" ht="59.25" customHeight="1">
      <c r="B1367" s="358"/>
      <c r="C1367" s="142">
        <v>87553</v>
      </c>
      <c r="D1367" s="142" t="s">
        <v>11</v>
      </c>
      <c r="E1367" s="673" t="str">
        <f>IFERROR(VLOOKUP($C1367,'2-SINAPI NOVEMBRO 2017'!$A$1:$D$11398,2,0),IFERROR(VLOOKUP($C1367,'3-COMPO.ADM.PRF '!$B$11:$I$886,4,0),""))</f>
        <v>EMBOÇO, PARA RECEBIMENTO DE CERÂMICA, EM ARGAMASSA TRAÇO 1:2:8, PREPARO MECÂNICO COM BETONEIRA 400L, APLICADO MANUALMENTE EM FACES INTERNAS DE PAREDES, PARA AMBIENTE COM ÁREA MAIOR QUE 10M2, ESPESSURA DE 10MM, COM EXECUÇÃO DE TALISCAS. AF_06/2014</v>
      </c>
      <c r="F1367" s="674"/>
      <c r="G1367" s="674"/>
      <c r="H1367" s="674"/>
      <c r="I1367" s="674"/>
      <c r="J1367" s="675"/>
      <c r="K1367" s="460">
        <f>SUM(K1369)</f>
        <v>348.39700000000005</v>
      </c>
      <c r="L1367" s="121" t="s">
        <v>97</v>
      </c>
      <c r="M1367" s="192"/>
      <c r="N1367" s="193"/>
      <c r="O1367" s="263"/>
    </row>
    <row r="1368" spans="2:15" ht="53.25" customHeight="1">
      <c r="B1368" s="358"/>
      <c r="C1368" s="142"/>
      <c r="D1368" s="142"/>
      <c r="E1368" s="148"/>
      <c r="F1368" s="96"/>
      <c r="G1368" s="349" t="s">
        <v>6808</v>
      </c>
      <c r="H1368" s="92"/>
      <c r="I1368" s="92"/>
      <c r="J1368" s="159"/>
      <c r="K1368" s="459"/>
      <c r="L1368" s="121"/>
      <c r="M1368" s="192"/>
      <c r="N1368" s="193"/>
      <c r="O1368" s="263"/>
    </row>
    <row r="1369" spans="2:15" ht="21.75" customHeight="1">
      <c r="B1369" s="358"/>
      <c r="C1369" s="142"/>
      <c r="D1369" s="142"/>
      <c r="E1369" s="200"/>
      <c r="F1369" s="92"/>
      <c r="G1369" s="92">
        <f>G1364</f>
        <v>348.39700000000005</v>
      </c>
      <c r="H1369" s="92"/>
      <c r="I1369" s="92"/>
      <c r="J1369" s="159"/>
      <c r="K1369" s="132">
        <f>G1369</f>
        <v>348.39700000000005</v>
      </c>
      <c r="L1369" s="121"/>
      <c r="M1369" s="192"/>
      <c r="N1369" s="193"/>
      <c r="O1369" s="263"/>
    </row>
    <row r="1370" spans="2:15">
      <c r="B1370" s="358"/>
      <c r="C1370" s="142"/>
      <c r="D1370" s="142"/>
      <c r="E1370" s="200"/>
      <c r="F1370" s="92"/>
      <c r="G1370" s="92"/>
      <c r="H1370" s="92"/>
      <c r="I1370" s="92"/>
      <c r="J1370" s="159"/>
      <c r="K1370" s="459"/>
      <c r="L1370" s="121"/>
      <c r="M1370" s="192"/>
      <c r="N1370" s="193"/>
      <c r="O1370" s="263"/>
    </row>
    <row r="1371" spans="2:15" ht="40.5" hidden="1" customHeight="1">
      <c r="B1371" s="358"/>
      <c r="C1371" s="142">
        <v>87275</v>
      </c>
      <c r="D1371" s="142" t="s">
        <v>11</v>
      </c>
      <c r="E1371" s="673" t="s">
        <v>12634</v>
      </c>
      <c r="F1371" s="674"/>
      <c r="G1371" s="674"/>
      <c r="H1371" s="674"/>
      <c r="I1371" s="674"/>
      <c r="J1371" s="675"/>
      <c r="K1371" s="460">
        <f>SUM(K1374:K1381)</f>
        <v>0</v>
      </c>
      <c r="L1371" s="121" t="s">
        <v>97</v>
      </c>
      <c r="M1371" s="192"/>
      <c r="N1371" s="193"/>
    </row>
    <row r="1372" spans="2:15" ht="42.75" hidden="1" customHeight="1">
      <c r="B1372" s="370" t="s">
        <v>6809</v>
      </c>
      <c r="C1372" s="175"/>
      <c r="D1372" s="175"/>
      <c r="E1372" s="144" t="s">
        <v>6811</v>
      </c>
      <c r="F1372" s="96" t="s">
        <v>6810</v>
      </c>
      <c r="G1372" s="718" t="s">
        <v>6804</v>
      </c>
      <c r="H1372" s="718"/>
      <c r="I1372" s="718"/>
      <c r="J1372" s="719"/>
      <c r="K1372" s="463"/>
      <c r="L1372" s="121"/>
      <c r="M1372" s="192"/>
      <c r="N1372" s="193"/>
    </row>
    <row r="1373" spans="2:15" ht="25.5" hidden="1">
      <c r="B1373" s="369"/>
      <c r="C1373" s="64"/>
      <c r="D1373" s="64"/>
      <c r="E1373" s="165"/>
      <c r="F1373" s="141"/>
      <c r="G1373" s="96" t="s">
        <v>6532</v>
      </c>
      <c r="H1373" s="96" t="s">
        <v>6531</v>
      </c>
      <c r="I1373" s="96" t="s">
        <v>6757</v>
      </c>
      <c r="J1373" s="350" t="s">
        <v>6803</v>
      </c>
      <c r="K1373" s="459"/>
      <c r="L1373" s="121"/>
      <c r="M1373" s="192"/>
      <c r="N1373" s="193"/>
    </row>
    <row r="1374" spans="2:15" hidden="1">
      <c r="B1374" s="358" t="s">
        <v>6820</v>
      </c>
      <c r="C1374" s="64"/>
      <c r="D1374" s="64"/>
      <c r="E1374" s="145">
        <v>0</v>
      </c>
      <c r="F1374" s="133">
        <v>1.8</v>
      </c>
      <c r="G1374" s="133">
        <v>0</v>
      </c>
      <c r="H1374" s="133">
        <v>0</v>
      </c>
      <c r="I1374" s="133">
        <v>0</v>
      </c>
      <c r="J1374" s="159">
        <f>G1374*H1374*I1374</f>
        <v>0</v>
      </c>
      <c r="K1374" s="132">
        <f>F1374*E1374-J1374-J1375-J1376-J1377</f>
        <v>0</v>
      </c>
      <c r="L1374" s="121"/>
      <c r="M1374" s="192"/>
      <c r="N1374" s="193"/>
    </row>
    <row r="1375" spans="2:15" hidden="1">
      <c r="B1375" s="358"/>
      <c r="C1375" s="64"/>
      <c r="D1375" s="64"/>
      <c r="E1375" s="166"/>
      <c r="F1375" s="102"/>
      <c r="G1375" s="92"/>
      <c r="H1375" s="92"/>
      <c r="I1375" s="102"/>
      <c r="J1375" s="159">
        <f t="shared" ref="J1375:J1377" si="74">G1375*H1375*I1375</f>
        <v>0</v>
      </c>
      <c r="K1375" s="132"/>
      <c r="L1375" s="121"/>
      <c r="M1375" s="192"/>
      <c r="N1375" s="193"/>
    </row>
    <row r="1376" spans="2:15" hidden="1">
      <c r="B1376" s="358"/>
      <c r="C1376" s="64"/>
      <c r="D1376" s="64"/>
      <c r="E1376" s="166"/>
      <c r="F1376" s="102"/>
      <c r="G1376" s="92"/>
      <c r="H1376" s="92"/>
      <c r="I1376" s="102"/>
      <c r="J1376" s="159">
        <f t="shared" si="74"/>
        <v>0</v>
      </c>
      <c r="K1376" s="132"/>
      <c r="L1376" s="127"/>
      <c r="M1376" s="227"/>
      <c r="N1376" s="220"/>
    </row>
    <row r="1377" spans="2:14" hidden="1">
      <c r="B1377" s="358"/>
      <c r="C1377" s="64"/>
      <c r="D1377" s="64"/>
      <c r="E1377" s="166"/>
      <c r="F1377" s="102"/>
      <c r="G1377" s="92"/>
      <c r="H1377" s="92"/>
      <c r="I1377" s="102"/>
      <c r="J1377" s="159">
        <f t="shared" si="74"/>
        <v>0</v>
      </c>
      <c r="K1377" s="132"/>
      <c r="L1377" s="127"/>
      <c r="M1377" s="227"/>
      <c r="N1377" s="220"/>
    </row>
    <row r="1378" spans="2:14" hidden="1">
      <c r="B1378" s="358" t="s">
        <v>6820</v>
      </c>
      <c r="C1378" s="64"/>
      <c r="D1378" s="64"/>
      <c r="E1378" s="145">
        <v>0</v>
      </c>
      <c r="F1378" s="133">
        <v>1.8</v>
      </c>
      <c r="G1378" s="133">
        <v>0</v>
      </c>
      <c r="H1378" s="133">
        <v>0</v>
      </c>
      <c r="I1378" s="133">
        <v>0</v>
      </c>
      <c r="J1378" s="159">
        <f>G1378*H1378*I1378</f>
        <v>0</v>
      </c>
      <c r="K1378" s="132">
        <f>F1378*E1378-J1378-J1379-J1380-J1381</f>
        <v>0</v>
      </c>
      <c r="L1378" s="127"/>
      <c r="M1378" s="227"/>
      <c r="N1378" s="220"/>
    </row>
    <row r="1379" spans="2:14" hidden="1">
      <c r="B1379" s="358"/>
      <c r="C1379" s="64"/>
      <c r="D1379" s="64"/>
      <c r="E1379" s="166"/>
      <c r="F1379" s="102"/>
      <c r="G1379" s="92"/>
      <c r="H1379" s="92"/>
      <c r="I1379" s="102"/>
      <c r="J1379" s="159">
        <f t="shared" ref="J1379:J1381" si="75">G1379*H1379*I1379</f>
        <v>0</v>
      </c>
      <c r="K1379" s="132"/>
      <c r="L1379" s="127"/>
      <c r="M1379" s="227"/>
      <c r="N1379" s="220"/>
    </row>
    <row r="1380" spans="2:14" hidden="1">
      <c r="B1380" s="358"/>
      <c r="C1380" s="64"/>
      <c r="D1380" s="64"/>
      <c r="E1380" s="166"/>
      <c r="F1380" s="102"/>
      <c r="G1380" s="92"/>
      <c r="H1380" s="92"/>
      <c r="I1380" s="102"/>
      <c r="J1380" s="159">
        <f t="shared" si="75"/>
        <v>0</v>
      </c>
      <c r="K1380" s="132"/>
      <c r="L1380" s="127"/>
      <c r="M1380" s="227"/>
      <c r="N1380" s="220"/>
    </row>
    <row r="1381" spans="2:14" hidden="1">
      <c r="B1381" s="358"/>
      <c r="C1381" s="64"/>
      <c r="D1381" s="64"/>
      <c r="E1381" s="166"/>
      <c r="F1381" s="102"/>
      <c r="G1381" s="92"/>
      <c r="H1381" s="92"/>
      <c r="I1381" s="102"/>
      <c r="J1381" s="159">
        <f t="shared" si="75"/>
        <v>0</v>
      </c>
      <c r="K1381" s="132"/>
      <c r="L1381" s="127"/>
      <c r="M1381" s="227"/>
      <c r="N1381" s="220"/>
    </row>
    <row r="1382" spans="2:14" hidden="1">
      <c r="B1382" s="358"/>
      <c r="C1382" s="64"/>
      <c r="D1382" s="64"/>
      <c r="E1382" s="206"/>
      <c r="F1382" s="92"/>
      <c r="G1382" s="92"/>
      <c r="H1382" s="92"/>
      <c r="I1382" s="92"/>
      <c r="J1382" s="191"/>
      <c r="K1382" s="132"/>
      <c r="L1382" s="121"/>
      <c r="M1382" s="192"/>
      <c r="N1382" s="193"/>
    </row>
    <row r="1383" spans="2:14" ht="28.5" hidden="1" customHeight="1">
      <c r="B1383" s="362"/>
      <c r="C1383" s="297" t="str">
        <f>'3-COMPO.ADM.PRF '!B114</f>
        <v>COMP 008</v>
      </c>
      <c r="D1383" s="142" t="s">
        <v>6992</v>
      </c>
      <c r="E1383" s="673" t="str">
        <f>'3-COMPO.ADM.PRF '!E114</f>
        <v>REVESTIMENTO DE PAREDE COM CERÂMICA 10X10CM, COM ARGAMASSA AC III E REJUNTE BRANCO</v>
      </c>
      <c r="F1383" s="674"/>
      <c r="G1383" s="674"/>
      <c r="H1383" s="674"/>
      <c r="I1383" s="674"/>
      <c r="J1383" s="675"/>
      <c r="K1383" s="460">
        <f>SUM(K1386:K1394)</f>
        <v>0</v>
      </c>
      <c r="L1383" s="121" t="s">
        <v>97</v>
      </c>
      <c r="M1383" s="192"/>
      <c r="N1383" s="193"/>
    </row>
    <row r="1384" spans="2:14" hidden="1">
      <c r="B1384" s="370" t="s">
        <v>6809</v>
      </c>
      <c r="C1384" s="175"/>
      <c r="D1384" s="175"/>
      <c r="E1384" s="144" t="s">
        <v>6811</v>
      </c>
      <c r="F1384" s="96" t="s">
        <v>6810</v>
      </c>
      <c r="G1384" s="718" t="s">
        <v>6804</v>
      </c>
      <c r="H1384" s="718"/>
      <c r="I1384" s="718"/>
      <c r="J1384" s="719"/>
      <c r="K1384" s="463"/>
      <c r="L1384" s="121"/>
      <c r="M1384" s="192"/>
      <c r="N1384" s="193"/>
    </row>
    <row r="1385" spans="2:14" ht="25.5" hidden="1">
      <c r="B1385" s="369"/>
      <c r="C1385" s="64"/>
      <c r="D1385" s="64"/>
      <c r="E1385" s="165"/>
      <c r="F1385" s="141"/>
      <c r="G1385" s="589" t="s">
        <v>13597</v>
      </c>
      <c r="H1385" s="589" t="s">
        <v>13598</v>
      </c>
      <c r="I1385" s="587" t="s">
        <v>6757</v>
      </c>
      <c r="J1385" s="590" t="s">
        <v>6803</v>
      </c>
      <c r="K1385" s="459"/>
      <c r="L1385" s="121"/>
      <c r="M1385" s="192"/>
      <c r="N1385" s="193"/>
    </row>
    <row r="1386" spans="2:14" hidden="1">
      <c r="B1386" s="358"/>
      <c r="C1386" s="64"/>
      <c r="D1386" s="64"/>
      <c r="E1386" s="145">
        <v>0</v>
      </c>
      <c r="F1386" s="133">
        <v>0</v>
      </c>
      <c r="G1386" s="597">
        <v>0</v>
      </c>
      <c r="H1386" s="597">
        <v>0</v>
      </c>
      <c r="I1386" s="597">
        <v>0</v>
      </c>
      <c r="J1386" s="598">
        <f>G1386*H1386*I1386</f>
        <v>0</v>
      </c>
      <c r="K1386" s="132">
        <f>F1386*E1386-J1386-J1387-J1388-J1389</f>
        <v>0</v>
      </c>
      <c r="L1386" s="121"/>
      <c r="M1386" s="192"/>
      <c r="N1386" s="193"/>
    </row>
    <row r="1387" spans="2:14" hidden="1">
      <c r="B1387" s="358"/>
      <c r="C1387" s="64"/>
      <c r="D1387" s="64"/>
      <c r="E1387" s="166"/>
      <c r="F1387" s="102"/>
      <c r="G1387" s="597"/>
      <c r="H1387" s="597"/>
      <c r="I1387" s="597"/>
      <c r="J1387" s="598">
        <f t="shared" ref="J1387:J1389" si="76">G1387*H1387*I1387</f>
        <v>0</v>
      </c>
      <c r="K1387" s="132"/>
      <c r="L1387" s="121"/>
      <c r="M1387" s="192"/>
      <c r="N1387" s="193"/>
    </row>
    <row r="1388" spans="2:14" hidden="1">
      <c r="B1388" s="358"/>
      <c r="C1388" s="64"/>
      <c r="D1388" s="64"/>
      <c r="E1388" s="166"/>
      <c r="F1388" s="102"/>
      <c r="G1388" s="597"/>
      <c r="H1388" s="597"/>
      <c r="I1388" s="597"/>
      <c r="J1388" s="598">
        <f t="shared" si="76"/>
        <v>0</v>
      </c>
      <c r="K1388" s="132"/>
      <c r="L1388" s="127"/>
      <c r="M1388" s="192"/>
      <c r="N1388" s="193"/>
    </row>
    <row r="1389" spans="2:14" hidden="1">
      <c r="B1389" s="358"/>
      <c r="C1389" s="64"/>
      <c r="D1389" s="64"/>
      <c r="E1389" s="166"/>
      <c r="F1389" s="102"/>
      <c r="G1389" s="597"/>
      <c r="H1389" s="597"/>
      <c r="I1389" s="597"/>
      <c r="J1389" s="598">
        <f t="shared" si="76"/>
        <v>0</v>
      </c>
      <c r="K1389" s="132"/>
      <c r="L1389" s="127"/>
      <c r="M1389" s="192"/>
      <c r="N1389" s="193"/>
    </row>
    <row r="1390" spans="2:14" s="268" customFormat="1" hidden="1">
      <c r="B1390" s="362"/>
      <c r="C1390" s="171"/>
      <c r="D1390" s="171"/>
      <c r="E1390" s="166"/>
      <c r="F1390" s="102"/>
      <c r="G1390" s="102"/>
      <c r="H1390" s="102"/>
      <c r="I1390" s="102"/>
      <c r="J1390" s="356"/>
      <c r="K1390" s="464"/>
      <c r="L1390" s="127"/>
      <c r="M1390" s="274"/>
      <c r="N1390" s="275"/>
    </row>
    <row r="1391" spans="2:14" hidden="1">
      <c r="B1391" s="358" t="s">
        <v>6820</v>
      </c>
      <c r="C1391" s="64"/>
      <c r="D1391" s="64"/>
      <c r="E1391" s="145">
        <v>0</v>
      </c>
      <c r="F1391" s="133">
        <v>1.8</v>
      </c>
      <c r="G1391" s="597">
        <v>0</v>
      </c>
      <c r="H1391" s="597">
        <v>0</v>
      </c>
      <c r="I1391" s="597">
        <v>0</v>
      </c>
      <c r="J1391" s="598">
        <f>G1391*H1391*I1391</f>
        <v>0</v>
      </c>
      <c r="K1391" s="132">
        <f>F1391*E1391-J1391-J1392-J1393-J1394</f>
        <v>0</v>
      </c>
      <c r="L1391" s="127"/>
      <c r="M1391" s="192"/>
      <c r="N1391" s="193"/>
    </row>
    <row r="1392" spans="2:14" hidden="1">
      <c r="B1392" s="358"/>
      <c r="C1392" s="64"/>
      <c r="D1392" s="64"/>
      <c r="E1392" s="166"/>
      <c r="F1392" s="102"/>
      <c r="G1392" s="597"/>
      <c r="H1392" s="597"/>
      <c r="I1392" s="597"/>
      <c r="J1392" s="598">
        <f t="shared" ref="J1392:J1394" si="77">G1392*H1392*I1392</f>
        <v>0</v>
      </c>
      <c r="K1392" s="132"/>
      <c r="L1392" s="127"/>
      <c r="M1392" s="192"/>
      <c r="N1392" s="193"/>
    </row>
    <row r="1393" spans="2:14" hidden="1">
      <c r="B1393" s="358"/>
      <c r="C1393" s="64"/>
      <c r="D1393" s="64"/>
      <c r="E1393" s="166"/>
      <c r="F1393" s="102"/>
      <c r="G1393" s="597"/>
      <c r="H1393" s="597"/>
      <c r="I1393" s="597"/>
      <c r="J1393" s="598">
        <f t="shared" si="77"/>
        <v>0</v>
      </c>
      <c r="K1393" s="132"/>
      <c r="L1393" s="127"/>
      <c r="M1393" s="192"/>
      <c r="N1393" s="193"/>
    </row>
    <row r="1394" spans="2:14" hidden="1">
      <c r="B1394" s="358"/>
      <c r="C1394" s="64"/>
      <c r="D1394" s="64"/>
      <c r="E1394" s="166"/>
      <c r="F1394" s="102"/>
      <c r="G1394" s="597"/>
      <c r="H1394" s="597"/>
      <c r="I1394" s="597"/>
      <c r="J1394" s="598">
        <f t="shared" si="77"/>
        <v>0</v>
      </c>
      <c r="K1394" s="132"/>
      <c r="L1394" s="127"/>
      <c r="M1394" s="192"/>
      <c r="N1394" s="193"/>
    </row>
    <row r="1395" spans="2:14" hidden="1">
      <c r="B1395" s="358"/>
      <c r="C1395" s="64"/>
      <c r="D1395" s="64"/>
      <c r="E1395" s="206"/>
      <c r="F1395" s="92"/>
      <c r="G1395" s="92"/>
      <c r="H1395" s="92"/>
      <c r="I1395" s="92"/>
      <c r="J1395" s="191"/>
      <c r="K1395" s="132"/>
      <c r="L1395" s="121"/>
      <c r="M1395" s="192"/>
      <c r="N1395" s="193"/>
    </row>
    <row r="1396" spans="2:14" ht="36.75" customHeight="1">
      <c r="B1396" s="358"/>
      <c r="C1396" s="64">
        <v>87265</v>
      </c>
      <c r="D1396" s="64" t="s">
        <v>11</v>
      </c>
      <c r="E1396" s="673" t="str">
        <f>IFERROR(VLOOKUP($C1396,'2-SINAPI NOVEMBRO 2017'!$A$1:$D$11398,2,0),IFERROR(VLOOKUP($C1396,'3-COMPO.ADM.PRF '!$B$11:$I$886,4,0),""))</f>
        <v>REVESTIMENTO CERÂMICO PARA PAREDES INTERNAS COM PLACAS TIPO ESMALTADA EXTRA DE DIMENSÕES 20X20 CM APLICADAS EM AMBIENTES DE ÁREA MAIOR QUE 5 M² NA ALTURA INTEIRA DAS PAREDES. AF_06/2014</v>
      </c>
      <c r="F1396" s="674"/>
      <c r="G1396" s="674"/>
      <c r="H1396" s="674"/>
      <c r="I1396" s="674"/>
      <c r="J1396" s="675"/>
      <c r="K1396" s="460">
        <f>SUM(K1399:K1409)</f>
        <v>348.39700000000005</v>
      </c>
      <c r="L1396" s="121" t="s">
        <v>97</v>
      </c>
      <c r="M1396" s="192"/>
      <c r="N1396" s="193"/>
    </row>
    <row r="1397" spans="2:14">
      <c r="B1397" s="358"/>
      <c r="C1397" s="64"/>
      <c r="D1397" s="64"/>
      <c r="E1397" s="144" t="s">
        <v>6811</v>
      </c>
      <c r="F1397" s="96" t="s">
        <v>6810</v>
      </c>
      <c r="G1397" s="718" t="s">
        <v>6804</v>
      </c>
      <c r="H1397" s="718"/>
      <c r="I1397" s="718"/>
      <c r="J1397" s="719"/>
      <c r="K1397" s="463"/>
      <c r="L1397" s="121"/>
      <c r="M1397" s="192"/>
      <c r="N1397" s="193"/>
    </row>
    <row r="1398" spans="2:14" ht="25.5">
      <c r="B1398" s="358" t="s">
        <v>12722</v>
      </c>
      <c r="C1398" s="64"/>
      <c r="D1398" s="64"/>
      <c r="E1398" s="165"/>
      <c r="F1398" s="141"/>
      <c r="G1398" s="589" t="s">
        <v>13597</v>
      </c>
      <c r="H1398" s="589" t="s">
        <v>13598</v>
      </c>
      <c r="I1398" s="96" t="s">
        <v>6757</v>
      </c>
      <c r="J1398" s="350" t="s">
        <v>6803</v>
      </c>
      <c r="K1398" s="459"/>
      <c r="L1398" s="121"/>
      <c r="M1398" s="192"/>
      <c r="N1398" s="193"/>
    </row>
    <row r="1399" spans="2:14" ht="25.5">
      <c r="B1399" s="358" t="s">
        <v>13596</v>
      </c>
      <c r="C1399" s="64"/>
      <c r="D1399" s="64"/>
      <c r="E1399" s="145">
        <f>13.82+7.04+14.9+28.58</f>
        <v>64.34</v>
      </c>
      <c r="F1399" s="133">
        <v>2.8</v>
      </c>
      <c r="G1399" s="597">
        <v>0.8</v>
      </c>
      <c r="H1399" s="597">
        <v>2.1</v>
      </c>
      <c r="I1399" s="597">
        <v>3</v>
      </c>
      <c r="J1399" s="598">
        <f>G1399*H1399*I1399</f>
        <v>5.0400000000000009</v>
      </c>
      <c r="K1399" s="132">
        <f>F1399*E1399-J1399-J1400-J1401-J1403-J1402</f>
        <v>158.09700000000001</v>
      </c>
      <c r="L1399" s="121"/>
      <c r="M1399" s="192"/>
      <c r="N1399" s="193"/>
    </row>
    <row r="1400" spans="2:14">
      <c r="B1400" s="358"/>
      <c r="C1400" s="64"/>
      <c r="D1400" s="64"/>
      <c r="E1400" s="166"/>
      <c r="F1400" s="102"/>
      <c r="G1400" s="597">
        <v>1.5</v>
      </c>
      <c r="H1400" s="597">
        <v>0.5</v>
      </c>
      <c r="I1400" s="597">
        <v>2</v>
      </c>
      <c r="J1400" s="598">
        <f t="shared" ref="J1400:J1403" si="78">G1400*H1400*I1400</f>
        <v>1.5</v>
      </c>
      <c r="K1400" s="132"/>
      <c r="L1400" s="121"/>
      <c r="M1400" s="192"/>
      <c r="N1400" s="193"/>
    </row>
    <row r="1401" spans="2:14">
      <c r="B1401" s="362"/>
      <c r="C1401" s="171"/>
      <c r="D1401" s="171"/>
      <c r="E1401" s="223"/>
      <c r="F1401" s="102"/>
      <c r="G1401" s="597">
        <v>2</v>
      </c>
      <c r="H1401" s="597">
        <v>1</v>
      </c>
      <c r="I1401" s="597">
        <v>4</v>
      </c>
      <c r="J1401" s="598">
        <f t="shared" si="78"/>
        <v>8</v>
      </c>
      <c r="K1401" s="132"/>
      <c r="L1401" s="127"/>
      <c r="M1401" s="192"/>
      <c r="N1401" s="193"/>
    </row>
    <row r="1402" spans="2:14">
      <c r="B1402" s="362"/>
      <c r="C1402" s="171"/>
      <c r="D1402" s="171"/>
      <c r="E1402" s="223"/>
      <c r="F1402" s="102"/>
      <c r="G1402" s="597">
        <v>2</v>
      </c>
      <c r="H1402" s="597">
        <v>1.5</v>
      </c>
      <c r="I1402" s="597">
        <v>1</v>
      </c>
      <c r="J1402" s="598">
        <f t="shared" si="78"/>
        <v>3</v>
      </c>
      <c r="K1402" s="132"/>
      <c r="L1402" s="127"/>
      <c r="M1402" s="192"/>
      <c r="N1402" s="193"/>
    </row>
    <row r="1403" spans="2:14">
      <c r="B1403" s="358"/>
      <c r="C1403" s="64"/>
      <c r="D1403" s="64"/>
      <c r="E1403" s="166"/>
      <c r="F1403" s="102"/>
      <c r="G1403" s="597">
        <v>2.15</v>
      </c>
      <c r="H1403" s="597">
        <v>2.1</v>
      </c>
      <c r="I1403" s="597">
        <v>1</v>
      </c>
      <c r="J1403" s="598">
        <f t="shared" si="78"/>
        <v>4.5149999999999997</v>
      </c>
      <c r="K1403" s="132"/>
      <c r="L1403" s="127"/>
      <c r="M1403" s="192"/>
      <c r="N1403" s="193"/>
    </row>
    <row r="1404" spans="2:14">
      <c r="B1404" s="358"/>
      <c r="C1404" s="64"/>
      <c r="D1404" s="64"/>
      <c r="E1404" s="166"/>
      <c r="F1404" s="102"/>
      <c r="G1404" s="588"/>
      <c r="H1404" s="588"/>
      <c r="I1404" s="102"/>
      <c r="J1404" s="159"/>
      <c r="K1404" s="132"/>
      <c r="L1404" s="127"/>
      <c r="M1404" s="192"/>
      <c r="N1404" s="193"/>
    </row>
    <row r="1405" spans="2:14" ht="38.25">
      <c r="B1405" s="358" t="s">
        <v>13600</v>
      </c>
      <c r="C1405" s="64"/>
      <c r="D1405" s="64"/>
      <c r="E1405" s="145">
        <f>20.075+20.075+7.2+7.2+7.4+7.4+2*2</f>
        <v>73.350000000000009</v>
      </c>
      <c r="F1405" s="133">
        <v>2.8</v>
      </c>
      <c r="G1405" s="597">
        <v>0.8</v>
      </c>
      <c r="H1405" s="597">
        <v>2.1</v>
      </c>
      <c r="I1405" s="597">
        <v>6</v>
      </c>
      <c r="J1405" s="598">
        <f>G1405*H1405*I1405</f>
        <v>10.080000000000002</v>
      </c>
      <c r="K1405" s="132">
        <f>F1405*E1405-J1405-J1406-J1407-J1409-J1408</f>
        <v>190.3</v>
      </c>
      <c r="L1405" s="127"/>
      <c r="M1405" s="192"/>
      <c r="N1405" s="193"/>
    </row>
    <row r="1406" spans="2:14">
      <c r="B1406" s="358"/>
      <c r="C1406" s="64"/>
      <c r="D1406" s="64"/>
      <c r="E1406" s="166"/>
      <c r="F1406" s="102"/>
      <c r="G1406" s="597">
        <v>1.5</v>
      </c>
      <c r="H1406" s="597">
        <v>0.5</v>
      </c>
      <c r="I1406" s="597">
        <v>4</v>
      </c>
      <c r="J1406" s="598">
        <f t="shared" ref="J1406:J1409" si="79">G1406*H1406*I1406</f>
        <v>3</v>
      </c>
      <c r="K1406" s="132"/>
      <c r="L1406" s="127"/>
      <c r="M1406" s="192"/>
      <c r="N1406" s="193"/>
    </row>
    <row r="1407" spans="2:14">
      <c r="B1407" s="358"/>
      <c r="C1407" s="64"/>
      <c r="D1407" s="64"/>
      <c r="E1407" s="223"/>
      <c r="F1407" s="102"/>
      <c r="G1407" s="597">
        <v>1</v>
      </c>
      <c r="H1407" s="597">
        <v>0.5</v>
      </c>
      <c r="I1407" s="597">
        <v>4</v>
      </c>
      <c r="J1407" s="598">
        <f t="shared" si="79"/>
        <v>2</v>
      </c>
      <c r="K1407" s="132"/>
      <c r="L1407" s="127"/>
      <c r="M1407" s="192"/>
      <c r="N1407" s="193"/>
    </row>
    <row r="1408" spans="2:14">
      <c r="B1408" s="358"/>
      <c r="C1408" s="64"/>
      <c r="D1408" s="64"/>
      <c r="E1408" s="223"/>
      <c r="F1408" s="102"/>
      <c r="G1408" s="597">
        <v>0</v>
      </c>
      <c r="H1408" s="597">
        <v>0</v>
      </c>
      <c r="I1408" s="597">
        <v>0</v>
      </c>
      <c r="J1408" s="598">
        <f t="shared" si="79"/>
        <v>0</v>
      </c>
      <c r="K1408" s="132"/>
      <c r="L1408" s="127"/>
      <c r="M1408" s="192"/>
      <c r="N1408" s="193"/>
    </row>
    <row r="1409" spans="2:14">
      <c r="B1409" s="358"/>
      <c r="C1409" s="64"/>
      <c r="D1409" s="64"/>
      <c r="E1409" s="166"/>
      <c r="F1409" s="102"/>
      <c r="G1409" s="597">
        <v>0</v>
      </c>
      <c r="H1409" s="597">
        <v>0</v>
      </c>
      <c r="I1409" s="597">
        <v>0</v>
      </c>
      <c r="J1409" s="598">
        <f t="shared" si="79"/>
        <v>0</v>
      </c>
      <c r="K1409" s="132"/>
      <c r="L1409" s="127"/>
      <c r="M1409" s="192"/>
      <c r="N1409" s="193"/>
    </row>
    <row r="1410" spans="2:14">
      <c r="B1410" s="358"/>
      <c r="C1410" s="64"/>
      <c r="D1410" s="64"/>
      <c r="E1410" s="166"/>
      <c r="F1410" s="102"/>
      <c r="G1410" s="588"/>
      <c r="H1410" s="588"/>
      <c r="I1410" s="102"/>
      <c r="J1410" s="159"/>
      <c r="K1410" s="132"/>
      <c r="L1410" s="127"/>
      <c r="M1410" s="192"/>
      <c r="N1410" s="193"/>
    </row>
    <row r="1411" spans="2:14">
      <c r="B1411" s="358"/>
      <c r="C1411" s="64"/>
      <c r="D1411" s="64"/>
      <c r="E1411" s="166"/>
      <c r="F1411" s="102"/>
      <c r="G1411" s="92"/>
      <c r="H1411" s="92"/>
      <c r="I1411" s="102"/>
      <c r="J1411" s="159"/>
      <c r="K1411" s="132"/>
      <c r="L1411" s="127"/>
      <c r="M1411" s="192"/>
      <c r="N1411" s="193"/>
    </row>
    <row r="1412" spans="2:14" ht="30.75" hidden="1" customHeight="1">
      <c r="B1412" s="358"/>
      <c r="C1412" s="175"/>
      <c r="D1412" s="175"/>
      <c r="E1412" s="673" t="s">
        <v>6821</v>
      </c>
      <c r="F1412" s="674"/>
      <c r="G1412" s="674"/>
      <c r="H1412" s="674"/>
      <c r="I1412" s="674"/>
      <c r="J1412" s="675"/>
      <c r="K1412" s="460">
        <f>SUM(K1415:K1422)</f>
        <v>0</v>
      </c>
      <c r="L1412" s="121" t="s">
        <v>97</v>
      </c>
      <c r="M1412" s="192"/>
      <c r="N1412" s="193"/>
    </row>
    <row r="1413" spans="2:14" hidden="1">
      <c r="B1413" s="370" t="s">
        <v>6809</v>
      </c>
      <c r="C1413" s="175"/>
      <c r="D1413" s="175"/>
      <c r="E1413" s="144" t="s">
        <v>6811</v>
      </c>
      <c r="F1413" s="96" t="s">
        <v>6810</v>
      </c>
      <c r="G1413" s="718" t="s">
        <v>6804</v>
      </c>
      <c r="H1413" s="718"/>
      <c r="I1413" s="718"/>
      <c r="J1413" s="719"/>
      <c r="K1413" s="463"/>
      <c r="L1413" s="121"/>
      <c r="M1413" s="192"/>
      <c r="N1413" s="193"/>
    </row>
    <row r="1414" spans="2:14" ht="25.5" hidden="1">
      <c r="B1414" s="369"/>
      <c r="C1414" s="64"/>
      <c r="D1414" s="64"/>
      <c r="E1414" s="165"/>
      <c r="F1414" s="141"/>
      <c r="G1414" s="96" t="s">
        <v>6532</v>
      </c>
      <c r="H1414" s="96" t="s">
        <v>6531</v>
      </c>
      <c r="I1414" s="96" t="s">
        <v>6757</v>
      </c>
      <c r="J1414" s="350" t="s">
        <v>6803</v>
      </c>
      <c r="K1414" s="459"/>
      <c r="L1414" s="121"/>
      <c r="M1414" s="192"/>
      <c r="N1414" s="193"/>
    </row>
    <row r="1415" spans="2:14" hidden="1">
      <c r="B1415" s="358" t="s">
        <v>6820</v>
      </c>
      <c r="C1415" s="64"/>
      <c r="D1415" s="64"/>
      <c r="E1415" s="145">
        <v>0</v>
      </c>
      <c r="F1415" s="133">
        <v>0.3</v>
      </c>
      <c r="G1415" s="133">
        <v>0</v>
      </c>
      <c r="H1415" s="133">
        <v>0</v>
      </c>
      <c r="I1415" s="133">
        <v>0</v>
      </c>
      <c r="J1415" s="159">
        <f>G1415*H1415*I1415</f>
        <v>0</v>
      </c>
      <c r="K1415" s="132">
        <f>F1415*E1415-J1415-J1416-J1417-J1418</f>
        <v>0</v>
      </c>
      <c r="L1415" s="121"/>
      <c r="M1415" s="192"/>
      <c r="N1415" s="193"/>
    </row>
    <row r="1416" spans="2:14" hidden="1">
      <c r="B1416" s="358"/>
      <c r="C1416" s="64"/>
      <c r="D1416" s="64"/>
      <c r="E1416" s="166"/>
      <c r="F1416" s="102"/>
      <c r="G1416" s="92"/>
      <c r="H1416" s="92"/>
      <c r="I1416" s="102"/>
      <c r="J1416" s="159">
        <f t="shared" ref="J1416:J1418" si="80">G1416*H1416*I1416</f>
        <v>0</v>
      </c>
      <c r="K1416" s="132"/>
      <c r="L1416" s="121"/>
      <c r="M1416" s="192"/>
      <c r="N1416" s="193"/>
    </row>
    <row r="1417" spans="2:14" hidden="1">
      <c r="B1417" s="358"/>
      <c r="C1417" s="64"/>
      <c r="D1417" s="64"/>
      <c r="E1417" s="166"/>
      <c r="F1417" s="102"/>
      <c r="G1417" s="92"/>
      <c r="H1417" s="92"/>
      <c r="I1417" s="102"/>
      <c r="J1417" s="159">
        <f t="shared" si="80"/>
        <v>0</v>
      </c>
      <c r="K1417" s="132"/>
      <c r="L1417" s="127"/>
      <c r="M1417" s="227"/>
      <c r="N1417" s="220"/>
    </row>
    <row r="1418" spans="2:14" hidden="1">
      <c r="B1418" s="358"/>
      <c r="C1418" s="64"/>
      <c r="D1418" s="64"/>
      <c r="E1418" s="166"/>
      <c r="F1418" s="102"/>
      <c r="G1418" s="92"/>
      <c r="H1418" s="92"/>
      <c r="I1418" s="102"/>
      <c r="J1418" s="159">
        <f t="shared" si="80"/>
        <v>0</v>
      </c>
      <c r="K1418" s="132"/>
      <c r="L1418" s="127"/>
      <c r="M1418" s="227"/>
      <c r="N1418" s="220"/>
    </row>
    <row r="1419" spans="2:14" hidden="1">
      <c r="B1419" s="358" t="s">
        <v>6820</v>
      </c>
      <c r="C1419" s="64"/>
      <c r="D1419" s="64"/>
      <c r="E1419" s="145">
        <v>0</v>
      </c>
      <c r="F1419" s="133">
        <v>0.3</v>
      </c>
      <c r="G1419" s="133">
        <v>0</v>
      </c>
      <c r="H1419" s="133">
        <v>0</v>
      </c>
      <c r="I1419" s="133">
        <v>0</v>
      </c>
      <c r="J1419" s="159">
        <f>G1419*H1419*I1419</f>
        <v>0</v>
      </c>
      <c r="K1419" s="132">
        <f>F1419*E1419-J1419-J1420-J1421-J1422</f>
        <v>0</v>
      </c>
      <c r="L1419" s="127"/>
      <c r="M1419" s="227"/>
      <c r="N1419" s="220"/>
    </row>
    <row r="1420" spans="2:14" hidden="1">
      <c r="B1420" s="358"/>
      <c r="C1420" s="64"/>
      <c r="D1420" s="64"/>
      <c r="E1420" s="166"/>
      <c r="F1420" s="102"/>
      <c r="G1420" s="92"/>
      <c r="H1420" s="92"/>
      <c r="I1420" s="102"/>
      <c r="J1420" s="159">
        <f t="shared" ref="J1420:J1422" si="81">G1420*H1420*I1420</f>
        <v>0</v>
      </c>
      <c r="K1420" s="132"/>
      <c r="L1420" s="127"/>
      <c r="M1420" s="227"/>
      <c r="N1420" s="220"/>
    </row>
    <row r="1421" spans="2:14" hidden="1">
      <c r="B1421" s="358"/>
      <c r="C1421" s="64"/>
      <c r="D1421" s="64"/>
      <c r="E1421" s="166"/>
      <c r="F1421" s="102"/>
      <c r="G1421" s="92"/>
      <c r="H1421" s="92"/>
      <c r="I1421" s="102"/>
      <c r="J1421" s="159">
        <f t="shared" si="81"/>
        <v>0</v>
      </c>
      <c r="K1421" s="132"/>
      <c r="L1421" s="127"/>
      <c r="M1421" s="227"/>
      <c r="N1421" s="220"/>
    </row>
    <row r="1422" spans="2:14" hidden="1">
      <c r="B1422" s="358"/>
      <c r="C1422" s="64"/>
      <c r="D1422" s="64"/>
      <c r="E1422" s="166"/>
      <c r="F1422" s="102"/>
      <c r="G1422" s="92"/>
      <c r="H1422" s="92"/>
      <c r="I1422" s="102"/>
      <c r="J1422" s="159">
        <f t="shared" si="81"/>
        <v>0</v>
      </c>
      <c r="K1422" s="132"/>
      <c r="L1422" s="127"/>
      <c r="M1422" s="227"/>
      <c r="N1422" s="220"/>
    </row>
    <row r="1423" spans="2:14" hidden="1">
      <c r="B1423" s="362"/>
      <c r="C1423" s="171"/>
      <c r="D1423" s="171"/>
      <c r="E1423" s="225"/>
      <c r="F1423" s="102"/>
      <c r="G1423" s="102"/>
      <c r="H1423" s="102"/>
      <c r="I1423" s="102"/>
      <c r="J1423" s="217"/>
      <c r="K1423" s="464"/>
      <c r="L1423" s="107"/>
      <c r="M1423" s="274"/>
      <c r="N1423" s="275"/>
    </row>
    <row r="1424" spans="2:14" ht="30.75" hidden="1" customHeight="1">
      <c r="B1424" s="358"/>
      <c r="C1424" s="175"/>
      <c r="D1424" s="175"/>
      <c r="E1424" s="673" t="s">
        <v>6822</v>
      </c>
      <c r="F1424" s="674"/>
      <c r="G1424" s="674"/>
      <c r="H1424" s="674"/>
      <c r="I1424" s="674"/>
      <c r="J1424" s="675"/>
      <c r="K1424" s="460">
        <f>SUM(K1427:K1434)</f>
        <v>0</v>
      </c>
      <c r="L1424" s="121" t="s">
        <v>97</v>
      </c>
      <c r="M1424" s="192"/>
      <c r="N1424" s="193"/>
    </row>
    <row r="1425" spans="2:15" hidden="1">
      <c r="B1425" s="370" t="s">
        <v>6809</v>
      </c>
      <c r="C1425" s="175"/>
      <c r="D1425" s="175"/>
      <c r="E1425" s="144" t="s">
        <v>6811</v>
      </c>
      <c r="F1425" s="96" t="s">
        <v>6810</v>
      </c>
      <c r="G1425" s="718" t="s">
        <v>6804</v>
      </c>
      <c r="H1425" s="718"/>
      <c r="I1425" s="718"/>
      <c r="J1425" s="719"/>
      <c r="K1425" s="463"/>
      <c r="L1425" s="121"/>
      <c r="M1425" s="192"/>
      <c r="N1425" s="193"/>
    </row>
    <row r="1426" spans="2:15" ht="25.5" hidden="1">
      <c r="B1426" s="369"/>
      <c r="C1426" s="64"/>
      <c r="D1426" s="64"/>
      <c r="E1426" s="165"/>
      <c r="F1426" s="141"/>
      <c r="G1426" s="96" t="s">
        <v>6532</v>
      </c>
      <c r="H1426" s="96" t="s">
        <v>6531</v>
      </c>
      <c r="I1426" s="96" t="s">
        <v>6757</v>
      </c>
      <c r="J1426" s="350" t="s">
        <v>6803</v>
      </c>
      <c r="K1426" s="459"/>
      <c r="L1426" s="121"/>
      <c r="M1426" s="192"/>
      <c r="N1426" s="193"/>
    </row>
    <row r="1427" spans="2:15" hidden="1">
      <c r="B1427" s="358" t="s">
        <v>6820</v>
      </c>
      <c r="C1427" s="64"/>
      <c r="D1427" s="64"/>
      <c r="E1427" s="145">
        <v>0</v>
      </c>
      <c r="F1427" s="133">
        <v>0.3</v>
      </c>
      <c r="G1427" s="133">
        <v>0</v>
      </c>
      <c r="H1427" s="133">
        <v>0</v>
      </c>
      <c r="I1427" s="133">
        <v>0</v>
      </c>
      <c r="J1427" s="159">
        <f>G1427*H1427*I1427</f>
        <v>0</v>
      </c>
      <c r="K1427" s="132">
        <f>F1427*E1427-J1427-J1428-J1429-J1430</f>
        <v>0</v>
      </c>
      <c r="L1427" s="121"/>
      <c r="M1427" s="192"/>
      <c r="N1427" s="193"/>
    </row>
    <row r="1428" spans="2:15" hidden="1">
      <c r="B1428" s="358"/>
      <c r="C1428" s="64"/>
      <c r="D1428" s="64"/>
      <c r="E1428" s="166"/>
      <c r="F1428" s="102"/>
      <c r="G1428" s="92"/>
      <c r="H1428" s="92"/>
      <c r="I1428" s="102"/>
      <c r="J1428" s="159">
        <f t="shared" ref="J1428:J1430" si="82">G1428*H1428*I1428</f>
        <v>0</v>
      </c>
      <c r="K1428" s="132"/>
      <c r="L1428" s="121"/>
      <c r="M1428" s="192"/>
      <c r="N1428" s="193"/>
    </row>
    <row r="1429" spans="2:15" hidden="1">
      <c r="B1429" s="358"/>
      <c r="C1429" s="64"/>
      <c r="D1429" s="64"/>
      <c r="E1429" s="166"/>
      <c r="F1429" s="102"/>
      <c r="G1429" s="92"/>
      <c r="H1429" s="92"/>
      <c r="I1429" s="102"/>
      <c r="J1429" s="159">
        <f t="shared" si="82"/>
        <v>0</v>
      </c>
      <c r="K1429" s="132"/>
      <c r="L1429" s="127"/>
      <c r="M1429" s="227"/>
      <c r="N1429" s="220"/>
    </row>
    <row r="1430" spans="2:15" hidden="1">
      <c r="B1430" s="358"/>
      <c r="C1430" s="64"/>
      <c r="D1430" s="64"/>
      <c r="E1430" s="166"/>
      <c r="F1430" s="102"/>
      <c r="G1430" s="92"/>
      <c r="H1430" s="92"/>
      <c r="I1430" s="102"/>
      <c r="J1430" s="159">
        <f t="shared" si="82"/>
        <v>0</v>
      </c>
      <c r="K1430" s="132"/>
      <c r="L1430" s="127"/>
      <c r="M1430" s="227"/>
      <c r="N1430" s="220"/>
    </row>
    <row r="1431" spans="2:15" hidden="1">
      <c r="B1431" s="358" t="s">
        <v>6820</v>
      </c>
      <c r="C1431" s="64"/>
      <c r="D1431" s="64"/>
      <c r="E1431" s="145">
        <v>0</v>
      </c>
      <c r="F1431" s="133">
        <v>0.3</v>
      </c>
      <c r="G1431" s="133">
        <v>0</v>
      </c>
      <c r="H1431" s="133">
        <v>0</v>
      </c>
      <c r="I1431" s="133">
        <v>0</v>
      </c>
      <c r="J1431" s="159">
        <f>G1431*H1431*I1431</f>
        <v>0</v>
      </c>
      <c r="K1431" s="132">
        <f>F1431*E1431-J1431-J1432-J1433-J1434</f>
        <v>0</v>
      </c>
      <c r="L1431" s="127"/>
      <c r="M1431" s="227"/>
      <c r="N1431" s="220"/>
      <c r="O1431" s="7" t="s">
        <v>6823</v>
      </c>
    </row>
    <row r="1432" spans="2:15" hidden="1">
      <c r="B1432" s="358"/>
      <c r="C1432" s="64"/>
      <c r="D1432" s="64"/>
      <c r="E1432" s="166"/>
      <c r="F1432" s="102"/>
      <c r="G1432" s="92"/>
      <c r="H1432" s="92"/>
      <c r="I1432" s="102"/>
      <c r="J1432" s="159">
        <f t="shared" ref="J1432:J1434" si="83">G1432*H1432*I1432</f>
        <v>0</v>
      </c>
      <c r="K1432" s="132"/>
      <c r="L1432" s="127"/>
      <c r="M1432" s="227"/>
      <c r="N1432" s="220"/>
      <c r="O1432" s="7" t="s">
        <v>6824</v>
      </c>
    </row>
    <row r="1433" spans="2:15" hidden="1">
      <c r="B1433" s="358"/>
      <c r="C1433" s="64"/>
      <c r="D1433" s="64"/>
      <c r="E1433" s="166"/>
      <c r="F1433" s="102"/>
      <c r="G1433" s="92"/>
      <c r="H1433" s="92"/>
      <c r="I1433" s="102"/>
      <c r="J1433" s="159">
        <f t="shared" si="83"/>
        <v>0</v>
      </c>
      <c r="K1433" s="132"/>
      <c r="L1433" s="127"/>
      <c r="M1433" s="227"/>
      <c r="N1433" s="220"/>
      <c r="O1433" s="7" t="s">
        <v>6825</v>
      </c>
    </row>
    <row r="1434" spans="2:15" hidden="1">
      <c r="B1434" s="358"/>
      <c r="C1434" s="64"/>
      <c r="D1434" s="64"/>
      <c r="E1434" s="166"/>
      <c r="F1434" s="102"/>
      <c r="G1434" s="92"/>
      <c r="H1434" s="92"/>
      <c r="I1434" s="102"/>
      <c r="J1434" s="159">
        <f t="shared" si="83"/>
        <v>0</v>
      </c>
      <c r="K1434" s="132"/>
      <c r="L1434" s="127"/>
      <c r="M1434" s="227"/>
      <c r="N1434" s="220"/>
      <c r="O1434" s="7" t="s">
        <v>6826</v>
      </c>
    </row>
    <row r="1435" spans="2:15" hidden="1">
      <c r="B1435" s="362"/>
      <c r="C1435" s="171"/>
      <c r="D1435" s="171"/>
      <c r="E1435" s="225"/>
      <c r="F1435" s="102"/>
      <c r="G1435" s="102"/>
      <c r="H1435" s="102"/>
      <c r="I1435" s="102"/>
      <c r="J1435" s="217"/>
      <c r="K1435" s="474"/>
      <c r="L1435" s="107"/>
      <c r="M1435" s="274"/>
      <c r="N1435" s="275"/>
    </row>
    <row r="1436" spans="2:15" ht="63.75" hidden="1" customHeight="1">
      <c r="B1436" s="358"/>
      <c r="C1436" s="175"/>
      <c r="D1436" s="175"/>
      <c r="E1436" s="701" t="s">
        <v>6827</v>
      </c>
      <c r="F1436" s="702"/>
      <c r="G1436" s="702"/>
      <c r="H1436" s="702"/>
      <c r="I1436" s="702"/>
      <c r="J1436" s="703"/>
      <c r="K1436" s="460">
        <f>SUM(K1439:K1446)</f>
        <v>0</v>
      </c>
      <c r="L1436" s="121" t="s">
        <v>97</v>
      </c>
      <c r="M1436" s="274"/>
      <c r="N1436" s="275"/>
    </row>
    <row r="1437" spans="2:15" hidden="1">
      <c r="B1437" s="370" t="s">
        <v>6809</v>
      </c>
      <c r="C1437" s="175"/>
      <c r="D1437" s="175"/>
      <c r="E1437" s="144" t="s">
        <v>6811</v>
      </c>
      <c r="F1437" s="96" t="s">
        <v>6810</v>
      </c>
      <c r="G1437" s="718" t="s">
        <v>6804</v>
      </c>
      <c r="H1437" s="718"/>
      <c r="I1437" s="718"/>
      <c r="J1437" s="719"/>
      <c r="K1437" s="463"/>
      <c r="L1437" s="121"/>
      <c r="M1437" s="274"/>
      <c r="N1437" s="275"/>
    </row>
    <row r="1438" spans="2:15" ht="25.5" hidden="1">
      <c r="B1438" s="369"/>
      <c r="C1438" s="64"/>
      <c r="D1438" s="64"/>
      <c r="E1438" s="165"/>
      <c r="F1438" s="141"/>
      <c r="G1438" s="96" t="s">
        <v>6532</v>
      </c>
      <c r="H1438" s="96" t="s">
        <v>6531</v>
      </c>
      <c r="I1438" s="96" t="s">
        <v>6757</v>
      </c>
      <c r="J1438" s="350" t="s">
        <v>6803</v>
      </c>
      <c r="K1438" s="459"/>
      <c r="L1438" s="121"/>
      <c r="M1438" s="274"/>
      <c r="N1438" s="275"/>
    </row>
    <row r="1439" spans="2:15" hidden="1">
      <c r="B1439" s="358" t="s">
        <v>6820</v>
      </c>
      <c r="C1439" s="64"/>
      <c r="D1439" s="64"/>
      <c r="E1439" s="145">
        <v>0</v>
      </c>
      <c r="F1439" s="133">
        <v>0.3</v>
      </c>
      <c r="G1439" s="133">
        <v>0</v>
      </c>
      <c r="H1439" s="133">
        <v>0</v>
      </c>
      <c r="I1439" s="133">
        <v>0</v>
      </c>
      <c r="J1439" s="159">
        <f>G1439*H1439*I1439</f>
        <v>0</v>
      </c>
      <c r="K1439" s="132">
        <f>F1439*E1439-J1439-J1440-J1441-J1442</f>
        <v>0</v>
      </c>
      <c r="L1439" s="121"/>
      <c r="M1439" s="276"/>
      <c r="N1439" s="220"/>
    </row>
    <row r="1440" spans="2:15" hidden="1">
      <c r="B1440" s="358"/>
      <c r="C1440" s="64"/>
      <c r="D1440" s="64"/>
      <c r="E1440" s="166"/>
      <c r="F1440" s="102"/>
      <c r="G1440" s="92"/>
      <c r="H1440" s="92"/>
      <c r="I1440" s="102"/>
      <c r="J1440" s="159">
        <f t="shared" ref="J1440:J1442" si="84">G1440*H1440*I1440</f>
        <v>0</v>
      </c>
      <c r="K1440" s="132"/>
      <c r="L1440" s="121"/>
      <c r="M1440" s="274"/>
      <c r="N1440" s="275"/>
    </row>
    <row r="1441" spans="1:14" hidden="1">
      <c r="B1441" s="358"/>
      <c r="C1441" s="64"/>
      <c r="D1441" s="64"/>
      <c r="E1441" s="166"/>
      <c r="F1441" s="102"/>
      <c r="G1441" s="92"/>
      <c r="H1441" s="92"/>
      <c r="I1441" s="102"/>
      <c r="J1441" s="159">
        <f t="shared" si="84"/>
        <v>0</v>
      </c>
      <c r="K1441" s="132"/>
      <c r="L1441" s="127"/>
      <c r="M1441" s="274"/>
      <c r="N1441" s="277"/>
    </row>
    <row r="1442" spans="1:14" hidden="1">
      <c r="B1442" s="358"/>
      <c r="C1442" s="64"/>
      <c r="D1442" s="64"/>
      <c r="E1442" s="166"/>
      <c r="F1442" s="102"/>
      <c r="G1442" s="92"/>
      <c r="H1442" s="92"/>
      <c r="I1442" s="102"/>
      <c r="J1442" s="159">
        <f t="shared" si="84"/>
        <v>0</v>
      </c>
      <c r="K1442" s="132"/>
      <c r="L1442" s="127"/>
      <c r="M1442" s="274"/>
      <c r="N1442" s="277"/>
    </row>
    <row r="1443" spans="1:14" hidden="1">
      <c r="B1443" s="358" t="s">
        <v>6820</v>
      </c>
      <c r="C1443" s="64"/>
      <c r="D1443" s="64"/>
      <c r="E1443" s="145">
        <v>0</v>
      </c>
      <c r="F1443" s="133">
        <v>0.3</v>
      </c>
      <c r="G1443" s="133">
        <v>0</v>
      </c>
      <c r="H1443" s="133">
        <v>0</v>
      </c>
      <c r="I1443" s="133">
        <v>0</v>
      </c>
      <c r="J1443" s="159">
        <f>G1443*H1443*I1443</f>
        <v>0</v>
      </c>
      <c r="K1443" s="132">
        <f>F1443*E1443-J1443-J1444-J1445-J1446</f>
        <v>0</v>
      </c>
      <c r="L1443" s="127"/>
      <c r="M1443" s="274"/>
      <c r="N1443" s="277"/>
    </row>
    <row r="1444" spans="1:14" hidden="1">
      <c r="B1444" s="358"/>
      <c r="C1444" s="64"/>
      <c r="D1444" s="64"/>
      <c r="E1444" s="166"/>
      <c r="F1444" s="102"/>
      <c r="G1444" s="92"/>
      <c r="H1444" s="92"/>
      <c r="I1444" s="102"/>
      <c r="J1444" s="159">
        <f t="shared" ref="J1444:J1446" si="85">G1444*H1444*I1444</f>
        <v>0</v>
      </c>
      <c r="K1444" s="132"/>
      <c r="L1444" s="127"/>
      <c r="M1444" s="274"/>
      <c r="N1444" s="277"/>
    </row>
    <row r="1445" spans="1:14" ht="14.25" hidden="1" customHeight="1">
      <c r="B1445" s="358"/>
      <c r="C1445" s="64"/>
      <c r="D1445" s="64"/>
      <c r="E1445" s="166"/>
      <c r="F1445" s="102"/>
      <c r="G1445" s="92"/>
      <c r="H1445" s="92"/>
      <c r="I1445" s="102"/>
      <c r="J1445" s="159">
        <f t="shared" si="85"/>
        <v>0</v>
      </c>
      <c r="K1445" s="132"/>
      <c r="L1445" s="127"/>
      <c r="M1445" s="274"/>
      <c r="N1445" s="277"/>
    </row>
    <row r="1446" spans="1:14" hidden="1">
      <c r="B1446" s="358"/>
      <c r="C1446" s="64"/>
      <c r="D1446" s="64"/>
      <c r="E1446" s="166"/>
      <c r="F1446" s="102"/>
      <c r="G1446" s="92"/>
      <c r="H1446" s="92"/>
      <c r="I1446" s="102"/>
      <c r="J1446" s="159">
        <f t="shared" si="85"/>
        <v>0</v>
      </c>
      <c r="K1446" s="132"/>
      <c r="L1446" s="127"/>
      <c r="M1446" s="274"/>
      <c r="N1446" s="277"/>
    </row>
    <row r="1447" spans="1:14" ht="13.5" thickBot="1">
      <c r="B1447" s="358"/>
      <c r="C1447" s="64"/>
      <c r="D1447" s="64"/>
      <c r="E1447" s="206"/>
      <c r="F1447" s="96"/>
      <c r="G1447" s="96"/>
      <c r="H1447" s="96"/>
      <c r="I1447" s="96"/>
      <c r="J1447" s="159"/>
      <c r="K1447" s="132"/>
      <c r="L1447" s="106"/>
      <c r="M1447" s="192"/>
      <c r="N1447" s="193"/>
    </row>
    <row r="1448" spans="1:14" ht="13.5" thickBot="1">
      <c r="A1448" s="657" t="s">
        <v>6460</v>
      </c>
      <c r="B1448" s="359"/>
      <c r="C1448" s="170"/>
      <c r="D1448" s="170"/>
      <c r="E1448" s="685" t="s">
        <v>12639</v>
      </c>
      <c r="F1448" s="686"/>
      <c r="G1448" s="686"/>
      <c r="H1448" s="686"/>
      <c r="I1448" s="686"/>
      <c r="J1448" s="687"/>
      <c r="K1448" s="458"/>
      <c r="L1448" s="127"/>
      <c r="M1448" s="175"/>
      <c r="N1448" s="199"/>
    </row>
    <row r="1449" spans="1:14">
      <c r="B1449" s="358"/>
      <c r="C1449" s="64"/>
      <c r="D1449" s="64"/>
      <c r="E1449" s="200"/>
      <c r="F1449" s="92"/>
      <c r="G1449" s="92"/>
      <c r="H1449" s="92"/>
      <c r="I1449" s="92"/>
      <c r="J1449" s="191"/>
      <c r="K1449" s="459"/>
      <c r="L1449" s="121"/>
      <c r="M1449" s="192"/>
      <c r="N1449" s="193"/>
    </row>
    <row r="1450" spans="1:14" ht="51.75" customHeight="1">
      <c r="B1450" s="362"/>
      <c r="C1450" s="64" t="s">
        <v>11826</v>
      </c>
      <c r="D1450" s="64" t="s">
        <v>11</v>
      </c>
      <c r="E1450" s="673" t="str">
        <f>IFERROR(VLOOKUP($C1450,'2-SINAPI NOVEMBRO 2017'!$A$1:$D$11398,2,0),IFERROR(VLOOKUP($C1450,'3-COMPO.ADM.PRF '!$B$11:$I$886,4,0),""))</f>
        <v>DIVISORIA EM MARMORITE ESPESSURA 35MM, CHUMBAMENTO NO PISO E PAREDE COM ARGAMASSA DE CIMENTO E AREIA, POLIMENTO MANUAL, EXCLUSIVE FERRAGENS</v>
      </c>
      <c r="F1450" s="674"/>
      <c r="G1450" s="674"/>
      <c r="H1450" s="674"/>
      <c r="I1450" s="674"/>
      <c r="J1450" s="675"/>
      <c r="K1450" s="460">
        <f>SUM(K1452:K1459)</f>
        <v>29.990000000000002</v>
      </c>
      <c r="L1450" s="121" t="s">
        <v>97</v>
      </c>
      <c r="M1450" s="192"/>
      <c r="N1450" s="193"/>
    </row>
    <row r="1451" spans="1:14" ht="14.25" customHeight="1">
      <c r="B1451" s="358"/>
      <c r="C1451" s="64"/>
      <c r="D1451" s="64"/>
      <c r="E1451" s="345"/>
      <c r="F1451" s="346"/>
      <c r="G1451" s="346"/>
      <c r="H1451" s="716" t="s">
        <v>12725</v>
      </c>
      <c r="I1451" s="716"/>
      <c r="J1451" s="750"/>
      <c r="K1451" s="460"/>
      <c r="L1451" s="121"/>
      <c r="M1451" s="192"/>
      <c r="N1451" s="193"/>
    </row>
    <row r="1452" spans="1:14" ht="38.25">
      <c r="B1452" s="370" t="s">
        <v>6809</v>
      </c>
      <c r="C1452" s="64"/>
      <c r="D1452" s="64"/>
      <c r="E1452" s="148" t="s">
        <v>13604</v>
      </c>
      <c r="F1452" s="349" t="s">
        <v>13605</v>
      </c>
      <c r="G1452" s="349" t="s">
        <v>6841</v>
      </c>
      <c r="H1452" s="591" t="s">
        <v>13597</v>
      </c>
      <c r="I1452" s="591" t="s">
        <v>13598</v>
      </c>
      <c r="J1452" s="191" t="s">
        <v>6757</v>
      </c>
      <c r="K1452" s="459"/>
      <c r="L1452" s="121"/>
      <c r="M1452" s="192"/>
      <c r="N1452" s="193"/>
    </row>
    <row r="1453" spans="1:14">
      <c r="B1453" s="358" t="s">
        <v>12723</v>
      </c>
      <c r="C1453" s="64"/>
      <c r="D1453" s="64"/>
      <c r="E1453" s="190">
        <v>1.5</v>
      </c>
      <c r="F1453" s="133">
        <v>2</v>
      </c>
      <c r="G1453" s="133">
        <v>4</v>
      </c>
      <c r="H1453" s="92">
        <v>0</v>
      </c>
      <c r="I1453" s="92">
        <v>0</v>
      </c>
      <c r="J1453" s="191">
        <v>0</v>
      </c>
      <c r="K1453" s="459">
        <f>E1453*F1453*G1453-(H1453*I1453*J1453)</f>
        <v>12</v>
      </c>
      <c r="L1453" s="121"/>
      <c r="M1453" s="192"/>
      <c r="N1453" s="193"/>
    </row>
    <row r="1454" spans="1:14">
      <c r="B1454" s="358"/>
      <c r="C1454" s="64"/>
      <c r="D1454" s="64"/>
      <c r="E1454" s="190">
        <v>4.2</v>
      </c>
      <c r="F1454" s="133">
        <v>2</v>
      </c>
      <c r="G1454" s="133">
        <v>1</v>
      </c>
      <c r="H1454" s="92">
        <v>0.6</v>
      </c>
      <c r="I1454" s="92">
        <v>2</v>
      </c>
      <c r="J1454" s="191">
        <v>5</v>
      </c>
      <c r="K1454" s="459">
        <f t="shared" ref="K1454:K1459" si="86">E1454*F1454*G1454-(H1454*I1454*J1454)</f>
        <v>2.4000000000000004</v>
      </c>
      <c r="L1454" s="121"/>
      <c r="M1454" s="192"/>
      <c r="N1454" s="193"/>
    </row>
    <row r="1455" spans="1:14">
      <c r="B1455" s="358"/>
      <c r="C1455" s="64"/>
      <c r="D1455" s="64"/>
      <c r="E1455" s="190">
        <v>0.4</v>
      </c>
      <c r="F1455" s="133">
        <v>0.7</v>
      </c>
      <c r="G1455" s="133">
        <v>3</v>
      </c>
      <c r="H1455" s="596">
        <v>0</v>
      </c>
      <c r="I1455" s="596">
        <v>0</v>
      </c>
      <c r="J1455" s="191">
        <v>0</v>
      </c>
      <c r="K1455" s="459">
        <f t="shared" si="86"/>
        <v>0.83999999999999986</v>
      </c>
      <c r="L1455" s="594"/>
      <c r="M1455" s="192"/>
      <c r="N1455" s="193"/>
    </row>
    <row r="1456" spans="1:14">
      <c r="B1456" s="358"/>
      <c r="C1456" s="64"/>
      <c r="D1456" s="64"/>
      <c r="E1456" s="190">
        <v>0.5</v>
      </c>
      <c r="F1456" s="133">
        <v>0.7</v>
      </c>
      <c r="G1456" s="133">
        <v>1</v>
      </c>
      <c r="H1456" s="596">
        <v>0</v>
      </c>
      <c r="I1456" s="596">
        <v>0</v>
      </c>
      <c r="J1456" s="191">
        <v>0</v>
      </c>
      <c r="K1456" s="459">
        <f t="shared" si="86"/>
        <v>0.35</v>
      </c>
      <c r="L1456" s="594"/>
      <c r="M1456" s="192"/>
      <c r="N1456" s="193"/>
    </row>
    <row r="1457" spans="2:14" s="268" customFormat="1">
      <c r="B1457" s="362"/>
      <c r="C1457" s="171"/>
      <c r="D1457" s="171"/>
      <c r="E1457" s="223"/>
      <c r="F1457" s="102"/>
      <c r="G1457" s="102"/>
      <c r="H1457" s="102"/>
      <c r="I1457" s="102"/>
      <c r="J1457" s="217"/>
      <c r="K1457" s="474"/>
      <c r="L1457" s="107"/>
      <c r="M1457" s="274"/>
      <c r="N1457" s="275"/>
    </row>
    <row r="1458" spans="2:14">
      <c r="B1458" s="358" t="s">
        <v>12724</v>
      </c>
      <c r="C1458" s="64"/>
      <c r="D1458" s="64"/>
      <c r="E1458" s="190">
        <v>1.5</v>
      </c>
      <c r="F1458" s="133">
        <v>2</v>
      </c>
      <c r="G1458" s="133">
        <v>4</v>
      </c>
      <c r="H1458" s="92">
        <v>0</v>
      </c>
      <c r="I1458" s="92">
        <v>0</v>
      </c>
      <c r="J1458" s="191">
        <v>0</v>
      </c>
      <c r="K1458" s="459">
        <f t="shared" si="86"/>
        <v>12</v>
      </c>
      <c r="L1458" s="121"/>
      <c r="M1458" s="192"/>
      <c r="N1458" s="193"/>
    </row>
    <row r="1459" spans="2:14">
      <c r="B1459" s="358"/>
      <c r="C1459" s="64"/>
      <c r="D1459" s="64"/>
      <c r="E1459" s="190">
        <v>4.2</v>
      </c>
      <c r="F1459" s="133">
        <v>2</v>
      </c>
      <c r="G1459" s="133">
        <v>1</v>
      </c>
      <c r="H1459" s="596">
        <v>0.6</v>
      </c>
      <c r="I1459" s="596">
        <v>2</v>
      </c>
      <c r="J1459" s="191">
        <v>5</v>
      </c>
      <c r="K1459" s="459">
        <f t="shared" si="86"/>
        <v>2.4000000000000004</v>
      </c>
      <c r="L1459" s="594"/>
      <c r="M1459" s="192"/>
      <c r="N1459" s="193"/>
    </row>
    <row r="1460" spans="2:14">
      <c r="B1460" s="358"/>
      <c r="C1460" s="64"/>
      <c r="D1460" s="64"/>
      <c r="E1460" s="200"/>
      <c r="F1460" s="92"/>
      <c r="G1460" s="92"/>
      <c r="H1460" s="92"/>
      <c r="I1460" s="92"/>
      <c r="J1460" s="191"/>
      <c r="K1460" s="459"/>
      <c r="L1460" s="121"/>
      <c r="M1460" s="192"/>
      <c r="N1460" s="193"/>
    </row>
    <row r="1461" spans="2:14" ht="55.5" customHeight="1">
      <c r="B1461" s="358"/>
      <c r="C1461" s="64">
        <v>84161</v>
      </c>
      <c r="D1461" s="64" t="s">
        <v>11</v>
      </c>
      <c r="E1461" s="673" t="str">
        <f>IFERROR(VLOOKUP($C1461,'2-SINAPI NOVEMBRO 2017'!$A$1:$D$11398,2,0),IFERROR(VLOOKUP($C1461,'3-COMPO.ADM.PRF '!$B$11:$I$886,4,0),""))</f>
        <v>SOLEIRA DE MARMORE BRANCO, LARGURA 15CM, ESPESSURA 3CM, ASSENTADA SOBRE ARGAMASSA TRACO 1:4 (CIMENTO E AREIA)</v>
      </c>
      <c r="F1461" s="674"/>
      <c r="G1461" s="674"/>
      <c r="H1461" s="674"/>
      <c r="I1461" s="674"/>
      <c r="J1461" s="675"/>
      <c r="K1461" s="460">
        <f>SUM(K1462:K1464)</f>
        <v>16.100000000000001</v>
      </c>
      <c r="L1461" s="106" t="s">
        <v>28</v>
      </c>
      <c r="M1461" s="183">
        <f>K1461*0.15</f>
        <v>2.415</v>
      </c>
      <c r="N1461" s="129" t="s">
        <v>97</v>
      </c>
    </row>
    <row r="1462" spans="2:14" ht="38.25">
      <c r="B1462" s="358" t="s">
        <v>6845</v>
      </c>
      <c r="C1462" s="64"/>
      <c r="D1462" s="64"/>
      <c r="E1462" s="148" t="s">
        <v>6865</v>
      </c>
      <c r="F1462" s="51"/>
      <c r="G1462" s="92"/>
      <c r="H1462" s="92"/>
      <c r="I1462" s="92"/>
      <c r="J1462" s="191"/>
      <c r="K1462" s="459"/>
      <c r="L1462" s="121"/>
      <c r="M1462" s="192"/>
      <c r="N1462" s="193"/>
    </row>
    <row r="1463" spans="2:14">
      <c r="B1463" s="358" t="s">
        <v>6866</v>
      </c>
      <c r="C1463" s="64"/>
      <c r="D1463" s="64"/>
      <c r="E1463" s="190">
        <f>SUMPRODUCT(E1045,G1045)</f>
        <v>1.6</v>
      </c>
      <c r="F1463" s="107"/>
      <c r="G1463" s="92"/>
      <c r="H1463" s="92"/>
      <c r="I1463" s="92"/>
      <c r="J1463" s="191"/>
      <c r="K1463" s="459">
        <f>E1463</f>
        <v>1.6</v>
      </c>
      <c r="L1463" s="121"/>
      <c r="M1463" s="192"/>
      <c r="N1463" s="193"/>
    </row>
    <row r="1464" spans="2:14">
      <c r="B1464" s="358" t="s">
        <v>12726</v>
      </c>
      <c r="C1464" s="64"/>
      <c r="D1464" s="64"/>
      <c r="E1464" s="190">
        <f>SUMPRODUCT(E1054:E1055,G1054:G1055)</f>
        <v>14.5</v>
      </c>
      <c r="F1464" s="102"/>
      <c r="G1464" s="92"/>
      <c r="H1464" s="92"/>
      <c r="I1464" s="92"/>
      <c r="J1464" s="191"/>
      <c r="K1464" s="459">
        <f t="shared" ref="K1464:K1465" si="87">E1464</f>
        <v>14.5</v>
      </c>
      <c r="L1464" s="121"/>
      <c r="M1464" s="192"/>
      <c r="N1464" s="193"/>
    </row>
    <row r="1465" spans="2:14">
      <c r="B1465" s="358" t="s">
        <v>12727</v>
      </c>
      <c r="C1465" s="64"/>
      <c r="D1465" s="64"/>
      <c r="E1465" s="190">
        <f>SUMPRODUCT(E1060:E1061,G1060:G1061)</f>
        <v>90</v>
      </c>
      <c r="F1465" s="102"/>
      <c r="G1465" s="92"/>
      <c r="H1465" s="92"/>
      <c r="I1465" s="92"/>
      <c r="J1465" s="191"/>
      <c r="K1465" s="459">
        <f t="shared" si="87"/>
        <v>90</v>
      </c>
      <c r="L1465" s="121"/>
      <c r="M1465" s="192"/>
      <c r="N1465" s="193"/>
    </row>
    <row r="1466" spans="2:14">
      <c r="B1466" s="358"/>
      <c r="C1466" s="64"/>
      <c r="D1466" s="64"/>
      <c r="E1466" s="200"/>
      <c r="F1466" s="92"/>
      <c r="G1466" s="92"/>
      <c r="H1466" s="92"/>
      <c r="I1466" s="92"/>
      <c r="J1466" s="191"/>
      <c r="K1466" s="459"/>
      <c r="L1466" s="121"/>
      <c r="M1466" s="192"/>
      <c r="N1466" s="193"/>
    </row>
    <row r="1467" spans="2:14" ht="47.25" customHeight="1">
      <c r="B1467" s="358"/>
      <c r="C1467" s="176" t="str">
        <f>'3-COMPO.ADM.PRF '!B121</f>
        <v>COMP 009</v>
      </c>
      <c r="D1467" s="142" t="s">
        <v>6992</v>
      </c>
      <c r="E1467" s="673" t="str">
        <f>IFERROR(VLOOKUP($C1467,'2-SINAPI NOVEMBRO 2017'!$A$1:$D$11398,2,0),IFERROR(VLOOKUP($C1467,'3-COMPO.ADM.PRF '!$B$11:$I$886,4,0),""))</f>
        <v xml:space="preserve">FORNECIMENTO E INSTALAÇÃO DE BANCADAS EM GRANITO POLIDO ESP =2,5CM A 3,0CM </v>
      </c>
      <c r="F1467" s="674"/>
      <c r="G1467" s="674"/>
      <c r="H1467" s="674"/>
      <c r="I1467" s="674"/>
      <c r="J1467" s="675"/>
      <c r="K1467" s="460">
        <f>SUM(K1468:K1473)</f>
        <v>12.48</v>
      </c>
      <c r="L1467" s="121" t="s">
        <v>97</v>
      </c>
      <c r="M1467" s="192"/>
      <c r="N1467" s="193"/>
    </row>
    <row r="1468" spans="2:14">
      <c r="B1468" s="370" t="s">
        <v>6809</v>
      </c>
      <c r="C1468" s="64"/>
      <c r="D1468" s="64"/>
      <c r="E1468" s="148" t="s">
        <v>6638</v>
      </c>
      <c r="F1468" s="349" t="s">
        <v>6637</v>
      </c>
      <c r="G1468" s="349" t="s">
        <v>6841</v>
      </c>
      <c r="H1468" s="92"/>
      <c r="I1468" s="92"/>
      <c r="J1468" s="191"/>
      <c r="K1468" s="459"/>
      <c r="L1468" s="121"/>
      <c r="M1468" s="192"/>
      <c r="N1468" s="193"/>
    </row>
    <row r="1469" spans="2:14">
      <c r="B1469" s="358" t="s">
        <v>12729</v>
      </c>
      <c r="C1469" s="64"/>
      <c r="D1469" s="64"/>
      <c r="E1469" s="190">
        <v>2.4</v>
      </c>
      <c r="F1469" s="133">
        <v>0.6</v>
      </c>
      <c r="G1469" s="133">
        <v>1</v>
      </c>
      <c r="H1469" s="92"/>
      <c r="I1469" s="92"/>
      <c r="J1469" s="191"/>
      <c r="K1469" s="459">
        <f>E1469*F1469*G1469</f>
        <v>1.44</v>
      </c>
      <c r="L1469" s="121"/>
      <c r="M1469" s="192"/>
      <c r="N1469" s="193"/>
    </row>
    <row r="1470" spans="2:14">
      <c r="B1470" s="358" t="s">
        <v>12728</v>
      </c>
      <c r="C1470" s="64"/>
      <c r="D1470" s="64"/>
      <c r="E1470" s="190">
        <v>2.4</v>
      </c>
      <c r="F1470" s="133">
        <v>0.6</v>
      </c>
      <c r="G1470" s="133">
        <v>1</v>
      </c>
      <c r="H1470" s="92"/>
      <c r="I1470" s="92"/>
      <c r="J1470" s="191"/>
      <c r="K1470" s="459">
        <f t="shared" ref="K1470:K1472" si="88">E1470*F1470*G1470</f>
        <v>1.44</v>
      </c>
      <c r="L1470" s="121"/>
      <c r="M1470" s="192"/>
      <c r="N1470" s="193"/>
    </row>
    <row r="1471" spans="2:14">
      <c r="B1471" s="358" t="s">
        <v>13602</v>
      </c>
      <c r="C1471" s="64"/>
      <c r="D1471" s="64"/>
      <c r="E1471" s="190">
        <v>14</v>
      </c>
      <c r="F1471" s="133">
        <v>0.6</v>
      </c>
      <c r="G1471" s="133">
        <v>1</v>
      </c>
      <c r="H1471" s="596"/>
      <c r="I1471" s="596"/>
      <c r="J1471" s="191"/>
      <c r="K1471" s="459">
        <f t="shared" si="88"/>
        <v>8.4</v>
      </c>
      <c r="L1471" s="594"/>
      <c r="M1471" s="192"/>
      <c r="N1471" s="193"/>
    </row>
    <row r="1472" spans="2:14">
      <c r="B1472" s="358" t="s">
        <v>13603</v>
      </c>
      <c r="C1472" s="64"/>
      <c r="D1472" s="64"/>
      <c r="E1472" s="190">
        <v>2</v>
      </c>
      <c r="F1472" s="133">
        <v>0.3</v>
      </c>
      <c r="G1472" s="133">
        <v>1</v>
      </c>
      <c r="H1472" s="92"/>
      <c r="I1472" s="92"/>
      <c r="J1472" s="191"/>
      <c r="K1472" s="459">
        <f t="shared" si="88"/>
        <v>0.6</v>
      </c>
      <c r="L1472" s="121"/>
      <c r="M1472" s="192"/>
      <c r="N1472" s="193"/>
    </row>
    <row r="1473" spans="1:14">
      <c r="B1473" s="358" t="s">
        <v>13608</v>
      </c>
      <c r="C1473" s="64"/>
      <c r="D1473" s="64"/>
      <c r="E1473" s="190">
        <v>2</v>
      </c>
      <c r="F1473" s="133">
        <v>0.3</v>
      </c>
      <c r="G1473" s="133">
        <v>1</v>
      </c>
      <c r="H1473" s="596"/>
      <c r="I1473" s="596"/>
      <c r="J1473" s="191"/>
      <c r="K1473" s="459">
        <f t="shared" ref="K1473" si="89">E1473*F1473*G1473</f>
        <v>0.6</v>
      </c>
      <c r="L1473" s="121"/>
      <c r="M1473" s="192"/>
      <c r="N1473" s="193"/>
    </row>
    <row r="1474" spans="1:14" ht="13.5" thickBot="1">
      <c r="B1474" s="358"/>
      <c r="C1474" s="64"/>
      <c r="D1474" s="64"/>
      <c r="E1474" s="200"/>
      <c r="F1474" s="92"/>
      <c r="G1474" s="92"/>
      <c r="H1474" s="92"/>
      <c r="I1474" s="92"/>
      <c r="J1474" s="191"/>
      <c r="K1474" s="459"/>
      <c r="L1474" s="121"/>
      <c r="M1474" s="192"/>
      <c r="N1474" s="193"/>
    </row>
    <row r="1475" spans="1:14" ht="13.5" thickBot="1">
      <c r="A1475" s="657" t="s">
        <v>6461</v>
      </c>
      <c r="B1475" s="359"/>
      <c r="C1475" s="170"/>
      <c r="D1475" s="170"/>
      <c r="E1475" s="685" t="s">
        <v>6828</v>
      </c>
      <c r="F1475" s="686"/>
      <c r="G1475" s="686"/>
      <c r="H1475" s="686"/>
      <c r="I1475" s="686"/>
      <c r="J1475" s="687"/>
      <c r="K1475" s="458"/>
      <c r="L1475" s="127"/>
      <c r="M1475" s="175"/>
      <c r="N1475" s="199"/>
    </row>
    <row r="1476" spans="1:14">
      <c r="B1476" s="358"/>
      <c r="C1476" s="64"/>
      <c r="D1476" s="64"/>
      <c r="E1476" s="200"/>
      <c r="F1476" s="92"/>
      <c r="G1476" s="92"/>
      <c r="H1476" s="92"/>
      <c r="I1476" s="92"/>
      <c r="J1476" s="191"/>
      <c r="K1476" s="459"/>
      <c r="L1476" s="121"/>
      <c r="M1476" s="192"/>
      <c r="N1476" s="193"/>
    </row>
    <row r="1477" spans="1:14" ht="46.5" customHeight="1">
      <c r="B1477" s="358"/>
      <c r="C1477" s="64">
        <v>96485</v>
      </c>
      <c r="D1477" s="64" t="s">
        <v>11</v>
      </c>
      <c r="E1477" s="673" t="str">
        <f>IFERROR(VLOOKUP($C1477,'2-SINAPI NOVEMBRO 2017'!$A$1:$D$11398,2,0),IFERROR(VLOOKUP($C1477,'3-COMPO.ADM.PRF '!$B$11:$I$886,4,0),""))</f>
        <v>FORRO EM RÉGUAS DE PVC, LISO, PARA AMBIENTES RESIDENCIAIS, INCLUSIVE ESTRUTURA DE FIXAÇÃO. AF_05/2017_P</v>
      </c>
      <c r="F1477" s="674"/>
      <c r="G1477" s="674"/>
      <c r="H1477" s="674"/>
      <c r="I1477" s="674"/>
      <c r="J1477" s="675"/>
      <c r="K1477" s="460">
        <f>SUM(K1479:K1480)</f>
        <v>1369.2318394473048</v>
      </c>
      <c r="L1477" s="121" t="s">
        <v>97</v>
      </c>
      <c r="M1477" s="192"/>
      <c r="N1477" s="193"/>
    </row>
    <row r="1478" spans="1:14" ht="25.5">
      <c r="B1478" s="370" t="s">
        <v>6809</v>
      </c>
      <c r="C1478" s="64"/>
      <c r="D1478" s="64"/>
      <c r="E1478" s="148" t="s">
        <v>6835</v>
      </c>
      <c r="F1478" s="349" t="s">
        <v>6867</v>
      </c>
      <c r="G1478" s="349" t="s">
        <v>6841</v>
      </c>
      <c r="H1478" s="92"/>
      <c r="I1478" s="92"/>
      <c r="J1478" s="191"/>
      <c r="K1478" s="459"/>
      <c r="L1478" s="121"/>
      <c r="M1478" s="192"/>
      <c r="N1478" s="193"/>
    </row>
    <row r="1479" spans="1:14">
      <c r="B1479" s="358"/>
      <c r="C1479" s="64"/>
      <c r="D1479" s="64"/>
      <c r="E1479" s="190">
        <f>K995</f>
        <v>1369.2318394473048</v>
      </c>
      <c r="F1479" s="133">
        <v>1</v>
      </c>
      <c r="G1479" s="133">
        <v>1</v>
      </c>
      <c r="H1479" s="92"/>
      <c r="I1479" s="92"/>
      <c r="J1479" s="191"/>
      <c r="K1479" s="459">
        <f>E1479*F1479*G1479</f>
        <v>1369.2318394473048</v>
      </c>
      <c r="L1479" s="121"/>
      <c r="M1479" s="192"/>
      <c r="N1479" s="193"/>
    </row>
    <row r="1480" spans="1:14" hidden="1">
      <c r="B1480" s="358"/>
      <c r="C1480" s="64"/>
      <c r="D1480" s="64"/>
      <c r="E1480" s="190">
        <v>0</v>
      </c>
      <c r="F1480" s="133">
        <v>0</v>
      </c>
      <c r="G1480" s="133">
        <v>0</v>
      </c>
      <c r="H1480" s="92"/>
      <c r="I1480" s="92"/>
      <c r="J1480" s="191"/>
      <c r="K1480" s="459">
        <f>E1480*F1480*G1480</f>
        <v>0</v>
      </c>
      <c r="L1480" s="121"/>
      <c r="M1480" s="192"/>
      <c r="N1480" s="193"/>
    </row>
    <row r="1481" spans="1:14">
      <c r="B1481" s="358"/>
      <c r="C1481" s="64"/>
      <c r="D1481" s="64"/>
      <c r="E1481" s="200"/>
      <c r="F1481" s="92"/>
      <c r="G1481" s="92"/>
      <c r="H1481" s="92"/>
      <c r="I1481" s="92"/>
      <c r="J1481" s="191"/>
      <c r="K1481" s="459"/>
      <c r="L1481" s="121"/>
      <c r="M1481" s="192"/>
      <c r="N1481" s="193"/>
    </row>
    <row r="1482" spans="1:14" ht="54.75" hidden="1" customHeight="1">
      <c r="B1482" s="358"/>
      <c r="C1482" s="64"/>
      <c r="D1482" s="64"/>
      <c r="E1482" s="710" t="s">
        <v>6844</v>
      </c>
      <c r="F1482" s="711"/>
      <c r="G1482" s="711"/>
      <c r="H1482" s="711"/>
      <c r="I1482" s="711"/>
      <c r="J1482" s="712"/>
      <c r="K1482" s="460">
        <f>SUM(K1484:K1485)</f>
        <v>0</v>
      </c>
      <c r="L1482" s="121" t="s">
        <v>97</v>
      </c>
      <c r="M1482" s="192"/>
      <c r="N1482" s="193"/>
    </row>
    <row r="1483" spans="1:14" ht="25.5" hidden="1">
      <c r="B1483" s="370" t="s">
        <v>6809</v>
      </c>
      <c r="C1483" s="64"/>
      <c r="D1483" s="64"/>
      <c r="E1483" s="148" t="s">
        <v>6835</v>
      </c>
      <c r="F1483" s="349" t="s">
        <v>6867</v>
      </c>
      <c r="G1483" s="349" t="s">
        <v>6841</v>
      </c>
      <c r="H1483" s="92"/>
      <c r="I1483" s="92"/>
      <c r="J1483" s="191"/>
      <c r="K1483" s="459"/>
      <c r="L1483" s="121"/>
      <c r="M1483" s="192"/>
      <c r="N1483" s="193"/>
    </row>
    <row r="1484" spans="1:14" hidden="1">
      <c r="B1484" s="358"/>
      <c r="C1484" s="64"/>
      <c r="D1484" s="64"/>
      <c r="E1484" s="190">
        <v>0</v>
      </c>
      <c r="F1484" s="133">
        <v>0</v>
      </c>
      <c r="G1484" s="133">
        <v>0</v>
      </c>
      <c r="H1484" s="92"/>
      <c r="I1484" s="92"/>
      <c r="J1484" s="191"/>
      <c r="K1484" s="459">
        <f>E1484*F1484*G1484</f>
        <v>0</v>
      </c>
      <c r="L1484" s="121"/>
      <c r="M1484" s="192"/>
      <c r="N1484" s="193"/>
    </row>
    <row r="1485" spans="1:14" hidden="1">
      <c r="B1485" s="358"/>
      <c r="C1485" s="64"/>
      <c r="D1485" s="64"/>
      <c r="E1485" s="190">
        <v>0</v>
      </c>
      <c r="F1485" s="133">
        <v>0</v>
      </c>
      <c r="G1485" s="133">
        <v>0</v>
      </c>
      <c r="H1485" s="92"/>
      <c r="I1485" s="92"/>
      <c r="J1485" s="191"/>
      <c r="K1485" s="459">
        <f>E1485*F1485*G1485</f>
        <v>0</v>
      </c>
      <c r="L1485" s="121"/>
      <c r="M1485" s="192"/>
      <c r="N1485" s="193"/>
    </row>
    <row r="1486" spans="1:14" hidden="1">
      <c r="B1486" s="358"/>
      <c r="C1486" s="64"/>
      <c r="D1486" s="64"/>
      <c r="E1486" s="200"/>
      <c r="F1486" s="92"/>
      <c r="G1486" s="92"/>
      <c r="H1486" s="92"/>
      <c r="I1486" s="92"/>
      <c r="J1486" s="191"/>
      <c r="K1486" s="459"/>
      <c r="L1486" s="121"/>
      <c r="M1486" s="192"/>
      <c r="N1486" s="193"/>
    </row>
    <row r="1487" spans="1:14">
      <c r="B1487" s="358"/>
      <c r="C1487" s="64"/>
      <c r="D1487" s="64"/>
      <c r="E1487" s="200"/>
      <c r="F1487" s="92"/>
      <c r="G1487" s="92"/>
      <c r="H1487" s="92"/>
      <c r="I1487" s="92"/>
      <c r="J1487" s="191"/>
      <c r="K1487" s="459"/>
      <c r="L1487" s="121"/>
      <c r="M1487" s="192"/>
      <c r="N1487" s="193"/>
    </row>
    <row r="1488" spans="1:14" ht="13.5" thickBot="1">
      <c r="B1488" s="358"/>
      <c r="C1488" s="64"/>
      <c r="D1488" s="64"/>
      <c r="E1488" s="200"/>
      <c r="F1488" s="92"/>
      <c r="G1488" s="92"/>
      <c r="H1488" s="92"/>
      <c r="I1488" s="92"/>
      <c r="J1488" s="191"/>
      <c r="K1488" s="459"/>
      <c r="L1488" s="121"/>
      <c r="M1488" s="192"/>
      <c r="N1488" s="193"/>
    </row>
    <row r="1489" spans="1:14" ht="42" customHeight="1" thickBot="1">
      <c r="A1489" s="657" t="s">
        <v>6462</v>
      </c>
      <c r="B1489" s="359"/>
      <c r="C1489" s="170"/>
      <c r="D1489" s="170"/>
      <c r="E1489" s="707" t="s">
        <v>12788</v>
      </c>
      <c r="F1489" s="708"/>
      <c r="G1489" s="708"/>
      <c r="H1489" s="708"/>
      <c r="I1489" s="708"/>
      <c r="J1489" s="709"/>
      <c r="K1489" s="458"/>
      <c r="L1489" s="127"/>
      <c r="M1489" s="175"/>
      <c r="N1489" s="199"/>
    </row>
    <row r="1490" spans="1:14">
      <c r="B1490" s="362"/>
      <c r="C1490" s="64"/>
      <c r="D1490" s="64"/>
      <c r="E1490" s="200"/>
      <c r="F1490" s="92"/>
      <c r="G1490" s="92"/>
      <c r="H1490" s="92"/>
      <c r="I1490" s="92"/>
      <c r="J1490" s="191"/>
      <c r="K1490" s="463"/>
      <c r="L1490" s="106"/>
      <c r="M1490" s="175"/>
      <c r="N1490" s="199"/>
    </row>
    <row r="1491" spans="1:14" ht="26.25" customHeight="1">
      <c r="B1491" s="358"/>
      <c r="C1491" s="64">
        <v>84123</v>
      </c>
      <c r="D1491" s="64" t="s">
        <v>11</v>
      </c>
      <c r="E1491" s="673" t="s">
        <v>13607</v>
      </c>
      <c r="F1491" s="674"/>
      <c r="G1491" s="674"/>
      <c r="H1491" s="674"/>
      <c r="I1491" s="674"/>
      <c r="J1491" s="675"/>
      <c r="K1491" s="460">
        <f>SUM(K1494:K1530)</f>
        <v>2107.3964999999998</v>
      </c>
      <c r="L1491" s="106" t="s">
        <v>97</v>
      </c>
      <c r="M1491" s="175"/>
      <c r="N1491" s="199"/>
    </row>
    <row r="1492" spans="1:14" ht="12.75" customHeight="1">
      <c r="B1492" s="358"/>
      <c r="C1492" s="142"/>
      <c r="D1492" s="142"/>
      <c r="E1492" s="599" t="s">
        <v>6811</v>
      </c>
      <c r="F1492" s="600" t="s">
        <v>6810</v>
      </c>
      <c r="G1492" s="718" t="s">
        <v>6804</v>
      </c>
      <c r="H1492" s="718"/>
      <c r="I1492" s="718"/>
      <c r="J1492" s="719"/>
      <c r="K1492" s="132"/>
      <c r="L1492" s="106"/>
      <c r="M1492" s="175"/>
      <c r="N1492" s="199"/>
    </row>
    <row r="1493" spans="1:14" ht="25.5">
      <c r="B1493" s="370" t="s">
        <v>13609</v>
      </c>
      <c r="C1493" s="142"/>
      <c r="D1493" s="142"/>
      <c r="E1493" s="599"/>
      <c r="F1493" s="600"/>
      <c r="G1493" s="595" t="s">
        <v>6532</v>
      </c>
      <c r="H1493" s="595" t="s">
        <v>6531</v>
      </c>
      <c r="I1493" s="591" t="s">
        <v>6757</v>
      </c>
      <c r="J1493" s="592" t="s">
        <v>6803</v>
      </c>
      <c r="K1493" s="132"/>
      <c r="L1493" s="106"/>
      <c r="M1493" s="175"/>
      <c r="N1493" s="199"/>
    </row>
    <row r="1494" spans="1:14" ht="25.5">
      <c r="B1494" s="358" t="s">
        <v>13612</v>
      </c>
      <c r="C1494" s="142"/>
      <c r="D1494" s="142"/>
      <c r="E1494" s="155">
        <f>128.865+6*1.2</f>
        <v>136.065</v>
      </c>
      <c r="F1494" s="136">
        <v>2.9</v>
      </c>
      <c r="G1494" s="601">
        <v>1.5</v>
      </c>
      <c r="H1494" s="601">
        <v>0.5</v>
      </c>
      <c r="I1494" s="601">
        <v>2</v>
      </c>
      <c r="J1494" s="598">
        <f>G1494*H1494*I1494</f>
        <v>1.5</v>
      </c>
      <c r="K1494" s="132">
        <f>E1494*F1494-J1494-J1495-J1496-J1497</f>
        <v>347.83249999999992</v>
      </c>
      <c r="L1494" s="106"/>
      <c r="M1494" s="175"/>
      <c r="N1494" s="199"/>
    </row>
    <row r="1495" spans="1:14">
      <c r="B1495" s="358"/>
      <c r="C1495" s="142"/>
      <c r="D1495" s="142"/>
      <c r="E1495" s="163"/>
      <c r="F1495" s="123"/>
      <c r="G1495" s="601">
        <v>2</v>
      </c>
      <c r="H1495" s="601">
        <v>1</v>
      </c>
      <c r="I1495" s="601">
        <v>17</v>
      </c>
      <c r="J1495" s="598">
        <f t="shared" ref="J1495:J1496" si="90">G1495*H1495*I1495</f>
        <v>34</v>
      </c>
      <c r="K1495" s="132"/>
      <c r="L1495" s="106"/>
      <c r="M1495" s="175"/>
      <c r="N1495" s="199"/>
    </row>
    <row r="1496" spans="1:14">
      <c r="B1496" s="358"/>
      <c r="C1496" s="142"/>
      <c r="D1496" s="142"/>
      <c r="E1496" s="163"/>
      <c r="F1496" s="123"/>
      <c r="G1496" s="601">
        <v>0.8</v>
      </c>
      <c r="H1496" s="601">
        <v>2.1</v>
      </c>
      <c r="I1496" s="601">
        <v>4</v>
      </c>
      <c r="J1496" s="598">
        <f t="shared" si="90"/>
        <v>6.7200000000000006</v>
      </c>
      <c r="K1496" s="132"/>
      <c r="L1496" s="106"/>
      <c r="M1496" s="175"/>
      <c r="N1496" s="199"/>
    </row>
    <row r="1497" spans="1:14">
      <c r="B1497" s="358"/>
      <c r="C1497" s="142"/>
      <c r="D1497" s="142"/>
      <c r="E1497" s="163"/>
      <c r="F1497" s="123"/>
      <c r="G1497" s="601">
        <v>2.16</v>
      </c>
      <c r="H1497" s="601">
        <v>2.1</v>
      </c>
      <c r="I1497" s="601">
        <v>1</v>
      </c>
      <c r="J1497" s="598">
        <f t="shared" ref="J1497" si="91">G1497*H1497*I1497</f>
        <v>4.5360000000000005</v>
      </c>
      <c r="K1497" s="132"/>
      <c r="L1497" s="106"/>
      <c r="M1497" s="175"/>
      <c r="N1497" s="199"/>
    </row>
    <row r="1498" spans="1:14" s="268" customFormat="1">
      <c r="B1498" s="362"/>
      <c r="C1498" s="50"/>
      <c r="D1498" s="50"/>
      <c r="E1498" s="163"/>
      <c r="F1498" s="123"/>
      <c r="G1498" s="51"/>
      <c r="H1498" s="51"/>
      <c r="I1498" s="51"/>
      <c r="J1498" s="356"/>
      <c r="K1498" s="464"/>
      <c r="L1498" s="122"/>
      <c r="M1498" s="222"/>
      <c r="N1498" s="267"/>
    </row>
    <row r="1499" spans="1:14" ht="25.5">
      <c r="B1499" s="358" t="s">
        <v>13613</v>
      </c>
      <c r="C1499" s="142"/>
      <c r="D1499" s="142"/>
      <c r="E1499" s="155">
        <f>35.29+62.1+12*1.2</f>
        <v>111.78999999999999</v>
      </c>
      <c r="F1499" s="136">
        <v>2.9</v>
      </c>
      <c r="G1499" s="601">
        <v>1.5</v>
      </c>
      <c r="H1499" s="601">
        <v>0.5</v>
      </c>
      <c r="I1499" s="601">
        <v>4</v>
      </c>
      <c r="J1499" s="598">
        <f>G1499*H1499*I1499</f>
        <v>3</v>
      </c>
      <c r="K1499" s="132">
        <f>E1499*F1499-J1499-J1500-J1501-J1502-J1503</f>
        <v>277.86599999999999</v>
      </c>
      <c r="L1499" s="106"/>
      <c r="M1499" s="175"/>
      <c r="N1499" s="199"/>
    </row>
    <row r="1500" spans="1:14">
      <c r="B1500" s="358"/>
      <c r="C1500" s="142"/>
      <c r="D1500" s="142"/>
      <c r="E1500" s="163"/>
      <c r="F1500" s="123"/>
      <c r="G1500" s="601">
        <v>1</v>
      </c>
      <c r="H1500" s="601">
        <v>0.5</v>
      </c>
      <c r="I1500" s="601">
        <v>4</v>
      </c>
      <c r="J1500" s="598">
        <f t="shared" ref="J1500:J1503" si="92">G1500*H1500*I1500</f>
        <v>2</v>
      </c>
      <c r="K1500" s="132"/>
      <c r="L1500" s="106"/>
      <c r="M1500" s="175"/>
      <c r="N1500" s="199"/>
    </row>
    <row r="1501" spans="1:14">
      <c r="B1501" s="358"/>
      <c r="C1501" s="142"/>
      <c r="D1501" s="142"/>
      <c r="E1501" s="163"/>
      <c r="F1501" s="123"/>
      <c r="G1501" s="601">
        <v>0.8</v>
      </c>
      <c r="H1501" s="601">
        <v>2.1</v>
      </c>
      <c r="I1501" s="601">
        <v>9</v>
      </c>
      <c r="J1501" s="598">
        <f t="shared" si="92"/>
        <v>15.120000000000001</v>
      </c>
      <c r="K1501" s="132"/>
      <c r="L1501" s="106"/>
      <c r="M1501" s="175"/>
      <c r="N1501" s="199"/>
    </row>
    <row r="1502" spans="1:14">
      <c r="B1502" s="358"/>
      <c r="C1502" s="142"/>
      <c r="D1502" s="142"/>
      <c r="E1502" s="163"/>
      <c r="F1502" s="123"/>
      <c r="G1502" s="601">
        <v>1.05</v>
      </c>
      <c r="H1502" s="601">
        <v>2.1</v>
      </c>
      <c r="I1502" s="601">
        <v>1</v>
      </c>
      <c r="J1502" s="598">
        <f t="shared" si="92"/>
        <v>2.2050000000000001</v>
      </c>
      <c r="K1502" s="132"/>
      <c r="L1502" s="106"/>
      <c r="M1502" s="175"/>
      <c r="N1502" s="199"/>
    </row>
    <row r="1503" spans="1:14">
      <c r="B1503" s="358"/>
      <c r="C1503" s="142"/>
      <c r="D1503" s="142"/>
      <c r="E1503" s="163"/>
      <c r="F1503" s="123"/>
      <c r="G1503" s="601">
        <v>2</v>
      </c>
      <c r="H1503" s="601">
        <v>1</v>
      </c>
      <c r="I1503" s="601">
        <v>12</v>
      </c>
      <c r="J1503" s="598">
        <f t="shared" si="92"/>
        <v>24</v>
      </c>
      <c r="K1503" s="132"/>
      <c r="L1503" s="106"/>
      <c r="M1503" s="175"/>
      <c r="N1503" s="199"/>
    </row>
    <row r="1504" spans="1:14" s="268" customFormat="1">
      <c r="B1504" s="362"/>
      <c r="C1504" s="50"/>
      <c r="D1504" s="50"/>
      <c r="E1504" s="163"/>
      <c r="F1504" s="123"/>
      <c r="G1504" s="51"/>
      <c r="H1504" s="51"/>
      <c r="I1504" s="51"/>
      <c r="J1504" s="356"/>
      <c r="K1504" s="464"/>
      <c r="L1504" s="122"/>
      <c r="M1504" s="222"/>
      <c r="N1504" s="267"/>
    </row>
    <row r="1505" spans="2:14" ht="25.5">
      <c r="B1505" s="358" t="s">
        <v>13614</v>
      </c>
      <c r="C1505" s="142"/>
      <c r="D1505" s="142"/>
      <c r="E1505" s="155">
        <f>46.69+6*1.2</f>
        <v>53.89</v>
      </c>
      <c r="F1505" s="136">
        <v>2.9</v>
      </c>
      <c r="G1505" s="601">
        <v>1.5</v>
      </c>
      <c r="H1505" s="601">
        <v>0.5</v>
      </c>
      <c r="I1505" s="601">
        <v>2</v>
      </c>
      <c r="J1505" s="598">
        <f>G1505*H1505*I1505</f>
        <v>1.5</v>
      </c>
      <c r="K1505" s="132">
        <f>E1505*F1505-J1505-J1506-J1507</f>
        <v>138.06100000000001</v>
      </c>
      <c r="L1505" s="106"/>
      <c r="M1505" s="175"/>
      <c r="N1505" s="199"/>
    </row>
    <row r="1506" spans="2:14">
      <c r="B1506" s="358"/>
      <c r="C1506" s="142"/>
      <c r="D1506" s="142"/>
      <c r="E1506" s="163"/>
      <c r="F1506" s="123"/>
      <c r="G1506" s="601">
        <v>0.8</v>
      </c>
      <c r="H1506" s="601">
        <v>2.1</v>
      </c>
      <c r="I1506" s="601">
        <v>4</v>
      </c>
      <c r="J1506" s="598">
        <f t="shared" ref="J1506:J1510" si="93">G1506*H1506*I1506</f>
        <v>6.7200000000000006</v>
      </c>
      <c r="K1506" s="132"/>
      <c r="L1506" s="106"/>
      <c r="M1506" s="175"/>
      <c r="N1506" s="199"/>
    </row>
    <row r="1507" spans="2:14">
      <c r="B1507" s="358"/>
      <c r="C1507" s="142"/>
      <c r="D1507" s="142"/>
      <c r="E1507" s="163"/>
      <c r="F1507" s="123"/>
      <c r="G1507" s="601">
        <v>2</v>
      </c>
      <c r="H1507" s="601">
        <v>1</v>
      </c>
      <c r="I1507" s="601">
        <v>5</v>
      </c>
      <c r="J1507" s="598">
        <f t="shared" si="93"/>
        <v>10</v>
      </c>
      <c r="K1507" s="132"/>
      <c r="L1507" s="106"/>
      <c r="M1507" s="175"/>
      <c r="N1507" s="199"/>
    </row>
    <row r="1508" spans="2:14" s="268" customFormat="1">
      <c r="B1508" s="362"/>
      <c r="C1508" s="50"/>
      <c r="D1508" s="50"/>
      <c r="E1508" s="163"/>
      <c r="F1508" s="123"/>
      <c r="G1508" s="51"/>
      <c r="H1508" s="51"/>
      <c r="I1508" s="51"/>
      <c r="J1508" s="356"/>
      <c r="K1508" s="464"/>
      <c r="L1508" s="122"/>
      <c r="M1508" s="222"/>
      <c r="N1508" s="267"/>
    </row>
    <row r="1509" spans="2:14" ht="25.5">
      <c r="B1509" s="358" t="s">
        <v>13615</v>
      </c>
      <c r="C1509" s="142"/>
      <c r="D1509" s="142"/>
      <c r="E1509" s="155">
        <f>61.8+7*1.2+3.3*2</f>
        <v>76.8</v>
      </c>
      <c r="F1509" s="136">
        <v>2.9</v>
      </c>
      <c r="G1509" s="601">
        <v>2</v>
      </c>
      <c r="H1509" s="601">
        <v>1</v>
      </c>
      <c r="I1509" s="601">
        <v>12</v>
      </c>
      <c r="J1509" s="598">
        <f t="shared" si="93"/>
        <v>24</v>
      </c>
      <c r="K1509" s="132">
        <f>E1509*F1509-J1509-J1510</f>
        <v>193.68</v>
      </c>
      <c r="L1509" s="106"/>
      <c r="M1509" s="175"/>
      <c r="N1509" s="199"/>
    </row>
    <row r="1510" spans="2:14">
      <c r="B1510" s="358"/>
      <c r="C1510" s="142"/>
      <c r="D1510" s="142"/>
      <c r="E1510" s="163"/>
      <c r="F1510" s="123"/>
      <c r="G1510" s="601">
        <v>0.8</v>
      </c>
      <c r="H1510" s="601">
        <v>2.1</v>
      </c>
      <c r="I1510" s="601">
        <v>3</v>
      </c>
      <c r="J1510" s="598">
        <f t="shared" si="93"/>
        <v>5.0400000000000009</v>
      </c>
      <c r="K1510" s="132"/>
      <c r="L1510" s="106"/>
      <c r="M1510" s="175"/>
      <c r="N1510" s="199"/>
    </row>
    <row r="1511" spans="2:14">
      <c r="B1511" s="358"/>
      <c r="C1511" s="142"/>
      <c r="D1511" s="142"/>
      <c r="E1511" s="163"/>
      <c r="F1511" s="123"/>
      <c r="G1511" s="51"/>
      <c r="H1511" s="51"/>
      <c r="I1511" s="51"/>
      <c r="J1511" s="356"/>
      <c r="K1511" s="132"/>
      <c r="L1511" s="106"/>
      <c r="M1511" s="175"/>
      <c r="N1511" s="199"/>
    </row>
    <row r="1512" spans="2:14">
      <c r="B1512" s="358" t="s">
        <v>13845</v>
      </c>
      <c r="C1512" s="142"/>
      <c r="D1512" s="142"/>
      <c r="E1512" s="155">
        <v>116</v>
      </c>
      <c r="F1512" s="136">
        <v>2</v>
      </c>
      <c r="G1512" s="601">
        <v>0</v>
      </c>
      <c r="H1512" s="601">
        <v>0</v>
      </c>
      <c r="I1512" s="601">
        <v>0</v>
      </c>
      <c r="J1512" s="598">
        <f t="shared" ref="J1512" si="94">G1512*H1512*I1512</f>
        <v>0</v>
      </c>
      <c r="K1512" s="132">
        <f>E1512*F1512-J1512-J1513</f>
        <v>232</v>
      </c>
      <c r="L1512" s="594"/>
      <c r="M1512" s="192"/>
      <c r="N1512" s="193"/>
    </row>
    <row r="1513" spans="2:14">
      <c r="B1513" s="358"/>
      <c r="C1513" s="142"/>
      <c r="D1513" s="142"/>
      <c r="E1513" s="163"/>
      <c r="F1513" s="123"/>
      <c r="G1513" s="51"/>
      <c r="H1513" s="51"/>
      <c r="I1513" s="51"/>
      <c r="J1513" s="356"/>
      <c r="K1513" s="132"/>
      <c r="L1513" s="594"/>
      <c r="M1513" s="192"/>
      <c r="N1513" s="193"/>
    </row>
    <row r="1514" spans="2:14">
      <c r="B1514" s="358"/>
      <c r="C1514" s="142"/>
      <c r="D1514" s="142"/>
      <c r="E1514" s="163"/>
      <c r="F1514" s="123"/>
      <c r="G1514" s="51"/>
      <c r="H1514" s="51"/>
      <c r="I1514" s="51"/>
      <c r="J1514" s="356"/>
      <c r="K1514" s="132"/>
      <c r="L1514" s="106"/>
      <c r="M1514" s="175"/>
      <c r="N1514" s="199"/>
    </row>
    <row r="1515" spans="2:14" s="268" customFormat="1">
      <c r="B1515" s="362"/>
      <c r="C1515" s="50"/>
      <c r="D1515" s="50"/>
      <c r="E1515" s="163"/>
      <c r="F1515" s="123"/>
      <c r="G1515" s="51"/>
      <c r="H1515" s="51"/>
      <c r="I1515" s="51"/>
      <c r="J1515" s="356"/>
      <c r="K1515" s="464"/>
      <c r="L1515" s="122"/>
      <c r="M1515" s="222"/>
      <c r="N1515" s="267"/>
    </row>
    <row r="1516" spans="2:14">
      <c r="B1516" s="358"/>
      <c r="C1516" s="142"/>
      <c r="D1516" s="142"/>
      <c r="E1516" s="163"/>
      <c r="F1516" s="123"/>
      <c r="G1516" s="51"/>
      <c r="H1516" s="51"/>
      <c r="I1516" s="51"/>
      <c r="J1516" s="356"/>
      <c r="K1516" s="132"/>
      <c r="L1516" s="106"/>
      <c r="M1516" s="175"/>
      <c r="N1516" s="199"/>
    </row>
    <row r="1517" spans="2:14" s="268" customFormat="1">
      <c r="B1517" s="362"/>
      <c r="C1517" s="50"/>
      <c r="D1517" s="50"/>
      <c r="E1517" s="163"/>
      <c r="F1517" s="123"/>
      <c r="G1517" s="51"/>
      <c r="H1517" s="51"/>
      <c r="I1517" s="51"/>
      <c r="J1517" s="356"/>
      <c r="K1517" s="464"/>
      <c r="L1517" s="122"/>
      <c r="M1517" s="222"/>
      <c r="N1517" s="267"/>
    </row>
    <row r="1518" spans="2:14" s="268" customFormat="1">
      <c r="B1518" s="368" t="s">
        <v>13610</v>
      </c>
      <c r="C1518" s="50"/>
      <c r="D1518" s="50"/>
      <c r="E1518" s="163"/>
      <c r="F1518" s="123"/>
      <c r="G1518" s="51"/>
      <c r="H1518" s="51"/>
      <c r="I1518" s="51"/>
      <c r="J1518" s="356"/>
      <c r="K1518" s="464"/>
      <c r="L1518" s="122"/>
      <c r="M1518" s="222"/>
      <c r="N1518" s="267"/>
    </row>
    <row r="1519" spans="2:14">
      <c r="B1519" s="358" t="s">
        <v>13611</v>
      </c>
      <c r="C1519" s="142"/>
      <c r="D1519" s="142"/>
      <c r="E1519" s="155">
        <f>28+19.43+28+28</f>
        <v>103.43</v>
      </c>
      <c r="F1519" s="136">
        <v>2.9</v>
      </c>
      <c r="G1519" s="601">
        <v>2</v>
      </c>
      <c r="H1519" s="601">
        <v>1</v>
      </c>
      <c r="I1519" s="601">
        <v>13</v>
      </c>
      <c r="J1519" s="598">
        <f t="shared" ref="J1519:J1520" si="95">G1519*H1519*I1519</f>
        <v>26</v>
      </c>
      <c r="K1519" s="132">
        <f>E1519*F1519-J1519-J1520</f>
        <v>267.22699999999998</v>
      </c>
      <c r="L1519" s="106"/>
      <c r="M1519" s="175"/>
      <c r="N1519" s="199"/>
    </row>
    <row r="1520" spans="2:14">
      <c r="B1520" s="358"/>
      <c r="C1520" s="64"/>
      <c r="D1520" s="64"/>
      <c r="E1520" s="148"/>
      <c r="F1520" s="591"/>
      <c r="G1520" s="601">
        <v>0.8</v>
      </c>
      <c r="H1520" s="601">
        <v>2.1</v>
      </c>
      <c r="I1520" s="601">
        <v>4</v>
      </c>
      <c r="J1520" s="598">
        <f t="shared" si="95"/>
        <v>6.7200000000000006</v>
      </c>
      <c r="K1520" s="463"/>
      <c r="L1520" s="106"/>
      <c r="M1520" s="175"/>
      <c r="N1520" s="199"/>
    </row>
    <row r="1521" spans="2:14">
      <c r="B1521" s="358"/>
      <c r="C1521" s="64"/>
      <c r="D1521" s="64"/>
      <c r="E1521" s="593"/>
      <c r="F1521" s="596"/>
      <c r="G1521" s="596"/>
      <c r="H1521" s="596"/>
      <c r="I1521" s="596"/>
      <c r="J1521" s="191"/>
      <c r="K1521" s="463"/>
      <c r="L1521" s="106"/>
      <c r="M1521" s="175"/>
      <c r="N1521" s="199"/>
    </row>
    <row r="1522" spans="2:14" ht="25.5">
      <c r="B1522" s="358" t="s">
        <v>13616</v>
      </c>
      <c r="C1522" s="142"/>
      <c r="D1522" s="142"/>
      <c r="E1522" s="155">
        <f>28.3*3</f>
        <v>84.9</v>
      </c>
      <c r="F1522" s="136">
        <v>2.9</v>
      </c>
      <c r="G1522" s="601">
        <v>2</v>
      </c>
      <c r="H1522" s="601">
        <v>1</v>
      </c>
      <c r="I1522" s="601">
        <v>12</v>
      </c>
      <c r="J1522" s="598">
        <f t="shared" ref="J1522:J1523" si="96">G1522*H1522*I1522</f>
        <v>24</v>
      </c>
      <c r="K1522" s="132">
        <f>E1522*F1522-J1522-J1523</f>
        <v>217.17000000000002</v>
      </c>
      <c r="L1522" s="106"/>
      <c r="M1522" s="175"/>
      <c r="N1522" s="199"/>
    </row>
    <row r="1523" spans="2:14">
      <c r="B1523" s="358"/>
      <c r="C1523" s="64"/>
      <c r="D1523" s="64"/>
      <c r="E1523" s="148"/>
      <c r="F1523" s="591"/>
      <c r="G1523" s="601">
        <v>0.8</v>
      </c>
      <c r="H1523" s="601">
        <v>2.1</v>
      </c>
      <c r="I1523" s="601">
        <v>3</v>
      </c>
      <c r="J1523" s="598">
        <f t="shared" si="96"/>
        <v>5.0400000000000009</v>
      </c>
      <c r="K1523" s="463"/>
      <c r="L1523" s="106"/>
      <c r="M1523" s="175"/>
      <c r="N1523" s="199"/>
    </row>
    <row r="1524" spans="2:14" s="268" customFormat="1">
      <c r="B1524" s="362"/>
      <c r="C1524" s="171"/>
      <c r="D1524" s="171"/>
      <c r="E1524" s="163"/>
      <c r="F1524" s="123"/>
      <c r="G1524" s="51"/>
      <c r="H1524" s="51"/>
      <c r="I1524" s="51"/>
      <c r="J1524" s="356"/>
      <c r="K1524" s="458"/>
      <c r="L1524" s="122"/>
      <c r="M1524" s="222"/>
      <c r="N1524" s="267"/>
    </row>
    <row r="1525" spans="2:14">
      <c r="B1525" s="358" t="s">
        <v>13617</v>
      </c>
      <c r="C1525" s="142"/>
      <c r="D1525" s="142"/>
      <c r="E1525" s="155">
        <f>22.8+18.1+20.5+20.4</f>
        <v>81.800000000000011</v>
      </c>
      <c r="F1525" s="136">
        <v>2.9</v>
      </c>
      <c r="G1525" s="601">
        <v>2</v>
      </c>
      <c r="H1525" s="601">
        <v>1</v>
      </c>
      <c r="I1525" s="601">
        <v>5</v>
      </c>
      <c r="J1525" s="598">
        <f t="shared" ref="J1525:J1526" si="97">G1525*H1525*I1525</f>
        <v>10</v>
      </c>
      <c r="K1525" s="132">
        <f>E1525*F1525-J1525-J1526-J1527</f>
        <v>219.00000000000003</v>
      </c>
      <c r="L1525" s="106"/>
      <c r="M1525" s="175"/>
      <c r="N1525" s="199"/>
    </row>
    <row r="1526" spans="2:14">
      <c r="B1526" s="358"/>
      <c r="C1526" s="64"/>
      <c r="D1526" s="64"/>
      <c r="E1526" s="148"/>
      <c r="F1526" s="591"/>
      <c r="G1526" s="601">
        <v>0.8</v>
      </c>
      <c r="H1526" s="601">
        <v>2.1</v>
      </c>
      <c r="I1526" s="601">
        <v>4</v>
      </c>
      <c r="J1526" s="598">
        <f t="shared" si="97"/>
        <v>6.7200000000000006</v>
      </c>
      <c r="K1526" s="463"/>
      <c r="L1526" s="106"/>
      <c r="M1526" s="175"/>
      <c r="N1526" s="199"/>
    </row>
    <row r="1527" spans="2:14">
      <c r="B1527" s="358"/>
      <c r="C1527" s="64"/>
      <c r="D1527" s="64"/>
      <c r="E1527" s="593"/>
      <c r="F1527" s="596"/>
      <c r="G1527" s="601">
        <v>1.5</v>
      </c>
      <c r="H1527" s="601">
        <v>0.5</v>
      </c>
      <c r="I1527" s="601">
        <v>2</v>
      </c>
      <c r="J1527" s="598">
        <f t="shared" ref="J1527" si="98">G1527*H1527*I1527</f>
        <v>1.5</v>
      </c>
      <c r="K1527" s="463"/>
      <c r="L1527" s="106"/>
      <c r="M1527" s="175"/>
      <c r="N1527" s="199"/>
    </row>
    <row r="1528" spans="2:14">
      <c r="B1528" s="358"/>
      <c r="C1528" s="64"/>
      <c r="D1528" s="64"/>
      <c r="E1528" s="593"/>
      <c r="F1528" s="596"/>
      <c r="G1528" s="596"/>
      <c r="H1528" s="596"/>
      <c r="I1528" s="596"/>
      <c r="J1528" s="191"/>
      <c r="K1528" s="463"/>
      <c r="L1528" s="106"/>
      <c r="M1528" s="175"/>
      <c r="N1528" s="199"/>
    </row>
    <row r="1529" spans="2:14">
      <c r="B1529" s="358" t="s">
        <v>13618</v>
      </c>
      <c r="C1529" s="142"/>
      <c r="D1529" s="142"/>
      <c r="E1529" s="155">
        <f>28*3</f>
        <v>84</v>
      </c>
      <c r="F1529" s="136">
        <v>2.9</v>
      </c>
      <c r="G1529" s="601">
        <v>2</v>
      </c>
      <c r="H1529" s="601">
        <v>1</v>
      </c>
      <c r="I1529" s="601">
        <v>12</v>
      </c>
      <c r="J1529" s="598">
        <f t="shared" ref="J1529:J1530" si="99">G1529*H1529*I1529</f>
        <v>24</v>
      </c>
      <c r="K1529" s="132">
        <f>E1529*F1529-J1529-J1530</f>
        <v>214.56</v>
      </c>
      <c r="L1529" s="106"/>
      <c r="M1529" s="175"/>
      <c r="N1529" s="199"/>
    </row>
    <row r="1530" spans="2:14">
      <c r="B1530" s="358"/>
      <c r="C1530" s="64"/>
      <c r="D1530" s="64"/>
      <c r="E1530" s="148"/>
      <c r="F1530" s="591"/>
      <c r="G1530" s="601">
        <v>0.8</v>
      </c>
      <c r="H1530" s="601">
        <v>2.1</v>
      </c>
      <c r="I1530" s="601">
        <v>3</v>
      </c>
      <c r="J1530" s="598">
        <f t="shared" si="99"/>
        <v>5.0400000000000009</v>
      </c>
      <c r="K1530" s="463"/>
      <c r="L1530" s="106"/>
      <c r="M1530" s="175"/>
      <c r="N1530" s="199"/>
    </row>
    <row r="1531" spans="2:14">
      <c r="B1531" s="358"/>
      <c r="C1531" s="64"/>
      <c r="D1531" s="64"/>
      <c r="E1531" s="593"/>
      <c r="F1531" s="596"/>
      <c r="G1531" s="596"/>
      <c r="H1531" s="596"/>
      <c r="I1531" s="596"/>
      <c r="J1531" s="191"/>
      <c r="K1531" s="463"/>
      <c r="L1531" s="106"/>
      <c r="M1531" s="175"/>
      <c r="N1531" s="199"/>
    </row>
    <row r="1532" spans="2:14">
      <c r="B1532" s="358"/>
      <c r="C1532" s="64"/>
      <c r="D1532" s="64"/>
      <c r="E1532" s="593"/>
      <c r="F1532" s="596"/>
      <c r="G1532" s="596"/>
      <c r="H1532" s="596"/>
      <c r="I1532" s="596"/>
      <c r="J1532" s="191"/>
      <c r="K1532" s="463"/>
      <c r="L1532" s="106"/>
      <c r="M1532" s="175"/>
      <c r="N1532" s="199"/>
    </row>
    <row r="1533" spans="2:14" ht="30.75" customHeight="1">
      <c r="B1533" s="370" t="s">
        <v>13619</v>
      </c>
      <c r="C1533" s="64">
        <v>88485</v>
      </c>
      <c r="D1533" s="64" t="s">
        <v>11</v>
      </c>
      <c r="E1533" s="207" t="s">
        <v>13620</v>
      </c>
      <c r="F1533" s="596"/>
      <c r="G1533" s="596"/>
      <c r="H1533" s="596"/>
      <c r="I1533" s="596"/>
      <c r="J1533" s="191"/>
      <c r="K1533" s="460">
        <f>SUM(K1536:K1576)</f>
        <v>2507.1565000000001</v>
      </c>
      <c r="L1533" s="106" t="s">
        <v>97</v>
      </c>
      <c r="M1533" s="175"/>
      <c r="N1533" s="199"/>
    </row>
    <row r="1534" spans="2:14" ht="33" customHeight="1">
      <c r="B1534" s="358"/>
      <c r="C1534" s="142"/>
      <c r="D1534" s="142"/>
      <c r="E1534" s="599" t="s">
        <v>6811</v>
      </c>
      <c r="F1534" s="600" t="s">
        <v>6810</v>
      </c>
      <c r="G1534" s="718" t="s">
        <v>6804</v>
      </c>
      <c r="H1534" s="718"/>
      <c r="I1534" s="718"/>
      <c r="J1534" s="719"/>
      <c r="K1534" s="132"/>
      <c r="L1534" s="594"/>
      <c r="M1534" s="192"/>
      <c r="N1534" s="193"/>
    </row>
    <row r="1535" spans="2:14" ht="25.5">
      <c r="B1535" s="370" t="s">
        <v>13609</v>
      </c>
      <c r="C1535" s="142"/>
      <c r="D1535" s="142"/>
      <c r="E1535" s="599"/>
      <c r="F1535" s="600"/>
      <c r="G1535" s="595" t="s">
        <v>6532</v>
      </c>
      <c r="H1535" s="595" t="s">
        <v>6531</v>
      </c>
      <c r="I1535" s="591" t="s">
        <v>6757</v>
      </c>
      <c r="J1535" s="592" t="s">
        <v>6803</v>
      </c>
      <c r="K1535" s="132"/>
      <c r="L1535" s="594"/>
      <c r="M1535" s="192"/>
      <c r="N1535" s="193"/>
    </row>
    <row r="1536" spans="2:14" s="268" customFormat="1" ht="25.5">
      <c r="B1536" s="358" t="s">
        <v>13612</v>
      </c>
      <c r="C1536" s="142"/>
      <c r="D1536" s="142"/>
      <c r="E1536" s="155">
        <f>128.865+6*1.2</f>
        <v>136.065</v>
      </c>
      <c r="F1536" s="136">
        <v>2.9</v>
      </c>
      <c r="G1536" s="601">
        <v>1.5</v>
      </c>
      <c r="H1536" s="601">
        <v>0.5</v>
      </c>
      <c r="I1536" s="601">
        <v>2</v>
      </c>
      <c r="J1536" s="598">
        <f>G1536*H1536*I1536</f>
        <v>1.5</v>
      </c>
      <c r="K1536" s="132">
        <f>E1536*F1536-J1536-J1537-J1538-J1539</f>
        <v>347.83249999999992</v>
      </c>
      <c r="L1536" s="107"/>
      <c r="M1536" s="274"/>
      <c r="N1536" s="275"/>
    </row>
    <row r="1537" spans="2:14">
      <c r="B1537" s="358"/>
      <c r="C1537" s="142"/>
      <c r="D1537" s="142"/>
      <c r="E1537" s="163"/>
      <c r="F1537" s="123"/>
      <c r="G1537" s="601">
        <v>2</v>
      </c>
      <c r="H1537" s="601">
        <v>1</v>
      </c>
      <c r="I1537" s="601">
        <v>17</v>
      </c>
      <c r="J1537" s="598">
        <f t="shared" ref="J1537:J1539" si="100">G1537*H1537*I1537</f>
        <v>34</v>
      </c>
      <c r="K1537" s="132"/>
      <c r="L1537" s="594"/>
      <c r="M1537" s="192"/>
      <c r="N1537" s="193"/>
    </row>
    <row r="1538" spans="2:14">
      <c r="B1538" s="358"/>
      <c r="C1538" s="142"/>
      <c r="D1538" s="142"/>
      <c r="E1538" s="163"/>
      <c r="F1538" s="123"/>
      <c r="G1538" s="601">
        <v>0.8</v>
      </c>
      <c r="H1538" s="601">
        <v>2.1</v>
      </c>
      <c r="I1538" s="601">
        <v>4</v>
      </c>
      <c r="J1538" s="598">
        <f t="shared" si="100"/>
        <v>6.7200000000000006</v>
      </c>
      <c r="K1538" s="132"/>
      <c r="L1538" s="594"/>
      <c r="M1538" s="192"/>
      <c r="N1538" s="193"/>
    </row>
    <row r="1539" spans="2:14">
      <c r="B1539" s="358"/>
      <c r="C1539" s="142"/>
      <c r="D1539" s="142"/>
      <c r="E1539" s="163"/>
      <c r="F1539" s="123"/>
      <c r="G1539" s="601">
        <v>2.16</v>
      </c>
      <c r="H1539" s="601">
        <v>2.1</v>
      </c>
      <c r="I1539" s="601">
        <v>1</v>
      </c>
      <c r="J1539" s="598">
        <f t="shared" si="100"/>
        <v>4.5360000000000005</v>
      </c>
      <c r="K1539" s="132"/>
      <c r="L1539" s="594"/>
      <c r="M1539" s="192"/>
      <c r="N1539" s="193"/>
    </row>
    <row r="1540" spans="2:14">
      <c r="B1540" s="362"/>
      <c r="C1540" s="50"/>
      <c r="D1540" s="50"/>
      <c r="E1540" s="163"/>
      <c r="F1540" s="123"/>
      <c r="G1540" s="51"/>
      <c r="H1540" s="51"/>
      <c r="I1540" s="51"/>
      <c r="J1540" s="356"/>
      <c r="K1540" s="464"/>
      <c r="L1540" s="594"/>
      <c r="M1540" s="192"/>
      <c r="N1540" s="193"/>
    </row>
    <row r="1541" spans="2:14" ht="25.5">
      <c r="B1541" s="358" t="s">
        <v>13613</v>
      </c>
      <c r="C1541" s="142"/>
      <c r="D1541" s="142"/>
      <c r="E1541" s="155">
        <f>35.29+62.1+12*1.2</f>
        <v>111.78999999999999</v>
      </c>
      <c r="F1541" s="136">
        <v>2.9</v>
      </c>
      <c r="G1541" s="601">
        <v>1.5</v>
      </c>
      <c r="H1541" s="601">
        <v>0.5</v>
      </c>
      <c r="I1541" s="601">
        <v>4</v>
      </c>
      <c r="J1541" s="598">
        <f>G1541*H1541*I1541</f>
        <v>3</v>
      </c>
      <c r="K1541" s="132">
        <f>E1541*F1541-J1541-J1542-J1543-J1544-J1545</f>
        <v>277.86599999999999</v>
      </c>
      <c r="L1541" s="594"/>
      <c r="M1541" s="192"/>
      <c r="N1541" s="193"/>
    </row>
    <row r="1542" spans="2:14">
      <c r="B1542" s="358"/>
      <c r="C1542" s="142"/>
      <c r="D1542" s="142"/>
      <c r="E1542" s="163"/>
      <c r="F1542" s="123"/>
      <c r="G1542" s="601">
        <v>1</v>
      </c>
      <c r="H1542" s="601">
        <v>0.5</v>
      </c>
      <c r="I1542" s="601">
        <v>4</v>
      </c>
      <c r="J1542" s="598">
        <f t="shared" ref="J1542:J1545" si="101">G1542*H1542*I1542</f>
        <v>2</v>
      </c>
      <c r="K1542" s="132"/>
      <c r="L1542" s="594"/>
      <c r="M1542" s="192"/>
      <c r="N1542" s="193"/>
    </row>
    <row r="1543" spans="2:14">
      <c r="B1543" s="358"/>
      <c r="C1543" s="142"/>
      <c r="D1543" s="142"/>
      <c r="E1543" s="163"/>
      <c r="F1543" s="123"/>
      <c r="G1543" s="601">
        <v>0.8</v>
      </c>
      <c r="H1543" s="601">
        <v>2.1</v>
      </c>
      <c r="I1543" s="601">
        <v>9</v>
      </c>
      <c r="J1543" s="598">
        <f t="shared" si="101"/>
        <v>15.120000000000001</v>
      </c>
      <c r="K1543" s="132"/>
      <c r="L1543" s="594"/>
      <c r="M1543" s="192"/>
      <c r="N1543" s="193"/>
    </row>
    <row r="1544" spans="2:14">
      <c r="B1544" s="358"/>
      <c r="C1544" s="142"/>
      <c r="D1544" s="142"/>
      <c r="E1544" s="163"/>
      <c r="F1544" s="123"/>
      <c r="G1544" s="601">
        <v>1.05</v>
      </c>
      <c r="H1544" s="601">
        <v>2.1</v>
      </c>
      <c r="I1544" s="601">
        <v>1</v>
      </c>
      <c r="J1544" s="598">
        <f t="shared" si="101"/>
        <v>2.2050000000000001</v>
      </c>
      <c r="K1544" s="132"/>
      <c r="L1544" s="594"/>
      <c r="M1544" s="192"/>
      <c r="N1544" s="193"/>
    </row>
    <row r="1545" spans="2:14">
      <c r="B1545" s="358"/>
      <c r="C1545" s="142"/>
      <c r="D1545" s="142"/>
      <c r="E1545" s="163"/>
      <c r="F1545" s="123"/>
      <c r="G1545" s="601">
        <v>2</v>
      </c>
      <c r="H1545" s="601">
        <v>1</v>
      </c>
      <c r="I1545" s="601">
        <v>12</v>
      </c>
      <c r="J1545" s="598">
        <f t="shared" si="101"/>
        <v>24</v>
      </c>
      <c r="K1545" s="132"/>
      <c r="L1545" s="594"/>
      <c r="M1545" s="192"/>
      <c r="N1545" s="193"/>
    </row>
    <row r="1546" spans="2:14">
      <c r="B1546" s="362"/>
      <c r="C1546" s="50"/>
      <c r="D1546" s="50"/>
      <c r="E1546" s="163"/>
      <c r="F1546" s="123"/>
      <c r="G1546" s="51"/>
      <c r="H1546" s="51"/>
      <c r="I1546" s="51"/>
      <c r="J1546" s="356"/>
      <c r="K1546" s="464"/>
      <c r="L1546" s="594"/>
      <c r="M1546" s="192"/>
      <c r="N1546" s="193"/>
    </row>
    <row r="1547" spans="2:14" ht="25.5">
      <c r="B1547" s="358" t="s">
        <v>13614</v>
      </c>
      <c r="C1547" s="142"/>
      <c r="D1547" s="142"/>
      <c r="E1547" s="155">
        <f>46.69+6*1.2</f>
        <v>53.89</v>
      </c>
      <c r="F1547" s="136">
        <v>2.9</v>
      </c>
      <c r="G1547" s="601">
        <v>1.5</v>
      </c>
      <c r="H1547" s="601">
        <v>0.5</v>
      </c>
      <c r="I1547" s="601">
        <v>2</v>
      </c>
      <c r="J1547" s="598">
        <f>G1547*H1547*I1547</f>
        <v>1.5</v>
      </c>
      <c r="K1547" s="132">
        <f>E1547*F1547-J1547-J1548-J1549</f>
        <v>138.06100000000001</v>
      </c>
      <c r="L1547" s="594"/>
      <c r="M1547" s="192"/>
      <c r="N1547" s="193"/>
    </row>
    <row r="1548" spans="2:14">
      <c r="B1548" s="358"/>
      <c r="C1548" s="142"/>
      <c r="D1548" s="142"/>
      <c r="E1548" s="163"/>
      <c r="F1548" s="123"/>
      <c r="G1548" s="601">
        <v>0.8</v>
      </c>
      <c r="H1548" s="601">
        <v>2.1</v>
      </c>
      <c r="I1548" s="601">
        <v>4</v>
      </c>
      <c r="J1548" s="598">
        <f t="shared" ref="J1548:J1549" si="102">G1548*H1548*I1548</f>
        <v>6.7200000000000006</v>
      </c>
      <c r="K1548" s="132"/>
      <c r="L1548" s="594"/>
      <c r="M1548" s="192"/>
      <c r="N1548" s="193"/>
    </row>
    <row r="1549" spans="2:14">
      <c r="B1549" s="358"/>
      <c r="C1549" s="142"/>
      <c r="D1549" s="142"/>
      <c r="E1549" s="163"/>
      <c r="F1549" s="123"/>
      <c r="G1549" s="601">
        <v>2</v>
      </c>
      <c r="H1549" s="601">
        <v>1</v>
      </c>
      <c r="I1549" s="601">
        <v>5</v>
      </c>
      <c r="J1549" s="598">
        <f t="shared" si="102"/>
        <v>10</v>
      </c>
      <c r="K1549" s="132"/>
      <c r="L1549" s="594"/>
      <c r="M1549" s="192"/>
      <c r="N1549" s="193"/>
    </row>
    <row r="1550" spans="2:14">
      <c r="B1550" s="362"/>
      <c r="C1550" s="50"/>
      <c r="D1550" s="50"/>
      <c r="E1550" s="163"/>
      <c r="F1550" s="123"/>
      <c r="G1550" s="51"/>
      <c r="H1550" s="51"/>
      <c r="I1550" s="51"/>
      <c r="J1550" s="356"/>
      <c r="K1550" s="464"/>
      <c r="L1550" s="594"/>
      <c r="M1550" s="192"/>
      <c r="N1550" s="193"/>
    </row>
    <row r="1551" spans="2:14" ht="25.5">
      <c r="B1551" s="358" t="s">
        <v>13615</v>
      </c>
      <c r="C1551" s="142"/>
      <c r="D1551" s="142"/>
      <c r="E1551" s="155">
        <f>61.8+7*1.2+3.3*2</f>
        <v>76.8</v>
      </c>
      <c r="F1551" s="136">
        <v>2.9</v>
      </c>
      <c r="G1551" s="601">
        <v>2</v>
      </c>
      <c r="H1551" s="601">
        <v>1</v>
      </c>
      <c r="I1551" s="601">
        <v>12</v>
      </c>
      <c r="J1551" s="598">
        <f t="shared" ref="J1551:J1552" si="103">G1551*H1551*I1551</f>
        <v>24</v>
      </c>
      <c r="K1551" s="132">
        <f>E1551*F1551-J1551-J1552</f>
        <v>193.68</v>
      </c>
      <c r="L1551" s="594"/>
      <c r="M1551" s="192"/>
      <c r="N1551" s="193"/>
    </row>
    <row r="1552" spans="2:14">
      <c r="B1552" s="358"/>
      <c r="C1552" s="142"/>
      <c r="D1552" s="142"/>
      <c r="E1552" s="163"/>
      <c r="F1552" s="123"/>
      <c r="G1552" s="601">
        <v>0.8</v>
      </c>
      <c r="H1552" s="601">
        <v>2.1</v>
      </c>
      <c r="I1552" s="601">
        <v>3</v>
      </c>
      <c r="J1552" s="598">
        <f t="shared" si="103"/>
        <v>5.0400000000000009</v>
      </c>
      <c r="K1552" s="132"/>
      <c r="L1552" s="594"/>
      <c r="M1552" s="192"/>
      <c r="N1552" s="193"/>
    </row>
    <row r="1553" spans="2:14">
      <c r="B1553" s="358"/>
      <c r="C1553" s="142"/>
      <c r="D1553" s="142"/>
      <c r="E1553" s="163"/>
      <c r="F1553" s="123"/>
      <c r="G1553" s="51"/>
      <c r="H1553" s="51"/>
      <c r="I1553" s="51"/>
      <c r="J1553" s="356"/>
      <c r="K1553" s="132"/>
      <c r="L1553" s="594"/>
      <c r="M1553" s="192"/>
      <c r="N1553" s="193"/>
    </row>
    <row r="1554" spans="2:14">
      <c r="B1554" s="358"/>
      <c r="C1554" s="142"/>
      <c r="D1554" s="142"/>
      <c r="E1554" s="163"/>
      <c r="F1554" s="123"/>
      <c r="G1554" s="51"/>
      <c r="H1554" s="51"/>
      <c r="I1554" s="51"/>
      <c r="J1554" s="356"/>
      <c r="K1554" s="132"/>
      <c r="L1554" s="594"/>
      <c r="M1554" s="192"/>
      <c r="N1554" s="193"/>
    </row>
    <row r="1555" spans="2:14" ht="25.5">
      <c r="B1555" s="358" t="s">
        <v>13843</v>
      </c>
      <c r="C1555" s="142"/>
      <c r="D1555" s="142"/>
      <c r="E1555" s="155">
        <v>116</v>
      </c>
      <c r="F1555" s="136">
        <v>2</v>
      </c>
      <c r="G1555" s="601">
        <v>2.8</v>
      </c>
      <c r="H1555" s="601">
        <v>2.1</v>
      </c>
      <c r="I1555" s="601">
        <v>1</v>
      </c>
      <c r="J1555" s="598">
        <f t="shared" ref="J1555:J1556" si="104">G1555*H1555*I1555</f>
        <v>5.88</v>
      </c>
      <c r="K1555" s="132">
        <f>E1555*F1555-J1555-J1556</f>
        <v>224.02</v>
      </c>
      <c r="L1555" s="594"/>
      <c r="M1555" s="192"/>
      <c r="N1555" s="193"/>
    </row>
    <row r="1556" spans="2:14">
      <c r="B1556" s="358"/>
      <c r="C1556" s="142"/>
      <c r="D1556" s="142"/>
      <c r="E1556" s="163"/>
      <c r="F1556" s="123"/>
      <c r="G1556" s="601">
        <v>1</v>
      </c>
      <c r="H1556" s="601">
        <v>2.1</v>
      </c>
      <c r="I1556" s="601">
        <v>1</v>
      </c>
      <c r="J1556" s="598">
        <f t="shared" si="104"/>
        <v>2.1</v>
      </c>
      <c r="K1556" s="132"/>
      <c r="L1556" s="594"/>
      <c r="M1556" s="192"/>
      <c r="N1556" s="193"/>
    </row>
    <row r="1557" spans="2:14">
      <c r="B1557" s="358"/>
      <c r="C1557" s="142"/>
      <c r="D1557" s="142"/>
      <c r="E1557" s="163"/>
      <c r="F1557" s="123"/>
      <c r="G1557" s="51"/>
      <c r="H1557" s="51"/>
      <c r="I1557" s="51"/>
      <c r="J1557" s="356"/>
      <c r="K1557" s="132"/>
      <c r="L1557" s="594"/>
      <c r="M1557" s="192"/>
      <c r="N1557" s="193"/>
    </row>
    <row r="1558" spans="2:14" ht="25.5">
      <c r="B1558" s="358" t="s">
        <v>13844</v>
      </c>
      <c r="C1558" s="142"/>
      <c r="D1558" s="142"/>
      <c r="E1558" s="155">
        <v>116</v>
      </c>
      <c r="F1558" s="136">
        <v>2</v>
      </c>
      <c r="G1558" s="601">
        <v>2.8</v>
      </c>
      <c r="H1558" s="601">
        <v>2.1</v>
      </c>
      <c r="I1558" s="601">
        <v>1</v>
      </c>
      <c r="J1558" s="598">
        <f t="shared" ref="J1558:J1562" si="105">G1558*H1558*I1558</f>
        <v>5.88</v>
      </c>
      <c r="K1558" s="132">
        <f>E1558*F1558-J1558-J1560-J1559</f>
        <v>175.74</v>
      </c>
      <c r="L1558" s="594"/>
      <c r="M1558" s="192"/>
      <c r="N1558" s="193"/>
    </row>
    <row r="1559" spans="2:14">
      <c r="B1559" s="358"/>
      <c r="C1559" s="142"/>
      <c r="D1559" s="142"/>
      <c r="E1559" s="155"/>
      <c r="F1559" s="136"/>
      <c r="G1559" s="601">
        <v>1</v>
      </c>
      <c r="H1559" s="601">
        <v>48.28</v>
      </c>
      <c r="I1559" s="601">
        <v>1</v>
      </c>
      <c r="J1559" s="598">
        <f t="shared" si="105"/>
        <v>48.28</v>
      </c>
      <c r="K1559" s="132"/>
      <c r="L1559" s="594"/>
      <c r="M1559" s="192"/>
      <c r="N1559" s="193"/>
    </row>
    <row r="1560" spans="2:14">
      <c r="B1560" s="358"/>
      <c r="C1560" s="142"/>
      <c r="D1560" s="142"/>
      <c r="E1560" s="163"/>
      <c r="F1560" s="123"/>
      <c r="G1560" s="601">
        <v>1</v>
      </c>
      <c r="H1560" s="601">
        <v>2.1</v>
      </c>
      <c r="I1560" s="601">
        <v>1</v>
      </c>
      <c r="J1560" s="598">
        <f t="shared" si="105"/>
        <v>2.1</v>
      </c>
      <c r="K1560" s="132"/>
      <c r="L1560" s="594"/>
      <c r="M1560" s="192"/>
      <c r="N1560" s="193"/>
    </row>
    <row r="1561" spans="2:14">
      <c r="B1561" s="358"/>
      <c r="C1561" s="142"/>
      <c r="D1561" s="142"/>
      <c r="E1561" s="163"/>
      <c r="F1561" s="123"/>
      <c r="G1561" s="51"/>
      <c r="H1561" s="51"/>
      <c r="I1561" s="51"/>
      <c r="J1561" s="356"/>
      <c r="K1561" s="132"/>
      <c r="L1561" s="594"/>
      <c r="M1561" s="192"/>
      <c r="N1561" s="193"/>
    </row>
    <row r="1562" spans="2:14">
      <c r="B1562" s="358" t="s">
        <v>13845</v>
      </c>
      <c r="C1562" s="142"/>
      <c r="D1562" s="142"/>
      <c r="E1562" s="155">
        <v>116</v>
      </c>
      <c r="F1562" s="136">
        <v>2</v>
      </c>
      <c r="G1562" s="601">
        <v>0</v>
      </c>
      <c r="H1562" s="601">
        <v>0</v>
      </c>
      <c r="I1562" s="601">
        <v>0</v>
      </c>
      <c r="J1562" s="598">
        <f t="shared" si="105"/>
        <v>0</v>
      </c>
      <c r="K1562" s="132">
        <f>E1562*F1562-J1562-J1563</f>
        <v>232</v>
      </c>
      <c r="L1562" s="594"/>
      <c r="M1562" s="192"/>
      <c r="N1562" s="193"/>
    </row>
    <row r="1563" spans="2:14">
      <c r="B1563" s="358"/>
      <c r="C1563" s="142"/>
      <c r="D1563" s="142"/>
      <c r="E1563" s="163"/>
      <c r="F1563" s="123"/>
      <c r="G1563" s="51"/>
      <c r="H1563" s="51"/>
      <c r="I1563" s="51"/>
      <c r="J1563" s="356"/>
      <c r="K1563" s="132"/>
      <c r="L1563" s="594"/>
      <c r="M1563" s="192"/>
      <c r="N1563" s="193"/>
    </row>
    <row r="1564" spans="2:14">
      <c r="B1564" s="368" t="s">
        <v>13610</v>
      </c>
      <c r="C1564" s="50"/>
      <c r="D1564" s="50"/>
      <c r="E1564" s="163"/>
      <c r="F1564" s="123"/>
      <c r="G1564" s="51"/>
      <c r="H1564" s="51"/>
      <c r="I1564" s="51"/>
      <c r="J1564" s="356"/>
      <c r="K1564" s="464"/>
      <c r="L1564" s="594"/>
      <c r="M1564" s="192"/>
      <c r="N1564" s="193"/>
    </row>
    <row r="1565" spans="2:14">
      <c r="B1565" s="358" t="s">
        <v>13611</v>
      </c>
      <c r="C1565" s="142"/>
      <c r="D1565" s="142"/>
      <c r="E1565" s="155">
        <f>28+19.43+28+28</f>
        <v>103.43</v>
      </c>
      <c r="F1565" s="136">
        <v>2.9</v>
      </c>
      <c r="G1565" s="601">
        <v>2</v>
      </c>
      <c r="H1565" s="601">
        <v>1</v>
      </c>
      <c r="I1565" s="601">
        <v>13</v>
      </c>
      <c r="J1565" s="598">
        <f t="shared" ref="J1565:J1566" si="106">G1565*H1565*I1565</f>
        <v>26</v>
      </c>
      <c r="K1565" s="132">
        <f>E1565*F1565-J1565-J1566</f>
        <v>267.22699999999998</v>
      </c>
      <c r="L1565" s="594"/>
      <c r="M1565" s="192"/>
      <c r="N1565" s="193"/>
    </row>
    <row r="1566" spans="2:14">
      <c r="B1566" s="358"/>
      <c r="C1566" s="64"/>
      <c r="D1566" s="64"/>
      <c r="E1566" s="148"/>
      <c r="F1566" s="591"/>
      <c r="G1566" s="601">
        <v>0.8</v>
      </c>
      <c r="H1566" s="601">
        <v>2.1</v>
      </c>
      <c r="I1566" s="601">
        <v>4</v>
      </c>
      <c r="J1566" s="598">
        <f t="shared" si="106"/>
        <v>6.7200000000000006</v>
      </c>
      <c r="K1566" s="463"/>
      <c r="L1566" s="594"/>
      <c r="M1566" s="192"/>
      <c r="N1566" s="193"/>
    </row>
    <row r="1567" spans="2:14">
      <c r="B1567" s="358"/>
      <c r="C1567" s="64"/>
      <c r="D1567" s="64"/>
      <c r="E1567" s="593"/>
      <c r="F1567" s="596"/>
      <c r="G1567" s="596"/>
      <c r="H1567" s="596"/>
      <c r="I1567" s="596"/>
      <c r="J1567" s="191"/>
      <c r="K1567" s="463"/>
      <c r="L1567" s="594"/>
      <c r="M1567" s="192"/>
      <c r="N1567" s="193"/>
    </row>
    <row r="1568" spans="2:14" ht="25.5">
      <c r="B1568" s="358" t="s">
        <v>13616</v>
      </c>
      <c r="C1568" s="142"/>
      <c r="D1568" s="142"/>
      <c r="E1568" s="155">
        <f>28.3*3</f>
        <v>84.9</v>
      </c>
      <c r="F1568" s="136">
        <v>2.9</v>
      </c>
      <c r="G1568" s="601">
        <v>2</v>
      </c>
      <c r="H1568" s="601">
        <v>1</v>
      </c>
      <c r="I1568" s="601">
        <v>12</v>
      </c>
      <c r="J1568" s="598">
        <f t="shared" ref="J1568:J1569" si="107">G1568*H1568*I1568</f>
        <v>24</v>
      </c>
      <c r="K1568" s="132">
        <f>E1568*F1568-J1568-J1569</f>
        <v>217.17000000000002</v>
      </c>
      <c r="L1568" s="594"/>
      <c r="M1568" s="192"/>
      <c r="N1568" s="193"/>
    </row>
    <row r="1569" spans="2:14">
      <c r="B1569" s="358"/>
      <c r="C1569" s="64"/>
      <c r="D1569" s="64"/>
      <c r="E1569" s="148"/>
      <c r="F1569" s="591"/>
      <c r="G1569" s="601">
        <v>0.8</v>
      </c>
      <c r="H1569" s="601">
        <v>2.1</v>
      </c>
      <c r="I1569" s="601">
        <v>3</v>
      </c>
      <c r="J1569" s="598">
        <f t="shared" si="107"/>
        <v>5.0400000000000009</v>
      </c>
      <c r="K1569" s="463"/>
      <c r="L1569" s="594"/>
      <c r="M1569" s="192"/>
      <c r="N1569" s="193"/>
    </row>
    <row r="1570" spans="2:14">
      <c r="B1570" s="362"/>
      <c r="C1570" s="171"/>
      <c r="D1570" s="171"/>
      <c r="E1570" s="163"/>
      <c r="F1570" s="123"/>
      <c r="G1570" s="51"/>
      <c r="H1570" s="51"/>
      <c r="I1570" s="51"/>
      <c r="J1570" s="356"/>
      <c r="K1570" s="458"/>
      <c r="L1570" s="594"/>
      <c r="M1570" s="192"/>
      <c r="N1570" s="193"/>
    </row>
    <row r="1571" spans="2:14">
      <c r="B1571" s="358" t="s">
        <v>13617</v>
      </c>
      <c r="C1571" s="142"/>
      <c r="D1571" s="142"/>
      <c r="E1571" s="155">
        <f>22.8+18.1+20.5+20.4</f>
        <v>81.800000000000011</v>
      </c>
      <c r="F1571" s="136">
        <v>2.9</v>
      </c>
      <c r="G1571" s="601">
        <v>2</v>
      </c>
      <c r="H1571" s="601">
        <v>1</v>
      </c>
      <c r="I1571" s="601">
        <v>5</v>
      </c>
      <c r="J1571" s="598">
        <f t="shared" ref="J1571:J1573" si="108">G1571*H1571*I1571</f>
        <v>10</v>
      </c>
      <c r="K1571" s="132">
        <f>E1571*F1571-J1571-J1572-J1573</f>
        <v>219.00000000000003</v>
      </c>
      <c r="L1571" s="594"/>
      <c r="M1571" s="192"/>
      <c r="N1571" s="193"/>
    </row>
    <row r="1572" spans="2:14">
      <c r="B1572" s="358"/>
      <c r="C1572" s="64"/>
      <c r="D1572" s="64"/>
      <c r="E1572" s="148"/>
      <c r="F1572" s="591"/>
      <c r="G1572" s="601">
        <v>0.8</v>
      </c>
      <c r="H1572" s="601">
        <v>2.1</v>
      </c>
      <c r="I1572" s="601">
        <v>4</v>
      </c>
      <c r="J1572" s="598">
        <f t="shared" si="108"/>
        <v>6.7200000000000006</v>
      </c>
      <c r="K1572" s="463"/>
      <c r="L1572" s="594"/>
      <c r="M1572" s="192"/>
      <c r="N1572" s="193"/>
    </row>
    <row r="1573" spans="2:14">
      <c r="B1573" s="358"/>
      <c r="C1573" s="64"/>
      <c r="D1573" s="64"/>
      <c r="E1573" s="593"/>
      <c r="F1573" s="596"/>
      <c r="G1573" s="601">
        <v>1.5</v>
      </c>
      <c r="H1573" s="601">
        <v>0.5</v>
      </c>
      <c r="I1573" s="601">
        <v>2</v>
      </c>
      <c r="J1573" s="598">
        <f t="shared" si="108"/>
        <v>1.5</v>
      </c>
      <c r="K1573" s="463"/>
      <c r="L1573" s="594"/>
      <c r="M1573" s="192"/>
      <c r="N1573" s="193"/>
    </row>
    <row r="1574" spans="2:14">
      <c r="B1574" s="358"/>
      <c r="C1574" s="64"/>
      <c r="D1574" s="64"/>
      <c r="E1574" s="593"/>
      <c r="F1574" s="596"/>
      <c r="G1574" s="596"/>
      <c r="H1574" s="596"/>
      <c r="I1574" s="596"/>
      <c r="J1574" s="191"/>
      <c r="K1574" s="463"/>
      <c r="L1574" s="594"/>
      <c r="M1574" s="192"/>
      <c r="N1574" s="193"/>
    </row>
    <row r="1575" spans="2:14">
      <c r="B1575" s="358" t="s">
        <v>13618</v>
      </c>
      <c r="C1575" s="142"/>
      <c r="D1575" s="142"/>
      <c r="E1575" s="155">
        <f>28*3</f>
        <v>84</v>
      </c>
      <c r="F1575" s="136">
        <v>2.9</v>
      </c>
      <c r="G1575" s="601">
        <v>2</v>
      </c>
      <c r="H1575" s="601">
        <v>1</v>
      </c>
      <c r="I1575" s="601">
        <v>12</v>
      </c>
      <c r="J1575" s="598">
        <f t="shared" ref="J1575:J1576" si="109">G1575*H1575*I1575</f>
        <v>24</v>
      </c>
      <c r="K1575" s="132">
        <f>E1575*F1575-J1575-J1576</f>
        <v>214.56</v>
      </c>
      <c r="L1575" s="594"/>
      <c r="M1575" s="192"/>
      <c r="N1575" s="193"/>
    </row>
    <row r="1576" spans="2:14">
      <c r="B1576" s="358"/>
      <c r="C1576" s="64"/>
      <c r="D1576" s="64"/>
      <c r="E1576" s="148"/>
      <c r="F1576" s="591"/>
      <c r="G1576" s="601">
        <v>0.8</v>
      </c>
      <c r="H1576" s="601">
        <v>2.1</v>
      </c>
      <c r="I1576" s="601">
        <v>3</v>
      </c>
      <c r="J1576" s="598">
        <f t="shared" si="109"/>
        <v>5.0400000000000009</v>
      </c>
      <c r="K1576" s="463"/>
      <c r="L1576" s="594"/>
      <c r="M1576" s="192"/>
      <c r="N1576" s="193"/>
    </row>
    <row r="1577" spans="2:14">
      <c r="B1577" s="358"/>
      <c r="C1577" s="142"/>
      <c r="D1577" s="142"/>
      <c r="E1577" s="593"/>
      <c r="F1577" s="596"/>
      <c r="G1577" s="596"/>
      <c r="H1577" s="596"/>
      <c r="I1577" s="596"/>
      <c r="J1577" s="191"/>
      <c r="K1577" s="132"/>
      <c r="L1577" s="594"/>
      <c r="M1577" s="192"/>
      <c r="N1577" s="193"/>
    </row>
    <row r="1578" spans="2:14" ht="15">
      <c r="B1578" s="358"/>
      <c r="C1578" s="64">
        <v>88495</v>
      </c>
      <c r="D1578" s="64" t="s">
        <v>11</v>
      </c>
      <c r="E1578" s="207" t="s">
        <v>13621</v>
      </c>
      <c r="F1578" s="596"/>
      <c r="G1578" s="596"/>
      <c r="H1578" s="596"/>
      <c r="I1578" s="596"/>
      <c r="J1578" s="191"/>
      <c r="K1578" s="460">
        <f>SUM(K1581:K1592)</f>
        <v>917.95700000000011</v>
      </c>
      <c r="L1578" s="106" t="s">
        <v>97</v>
      </c>
      <c r="M1578" s="192"/>
      <c r="N1578" s="193"/>
    </row>
    <row r="1579" spans="2:14">
      <c r="B1579" s="358"/>
      <c r="C1579" s="142"/>
      <c r="D1579" s="142"/>
      <c r="E1579" s="599" t="s">
        <v>6811</v>
      </c>
      <c r="F1579" s="600" t="s">
        <v>6810</v>
      </c>
      <c r="G1579" s="718" t="s">
        <v>6804</v>
      </c>
      <c r="H1579" s="718"/>
      <c r="I1579" s="718"/>
      <c r="J1579" s="719"/>
      <c r="K1579" s="463"/>
      <c r="L1579" s="106"/>
      <c r="M1579" s="192"/>
      <c r="N1579" s="193"/>
    </row>
    <row r="1580" spans="2:14" ht="25.5">
      <c r="B1580" s="368" t="s">
        <v>13610</v>
      </c>
      <c r="C1580" s="142"/>
      <c r="D1580" s="142"/>
      <c r="E1580" s="599"/>
      <c r="F1580" s="600"/>
      <c r="G1580" s="595" t="s">
        <v>6532</v>
      </c>
      <c r="H1580" s="595" t="s">
        <v>6531</v>
      </c>
      <c r="I1580" s="591" t="s">
        <v>6757</v>
      </c>
      <c r="J1580" s="592" t="s">
        <v>6803</v>
      </c>
      <c r="K1580" s="463"/>
      <c r="L1580" s="106"/>
      <c r="M1580" s="192"/>
      <c r="N1580" s="193"/>
    </row>
    <row r="1581" spans="2:14">
      <c r="B1581" s="358" t="s">
        <v>13611</v>
      </c>
      <c r="C1581" s="142"/>
      <c r="D1581" s="142"/>
      <c r="E1581" s="155">
        <f>28+19.43+28+28</f>
        <v>103.43</v>
      </c>
      <c r="F1581" s="136">
        <v>2.9</v>
      </c>
      <c r="G1581" s="601">
        <v>2</v>
      </c>
      <c r="H1581" s="601">
        <v>1</v>
      </c>
      <c r="I1581" s="601">
        <v>13</v>
      </c>
      <c r="J1581" s="598">
        <f t="shared" ref="J1581:J1582" si="110">G1581*H1581*I1581</f>
        <v>26</v>
      </c>
      <c r="K1581" s="132">
        <f>E1581*F1581-J1581-J1582</f>
        <v>267.22699999999998</v>
      </c>
      <c r="L1581" s="106"/>
      <c r="M1581" s="192"/>
      <c r="N1581" s="193"/>
    </row>
    <row r="1582" spans="2:14">
      <c r="B1582" s="358"/>
      <c r="C1582" s="64"/>
      <c r="D1582" s="64"/>
      <c r="E1582" s="148"/>
      <c r="F1582" s="591"/>
      <c r="G1582" s="601">
        <v>0.8</v>
      </c>
      <c r="H1582" s="601">
        <v>2.1</v>
      </c>
      <c r="I1582" s="601">
        <v>4</v>
      </c>
      <c r="J1582" s="598">
        <f t="shared" si="110"/>
        <v>6.7200000000000006</v>
      </c>
      <c r="K1582" s="463"/>
      <c r="L1582" s="106"/>
      <c r="M1582" s="192"/>
      <c r="N1582" s="193"/>
    </row>
    <row r="1583" spans="2:14">
      <c r="B1583" s="358"/>
      <c r="C1583" s="64"/>
      <c r="D1583" s="64"/>
      <c r="E1583" s="593"/>
      <c r="F1583" s="596"/>
      <c r="G1583" s="596"/>
      <c r="H1583" s="596"/>
      <c r="I1583" s="596"/>
      <c r="J1583" s="191"/>
      <c r="K1583" s="463"/>
      <c r="L1583" s="106"/>
      <c r="M1583" s="192"/>
      <c r="N1583" s="193"/>
    </row>
    <row r="1584" spans="2:14" ht="25.5">
      <c r="B1584" s="358" t="s">
        <v>13616</v>
      </c>
      <c r="C1584" s="142"/>
      <c r="D1584" s="142"/>
      <c r="E1584" s="155">
        <f>28.3*3</f>
        <v>84.9</v>
      </c>
      <c r="F1584" s="136">
        <v>2.9</v>
      </c>
      <c r="G1584" s="601">
        <v>2</v>
      </c>
      <c r="H1584" s="601">
        <v>1</v>
      </c>
      <c r="I1584" s="601">
        <v>12</v>
      </c>
      <c r="J1584" s="598">
        <f t="shared" ref="J1584:J1585" si="111">G1584*H1584*I1584</f>
        <v>24</v>
      </c>
      <c r="K1584" s="132">
        <f>E1584*F1584-J1584-J1585</f>
        <v>217.17000000000002</v>
      </c>
      <c r="L1584" s="106"/>
      <c r="M1584" s="192"/>
      <c r="N1584" s="193"/>
    </row>
    <row r="1585" spans="2:14">
      <c r="B1585" s="358"/>
      <c r="C1585" s="64"/>
      <c r="D1585" s="64"/>
      <c r="E1585" s="148"/>
      <c r="F1585" s="591"/>
      <c r="G1585" s="601">
        <v>0.8</v>
      </c>
      <c r="H1585" s="601">
        <v>2.1</v>
      </c>
      <c r="I1585" s="601">
        <v>3</v>
      </c>
      <c r="J1585" s="598">
        <f t="shared" si="111"/>
        <v>5.0400000000000009</v>
      </c>
      <c r="K1585" s="463"/>
      <c r="L1585" s="106"/>
      <c r="M1585" s="192"/>
      <c r="N1585" s="193"/>
    </row>
    <row r="1586" spans="2:14">
      <c r="B1586" s="362"/>
      <c r="C1586" s="171"/>
      <c r="D1586" s="171"/>
      <c r="E1586" s="163"/>
      <c r="F1586" s="123"/>
      <c r="G1586" s="51"/>
      <c r="H1586" s="51"/>
      <c r="I1586" s="51"/>
      <c r="J1586" s="356"/>
      <c r="K1586" s="458"/>
      <c r="L1586" s="106"/>
      <c r="M1586" s="192"/>
      <c r="N1586" s="193"/>
    </row>
    <row r="1587" spans="2:14">
      <c r="B1587" s="358" t="s">
        <v>13617</v>
      </c>
      <c r="C1587" s="142"/>
      <c r="D1587" s="142"/>
      <c r="E1587" s="155">
        <f>22.8+18.1+20.5+20.4</f>
        <v>81.800000000000011</v>
      </c>
      <c r="F1587" s="136">
        <v>2.9</v>
      </c>
      <c r="G1587" s="601">
        <v>2</v>
      </c>
      <c r="H1587" s="601">
        <v>1</v>
      </c>
      <c r="I1587" s="601">
        <v>5</v>
      </c>
      <c r="J1587" s="598">
        <f t="shared" ref="J1587:J1589" si="112">G1587*H1587*I1587</f>
        <v>10</v>
      </c>
      <c r="K1587" s="132">
        <f>E1587*F1587-J1587-J1588-J1589</f>
        <v>219.00000000000003</v>
      </c>
      <c r="L1587" s="106"/>
      <c r="M1587" s="192"/>
      <c r="N1587" s="193"/>
    </row>
    <row r="1588" spans="2:14">
      <c r="B1588" s="358"/>
      <c r="C1588" s="64"/>
      <c r="D1588" s="64"/>
      <c r="E1588" s="148"/>
      <c r="F1588" s="591"/>
      <c r="G1588" s="601">
        <v>0.8</v>
      </c>
      <c r="H1588" s="601">
        <v>2.1</v>
      </c>
      <c r="I1588" s="601">
        <v>4</v>
      </c>
      <c r="J1588" s="598">
        <f t="shared" si="112"/>
        <v>6.7200000000000006</v>
      </c>
      <c r="K1588" s="463"/>
      <c r="L1588" s="106"/>
      <c r="M1588" s="192"/>
      <c r="N1588" s="193"/>
    </row>
    <row r="1589" spans="2:14">
      <c r="B1589" s="358"/>
      <c r="C1589" s="64"/>
      <c r="D1589" s="64"/>
      <c r="E1589" s="593"/>
      <c r="F1589" s="596"/>
      <c r="G1589" s="601">
        <v>1.5</v>
      </c>
      <c r="H1589" s="601">
        <v>0.5</v>
      </c>
      <c r="I1589" s="601">
        <v>2</v>
      </c>
      <c r="J1589" s="598">
        <f t="shared" si="112"/>
        <v>1.5</v>
      </c>
      <c r="K1589" s="463"/>
      <c r="L1589" s="106"/>
      <c r="M1589" s="192"/>
      <c r="N1589" s="193"/>
    </row>
    <row r="1590" spans="2:14">
      <c r="B1590" s="358"/>
      <c r="C1590" s="64"/>
      <c r="D1590" s="64"/>
      <c r="E1590" s="593"/>
      <c r="F1590" s="596"/>
      <c r="G1590" s="596"/>
      <c r="H1590" s="596"/>
      <c r="I1590" s="596"/>
      <c r="J1590" s="191"/>
      <c r="K1590" s="463"/>
      <c r="L1590" s="106"/>
      <c r="M1590" s="192"/>
      <c r="N1590" s="193"/>
    </row>
    <row r="1591" spans="2:14">
      <c r="B1591" s="358" t="s">
        <v>13618</v>
      </c>
      <c r="C1591" s="142"/>
      <c r="D1591" s="142"/>
      <c r="E1591" s="155">
        <f>28*3</f>
        <v>84</v>
      </c>
      <c r="F1591" s="136">
        <v>2.9</v>
      </c>
      <c r="G1591" s="601">
        <v>2</v>
      </c>
      <c r="H1591" s="601">
        <v>1</v>
      </c>
      <c r="I1591" s="601">
        <v>12</v>
      </c>
      <c r="J1591" s="598">
        <f t="shared" ref="J1591:J1592" si="113">G1591*H1591*I1591</f>
        <v>24</v>
      </c>
      <c r="K1591" s="132">
        <f>E1591*F1591-J1591-J1592</f>
        <v>214.56</v>
      </c>
      <c r="L1591" s="106"/>
      <c r="M1591" s="192"/>
      <c r="N1591" s="193"/>
    </row>
    <row r="1592" spans="2:14">
      <c r="B1592" s="358"/>
      <c r="C1592" s="64"/>
      <c r="D1592" s="64"/>
      <c r="E1592" s="148"/>
      <c r="F1592" s="591"/>
      <c r="G1592" s="601">
        <v>0.8</v>
      </c>
      <c r="H1592" s="601">
        <v>2.1</v>
      </c>
      <c r="I1592" s="601">
        <v>3</v>
      </c>
      <c r="J1592" s="598">
        <f t="shared" si="113"/>
        <v>5.0400000000000009</v>
      </c>
      <c r="K1592" s="463"/>
      <c r="L1592" s="106"/>
      <c r="M1592" s="192"/>
      <c r="N1592" s="193"/>
    </row>
    <row r="1593" spans="2:14">
      <c r="B1593" s="358"/>
      <c r="C1593" s="64"/>
      <c r="D1593" s="64"/>
      <c r="E1593" s="593"/>
      <c r="F1593" s="381"/>
      <c r="G1593" s="596"/>
      <c r="H1593" s="596"/>
      <c r="I1593" s="596"/>
      <c r="J1593" s="191"/>
      <c r="K1593" s="463"/>
      <c r="L1593" s="106"/>
      <c r="M1593" s="192"/>
      <c r="N1593" s="193"/>
    </row>
    <row r="1594" spans="2:14">
      <c r="B1594" s="358"/>
      <c r="C1594" s="64"/>
      <c r="D1594" s="64"/>
      <c r="E1594" s="206"/>
      <c r="F1594" s="596"/>
      <c r="G1594" s="596"/>
      <c r="H1594" s="596"/>
      <c r="I1594" s="596"/>
      <c r="J1594" s="191"/>
      <c r="K1594" s="459"/>
      <c r="L1594" s="594"/>
      <c r="M1594" s="192"/>
      <c r="N1594" s="193"/>
    </row>
    <row r="1595" spans="2:14" ht="15" customHeight="1">
      <c r="B1595" s="358"/>
      <c r="C1595" s="64">
        <v>88487</v>
      </c>
      <c r="D1595" s="64" t="s">
        <v>11</v>
      </c>
      <c r="E1595" s="713" t="s">
        <v>13606</v>
      </c>
      <c r="F1595" s="714"/>
      <c r="G1595" s="714"/>
      <c r="H1595" s="714"/>
      <c r="I1595" s="714"/>
      <c r="J1595" s="715"/>
      <c r="K1595" s="460">
        <f>K1578</f>
        <v>917.95700000000011</v>
      </c>
      <c r="L1595" s="106" t="s">
        <v>97</v>
      </c>
      <c r="M1595" s="192"/>
      <c r="N1595" s="193"/>
    </row>
    <row r="1596" spans="2:14">
      <c r="B1596" s="358"/>
      <c r="C1596" s="64"/>
      <c r="D1596" s="64"/>
      <c r="E1596" s="593"/>
      <c r="F1596" s="596"/>
      <c r="G1596" s="596"/>
      <c r="H1596" s="596"/>
      <c r="I1596" s="596"/>
      <c r="J1596" s="191"/>
      <c r="K1596" s="463"/>
      <c r="L1596" s="594"/>
      <c r="M1596" s="192"/>
      <c r="N1596" s="193"/>
    </row>
    <row r="1597" spans="2:14">
      <c r="B1597" s="358"/>
      <c r="C1597" s="64"/>
      <c r="D1597" s="64"/>
      <c r="E1597" s="593"/>
      <c r="F1597" s="596"/>
      <c r="G1597" s="596"/>
      <c r="H1597" s="596"/>
      <c r="I1597" s="596"/>
      <c r="J1597" s="191"/>
      <c r="K1597" s="459"/>
      <c r="L1597" s="594"/>
      <c r="M1597" s="192"/>
      <c r="N1597" s="193"/>
    </row>
    <row r="1598" spans="2:14" ht="15">
      <c r="B1598" s="358"/>
      <c r="C1598" s="64">
        <v>88489</v>
      </c>
      <c r="D1598" s="64" t="s">
        <v>11</v>
      </c>
      <c r="E1598" s="207" t="s">
        <v>13622</v>
      </c>
      <c r="F1598" s="596"/>
      <c r="G1598" s="596"/>
      <c r="H1598" s="596"/>
      <c r="I1598" s="596"/>
      <c r="J1598" s="191"/>
      <c r="K1598" s="460">
        <f>K1536+K1541+K1547+K1551</f>
        <v>957.43949999999995</v>
      </c>
      <c r="L1598" s="106" t="s">
        <v>97</v>
      </c>
      <c r="M1598" s="192"/>
      <c r="N1598" s="193"/>
    </row>
    <row r="1599" spans="2:14">
      <c r="B1599" s="358"/>
      <c r="C1599" s="64"/>
      <c r="D1599" s="64"/>
      <c r="E1599" s="593"/>
      <c r="F1599" s="596"/>
      <c r="G1599" s="596"/>
      <c r="H1599" s="596"/>
      <c r="I1599" s="596"/>
      <c r="J1599" s="191"/>
      <c r="K1599" s="132"/>
      <c r="L1599" s="594"/>
      <c r="M1599" s="192"/>
      <c r="N1599" s="193"/>
    </row>
    <row r="1600" spans="2:14">
      <c r="B1600" s="358"/>
      <c r="C1600" s="64"/>
      <c r="D1600" s="64"/>
      <c r="E1600" s="593"/>
      <c r="F1600" s="596"/>
      <c r="G1600" s="596"/>
      <c r="H1600" s="596"/>
      <c r="I1600" s="596"/>
      <c r="J1600" s="191"/>
      <c r="K1600" s="459"/>
      <c r="L1600" s="594"/>
      <c r="M1600" s="192"/>
      <c r="N1600" s="193"/>
    </row>
    <row r="1601" spans="2:14" ht="15">
      <c r="B1601" s="358"/>
      <c r="C1601" s="64" t="s">
        <v>12574</v>
      </c>
      <c r="D1601" s="64" t="s">
        <v>11</v>
      </c>
      <c r="E1601" s="207" t="s">
        <v>6179</v>
      </c>
      <c r="F1601" s="596"/>
      <c r="G1601" s="596"/>
      <c r="H1601" s="596"/>
      <c r="I1601" s="596"/>
      <c r="J1601" s="191"/>
      <c r="K1601" s="460">
        <f>SUM(K1603)</f>
        <v>82.5</v>
      </c>
      <c r="L1601" s="106" t="s">
        <v>97</v>
      </c>
      <c r="M1601" s="192"/>
      <c r="N1601" s="193"/>
    </row>
    <row r="1602" spans="2:14">
      <c r="B1602" s="358"/>
      <c r="C1602" s="64"/>
      <c r="D1602" s="64"/>
      <c r="E1602" s="207"/>
      <c r="F1602" s="595" t="s">
        <v>6638</v>
      </c>
      <c r="G1602" s="595" t="s">
        <v>6643</v>
      </c>
      <c r="H1602" s="595" t="s">
        <v>13623</v>
      </c>
      <c r="I1602" s="596"/>
      <c r="J1602" s="191"/>
      <c r="K1602" s="459"/>
      <c r="L1602" s="7"/>
      <c r="M1602" s="192"/>
      <c r="N1602" s="193"/>
    </row>
    <row r="1603" spans="2:14">
      <c r="B1603" s="358"/>
      <c r="C1603" s="64"/>
      <c r="D1603" s="64"/>
      <c r="E1603" s="593"/>
      <c r="F1603" s="596">
        <v>5</v>
      </c>
      <c r="G1603" s="596">
        <v>1.5</v>
      </c>
      <c r="H1603" s="596">
        <v>11</v>
      </c>
      <c r="I1603" s="596"/>
      <c r="J1603" s="191"/>
      <c r="K1603" s="132">
        <f>F1603*G1603*H1603</f>
        <v>82.5</v>
      </c>
      <c r="L1603" s="7"/>
      <c r="M1603" s="192"/>
      <c r="N1603" s="193"/>
    </row>
    <row r="1604" spans="2:14" hidden="1">
      <c r="B1604" s="358"/>
      <c r="C1604" s="64"/>
      <c r="D1604" s="64"/>
      <c r="E1604" s="593"/>
      <c r="F1604" s="596"/>
      <c r="G1604" s="596"/>
      <c r="H1604" s="596"/>
      <c r="I1604" s="596"/>
      <c r="J1604" s="191"/>
      <c r="K1604" s="459"/>
      <c r="L1604" s="594"/>
      <c r="M1604" s="192"/>
      <c r="N1604" s="193"/>
    </row>
    <row r="1605" spans="2:14" ht="12.75" hidden="1" customHeight="1">
      <c r="B1605" s="358"/>
      <c r="C1605" s="64"/>
      <c r="D1605" s="64"/>
      <c r="E1605" s="593" t="s">
        <v>6176</v>
      </c>
      <c r="F1605" s="596"/>
      <c r="G1605" s="596"/>
      <c r="H1605" s="596"/>
      <c r="I1605" s="596"/>
      <c r="J1605" s="191"/>
      <c r="K1605" s="459"/>
      <c r="L1605" s="594"/>
      <c r="M1605" s="192"/>
      <c r="N1605" s="193"/>
    </row>
    <row r="1606" spans="2:14" ht="12.75" hidden="1" customHeight="1">
      <c r="B1606" s="358"/>
      <c r="C1606" s="64"/>
      <c r="D1606" s="64"/>
      <c r="E1606" s="593"/>
      <c r="F1606" s="596" t="s">
        <v>6047</v>
      </c>
      <c r="G1606" s="596" t="s">
        <v>6048</v>
      </c>
      <c r="H1606" s="596">
        <v>1</v>
      </c>
      <c r="I1606" s="596"/>
      <c r="J1606" s="191"/>
      <c r="K1606" s="463" t="e">
        <f>H1606*G1606*F1606</f>
        <v>#VALUE!</v>
      </c>
      <c r="L1606" s="594" t="s">
        <v>97</v>
      </c>
      <c r="M1606" s="192"/>
      <c r="N1606" s="193"/>
    </row>
    <row r="1607" spans="2:14" ht="12.75" hidden="1" customHeight="1">
      <c r="B1607" s="358"/>
      <c r="C1607" s="64"/>
      <c r="D1607" s="64"/>
      <c r="E1607" s="593"/>
      <c r="F1607" s="596"/>
      <c r="G1607" s="596"/>
      <c r="H1607" s="596"/>
      <c r="I1607" s="596"/>
      <c r="J1607" s="191"/>
      <c r="K1607" s="459"/>
      <c r="L1607" s="594"/>
      <c r="M1607" s="192"/>
      <c r="N1607" s="193"/>
    </row>
    <row r="1608" spans="2:14" ht="12.75" hidden="1" customHeight="1">
      <c r="B1608" s="358"/>
      <c r="C1608" s="64"/>
      <c r="D1608" s="64"/>
      <c r="E1608" s="593" t="s">
        <v>6177</v>
      </c>
      <c r="F1608" s="596"/>
      <c r="G1608" s="596"/>
      <c r="H1608" s="596"/>
      <c r="I1608" s="596"/>
      <c r="J1608" s="191"/>
      <c r="K1608" s="459"/>
      <c r="L1608" s="594"/>
      <c r="M1608" s="192"/>
      <c r="N1608" s="193"/>
    </row>
    <row r="1609" spans="2:14" ht="12.75" hidden="1" customHeight="1">
      <c r="B1609" s="358"/>
      <c r="C1609" s="64"/>
      <c r="D1609" s="64"/>
      <c r="E1609" s="593"/>
      <c r="F1609" s="596" t="s">
        <v>6047</v>
      </c>
      <c r="G1609" s="596" t="s">
        <v>6048</v>
      </c>
      <c r="H1609" s="596">
        <v>1</v>
      </c>
      <c r="I1609" s="596"/>
      <c r="J1609" s="191"/>
      <c r="K1609" s="463" t="e">
        <f>H1609*G1609*F1609</f>
        <v>#VALUE!</v>
      </c>
      <c r="L1609" s="594" t="s">
        <v>97</v>
      </c>
      <c r="M1609" s="192"/>
      <c r="N1609" s="193"/>
    </row>
    <row r="1610" spans="2:14" ht="12.75" customHeight="1">
      <c r="B1610" s="358"/>
      <c r="C1610" s="64"/>
      <c r="D1610" s="64"/>
      <c r="E1610" s="593"/>
      <c r="F1610" s="596"/>
      <c r="G1610" s="596"/>
      <c r="H1610" s="596"/>
      <c r="I1610" s="596"/>
      <c r="J1610" s="191"/>
      <c r="K1610" s="459"/>
      <c r="L1610" s="594"/>
      <c r="M1610" s="192"/>
      <c r="N1610" s="193"/>
    </row>
    <row r="1611" spans="2:14" ht="12.75" customHeight="1">
      <c r="B1611" s="358" t="s">
        <v>13885</v>
      </c>
      <c r="C1611" s="64">
        <v>73445</v>
      </c>
      <c r="D1611" s="142" t="s">
        <v>11</v>
      </c>
      <c r="E1611" s="639" t="s">
        <v>13884</v>
      </c>
      <c r="F1611" s="596"/>
      <c r="G1611" s="596"/>
      <c r="H1611" s="596"/>
      <c r="I1611" s="596"/>
      <c r="J1611" s="191"/>
      <c r="K1611" s="460">
        <f>K1613+K1616+K1620</f>
        <v>690.52</v>
      </c>
      <c r="L1611" s="594" t="s">
        <v>97</v>
      </c>
      <c r="M1611" s="228"/>
      <c r="N1611" s="193"/>
    </row>
    <row r="1612" spans="2:14" ht="12.75" customHeight="1">
      <c r="B1612" s="358"/>
      <c r="C1612" s="64"/>
      <c r="D1612" s="64"/>
      <c r="E1612" s="593"/>
      <c r="F1612" s="596"/>
      <c r="G1612" s="596"/>
      <c r="H1612" s="596"/>
      <c r="I1612" s="596"/>
      <c r="J1612" s="191"/>
      <c r="K1612" s="7"/>
      <c r="L1612" s="7"/>
      <c r="M1612" s="192"/>
      <c r="N1612" s="193"/>
    </row>
    <row r="1613" spans="2:14" ht="25.5">
      <c r="B1613" s="358" t="s">
        <v>13843</v>
      </c>
      <c r="C1613" s="142"/>
      <c r="D1613" s="142"/>
      <c r="E1613" s="155">
        <v>116</v>
      </c>
      <c r="F1613" s="136">
        <v>2</v>
      </c>
      <c r="G1613" s="601">
        <v>2.8</v>
      </c>
      <c r="H1613" s="601">
        <v>2</v>
      </c>
      <c r="I1613" s="601">
        <v>1</v>
      </c>
      <c r="J1613" s="598">
        <f t="shared" ref="J1613:J1614" si="114">G1613*H1613*I1613</f>
        <v>5.6</v>
      </c>
      <c r="K1613" s="132">
        <f>E1613*F1613-J1613-J1614</f>
        <v>224.4</v>
      </c>
      <c r="L1613" s="594"/>
      <c r="M1613" s="192"/>
      <c r="N1613" s="193"/>
    </row>
    <row r="1614" spans="2:14">
      <c r="B1614" s="358"/>
      <c r="C1614" s="142"/>
      <c r="D1614" s="142"/>
      <c r="E1614" s="163"/>
      <c r="F1614" s="123"/>
      <c r="G1614" s="601">
        <v>1</v>
      </c>
      <c r="H1614" s="601">
        <v>2</v>
      </c>
      <c r="I1614" s="601">
        <v>1</v>
      </c>
      <c r="J1614" s="598">
        <f t="shared" si="114"/>
        <v>2</v>
      </c>
      <c r="K1614" s="132"/>
      <c r="L1614" s="594"/>
      <c r="M1614" s="192"/>
      <c r="N1614" s="193"/>
    </row>
    <row r="1615" spans="2:14">
      <c r="B1615" s="358"/>
      <c r="C1615" s="142"/>
      <c r="D1615" s="142"/>
      <c r="E1615" s="163"/>
      <c r="F1615" s="123"/>
      <c r="G1615" s="51"/>
      <c r="H1615" s="51"/>
      <c r="I1615" s="51"/>
      <c r="J1615" s="356"/>
      <c r="K1615" s="132"/>
      <c r="L1615" s="594"/>
      <c r="M1615" s="192"/>
      <c r="N1615" s="193"/>
    </row>
    <row r="1616" spans="2:14" ht="25.5">
      <c r="B1616" s="358" t="s">
        <v>13844</v>
      </c>
      <c r="C1616" s="142"/>
      <c r="D1616" s="142"/>
      <c r="E1616" s="155">
        <v>116</v>
      </c>
      <c r="F1616" s="136">
        <v>2</v>
      </c>
      <c r="G1616" s="601">
        <v>2.8</v>
      </c>
      <c r="H1616" s="601">
        <v>2</v>
      </c>
      <c r="I1616" s="601">
        <v>1</v>
      </c>
      <c r="J1616" s="598">
        <f t="shared" ref="J1616:J1618" si="115">G1616*H1616*I1616</f>
        <v>5.6</v>
      </c>
      <c r="K1616" s="132">
        <f>E1616*F1616-J1616-J1618-J1617</f>
        <v>176.12</v>
      </c>
      <c r="L1616" s="594"/>
      <c r="M1616" s="192"/>
      <c r="N1616" s="193"/>
    </row>
    <row r="1617" spans="1:14">
      <c r="B1617" s="358"/>
      <c r="C1617" s="142"/>
      <c r="D1617" s="142"/>
      <c r="E1617" s="155"/>
      <c r="F1617" s="136"/>
      <c r="G1617" s="601">
        <v>1</v>
      </c>
      <c r="H1617" s="601">
        <v>48.28</v>
      </c>
      <c r="I1617" s="601">
        <v>1</v>
      </c>
      <c r="J1617" s="598">
        <f t="shared" si="115"/>
        <v>48.28</v>
      </c>
      <c r="K1617" s="132"/>
      <c r="L1617" s="594"/>
      <c r="M1617" s="192"/>
      <c r="N1617" s="193"/>
    </row>
    <row r="1618" spans="1:14">
      <c r="B1618" s="358"/>
      <c r="C1618" s="142"/>
      <c r="D1618" s="142"/>
      <c r="E1618" s="163"/>
      <c r="F1618" s="123"/>
      <c r="G1618" s="601">
        <v>1</v>
      </c>
      <c r="H1618" s="601">
        <v>2</v>
      </c>
      <c r="I1618" s="601">
        <v>1</v>
      </c>
      <c r="J1618" s="598">
        <f t="shared" si="115"/>
        <v>2</v>
      </c>
      <c r="K1618" s="132"/>
      <c r="L1618" s="594"/>
      <c r="M1618" s="192"/>
      <c r="N1618" s="193"/>
    </row>
    <row r="1619" spans="1:14">
      <c r="B1619" s="358"/>
      <c r="C1619" s="142"/>
      <c r="D1619" s="142"/>
      <c r="E1619" s="163"/>
      <c r="F1619" s="123"/>
      <c r="G1619" s="51"/>
      <c r="H1619" s="51"/>
      <c r="I1619" s="51"/>
      <c r="J1619" s="356"/>
      <c r="K1619" s="132"/>
      <c r="L1619" s="594"/>
      <c r="M1619" s="192"/>
      <c r="N1619" s="193"/>
    </row>
    <row r="1620" spans="1:14">
      <c r="B1620" s="358" t="s">
        <v>13845</v>
      </c>
      <c r="C1620" s="142"/>
      <c r="D1620" s="142"/>
      <c r="E1620" s="155">
        <v>116</v>
      </c>
      <c r="F1620" s="136">
        <v>2.5</v>
      </c>
      <c r="G1620" s="601">
        <v>0</v>
      </c>
      <c r="H1620" s="601">
        <v>0</v>
      </c>
      <c r="I1620" s="601">
        <v>0</v>
      </c>
      <c r="J1620" s="598">
        <f t="shared" ref="J1620" si="116">G1620*H1620*I1620</f>
        <v>0</v>
      </c>
      <c r="K1620" s="132">
        <f>E1620*F1620-J1620-J1621</f>
        <v>290</v>
      </c>
      <c r="L1620" s="594"/>
      <c r="M1620" s="192"/>
      <c r="N1620" s="193"/>
    </row>
    <row r="1621" spans="1:14" ht="12.75" customHeight="1">
      <c r="B1621" s="358"/>
      <c r="C1621" s="64"/>
      <c r="D1621" s="64"/>
      <c r="E1621" s="593"/>
      <c r="F1621" s="644"/>
      <c r="G1621" s="644"/>
      <c r="H1621" s="644"/>
      <c r="I1621" s="644"/>
      <c r="J1621" s="191"/>
      <c r="K1621" s="463"/>
      <c r="L1621" s="594"/>
      <c r="M1621" s="192"/>
      <c r="N1621" s="193"/>
    </row>
    <row r="1622" spans="1:14" ht="12.75" customHeight="1">
      <c r="B1622" s="358"/>
      <c r="C1622" s="64"/>
      <c r="D1622" s="64"/>
      <c r="E1622" s="593"/>
      <c r="F1622" s="644"/>
      <c r="G1622" s="644"/>
      <c r="H1622" s="644"/>
      <c r="I1622" s="644"/>
      <c r="J1622" s="191"/>
      <c r="K1622" s="463"/>
      <c r="L1622" s="594"/>
      <c r="M1622" s="192"/>
      <c r="N1622" s="193"/>
    </row>
    <row r="1623" spans="1:14" ht="12.75" customHeight="1">
      <c r="B1623" s="358"/>
      <c r="C1623" s="64"/>
      <c r="D1623" s="64"/>
      <c r="E1623" s="593"/>
      <c r="F1623" s="644"/>
      <c r="G1623" s="644"/>
      <c r="H1623" s="644"/>
      <c r="I1623" s="644"/>
      <c r="J1623" s="191"/>
      <c r="K1623" s="463"/>
      <c r="L1623" s="594"/>
      <c r="M1623" s="192"/>
      <c r="N1623" s="193"/>
    </row>
    <row r="1624" spans="1:14" ht="12.75" customHeight="1">
      <c r="B1624" s="358"/>
      <c r="C1624" s="64"/>
      <c r="D1624" s="64"/>
      <c r="E1624" s="593"/>
      <c r="F1624" s="644"/>
      <c r="G1624" s="644"/>
      <c r="H1624" s="644"/>
      <c r="I1624" s="644"/>
      <c r="J1624" s="191"/>
      <c r="K1624" s="463"/>
      <c r="L1624" s="594"/>
      <c r="M1624" s="192"/>
      <c r="N1624" s="193"/>
    </row>
    <row r="1625" spans="1:14" ht="12.75" customHeight="1">
      <c r="B1625" s="358"/>
      <c r="C1625" s="64"/>
      <c r="D1625" s="64"/>
      <c r="E1625" s="593"/>
      <c r="F1625" s="644"/>
      <c r="G1625" s="644"/>
      <c r="H1625" s="644"/>
      <c r="I1625" s="644"/>
      <c r="J1625" s="191"/>
      <c r="K1625" s="463"/>
      <c r="L1625" s="594"/>
      <c r="M1625" s="192"/>
      <c r="N1625" s="193"/>
    </row>
    <row r="1626" spans="1:14">
      <c r="B1626" s="358"/>
      <c r="C1626" s="64"/>
      <c r="D1626" s="64"/>
      <c r="E1626" s="593"/>
      <c r="F1626" s="644"/>
      <c r="G1626" s="644"/>
      <c r="H1626" s="644"/>
      <c r="I1626" s="644"/>
      <c r="J1626" s="191"/>
      <c r="K1626" s="459"/>
      <c r="L1626" s="594"/>
      <c r="M1626" s="192"/>
      <c r="N1626" s="193"/>
    </row>
    <row r="1627" spans="1:14" ht="41.25" customHeight="1">
      <c r="B1627" s="358"/>
      <c r="C1627" s="142">
        <v>95468</v>
      </c>
      <c r="D1627" s="64" t="s">
        <v>11</v>
      </c>
      <c r="E1627" s="673" t="s">
        <v>11175</v>
      </c>
      <c r="F1627" s="674"/>
      <c r="G1627" s="674"/>
      <c r="H1627" s="674"/>
      <c r="I1627" s="674"/>
      <c r="J1627" s="675"/>
      <c r="K1627" s="460">
        <f>SUM(K1628:K1629)</f>
        <v>392.22500000000002</v>
      </c>
      <c r="L1627" s="106" t="s">
        <v>97</v>
      </c>
      <c r="M1627" s="228"/>
      <c r="N1627" s="193"/>
    </row>
    <row r="1628" spans="1:14">
      <c r="B1628" s="358" t="s">
        <v>12787</v>
      </c>
      <c r="C1628" s="142"/>
      <c r="D1628" s="142"/>
      <c r="E1628" s="593"/>
      <c r="F1628" s="643">
        <f>K1058+K1052+K1043</f>
        <v>100.61</v>
      </c>
      <c r="G1628" s="644">
        <v>2.5</v>
      </c>
      <c r="H1628" s="644"/>
      <c r="I1628" s="644"/>
      <c r="J1628" s="191"/>
      <c r="K1628" s="132">
        <f>F1628*G1628</f>
        <v>251.52500000000001</v>
      </c>
      <c r="L1628" s="106"/>
      <c r="M1628" s="192"/>
      <c r="N1628" s="193"/>
    </row>
    <row r="1629" spans="1:14">
      <c r="B1629" s="358" t="s">
        <v>13846</v>
      </c>
      <c r="C1629" s="142"/>
      <c r="D1629" s="142"/>
      <c r="E1629" s="593"/>
      <c r="F1629" s="644">
        <v>0</v>
      </c>
      <c r="G1629" s="644">
        <v>0</v>
      </c>
      <c r="H1629" s="644"/>
      <c r="I1629" s="644"/>
      <c r="J1629" s="191"/>
      <c r="K1629" s="132">
        <f>K2393</f>
        <v>140.69999999999999</v>
      </c>
      <c r="L1629" s="594"/>
      <c r="M1629" s="192"/>
      <c r="N1629" s="193"/>
    </row>
    <row r="1630" spans="1:14" ht="13.5" thickBot="1">
      <c r="B1630" s="358"/>
      <c r="C1630" s="142"/>
      <c r="D1630" s="142"/>
      <c r="E1630" s="593"/>
      <c r="F1630" s="644"/>
      <c r="G1630" s="644"/>
      <c r="H1630" s="644"/>
      <c r="I1630" s="644"/>
      <c r="J1630" s="191"/>
      <c r="K1630" s="132"/>
      <c r="L1630" s="594"/>
      <c r="M1630" s="192"/>
      <c r="N1630" s="193"/>
    </row>
    <row r="1631" spans="1:14" ht="36" customHeight="1" thickBot="1">
      <c r="A1631" s="657" t="s">
        <v>6463</v>
      </c>
      <c r="B1631" s="359"/>
      <c r="C1631" s="174"/>
      <c r="D1631" s="170"/>
      <c r="E1631" s="707" t="s">
        <v>12888</v>
      </c>
      <c r="F1631" s="708"/>
      <c r="G1631" s="708"/>
      <c r="H1631" s="708"/>
      <c r="I1631" s="708"/>
      <c r="J1631" s="709"/>
      <c r="K1631" s="458"/>
      <c r="L1631" s="127"/>
      <c r="M1631" s="175"/>
      <c r="N1631" s="199"/>
    </row>
    <row r="1632" spans="1:14">
      <c r="B1632" s="358"/>
      <c r="C1632" s="173"/>
      <c r="D1632" s="173"/>
      <c r="E1632" s="425" t="s">
        <v>12852</v>
      </c>
      <c r="F1632" s="100"/>
      <c r="G1632" s="100"/>
      <c r="H1632" s="100"/>
      <c r="I1632" s="100"/>
      <c r="J1632" s="278"/>
      <c r="K1632" s="475"/>
      <c r="L1632" s="187"/>
      <c r="M1632" s="279"/>
      <c r="N1632" s="280"/>
    </row>
    <row r="1633" spans="2:14">
      <c r="B1633" s="358"/>
      <c r="C1633" s="7"/>
      <c r="D1633" s="64"/>
      <c r="E1633" s="422" t="s">
        <v>12789</v>
      </c>
      <c r="F1633" s="423"/>
      <c r="G1633" s="423"/>
      <c r="H1633" s="423"/>
      <c r="I1633" s="423"/>
      <c r="J1633" s="424"/>
      <c r="K1633" s="459"/>
      <c r="L1633" s="594"/>
      <c r="M1633" s="192"/>
      <c r="N1633" s="193"/>
    </row>
    <row r="1634" spans="2:14" ht="15" customHeight="1">
      <c r="B1634" s="358"/>
      <c r="C1634" s="64">
        <v>90371</v>
      </c>
      <c r="D1634" s="64" t="s">
        <v>11</v>
      </c>
      <c r="E1634" s="422" t="s">
        <v>12790</v>
      </c>
      <c r="F1634" s="423"/>
      <c r="G1634" s="423"/>
      <c r="H1634" s="423"/>
      <c r="I1634" s="423"/>
      <c r="J1634" s="424"/>
      <c r="K1634" s="463">
        <v>1</v>
      </c>
      <c r="L1634" s="594"/>
      <c r="M1634" s="192"/>
      <c r="N1634" s="193"/>
    </row>
    <row r="1635" spans="2:14" ht="12.75" customHeight="1">
      <c r="B1635" s="358"/>
      <c r="C1635" s="7"/>
      <c r="D1635" s="64"/>
      <c r="E1635" s="422" t="s">
        <v>12791</v>
      </c>
      <c r="F1635" s="423"/>
      <c r="G1635" s="423"/>
      <c r="H1635" s="423"/>
      <c r="I1635" s="423"/>
      <c r="J1635" s="424"/>
      <c r="K1635" s="463"/>
      <c r="L1635" s="594"/>
      <c r="M1635" s="192"/>
      <c r="N1635" s="193"/>
    </row>
    <row r="1636" spans="2:14">
      <c r="B1636" s="358"/>
      <c r="C1636" s="64">
        <v>94703</v>
      </c>
      <c r="D1636" s="64" t="s">
        <v>11</v>
      </c>
      <c r="E1636" s="422" t="s">
        <v>12790</v>
      </c>
      <c r="F1636" s="423"/>
      <c r="G1636" s="423"/>
      <c r="H1636" s="423"/>
      <c r="I1636" s="423"/>
      <c r="J1636" s="424"/>
      <c r="K1636" s="463">
        <v>1</v>
      </c>
      <c r="L1636" s="594"/>
      <c r="M1636" s="192"/>
      <c r="N1636" s="193"/>
    </row>
    <row r="1637" spans="2:14">
      <c r="B1637" s="358"/>
      <c r="C1637" s="7"/>
      <c r="D1637" s="64"/>
      <c r="E1637" s="422" t="s">
        <v>12792</v>
      </c>
      <c r="F1637" s="423"/>
      <c r="G1637" s="423"/>
      <c r="H1637" s="423"/>
      <c r="I1637" s="423"/>
      <c r="J1637" s="424"/>
      <c r="K1637" s="463"/>
      <c r="L1637" s="594"/>
      <c r="M1637" s="192"/>
      <c r="N1637" s="193"/>
    </row>
    <row r="1638" spans="2:14">
      <c r="B1638" s="358"/>
      <c r="C1638" s="297" t="str">
        <f>'3-COMPO.ADM.PRF '!B128</f>
        <v>CP-HID001</v>
      </c>
      <c r="D1638" s="142" t="s">
        <v>6992</v>
      </c>
      <c r="E1638" s="422" t="s">
        <v>12793</v>
      </c>
      <c r="F1638" s="423"/>
      <c r="G1638" s="423"/>
      <c r="H1638" s="423"/>
      <c r="I1638" s="423"/>
      <c r="J1638" s="424"/>
      <c r="K1638" s="463">
        <v>4</v>
      </c>
      <c r="L1638" s="594"/>
      <c r="M1638" s="192"/>
      <c r="N1638" s="193"/>
    </row>
    <row r="1639" spans="2:14">
      <c r="B1639" s="358"/>
      <c r="C1639" s="7"/>
      <c r="D1639" s="64"/>
      <c r="E1639" s="422" t="s">
        <v>12794</v>
      </c>
      <c r="F1639" s="423"/>
      <c r="G1639" s="423"/>
      <c r="H1639" s="423"/>
      <c r="I1639" s="423"/>
      <c r="J1639" s="424"/>
      <c r="K1639" s="463"/>
      <c r="L1639" s="594"/>
      <c r="M1639" s="192"/>
      <c r="N1639" s="193"/>
    </row>
    <row r="1640" spans="2:14">
      <c r="B1640" s="358"/>
      <c r="C1640" s="64">
        <v>94656</v>
      </c>
      <c r="D1640" s="64" t="s">
        <v>11</v>
      </c>
      <c r="E1640" s="422" t="s">
        <v>12793</v>
      </c>
      <c r="F1640" s="423"/>
      <c r="G1640" s="423"/>
      <c r="H1640" s="423"/>
      <c r="I1640" s="423"/>
      <c r="J1640" s="424"/>
      <c r="K1640" s="463">
        <v>2</v>
      </c>
      <c r="L1640" s="594"/>
      <c r="M1640" s="192"/>
      <c r="N1640" s="193"/>
    </row>
    <row r="1641" spans="2:14" ht="15" customHeight="1">
      <c r="B1641" s="358"/>
      <c r="C1641" s="64"/>
      <c r="D1641" s="64"/>
      <c r="E1641" s="422" t="s">
        <v>12795</v>
      </c>
      <c r="F1641" s="423"/>
      <c r="G1641" s="423"/>
      <c r="H1641" s="423"/>
      <c r="I1641" s="423"/>
      <c r="J1641" s="424"/>
      <c r="K1641" s="463"/>
      <c r="L1641" s="594"/>
      <c r="M1641" s="192"/>
      <c r="N1641" s="193"/>
    </row>
    <row r="1642" spans="2:14">
      <c r="B1642" s="358"/>
      <c r="C1642" s="64">
        <v>89408</v>
      </c>
      <c r="D1642" s="64" t="s">
        <v>11</v>
      </c>
      <c r="E1642" s="422" t="s">
        <v>12796</v>
      </c>
      <c r="F1642" s="423"/>
      <c r="G1642" s="423"/>
      <c r="H1642" s="423"/>
      <c r="I1642" s="423"/>
      <c r="J1642" s="424"/>
      <c r="K1642" s="463">
        <v>4</v>
      </c>
      <c r="L1642" s="594"/>
      <c r="M1642" s="192"/>
      <c r="N1642" s="193"/>
    </row>
    <row r="1643" spans="2:14">
      <c r="B1643" s="358"/>
      <c r="C1643" s="64"/>
      <c r="D1643" s="64"/>
      <c r="E1643" s="422" t="s">
        <v>12797</v>
      </c>
      <c r="F1643" s="423"/>
      <c r="G1643" s="423"/>
      <c r="H1643" s="423"/>
      <c r="I1643" s="423"/>
      <c r="J1643" s="424"/>
      <c r="K1643" s="463"/>
      <c r="L1643" s="594"/>
      <c r="M1643" s="192"/>
      <c r="N1643" s="193"/>
    </row>
    <row r="1644" spans="2:14">
      <c r="B1644" s="358"/>
      <c r="C1644" s="64">
        <v>89402</v>
      </c>
      <c r="D1644" s="64" t="s">
        <v>11</v>
      </c>
      <c r="E1644" s="422" t="s">
        <v>12796</v>
      </c>
      <c r="F1644" s="423"/>
      <c r="G1644" s="423"/>
      <c r="H1644" s="423"/>
      <c r="I1644" s="423"/>
      <c r="J1644" s="424"/>
      <c r="K1644" s="463">
        <v>28</v>
      </c>
      <c r="L1644" s="594"/>
      <c r="M1644" s="192"/>
      <c r="N1644" s="193"/>
    </row>
    <row r="1645" spans="2:14">
      <c r="B1645" s="358"/>
      <c r="C1645" s="64"/>
      <c r="D1645" s="64"/>
      <c r="E1645" s="165" t="s">
        <v>13931</v>
      </c>
      <c r="F1645" s="423"/>
      <c r="G1645" s="423"/>
      <c r="H1645" s="423"/>
      <c r="I1645" s="423"/>
      <c r="J1645" s="424"/>
      <c r="K1645" s="463"/>
      <c r="L1645" s="594"/>
      <c r="M1645" s="192"/>
      <c r="N1645" s="193"/>
    </row>
    <row r="1646" spans="2:14" ht="15" customHeight="1">
      <c r="B1646" s="362"/>
      <c r="C1646" s="297" t="str">
        <f>'3-COMPO.ADM.PRF '!B136</f>
        <v>COMP 010</v>
      </c>
      <c r="D1646" s="142" t="s">
        <v>6992</v>
      </c>
      <c r="E1646" s="422" t="s">
        <v>12798</v>
      </c>
      <c r="F1646" s="423"/>
      <c r="G1646" s="423"/>
      <c r="H1646" s="423"/>
      <c r="I1646" s="423"/>
      <c r="J1646" s="424"/>
      <c r="K1646" s="463">
        <v>4</v>
      </c>
      <c r="L1646" s="594"/>
      <c r="M1646" s="192"/>
      <c r="N1646" s="193"/>
    </row>
    <row r="1647" spans="2:14" ht="12.75" customHeight="1">
      <c r="B1647" s="358"/>
      <c r="C1647" s="64"/>
      <c r="D1647" s="64"/>
      <c r="E1647" s="422" t="s">
        <v>12799</v>
      </c>
      <c r="F1647" s="423"/>
      <c r="G1647" s="423"/>
      <c r="H1647" s="423"/>
      <c r="I1647" s="423"/>
      <c r="J1647" s="424"/>
      <c r="K1647" s="463"/>
      <c r="L1647" s="594"/>
      <c r="M1647" s="192"/>
      <c r="N1647" s="193"/>
    </row>
    <row r="1648" spans="2:14">
      <c r="B1648" s="358"/>
      <c r="C1648" s="64">
        <v>83486</v>
      </c>
      <c r="D1648" s="64" t="s">
        <v>11</v>
      </c>
      <c r="E1648" s="422" t="s">
        <v>12800</v>
      </c>
      <c r="F1648" s="423"/>
      <c r="G1648" s="423"/>
      <c r="H1648" s="423"/>
      <c r="I1648" s="423"/>
      <c r="J1648" s="424"/>
      <c r="K1648" s="463">
        <v>1</v>
      </c>
      <c r="L1648" s="594"/>
      <c r="M1648" s="192"/>
      <c r="N1648" s="193"/>
    </row>
    <row r="1649" spans="2:14">
      <c r="B1649" s="358"/>
      <c r="C1649" s="64"/>
      <c r="D1649" s="64"/>
      <c r="E1649" s="165" t="s">
        <v>12856</v>
      </c>
      <c r="F1649" s="423"/>
      <c r="G1649" s="423"/>
      <c r="H1649" s="423"/>
      <c r="I1649" s="423"/>
      <c r="J1649" s="424"/>
      <c r="K1649" s="463"/>
      <c r="L1649" s="594"/>
      <c r="M1649" s="192"/>
      <c r="N1649" s="193"/>
    </row>
    <row r="1650" spans="2:14">
      <c r="B1650" s="358"/>
      <c r="C1650" s="142" t="s">
        <v>12552</v>
      </c>
      <c r="D1650" s="64" t="s">
        <v>11</v>
      </c>
      <c r="E1650" s="422" t="s">
        <v>12790</v>
      </c>
      <c r="F1650" s="423"/>
      <c r="G1650" s="423"/>
      <c r="H1650" s="423"/>
      <c r="I1650" s="423"/>
      <c r="J1650" s="424"/>
      <c r="K1650" s="463">
        <v>4</v>
      </c>
      <c r="L1650" s="594"/>
      <c r="M1650" s="192"/>
      <c r="N1650" s="193"/>
    </row>
    <row r="1651" spans="2:14">
      <c r="B1651" s="358"/>
      <c r="C1651" s="64"/>
      <c r="D1651" s="64"/>
      <c r="E1651" s="422" t="s">
        <v>12801</v>
      </c>
      <c r="F1651" s="423"/>
      <c r="G1651" s="423"/>
      <c r="H1651" s="423"/>
      <c r="I1651" s="423"/>
      <c r="J1651" s="424"/>
      <c r="K1651" s="463"/>
      <c r="L1651" s="594"/>
      <c r="M1651" s="192"/>
      <c r="N1651" s="193"/>
    </row>
    <row r="1652" spans="2:14">
      <c r="B1652" s="358"/>
      <c r="C1652" s="64">
        <v>86915</v>
      </c>
      <c r="D1652" s="64" t="s">
        <v>11</v>
      </c>
      <c r="E1652" s="422" t="s">
        <v>12802</v>
      </c>
      <c r="F1652" s="423"/>
      <c r="G1652" s="423"/>
      <c r="H1652" s="423"/>
      <c r="I1652" s="423"/>
      <c r="J1652" s="424"/>
      <c r="K1652" s="463">
        <v>10</v>
      </c>
      <c r="L1652" s="594"/>
      <c r="M1652" s="192"/>
      <c r="N1652" s="193"/>
    </row>
    <row r="1653" spans="2:14" ht="15" customHeight="1">
      <c r="B1653" s="358"/>
      <c r="C1653" s="64"/>
      <c r="D1653" s="64"/>
      <c r="E1653" s="422" t="s">
        <v>12803</v>
      </c>
      <c r="F1653" s="423"/>
      <c r="G1653" s="423"/>
      <c r="H1653" s="423"/>
      <c r="I1653" s="423"/>
      <c r="J1653" s="424"/>
      <c r="K1653" s="463"/>
      <c r="L1653" s="594"/>
      <c r="M1653" s="192"/>
      <c r="N1653" s="193"/>
    </row>
    <row r="1654" spans="2:14">
      <c r="B1654" s="358"/>
      <c r="C1654" s="176" t="str">
        <f>'3-COMPO.ADM.PRF '!B144</f>
        <v>COMP 011</v>
      </c>
      <c r="D1654" s="142" t="s">
        <v>6992</v>
      </c>
      <c r="E1654" s="422" t="s">
        <v>12804</v>
      </c>
      <c r="F1654" s="423"/>
      <c r="G1654" s="423"/>
      <c r="H1654" s="423"/>
      <c r="I1654" s="423"/>
      <c r="J1654" s="424"/>
      <c r="K1654" s="463">
        <v>3</v>
      </c>
      <c r="L1654" s="594"/>
      <c r="M1654" s="192"/>
      <c r="N1654" s="193"/>
    </row>
    <row r="1655" spans="2:14" s="268" customFormat="1">
      <c r="B1655" s="362"/>
      <c r="C1655" s="584">
        <v>86919</v>
      </c>
      <c r="D1655" s="171" t="s">
        <v>11</v>
      </c>
      <c r="E1655" s="648" t="s">
        <v>13624</v>
      </c>
      <c r="F1655" s="649"/>
      <c r="G1655" s="649"/>
      <c r="H1655" s="649"/>
      <c r="I1655" s="649"/>
      <c r="J1655" s="650"/>
      <c r="K1655" s="458">
        <v>1</v>
      </c>
      <c r="L1655" s="107"/>
      <c r="M1655" s="274"/>
      <c r="N1655" s="275"/>
    </row>
    <row r="1656" spans="2:14">
      <c r="B1656" s="358"/>
      <c r="C1656" s="176">
        <v>86903</v>
      </c>
      <c r="D1656" s="64" t="s">
        <v>11</v>
      </c>
      <c r="E1656" s="165" t="s">
        <v>12886</v>
      </c>
      <c r="F1656" s="423"/>
      <c r="G1656" s="423"/>
      <c r="H1656" s="423"/>
      <c r="I1656" s="423"/>
      <c r="J1656" s="424"/>
      <c r="K1656" s="463">
        <v>10</v>
      </c>
      <c r="L1656" s="594"/>
      <c r="M1656" s="192"/>
      <c r="N1656" s="193"/>
    </row>
    <row r="1657" spans="2:14" hidden="1">
      <c r="B1657" s="358"/>
      <c r="C1657" s="176">
        <v>86904</v>
      </c>
      <c r="D1657" s="64" t="s">
        <v>11</v>
      </c>
      <c r="E1657" s="165" t="s">
        <v>12884</v>
      </c>
      <c r="F1657" s="423"/>
      <c r="G1657" s="423"/>
      <c r="H1657" s="423"/>
      <c r="I1657" s="423"/>
      <c r="J1657" s="424"/>
      <c r="K1657" s="463">
        <v>0</v>
      </c>
      <c r="L1657" s="383"/>
      <c r="M1657" s="192"/>
      <c r="N1657" s="193"/>
    </row>
    <row r="1658" spans="2:14">
      <c r="B1658" s="358"/>
      <c r="C1658" s="176">
        <v>86938</v>
      </c>
      <c r="D1658" s="64" t="s">
        <v>11</v>
      </c>
      <c r="E1658" s="165" t="s">
        <v>12885</v>
      </c>
      <c r="F1658" s="423"/>
      <c r="G1658" s="423"/>
      <c r="H1658" s="423"/>
      <c r="I1658" s="423"/>
      <c r="J1658" s="424"/>
      <c r="K1658" s="463">
        <v>1</v>
      </c>
      <c r="L1658" s="106"/>
      <c r="M1658" s="192"/>
      <c r="N1658" s="193"/>
    </row>
    <row r="1659" spans="2:14">
      <c r="B1659" s="358"/>
      <c r="C1659" s="176">
        <v>86936</v>
      </c>
      <c r="D1659" s="64" t="s">
        <v>11</v>
      </c>
      <c r="E1659" s="165" t="s">
        <v>12887</v>
      </c>
      <c r="F1659" s="423"/>
      <c r="G1659" s="423"/>
      <c r="H1659" s="423"/>
      <c r="I1659" s="423"/>
      <c r="J1659" s="424"/>
      <c r="K1659" s="463">
        <v>2</v>
      </c>
      <c r="L1659" s="106"/>
      <c r="M1659" s="192"/>
      <c r="N1659" s="193"/>
    </row>
    <row r="1660" spans="2:14">
      <c r="B1660" s="358"/>
      <c r="C1660" s="64"/>
      <c r="D1660" s="64"/>
      <c r="E1660" s="422" t="s">
        <v>12805</v>
      </c>
      <c r="F1660" s="423"/>
      <c r="G1660" s="423"/>
      <c r="H1660" s="423"/>
      <c r="I1660" s="423"/>
      <c r="J1660" s="424"/>
      <c r="K1660" s="463"/>
      <c r="L1660" s="121"/>
      <c r="M1660" s="192"/>
      <c r="N1660" s="193"/>
    </row>
    <row r="1661" spans="2:14">
      <c r="B1661" s="358"/>
      <c r="C1661" s="64">
        <v>94499</v>
      </c>
      <c r="D1661" s="64" t="s">
        <v>11</v>
      </c>
      <c r="E1661" s="422" t="s">
        <v>12806</v>
      </c>
      <c r="F1661" s="423"/>
      <c r="G1661" s="423"/>
      <c r="H1661" s="423"/>
      <c r="I1661" s="423"/>
      <c r="J1661" s="424"/>
      <c r="K1661" s="463">
        <v>3</v>
      </c>
      <c r="L1661" s="121"/>
      <c r="M1661" s="192"/>
      <c r="N1661" s="193"/>
    </row>
    <row r="1662" spans="2:14" s="268" customFormat="1">
      <c r="B1662" s="362"/>
      <c r="C1662" s="171"/>
      <c r="D1662" s="171"/>
      <c r="E1662" s="648" t="s">
        <v>12807</v>
      </c>
      <c r="F1662" s="649"/>
      <c r="G1662" s="649"/>
      <c r="H1662" s="649"/>
      <c r="I1662" s="649"/>
      <c r="J1662" s="650"/>
      <c r="K1662" s="458"/>
      <c r="L1662" s="107"/>
      <c r="M1662" s="274"/>
      <c r="N1662" s="275"/>
    </row>
    <row r="1663" spans="2:14" s="268" customFormat="1">
      <c r="B1663" s="362"/>
      <c r="C1663" s="584" t="str">
        <f>'3-COMPO.ADM.PRF '!B150</f>
        <v>COMP 012</v>
      </c>
      <c r="D1663" s="171" t="s">
        <v>6992</v>
      </c>
      <c r="E1663" s="648" t="s">
        <v>12790</v>
      </c>
      <c r="F1663" s="649"/>
      <c r="G1663" s="649"/>
      <c r="H1663" s="649"/>
      <c r="I1663" s="649"/>
      <c r="J1663" s="650"/>
      <c r="K1663" s="458">
        <v>1</v>
      </c>
      <c r="L1663" s="107"/>
      <c r="M1663" s="274"/>
      <c r="N1663" s="275"/>
    </row>
    <row r="1664" spans="2:14" s="268" customFormat="1">
      <c r="B1664" s="362"/>
      <c r="C1664" s="171">
        <v>94496</v>
      </c>
      <c r="D1664" s="171" t="s">
        <v>11</v>
      </c>
      <c r="E1664" s="648" t="s">
        <v>12808</v>
      </c>
      <c r="F1664" s="649"/>
      <c r="G1664" s="649"/>
      <c r="H1664" s="649"/>
      <c r="I1664" s="649"/>
      <c r="J1664" s="650"/>
      <c r="K1664" s="458"/>
      <c r="L1664" s="107"/>
      <c r="M1664" s="274"/>
      <c r="N1664" s="275"/>
    </row>
    <row r="1665" spans="2:14" s="268" customFormat="1">
      <c r="B1665" s="362"/>
      <c r="C1665" s="171">
        <v>94498</v>
      </c>
      <c r="D1665" s="171" t="s">
        <v>11</v>
      </c>
      <c r="E1665" s="648" t="s">
        <v>12809</v>
      </c>
      <c r="F1665" s="649"/>
      <c r="G1665" s="649"/>
      <c r="H1665" s="649"/>
      <c r="I1665" s="649"/>
      <c r="J1665" s="650"/>
      <c r="K1665" s="458">
        <v>2</v>
      </c>
      <c r="L1665" s="107"/>
      <c r="M1665" s="274"/>
      <c r="N1665" s="275"/>
    </row>
    <row r="1666" spans="2:14" s="268" customFormat="1">
      <c r="B1666" s="362"/>
      <c r="C1666" s="171"/>
      <c r="D1666" s="171"/>
      <c r="E1666" s="648" t="s">
        <v>12810</v>
      </c>
      <c r="F1666" s="649"/>
      <c r="G1666" s="649"/>
      <c r="H1666" s="649"/>
      <c r="I1666" s="649"/>
      <c r="J1666" s="650"/>
      <c r="K1666" s="458"/>
      <c r="L1666" s="107"/>
      <c r="M1666" s="274"/>
      <c r="N1666" s="275"/>
    </row>
    <row r="1667" spans="2:14" s="268" customFormat="1" hidden="1">
      <c r="B1667" s="362"/>
      <c r="C1667" s="171">
        <v>94794</v>
      </c>
      <c r="D1667" s="171" t="s">
        <v>11</v>
      </c>
      <c r="E1667" s="648" t="s">
        <v>12811</v>
      </c>
      <c r="F1667" s="649"/>
      <c r="G1667" s="649"/>
      <c r="H1667" s="649"/>
      <c r="I1667" s="649"/>
      <c r="J1667" s="650"/>
      <c r="K1667" s="458">
        <v>0</v>
      </c>
      <c r="L1667" s="107"/>
      <c r="M1667" s="651"/>
      <c r="N1667" s="275"/>
    </row>
    <row r="1668" spans="2:14" s="268" customFormat="1">
      <c r="B1668" s="362"/>
      <c r="C1668" s="171">
        <v>94793</v>
      </c>
      <c r="D1668" s="171" t="s">
        <v>11</v>
      </c>
      <c r="E1668" s="648" t="s">
        <v>12808</v>
      </c>
      <c r="F1668" s="649"/>
      <c r="G1668" s="649"/>
      <c r="H1668" s="649"/>
      <c r="I1668" s="649"/>
      <c r="J1668" s="650"/>
      <c r="K1668" s="458">
        <v>1</v>
      </c>
      <c r="L1668" s="107"/>
      <c r="M1668" s="651"/>
      <c r="N1668" s="275"/>
    </row>
    <row r="1669" spans="2:14" s="268" customFormat="1">
      <c r="B1669" s="362"/>
      <c r="C1669" s="171">
        <v>89986</v>
      </c>
      <c r="D1669" s="171" t="s">
        <v>11</v>
      </c>
      <c r="E1669" s="648" t="s">
        <v>12812</v>
      </c>
      <c r="F1669" s="649"/>
      <c r="G1669" s="649"/>
      <c r="H1669" s="649"/>
      <c r="I1669" s="649"/>
      <c r="J1669" s="650"/>
      <c r="K1669" s="458">
        <v>1</v>
      </c>
      <c r="L1669" s="107"/>
      <c r="M1669" s="274"/>
      <c r="N1669" s="275"/>
    </row>
    <row r="1670" spans="2:14" s="268" customFormat="1">
      <c r="B1670" s="362"/>
      <c r="C1670" s="171">
        <v>89987</v>
      </c>
      <c r="D1670" s="171" t="s">
        <v>11</v>
      </c>
      <c r="E1670" s="648" t="s">
        <v>12790</v>
      </c>
      <c r="F1670" s="649"/>
      <c r="G1670" s="649"/>
      <c r="H1670" s="649"/>
      <c r="I1670" s="649"/>
      <c r="J1670" s="650"/>
      <c r="K1670" s="458">
        <v>1</v>
      </c>
      <c r="L1670" s="107"/>
      <c r="M1670" s="274"/>
      <c r="N1670" s="275"/>
    </row>
    <row r="1671" spans="2:14" s="268" customFormat="1">
      <c r="B1671" s="362"/>
      <c r="C1671" s="171"/>
      <c r="D1671" s="171"/>
      <c r="E1671" s="648" t="s">
        <v>12813</v>
      </c>
      <c r="F1671" s="649"/>
      <c r="G1671" s="649"/>
      <c r="H1671" s="649"/>
      <c r="I1671" s="649"/>
      <c r="J1671" s="650"/>
      <c r="K1671" s="458"/>
      <c r="L1671" s="107"/>
      <c r="M1671" s="274"/>
      <c r="N1671" s="275"/>
    </row>
    <row r="1672" spans="2:14" s="268" customFormat="1">
      <c r="B1672" s="362"/>
      <c r="C1672" s="171">
        <v>40729</v>
      </c>
      <c r="D1672" s="171" t="s">
        <v>11</v>
      </c>
      <c r="E1672" s="648" t="s">
        <v>12811</v>
      </c>
      <c r="F1672" s="649"/>
      <c r="G1672" s="649"/>
      <c r="H1672" s="649"/>
      <c r="I1672" s="649"/>
      <c r="J1672" s="650"/>
      <c r="K1672" s="458">
        <v>17</v>
      </c>
      <c r="L1672" s="107"/>
      <c r="M1672" s="274"/>
      <c r="N1672" s="275"/>
    </row>
    <row r="1673" spans="2:14" s="268" customFormat="1">
      <c r="B1673" s="362"/>
      <c r="C1673" s="171"/>
      <c r="D1673" s="171"/>
      <c r="E1673" s="648" t="s">
        <v>12814</v>
      </c>
      <c r="F1673" s="649"/>
      <c r="G1673" s="649"/>
      <c r="H1673" s="649"/>
      <c r="I1673" s="649"/>
      <c r="J1673" s="650"/>
      <c r="K1673" s="458"/>
      <c r="L1673" s="107"/>
      <c r="M1673" s="274"/>
      <c r="N1673" s="275"/>
    </row>
    <row r="1674" spans="2:14" s="268" customFormat="1">
      <c r="B1674" s="362"/>
      <c r="C1674" s="652" t="str">
        <f>'3-COMPO.ADM.PRF '!B160</f>
        <v>COMP 01</v>
      </c>
      <c r="D1674" s="50" t="s">
        <v>6992</v>
      </c>
      <c r="E1674" s="648" t="s">
        <v>12811</v>
      </c>
      <c r="F1674" s="649"/>
      <c r="G1674" s="649"/>
      <c r="H1674" s="649"/>
      <c r="I1674" s="649"/>
      <c r="J1674" s="650"/>
      <c r="K1674" s="458">
        <v>17</v>
      </c>
      <c r="L1674" s="107"/>
      <c r="M1674" s="274"/>
      <c r="N1674" s="275"/>
    </row>
    <row r="1675" spans="2:14" s="268" customFormat="1">
      <c r="B1675" s="362"/>
      <c r="C1675" s="171"/>
      <c r="D1675" s="171"/>
      <c r="E1675" s="648" t="s">
        <v>12815</v>
      </c>
      <c r="F1675" s="649"/>
      <c r="G1675" s="649"/>
      <c r="H1675" s="649"/>
      <c r="I1675" s="649"/>
      <c r="J1675" s="650"/>
      <c r="K1675" s="458"/>
      <c r="L1675" s="107"/>
      <c r="M1675" s="274"/>
      <c r="N1675" s="275"/>
    </row>
    <row r="1676" spans="2:14" s="268" customFormat="1">
      <c r="B1676" s="362"/>
      <c r="C1676" s="171">
        <v>86884</v>
      </c>
      <c r="D1676" s="171" t="s">
        <v>11</v>
      </c>
      <c r="E1676" s="648" t="s">
        <v>12816</v>
      </c>
      <c r="F1676" s="649"/>
      <c r="G1676" s="649"/>
      <c r="H1676" s="649"/>
      <c r="I1676" s="649"/>
      <c r="J1676" s="650"/>
      <c r="K1676" s="458">
        <v>14</v>
      </c>
      <c r="L1676" s="107"/>
      <c r="M1676" s="274"/>
      <c r="N1676" s="275"/>
    </row>
    <row r="1677" spans="2:14" s="268" customFormat="1">
      <c r="B1677" s="362"/>
      <c r="C1677" s="171"/>
      <c r="D1677" s="171"/>
      <c r="E1677" s="648" t="s">
        <v>12817</v>
      </c>
      <c r="F1677" s="649"/>
      <c r="G1677" s="649"/>
      <c r="H1677" s="649"/>
      <c r="I1677" s="649"/>
      <c r="J1677" s="650"/>
      <c r="K1677" s="458"/>
      <c r="L1677" s="107"/>
      <c r="M1677" s="274"/>
      <c r="N1677" s="275"/>
    </row>
    <row r="1678" spans="2:14" s="268" customFormat="1">
      <c r="B1678" s="362"/>
      <c r="C1678" s="584" t="str">
        <f>'3-COMPO.ADM.PRF '!B165</f>
        <v>COMP 014</v>
      </c>
      <c r="D1678" s="50" t="s">
        <v>6992</v>
      </c>
      <c r="E1678" s="648" t="s">
        <v>12818</v>
      </c>
      <c r="F1678" s="649"/>
      <c r="G1678" s="649"/>
      <c r="H1678" s="649"/>
      <c r="I1678" s="649"/>
      <c r="J1678" s="650"/>
      <c r="K1678" s="458">
        <v>17</v>
      </c>
      <c r="L1678" s="107"/>
      <c r="M1678" s="274"/>
      <c r="N1678" s="275"/>
    </row>
    <row r="1679" spans="2:14" s="268" customFormat="1">
      <c r="B1679" s="362"/>
      <c r="C1679" s="171"/>
      <c r="D1679" s="171"/>
      <c r="E1679" s="648" t="s">
        <v>12819</v>
      </c>
      <c r="F1679" s="649"/>
      <c r="G1679" s="649"/>
      <c r="H1679" s="649"/>
      <c r="I1679" s="649"/>
      <c r="J1679" s="650"/>
      <c r="K1679" s="458"/>
      <c r="L1679" s="107"/>
      <c r="M1679" s="274"/>
      <c r="N1679" s="275"/>
    </row>
    <row r="1680" spans="2:14" s="268" customFormat="1">
      <c r="B1680" s="362"/>
      <c r="C1680" s="584" t="str">
        <f>'3-COMPO.ADM.PRF '!B170</f>
        <v>COMP 015</v>
      </c>
      <c r="D1680" s="50" t="s">
        <v>6992</v>
      </c>
      <c r="E1680" s="648" t="s">
        <v>12818</v>
      </c>
      <c r="F1680" s="649"/>
      <c r="G1680" s="649"/>
      <c r="H1680" s="649"/>
      <c r="I1680" s="649"/>
      <c r="J1680" s="650"/>
      <c r="K1680" s="458">
        <v>17</v>
      </c>
      <c r="L1680" s="107"/>
      <c r="M1680" s="274"/>
      <c r="N1680" s="275"/>
    </row>
    <row r="1681" spans="2:14" s="268" customFormat="1">
      <c r="B1681" s="362"/>
      <c r="C1681" s="171"/>
      <c r="D1681" s="171"/>
      <c r="E1681" s="648" t="s">
        <v>12820</v>
      </c>
      <c r="F1681" s="649"/>
      <c r="G1681" s="649"/>
      <c r="H1681" s="649"/>
      <c r="I1681" s="649"/>
      <c r="J1681" s="650"/>
      <c r="K1681" s="458"/>
      <c r="L1681" s="107"/>
      <c r="M1681" s="274"/>
      <c r="N1681" s="275"/>
    </row>
    <row r="1682" spans="2:14" s="268" customFormat="1">
      <c r="B1682" s="362"/>
      <c r="C1682" s="171">
        <v>89422</v>
      </c>
      <c r="D1682" s="171" t="s">
        <v>11</v>
      </c>
      <c r="E1682" s="653" t="s">
        <v>13626</v>
      </c>
      <c r="F1682" s="649"/>
      <c r="G1682" s="649"/>
      <c r="H1682" s="649"/>
      <c r="I1682" s="649"/>
      <c r="J1682" s="650"/>
      <c r="K1682" s="458">
        <v>1</v>
      </c>
      <c r="L1682" s="107"/>
      <c r="M1682" s="274"/>
      <c r="N1682" s="275"/>
    </row>
    <row r="1683" spans="2:14" s="268" customFormat="1">
      <c r="B1683" s="362"/>
      <c r="C1683" s="584" t="str">
        <f>'3-COMPO.ADM.PRF '!B175</f>
        <v>CP-HID-016</v>
      </c>
      <c r="D1683" s="171" t="s">
        <v>6992</v>
      </c>
      <c r="E1683" s="653" t="s">
        <v>13627</v>
      </c>
      <c r="F1683" s="649"/>
      <c r="G1683" s="649"/>
      <c r="H1683" s="649"/>
      <c r="I1683" s="649"/>
      <c r="J1683" s="650"/>
      <c r="K1683" s="458">
        <v>2</v>
      </c>
      <c r="L1683" s="107"/>
      <c r="M1683" s="274"/>
      <c r="N1683" s="275"/>
    </row>
    <row r="1684" spans="2:14" s="268" customFormat="1" hidden="1">
      <c r="B1684" s="362"/>
      <c r="C1684" s="171">
        <v>89422</v>
      </c>
      <c r="D1684" s="171" t="s">
        <v>11</v>
      </c>
      <c r="E1684" s="648" t="s">
        <v>12821</v>
      </c>
      <c r="F1684" s="649"/>
      <c r="G1684" s="649"/>
      <c r="H1684" s="649"/>
      <c r="I1684" s="649"/>
      <c r="J1684" s="650"/>
      <c r="K1684" s="458">
        <v>0</v>
      </c>
      <c r="L1684" s="107"/>
      <c r="M1684" s="274"/>
      <c r="N1684" s="275"/>
    </row>
    <row r="1685" spans="2:14" s="268" customFormat="1" hidden="1">
      <c r="B1685" s="362"/>
      <c r="C1685" s="171">
        <v>95141</v>
      </c>
      <c r="D1685" s="171" t="s">
        <v>11</v>
      </c>
      <c r="E1685" s="648" t="s">
        <v>12793</v>
      </c>
      <c r="F1685" s="649"/>
      <c r="G1685" s="649"/>
      <c r="H1685" s="649"/>
      <c r="I1685" s="649"/>
      <c r="J1685" s="650"/>
      <c r="K1685" s="458">
        <v>0</v>
      </c>
      <c r="L1685" s="107"/>
      <c r="M1685" s="274"/>
      <c r="N1685" s="275"/>
    </row>
    <row r="1686" spans="2:14" s="268" customFormat="1">
      <c r="B1686" s="362"/>
      <c r="C1686" s="171">
        <v>94785</v>
      </c>
      <c r="D1686" s="171" t="s">
        <v>11</v>
      </c>
      <c r="E1686" s="648" t="s">
        <v>12822</v>
      </c>
      <c r="F1686" s="649"/>
      <c r="G1686" s="649"/>
      <c r="H1686" s="649"/>
      <c r="I1686" s="649"/>
      <c r="J1686" s="650"/>
      <c r="K1686" s="458">
        <v>1</v>
      </c>
      <c r="L1686" s="107"/>
      <c r="M1686" s="274"/>
      <c r="N1686" s="275"/>
    </row>
    <row r="1687" spans="2:14" s="268" customFormat="1" hidden="1">
      <c r="B1687" s="362"/>
      <c r="C1687" s="171">
        <v>94786</v>
      </c>
      <c r="D1687" s="171" t="s">
        <v>11</v>
      </c>
      <c r="E1687" s="648" t="s">
        <v>12823</v>
      </c>
      <c r="F1687" s="649"/>
      <c r="G1687" s="649"/>
      <c r="H1687" s="649"/>
      <c r="I1687" s="649"/>
      <c r="J1687" s="650"/>
      <c r="K1687" s="458">
        <v>0</v>
      </c>
      <c r="L1687" s="107"/>
      <c r="M1687" s="274"/>
      <c r="N1687" s="275"/>
    </row>
    <row r="1688" spans="2:14" s="268" customFormat="1">
      <c r="B1688" s="362"/>
      <c r="C1688" s="171">
        <v>94789</v>
      </c>
      <c r="D1688" s="171" t="s">
        <v>11</v>
      </c>
      <c r="E1688" s="648" t="s">
        <v>12824</v>
      </c>
      <c r="F1688" s="649"/>
      <c r="G1688" s="649"/>
      <c r="H1688" s="649"/>
      <c r="I1688" s="649"/>
      <c r="J1688" s="650"/>
      <c r="K1688" s="458">
        <v>1</v>
      </c>
      <c r="L1688" s="107"/>
      <c r="M1688" s="274"/>
      <c r="N1688" s="275"/>
    </row>
    <row r="1689" spans="2:14" s="268" customFormat="1">
      <c r="B1689" s="362"/>
      <c r="C1689" s="171"/>
      <c r="D1689" s="171"/>
      <c r="E1689" s="648" t="s">
        <v>12794</v>
      </c>
      <c r="F1689" s="649"/>
      <c r="G1689" s="649"/>
      <c r="H1689" s="649"/>
      <c r="I1689" s="649"/>
      <c r="J1689" s="650"/>
      <c r="K1689" s="458"/>
      <c r="L1689" s="107"/>
      <c r="M1689" s="274"/>
      <c r="N1689" s="275"/>
    </row>
    <row r="1690" spans="2:14" s="268" customFormat="1">
      <c r="B1690" s="362"/>
      <c r="C1690" s="171">
        <v>89436</v>
      </c>
      <c r="D1690" s="171" t="s">
        <v>11</v>
      </c>
      <c r="E1690" s="648" t="s">
        <v>12822</v>
      </c>
      <c r="F1690" s="649"/>
      <c r="G1690" s="649"/>
      <c r="H1690" s="649"/>
      <c r="I1690" s="649"/>
      <c r="J1690" s="650"/>
      <c r="K1690" s="458">
        <v>8</v>
      </c>
      <c r="L1690" s="107"/>
      <c r="M1690" s="274"/>
      <c r="N1690" s="275"/>
    </row>
    <row r="1691" spans="2:14" s="268" customFormat="1" hidden="1">
      <c r="B1691" s="362"/>
      <c r="C1691" s="171">
        <v>89376</v>
      </c>
      <c r="D1691" s="171" t="s">
        <v>11</v>
      </c>
      <c r="E1691" s="648" t="s">
        <v>12821</v>
      </c>
      <c r="F1691" s="649"/>
      <c r="G1691" s="649"/>
      <c r="H1691" s="649"/>
      <c r="I1691" s="649"/>
      <c r="J1691" s="650"/>
      <c r="K1691" s="458">
        <v>0</v>
      </c>
      <c r="L1691" s="107"/>
      <c r="M1691" s="274"/>
      <c r="N1691" s="275"/>
    </row>
    <row r="1692" spans="2:14" s="268" customFormat="1">
      <c r="B1692" s="362"/>
      <c r="C1692" s="171">
        <v>89538</v>
      </c>
      <c r="D1692" s="171" t="s">
        <v>11</v>
      </c>
      <c r="E1692" s="648" t="s">
        <v>12793</v>
      </c>
      <c r="F1692" s="649"/>
      <c r="G1692" s="649"/>
      <c r="H1692" s="649"/>
      <c r="I1692" s="649"/>
      <c r="J1692" s="650"/>
      <c r="K1692" s="458">
        <v>7</v>
      </c>
      <c r="L1692" s="107"/>
      <c r="M1692" s="274"/>
      <c r="N1692" s="275"/>
    </row>
    <row r="1693" spans="2:14" s="268" customFormat="1">
      <c r="B1693" s="362"/>
      <c r="C1693" s="171">
        <v>89572</v>
      </c>
      <c r="D1693" s="171" t="s">
        <v>11</v>
      </c>
      <c r="E1693" s="648" t="s">
        <v>12823</v>
      </c>
      <c r="F1693" s="649"/>
      <c r="G1693" s="649"/>
      <c r="H1693" s="649"/>
      <c r="I1693" s="649"/>
      <c r="J1693" s="650"/>
      <c r="K1693" s="458">
        <v>2</v>
      </c>
      <c r="L1693" s="107"/>
      <c r="M1693" s="274"/>
      <c r="N1693" s="275"/>
    </row>
    <row r="1694" spans="2:14" s="268" customFormat="1">
      <c r="B1694" s="362"/>
      <c r="C1694" s="171">
        <v>89595</v>
      </c>
      <c r="D1694" s="171" t="s">
        <v>11</v>
      </c>
      <c r="E1694" s="648" t="s">
        <v>13629</v>
      </c>
      <c r="F1694" s="649"/>
      <c r="G1694" s="649"/>
      <c r="H1694" s="649"/>
      <c r="I1694" s="649"/>
      <c r="J1694" s="650"/>
      <c r="K1694" s="458">
        <v>10</v>
      </c>
      <c r="L1694" s="107"/>
      <c r="M1694" s="274"/>
      <c r="N1694" s="275"/>
    </row>
    <row r="1695" spans="2:14" s="268" customFormat="1">
      <c r="B1695" s="362"/>
      <c r="C1695" s="171">
        <v>89596</v>
      </c>
      <c r="D1695" s="171" t="s">
        <v>11</v>
      </c>
      <c r="E1695" s="648" t="s">
        <v>12825</v>
      </c>
      <c r="F1695" s="649"/>
      <c r="G1695" s="649"/>
      <c r="H1695" s="649"/>
      <c r="I1695" s="649"/>
      <c r="J1695" s="650"/>
      <c r="K1695" s="458">
        <v>13</v>
      </c>
      <c r="L1695" s="107"/>
      <c r="M1695" s="274"/>
      <c r="N1695" s="275"/>
    </row>
    <row r="1696" spans="2:14" s="268" customFormat="1">
      <c r="B1696" s="362"/>
      <c r="C1696" s="171">
        <v>89610</v>
      </c>
      <c r="D1696" s="171" t="s">
        <v>11</v>
      </c>
      <c r="E1696" s="648" t="s">
        <v>12826</v>
      </c>
      <c r="F1696" s="649"/>
      <c r="G1696" s="649"/>
      <c r="H1696" s="649"/>
      <c r="I1696" s="649"/>
      <c r="J1696" s="650"/>
      <c r="K1696" s="458">
        <v>2</v>
      </c>
      <c r="L1696" s="107"/>
      <c r="M1696" s="274"/>
      <c r="N1696" s="275"/>
    </row>
    <row r="1697" spans="2:14" s="268" customFormat="1">
      <c r="B1697" s="362"/>
      <c r="C1697" s="171">
        <v>89613</v>
      </c>
      <c r="D1697" s="171" t="s">
        <v>11</v>
      </c>
      <c r="E1697" s="648" t="s">
        <v>12824</v>
      </c>
      <c r="F1697" s="649"/>
      <c r="G1697" s="649"/>
      <c r="H1697" s="649"/>
      <c r="I1697" s="649"/>
      <c r="J1697" s="650"/>
      <c r="K1697" s="458">
        <v>4</v>
      </c>
      <c r="L1697" s="107"/>
      <c r="M1697" s="274"/>
      <c r="N1697" s="275"/>
    </row>
    <row r="1698" spans="2:14" s="268" customFormat="1">
      <c r="B1698" s="362"/>
      <c r="C1698" s="171"/>
      <c r="D1698" s="171"/>
      <c r="E1698" s="648" t="s">
        <v>12807</v>
      </c>
      <c r="F1698" s="649"/>
      <c r="G1698" s="649"/>
      <c r="H1698" s="649"/>
      <c r="I1698" s="649"/>
      <c r="J1698" s="650"/>
      <c r="K1698" s="458"/>
      <c r="L1698" s="107"/>
      <c r="M1698" s="274"/>
      <c r="N1698" s="275"/>
    </row>
    <row r="1699" spans="2:14" s="268" customFormat="1">
      <c r="B1699" s="362"/>
      <c r="C1699" s="171">
        <v>94494</v>
      </c>
      <c r="D1699" s="171" t="s">
        <v>11</v>
      </c>
      <c r="E1699" s="648" t="s">
        <v>13630</v>
      </c>
      <c r="F1699" s="649"/>
      <c r="G1699" s="649"/>
      <c r="H1699" s="649"/>
      <c r="I1699" s="649"/>
      <c r="J1699" s="650"/>
      <c r="K1699" s="458">
        <v>3</v>
      </c>
      <c r="L1699" s="107"/>
      <c r="M1699" s="274"/>
      <c r="N1699" s="275"/>
    </row>
    <row r="1700" spans="2:14" s="268" customFormat="1">
      <c r="B1700" s="362"/>
      <c r="C1700" s="171">
        <v>94495</v>
      </c>
      <c r="D1700" s="171" t="s">
        <v>11</v>
      </c>
      <c r="E1700" s="648" t="s">
        <v>13631</v>
      </c>
      <c r="F1700" s="649"/>
      <c r="G1700" s="649"/>
      <c r="H1700" s="649"/>
      <c r="I1700" s="649"/>
      <c r="J1700" s="650"/>
      <c r="K1700" s="458">
        <v>3</v>
      </c>
      <c r="L1700" s="107"/>
      <c r="M1700" s="274"/>
      <c r="N1700" s="275"/>
    </row>
    <row r="1701" spans="2:14" s="268" customFormat="1">
      <c r="B1701" s="362"/>
      <c r="C1701" s="171">
        <v>94497</v>
      </c>
      <c r="D1701" s="171" t="s">
        <v>11</v>
      </c>
      <c r="E1701" s="648" t="s">
        <v>13632</v>
      </c>
      <c r="F1701" s="649"/>
      <c r="G1701" s="649"/>
      <c r="H1701" s="649"/>
      <c r="I1701" s="649"/>
      <c r="J1701" s="650"/>
      <c r="K1701" s="458">
        <v>3</v>
      </c>
      <c r="L1701" s="107"/>
      <c r="M1701" s="274"/>
      <c r="N1701" s="275"/>
    </row>
    <row r="1702" spans="2:14" s="268" customFormat="1">
      <c r="B1702" s="362"/>
      <c r="C1702" s="171"/>
      <c r="D1702" s="171"/>
      <c r="E1702" s="648" t="s">
        <v>12827</v>
      </c>
      <c r="F1702" s="649"/>
      <c r="G1702" s="649"/>
      <c r="H1702" s="649"/>
      <c r="I1702" s="649"/>
      <c r="J1702" s="650"/>
      <c r="K1702" s="458"/>
      <c r="L1702" s="107"/>
      <c r="M1702" s="274"/>
      <c r="N1702" s="275"/>
    </row>
    <row r="1703" spans="2:14" s="268" customFormat="1">
      <c r="B1703" s="362"/>
      <c r="C1703" s="584" t="str">
        <f>'3-COMPO.ADM.PRF '!B183</f>
        <v>COMP 016</v>
      </c>
      <c r="D1703" s="50" t="s">
        <v>6992</v>
      </c>
      <c r="E1703" s="653" t="s">
        <v>13633</v>
      </c>
      <c r="F1703" s="649"/>
      <c r="G1703" s="649"/>
      <c r="H1703" s="649"/>
      <c r="I1703" s="649"/>
      <c r="J1703" s="650"/>
      <c r="K1703" s="127">
        <v>1</v>
      </c>
      <c r="L1703" s="107"/>
      <c r="M1703" s="274"/>
      <c r="N1703" s="275"/>
    </row>
    <row r="1704" spans="2:14" s="268" customFormat="1">
      <c r="B1704" s="362"/>
      <c r="C1704" s="584" t="str">
        <f>'3-COMPO.ADM.PRF '!B191</f>
        <v>COMP 017</v>
      </c>
      <c r="D1704" s="50" t="s">
        <v>6992</v>
      </c>
      <c r="E1704" s="648" t="s">
        <v>12832</v>
      </c>
      <c r="F1704" s="649"/>
      <c r="G1704" s="649"/>
      <c r="H1704" s="649"/>
      <c r="I1704" s="649"/>
      <c r="J1704" s="650"/>
      <c r="K1704" s="127">
        <v>1</v>
      </c>
      <c r="L1704" s="107"/>
      <c r="M1704" s="274"/>
      <c r="N1704" s="275"/>
    </row>
    <row r="1705" spans="2:14" s="268" customFormat="1">
      <c r="B1705" s="362"/>
      <c r="C1705" s="584" t="str">
        <f>'3-COMPO.ADM.PRF '!B199</f>
        <v>COMP 018</v>
      </c>
      <c r="D1705" s="50" t="s">
        <v>6992</v>
      </c>
      <c r="E1705" s="648" t="s">
        <v>13634</v>
      </c>
      <c r="F1705" s="649"/>
      <c r="G1705" s="649"/>
      <c r="H1705" s="649"/>
      <c r="I1705" s="649"/>
      <c r="J1705" s="650"/>
      <c r="K1705" s="127">
        <v>1</v>
      </c>
      <c r="L1705" s="107"/>
      <c r="M1705" s="274"/>
      <c r="N1705" s="275"/>
    </row>
    <row r="1706" spans="2:14" s="268" customFormat="1">
      <c r="B1706" s="362"/>
      <c r="C1706" s="584" t="str">
        <f>'3-COMPO.ADM.PRF '!B207</f>
        <v>COMP 019</v>
      </c>
      <c r="D1706" s="50" t="s">
        <v>6992</v>
      </c>
      <c r="E1706" s="648" t="s">
        <v>13635</v>
      </c>
      <c r="F1706" s="649"/>
      <c r="G1706" s="649"/>
      <c r="H1706" s="649"/>
      <c r="I1706" s="649"/>
      <c r="J1706" s="650"/>
      <c r="K1706" s="127">
        <v>1</v>
      </c>
      <c r="L1706" s="107"/>
      <c r="M1706" s="274"/>
      <c r="N1706" s="275"/>
    </row>
    <row r="1707" spans="2:14" s="268" customFormat="1" hidden="1">
      <c r="B1707" s="362"/>
      <c r="C1707" s="584" t="str">
        <f>'3-COMPO.ADM.PRF '!B215</f>
        <v>COMP 020</v>
      </c>
      <c r="D1707" s="50" t="s">
        <v>6992</v>
      </c>
      <c r="E1707" s="648" t="s">
        <v>12828</v>
      </c>
      <c r="F1707" s="649"/>
      <c r="G1707" s="649"/>
      <c r="H1707" s="649"/>
      <c r="I1707" s="649"/>
      <c r="J1707" s="650"/>
      <c r="K1707" s="458">
        <v>0</v>
      </c>
      <c r="L1707" s="107"/>
      <c r="M1707" s="274"/>
      <c r="N1707" s="275"/>
    </row>
    <row r="1708" spans="2:14" hidden="1">
      <c r="B1708" s="358"/>
      <c r="C1708" s="176" t="str">
        <f>'3-COMPO.ADM.PRF '!B223</f>
        <v>COMP 021</v>
      </c>
      <c r="D1708" s="142" t="s">
        <v>6992</v>
      </c>
      <c r="E1708" s="422" t="s">
        <v>12829</v>
      </c>
      <c r="F1708" s="423"/>
      <c r="G1708" s="423"/>
      <c r="H1708" s="423"/>
      <c r="I1708" s="423"/>
      <c r="J1708" s="424"/>
      <c r="K1708" s="463">
        <v>0</v>
      </c>
      <c r="L1708" s="382"/>
      <c r="M1708" s="192"/>
      <c r="N1708" s="193"/>
    </row>
    <row r="1709" spans="2:14" hidden="1">
      <c r="B1709" s="358"/>
      <c r="C1709" s="176" t="str">
        <f>'3-COMPO.ADM.PRF '!B231</f>
        <v>COMP 022</v>
      </c>
      <c r="D1709" s="142" t="s">
        <v>6992</v>
      </c>
      <c r="E1709" s="422" t="s">
        <v>12830</v>
      </c>
      <c r="F1709" s="423"/>
      <c r="G1709" s="423"/>
      <c r="H1709" s="423"/>
      <c r="I1709" s="423"/>
      <c r="J1709" s="424"/>
      <c r="K1709" s="463">
        <v>0</v>
      </c>
      <c r="L1709" s="382"/>
      <c r="M1709" s="192"/>
      <c r="N1709" s="193"/>
    </row>
    <row r="1710" spans="2:14" hidden="1">
      <c r="B1710" s="358"/>
      <c r="C1710" s="64"/>
      <c r="D1710" s="64"/>
      <c r="E1710" s="422" t="s">
        <v>12831</v>
      </c>
      <c r="F1710" s="423"/>
      <c r="G1710" s="423"/>
      <c r="H1710" s="423"/>
      <c r="I1710" s="423"/>
      <c r="J1710" s="424"/>
      <c r="K1710" s="463"/>
      <c r="L1710" s="382"/>
      <c r="M1710" s="192"/>
      <c r="N1710" s="193"/>
    </row>
    <row r="1711" spans="2:14" hidden="1">
      <c r="B1711" s="358"/>
      <c r="C1711" s="176" t="str">
        <f>'3-COMPO.ADM.PRF '!B239</f>
        <v>COMP 023</v>
      </c>
      <c r="D1711" s="142" t="s">
        <v>6992</v>
      </c>
      <c r="E1711" s="422" t="s">
        <v>12832</v>
      </c>
      <c r="F1711" s="423"/>
      <c r="G1711" s="423"/>
      <c r="H1711" s="423"/>
      <c r="I1711" s="423"/>
      <c r="J1711" s="424"/>
      <c r="K1711" s="463">
        <v>0</v>
      </c>
      <c r="L1711" s="382"/>
      <c r="M1711" s="192"/>
      <c r="N1711" s="193"/>
    </row>
    <row r="1712" spans="2:14" hidden="1">
      <c r="B1712" s="358"/>
      <c r="C1712" s="176" t="str">
        <f>'3-COMPO.ADM.PRF '!B247</f>
        <v>COMP 024</v>
      </c>
      <c r="D1712" s="142" t="s">
        <v>6992</v>
      </c>
      <c r="E1712" s="422" t="s">
        <v>12829</v>
      </c>
      <c r="F1712" s="423"/>
      <c r="G1712" s="423"/>
      <c r="H1712" s="423"/>
      <c r="I1712" s="423"/>
      <c r="J1712" s="424"/>
      <c r="K1712" s="463">
        <v>0</v>
      </c>
      <c r="L1712" s="382"/>
      <c r="M1712" s="192"/>
      <c r="N1712" s="193"/>
    </row>
    <row r="1713" spans="2:14" hidden="1">
      <c r="B1713" s="358"/>
      <c r="C1713" s="176" t="str">
        <f>'3-COMPO.ADM.PRF '!B255</f>
        <v>COMP 025</v>
      </c>
      <c r="D1713" s="142" t="s">
        <v>6992</v>
      </c>
      <c r="E1713" s="422" t="s">
        <v>12833</v>
      </c>
      <c r="F1713" s="423"/>
      <c r="G1713" s="423"/>
      <c r="H1713" s="423"/>
      <c r="I1713" s="423"/>
      <c r="J1713" s="424"/>
      <c r="K1713" s="463">
        <v>0</v>
      </c>
      <c r="L1713" s="382"/>
      <c r="M1713" s="192"/>
      <c r="N1713" s="193"/>
    </row>
    <row r="1714" spans="2:14" hidden="1">
      <c r="B1714" s="358"/>
      <c r="C1714" s="176"/>
      <c r="D1714" s="142"/>
      <c r="E1714" s="422" t="s">
        <v>13639</v>
      </c>
      <c r="F1714" s="423"/>
      <c r="G1714" s="423"/>
      <c r="H1714" s="423"/>
      <c r="I1714" s="423"/>
      <c r="J1714" s="424"/>
      <c r="K1714" s="463"/>
      <c r="L1714" s="594"/>
      <c r="M1714" s="192"/>
      <c r="N1714" s="193"/>
    </row>
    <row r="1715" spans="2:14">
      <c r="B1715" s="358"/>
      <c r="C1715" s="176">
        <v>94677</v>
      </c>
      <c r="D1715" s="142" t="s">
        <v>11</v>
      </c>
      <c r="E1715" s="422" t="s">
        <v>13640</v>
      </c>
      <c r="F1715" s="423"/>
      <c r="G1715" s="423"/>
      <c r="H1715" s="423"/>
      <c r="I1715" s="423"/>
      <c r="J1715" s="424"/>
      <c r="K1715" s="463">
        <v>2</v>
      </c>
      <c r="L1715" s="594"/>
      <c r="M1715" s="192"/>
      <c r="N1715" s="193"/>
    </row>
    <row r="1716" spans="2:14">
      <c r="B1716" s="358"/>
      <c r="C1716" s="64"/>
      <c r="D1716" s="64"/>
      <c r="E1716" s="422" t="s">
        <v>12795</v>
      </c>
      <c r="F1716" s="423"/>
      <c r="G1716" s="423"/>
      <c r="H1716" s="423"/>
      <c r="I1716" s="423"/>
      <c r="J1716" s="424"/>
      <c r="K1716" s="463"/>
      <c r="L1716" s="382"/>
      <c r="M1716" s="192"/>
      <c r="N1716" s="193"/>
    </row>
    <row r="1717" spans="2:14" hidden="1">
      <c r="B1717" s="358"/>
      <c r="C1717" s="64">
        <v>89358</v>
      </c>
      <c r="D1717" s="64" t="s">
        <v>11</v>
      </c>
      <c r="E1717" s="422" t="s">
        <v>12834</v>
      </c>
      <c r="F1717" s="423"/>
      <c r="G1717" s="423"/>
      <c r="H1717" s="423"/>
      <c r="I1717" s="423"/>
      <c r="J1717" s="424"/>
      <c r="K1717" s="463">
        <v>0</v>
      </c>
      <c r="L1717" s="382"/>
      <c r="M1717" s="192"/>
      <c r="N1717" s="193"/>
    </row>
    <row r="1718" spans="2:14">
      <c r="B1718" s="358"/>
      <c r="C1718" s="64">
        <v>89408</v>
      </c>
      <c r="D1718" s="64" t="s">
        <v>11</v>
      </c>
      <c r="E1718" s="422" t="s">
        <v>12796</v>
      </c>
      <c r="F1718" s="423"/>
      <c r="G1718" s="423"/>
      <c r="H1718" s="423"/>
      <c r="I1718" s="423"/>
      <c r="J1718" s="424"/>
      <c r="K1718" s="463">
        <v>10</v>
      </c>
      <c r="L1718" s="382"/>
      <c r="M1718" s="192"/>
      <c r="N1718" s="193"/>
    </row>
    <row r="1719" spans="2:14">
      <c r="B1719" s="358"/>
      <c r="C1719" s="64">
        <v>89413</v>
      </c>
      <c r="D1719" s="64" t="s">
        <v>11</v>
      </c>
      <c r="E1719" s="422" t="s">
        <v>12835</v>
      </c>
      <c r="F1719" s="423"/>
      <c r="G1719" s="423"/>
      <c r="H1719" s="423"/>
      <c r="I1719" s="423"/>
      <c r="J1719" s="424"/>
      <c r="K1719" s="463">
        <v>11</v>
      </c>
      <c r="L1719" s="382"/>
      <c r="M1719" s="192"/>
      <c r="N1719" s="193"/>
    </row>
    <row r="1720" spans="2:14">
      <c r="B1720" s="358"/>
      <c r="C1720" s="64">
        <v>89497</v>
      </c>
      <c r="D1720" s="64" t="s">
        <v>11</v>
      </c>
      <c r="E1720" s="422" t="s">
        <v>12836</v>
      </c>
      <c r="F1720" s="423"/>
      <c r="G1720" s="423"/>
      <c r="H1720" s="423"/>
      <c r="I1720" s="423"/>
      <c r="J1720" s="424"/>
      <c r="K1720" s="463">
        <v>1</v>
      </c>
      <c r="L1720" s="382"/>
      <c r="M1720" s="192"/>
      <c r="N1720" s="193"/>
    </row>
    <row r="1721" spans="2:14">
      <c r="B1721" s="358"/>
      <c r="C1721" s="64">
        <v>89501</v>
      </c>
      <c r="D1721" s="64" t="s">
        <v>11</v>
      </c>
      <c r="E1721" s="422" t="s">
        <v>12837</v>
      </c>
      <c r="F1721" s="423"/>
      <c r="G1721" s="423"/>
      <c r="H1721" s="423"/>
      <c r="I1721" s="423"/>
      <c r="J1721" s="424"/>
      <c r="K1721" s="463">
        <v>5</v>
      </c>
      <c r="L1721" s="382"/>
      <c r="M1721" s="192"/>
      <c r="N1721" s="193"/>
    </row>
    <row r="1722" spans="2:14" hidden="1">
      <c r="B1722" s="358"/>
      <c r="C1722" s="64">
        <v>89505</v>
      </c>
      <c r="D1722" s="64" t="s">
        <v>11</v>
      </c>
      <c r="E1722" s="422" t="s">
        <v>12838</v>
      </c>
      <c r="F1722" s="423"/>
      <c r="G1722" s="423"/>
      <c r="H1722" s="423"/>
      <c r="I1722" s="423"/>
      <c r="J1722" s="424"/>
      <c r="K1722" s="463">
        <v>0</v>
      </c>
      <c r="L1722" s="382"/>
      <c r="M1722" s="192"/>
      <c r="N1722" s="193"/>
    </row>
    <row r="1723" spans="2:14">
      <c r="B1723" s="358"/>
      <c r="C1723" s="142">
        <v>94682</v>
      </c>
      <c r="D1723" s="64" t="s">
        <v>11</v>
      </c>
      <c r="E1723" s="422" t="s">
        <v>12839</v>
      </c>
      <c r="F1723" s="423"/>
      <c r="G1723" s="423"/>
      <c r="H1723" s="423"/>
      <c r="I1723" s="423"/>
      <c r="J1723" s="424"/>
      <c r="K1723" s="463">
        <v>18</v>
      </c>
      <c r="L1723" s="382"/>
      <c r="M1723" s="192"/>
      <c r="N1723" s="193"/>
    </row>
    <row r="1724" spans="2:14">
      <c r="B1724" s="358"/>
      <c r="C1724" s="64"/>
      <c r="D1724" s="64"/>
      <c r="E1724" s="422" t="s">
        <v>12840</v>
      </c>
      <c r="F1724" s="423"/>
      <c r="G1724" s="423"/>
      <c r="H1724" s="423"/>
      <c r="I1724" s="423"/>
      <c r="J1724" s="424"/>
      <c r="K1724" s="463"/>
      <c r="L1724" s="382"/>
      <c r="M1724" s="192"/>
      <c r="N1724" s="193"/>
    </row>
    <row r="1725" spans="2:14">
      <c r="B1725" s="358"/>
      <c r="C1725" s="176" t="str">
        <f>'3-COMPO.ADM.PRF '!B263</f>
        <v>COMP 026</v>
      </c>
      <c r="D1725" s="142" t="s">
        <v>6992</v>
      </c>
      <c r="E1725" s="422" t="s">
        <v>12841</v>
      </c>
      <c r="F1725" s="423"/>
      <c r="G1725" s="423"/>
      <c r="H1725" s="423"/>
      <c r="I1725" s="423"/>
      <c r="J1725" s="424"/>
      <c r="K1725" s="463">
        <v>1</v>
      </c>
      <c r="L1725" s="382"/>
      <c r="M1725" s="192"/>
      <c r="N1725" s="193"/>
    </row>
    <row r="1726" spans="2:14">
      <c r="B1726" s="358"/>
      <c r="C1726" s="176" t="str">
        <f>'3-COMPO.ADM.PRF '!B271</f>
        <v>COMP 027</v>
      </c>
      <c r="D1726" s="142" t="s">
        <v>6992</v>
      </c>
      <c r="E1726" s="422" t="s">
        <v>12842</v>
      </c>
      <c r="F1726" s="423"/>
      <c r="G1726" s="423"/>
      <c r="H1726" s="423"/>
      <c r="I1726" s="423"/>
      <c r="J1726" s="424"/>
      <c r="K1726" s="463">
        <v>14</v>
      </c>
      <c r="L1726" s="382"/>
      <c r="M1726" s="192"/>
      <c r="N1726" s="193"/>
    </row>
    <row r="1727" spans="2:14">
      <c r="B1727" s="358"/>
      <c r="C1727" s="64"/>
      <c r="D1727" s="64"/>
      <c r="E1727" s="422" t="s">
        <v>12843</v>
      </c>
      <c r="F1727" s="423"/>
      <c r="G1727" s="423"/>
      <c r="H1727" s="423"/>
      <c r="I1727" s="423"/>
      <c r="J1727" s="424"/>
      <c r="K1727" s="463"/>
      <c r="L1727" s="382"/>
      <c r="M1727" s="192"/>
      <c r="N1727" s="193"/>
    </row>
    <row r="1728" spans="2:14">
      <c r="B1728" s="358"/>
      <c r="C1728" s="64">
        <v>89426</v>
      </c>
      <c r="D1728" s="64" t="s">
        <v>11</v>
      </c>
      <c r="E1728" s="422" t="s">
        <v>12841</v>
      </c>
      <c r="F1728" s="423"/>
      <c r="G1728" s="423"/>
      <c r="H1728" s="423"/>
      <c r="I1728" s="423"/>
      <c r="J1728" s="424"/>
      <c r="K1728" s="463">
        <v>1</v>
      </c>
      <c r="L1728" s="382"/>
      <c r="M1728" s="192"/>
      <c r="N1728" s="193"/>
    </row>
    <row r="1729" spans="2:14" hidden="1">
      <c r="B1729" s="358"/>
      <c r="C1729" s="64"/>
      <c r="D1729" s="64"/>
      <c r="E1729" s="422" t="s">
        <v>12844</v>
      </c>
      <c r="F1729" s="423"/>
      <c r="G1729" s="423"/>
      <c r="H1729" s="423"/>
      <c r="I1729" s="423"/>
      <c r="J1729" s="424"/>
      <c r="K1729" s="463"/>
      <c r="L1729" s="121"/>
      <c r="M1729" s="192"/>
      <c r="N1729" s="193"/>
    </row>
    <row r="1730" spans="2:14" hidden="1">
      <c r="B1730" s="358"/>
      <c r="C1730" s="64">
        <v>89528</v>
      </c>
      <c r="D1730" s="64" t="s">
        <v>11</v>
      </c>
      <c r="E1730" s="422" t="s">
        <v>12796</v>
      </c>
      <c r="F1730" s="423"/>
      <c r="G1730" s="423"/>
      <c r="H1730" s="423"/>
      <c r="I1730" s="423"/>
      <c r="J1730" s="424"/>
      <c r="K1730" s="463">
        <v>0</v>
      </c>
      <c r="L1730" s="121"/>
      <c r="M1730" s="192"/>
      <c r="N1730" s="193"/>
    </row>
    <row r="1731" spans="2:14">
      <c r="B1731" s="358"/>
      <c r="C1731" s="64"/>
      <c r="D1731" s="64"/>
      <c r="E1731" s="422" t="s">
        <v>13641</v>
      </c>
      <c r="F1731" s="423"/>
      <c r="G1731" s="423"/>
      <c r="H1731" s="423"/>
      <c r="I1731" s="423"/>
      <c r="J1731" s="424"/>
      <c r="K1731" s="463"/>
      <c r="L1731" s="594"/>
      <c r="M1731" s="192"/>
      <c r="N1731" s="193"/>
    </row>
    <row r="1732" spans="2:14" s="268" customFormat="1">
      <c r="B1732" s="362"/>
      <c r="C1732" s="171">
        <v>89515</v>
      </c>
      <c r="D1732" s="171" t="s">
        <v>11</v>
      </c>
      <c r="E1732" s="648" t="s">
        <v>12839</v>
      </c>
      <c r="F1732" s="649"/>
      <c r="G1732" s="649"/>
      <c r="H1732" s="649"/>
      <c r="I1732" s="649"/>
      <c r="J1732" s="650"/>
      <c r="K1732" s="458">
        <v>2</v>
      </c>
      <c r="L1732" s="107"/>
      <c r="M1732" s="274"/>
      <c r="N1732" s="275"/>
    </row>
    <row r="1733" spans="2:14" s="268" customFormat="1">
      <c r="B1733" s="362"/>
      <c r="C1733" s="171"/>
      <c r="D1733" s="171"/>
      <c r="E1733" s="648" t="s">
        <v>12797</v>
      </c>
      <c r="F1733" s="649"/>
      <c r="G1733" s="649"/>
      <c r="H1733" s="649"/>
      <c r="I1733" s="649"/>
      <c r="J1733" s="650"/>
      <c r="K1733" s="458"/>
      <c r="L1733" s="107"/>
      <c r="M1733" s="274"/>
      <c r="N1733" s="275"/>
    </row>
    <row r="1734" spans="2:14" s="268" customFormat="1" hidden="1">
      <c r="B1734" s="362"/>
      <c r="C1734" s="171">
        <v>89355</v>
      </c>
      <c r="D1734" s="171" t="s">
        <v>11</v>
      </c>
      <c r="E1734" s="648" t="s">
        <v>12834</v>
      </c>
      <c r="F1734" s="649"/>
      <c r="G1734" s="649"/>
      <c r="H1734" s="649"/>
      <c r="I1734" s="649"/>
      <c r="J1734" s="650"/>
      <c r="K1734" s="458">
        <v>0</v>
      </c>
      <c r="L1734" s="107"/>
      <c r="M1734" s="274"/>
      <c r="N1734" s="275"/>
    </row>
    <row r="1735" spans="2:14" s="268" customFormat="1">
      <c r="B1735" s="362"/>
      <c r="C1735" s="171">
        <v>89356</v>
      </c>
      <c r="D1735" s="171" t="s">
        <v>11</v>
      </c>
      <c r="E1735" s="648" t="s">
        <v>12796</v>
      </c>
      <c r="F1735" s="649"/>
      <c r="G1735" s="649"/>
      <c r="H1735" s="649"/>
      <c r="I1735" s="649"/>
      <c r="J1735" s="650"/>
      <c r="K1735" s="458">
        <v>48</v>
      </c>
      <c r="L1735" s="107"/>
      <c r="M1735" s="274"/>
      <c r="N1735" s="275"/>
    </row>
    <row r="1736" spans="2:14" s="268" customFormat="1">
      <c r="B1736" s="362"/>
      <c r="C1736" s="171">
        <v>89357</v>
      </c>
      <c r="D1736" s="171" t="s">
        <v>11</v>
      </c>
      <c r="E1736" s="648" t="s">
        <v>12835</v>
      </c>
      <c r="F1736" s="649"/>
      <c r="G1736" s="649"/>
      <c r="H1736" s="649"/>
      <c r="I1736" s="649"/>
      <c r="J1736" s="650"/>
      <c r="K1736" s="458">
        <v>35</v>
      </c>
      <c r="L1736" s="107"/>
      <c r="M1736" s="274"/>
      <c r="N1736" s="275"/>
    </row>
    <row r="1737" spans="2:14" s="268" customFormat="1">
      <c r="B1737" s="362"/>
      <c r="C1737" s="171">
        <v>89448</v>
      </c>
      <c r="D1737" s="171" t="s">
        <v>11</v>
      </c>
      <c r="E1737" s="648" t="s">
        <v>12836</v>
      </c>
      <c r="F1737" s="649"/>
      <c r="G1737" s="649"/>
      <c r="H1737" s="649"/>
      <c r="I1737" s="649"/>
      <c r="J1737" s="650"/>
      <c r="K1737" s="458">
        <v>6</v>
      </c>
      <c r="L1737" s="107"/>
      <c r="M1737" s="274"/>
      <c r="N1737" s="275"/>
    </row>
    <row r="1738" spans="2:14" s="268" customFormat="1">
      <c r="B1738" s="362"/>
      <c r="C1738" s="171">
        <v>89449</v>
      </c>
      <c r="D1738" s="171" t="s">
        <v>11</v>
      </c>
      <c r="E1738" s="648" t="s">
        <v>12837</v>
      </c>
      <c r="F1738" s="649"/>
      <c r="G1738" s="649"/>
      <c r="H1738" s="649"/>
      <c r="I1738" s="649"/>
      <c r="J1738" s="650"/>
      <c r="K1738" s="458">
        <v>12</v>
      </c>
      <c r="L1738" s="107"/>
      <c r="M1738" s="274"/>
      <c r="N1738" s="275"/>
    </row>
    <row r="1739" spans="2:14" s="268" customFormat="1">
      <c r="B1739" s="362"/>
      <c r="C1739" s="171">
        <v>94652</v>
      </c>
      <c r="D1739" s="171" t="s">
        <v>11</v>
      </c>
      <c r="E1739" s="648" t="s">
        <v>12838</v>
      </c>
      <c r="F1739" s="649"/>
      <c r="G1739" s="649"/>
      <c r="H1739" s="649"/>
      <c r="I1739" s="649"/>
      <c r="J1739" s="650"/>
      <c r="K1739" s="458">
        <v>14</v>
      </c>
      <c r="L1739" s="107"/>
      <c r="M1739" s="274"/>
      <c r="N1739" s="275"/>
    </row>
    <row r="1740" spans="2:14" s="268" customFormat="1">
      <c r="B1740" s="362"/>
      <c r="C1740" s="171">
        <v>94653</v>
      </c>
      <c r="D1740" s="171" t="s">
        <v>11</v>
      </c>
      <c r="E1740" s="648" t="s">
        <v>12839</v>
      </c>
      <c r="F1740" s="649"/>
      <c r="G1740" s="649"/>
      <c r="H1740" s="649"/>
      <c r="I1740" s="649"/>
      <c r="J1740" s="650"/>
      <c r="K1740" s="458">
        <v>98</v>
      </c>
      <c r="L1740" s="107"/>
      <c r="M1740" s="274"/>
      <c r="N1740" s="275"/>
    </row>
    <row r="1741" spans="2:14" s="268" customFormat="1">
      <c r="B1741" s="362"/>
      <c r="C1741" s="171"/>
      <c r="D1741" s="171"/>
      <c r="E1741" s="648" t="s">
        <v>12845</v>
      </c>
      <c r="F1741" s="649"/>
      <c r="G1741" s="649"/>
      <c r="H1741" s="649"/>
      <c r="I1741" s="649"/>
      <c r="J1741" s="650"/>
      <c r="K1741" s="458"/>
      <c r="L1741" s="107"/>
      <c r="M1741" s="274"/>
      <c r="N1741" s="275"/>
    </row>
    <row r="1742" spans="2:14" s="268" customFormat="1" hidden="1">
      <c r="B1742" s="362"/>
      <c r="C1742" s="171">
        <v>94688</v>
      </c>
      <c r="D1742" s="171" t="s">
        <v>11</v>
      </c>
      <c r="E1742" s="223" t="s">
        <v>12796</v>
      </c>
      <c r="F1742" s="102"/>
      <c r="G1742" s="102"/>
      <c r="H1742" s="102"/>
      <c r="I1742" s="102"/>
      <c r="J1742" s="217"/>
      <c r="K1742" s="458">
        <v>0</v>
      </c>
      <c r="L1742" s="107"/>
      <c r="M1742" s="274"/>
      <c r="N1742" s="275"/>
    </row>
    <row r="1743" spans="2:14" s="268" customFormat="1">
      <c r="B1743" s="362"/>
      <c r="C1743" s="171">
        <v>89398</v>
      </c>
      <c r="D1743" s="171" t="s">
        <v>11</v>
      </c>
      <c r="E1743" s="223" t="s">
        <v>12835</v>
      </c>
      <c r="F1743" s="102"/>
      <c r="G1743" s="102"/>
      <c r="H1743" s="102"/>
      <c r="I1743" s="102"/>
      <c r="J1743" s="217"/>
      <c r="K1743" s="458">
        <v>4</v>
      </c>
      <c r="L1743" s="107"/>
      <c r="M1743" s="274"/>
      <c r="N1743" s="275"/>
    </row>
    <row r="1744" spans="2:14" s="268" customFormat="1">
      <c r="B1744" s="362"/>
      <c r="C1744" s="171">
        <v>94694</v>
      </c>
      <c r="D1744" s="171" t="s">
        <v>11</v>
      </c>
      <c r="E1744" s="223" t="s">
        <v>12837</v>
      </c>
      <c r="F1744" s="102"/>
      <c r="G1744" s="102"/>
      <c r="H1744" s="102"/>
      <c r="I1744" s="102"/>
      <c r="J1744" s="217"/>
      <c r="K1744" s="458">
        <v>2</v>
      </c>
      <c r="L1744" s="107"/>
      <c r="M1744" s="274"/>
      <c r="N1744" s="275"/>
    </row>
    <row r="1745" spans="2:14" s="268" customFormat="1" hidden="1">
      <c r="B1745" s="362"/>
      <c r="C1745" s="171">
        <v>94696</v>
      </c>
      <c r="D1745" s="171" t="s">
        <v>11</v>
      </c>
      <c r="E1745" s="223" t="s">
        <v>12838</v>
      </c>
      <c r="F1745" s="102"/>
      <c r="G1745" s="102"/>
      <c r="H1745" s="102"/>
      <c r="I1745" s="102"/>
      <c r="J1745" s="217"/>
      <c r="K1745" s="458">
        <v>0</v>
      </c>
      <c r="L1745" s="107"/>
      <c r="M1745" s="274"/>
      <c r="N1745" s="275"/>
    </row>
    <row r="1746" spans="2:14" s="268" customFormat="1">
      <c r="B1746" s="362"/>
      <c r="C1746" s="171">
        <v>89629</v>
      </c>
      <c r="D1746" s="171" t="s">
        <v>11</v>
      </c>
      <c r="E1746" s="223" t="s">
        <v>12839</v>
      </c>
      <c r="F1746" s="102"/>
      <c r="G1746" s="102"/>
      <c r="H1746" s="102"/>
      <c r="I1746" s="102"/>
      <c r="J1746" s="217"/>
      <c r="K1746" s="458">
        <v>18</v>
      </c>
      <c r="L1746" s="107"/>
      <c r="M1746" s="274"/>
      <c r="N1746" s="275"/>
    </row>
    <row r="1747" spans="2:14" s="268" customFormat="1">
      <c r="B1747" s="362"/>
      <c r="C1747" s="171"/>
      <c r="D1747" s="171"/>
      <c r="E1747" s="223" t="s">
        <v>12846</v>
      </c>
      <c r="F1747" s="102"/>
      <c r="G1747" s="102"/>
      <c r="H1747" s="102"/>
      <c r="I1747" s="102"/>
      <c r="J1747" s="217"/>
      <c r="K1747" s="458"/>
      <c r="L1747" s="107"/>
      <c r="M1747" s="274"/>
      <c r="N1747" s="275"/>
    </row>
    <row r="1748" spans="2:14" s="268" customFormat="1">
      <c r="B1748" s="362"/>
      <c r="C1748" s="584" t="str">
        <f>'3-COMPO.ADM.PRF '!B279</f>
        <v>COMP 028</v>
      </c>
      <c r="D1748" s="50" t="s">
        <v>6992</v>
      </c>
      <c r="E1748" s="223" t="s">
        <v>12830</v>
      </c>
      <c r="F1748" s="102"/>
      <c r="G1748" s="102"/>
      <c r="H1748" s="102"/>
      <c r="I1748" s="102"/>
      <c r="J1748" s="217"/>
      <c r="K1748" s="458">
        <v>2</v>
      </c>
      <c r="L1748" s="107"/>
      <c r="M1748" s="274"/>
      <c r="N1748" s="275"/>
    </row>
    <row r="1749" spans="2:14" s="268" customFormat="1">
      <c r="B1749" s="362"/>
      <c r="C1749" s="584">
        <v>89627</v>
      </c>
      <c r="D1749" s="50" t="s">
        <v>11</v>
      </c>
      <c r="E1749" s="223" t="s">
        <v>13642</v>
      </c>
      <c r="F1749" s="102"/>
      <c r="G1749" s="102"/>
      <c r="H1749" s="102"/>
      <c r="I1749" s="102"/>
      <c r="J1749" s="217"/>
      <c r="K1749" s="458">
        <v>4</v>
      </c>
      <c r="L1749" s="107"/>
      <c r="M1749" s="274"/>
      <c r="N1749" s="275"/>
    </row>
    <row r="1750" spans="2:14" s="268" customFormat="1" hidden="1">
      <c r="B1750" s="362"/>
      <c r="C1750" s="171"/>
      <c r="D1750" s="171"/>
      <c r="E1750" s="223" t="s">
        <v>12847</v>
      </c>
      <c r="F1750" s="102"/>
      <c r="G1750" s="102"/>
      <c r="H1750" s="102"/>
      <c r="I1750" s="102"/>
      <c r="J1750" s="217"/>
      <c r="K1750" s="458"/>
      <c r="L1750" s="107"/>
      <c r="M1750" s="274"/>
      <c r="N1750" s="275"/>
    </row>
    <row r="1751" spans="2:14" s="268" customFormat="1" hidden="1">
      <c r="B1751" s="362"/>
      <c r="C1751" s="171">
        <v>89366</v>
      </c>
      <c r="D1751" s="171" t="s">
        <v>11</v>
      </c>
      <c r="E1751" s="223" t="s">
        <v>12793</v>
      </c>
      <c r="F1751" s="102"/>
      <c r="G1751" s="102"/>
      <c r="H1751" s="102"/>
      <c r="I1751" s="102"/>
      <c r="J1751" s="217"/>
      <c r="K1751" s="458">
        <v>0</v>
      </c>
      <c r="L1751" s="107"/>
      <c r="M1751" s="274"/>
      <c r="N1751" s="275"/>
    </row>
    <row r="1752" spans="2:14" s="268" customFormat="1" hidden="1">
      <c r="B1752" s="362"/>
      <c r="C1752" s="171"/>
      <c r="D1752" s="171"/>
      <c r="E1752" s="223" t="s">
        <v>12848</v>
      </c>
      <c r="F1752" s="102"/>
      <c r="G1752" s="102"/>
      <c r="H1752" s="102"/>
      <c r="I1752" s="102"/>
      <c r="J1752" s="217"/>
      <c r="K1752" s="458"/>
      <c r="L1752" s="107"/>
      <c r="M1752" s="274"/>
      <c r="N1752" s="275"/>
    </row>
    <row r="1753" spans="2:14" s="268" customFormat="1" hidden="1">
      <c r="B1753" s="362"/>
      <c r="C1753" s="171">
        <v>90373</v>
      </c>
      <c r="D1753" s="171" t="s">
        <v>11</v>
      </c>
      <c r="E1753" s="223" t="s">
        <v>12849</v>
      </c>
      <c r="F1753" s="102"/>
      <c r="G1753" s="102"/>
      <c r="H1753" s="102"/>
      <c r="I1753" s="102"/>
      <c r="J1753" s="217"/>
      <c r="K1753" s="458">
        <v>0</v>
      </c>
      <c r="L1753" s="107"/>
      <c r="M1753" s="274"/>
      <c r="N1753" s="275"/>
    </row>
    <row r="1754" spans="2:14" s="268" customFormat="1" hidden="1">
      <c r="B1754" s="362"/>
      <c r="C1754" s="171"/>
      <c r="D1754" s="171"/>
      <c r="E1754" s="223" t="s">
        <v>12850</v>
      </c>
      <c r="F1754" s="102"/>
      <c r="G1754" s="102"/>
      <c r="H1754" s="102"/>
      <c r="I1754" s="102"/>
      <c r="J1754" s="217"/>
      <c r="K1754" s="458"/>
      <c r="L1754" s="107"/>
      <c r="M1754" s="274"/>
      <c r="N1754" s="275"/>
    </row>
    <row r="1755" spans="2:14" s="268" customFormat="1" hidden="1">
      <c r="B1755" s="362"/>
      <c r="C1755" s="171">
        <v>89396</v>
      </c>
      <c r="D1755" s="171" t="s">
        <v>11</v>
      </c>
      <c r="E1755" s="223" t="s">
        <v>12851</v>
      </c>
      <c r="F1755" s="102"/>
      <c r="G1755" s="102"/>
      <c r="H1755" s="102"/>
      <c r="I1755" s="102"/>
      <c r="J1755" s="217"/>
      <c r="K1755" s="458">
        <v>0</v>
      </c>
      <c r="L1755" s="107"/>
      <c r="M1755" s="274"/>
      <c r="N1755" s="275"/>
    </row>
    <row r="1756" spans="2:14" s="268" customFormat="1">
      <c r="B1756" s="362"/>
      <c r="C1756" s="171"/>
      <c r="D1756" s="171"/>
      <c r="E1756" s="223" t="s">
        <v>13643</v>
      </c>
      <c r="F1756" s="102"/>
      <c r="G1756" s="102"/>
      <c r="H1756" s="102"/>
      <c r="I1756" s="102"/>
      <c r="J1756" s="217"/>
      <c r="K1756" s="458"/>
      <c r="L1756" s="107"/>
      <c r="M1756" s="274"/>
      <c r="N1756" s="275"/>
    </row>
    <row r="1757" spans="2:14" s="268" customFormat="1">
      <c r="B1757" s="362"/>
      <c r="C1757" s="171">
        <v>95250</v>
      </c>
      <c r="D1757" s="171" t="s">
        <v>11</v>
      </c>
      <c r="E1757" s="223" t="s">
        <v>13631</v>
      </c>
      <c r="F1757" s="102"/>
      <c r="G1757" s="102"/>
      <c r="H1757" s="102"/>
      <c r="I1757" s="102"/>
      <c r="J1757" s="217"/>
      <c r="K1757" s="458">
        <v>1</v>
      </c>
      <c r="L1757" s="107"/>
      <c r="M1757" s="274"/>
      <c r="N1757" s="275"/>
    </row>
    <row r="1758" spans="2:14" s="268" customFormat="1">
      <c r="B1758" s="362"/>
      <c r="C1758" s="171"/>
      <c r="D1758" s="171"/>
      <c r="E1758" s="223" t="s">
        <v>12850</v>
      </c>
      <c r="F1758" s="102"/>
      <c r="G1758" s="102"/>
      <c r="H1758" s="102"/>
      <c r="I1758" s="102"/>
      <c r="J1758" s="217"/>
      <c r="K1758" s="458"/>
      <c r="L1758" s="107"/>
      <c r="M1758" s="274"/>
      <c r="N1758" s="275"/>
    </row>
    <row r="1759" spans="2:14" s="268" customFormat="1">
      <c r="B1759" s="362"/>
      <c r="C1759" s="171">
        <v>89444</v>
      </c>
      <c r="D1759" s="171" t="s">
        <v>11</v>
      </c>
      <c r="E1759" s="223" t="s">
        <v>13644</v>
      </c>
      <c r="F1759" s="102"/>
      <c r="G1759" s="102"/>
      <c r="H1759" s="102"/>
      <c r="I1759" s="102"/>
      <c r="J1759" s="217"/>
      <c r="K1759" s="458">
        <v>8</v>
      </c>
      <c r="L1759" s="107"/>
      <c r="M1759" s="274"/>
      <c r="N1759" s="275"/>
    </row>
    <row r="1760" spans="2:14" s="268" customFormat="1">
      <c r="B1760" s="362"/>
      <c r="C1760" s="171" t="s">
        <v>12444</v>
      </c>
      <c r="D1760" s="171" t="s">
        <v>11</v>
      </c>
      <c r="E1760" s="223" t="s">
        <v>6175</v>
      </c>
      <c r="F1760" s="102"/>
      <c r="G1760" s="102"/>
      <c r="H1760" s="102"/>
      <c r="I1760" s="102"/>
      <c r="J1760" s="217"/>
      <c r="K1760" s="458">
        <v>16.399999999999999</v>
      </c>
      <c r="L1760" s="107" t="s">
        <v>97</v>
      </c>
      <c r="M1760" s="274"/>
      <c r="N1760" s="275"/>
    </row>
    <row r="1761" spans="2:14" s="268" customFormat="1">
      <c r="B1761" s="362"/>
      <c r="C1761" s="584" t="str">
        <f>'3-COMPO.ADM.PRF '!B287</f>
        <v>COMP 029</v>
      </c>
      <c r="D1761" s="50" t="s">
        <v>6992</v>
      </c>
      <c r="E1761" s="225" t="s">
        <v>12878</v>
      </c>
      <c r="F1761" s="102"/>
      <c r="G1761" s="102"/>
      <c r="H1761" s="102"/>
      <c r="I1761" s="102"/>
      <c r="J1761" s="217"/>
      <c r="K1761" s="458">
        <v>4</v>
      </c>
      <c r="L1761" s="122" t="s">
        <v>12877</v>
      </c>
      <c r="M1761" s="274"/>
      <c r="N1761" s="275"/>
    </row>
    <row r="1762" spans="2:14" s="268" customFormat="1">
      <c r="B1762" s="362"/>
      <c r="C1762" s="584" t="str">
        <f>'3-COMPO.ADM.PRF '!B292</f>
        <v>COMP 030</v>
      </c>
      <c r="D1762" s="50" t="s">
        <v>6992</v>
      </c>
      <c r="E1762" s="225" t="s">
        <v>12879</v>
      </c>
      <c r="F1762" s="102"/>
      <c r="G1762" s="102"/>
      <c r="H1762" s="102"/>
      <c r="I1762" s="102"/>
      <c r="J1762" s="217"/>
      <c r="K1762" s="458">
        <v>2</v>
      </c>
      <c r="L1762" s="122" t="s">
        <v>12877</v>
      </c>
      <c r="M1762" s="274"/>
      <c r="N1762" s="275"/>
    </row>
    <row r="1763" spans="2:14" s="268" customFormat="1">
      <c r="B1763" s="362"/>
      <c r="C1763" s="584" t="str">
        <f>'3-COMPO.ADM.PRF '!B297</f>
        <v>CP-HID-31</v>
      </c>
      <c r="D1763" s="50" t="s">
        <v>6992</v>
      </c>
      <c r="E1763" s="225" t="s">
        <v>12883</v>
      </c>
      <c r="F1763" s="102"/>
      <c r="G1763" s="102"/>
      <c r="H1763" s="102"/>
      <c r="I1763" s="102"/>
      <c r="J1763" s="217"/>
      <c r="K1763" s="458">
        <v>1</v>
      </c>
      <c r="L1763" s="122" t="s">
        <v>12877</v>
      </c>
      <c r="M1763" s="274"/>
      <c r="N1763" s="275"/>
    </row>
    <row r="1764" spans="2:14" s="268" customFormat="1">
      <c r="B1764" s="362"/>
      <c r="C1764" s="584" t="str">
        <f>'3-COMPO.ADM.PRF '!B308</f>
        <v>CP-HID-32</v>
      </c>
      <c r="D1764" s="50" t="s">
        <v>6992</v>
      </c>
      <c r="E1764" s="225" t="s">
        <v>13646</v>
      </c>
      <c r="F1764" s="102"/>
      <c r="G1764" s="102"/>
      <c r="H1764" s="102"/>
      <c r="I1764" s="102"/>
      <c r="J1764" s="217"/>
      <c r="K1764" s="458">
        <v>1</v>
      </c>
      <c r="L1764" s="122" t="s">
        <v>12877</v>
      </c>
      <c r="M1764" s="274"/>
      <c r="N1764" s="275"/>
    </row>
    <row r="1765" spans="2:14" s="268" customFormat="1">
      <c r="B1765" s="362"/>
      <c r="C1765" s="584"/>
      <c r="D1765" s="50"/>
      <c r="E1765" s="225"/>
      <c r="F1765" s="102"/>
      <c r="G1765" s="102"/>
      <c r="H1765" s="102"/>
      <c r="I1765" s="102"/>
      <c r="J1765" s="217"/>
      <c r="K1765" s="458"/>
      <c r="L1765" s="122"/>
      <c r="M1765" s="274"/>
      <c r="N1765" s="275"/>
    </row>
    <row r="1766" spans="2:14" s="268" customFormat="1">
      <c r="B1766" s="362"/>
      <c r="C1766" s="584"/>
      <c r="D1766" s="50"/>
      <c r="E1766" s="219" t="s">
        <v>12889</v>
      </c>
      <c r="F1766" s="102"/>
      <c r="G1766" s="102"/>
      <c r="H1766" s="102"/>
      <c r="I1766" s="102"/>
      <c r="J1766" s="217"/>
      <c r="K1766" s="458"/>
      <c r="L1766" s="122"/>
      <c r="M1766" s="274"/>
      <c r="N1766" s="275"/>
    </row>
    <row r="1767" spans="2:14" s="268" customFormat="1">
      <c r="B1767" s="362"/>
      <c r="C1767" s="584"/>
      <c r="D1767" s="50"/>
      <c r="E1767" s="225" t="s">
        <v>13647</v>
      </c>
      <c r="F1767" s="102"/>
      <c r="G1767" s="102"/>
      <c r="H1767" s="102"/>
      <c r="I1767" s="102"/>
      <c r="J1767" s="217"/>
      <c r="K1767" s="458"/>
      <c r="L1767" s="122"/>
      <c r="M1767" s="274"/>
      <c r="N1767" s="275"/>
    </row>
    <row r="1768" spans="2:14" s="268" customFormat="1">
      <c r="B1768" s="362"/>
      <c r="C1768" s="584" t="s">
        <v>12386</v>
      </c>
      <c r="D1768" s="50" t="s">
        <v>11</v>
      </c>
      <c r="E1768" s="225" t="s">
        <v>13648</v>
      </c>
      <c r="F1768" s="102"/>
      <c r="G1768" s="102"/>
      <c r="H1768" s="102"/>
      <c r="I1768" s="102"/>
      <c r="J1768" s="217"/>
      <c r="K1768" s="458">
        <v>1</v>
      </c>
      <c r="L1768" s="122"/>
      <c r="M1768" s="274"/>
      <c r="N1768" s="275"/>
    </row>
    <row r="1769" spans="2:14" s="268" customFormat="1">
      <c r="B1769" s="362"/>
      <c r="C1769" s="584"/>
      <c r="D1769" s="50"/>
      <c r="E1769" s="225" t="s">
        <v>12890</v>
      </c>
      <c r="F1769" s="102"/>
      <c r="G1769" s="102"/>
      <c r="H1769" s="102"/>
      <c r="I1769" s="102"/>
      <c r="J1769" s="217"/>
      <c r="K1769" s="458"/>
      <c r="L1769" s="122"/>
      <c r="M1769" s="274"/>
      <c r="N1769" s="275"/>
    </row>
    <row r="1770" spans="2:14" s="268" customFormat="1" hidden="1">
      <c r="B1770" s="362"/>
      <c r="C1770" s="584">
        <v>72289</v>
      </c>
      <c r="D1770" s="50" t="s">
        <v>11</v>
      </c>
      <c r="E1770" s="225" t="s">
        <v>12891</v>
      </c>
      <c r="F1770" s="102"/>
      <c r="G1770" s="102"/>
      <c r="H1770" s="102"/>
      <c r="I1770" s="102"/>
      <c r="J1770" s="217"/>
      <c r="K1770" s="458">
        <v>0</v>
      </c>
      <c r="L1770" s="122"/>
      <c r="M1770" s="274"/>
      <c r="N1770" s="275"/>
    </row>
    <row r="1771" spans="2:14" s="268" customFormat="1">
      <c r="B1771" s="362"/>
      <c r="C1771" s="584">
        <v>72289</v>
      </c>
      <c r="D1771" s="50" t="s">
        <v>11</v>
      </c>
      <c r="E1771" s="225" t="s">
        <v>13649</v>
      </c>
      <c r="F1771" s="102"/>
      <c r="G1771" s="102"/>
      <c r="H1771" s="102"/>
      <c r="I1771" s="102"/>
      <c r="J1771" s="217"/>
      <c r="K1771" s="458">
        <v>7</v>
      </c>
      <c r="L1771" s="122"/>
      <c r="M1771" s="274"/>
      <c r="N1771" s="275"/>
    </row>
    <row r="1772" spans="2:14" s="268" customFormat="1">
      <c r="B1772" s="362"/>
      <c r="C1772" s="584"/>
      <c r="D1772" s="50"/>
      <c r="E1772" s="225" t="s">
        <v>12892</v>
      </c>
      <c r="F1772" s="102"/>
      <c r="G1772" s="102"/>
      <c r="H1772" s="102"/>
      <c r="I1772" s="102"/>
      <c r="J1772" s="217"/>
      <c r="K1772" s="458"/>
      <c r="L1772" s="122"/>
      <c r="M1772" s="274"/>
      <c r="N1772" s="275"/>
    </row>
    <row r="1773" spans="2:14" s="268" customFormat="1">
      <c r="B1773" s="362"/>
      <c r="C1773" s="584" t="str">
        <f>'3-COMPO.ADM.PRF '!B340</f>
        <v>CP-SAN-27</v>
      </c>
      <c r="D1773" s="50" t="s">
        <v>6992</v>
      </c>
      <c r="E1773" s="225" t="s">
        <v>12893</v>
      </c>
      <c r="F1773" s="102"/>
      <c r="G1773" s="102"/>
      <c r="H1773" s="102"/>
      <c r="I1773" s="102"/>
      <c r="J1773" s="217"/>
      <c r="K1773" s="458">
        <v>9</v>
      </c>
      <c r="L1773" s="122"/>
      <c r="M1773" s="274"/>
      <c r="N1773" s="275"/>
    </row>
    <row r="1774" spans="2:14" s="268" customFormat="1">
      <c r="B1774" s="362"/>
      <c r="C1774" s="584">
        <v>89709</v>
      </c>
      <c r="D1774" s="50" t="s">
        <v>11</v>
      </c>
      <c r="E1774" s="225" t="s">
        <v>13652</v>
      </c>
      <c r="F1774" s="102"/>
      <c r="G1774" s="102"/>
      <c r="H1774" s="102"/>
      <c r="I1774" s="102"/>
      <c r="J1774" s="217"/>
      <c r="K1774" s="458">
        <v>10</v>
      </c>
      <c r="L1774" s="122"/>
      <c r="M1774" s="274"/>
      <c r="N1774" s="275"/>
    </row>
    <row r="1775" spans="2:14" s="268" customFormat="1">
      <c r="B1775" s="362"/>
      <c r="C1775" s="584"/>
      <c r="D1775" s="50"/>
      <c r="E1775" s="225" t="s">
        <v>12894</v>
      </c>
      <c r="F1775" s="102"/>
      <c r="G1775" s="102"/>
      <c r="H1775" s="102"/>
      <c r="I1775" s="102"/>
      <c r="J1775" s="217"/>
      <c r="K1775" s="458"/>
      <c r="L1775" s="122"/>
      <c r="M1775" s="274"/>
      <c r="N1775" s="275"/>
    </row>
    <row r="1776" spans="2:14" s="268" customFormat="1">
      <c r="B1776" s="362"/>
      <c r="C1776" s="584">
        <v>86882</v>
      </c>
      <c r="D1776" s="50" t="s">
        <v>11</v>
      </c>
      <c r="E1776" s="225" t="s">
        <v>12895</v>
      </c>
      <c r="F1776" s="102"/>
      <c r="G1776" s="102"/>
      <c r="H1776" s="102"/>
      <c r="I1776" s="102"/>
      <c r="J1776" s="217"/>
      <c r="K1776" s="458">
        <v>14</v>
      </c>
      <c r="L1776" s="122"/>
      <c r="M1776" s="274"/>
      <c r="N1776" s="275"/>
    </row>
    <row r="1777" spans="2:14" s="268" customFormat="1">
      <c r="B1777" s="362"/>
      <c r="C1777" s="584"/>
      <c r="D1777" s="50"/>
      <c r="E1777" s="225" t="s">
        <v>12896</v>
      </c>
      <c r="F1777" s="102"/>
      <c r="G1777" s="102"/>
      <c r="H1777" s="102"/>
      <c r="I1777" s="102"/>
      <c r="J1777" s="217"/>
      <c r="K1777" s="458"/>
      <c r="L1777" s="122"/>
      <c r="M1777" s="274"/>
      <c r="N1777" s="275"/>
    </row>
    <row r="1778" spans="2:14">
      <c r="B1778" s="358"/>
      <c r="C1778" s="176">
        <v>86883</v>
      </c>
      <c r="D1778" s="142" t="s">
        <v>11</v>
      </c>
      <c r="E1778" s="206" t="s">
        <v>12897</v>
      </c>
      <c r="F1778" s="427"/>
      <c r="G1778" s="427"/>
      <c r="H1778" s="427"/>
      <c r="I1778" s="427"/>
      <c r="J1778" s="191"/>
      <c r="K1778" s="463">
        <v>4</v>
      </c>
      <c r="L1778" s="106"/>
      <c r="M1778" s="192"/>
      <c r="N1778" s="193"/>
    </row>
    <row r="1779" spans="2:14">
      <c r="B1779" s="358"/>
      <c r="C1779" s="176"/>
      <c r="D1779" s="142"/>
      <c r="E1779" s="206" t="s">
        <v>12898</v>
      </c>
      <c r="F1779" s="427"/>
      <c r="G1779" s="427"/>
      <c r="H1779" s="427"/>
      <c r="I1779" s="427"/>
      <c r="J1779" s="191"/>
      <c r="K1779" s="463"/>
      <c r="L1779" s="106"/>
      <c r="M1779" s="192"/>
      <c r="N1779" s="193"/>
    </row>
    <row r="1780" spans="2:14">
      <c r="B1780" s="358"/>
      <c r="C1780" s="176">
        <v>86877</v>
      </c>
      <c r="D1780" s="142" t="s">
        <v>11</v>
      </c>
      <c r="E1780" s="206" t="s">
        <v>12800</v>
      </c>
      <c r="F1780" s="427"/>
      <c r="G1780" s="427"/>
      <c r="H1780" s="427"/>
      <c r="I1780" s="427"/>
      <c r="J1780" s="191"/>
      <c r="K1780" s="463">
        <v>14</v>
      </c>
      <c r="L1780" s="106"/>
      <c r="M1780" s="192"/>
      <c r="N1780" s="193"/>
    </row>
    <row r="1781" spans="2:14">
      <c r="B1781" s="358"/>
      <c r="C1781" s="176"/>
      <c r="D1781" s="142"/>
      <c r="E1781" s="206" t="s">
        <v>12899</v>
      </c>
      <c r="F1781" s="427"/>
      <c r="G1781" s="427"/>
      <c r="H1781" s="427"/>
      <c r="I1781" s="427"/>
      <c r="J1781" s="191"/>
      <c r="K1781" s="463"/>
      <c r="L1781" s="106"/>
      <c r="M1781" s="192"/>
      <c r="N1781" s="193"/>
    </row>
    <row r="1782" spans="2:14">
      <c r="B1782" s="358"/>
      <c r="C1782" s="176">
        <v>89728</v>
      </c>
      <c r="D1782" s="142" t="s">
        <v>11</v>
      </c>
      <c r="E1782" s="206" t="s">
        <v>12836</v>
      </c>
      <c r="F1782" s="427"/>
      <c r="G1782" s="427"/>
      <c r="H1782" s="427"/>
      <c r="I1782" s="427"/>
      <c r="J1782" s="191"/>
      <c r="K1782" s="463">
        <v>14</v>
      </c>
      <c r="L1782" s="106"/>
      <c r="M1782" s="192"/>
      <c r="N1782" s="193"/>
    </row>
    <row r="1783" spans="2:14" hidden="1">
      <c r="B1783" s="358"/>
      <c r="C1783" s="176">
        <v>89733</v>
      </c>
      <c r="D1783" s="142" t="s">
        <v>11</v>
      </c>
      <c r="E1783" s="206" t="s">
        <v>12837</v>
      </c>
      <c r="F1783" s="427"/>
      <c r="G1783" s="427"/>
      <c r="H1783" s="427"/>
      <c r="I1783" s="427"/>
      <c r="J1783" s="191"/>
      <c r="K1783" s="463">
        <v>0</v>
      </c>
      <c r="L1783" s="106"/>
      <c r="M1783" s="192"/>
      <c r="N1783" s="193"/>
    </row>
    <row r="1784" spans="2:14">
      <c r="B1784" s="358"/>
      <c r="C1784" s="176"/>
      <c r="D1784" s="142"/>
      <c r="E1784" s="206" t="s">
        <v>12900</v>
      </c>
      <c r="F1784" s="427"/>
      <c r="G1784" s="427"/>
      <c r="H1784" s="427"/>
      <c r="I1784" s="427"/>
      <c r="J1784" s="191"/>
      <c r="K1784" s="463"/>
      <c r="L1784" s="106"/>
      <c r="M1784" s="192"/>
      <c r="N1784" s="193"/>
    </row>
    <row r="1785" spans="2:14">
      <c r="B1785" s="358"/>
      <c r="C1785" s="176">
        <v>89746</v>
      </c>
      <c r="D1785" s="142" t="s">
        <v>11</v>
      </c>
      <c r="E1785" s="206" t="s">
        <v>12901</v>
      </c>
      <c r="F1785" s="427"/>
      <c r="G1785" s="427"/>
      <c r="H1785" s="427"/>
      <c r="I1785" s="427"/>
      <c r="J1785" s="191"/>
      <c r="K1785" s="463">
        <v>18</v>
      </c>
      <c r="L1785" s="106"/>
      <c r="M1785" s="192"/>
      <c r="N1785" s="193"/>
    </row>
    <row r="1786" spans="2:14">
      <c r="B1786" s="358"/>
      <c r="C1786" s="176">
        <v>89726</v>
      </c>
      <c r="D1786" s="142" t="s">
        <v>11</v>
      </c>
      <c r="E1786" s="206" t="s">
        <v>12836</v>
      </c>
      <c r="F1786" s="427"/>
      <c r="G1786" s="427"/>
      <c r="H1786" s="427"/>
      <c r="I1786" s="427"/>
      <c r="J1786" s="191"/>
      <c r="K1786" s="463">
        <v>11</v>
      </c>
      <c r="L1786" s="106"/>
      <c r="M1786" s="192"/>
      <c r="N1786" s="193"/>
    </row>
    <row r="1787" spans="2:14">
      <c r="B1787" s="358"/>
      <c r="C1787" s="176">
        <v>89732</v>
      </c>
      <c r="D1787" s="142" t="s">
        <v>11</v>
      </c>
      <c r="E1787" s="206" t="s">
        <v>12837</v>
      </c>
      <c r="F1787" s="427"/>
      <c r="G1787" s="427"/>
      <c r="H1787" s="427"/>
      <c r="I1787" s="427"/>
      <c r="J1787" s="191"/>
      <c r="K1787" s="463">
        <v>4</v>
      </c>
      <c r="L1787" s="106"/>
      <c r="M1787" s="192"/>
      <c r="N1787" s="193"/>
    </row>
    <row r="1788" spans="2:14">
      <c r="B1788" s="358"/>
      <c r="C1788" s="176"/>
      <c r="D1788" s="142"/>
      <c r="E1788" s="206" t="s">
        <v>12902</v>
      </c>
      <c r="F1788" s="427"/>
      <c r="G1788" s="427"/>
      <c r="H1788" s="427"/>
      <c r="I1788" s="427"/>
      <c r="J1788" s="191"/>
      <c r="K1788" s="463"/>
      <c r="L1788" s="106"/>
      <c r="M1788" s="192"/>
      <c r="N1788" s="193"/>
    </row>
    <row r="1789" spans="2:14">
      <c r="B1789" s="358"/>
      <c r="C1789" s="176">
        <v>89744</v>
      </c>
      <c r="D1789" s="142" t="s">
        <v>11</v>
      </c>
      <c r="E1789" s="206" t="s">
        <v>12901</v>
      </c>
      <c r="F1789" s="427"/>
      <c r="G1789" s="427"/>
      <c r="H1789" s="427"/>
      <c r="I1789" s="427"/>
      <c r="J1789" s="191"/>
      <c r="K1789" s="463">
        <v>18</v>
      </c>
      <c r="L1789" s="106"/>
      <c r="M1789" s="192"/>
      <c r="N1789" s="193"/>
    </row>
    <row r="1790" spans="2:14">
      <c r="B1790" s="358"/>
      <c r="C1790" s="176">
        <v>89731</v>
      </c>
      <c r="D1790" s="142" t="s">
        <v>11</v>
      </c>
      <c r="E1790" s="206" t="s">
        <v>12837</v>
      </c>
      <c r="F1790" s="427"/>
      <c r="G1790" s="427"/>
      <c r="H1790" s="427"/>
      <c r="I1790" s="427"/>
      <c r="J1790" s="191"/>
      <c r="K1790" s="463">
        <v>1</v>
      </c>
      <c r="L1790" s="106"/>
      <c r="M1790" s="192"/>
      <c r="N1790" s="193"/>
    </row>
    <row r="1791" spans="2:14">
      <c r="B1791" s="358"/>
      <c r="C1791" s="176"/>
      <c r="D1791" s="142"/>
      <c r="E1791" s="206" t="s">
        <v>12903</v>
      </c>
      <c r="F1791" s="427"/>
      <c r="G1791" s="427"/>
      <c r="H1791" s="427"/>
      <c r="I1791" s="427"/>
      <c r="J1791" s="191"/>
      <c r="K1791" s="463"/>
      <c r="L1791" s="106"/>
      <c r="M1791" s="192"/>
      <c r="N1791" s="193"/>
    </row>
    <row r="1792" spans="2:14">
      <c r="B1792" s="358"/>
      <c r="C1792" s="176">
        <v>89724</v>
      </c>
      <c r="D1792" s="142" t="s">
        <v>11</v>
      </c>
      <c r="E1792" s="206" t="s">
        <v>12904</v>
      </c>
      <c r="F1792" s="427"/>
      <c r="G1792" s="427"/>
      <c r="H1792" s="427"/>
      <c r="I1792" s="427"/>
      <c r="J1792" s="191"/>
      <c r="K1792" s="463">
        <v>14</v>
      </c>
      <c r="L1792" s="106"/>
      <c r="M1792" s="192"/>
      <c r="N1792" s="193"/>
    </row>
    <row r="1793" spans="2:14">
      <c r="B1793" s="358"/>
      <c r="C1793" s="176"/>
      <c r="D1793" s="142"/>
      <c r="E1793" s="206" t="s">
        <v>12905</v>
      </c>
      <c r="F1793" s="427"/>
      <c r="G1793" s="427"/>
      <c r="H1793" s="427"/>
      <c r="I1793" s="427"/>
      <c r="J1793" s="191"/>
      <c r="K1793" s="463"/>
      <c r="L1793" s="106"/>
      <c r="M1793" s="192"/>
      <c r="N1793" s="193"/>
    </row>
    <row r="1794" spans="2:14">
      <c r="B1794" s="358"/>
      <c r="C1794" s="176" t="str">
        <f>'3-COMPO.ADM.PRF '!B350</f>
        <v>CP-SAN-28</v>
      </c>
      <c r="D1794" s="142" t="s">
        <v>6992</v>
      </c>
      <c r="E1794" s="206" t="s">
        <v>12906</v>
      </c>
      <c r="F1794" s="427"/>
      <c r="G1794" s="427"/>
      <c r="H1794" s="427"/>
      <c r="I1794" s="427"/>
      <c r="J1794" s="191"/>
      <c r="K1794" s="463">
        <v>8</v>
      </c>
      <c r="L1794" s="106"/>
      <c r="M1794" s="192"/>
      <c r="N1794" s="193"/>
    </row>
    <row r="1795" spans="2:14">
      <c r="B1795" s="358"/>
      <c r="C1795" s="176">
        <v>89797</v>
      </c>
      <c r="D1795" s="142" t="s">
        <v>11</v>
      </c>
      <c r="E1795" s="206" t="s">
        <v>12907</v>
      </c>
      <c r="F1795" s="427"/>
      <c r="G1795" s="427"/>
      <c r="H1795" s="427"/>
      <c r="I1795" s="427"/>
      <c r="J1795" s="191"/>
      <c r="K1795" s="463">
        <v>10</v>
      </c>
      <c r="L1795" s="106"/>
      <c r="M1795" s="192"/>
      <c r="N1795" s="193"/>
    </row>
    <row r="1796" spans="2:14" s="268" customFormat="1">
      <c r="B1796" s="362"/>
      <c r="C1796" s="584">
        <v>89785</v>
      </c>
      <c r="D1796" s="50" t="s">
        <v>11</v>
      </c>
      <c r="E1796" s="225" t="s">
        <v>12908</v>
      </c>
      <c r="F1796" s="102"/>
      <c r="G1796" s="102"/>
      <c r="H1796" s="102"/>
      <c r="I1796" s="102"/>
      <c r="J1796" s="217"/>
      <c r="K1796" s="458">
        <v>1</v>
      </c>
      <c r="L1796" s="122"/>
      <c r="M1796" s="274"/>
      <c r="N1796" s="275"/>
    </row>
    <row r="1797" spans="2:14" s="268" customFormat="1">
      <c r="B1797" s="362"/>
      <c r="C1797" s="584">
        <v>89830</v>
      </c>
      <c r="D1797" s="50" t="s">
        <v>11</v>
      </c>
      <c r="E1797" s="225" t="s">
        <v>13650</v>
      </c>
      <c r="F1797" s="102"/>
      <c r="G1797" s="102"/>
      <c r="H1797" s="102"/>
      <c r="I1797" s="102"/>
      <c r="J1797" s="217"/>
      <c r="K1797" s="458">
        <v>3</v>
      </c>
      <c r="L1797" s="122"/>
      <c r="M1797" s="274"/>
      <c r="N1797" s="275"/>
    </row>
    <row r="1798" spans="2:14" s="268" customFormat="1">
      <c r="B1798" s="362"/>
      <c r="C1798" s="584"/>
      <c r="D1798" s="50"/>
      <c r="E1798" s="225" t="s">
        <v>12909</v>
      </c>
      <c r="F1798" s="102"/>
      <c r="G1798" s="102"/>
      <c r="H1798" s="102"/>
      <c r="I1798" s="102"/>
      <c r="J1798" s="217"/>
      <c r="K1798" s="458"/>
      <c r="L1798" s="122"/>
      <c r="M1798" s="274"/>
      <c r="N1798" s="275"/>
    </row>
    <row r="1799" spans="2:14" s="268" customFormat="1">
      <c r="B1799" s="362"/>
      <c r="C1799" s="584">
        <v>89714</v>
      </c>
      <c r="D1799" s="50" t="s">
        <v>11</v>
      </c>
      <c r="E1799" s="225" t="s">
        <v>12910</v>
      </c>
      <c r="F1799" s="102"/>
      <c r="G1799" s="102"/>
      <c r="H1799" s="102"/>
      <c r="I1799" s="102"/>
      <c r="J1799" s="217"/>
      <c r="K1799" s="458">
        <v>235</v>
      </c>
      <c r="L1799" s="122"/>
      <c r="M1799" s="274"/>
      <c r="N1799" s="275"/>
    </row>
    <row r="1800" spans="2:14" s="268" customFormat="1">
      <c r="B1800" s="362"/>
      <c r="C1800" s="584">
        <v>89849</v>
      </c>
      <c r="D1800" s="50" t="s">
        <v>11</v>
      </c>
      <c r="E1800" s="225" t="s">
        <v>12911</v>
      </c>
      <c r="F1800" s="102"/>
      <c r="G1800" s="102"/>
      <c r="H1800" s="102"/>
      <c r="I1800" s="102"/>
      <c r="J1800" s="217"/>
      <c r="K1800" s="458">
        <v>10</v>
      </c>
      <c r="L1800" s="122"/>
      <c r="M1800" s="274"/>
      <c r="N1800" s="275"/>
    </row>
    <row r="1801" spans="2:14" s="268" customFormat="1">
      <c r="B1801" s="362"/>
      <c r="C1801" s="584">
        <v>89711</v>
      </c>
      <c r="D1801" s="50" t="s">
        <v>11</v>
      </c>
      <c r="E1801" s="225" t="s">
        <v>12836</v>
      </c>
      <c r="F1801" s="102"/>
      <c r="G1801" s="102"/>
      <c r="H1801" s="102"/>
      <c r="I1801" s="102"/>
      <c r="J1801" s="217"/>
      <c r="K1801" s="458">
        <v>48</v>
      </c>
      <c r="L1801" s="122"/>
      <c r="M1801" s="274"/>
      <c r="N1801" s="275"/>
    </row>
    <row r="1802" spans="2:14" s="268" customFormat="1">
      <c r="B1802" s="362"/>
      <c r="C1802" s="584">
        <v>89712</v>
      </c>
      <c r="D1802" s="50" t="s">
        <v>11</v>
      </c>
      <c r="E1802" s="225" t="s">
        <v>12912</v>
      </c>
      <c r="F1802" s="102"/>
      <c r="G1802" s="102"/>
      <c r="H1802" s="102"/>
      <c r="I1802" s="102"/>
      <c r="J1802" s="217"/>
      <c r="K1802" s="458">
        <v>8</v>
      </c>
      <c r="L1802" s="122"/>
      <c r="M1802" s="274"/>
      <c r="N1802" s="275"/>
    </row>
    <row r="1803" spans="2:14" s="268" customFormat="1">
      <c r="B1803" s="362" t="s">
        <v>13934</v>
      </c>
      <c r="C1803" s="584"/>
      <c r="D1803" s="50"/>
      <c r="E1803" s="225" t="s">
        <v>12905</v>
      </c>
      <c r="F1803" s="102"/>
      <c r="G1803" s="102"/>
      <c r="H1803" s="102"/>
      <c r="I1803" s="102"/>
      <c r="J1803" s="217"/>
      <c r="K1803" s="458"/>
      <c r="L1803" s="122"/>
      <c r="M1803" s="274"/>
      <c r="N1803" s="275"/>
    </row>
    <row r="1804" spans="2:14" s="268" customFormat="1">
      <c r="B1804" s="362"/>
      <c r="C1804" s="584">
        <v>89783</v>
      </c>
      <c r="D1804" s="50" t="s">
        <v>11</v>
      </c>
      <c r="E1804" s="225" t="s">
        <v>12836</v>
      </c>
      <c r="F1804" s="102"/>
      <c r="G1804" s="102"/>
      <c r="H1804" s="102"/>
      <c r="I1804" s="102"/>
      <c r="J1804" s="217"/>
      <c r="K1804" s="458">
        <v>12</v>
      </c>
      <c r="L1804" s="122"/>
      <c r="M1804" s="274"/>
      <c r="N1804" s="275"/>
    </row>
    <row r="1805" spans="2:14" s="268" customFormat="1" hidden="1">
      <c r="B1805" s="362"/>
      <c r="C1805" s="584"/>
      <c r="D1805" s="50"/>
      <c r="E1805" s="225" t="s">
        <v>12913</v>
      </c>
      <c r="F1805" s="102"/>
      <c r="G1805" s="102"/>
      <c r="H1805" s="102"/>
      <c r="I1805" s="102"/>
      <c r="J1805" s="217"/>
      <c r="K1805" s="458"/>
      <c r="L1805" s="122"/>
      <c r="M1805" s="274"/>
      <c r="N1805" s="275"/>
    </row>
    <row r="1806" spans="2:14" s="268" customFormat="1" hidden="1">
      <c r="B1806" s="362"/>
      <c r="C1806" s="584" t="str">
        <f>'3-COMPO.ADM.PRF '!B357</f>
        <v>COMP 029</v>
      </c>
      <c r="D1806" s="50" t="s">
        <v>6992</v>
      </c>
      <c r="E1806" s="225" t="s">
        <v>12837</v>
      </c>
      <c r="F1806" s="102"/>
      <c r="G1806" s="102"/>
      <c r="H1806" s="102"/>
      <c r="I1806" s="102"/>
      <c r="J1806" s="217"/>
      <c r="K1806" s="458">
        <v>0</v>
      </c>
      <c r="L1806" s="122"/>
      <c r="M1806" s="274"/>
      <c r="N1806" s="275"/>
    </row>
    <row r="1807" spans="2:14" s="268" customFormat="1" hidden="1">
      <c r="B1807" s="362"/>
      <c r="C1807" s="584" t="str">
        <f>'3-COMPO.ADM.PRF '!B364</f>
        <v>COMP 030</v>
      </c>
      <c r="D1807" s="50" t="s">
        <v>6992</v>
      </c>
      <c r="E1807" s="225" t="s">
        <v>12839</v>
      </c>
      <c r="F1807" s="102"/>
      <c r="G1807" s="102"/>
      <c r="H1807" s="102"/>
      <c r="I1807" s="102"/>
      <c r="J1807" s="217"/>
      <c r="K1807" s="458">
        <v>0</v>
      </c>
      <c r="L1807" s="122"/>
      <c r="M1807" s="274"/>
      <c r="N1807" s="275"/>
    </row>
    <row r="1808" spans="2:14" s="268" customFormat="1">
      <c r="B1808" s="362"/>
      <c r="C1808" s="584"/>
      <c r="D1808" s="50"/>
      <c r="E1808" s="225" t="s">
        <v>12900</v>
      </c>
      <c r="F1808" s="102"/>
      <c r="G1808" s="102"/>
      <c r="H1808" s="102"/>
      <c r="I1808" s="102"/>
      <c r="J1808" s="217"/>
      <c r="K1808" s="458"/>
      <c r="L1808" s="122"/>
      <c r="M1808" s="274"/>
      <c r="N1808" s="275"/>
    </row>
    <row r="1809" spans="2:14" s="268" customFormat="1" hidden="1">
      <c r="B1809" s="362"/>
      <c r="C1809" s="584">
        <v>10767</v>
      </c>
      <c r="D1809" s="50" t="s">
        <v>11</v>
      </c>
      <c r="E1809" s="225" t="s">
        <v>12837</v>
      </c>
      <c r="F1809" s="102"/>
      <c r="G1809" s="102"/>
      <c r="H1809" s="102"/>
      <c r="I1809" s="102"/>
      <c r="J1809" s="217"/>
      <c r="K1809" s="458">
        <v>0</v>
      </c>
      <c r="L1809" s="122"/>
      <c r="M1809" s="274"/>
      <c r="N1809" s="275"/>
    </row>
    <row r="1810" spans="2:14" s="268" customFormat="1">
      <c r="B1810" s="362"/>
      <c r="C1810" s="584">
        <v>89739</v>
      </c>
      <c r="D1810" s="50" t="s">
        <v>11</v>
      </c>
      <c r="E1810" s="225" t="s">
        <v>13651</v>
      </c>
      <c r="F1810" s="102"/>
      <c r="G1810" s="102"/>
      <c r="H1810" s="102"/>
      <c r="I1810" s="102"/>
      <c r="J1810" s="217"/>
      <c r="K1810" s="458">
        <v>2</v>
      </c>
      <c r="L1810" s="122"/>
      <c r="M1810" s="274"/>
      <c r="N1810" s="275"/>
    </row>
    <row r="1811" spans="2:14" s="268" customFormat="1">
      <c r="B1811" s="362"/>
      <c r="C1811" s="584"/>
      <c r="D1811" s="50"/>
      <c r="E1811" s="225" t="s">
        <v>12902</v>
      </c>
      <c r="F1811" s="102"/>
      <c r="G1811" s="102"/>
      <c r="H1811" s="102"/>
      <c r="I1811" s="102"/>
      <c r="J1811" s="217"/>
      <c r="K1811" s="458"/>
      <c r="L1811" s="122"/>
      <c r="M1811" s="274"/>
      <c r="N1811" s="275"/>
    </row>
    <row r="1812" spans="2:14" s="268" customFormat="1" hidden="1">
      <c r="B1812" s="362"/>
      <c r="C1812" s="584">
        <v>89801</v>
      </c>
      <c r="D1812" s="50" t="s">
        <v>11</v>
      </c>
      <c r="E1812" s="225" t="s">
        <v>12837</v>
      </c>
      <c r="F1812" s="102"/>
      <c r="G1812" s="102"/>
      <c r="H1812" s="102"/>
      <c r="I1812" s="102"/>
      <c r="J1812" s="217"/>
      <c r="K1812" s="458">
        <v>0</v>
      </c>
      <c r="L1812" s="122"/>
      <c r="M1812" s="274"/>
      <c r="N1812" s="275"/>
    </row>
    <row r="1813" spans="2:14" s="268" customFormat="1">
      <c r="B1813" s="362"/>
      <c r="C1813" s="584">
        <v>89737</v>
      </c>
      <c r="D1813" s="50" t="s">
        <v>11</v>
      </c>
      <c r="E1813" s="225" t="s">
        <v>13651</v>
      </c>
      <c r="F1813" s="102"/>
      <c r="G1813" s="102"/>
      <c r="H1813" s="102"/>
      <c r="I1813" s="102"/>
      <c r="J1813" s="217"/>
      <c r="K1813" s="458">
        <v>2</v>
      </c>
      <c r="L1813" s="122"/>
      <c r="M1813" s="274"/>
      <c r="N1813" s="275"/>
    </row>
    <row r="1814" spans="2:14" s="268" customFormat="1">
      <c r="B1814" s="362"/>
      <c r="C1814" s="584"/>
      <c r="D1814" s="50"/>
      <c r="E1814" s="225" t="s">
        <v>12914</v>
      </c>
      <c r="F1814" s="102"/>
      <c r="G1814" s="102"/>
      <c r="H1814" s="102"/>
      <c r="I1814" s="102"/>
      <c r="J1814" s="217"/>
      <c r="K1814" s="458"/>
      <c r="L1814" s="122"/>
      <c r="M1814" s="274"/>
      <c r="N1814" s="275"/>
    </row>
    <row r="1815" spans="2:14" s="268" customFormat="1">
      <c r="B1815" s="362"/>
      <c r="C1815" s="584" t="str">
        <f>'3-COMPO.ADM.PRF '!B371</f>
        <v>COMP 031</v>
      </c>
      <c r="D1815" s="50" t="s">
        <v>6992</v>
      </c>
      <c r="E1815" s="225" t="s">
        <v>12915</v>
      </c>
      <c r="F1815" s="102"/>
      <c r="G1815" s="102"/>
      <c r="H1815" s="102"/>
      <c r="I1815" s="102"/>
      <c r="J1815" s="217"/>
      <c r="K1815" s="458">
        <v>4</v>
      </c>
      <c r="L1815" s="122"/>
      <c r="M1815" s="274"/>
      <c r="N1815" s="275"/>
    </row>
    <row r="1816" spans="2:14" s="268" customFormat="1">
      <c r="B1816" s="362"/>
      <c r="C1816" s="584"/>
      <c r="D1816" s="50"/>
      <c r="E1816" s="225" t="s">
        <v>12909</v>
      </c>
      <c r="F1816" s="102"/>
      <c r="G1816" s="102"/>
      <c r="H1816" s="102"/>
      <c r="I1816" s="102"/>
      <c r="J1816" s="217"/>
      <c r="K1816" s="458"/>
      <c r="L1816" s="122"/>
      <c r="M1816" s="274"/>
      <c r="N1816" s="275"/>
    </row>
    <row r="1817" spans="2:14" s="268" customFormat="1" hidden="1">
      <c r="B1817" s="362"/>
      <c r="C1817" s="584">
        <v>89712</v>
      </c>
      <c r="D1817" s="50" t="s">
        <v>11</v>
      </c>
      <c r="E1817" s="225" t="s">
        <v>12912</v>
      </c>
      <c r="F1817" s="102"/>
      <c r="G1817" s="102"/>
      <c r="H1817" s="102"/>
      <c r="I1817" s="102"/>
      <c r="J1817" s="217"/>
      <c r="K1817" s="458">
        <v>0</v>
      </c>
      <c r="L1817" s="122"/>
      <c r="M1817" s="274"/>
      <c r="N1817" s="275"/>
    </row>
    <row r="1818" spans="2:14" s="268" customFormat="1">
      <c r="B1818" s="362"/>
      <c r="C1818" s="584">
        <v>89713</v>
      </c>
      <c r="D1818" s="50" t="s">
        <v>11</v>
      </c>
      <c r="E1818" s="225" t="s">
        <v>12916</v>
      </c>
      <c r="F1818" s="102"/>
      <c r="G1818" s="102"/>
      <c r="H1818" s="102"/>
      <c r="I1818" s="102"/>
      <c r="J1818" s="217"/>
      <c r="K1818" s="458">
        <v>12.52</v>
      </c>
      <c r="L1818" s="122"/>
      <c r="M1818" s="274"/>
      <c r="N1818" s="275"/>
    </row>
    <row r="1819" spans="2:14" s="268" customFormat="1">
      <c r="B1819" s="362"/>
      <c r="C1819" s="584"/>
      <c r="D1819" s="50"/>
      <c r="E1819" s="225" t="s">
        <v>12917</v>
      </c>
      <c r="F1819" s="102"/>
      <c r="G1819" s="102"/>
      <c r="H1819" s="102"/>
      <c r="I1819" s="102"/>
      <c r="J1819" s="217"/>
      <c r="K1819" s="458"/>
      <c r="L1819" s="122"/>
      <c r="M1819" s="274"/>
      <c r="N1819" s="275"/>
    </row>
    <row r="1820" spans="2:14" s="268" customFormat="1">
      <c r="B1820" s="362"/>
      <c r="C1820" s="584">
        <v>89784</v>
      </c>
      <c r="D1820" s="50" t="s">
        <v>11</v>
      </c>
      <c r="E1820" s="225" t="s">
        <v>12918</v>
      </c>
      <c r="F1820" s="102"/>
      <c r="G1820" s="102"/>
      <c r="H1820" s="102"/>
      <c r="I1820" s="102"/>
      <c r="J1820" s="217"/>
      <c r="K1820" s="458">
        <v>1</v>
      </c>
      <c r="L1820" s="122"/>
      <c r="M1820" s="274"/>
      <c r="N1820" s="275"/>
    </row>
    <row r="1821" spans="2:14">
      <c r="B1821" s="358"/>
      <c r="C1821" s="176"/>
      <c r="D1821" s="142"/>
      <c r="E1821" s="206"/>
      <c r="F1821" s="427"/>
      <c r="G1821" s="427"/>
      <c r="H1821" s="427"/>
      <c r="I1821" s="427"/>
      <c r="J1821" s="191"/>
      <c r="K1821" s="463"/>
      <c r="L1821" s="106"/>
      <c r="M1821" s="192"/>
      <c r="N1821" s="193"/>
    </row>
    <row r="1822" spans="2:14" ht="27.75" customHeight="1">
      <c r="B1822" s="358"/>
      <c r="C1822" s="176" t="str">
        <f>'3-COMPO.ADM.PRF '!B378</f>
        <v>COMP 032</v>
      </c>
      <c r="D1822" s="142" t="s">
        <v>6992</v>
      </c>
      <c r="E1822" s="744" t="s">
        <v>12920</v>
      </c>
      <c r="F1822" s="745"/>
      <c r="G1822" s="745"/>
      <c r="H1822" s="745"/>
      <c r="I1822" s="745"/>
      <c r="J1822" s="746"/>
      <c r="K1822" s="463">
        <v>1</v>
      </c>
      <c r="L1822" s="106"/>
      <c r="M1822" s="192"/>
      <c r="N1822" s="193"/>
    </row>
    <row r="1823" spans="2:14" ht="27.75" customHeight="1">
      <c r="B1823" s="358"/>
      <c r="C1823" s="176" t="str">
        <f>'3-COMPO.ADM.PRF '!B396</f>
        <v>COMP 033</v>
      </c>
      <c r="D1823" s="142" t="s">
        <v>6992</v>
      </c>
      <c r="E1823" s="744" t="s">
        <v>12922</v>
      </c>
      <c r="F1823" s="745"/>
      <c r="G1823" s="745"/>
      <c r="H1823" s="745"/>
      <c r="I1823" s="745"/>
      <c r="J1823" s="746"/>
      <c r="K1823" s="463">
        <v>1</v>
      </c>
      <c r="L1823" s="106"/>
      <c r="M1823" s="192"/>
      <c r="N1823" s="193"/>
    </row>
    <row r="1824" spans="2:14" ht="27.75" customHeight="1">
      <c r="B1824" s="358"/>
      <c r="C1824" s="176" t="str">
        <f>'3-COMPO.ADM.PRF '!B411</f>
        <v>COMP 034</v>
      </c>
      <c r="D1824" s="142" t="s">
        <v>6992</v>
      </c>
      <c r="E1824" s="744" t="s">
        <v>12921</v>
      </c>
      <c r="F1824" s="745"/>
      <c r="G1824" s="745"/>
      <c r="H1824" s="745"/>
      <c r="I1824" s="745"/>
      <c r="J1824" s="746"/>
      <c r="K1824" s="463">
        <v>1</v>
      </c>
      <c r="L1824" s="106"/>
      <c r="M1824" s="192"/>
      <c r="N1824" s="193"/>
    </row>
    <row r="1825" spans="1:14">
      <c r="B1825" s="358"/>
      <c r="C1825" s="176"/>
      <c r="D1825" s="142"/>
      <c r="E1825" s="206"/>
      <c r="F1825" s="427"/>
      <c r="G1825" s="427"/>
      <c r="H1825" s="427"/>
      <c r="I1825" s="427"/>
      <c r="J1825" s="191"/>
      <c r="K1825" s="463"/>
      <c r="L1825" s="106"/>
      <c r="M1825" s="192"/>
      <c r="N1825" s="193"/>
    </row>
    <row r="1826" spans="1:14" ht="13.5" thickBot="1">
      <c r="B1826" s="358"/>
      <c r="C1826" s="142"/>
      <c r="D1826" s="142"/>
      <c r="E1826" s="200"/>
      <c r="F1826" s="92"/>
      <c r="G1826" s="92"/>
      <c r="H1826" s="92"/>
      <c r="I1826" s="92"/>
      <c r="J1826" s="191"/>
      <c r="K1826" s="132"/>
      <c r="L1826" s="121"/>
      <c r="M1826" s="192"/>
      <c r="N1826" s="193"/>
    </row>
    <row r="1827" spans="1:14" ht="13.5" thickBot="1">
      <c r="A1827" s="657" t="s">
        <v>13067</v>
      </c>
      <c r="B1827" s="359"/>
      <c r="C1827" s="170"/>
      <c r="D1827" s="170"/>
      <c r="E1827" s="685" t="s">
        <v>6342</v>
      </c>
      <c r="F1827" s="686"/>
      <c r="G1827" s="686"/>
      <c r="H1827" s="686"/>
      <c r="I1827" s="686"/>
      <c r="J1827" s="687"/>
      <c r="K1827" s="458"/>
      <c r="L1827" s="127"/>
      <c r="M1827" s="175"/>
      <c r="N1827" s="199"/>
    </row>
    <row r="1828" spans="1:14">
      <c r="B1828" s="358"/>
      <c r="C1828" s="142"/>
      <c r="D1828" s="142"/>
      <c r="E1828" s="200"/>
      <c r="F1828" s="92"/>
      <c r="G1828" s="92"/>
      <c r="H1828" s="92"/>
      <c r="I1828" s="92"/>
      <c r="J1828" s="191"/>
      <c r="K1828" s="132"/>
      <c r="L1828" s="121"/>
      <c r="M1828" s="192"/>
      <c r="N1828" s="193"/>
    </row>
    <row r="1829" spans="1:14" ht="26.25" customHeight="1">
      <c r="B1829" s="358"/>
      <c r="C1829" s="297" t="str">
        <f>'3-COMPO.ADM.PRF '!B428</f>
        <v>COMP 035</v>
      </c>
      <c r="D1829" s="142" t="s">
        <v>6992</v>
      </c>
      <c r="E1829" s="744" t="s">
        <v>12952</v>
      </c>
      <c r="F1829" s="745"/>
      <c r="G1829" s="745"/>
      <c r="H1829" s="745"/>
      <c r="I1829" s="745"/>
      <c r="J1829" s="746"/>
      <c r="K1829" s="463">
        <v>1</v>
      </c>
      <c r="L1829" s="440"/>
      <c r="M1829" s="192"/>
      <c r="N1829" s="193"/>
    </row>
    <row r="1830" spans="1:14">
      <c r="B1830" s="358"/>
      <c r="C1830" s="142">
        <v>92688</v>
      </c>
      <c r="D1830" s="142" t="s">
        <v>11</v>
      </c>
      <c r="E1830" s="206" t="s">
        <v>12954</v>
      </c>
      <c r="F1830" s="441"/>
      <c r="G1830" s="441"/>
      <c r="H1830" s="441"/>
      <c r="I1830" s="441"/>
      <c r="J1830" s="191"/>
      <c r="K1830" s="463">
        <v>20</v>
      </c>
      <c r="L1830" s="440" t="s">
        <v>28</v>
      </c>
      <c r="M1830" s="192"/>
      <c r="N1830" s="193"/>
    </row>
    <row r="1831" spans="1:14">
      <c r="B1831" s="358"/>
      <c r="C1831" s="142">
        <v>83534</v>
      </c>
      <c r="D1831" s="142" t="s">
        <v>11</v>
      </c>
      <c r="E1831" s="439" t="s">
        <v>12955</v>
      </c>
      <c r="F1831" s="441"/>
      <c r="G1831" s="441"/>
      <c r="H1831" s="441"/>
      <c r="I1831" s="441"/>
      <c r="J1831" s="191"/>
      <c r="K1831" s="463">
        <f>20*0.3*0.03</f>
        <v>0.18</v>
      </c>
      <c r="L1831" s="440" t="s">
        <v>28</v>
      </c>
      <c r="M1831" s="192"/>
      <c r="N1831" s="193"/>
    </row>
    <row r="1832" spans="1:14">
      <c r="B1832" s="358"/>
      <c r="C1832" s="297" t="str">
        <f>'3-COMPO.ADM.PRF '!B451</f>
        <v>COMP 036</v>
      </c>
      <c r="D1832" s="142" t="s">
        <v>6992</v>
      </c>
      <c r="E1832" s="206" t="s">
        <v>12956</v>
      </c>
      <c r="F1832" s="441"/>
      <c r="G1832" s="441"/>
      <c r="H1832" s="441"/>
      <c r="I1832" s="441"/>
      <c r="J1832" s="191"/>
      <c r="K1832" s="463">
        <v>20</v>
      </c>
      <c r="L1832" s="106" t="s">
        <v>22</v>
      </c>
      <c r="M1832" s="192"/>
      <c r="N1832" s="193"/>
    </row>
    <row r="1833" spans="1:14">
      <c r="B1833" s="358"/>
      <c r="C1833" s="297" t="str">
        <f>'3-COMPO.ADM.PRF '!B456</f>
        <v>COMP 037</v>
      </c>
      <c r="D1833" s="142" t="s">
        <v>6992</v>
      </c>
      <c r="E1833" s="206" t="s">
        <v>12957</v>
      </c>
      <c r="F1833" s="447"/>
      <c r="G1833" s="447"/>
      <c r="H1833" s="447"/>
      <c r="I1833" s="447"/>
      <c r="J1833" s="191"/>
      <c r="K1833" s="463">
        <v>4</v>
      </c>
      <c r="L1833" s="445" t="s">
        <v>6361</v>
      </c>
      <c r="M1833" s="192"/>
      <c r="N1833" s="193"/>
    </row>
    <row r="1834" spans="1:14">
      <c r="B1834" s="358"/>
      <c r="C1834" s="142">
        <v>92905</v>
      </c>
      <c r="D1834" s="142" t="s">
        <v>11</v>
      </c>
      <c r="E1834" s="206" t="s">
        <v>12958</v>
      </c>
      <c r="F1834" s="447"/>
      <c r="G1834" s="447"/>
      <c r="H1834" s="447"/>
      <c r="I1834" s="447"/>
      <c r="J1834" s="191"/>
      <c r="K1834" s="463">
        <v>3</v>
      </c>
      <c r="L1834" s="445" t="s">
        <v>6361</v>
      </c>
      <c r="M1834" s="192"/>
      <c r="N1834" s="193"/>
    </row>
    <row r="1835" spans="1:14">
      <c r="B1835" s="358"/>
      <c r="C1835" s="142">
        <v>92694</v>
      </c>
      <c r="D1835" s="142" t="s">
        <v>11</v>
      </c>
      <c r="E1835" s="206" t="s">
        <v>12959</v>
      </c>
      <c r="F1835" s="447"/>
      <c r="G1835" s="447"/>
      <c r="H1835" s="447"/>
      <c r="I1835" s="447"/>
      <c r="J1835" s="191"/>
      <c r="K1835" s="463">
        <v>6</v>
      </c>
      <c r="L1835" s="445" t="s">
        <v>6361</v>
      </c>
      <c r="M1835" s="192"/>
      <c r="N1835" s="193"/>
    </row>
    <row r="1836" spans="1:14">
      <c r="B1836" s="358"/>
      <c r="C1836" s="142">
        <v>92692</v>
      </c>
      <c r="D1836" s="142" t="s">
        <v>11</v>
      </c>
      <c r="E1836" s="206" t="s">
        <v>12960</v>
      </c>
      <c r="F1836" s="447"/>
      <c r="G1836" s="447"/>
      <c r="H1836" s="447"/>
      <c r="I1836" s="447"/>
      <c r="J1836" s="191"/>
      <c r="K1836" s="463">
        <v>8</v>
      </c>
      <c r="L1836" s="445" t="s">
        <v>6361</v>
      </c>
      <c r="M1836" s="192"/>
      <c r="N1836" s="193"/>
    </row>
    <row r="1837" spans="1:14">
      <c r="B1837" s="358"/>
      <c r="C1837" s="297" t="str">
        <f>'3-COMPO.ADM.PRF '!B463</f>
        <v>COMP 038</v>
      </c>
      <c r="D1837" s="142" t="s">
        <v>6992</v>
      </c>
      <c r="E1837" s="206" t="s">
        <v>12961</v>
      </c>
      <c r="F1837" s="447"/>
      <c r="G1837" s="447"/>
      <c r="H1837" s="447"/>
      <c r="I1837" s="447"/>
      <c r="J1837" s="191"/>
      <c r="K1837" s="463">
        <v>1</v>
      </c>
      <c r="L1837" s="445" t="s">
        <v>6361</v>
      </c>
      <c r="M1837" s="192"/>
      <c r="N1837" s="193"/>
    </row>
    <row r="1838" spans="1:14">
      <c r="B1838" s="358"/>
      <c r="C1838" s="142">
        <v>92953</v>
      </c>
      <c r="D1838" s="142" t="s">
        <v>11</v>
      </c>
      <c r="E1838" s="206" t="s">
        <v>12962</v>
      </c>
      <c r="F1838" s="447"/>
      <c r="G1838" s="447"/>
      <c r="H1838" s="447"/>
      <c r="I1838" s="447"/>
      <c r="J1838" s="191"/>
      <c r="K1838" s="463">
        <v>4</v>
      </c>
      <c r="L1838" s="445" t="s">
        <v>6361</v>
      </c>
      <c r="M1838" s="192"/>
      <c r="N1838" s="193"/>
    </row>
    <row r="1839" spans="1:14">
      <c r="B1839" s="358"/>
      <c r="C1839" s="142">
        <v>92701</v>
      </c>
      <c r="D1839" s="142" t="s">
        <v>11</v>
      </c>
      <c r="E1839" s="206" t="s">
        <v>12963</v>
      </c>
      <c r="F1839" s="447"/>
      <c r="G1839" s="447"/>
      <c r="H1839" s="447"/>
      <c r="I1839" s="447"/>
      <c r="J1839" s="191"/>
      <c r="K1839" s="463">
        <v>2</v>
      </c>
      <c r="L1839" s="445" t="s">
        <v>6361</v>
      </c>
      <c r="M1839" s="192"/>
      <c r="N1839" s="193"/>
    </row>
    <row r="1840" spans="1:14">
      <c r="B1840" s="358"/>
      <c r="C1840" s="297" t="str">
        <f>'3-COMPO.ADM.PRF '!B470</f>
        <v>COMP 039</v>
      </c>
      <c r="D1840" s="142" t="s">
        <v>6992</v>
      </c>
      <c r="E1840" s="206" t="s">
        <v>6358</v>
      </c>
      <c r="F1840" s="447"/>
      <c r="G1840" s="447"/>
      <c r="H1840" s="447"/>
      <c r="I1840" s="447"/>
      <c r="J1840" s="191"/>
      <c r="K1840" s="463">
        <v>3</v>
      </c>
      <c r="L1840" s="445" t="s">
        <v>6361</v>
      </c>
      <c r="M1840" s="192"/>
      <c r="N1840" s="193"/>
    </row>
    <row r="1841" spans="2:14">
      <c r="B1841" s="358"/>
      <c r="C1841" s="297" t="str">
        <f>'3-COMPO.ADM.PRF '!B476</f>
        <v>COMP 040</v>
      </c>
      <c r="D1841" s="142" t="s">
        <v>6992</v>
      </c>
      <c r="E1841" s="206" t="s">
        <v>12974</v>
      </c>
      <c r="F1841" s="447"/>
      <c r="G1841" s="447"/>
      <c r="H1841" s="447"/>
      <c r="I1841" s="447"/>
      <c r="J1841" s="191"/>
      <c r="K1841" s="463">
        <v>3</v>
      </c>
      <c r="L1841" s="445" t="s">
        <v>6361</v>
      </c>
      <c r="M1841" s="192"/>
      <c r="N1841" s="193"/>
    </row>
    <row r="1842" spans="2:14">
      <c r="B1842" s="358"/>
      <c r="C1842" s="297" t="str">
        <f>'3-COMPO.ADM.PRF '!B482</f>
        <v>COMP 041</v>
      </c>
      <c r="D1842" s="142" t="s">
        <v>6992</v>
      </c>
      <c r="E1842" s="206" t="s">
        <v>12964</v>
      </c>
      <c r="F1842" s="447"/>
      <c r="G1842" s="447"/>
      <c r="H1842" s="447"/>
      <c r="I1842" s="447"/>
      <c r="J1842" s="191"/>
      <c r="K1842" s="463">
        <v>2</v>
      </c>
      <c r="L1842" s="445" t="s">
        <v>28</v>
      </c>
      <c r="M1842" s="192"/>
      <c r="N1842" s="193"/>
    </row>
    <row r="1843" spans="2:14">
      <c r="B1843" s="358"/>
      <c r="C1843" s="297" t="str">
        <f>'3-COMPO.ADM.PRF '!B487</f>
        <v>COMP 042</v>
      </c>
      <c r="D1843" s="142" t="s">
        <v>6992</v>
      </c>
      <c r="E1843" s="206" t="s">
        <v>12965</v>
      </c>
      <c r="F1843" s="447"/>
      <c r="G1843" s="447"/>
      <c r="H1843" s="447"/>
      <c r="I1843" s="447"/>
      <c r="J1843" s="191"/>
      <c r="K1843" s="463">
        <v>1</v>
      </c>
      <c r="L1843" s="445" t="s">
        <v>6361</v>
      </c>
      <c r="M1843" s="192"/>
      <c r="N1843" s="193"/>
    </row>
    <row r="1844" spans="2:14">
      <c r="B1844" s="358"/>
      <c r="C1844" s="297" t="str">
        <f>'3-COMPO.ADM.PRF '!B492</f>
        <v>COMP 043</v>
      </c>
      <c r="D1844" s="142" t="s">
        <v>6992</v>
      </c>
      <c r="E1844" s="206" t="s">
        <v>12966</v>
      </c>
      <c r="F1844" s="447"/>
      <c r="G1844" s="447"/>
      <c r="H1844" s="447"/>
      <c r="I1844" s="447"/>
      <c r="J1844" s="191"/>
      <c r="K1844" s="463">
        <v>1</v>
      </c>
      <c r="L1844" s="445" t="s">
        <v>6361</v>
      </c>
      <c r="M1844" s="192"/>
      <c r="N1844" s="193"/>
    </row>
    <row r="1845" spans="2:14" ht="13.5" thickBot="1">
      <c r="B1845" s="358"/>
      <c r="C1845" s="142"/>
      <c r="D1845" s="142"/>
      <c r="E1845" s="206"/>
      <c r="F1845" s="447"/>
      <c r="G1845" s="447"/>
      <c r="H1845" s="447"/>
      <c r="I1845" s="447"/>
      <c r="J1845" s="191"/>
      <c r="K1845" s="132"/>
      <c r="L1845" s="445"/>
      <c r="M1845" s="192"/>
      <c r="N1845" s="193"/>
    </row>
    <row r="1846" spans="2:14" hidden="1">
      <c r="B1846" s="358"/>
      <c r="C1846" s="142"/>
      <c r="D1846" s="142"/>
      <c r="E1846" s="206"/>
      <c r="F1846" s="447"/>
      <c r="G1846" s="447"/>
      <c r="H1846" s="447"/>
      <c r="I1846" s="447"/>
      <c r="J1846" s="191"/>
      <c r="K1846" s="132"/>
      <c r="L1846" s="445"/>
      <c r="M1846" s="192"/>
      <c r="N1846" s="193"/>
    </row>
    <row r="1847" spans="2:14" hidden="1">
      <c r="B1847" s="358"/>
      <c r="C1847" s="142"/>
      <c r="D1847" s="142"/>
      <c r="E1847" s="206"/>
      <c r="F1847" s="447"/>
      <c r="G1847" s="447"/>
      <c r="H1847" s="447"/>
      <c r="I1847" s="447"/>
      <c r="J1847" s="191"/>
      <c r="K1847" s="132"/>
      <c r="L1847" s="445"/>
      <c r="M1847" s="192"/>
      <c r="N1847" s="193"/>
    </row>
    <row r="1848" spans="2:14" hidden="1">
      <c r="B1848" s="358"/>
      <c r="C1848" s="142"/>
      <c r="D1848" s="142"/>
      <c r="E1848" s="206"/>
      <c r="F1848" s="447"/>
      <c r="G1848" s="447"/>
      <c r="H1848" s="447"/>
      <c r="I1848" s="447"/>
      <c r="J1848" s="191"/>
      <c r="K1848" s="132"/>
      <c r="L1848" s="445"/>
      <c r="M1848" s="192"/>
      <c r="N1848" s="193"/>
    </row>
    <row r="1849" spans="2:14" hidden="1">
      <c r="B1849" s="358"/>
      <c r="C1849" s="142"/>
      <c r="D1849" s="142"/>
      <c r="E1849" s="206"/>
      <c r="F1849" s="447"/>
      <c r="G1849" s="447"/>
      <c r="H1849" s="447"/>
      <c r="I1849" s="447"/>
      <c r="J1849" s="191"/>
      <c r="K1849" s="132"/>
      <c r="L1849" s="445"/>
      <c r="M1849" s="192"/>
      <c r="N1849" s="193"/>
    </row>
    <row r="1850" spans="2:14" hidden="1">
      <c r="B1850" s="358"/>
      <c r="C1850" s="142"/>
      <c r="D1850" s="142"/>
      <c r="E1850" s="206"/>
      <c r="F1850" s="447"/>
      <c r="G1850" s="447"/>
      <c r="H1850" s="447"/>
      <c r="I1850" s="447"/>
      <c r="J1850" s="191"/>
      <c r="K1850" s="132"/>
      <c r="L1850" s="445"/>
      <c r="M1850" s="192"/>
      <c r="N1850" s="193"/>
    </row>
    <row r="1851" spans="2:14" hidden="1">
      <c r="B1851" s="358"/>
      <c r="C1851" s="142"/>
      <c r="D1851" s="142"/>
      <c r="E1851" s="206"/>
      <c r="F1851" s="447"/>
      <c r="G1851" s="447"/>
      <c r="H1851" s="447"/>
      <c r="I1851" s="447"/>
      <c r="J1851" s="191"/>
      <c r="K1851" s="132"/>
      <c r="L1851" s="445"/>
      <c r="M1851" s="192"/>
      <c r="N1851" s="193"/>
    </row>
    <row r="1852" spans="2:14" hidden="1">
      <c r="B1852" s="358"/>
      <c r="C1852" s="142"/>
      <c r="D1852" s="142"/>
      <c r="E1852" s="206"/>
      <c r="F1852" s="447"/>
      <c r="G1852" s="447"/>
      <c r="H1852" s="447"/>
      <c r="I1852" s="447"/>
      <c r="J1852" s="191"/>
      <c r="K1852" s="132"/>
      <c r="L1852" s="445"/>
      <c r="M1852" s="192"/>
      <c r="N1852" s="193"/>
    </row>
    <row r="1853" spans="2:14" hidden="1">
      <c r="B1853" s="358"/>
      <c r="C1853" s="142"/>
      <c r="D1853" s="142"/>
      <c r="E1853" s="206"/>
      <c r="F1853" s="447"/>
      <c r="G1853" s="447"/>
      <c r="H1853" s="447"/>
      <c r="I1853" s="447"/>
      <c r="J1853" s="191"/>
      <c r="K1853" s="132"/>
      <c r="L1853" s="445"/>
      <c r="M1853" s="192"/>
      <c r="N1853" s="193"/>
    </row>
    <row r="1854" spans="2:14" hidden="1">
      <c r="B1854" s="358"/>
      <c r="C1854" s="142"/>
      <c r="D1854" s="142"/>
      <c r="E1854" s="206"/>
      <c r="F1854" s="447"/>
      <c r="G1854" s="447"/>
      <c r="H1854" s="447"/>
      <c r="I1854" s="447"/>
      <c r="J1854" s="191"/>
      <c r="K1854" s="132"/>
      <c r="L1854" s="445"/>
      <c r="M1854" s="192"/>
      <c r="N1854" s="193"/>
    </row>
    <row r="1855" spans="2:14" hidden="1">
      <c r="B1855" s="358"/>
      <c r="C1855" s="142"/>
      <c r="D1855" s="142"/>
      <c r="E1855" s="206"/>
      <c r="F1855" s="447"/>
      <c r="G1855" s="447"/>
      <c r="H1855" s="447"/>
      <c r="I1855" s="447"/>
      <c r="J1855" s="191"/>
      <c r="K1855" s="132"/>
      <c r="L1855" s="445"/>
      <c r="M1855" s="192"/>
      <c r="N1855" s="193"/>
    </row>
    <row r="1856" spans="2:14" hidden="1">
      <c r="B1856" s="358"/>
      <c r="C1856" s="142"/>
      <c r="D1856" s="142"/>
      <c r="E1856" s="206"/>
      <c r="F1856" s="447"/>
      <c r="G1856" s="447"/>
      <c r="H1856" s="447"/>
      <c r="I1856" s="447"/>
      <c r="J1856" s="191"/>
      <c r="K1856" s="132"/>
      <c r="L1856" s="445"/>
      <c r="M1856" s="192"/>
      <c r="N1856" s="193"/>
    </row>
    <row r="1857" spans="1:14" hidden="1">
      <c r="B1857" s="358"/>
      <c r="C1857" s="142"/>
      <c r="D1857" s="142"/>
      <c r="E1857" s="439"/>
      <c r="F1857" s="441"/>
      <c r="G1857" s="441"/>
      <c r="H1857" s="441"/>
      <c r="I1857" s="441"/>
      <c r="J1857" s="191"/>
      <c r="K1857" s="132"/>
      <c r="L1857" s="440"/>
      <c r="M1857" s="192"/>
      <c r="N1857" s="193"/>
    </row>
    <row r="1858" spans="1:14" hidden="1">
      <c r="B1858" s="358"/>
      <c r="C1858" s="142"/>
      <c r="D1858" s="142"/>
      <c r="E1858" s="206"/>
      <c r="F1858" s="441"/>
      <c r="G1858" s="441"/>
      <c r="H1858" s="441"/>
      <c r="I1858" s="441"/>
      <c r="J1858" s="191"/>
      <c r="K1858" s="132"/>
      <c r="L1858" s="440"/>
      <c r="M1858" s="192"/>
      <c r="N1858" s="193"/>
    </row>
    <row r="1859" spans="1:14" hidden="1">
      <c r="B1859" s="358"/>
      <c r="C1859" s="142"/>
      <c r="D1859" s="142"/>
      <c r="E1859" s="439"/>
      <c r="F1859" s="441"/>
      <c r="G1859" s="441"/>
      <c r="H1859" s="441"/>
      <c r="I1859" s="441"/>
      <c r="J1859" s="191"/>
      <c r="K1859" s="132"/>
      <c r="L1859" s="440"/>
      <c r="M1859" s="192"/>
      <c r="N1859" s="193"/>
    </row>
    <row r="1860" spans="1:14" hidden="1">
      <c r="B1860" s="358"/>
      <c r="C1860" s="142"/>
      <c r="D1860" s="142"/>
      <c r="E1860" s="439"/>
      <c r="F1860" s="441"/>
      <c r="G1860" s="441"/>
      <c r="H1860" s="441"/>
      <c r="I1860" s="441"/>
      <c r="J1860" s="191"/>
      <c r="K1860" s="132"/>
      <c r="L1860" s="440"/>
      <c r="M1860" s="192"/>
      <c r="N1860" s="193"/>
    </row>
    <row r="1861" spans="1:14" hidden="1">
      <c r="B1861" s="358"/>
      <c r="C1861" s="142"/>
      <c r="D1861" s="142"/>
      <c r="E1861" s="439"/>
      <c r="F1861" s="441"/>
      <c r="G1861" s="441"/>
      <c r="H1861" s="441"/>
      <c r="I1861" s="441"/>
      <c r="J1861" s="191"/>
      <c r="K1861" s="132"/>
      <c r="L1861" s="440"/>
      <c r="M1861" s="192"/>
      <c r="N1861" s="193"/>
    </row>
    <row r="1862" spans="1:14" hidden="1">
      <c r="B1862" s="358"/>
      <c r="C1862" s="142"/>
      <c r="D1862" s="142"/>
      <c r="E1862" s="439"/>
      <c r="F1862" s="441"/>
      <c r="G1862" s="441"/>
      <c r="H1862" s="441"/>
      <c r="I1862" s="441"/>
      <c r="J1862" s="191"/>
      <c r="K1862" s="132"/>
      <c r="L1862" s="440"/>
      <c r="M1862" s="192"/>
      <c r="N1862" s="193"/>
    </row>
    <row r="1863" spans="1:14" hidden="1">
      <c r="B1863" s="358"/>
      <c r="C1863" s="142"/>
      <c r="D1863" s="142"/>
      <c r="E1863" s="439"/>
      <c r="F1863" s="441"/>
      <c r="G1863" s="441"/>
      <c r="H1863" s="441"/>
      <c r="I1863" s="441"/>
      <c r="J1863" s="191"/>
      <c r="K1863" s="132"/>
      <c r="L1863" s="440"/>
      <c r="M1863" s="192"/>
      <c r="N1863" s="193"/>
    </row>
    <row r="1864" spans="1:14" hidden="1">
      <c r="B1864" s="358"/>
      <c r="C1864" s="142"/>
      <c r="D1864" s="142"/>
      <c r="E1864" s="439"/>
      <c r="F1864" s="441"/>
      <c r="G1864" s="441"/>
      <c r="H1864" s="441"/>
      <c r="I1864" s="441"/>
      <c r="J1864" s="191"/>
      <c r="K1864" s="132"/>
      <c r="L1864" s="440"/>
      <c r="M1864" s="192"/>
      <c r="N1864" s="193"/>
    </row>
    <row r="1865" spans="1:14" hidden="1">
      <c r="B1865" s="358"/>
      <c r="C1865" s="142"/>
      <c r="D1865" s="142"/>
      <c r="E1865" s="439"/>
      <c r="F1865" s="441"/>
      <c r="G1865" s="441"/>
      <c r="H1865" s="441"/>
      <c r="I1865" s="441"/>
      <c r="J1865" s="191"/>
      <c r="K1865" s="132"/>
      <c r="L1865" s="440"/>
      <c r="M1865" s="192"/>
      <c r="N1865" s="193"/>
    </row>
    <row r="1866" spans="1:14" ht="13.5" hidden="1" thickBot="1">
      <c r="B1866" s="358"/>
      <c r="C1866" s="142"/>
      <c r="D1866" s="142"/>
      <c r="E1866" s="439"/>
      <c r="F1866" s="441"/>
      <c r="G1866" s="441"/>
      <c r="H1866" s="441"/>
      <c r="I1866" s="441"/>
      <c r="J1866" s="191"/>
      <c r="K1866" s="132"/>
      <c r="L1866" s="440"/>
      <c r="M1866" s="192"/>
      <c r="N1866" s="193"/>
    </row>
    <row r="1867" spans="1:14" ht="13.5" thickBot="1">
      <c r="A1867" s="657" t="s">
        <v>6464</v>
      </c>
      <c r="B1867" s="359"/>
      <c r="C1867" s="170"/>
      <c r="D1867" s="170"/>
      <c r="E1867" s="685" t="s">
        <v>13530</v>
      </c>
      <c r="F1867" s="686"/>
      <c r="G1867" s="686"/>
      <c r="H1867" s="686"/>
      <c r="I1867" s="686"/>
      <c r="J1867" s="687"/>
      <c r="K1867" s="458"/>
      <c r="L1867" s="127"/>
      <c r="M1867" s="175"/>
      <c r="N1867" s="199"/>
    </row>
    <row r="1868" spans="1:14">
      <c r="B1868" s="358"/>
      <c r="C1868" s="64"/>
      <c r="D1868" s="64"/>
      <c r="E1868" s="200"/>
      <c r="F1868" s="92"/>
      <c r="G1868" s="92"/>
      <c r="H1868" s="92"/>
      <c r="I1868" s="92"/>
      <c r="J1868" s="191"/>
      <c r="K1868" s="459"/>
      <c r="L1868" s="121"/>
      <c r="M1868" s="192"/>
      <c r="N1868" s="193"/>
    </row>
    <row r="1869" spans="1:14">
      <c r="B1869" s="358"/>
      <c r="C1869" s="64"/>
      <c r="D1869" s="64"/>
      <c r="E1869" s="444" t="s">
        <v>13079</v>
      </c>
      <c r="F1869" s="447"/>
      <c r="G1869" s="447"/>
      <c r="H1869" s="447"/>
      <c r="I1869" s="447"/>
      <c r="J1869" s="191"/>
      <c r="K1869" s="459"/>
      <c r="L1869" s="445"/>
      <c r="M1869" s="192"/>
      <c r="N1869" s="193"/>
    </row>
    <row r="1870" spans="1:14">
      <c r="B1870" s="358"/>
      <c r="C1870" s="64"/>
      <c r="D1870" s="64"/>
      <c r="E1870" s="444" t="s">
        <v>13080</v>
      </c>
      <c r="F1870" s="447"/>
      <c r="G1870" s="447"/>
      <c r="H1870" s="447"/>
      <c r="I1870" s="447"/>
      <c r="J1870" s="191"/>
      <c r="K1870" s="459"/>
      <c r="L1870" s="445"/>
      <c r="M1870" s="192"/>
      <c r="N1870" s="193"/>
    </row>
    <row r="1871" spans="1:14">
      <c r="B1871" s="358"/>
      <c r="C1871" s="176" t="str">
        <f>'3-COMPO.ADM.PRF '!B499</f>
        <v>COMP 044</v>
      </c>
      <c r="D1871" s="142" t="s">
        <v>6992</v>
      </c>
      <c r="E1871" s="444" t="s">
        <v>12811</v>
      </c>
      <c r="F1871" s="447"/>
      <c r="G1871" s="447"/>
      <c r="H1871" s="447"/>
      <c r="I1871" s="447"/>
      <c r="J1871" s="191"/>
      <c r="K1871" s="463">
        <v>2</v>
      </c>
      <c r="L1871" s="445"/>
      <c r="M1871" s="192"/>
      <c r="N1871" s="193"/>
    </row>
    <row r="1872" spans="1:14">
      <c r="B1872" s="358"/>
      <c r="C1872" s="176" t="str">
        <f>'3-COMPO.ADM.PRF '!B504</f>
        <v>COMP 045</v>
      </c>
      <c r="D1872" s="142" t="s">
        <v>6992</v>
      </c>
      <c r="E1872" s="444" t="s">
        <v>12790</v>
      </c>
      <c r="F1872" s="447"/>
      <c r="G1872" s="447"/>
      <c r="H1872" s="447"/>
      <c r="I1872" s="447"/>
      <c r="J1872" s="191"/>
      <c r="K1872" s="463">
        <f>1+3</f>
        <v>4</v>
      </c>
      <c r="L1872" s="445"/>
      <c r="M1872" s="192"/>
      <c r="N1872" s="193"/>
    </row>
    <row r="1873" spans="2:14">
      <c r="B1873" s="358"/>
      <c r="C1873" s="64"/>
      <c r="D1873" s="142"/>
      <c r="E1873" s="444" t="s">
        <v>13081</v>
      </c>
      <c r="F1873" s="447"/>
      <c r="G1873" s="447"/>
      <c r="H1873" s="447"/>
      <c r="I1873" s="447"/>
      <c r="J1873" s="191"/>
      <c r="K1873" s="463"/>
      <c r="L1873" s="445"/>
      <c r="M1873" s="192"/>
      <c r="N1873" s="193"/>
    </row>
    <row r="1874" spans="2:14">
      <c r="B1874" s="358"/>
      <c r="C1874" s="176" t="str">
        <f>'3-COMPO.ADM.PRF '!B509</f>
        <v>COMP 046</v>
      </c>
      <c r="D1874" s="142" t="s">
        <v>6992</v>
      </c>
      <c r="E1874" s="444" t="s">
        <v>12806</v>
      </c>
      <c r="F1874" s="447"/>
      <c r="G1874" s="447"/>
      <c r="H1874" s="447"/>
      <c r="I1874" s="447"/>
      <c r="J1874" s="191"/>
      <c r="K1874" s="463">
        <f>1+6</f>
        <v>7</v>
      </c>
      <c r="L1874" s="445"/>
      <c r="M1874" s="192"/>
      <c r="N1874" s="193"/>
    </row>
    <row r="1875" spans="2:14">
      <c r="B1875" s="358"/>
      <c r="C1875" s="64"/>
      <c r="D1875" s="64"/>
      <c r="E1875" s="444" t="s">
        <v>13082</v>
      </c>
      <c r="F1875" s="447"/>
      <c r="G1875" s="447"/>
      <c r="H1875" s="447"/>
      <c r="I1875" s="447"/>
      <c r="J1875" s="191"/>
      <c r="K1875" s="463"/>
      <c r="L1875" s="445"/>
      <c r="M1875" s="192"/>
      <c r="N1875" s="193"/>
    </row>
    <row r="1876" spans="2:14">
      <c r="B1876" s="358"/>
      <c r="C1876" s="176" t="str">
        <f>'3-COMPO.ADM.PRF '!B514</f>
        <v>COMP 047</v>
      </c>
      <c r="D1876" s="142" t="s">
        <v>6992</v>
      </c>
      <c r="E1876" s="444" t="s">
        <v>12811</v>
      </c>
      <c r="F1876" s="447"/>
      <c r="G1876" s="447"/>
      <c r="H1876" s="447"/>
      <c r="I1876" s="447"/>
      <c r="J1876" s="191"/>
      <c r="K1876" s="463">
        <f>2+2</f>
        <v>4</v>
      </c>
      <c r="L1876" s="445"/>
      <c r="M1876" s="192"/>
      <c r="N1876" s="193"/>
    </row>
    <row r="1877" spans="2:14">
      <c r="B1877" s="358"/>
      <c r="C1877" s="176" t="str">
        <f>'3-COMPO.ADM.PRF '!B519</f>
        <v>COMP 048</v>
      </c>
      <c r="D1877" s="142" t="s">
        <v>6992</v>
      </c>
      <c r="E1877" s="444" t="s">
        <v>12790</v>
      </c>
      <c r="F1877" s="447"/>
      <c r="G1877" s="447"/>
      <c r="H1877" s="447"/>
      <c r="I1877" s="447"/>
      <c r="J1877" s="191"/>
      <c r="K1877" s="463">
        <f>1+3</f>
        <v>4</v>
      </c>
      <c r="L1877" s="445"/>
      <c r="M1877" s="192"/>
      <c r="N1877" s="193"/>
    </row>
    <row r="1878" spans="2:14">
      <c r="B1878" s="358"/>
      <c r="C1878" s="64"/>
      <c r="D1878" s="64"/>
      <c r="E1878" s="444" t="s">
        <v>13083</v>
      </c>
      <c r="F1878" s="447"/>
      <c r="G1878" s="447"/>
      <c r="H1878" s="447"/>
      <c r="I1878" s="447"/>
      <c r="J1878" s="191"/>
      <c r="K1878" s="463"/>
      <c r="L1878" s="445"/>
      <c r="M1878" s="192"/>
      <c r="N1878" s="193"/>
    </row>
    <row r="1879" spans="2:14">
      <c r="B1879" s="358"/>
      <c r="C1879" s="176" t="str">
        <f>'3-COMPO.ADM.PRF '!B524</f>
        <v>COMP 049</v>
      </c>
      <c r="D1879" s="142" t="s">
        <v>6992</v>
      </c>
      <c r="E1879" s="444" t="s">
        <v>12806</v>
      </c>
      <c r="F1879" s="447"/>
      <c r="G1879" s="447"/>
      <c r="H1879" s="447"/>
      <c r="I1879" s="447"/>
      <c r="J1879" s="191"/>
      <c r="K1879" s="463">
        <f>1+2</f>
        <v>3</v>
      </c>
      <c r="L1879" s="445"/>
      <c r="M1879" s="192"/>
      <c r="N1879" s="193"/>
    </row>
    <row r="1880" spans="2:14">
      <c r="B1880" s="358"/>
      <c r="C1880" s="64"/>
      <c r="D1880" s="64"/>
      <c r="E1880" s="444" t="s">
        <v>13084</v>
      </c>
      <c r="F1880" s="447"/>
      <c r="G1880" s="447"/>
      <c r="H1880" s="447"/>
      <c r="I1880" s="447"/>
      <c r="J1880" s="191"/>
      <c r="K1880" s="463"/>
      <c r="L1880" s="445"/>
      <c r="M1880" s="192"/>
      <c r="N1880" s="193"/>
    </row>
    <row r="1881" spans="2:14">
      <c r="B1881" s="358"/>
      <c r="C1881" s="64">
        <v>91940</v>
      </c>
      <c r="D1881" s="142" t="s">
        <v>11</v>
      </c>
      <c r="E1881" s="444" t="s">
        <v>13085</v>
      </c>
      <c r="F1881" s="447"/>
      <c r="G1881" s="447"/>
      <c r="H1881" s="447"/>
      <c r="I1881" s="447"/>
      <c r="J1881" s="191"/>
      <c r="K1881" s="463">
        <f>80+45</f>
        <v>125</v>
      </c>
      <c r="L1881" s="445"/>
      <c r="M1881" s="192"/>
      <c r="N1881" s="193"/>
    </row>
    <row r="1882" spans="2:14">
      <c r="B1882" s="358"/>
      <c r="C1882" s="64">
        <v>91941</v>
      </c>
      <c r="D1882" s="142" t="s">
        <v>11</v>
      </c>
      <c r="E1882" s="206" t="s">
        <v>13086</v>
      </c>
      <c r="F1882" s="447"/>
      <c r="G1882" s="447"/>
      <c r="H1882" s="447"/>
      <c r="I1882" s="447"/>
      <c r="J1882" s="191"/>
      <c r="K1882" s="463">
        <v>10</v>
      </c>
      <c r="L1882" s="445"/>
      <c r="M1882" s="192"/>
      <c r="N1882" s="193"/>
    </row>
    <row r="1883" spans="2:14">
      <c r="B1883" s="358"/>
      <c r="C1883" s="64">
        <v>91943</v>
      </c>
      <c r="D1883" s="142" t="s">
        <v>11</v>
      </c>
      <c r="E1883" s="444" t="s">
        <v>13087</v>
      </c>
      <c r="F1883" s="447"/>
      <c r="G1883" s="447"/>
      <c r="H1883" s="447"/>
      <c r="I1883" s="447"/>
      <c r="J1883" s="191"/>
      <c r="K1883" s="463">
        <v>0</v>
      </c>
      <c r="L1883" s="445"/>
      <c r="M1883" s="192"/>
      <c r="N1883" s="193"/>
    </row>
    <row r="1884" spans="2:14">
      <c r="B1884" s="358"/>
      <c r="C1884" s="64"/>
      <c r="D1884" s="64"/>
      <c r="E1884" s="444" t="s">
        <v>13088</v>
      </c>
      <c r="F1884" s="447"/>
      <c r="G1884" s="447"/>
      <c r="H1884" s="447"/>
      <c r="I1884" s="447"/>
      <c r="J1884" s="191"/>
      <c r="K1884" s="463"/>
      <c r="L1884" s="445"/>
      <c r="M1884" s="192"/>
      <c r="N1884" s="193"/>
    </row>
    <row r="1885" spans="2:14">
      <c r="B1885" s="358"/>
      <c r="C1885" s="64">
        <v>91937</v>
      </c>
      <c r="D1885" s="142" t="s">
        <v>11</v>
      </c>
      <c r="E1885" s="444" t="s">
        <v>13089</v>
      </c>
      <c r="F1885" s="447"/>
      <c r="G1885" s="447"/>
      <c r="H1885" s="447"/>
      <c r="I1885" s="447"/>
      <c r="J1885" s="191"/>
      <c r="K1885" s="463">
        <f>110+69</f>
        <v>179</v>
      </c>
      <c r="L1885" s="445"/>
      <c r="M1885" s="192"/>
      <c r="N1885" s="193"/>
    </row>
    <row r="1886" spans="2:14">
      <c r="B1886" s="358"/>
      <c r="C1886" s="64"/>
      <c r="D1886" s="64"/>
      <c r="E1886" s="444" t="s">
        <v>13090</v>
      </c>
      <c r="F1886" s="447"/>
      <c r="G1886" s="447"/>
      <c r="H1886" s="447"/>
      <c r="I1886" s="447"/>
      <c r="J1886" s="191"/>
      <c r="K1886" s="463"/>
      <c r="L1886" s="445"/>
      <c r="M1886" s="192"/>
      <c r="N1886" s="193"/>
    </row>
    <row r="1887" spans="2:14">
      <c r="B1887" s="358"/>
      <c r="C1887" s="176" t="str">
        <f>'3-COMPO.ADM.PRF '!B529</f>
        <v>COMP 050</v>
      </c>
      <c r="D1887" s="142" t="s">
        <v>6992</v>
      </c>
      <c r="E1887" s="444" t="s">
        <v>12811</v>
      </c>
      <c r="F1887" s="447"/>
      <c r="G1887" s="447"/>
      <c r="H1887" s="447"/>
      <c r="I1887" s="447"/>
      <c r="J1887" s="191"/>
      <c r="K1887" s="463">
        <f>1+3</f>
        <v>4</v>
      </c>
      <c r="L1887" s="445"/>
      <c r="M1887" s="192"/>
      <c r="N1887" s="193"/>
    </row>
    <row r="1888" spans="2:14">
      <c r="B1888" s="358"/>
      <c r="C1888" s="64"/>
      <c r="D1888" s="142"/>
      <c r="E1888" s="444" t="s">
        <v>13091</v>
      </c>
      <c r="F1888" s="447"/>
      <c r="G1888" s="447"/>
      <c r="H1888" s="447"/>
      <c r="I1888" s="447"/>
      <c r="J1888" s="191"/>
      <c r="K1888" s="463"/>
      <c r="L1888" s="445"/>
      <c r="M1888" s="192"/>
      <c r="N1888" s="193"/>
    </row>
    <row r="1889" spans="2:14">
      <c r="B1889" s="358"/>
      <c r="C1889" s="176" t="str">
        <f>'3-COMPO.ADM.PRF '!B534</f>
        <v>COMP 051</v>
      </c>
      <c r="D1889" s="142" t="s">
        <v>6992</v>
      </c>
      <c r="E1889" s="444" t="s">
        <v>12811</v>
      </c>
      <c r="F1889" s="447"/>
      <c r="G1889" s="447"/>
      <c r="H1889" s="447"/>
      <c r="I1889" s="447"/>
      <c r="J1889" s="191"/>
      <c r="K1889" s="463">
        <f>2+4</f>
        <v>6</v>
      </c>
      <c r="L1889" s="445"/>
      <c r="M1889" s="192"/>
      <c r="N1889" s="193"/>
    </row>
    <row r="1890" spans="2:14">
      <c r="B1890" s="358"/>
      <c r="C1890" s="176" t="str">
        <f>'3-COMPO.ADM.PRF '!B539</f>
        <v>COMP 052</v>
      </c>
      <c r="D1890" s="142" t="s">
        <v>6992</v>
      </c>
      <c r="E1890" s="444" t="s">
        <v>12790</v>
      </c>
      <c r="F1890" s="447"/>
      <c r="G1890" s="447"/>
      <c r="H1890" s="447"/>
      <c r="I1890" s="447"/>
      <c r="J1890" s="191"/>
      <c r="K1890" s="463">
        <v>3</v>
      </c>
      <c r="L1890" s="445"/>
      <c r="M1890" s="192"/>
      <c r="N1890" s="193"/>
    </row>
    <row r="1891" spans="2:14">
      <c r="B1891" s="358"/>
      <c r="C1891" s="64"/>
      <c r="D1891" s="64"/>
      <c r="E1891" s="444" t="s">
        <v>13092</v>
      </c>
      <c r="F1891" s="447"/>
      <c r="G1891" s="447"/>
      <c r="H1891" s="447"/>
      <c r="I1891" s="447"/>
      <c r="J1891" s="191"/>
      <c r="K1891" s="463"/>
      <c r="L1891" s="445"/>
      <c r="M1891" s="192"/>
      <c r="N1891" s="193"/>
    </row>
    <row r="1892" spans="2:14">
      <c r="B1892" s="358"/>
      <c r="C1892" s="64">
        <v>93013</v>
      </c>
      <c r="D1892" s="142" t="s">
        <v>11</v>
      </c>
      <c r="E1892" s="444" t="s">
        <v>12811</v>
      </c>
      <c r="F1892" s="447"/>
      <c r="G1892" s="447"/>
      <c r="H1892" s="447"/>
      <c r="I1892" s="447"/>
      <c r="J1892" s="191"/>
      <c r="K1892" s="463">
        <f>7+10</f>
        <v>17</v>
      </c>
      <c r="L1892" s="445"/>
      <c r="M1892" s="192"/>
      <c r="N1892" s="193"/>
    </row>
    <row r="1893" spans="2:14">
      <c r="B1893" s="358"/>
      <c r="C1893" s="64">
        <v>91884</v>
      </c>
      <c r="D1893" s="142" t="s">
        <v>11</v>
      </c>
      <c r="E1893" s="444" t="s">
        <v>12790</v>
      </c>
      <c r="F1893" s="447"/>
      <c r="G1893" s="447"/>
      <c r="H1893" s="447"/>
      <c r="I1893" s="447"/>
      <c r="J1893" s="191"/>
      <c r="K1893" s="463">
        <f>1+4</f>
        <v>5</v>
      </c>
      <c r="L1893" s="445"/>
      <c r="M1893" s="192"/>
      <c r="N1893" s="193"/>
    </row>
    <row r="1894" spans="2:14">
      <c r="B1894" s="358"/>
      <c r="C1894" s="64"/>
      <c r="D1894" s="64"/>
      <c r="E1894" s="444" t="s">
        <v>13093</v>
      </c>
      <c r="F1894" s="447"/>
      <c r="G1894" s="447"/>
      <c r="H1894" s="447"/>
      <c r="I1894" s="447"/>
      <c r="J1894" s="191"/>
      <c r="K1894" s="463"/>
      <c r="L1894" s="445"/>
      <c r="M1894" s="192"/>
      <c r="N1894" s="193"/>
    </row>
    <row r="1895" spans="2:14">
      <c r="B1895" s="358"/>
      <c r="C1895" s="176" t="str">
        <f>'3-COMPO.ADM.PRF '!B544</f>
        <v>COMP 053</v>
      </c>
      <c r="D1895" s="142" t="s">
        <v>6992</v>
      </c>
      <c r="E1895" s="444" t="s">
        <v>12806</v>
      </c>
      <c r="F1895" s="447"/>
      <c r="G1895" s="447"/>
      <c r="H1895" s="447"/>
      <c r="I1895" s="447"/>
      <c r="J1895" s="191"/>
      <c r="K1895" s="463">
        <f>1+2</f>
        <v>3</v>
      </c>
      <c r="L1895" s="445"/>
      <c r="M1895" s="192"/>
      <c r="N1895" s="193"/>
    </row>
    <row r="1896" spans="2:14">
      <c r="B1896" s="358"/>
      <c r="C1896" s="64"/>
      <c r="D1896" s="64"/>
      <c r="E1896" s="444" t="s">
        <v>13094</v>
      </c>
      <c r="F1896" s="447"/>
      <c r="G1896" s="447"/>
      <c r="H1896" s="447"/>
      <c r="I1896" s="447"/>
      <c r="J1896" s="191"/>
      <c r="K1896" s="463"/>
      <c r="L1896" s="445"/>
      <c r="M1896" s="192"/>
      <c r="N1896" s="193"/>
    </row>
    <row r="1897" spans="2:14">
      <c r="B1897" s="358"/>
      <c r="C1897" s="64"/>
      <c r="D1897" s="64"/>
      <c r="E1897" s="444" t="s">
        <v>13095</v>
      </c>
      <c r="F1897" s="447"/>
      <c r="G1897" s="447"/>
      <c r="H1897" s="447"/>
      <c r="I1897" s="447"/>
      <c r="J1897" s="191"/>
      <c r="K1897" s="463"/>
      <c r="L1897" s="445"/>
      <c r="M1897" s="192"/>
      <c r="N1897" s="193"/>
    </row>
    <row r="1898" spans="2:14">
      <c r="B1898" s="358"/>
      <c r="C1898" s="176" t="str">
        <f>'3-COMPO.ADM.PRF '!B549</f>
        <v>COMP 054</v>
      </c>
      <c r="D1898" s="142" t="s">
        <v>6992</v>
      </c>
      <c r="E1898" s="206" t="s">
        <v>13203</v>
      </c>
      <c r="F1898" s="447"/>
      <c r="G1898" s="447"/>
      <c r="H1898" s="447"/>
      <c r="I1898" s="447"/>
      <c r="J1898" s="191"/>
      <c r="K1898" s="463">
        <f>2*20+2*20</f>
        <v>80</v>
      </c>
      <c r="L1898" s="106" t="s">
        <v>22</v>
      </c>
      <c r="M1898" s="192"/>
      <c r="N1898" s="193"/>
    </row>
    <row r="1899" spans="2:14" s="268" customFormat="1">
      <c r="B1899" s="362"/>
      <c r="C1899" s="171"/>
      <c r="D1899" s="171"/>
      <c r="E1899" s="223" t="s">
        <v>13096</v>
      </c>
      <c r="F1899" s="102"/>
      <c r="G1899" s="102"/>
      <c r="H1899" s="102"/>
      <c r="I1899" s="102"/>
      <c r="J1899" s="217"/>
      <c r="K1899" s="458"/>
      <c r="L1899" s="107"/>
      <c r="M1899" s="274"/>
      <c r="N1899" s="275"/>
    </row>
    <row r="1900" spans="2:14" s="268" customFormat="1">
      <c r="B1900" s="362"/>
      <c r="C1900" s="171"/>
      <c r="D1900" s="171"/>
      <c r="E1900" s="223" t="s">
        <v>13097</v>
      </c>
      <c r="F1900" s="102"/>
      <c r="G1900" s="102"/>
      <c r="H1900" s="102"/>
      <c r="I1900" s="102"/>
      <c r="J1900" s="217"/>
      <c r="K1900" s="458"/>
      <c r="L1900" s="107"/>
      <c r="M1900" s="274"/>
      <c r="N1900" s="275"/>
    </row>
    <row r="1901" spans="2:14" s="268" customFormat="1">
      <c r="B1901" s="362"/>
      <c r="C1901" s="171">
        <v>92980</v>
      </c>
      <c r="D1901" s="50" t="s">
        <v>11</v>
      </c>
      <c r="E1901" s="223" t="s">
        <v>13653</v>
      </c>
      <c r="F1901" s="102"/>
      <c r="G1901" s="102"/>
      <c r="H1901" s="102"/>
      <c r="I1901" s="102"/>
      <c r="J1901" s="217"/>
      <c r="K1901" s="458">
        <v>581.6</v>
      </c>
      <c r="L1901" s="107"/>
      <c r="M1901" s="274"/>
      <c r="N1901" s="275"/>
    </row>
    <row r="1902" spans="2:14" s="268" customFormat="1">
      <c r="B1902" s="362"/>
      <c r="C1902" s="171">
        <v>91935</v>
      </c>
      <c r="D1902" s="50" t="s">
        <v>11</v>
      </c>
      <c r="E1902" s="223" t="s">
        <v>13098</v>
      </c>
      <c r="F1902" s="102"/>
      <c r="G1902" s="102"/>
      <c r="H1902" s="102"/>
      <c r="I1902" s="102"/>
      <c r="J1902" s="217"/>
      <c r="K1902" s="458">
        <v>20</v>
      </c>
      <c r="L1902" s="107"/>
      <c r="M1902" s="274"/>
      <c r="N1902" s="275"/>
    </row>
    <row r="1903" spans="2:14" s="268" customFormat="1">
      <c r="B1903" s="362"/>
      <c r="C1903" s="171">
        <v>92984</v>
      </c>
      <c r="D1903" s="50" t="s">
        <v>11</v>
      </c>
      <c r="E1903" s="223" t="s">
        <v>13099</v>
      </c>
      <c r="F1903" s="102"/>
      <c r="G1903" s="102"/>
      <c r="H1903" s="102"/>
      <c r="I1903" s="102"/>
      <c r="J1903" s="217"/>
      <c r="K1903" s="458">
        <v>16.3</v>
      </c>
      <c r="L1903" s="107"/>
      <c r="M1903" s="274"/>
      <c r="N1903" s="275"/>
    </row>
    <row r="1904" spans="2:14" s="268" customFormat="1">
      <c r="B1904" s="362"/>
      <c r="C1904" s="171">
        <v>92986</v>
      </c>
      <c r="D1904" s="50" t="s">
        <v>11</v>
      </c>
      <c r="E1904" s="223" t="s">
        <v>13100</v>
      </c>
      <c r="F1904" s="102"/>
      <c r="G1904" s="102"/>
      <c r="H1904" s="102"/>
      <c r="I1904" s="102"/>
      <c r="J1904" s="217"/>
      <c r="K1904" s="458"/>
      <c r="L1904" s="107"/>
      <c r="M1904" s="274"/>
      <c r="N1904" s="275"/>
    </row>
    <row r="1905" spans="2:14" s="268" customFormat="1">
      <c r="B1905" s="362"/>
      <c r="C1905" s="171">
        <v>92988</v>
      </c>
      <c r="D1905" s="50" t="s">
        <v>11</v>
      </c>
      <c r="E1905" s="223" t="s">
        <v>13655</v>
      </c>
      <c r="F1905" s="102"/>
      <c r="G1905" s="102"/>
      <c r="H1905" s="102"/>
      <c r="I1905" s="102"/>
      <c r="J1905" s="217"/>
      <c r="K1905" s="458">
        <v>229.5</v>
      </c>
      <c r="L1905" s="107"/>
      <c r="M1905" s="274"/>
      <c r="N1905" s="275"/>
    </row>
    <row r="1906" spans="2:14" s="268" customFormat="1">
      <c r="B1906" s="362"/>
      <c r="C1906" s="171">
        <v>92990</v>
      </c>
      <c r="D1906" s="50" t="s">
        <v>11</v>
      </c>
      <c r="E1906" s="223" t="s">
        <v>13101</v>
      </c>
      <c r="F1906" s="102"/>
      <c r="G1906" s="102"/>
      <c r="H1906" s="102"/>
      <c r="I1906" s="102"/>
      <c r="J1906" s="217"/>
      <c r="K1906" s="458"/>
      <c r="L1906" s="107"/>
      <c r="M1906" s="274"/>
      <c r="N1906" s="275"/>
    </row>
    <row r="1907" spans="2:14" s="268" customFormat="1">
      <c r="B1907" s="362"/>
      <c r="C1907" s="171">
        <v>92992</v>
      </c>
      <c r="D1907" s="50" t="s">
        <v>11</v>
      </c>
      <c r="E1907" s="223" t="s">
        <v>13656</v>
      </c>
      <c r="F1907" s="102"/>
      <c r="G1907" s="102"/>
      <c r="H1907" s="102"/>
      <c r="I1907" s="102"/>
      <c r="J1907" s="217"/>
      <c r="K1907" s="458">
        <v>660.1</v>
      </c>
      <c r="L1907" s="107"/>
      <c r="M1907" s="274"/>
      <c r="N1907" s="275"/>
    </row>
    <row r="1908" spans="2:14" s="268" customFormat="1">
      <c r="B1908" s="362"/>
      <c r="C1908" s="171">
        <v>92996</v>
      </c>
      <c r="D1908" s="50" t="s">
        <v>11</v>
      </c>
      <c r="E1908" s="223" t="s">
        <v>13654</v>
      </c>
      <c r="F1908" s="102"/>
      <c r="G1908" s="102"/>
      <c r="H1908" s="102"/>
      <c r="I1908" s="102"/>
      <c r="J1908" s="217"/>
      <c r="K1908" s="458">
        <v>12</v>
      </c>
      <c r="L1908" s="107"/>
      <c r="M1908" s="274"/>
      <c r="N1908" s="275"/>
    </row>
    <row r="1909" spans="2:14" s="268" customFormat="1">
      <c r="B1909" s="362"/>
      <c r="C1909" s="50"/>
      <c r="D1909" s="50"/>
      <c r="E1909" s="225" t="s">
        <v>13102</v>
      </c>
      <c r="F1909" s="51"/>
      <c r="G1909" s="51"/>
      <c r="H1909" s="51"/>
      <c r="I1909" s="51"/>
      <c r="J1909" s="356"/>
      <c r="K1909" s="458"/>
      <c r="L1909" s="122"/>
      <c r="M1909" s="274"/>
      <c r="N1909" s="275"/>
    </row>
    <row r="1910" spans="2:14" s="268" customFormat="1">
      <c r="B1910" s="362"/>
      <c r="C1910" s="50">
        <v>91931</v>
      </c>
      <c r="D1910" s="50" t="s">
        <v>11</v>
      </c>
      <c r="E1910" s="225" t="s">
        <v>13103</v>
      </c>
      <c r="F1910" s="51"/>
      <c r="G1910" s="51"/>
      <c r="H1910" s="51"/>
      <c r="I1910" s="51"/>
      <c r="J1910" s="356"/>
      <c r="K1910" s="458">
        <v>840.5</v>
      </c>
      <c r="L1910" s="122"/>
      <c r="M1910" s="274"/>
      <c r="N1910" s="275"/>
    </row>
    <row r="1911" spans="2:14" s="268" customFormat="1">
      <c r="B1911" s="362"/>
      <c r="C1911" s="50"/>
      <c r="D1911" s="50"/>
      <c r="E1911" s="225" t="s">
        <v>13104</v>
      </c>
      <c r="F1911" s="51"/>
      <c r="G1911" s="51"/>
      <c r="H1911" s="51"/>
      <c r="I1911" s="51"/>
      <c r="J1911" s="356"/>
      <c r="K1911" s="458"/>
      <c r="L1911" s="122"/>
      <c r="M1911" s="274"/>
      <c r="N1911" s="275"/>
    </row>
    <row r="1912" spans="2:14" s="268" customFormat="1">
      <c r="B1912" s="362"/>
      <c r="C1912" s="50">
        <v>91927</v>
      </c>
      <c r="D1912" s="50" t="s">
        <v>11</v>
      </c>
      <c r="E1912" s="225" t="s">
        <v>13105</v>
      </c>
      <c r="F1912" s="51"/>
      <c r="G1912" s="51"/>
      <c r="H1912" s="51"/>
      <c r="I1912" s="51"/>
      <c r="J1912" s="356"/>
      <c r="K1912" s="458">
        <f>2221.1+1429.5</f>
        <v>3650.6</v>
      </c>
      <c r="L1912" s="122"/>
      <c r="M1912" s="274"/>
      <c r="N1912" s="275"/>
    </row>
    <row r="1913" spans="2:14" s="268" customFormat="1">
      <c r="B1913" s="362"/>
      <c r="C1913" s="50">
        <v>91929</v>
      </c>
      <c r="D1913" s="50" t="s">
        <v>11</v>
      </c>
      <c r="E1913" s="225" t="s">
        <v>13107</v>
      </c>
      <c r="F1913" s="51"/>
      <c r="G1913" s="51"/>
      <c r="H1913" s="51"/>
      <c r="I1913" s="51"/>
      <c r="J1913" s="356"/>
      <c r="K1913" s="458">
        <f>480.6+66.5</f>
        <v>547.1</v>
      </c>
      <c r="L1913" s="122"/>
      <c r="M1913" s="274"/>
      <c r="N1913" s="275"/>
    </row>
    <row r="1914" spans="2:14" s="268" customFormat="1">
      <c r="B1914" s="362"/>
      <c r="C1914" s="50"/>
      <c r="D1914" s="50"/>
      <c r="E1914" s="225" t="s">
        <v>13106</v>
      </c>
      <c r="F1914" s="51"/>
      <c r="G1914" s="51"/>
      <c r="H1914" s="51"/>
      <c r="I1914" s="51"/>
      <c r="J1914" s="356"/>
      <c r="K1914" s="458"/>
      <c r="L1914" s="122"/>
      <c r="M1914" s="274"/>
      <c r="N1914" s="275"/>
    </row>
    <row r="1915" spans="2:14" s="268" customFormat="1">
      <c r="B1915" s="362"/>
      <c r="C1915" s="50">
        <v>92983</v>
      </c>
      <c r="D1915" s="50" t="s">
        <v>11</v>
      </c>
      <c r="E1915" s="225" t="s">
        <v>13105</v>
      </c>
      <c r="F1915" s="51"/>
      <c r="G1915" s="51"/>
      <c r="H1915" s="51"/>
      <c r="I1915" s="51"/>
      <c r="J1915" s="356"/>
      <c r="K1915" s="458"/>
      <c r="L1915" s="122"/>
      <c r="M1915" s="274"/>
      <c r="N1915" s="275"/>
    </row>
    <row r="1916" spans="2:14" s="268" customFormat="1">
      <c r="B1916" s="362"/>
      <c r="C1916" s="50">
        <v>91928</v>
      </c>
      <c r="D1916" s="50" t="s">
        <v>11</v>
      </c>
      <c r="E1916" s="225" t="s">
        <v>13107</v>
      </c>
      <c r="F1916" s="51"/>
      <c r="G1916" s="51"/>
      <c r="H1916" s="51"/>
      <c r="I1916" s="51"/>
      <c r="J1916" s="356"/>
      <c r="K1916" s="458"/>
      <c r="L1916" s="122"/>
      <c r="M1916" s="274"/>
      <c r="N1916" s="275"/>
    </row>
    <row r="1917" spans="2:14" s="268" customFormat="1">
      <c r="B1917" s="362"/>
      <c r="C1917" s="50">
        <v>91930</v>
      </c>
      <c r="D1917" s="50" t="s">
        <v>11</v>
      </c>
      <c r="E1917" s="225" t="s">
        <v>13103</v>
      </c>
      <c r="F1917" s="51"/>
      <c r="G1917" s="51"/>
      <c r="H1917" s="51"/>
      <c r="I1917" s="51"/>
      <c r="J1917" s="356"/>
      <c r="K1917" s="458"/>
      <c r="L1917" s="122"/>
      <c r="M1917" s="274"/>
      <c r="N1917" s="275"/>
    </row>
    <row r="1918" spans="2:14" s="268" customFormat="1">
      <c r="B1918" s="362"/>
      <c r="C1918" s="50"/>
      <c r="D1918" s="50"/>
      <c r="E1918" s="225" t="s">
        <v>13108</v>
      </c>
      <c r="F1918" s="51"/>
      <c r="G1918" s="51"/>
      <c r="H1918" s="51"/>
      <c r="I1918" s="51"/>
      <c r="J1918" s="356"/>
      <c r="K1918" s="458"/>
      <c r="L1918" s="122"/>
      <c r="M1918" s="274"/>
      <c r="N1918" s="275"/>
    </row>
    <row r="1919" spans="2:14" s="268" customFormat="1">
      <c r="B1919" s="362"/>
      <c r="C1919" s="50"/>
      <c r="D1919" s="50"/>
      <c r="E1919" s="225" t="s">
        <v>13109</v>
      </c>
      <c r="F1919" s="51"/>
      <c r="G1919" s="51"/>
      <c r="H1919" s="51"/>
      <c r="I1919" s="51"/>
      <c r="J1919" s="356"/>
      <c r="K1919" s="458"/>
      <c r="L1919" s="122"/>
      <c r="M1919" s="274"/>
      <c r="N1919" s="275"/>
    </row>
    <row r="1920" spans="2:14" s="268" customFormat="1">
      <c r="B1920" s="362"/>
      <c r="C1920" s="50"/>
      <c r="D1920" s="50"/>
      <c r="E1920" s="225" t="s">
        <v>13110</v>
      </c>
      <c r="F1920" s="51"/>
      <c r="G1920" s="51"/>
      <c r="H1920" s="51"/>
      <c r="I1920" s="51"/>
      <c r="J1920" s="356"/>
      <c r="K1920" s="458">
        <v>2</v>
      </c>
      <c r="L1920" s="122"/>
      <c r="M1920" s="274"/>
      <c r="N1920" s="275"/>
    </row>
    <row r="1921" spans="2:14" s="268" customFormat="1">
      <c r="B1921" s="362"/>
      <c r="C1921" s="50"/>
      <c r="D1921" s="50"/>
      <c r="E1921" s="225" t="s">
        <v>13111</v>
      </c>
      <c r="F1921" s="51"/>
      <c r="G1921" s="51"/>
      <c r="H1921" s="51"/>
      <c r="I1921" s="51"/>
      <c r="J1921" s="356"/>
      <c r="K1921" s="458"/>
      <c r="L1921" s="122"/>
      <c r="M1921" s="274"/>
      <c r="N1921" s="275"/>
    </row>
    <row r="1922" spans="2:14" s="268" customFormat="1">
      <c r="B1922" s="362"/>
      <c r="C1922" s="50">
        <v>83446</v>
      </c>
      <c r="D1922" s="50" t="s">
        <v>11</v>
      </c>
      <c r="E1922" s="225" t="s">
        <v>13112</v>
      </c>
      <c r="F1922" s="51"/>
      <c r="G1922" s="51"/>
      <c r="H1922" s="51"/>
      <c r="I1922" s="51"/>
      <c r="J1922" s="356"/>
      <c r="K1922" s="458">
        <f>1+K1920+6</f>
        <v>9</v>
      </c>
      <c r="L1922" s="122"/>
      <c r="M1922" s="274"/>
      <c r="N1922" s="275"/>
    </row>
    <row r="1923" spans="2:14" s="268" customFormat="1">
      <c r="B1923" s="362"/>
      <c r="C1923" s="50"/>
      <c r="D1923" s="50"/>
      <c r="E1923" s="225" t="s">
        <v>13113</v>
      </c>
      <c r="F1923" s="51"/>
      <c r="G1923" s="51"/>
      <c r="H1923" s="51"/>
      <c r="I1923" s="51"/>
      <c r="J1923" s="356"/>
      <c r="K1923" s="458"/>
      <c r="L1923" s="122"/>
      <c r="M1923" s="274"/>
      <c r="N1923" s="275"/>
    </row>
    <row r="1924" spans="2:14" s="268" customFormat="1">
      <c r="B1924" s="362"/>
      <c r="C1924" s="50"/>
      <c r="D1924" s="50"/>
      <c r="E1924" s="225" t="s">
        <v>13114</v>
      </c>
      <c r="F1924" s="51"/>
      <c r="G1924" s="51"/>
      <c r="H1924" s="51"/>
      <c r="I1924" s="51"/>
      <c r="J1924" s="356"/>
      <c r="K1924" s="458"/>
      <c r="L1924" s="122"/>
      <c r="M1924" s="274"/>
      <c r="N1924" s="275"/>
    </row>
    <row r="1925" spans="2:14" s="268" customFormat="1">
      <c r="B1925" s="362"/>
      <c r="C1925" s="50">
        <v>92005</v>
      </c>
      <c r="D1925" s="50" t="s">
        <v>11</v>
      </c>
      <c r="E1925" s="225" t="s">
        <v>13115</v>
      </c>
      <c r="F1925" s="51"/>
      <c r="G1925" s="51"/>
      <c r="H1925" s="51"/>
      <c r="I1925" s="51"/>
      <c r="J1925" s="356"/>
      <c r="K1925" s="458">
        <f>10+21</f>
        <v>31</v>
      </c>
      <c r="L1925" s="122"/>
      <c r="M1925" s="274"/>
      <c r="N1925" s="275"/>
    </row>
    <row r="1926" spans="2:14" s="268" customFormat="1">
      <c r="B1926" s="362"/>
      <c r="C1926" s="50"/>
      <c r="D1926" s="50"/>
      <c r="E1926" s="225" t="s">
        <v>13116</v>
      </c>
      <c r="F1926" s="51"/>
      <c r="G1926" s="51"/>
      <c r="H1926" s="51"/>
      <c r="I1926" s="51"/>
      <c r="J1926" s="356"/>
      <c r="K1926" s="458"/>
      <c r="L1926" s="122"/>
      <c r="M1926" s="274"/>
      <c r="N1926" s="275"/>
    </row>
    <row r="1927" spans="2:14" s="268" customFormat="1">
      <c r="B1927" s="362"/>
      <c r="C1927" s="652" t="str">
        <f>'3-COMPO.ADM.PRF '!B553</f>
        <v>COMP 055</v>
      </c>
      <c r="D1927" s="50" t="s">
        <v>6992</v>
      </c>
      <c r="E1927" s="225" t="s">
        <v>13117</v>
      </c>
      <c r="F1927" s="51"/>
      <c r="G1927" s="51"/>
      <c r="H1927" s="51"/>
      <c r="I1927" s="51"/>
      <c r="J1927" s="356"/>
      <c r="K1927" s="458">
        <f>45</f>
        <v>45</v>
      </c>
      <c r="L1927" s="122"/>
      <c r="M1927" s="274"/>
      <c r="N1927" s="275"/>
    </row>
    <row r="1928" spans="2:14" s="268" customFormat="1">
      <c r="B1928" s="362"/>
      <c r="C1928" s="50"/>
      <c r="D1928" s="50"/>
      <c r="E1928" s="225" t="s">
        <v>13118</v>
      </c>
      <c r="F1928" s="51"/>
      <c r="G1928" s="51"/>
      <c r="H1928" s="51"/>
      <c r="I1928" s="51"/>
      <c r="J1928" s="356"/>
      <c r="K1928" s="458"/>
      <c r="L1928" s="122"/>
      <c r="M1928" s="274"/>
      <c r="N1928" s="275"/>
    </row>
    <row r="1929" spans="2:14" s="268" customFormat="1">
      <c r="B1929" s="362"/>
      <c r="C1929" s="50">
        <v>91959</v>
      </c>
      <c r="D1929" s="50" t="s">
        <v>11</v>
      </c>
      <c r="E1929" s="225" t="s">
        <v>13119</v>
      </c>
      <c r="F1929" s="51"/>
      <c r="G1929" s="51"/>
      <c r="H1929" s="51"/>
      <c r="I1929" s="51"/>
      <c r="J1929" s="356"/>
      <c r="K1929" s="458">
        <f>34+23</f>
        <v>57</v>
      </c>
      <c r="L1929" s="122"/>
      <c r="M1929" s="274"/>
      <c r="N1929" s="275"/>
    </row>
    <row r="1930" spans="2:14" s="268" customFormat="1">
      <c r="B1930" s="362"/>
      <c r="C1930" s="50">
        <v>91953</v>
      </c>
      <c r="D1930" s="50" t="s">
        <v>11</v>
      </c>
      <c r="E1930" s="225" t="s">
        <v>13120</v>
      </c>
      <c r="F1930" s="51"/>
      <c r="G1930" s="51"/>
      <c r="H1930" s="51"/>
      <c r="I1930" s="51"/>
      <c r="J1930" s="356"/>
      <c r="K1930" s="458">
        <f>50+K1931+K1932+22</f>
        <v>106</v>
      </c>
      <c r="L1930" s="122"/>
      <c r="M1930" s="274"/>
      <c r="N1930" s="275"/>
    </row>
    <row r="1931" spans="2:14" s="268" customFormat="1">
      <c r="B1931" s="362"/>
      <c r="C1931" s="50"/>
      <c r="D1931" s="50"/>
      <c r="E1931" s="225" t="s">
        <v>13121</v>
      </c>
      <c r="F1931" s="51"/>
      <c r="G1931" s="51"/>
      <c r="H1931" s="51"/>
      <c r="I1931" s="51"/>
      <c r="J1931" s="356"/>
      <c r="K1931" s="458">
        <v>2</v>
      </c>
      <c r="L1931" s="122"/>
      <c r="M1931" s="274"/>
      <c r="N1931" s="275"/>
    </row>
    <row r="1932" spans="2:14" s="268" customFormat="1">
      <c r="B1932" s="362"/>
      <c r="C1932" s="50"/>
      <c r="D1932" s="50"/>
      <c r="E1932" s="225" t="s">
        <v>13122</v>
      </c>
      <c r="F1932" s="51"/>
      <c r="G1932" s="51"/>
      <c r="H1932" s="51"/>
      <c r="I1932" s="51"/>
      <c r="J1932" s="356"/>
      <c r="K1932" s="458">
        <f>32</f>
        <v>32</v>
      </c>
      <c r="L1932" s="122"/>
      <c r="M1932" s="274"/>
      <c r="N1932" s="275"/>
    </row>
    <row r="1933" spans="2:14" s="268" customFormat="1">
      <c r="B1933" s="362"/>
      <c r="C1933" s="50"/>
      <c r="D1933" s="50"/>
      <c r="E1933" s="225" t="s">
        <v>13123</v>
      </c>
      <c r="F1933" s="51"/>
      <c r="G1933" s="51"/>
      <c r="H1933" s="51"/>
      <c r="I1933" s="51"/>
      <c r="J1933" s="356"/>
      <c r="K1933" s="458"/>
      <c r="L1933" s="122"/>
      <c r="M1933" s="274"/>
      <c r="N1933" s="275"/>
    </row>
    <row r="1934" spans="2:14" s="268" customFormat="1">
      <c r="B1934" s="362"/>
      <c r="C1934" s="50">
        <v>91950</v>
      </c>
      <c r="D1934" s="50" t="s">
        <v>11</v>
      </c>
      <c r="E1934" s="225" t="s">
        <v>13124</v>
      </c>
      <c r="F1934" s="51"/>
      <c r="G1934" s="51"/>
      <c r="H1934" s="51"/>
      <c r="I1934" s="51"/>
      <c r="J1934" s="356"/>
      <c r="K1934" s="458"/>
      <c r="L1934" s="122"/>
      <c r="M1934" s="274"/>
      <c r="N1934" s="275"/>
    </row>
    <row r="1935" spans="2:14" s="268" customFormat="1">
      <c r="B1935" s="362"/>
      <c r="C1935" s="50"/>
      <c r="D1935" s="50"/>
      <c r="E1935" s="225" t="s">
        <v>13125</v>
      </c>
      <c r="F1935" s="51"/>
      <c r="G1935" s="51"/>
      <c r="H1935" s="51"/>
      <c r="I1935" s="51"/>
      <c r="J1935" s="356"/>
      <c r="K1935" s="458"/>
      <c r="L1935" s="122"/>
      <c r="M1935" s="274"/>
      <c r="N1935" s="275"/>
    </row>
    <row r="1936" spans="2:14" s="268" customFormat="1">
      <c r="B1936" s="362"/>
      <c r="C1936" s="50">
        <v>91952</v>
      </c>
      <c r="D1936" s="50" t="s">
        <v>11</v>
      </c>
      <c r="E1936" s="225" t="s">
        <v>13661</v>
      </c>
      <c r="F1936" s="51"/>
      <c r="G1936" s="51"/>
      <c r="H1936" s="51"/>
      <c r="I1936" s="51"/>
      <c r="J1936" s="356"/>
      <c r="K1936" s="458">
        <v>2</v>
      </c>
      <c r="L1936" s="122"/>
      <c r="M1936" s="274"/>
      <c r="N1936" s="275"/>
    </row>
    <row r="1937" spans="2:14" s="268" customFormat="1">
      <c r="B1937" s="362"/>
      <c r="C1937" s="50">
        <v>91952</v>
      </c>
      <c r="D1937" s="50" t="s">
        <v>11</v>
      </c>
      <c r="E1937" s="225" t="s">
        <v>13126</v>
      </c>
      <c r="F1937" s="51"/>
      <c r="G1937" s="51"/>
      <c r="H1937" s="51"/>
      <c r="I1937" s="51"/>
      <c r="J1937" s="356"/>
      <c r="K1937" s="458">
        <f>30+K1936</f>
        <v>32</v>
      </c>
      <c r="L1937" s="122"/>
      <c r="M1937" s="274"/>
      <c r="N1937" s="275"/>
    </row>
    <row r="1938" spans="2:14" s="268" customFormat="1">
      <c r="B1938" s="362"/>
      <c r="C1938" s="50">
        <v>91996</v>
      </c>
      <c r="D1938" s="50" t="s">
        <v>11</v>
      </c>
      <c r="E1938" s="225" t="s">
        <v>13127</v>
      </c>
      <c r="F1938" s="51"/>
      <c r="G1938" s="51"/>
      <c r="H1938" s="51"/>
      <c r="I1938" s="51"/>
      <c r="J1938" s="356"/>
      <c r="K1938" s="458">
        <f>47+3+K1940</f>
        <v>109</v>
      </c>
      <c r="L1938" s="122"/>
      <c r="M1938" s="274"/>
      <c r="N1938" s="275"/>
    </row>
    <row r="1939" spans="2:14" s="268" customFormat="1">
      <c r="B1939" s="362"/>
      <c r="C1939" s="50">
        <v>91997</v>
      </c>
      <c r="D1939" s="50" t="s">
        <v>11</v>
      </c>
      <c r="E1939" s="225" t="s">
        <v>13128</v>
      </c>
      <c r="F1939" s="51"/>
      <c r="G1939" s="51"/>
      <c r="H1939" s="51"/>
      <c r="I1939" s="51"/>
      <c r="J1939" s="356"/>
      <c r="K1939" s="458">
        <f>22</f>
        <v>22</v>
      </c>
      <c r="L1939" s="122"/>
      <c r="M1939" s="274"/>
      <c r="N1939" s="275"/>
    </row>
    <row r="1940" spans="2:14" s="268" customFormat="1">
      <c r="B1940" s="362"/>
      <c r="C1940" s="50">
        <f>C1938</f>
        <v>91996</v>
      </c>
      <c r="D1940" s="50" t="s">
        <v>11</v>
      </c>
      <c r="E1940" s="225" t="s">
        <v>13129</v>
      </c>
      <c r="F1940" s="51"/>
      <c r="G1940" s="51"/>
      <c r="H1940" s="51"/>
      <c r="I1940" s="51"/>
      <c r="J1940" s="356"/>
      <c r="K1940" s="458">
        <v>59</v>
      </c>
      <c r="L1940" s="122"/>
      <c r="M1940" s="274"/>
      <c r="N1940" s="275"/>
    </row>
    <row r="1941" spans="2:14" s="268" customFormat="1">
      <c r="B1941" s="362"/>
      <c r="C1941" s="50"/>
      <c r="D1941" s="50"/>
      <c r="E1941" s="225" t="s">
        <v>13130</v>
      </c>
      <c r="F1941" s="51"/>
      <c r="G1941" s="51"/>
      <c r="H1941" s="51"/>
      <c r="I1941" s="51"/>
      <c r="J1941" s="356"/>
      <c r="K1941" s="458"/>
      <c r="L1941" s="122"/>
      <c r="M1941" s="274"/>
      <c r="N1941" s="275"/>
    </row>
    <row r="1942" spans="2:14" s="268" customFormat="1">
      <c r="B1942" s="362"/>
      <c r="C1942" s="50"/>
      <c r="D1942" s="50"/>
      <c r="E1942" s="225" t="s">
        <v>13131</v>
      </c>
      <c r="F1942" s="51"/>
      <c r="G1942" s="51"/>
      <c r="H1942" s="51"/>
      <c r="I1942" s="51"/>
      <c r="J1942" s="356"/>
      <c r="K1942" s="458"/>
      <c r="L1942" s="122"/>
      <c r="M1942" s="274"/>
      <c r="N1942" s="275"/>
    </row>
    <row r="1943" spans="2:14" s="268" customFormat="1">
      <c r="B1943" s="362"/>
      <c r="C1943" s="652" t="str">
        <f>'3-COMPO.ADM.PRF '!B558</f>
        <v>COMP 056</v>
      </c>
      <c r="D1943" s="50" t="s">
        <v>6992</v>
      </c>
      <c r="E1943" s="225" t="s">
        <v>13132</v>
      </c>
      <c r="F1943" s="51"/>
      <c r="G1943" s="51"/>
      <c r="H1943" s="51"/>
      <c r="I1943" s="51"/>
      <c r="J1943" s="356"/>
      <c r="K1943" s="458">
        <v>44</v>
      </c>
      <c r="L1943" s="122"/>
      <c r="M1943" s="274"/>
      <c r="N1943" s="275"/>
    </row>
    <row r="1944" spans="2:14" s="268" customFormat="1">
      <c r="B1944" s="362"/>
      <c r="C1944" s="50"/>
      <c r="D1944" s="50"/>
      <c r="E1944" s="225" t="s">
        <v>13133</v>
      </c>
      <c r="F1944" s="51"/>
      <c r="G1944" s="51"/>
      <c r="H1944" s="51"/>
      <c r="I1944" s="51"/>
      <c r="J1944" s="356"/>
      <c r="K1944" s="458"/>
      <c r="L1944" s="122"/>
      <c r="M1944" s="274"/>
      <c r="N1944" s="275"/>
    </row>
    <row r="1945" spans="2:14" s="268" customFormat="1">
      <c r="B1945" s="362"/>
      <c r="C1945" s="50"/>
      <c r="D1945" s="50"/>
      <c r="E1945" s="225" t="s">
        <v>13134</v>
      </c>
      <c r="F1945" s="51"/>
      <c r="G1945" s="51"/>
      <c r="H1945" s="51"/>
      <c r="I1945" s="51"/>
      <c r="J1945" s="356"/>
      <c r="K1945" s="458"/>
      <c r="L1945" s="122"/>
      <c r="M1945" s="274"/>
      <c r="N1945" s="275"/>
    </row>
    <row r="1946" spans="2:14" s="268" customFormat="1">
      <c r="B1946" s="362"/>
      <c r="C1946" s="50">
        <v>93653</v>
      </c>
      <c r="D1946" s="50" t="s">
        <v>11</v>
      </c>
      <c r="E1946" s="225" t="s">
        <v>13207</v>
      </c>
      <c r="F1946" s="51"/>
      <c r="G1946" s="51"/>
      <c r="H1946" s="51"/>
      <c r="I1946" s="51"/>
      <c r="J1946" s="356"/>
      <c r="K1946" s="458">
        <v>1</v>
      </c>
      <c r="L1946" s="122"/>
      <c r="M1946" s="274"/>
      <c r="N1946" s="275"/>
    </row>
    <row r="1947" spans="2:14" s="268" customFormat="1">
      <c r="B1947" s="362"/>
      <c r="C1947" s="50" t="s">
        <v>12447</v>
      </c>
      <c r="D1947" s="50" t="s">
        <v>11</v>
      </c>
      <c r="E1947" s="225" t="s">
        <v>13135</v>
      </c>
      <c r="F1947" s="51"/>
      <c r="G1947" s="51"/>
      <c r="H1947" s="51"/>
      <c r="I1947" s="51"/>
      <c r="J1947" s="356"/>
      <c r="K1947" s="458"/>
      <c r="L1947" s="122"/>
      <c r="M1947" s="274"/>
      <c r="N1947" s="275"/>
    </row>
    <row r="1948" spans="2:14" s="268" customFormat="1">
      <c r="B1948" s="362"/>
      <c r="C1948" s="50">
        <v>93654</v>
      </c>
      <c r="D1948" s="50" t="s">
        <v>11</v>
      </c>
      <c r="E1948" s="225" t="s">
        <v>13136</v>
      </c>
      <c r="F1948" s="51"/>
      <c r="G1948" s="51"/>
      <c r="H1948" s="51"/>
      <c r="I1948" s="51"/>
      <c r="J1948" s="356"/>
      <c r="K1948" s="458"/>
      <c r="L1948" s="122"/>
      <c r="M1948" s="274"/>
      <c r="N1948" s="275"/>
    </row>
    <row r="1949" spans="2:14" s="268" customFormat="1">
      <c r="B1949" s="362"/>
      <c r="C1949" s="50">
        <v>93655</v>
      </c>
      <c r="D1949" s="50" t="s">
        <v>11</v>
      </c>
      <c r="E1949" s="225" t="s">
        <v>13137</v>
      </c>
      <c r="F1949" s="51"/>
      <c r="G1949" s="51"/>
      <c r="H1949" s="51"/>
      <c r="I1949" s="51"/>
      <c r="J1949" s="356"/>
      <c r="K1949" s="458"/>
      <c r="L1949" s="122"/>
      <c r="M1949" s="274"/>
      <c r="N1949" s="275"/>
    </row>
    <row r="1950" spans="2:14" s="268" customFormat="1">
      <c r="B1950" s="362"/>
      <c r="C1950" s="50">
        <v>93656</v>
      </c>
      <c r="D1950" s="50" t="s">
        <v>11</v>
      </c>
      <c r="E1950" s="225" t="s">
        <v>13138</v>
      </c>
      <c r="F1950" s="51"/>
      <c r="G1950" s="51"/>
      <c r="H1950" s="51"/>
      <c r="I1950" s="51"/>
      <c r="J1950" s="356"/>
      <c r="K1950" s="458"/>
      <c r="L1950" s="122"/>
      <c r="M1950" s="274"/>
      <c r="N1950" s="275"/>
    </row>
    <row r="1951" spans="2:14" s="268" customFormat="1">
      <c r="B1951" s="362"/>
      <c r="C1951" s="50"/>
      <c r="D1951" s="50"/>
      <c r="E1951" s="225" t="s">
        <v>13139</v>
      </c>
      <c r="F1951" s="51"/>
      <c r="G1951" s="51"/>
      <c r="H1951" s="51"/>
      <c r="I1951" s="51"/>
      <c r="J1951" s="356"/>
      <c r="K1951" s="458"/>
      <c r="L1951" s="122"/>
      <c r="M1951" s="274"/>
      <c r="N1951" s="275"/>
    </row>
    <row r="1952" spans="2:14" s="268" customFormat="1">
      <c r="B1952" s="362"/>
      <c r="C1952" s="50">
        <v>93667</v>
      </c>
      <c r="D1952" s="50" t="s">
        <v>11</v>
      </c>
      <c r="E1952" s="225" t="s">
        <v>13207</v>
      </c>
      <c r="F1952" s="51"/>
      <c r="G1952" s="51"/>
      <c r="H1952" s="51"/>
      <c r="I1952" s="51"/>
      <c r="J1952" s="356"/>
      <c r="K1952" s="458">
        <f>16+13</f>
        <v>29</v>
      </c>
      <c r="L1952" s="122"/>
      <c r="M1952" s="274"/>
      <c r="N1952" s="275"/>
    </row>
    <row r="1953" spans="2:14" s="268" customFormat="1">
      <c r="B1953" s="362"/>
      <c r="C1953" s="50" t="s">
        <v>12455</v>
      </c>
      <c r="D1953" s="50" t="s">
        <v>11</v>
      </c>
      <c r="E1953" s="225" t="s">
        <v>13657</v>
      </c>
      <c r="F1953" s="51"/>
      <c r="G1953" s="51"/>
      <c r="H1953" s="51"/>
      <c r="I1953" s="51"/>
      <c r="J1953" s="356"/>
      <c r="K1953" s="458">
        <f>2+4</f>
        <v>6</v>
      </c>
      <c r="L1953" s="122"/>
      <c r="M1953" s="274"/>
      <c r="N1953" s="275"/>
    </row>
    <row r="1954" spans="2:14" s="268" customFormat="1">
      <c r="B1954" s="362"/>
      <c r="C1954" s="50" t="s">
        <v>12457</v>
      </c>
      <c r="D1954" s="50" t="s">
        <v>11</v>
      </c>
      <c r="E1954" s="225" t="s">
        <v>13140</v>
      </c>
      <c r="F1954" s="51"/>
      <c r="G1954" s="51"/>
      <c r="H1954" s="51"/>
      <c r="I1954" s="51"/>
      <c r="J1954" s="356"/>
      <c r="K1954" s="458">
        <f>1+K1961</f>
        <v>8</v>
      </c>
      <c r="L1954" s="122"/>
      <c r="M1954" s="274"/>
      <c r="N1954" s="275"/>
    </row>
    <row r="1955" spans="2:14" s="268" customFormat="1">
      <c r="B1955" s="362"/>
      <c r="C1955" s="50" t="s">
        <v>12459</v>
      </c>
      <c r="D1955" s="50" t="s">
        <v>11</v>
      </c>
      <c r="E1955" s="225" t="s">
        <v>13141</v>
      </c>
      <c r="F1955" s="51"/>
      <c r="G1955" s="51"/>
      <c r="H1955" s="51"/>
      <c r="I1955" s="51"/>
      <c r="J1955" s="356"/>
      <c r="K1955" s="458">
        <f>4+K1956</f>
        <v>10</v>
      </c>
      <c r="L1955" s="122"/>
      <c r="M1955" s="274"/>
      <c r="N1955" s="275"/>
    </row>
    <row r="1956" spans="2:14" s="616" customFormat="1">
      <c r="B1956" s="362"/>
      <c r="C1956" s="50" t="s">
        <v>12459</v>
      </c>
      <c r="D1956" s="50" t="s">
        <v>11</v>
      </c>
      <c r="E1956" s="225" t="s">
        <v>13658</v>
      </c>
      <c r="F1956" s="51"/>
      <c r="G1956" s="51"/>
      <c r="H1956" s="51"/>
      <c r="I1956" s="51"/>
      <c r="J1956" s="356"/>
      <c r="K1956" s="458">
        <v>6</v>
      </c>
      <c r="L1956" s="122"/>
      <c r="M1956" s="274"/>
      <c r="N1956" s="615"/>
    </row>
    <row r="1957" spans="2:14" s="268" customFormat="1">
      <c r="B1957" s="362"/>
      <c r="C1957" s="50">
        <v>93668</v>
      </c>
      <c r="D1957" s="50" t="s">
        <v>11</v>
      </c>
      <c r="E1957" s="225" t="s">
        <v>13136</v>
      </c>
      <c r="F1957" s="51"/>
      <c r="G1957" s="51"/>
      <c r="H1957" s="51"/>
      <c r="I1957" s="51"/>
      <c r="J1957" s="356"/>
      <c r="K1957" s="458">
        <v>1</v>
      </c>
      <c r="L1957" s="122"/>
      <c r="M1957" s="274"/>
      <c r="N1957" s="275"/>
    </row>
    <row r="1958" spans="2:14" s="268" customFormat="1">
      <c r="B1958" s="362"/>
      <c r="C1958" s="652">
        <v>93669</v>
      </c>
      <c r="D1958" s="50" t="s">
        <v>11</v>
      </c>
      <c r="E1958" s="225" t="s">
        <v>13137</v>
      </c>
      <c r="F1958" s="51"/>
      <c r="G1958" s="51"/>
      <c r="H1958" s="51"/>
      <c r="I1958" s="51"/>
      <c r="J1958" s="356"/>
      <c r="K1958" s="458">
        <v>3</v>
      </c>
      <c r="L1958" s="122"/>
      <c r="M1958" s="274"/>
      <c r="N1958" s="275"/>
    </row>
    <row r="1959" spans="2:14" s="268" customFormat="1">
      <c r="B1959" s="362"/>
      <c r="C1959" s="50">
        <v>93670</v>
      </c>
      <c r="D1959" s="50" t="s">
        <v>11</v>
      </c>
      <c r="E1959" s="225" t="s">
        <v>13659</v>
      </c>
      <c r="F1959" s="51"/>
      <c r="G1959" s="51"/>
      <c r="H1959" s="51"/>
      <c r="I1959" s="51"/>
      <c r="J1959" s="356"/>
      <c r="K1959" s="458">
        <v>22</v>
      </c>
      <c r="L1959" s="122"/>
      <c r="M1959" s="274"/>
      <c r="N1959" s="275"/>
    </row>
    <row r="1960" spans="2:14" s="268" customFormat="1">
      <c r="B1960" s="362"/>
      <c r="C1960" s="50">
        <v>93671</v>
      </c>
      <c r="D1960" s="50" t="s">
        <v>11</v>
      </c>
      <c r="E1960" s="225" t="s">
        <v>13662</v>
      </c>
      <c r="F1960" s="51"/>
      <c r="G1960" s="51"/>
      <c r="H1960" s="51"/>
      <c r="I1960" s="51"/>
      <c r="J1960" s="356"/>
      <c r="K1960" s="458">
        <v>1</v>
      </c>
      <c r="L1960" s="122"/>
      <c r="M1960" s="274"/>
      <c r="N1960" s="275"/>
    </row>
    <row r="1961" spans="2:14" s="616" customFormat="1">
      <c r="B1961" s="362"/>
      <c r="C1961" s="50" t="s">
        <v>12457</v>
      </c>
      <c r="D1961" s="50" t="s">
        <v>11</v>
      </c>
      <c r="E1961" s="225" t="s">
        <v>13663</v>
      </c>
      <c r="F1961" s="51"/>
      <c r="G1961" s="51"/>
      <c r="H1961" s="51"/>
      <c r="I1961" s="51"/>
      <c r="J1961" s="356"/>
      <c r="K1961" s="458">
        <f>1+K1964+K1965</f>
        <v>7</v>
      </c>
      <c r="L1961" s="122"/>
      <c r="M1961" s="274"/>
      <c r="N1961" s="615"/>
    </row>
    <row r="1962" spans="2:14" s="268" customFormat="1">
      <c r="B1962" s="362"/>
      <c r="C1962" s="50" t="s">
        <v>12449</v>
      </c>
      <c r="D1962" s="50" t="s">
        <v>11</v>
      </c>
      <c r="E1962" s="225" t="s">
        <v>13142</v>
      </c>
      <c r="F1962" s="51"/>
      <c r="G1962" s="51"/>
      <c r="H1962" s="51"/>
      <c r="I1962" s="51"/>
      <c r="J1962" s="356"/>
      <c r="K1962" s="458">
        <v>1</v>
      </c>
      <c r="L1962" s="122"/>
      <c r="M1962" s="274"/>
      <c r="N1962" s="275"/>
    </row>
    <row r="1963" spans="2:14" s="268" customFormat="1">
      <c r="B1963" s="362"/>
      <c r="C1963" s="50" t="s">
        <v>12463</v>
      </c>
      <c r="D1963" s="50" t="s">
        <v>11</v>
      </c>
      <c r="E1963" s="225" t="s">
        <v>13660</v>
      </c>
      <c r="F1963" s="51"/>
      <c r="G1963" s="51"/>
      <c r="H1963" s="51"/>
      <c r="I1963" s="51"/>
      <c r="J1963" s="356"/>
      <c r="K1963" s="458">
        <v>1</v>
      </c>
      <c r="L1963" s="122"/>
      <c r="M1963" s="274"/>
      <c r="N1963" s="275"/>
    </row>
    <row r="1964" spans="2:14" s="616" customFormat="1">
      <c r="B1964" s="362"/>
      <c r="C1964" s="50" t="s">
        <v>12457</v>
      </c>
      <c r="D1964" s="50" t="s">
        <v>11</v>
      </c>
      <c r="E1964" s="225" t="s">
        <v>13143</v>
      </c>
      <c r="F1964" s="51"/>
      <c r="G1964" s="51"/>
      <c r="H1964" s="51"/>
      <c r="I1964" s="51"/>
      <c r="J1964" s="356"/>
      <c r="K1964" s="458">
        <v>2</v>
      </c>
      <c r="L1964" s="122"/>
      <c r="M1964" s="274"/>
      <c r="N1964" s="615"/>
    </row>
    <row r="1965" spans="2:14" s="616" customFormat="1">
      <c r="B1965" s="362"/>
      <c r="C1965" s="50" t="s">
        <v>12457</v>
      </c>
      <c r="D1965" s="50" t="s">
        <v>11</v>
      </c>
      <c r="E1965" s="225" t="s">
        <v>13144</v>
      </c>
      <c r="F1965" s="51"/>
      <c r="G1965" s="51"/>
      <c r="H1965" s="51"/>
      <c r="I1965" s="51"/>
      <c r="J1965" s="356"/>
      <c r="K1965" s="458">
        <f>2+2</f>
        <v>4</v>
      </c>
      <c r="L1965" s="122"/>
      <c r="M1965" s="274"/>
      <c r="N1965" s="615"/>
    </row>
    <row r="1966" spans="2:14" s="268" customFormat="1">
      <c r="B1966" s="362"/>
      <c r="C1966" s="50"/>
      <c r="D1966" s="50"/>
      <c r="E1966" s="225" t="s">
        <v>13145</v>
      </c>
      <c r="F1966" s="51"/>
      <c r="G1966" s="51"/>
      <c r="H1966" s="51"/>
      <c r="I1966" s="51"/>
      <c r="J1966" s="356"/>
      <c r="K1966" s="458"/>
      <c r="L1966" s="122"/>
      <c r="M1966" s="274"/>
      <c r="N1966" s="275"/>
    </row>
    <row r="1967" spans="2:14" s="268" customFormat="1">
      <c r="B1967" s="362"/>
      <c r="C1967" s="652" t="str">
        <f>'3-COMPO.ADM.PRF '!B563</f>
        <v>COMP 057</v>
      </c>
      <c r="D1967" s="50" t="s">
        <v>6992</v>
      </c>
      <c r="E1967" s="225" t="s">
        <v>13146</v>
      </c>
      <c r="F1967" s="51"/>
      <c r="G1967" s="51"/>
      <c r="H1967" s="51"/>
      <c r="I1967" s="51"/>
      <c r="J1967" s="356"/>
      <c r="K1967" s="458">
        <f>20+24</f>
        <v>44</v>
      </c>
      <c r="L1967" s="122"/>
      <c r="M1967" s="274"/>
      <c r="N1967" s="275"/>
    </row>
    <row r="1968" spans="2:14" s="268" customFormat="1">
      <c r="B1968" s="362"/>
      <c r="C1968" s="652"/>
      <c r="D1968" s="50"/>
      <c r="E1968" s="225" t="s">
        <v>13664</v>
      </c>
      <c r="F1968" s="51"/>
      <c r="G1968" s="51"/>
      <c r="H1968" s="51"/>
      <c r="I1968" s="51"/>
      <c r="J1968" s="356"/>
      <c r="K1968" s="458"/>
      <c r="L1968" s="122"/>
      <c r="M1968" s="274"/>
      <c r="N1968" s="275"/>
    </row>
    <row r="1969" spans="2:14" s="268" customFormat="1">
      <c r="B1969" s="362"/>
      <c r="C1969" s="584">
        <v>93670</v>
      </c>
      <c r="D1969" s="50" t="s">
        <v>11</v>
      </c>
      <c r="E1969" s="223" t="s">
        <v>13138</v>
      </c>
      <c r="F1969" s="102"/>
      <c r="G1969" s="102"/>
      <c r="H1969" s="102"/>
      <c r="I1969" s="102"/>
      <c r="J1969" s="217"/>
      <c r="K1969" s="458">
        <v>3</v>
      </c>
      <c r="L1969" s="107"/>
      <c r="M1969" s="274"/>
      <c r="N1969" s="275"/>
    </row>
    <row r="1970" spans="2:14" s="268" customFormat="1">
      <c r="B1970" s="362"/>
      <c r="C1970" s="584">
        <v>93672</v>
      </c>
      <c r="D1970" s="50" t="s">
        <v>11</v>
      </c>
      <c r="E1970" s="223" t="s">
        <v>13665</v>
      </c>
      <c r="F1970" s="102"/>
      <c r="G1970" s="102"/>
      <c r="H1970" s="102"/>
      <c r="I1970" s="102"/>
      <c r="J1970" s="217"/>
      <c r="K1970" s="458">
        <v>1</v>
      </c>
      <c r="L1970" s="107"/>
      <c r="M1970" s="274"/>
      <c r="N1970" s="275"/>
    </row>
    <row r="1971" spans="2:14" s="268" customFormat="1">
      <c r="B1971" s="362"/>
      <c r="C1971" s="171"/>
      <c r="D1971" s="171"/>
      <c r="E1971" s="223" t="s">
        <v>13147</v>
      </c>
      <c r="F1971" s="102"/>
      <c r="G1971" s="102"/>
      <c r="H1971" s="102"/>
      <c r="I1971" s="102"/>
      <c r="J1971" s="217"/>
      <c r="K1971" s="458"/>
      <c r="L1971" s="107"/>
      <c r="M1971" s="274"/>
      <c r="N1971" s="275"/>
    </row>
    <row r="1972" spans="2:14" s="268" customFormat="1">
      <c r="B1972" s="362"/>
      <c r="C1972" s="50"/>
      <c r="D1972" s="50"/>
      <c r="E1972" s="225" t="s">
        <v>13148</v>
      </c>
      <c r="F1972" s="51"/>
      <c r="G1972" s="51"/>
      <c r="H1972" s="51"/>
      <c r="I1972" s="51"/>
      <c r="J1972" s="356"/>
      <c r="K1972" s="458"/>
      <c r="L1972" s="122"/>
      <c r="M1972" s="274"/>
      <c r="N1972" s="654"/>
    </row>
    <row r="1973" spans="2:14" s="268" customFormat="1">
      <c r="B1973" s="362"/>
      <c r="C1973" s="50">
        <v>91836</v>
      </c>
      <c r="D1973" s="50" t="s">
        <v>11</v>
      </c>
      <c r="E1973" s="225" t="s">
        <v>12800</v>
      </c>
      <c r="F1973" s="51"/>
      <c r="G1973" s="51"/>
      <c r="H1973" s="51"/>
      <c r="I1973" s="51"/>
      <c r="J1973" s="356"/>
      <c r="K1973" s="458">
        <f>134+240.4</f>
        <v>374.4</v>
      </c>
      <c r="L1973" s="122"/>
      <c r="M1973" s="274"/>
      <c r="N1973" s="654"/>
    </row>
    <row r="1974" spans="2:14" s="268" customFormat="1">
      <c r="B1974" s="362"/>
      <c r="C1974" s="50">
        <v>91854</v>
      </c>
      <c r="D1974" s="50" t="s">
        <v>11</v>
      </c>
      <c r="E1974" s="225" t="s">
        <v>12790</v>
      </c>
      <c r="F1974" s="51"/>
      <c r="G1974" s="51"/>
      <c r="H1974" s="51"/>
      <c r="I1974" s="51"/>
      <c r="J1974" s="356"/>
      <c r="K1974" s="458">
        <f>732.1+314.7</f>
        <v>1046.8</v>
      </c>
      <c r="L1974" s="122"/>
      <c r="M1974" s="274"/>
      <c r="N1974" s="654"/>
    </row>
    <row r="1975" spans="2:14" s="268" customFormat="1">
      <c r="B1975" s="362"/>
      <c r="C1975" s="50"/>
      <c r="D1975" s="50"/>
      <c r="E1975" s="225" t="s">
        <v>13149</v>
      </c>
      <c r="F1975" s="51"/>
      <c r="G1975" s="51"/>
      <c r="H1975" s="51"/>
      <c r="I1975" s="51"/>
      <c r="J1975" s="356"/>
      <c r="K1975" s="458"/>
      <c r="L1975" s="122"/>
      <c r="M1975" s="274"/>
      <c r="N1975" s="654"/>
    </row>
    <row r="1976" spans="2:14" s="268" customFormat="1">
      <c r="B1976" s="362"/>
      <c r="C1976" s="652" t="str">
        <f>'3-COMPO.ADM.PRF '!B568</f>
        <v>COMP 058</v>
      </c>
      <c r="D1976" s="50" t="s">
        <v>6992</v>
      </c>
      <c r="E1976" s="225" t="s">
        <v>12811</v>
      </c>
      <c r="F1976" s="51"/>
      <c r="G1976" s="51"/>
      <c r="H1976" s="51"/>
      <c r="I1976" s="51"/>
      <c r="J1976" s="356"/>
      <c r="K1976" s="458">
        <v>10</v>
      </c>
      <c r="L1976" s="122"/>
      <c r="M1976" s="274"/>
      <c r="N1976" s="654"/>
    </row>
    <row r="1977" spans="2:14" s="268" customFormat="1">
      <c r="B1977" s="362"/>
      <c r="C1977" s="652" t="str">
        <f>'3-COMPO.ADM.PRF '!B573</f>
        <v>COMP 059</v>
      </c>
      <c r="D1977" s="50" t="s">
        <v>6992</v>
      </c>
      <c r="E1977" s="225" t="s">
        <v>12809</v>
      </c>
      <c r="F1977" s="51"/>
      <c r="G1977" s="51"/>
      <c r="H1977" s="51"/>
      <c r="I1977" s="51"/>
      <c r="J1977" s="356"/>
      <c r="K1977" s="458">
        <v>18</v>
      </c>
      <c r="L1977" s="122"/>
      <c r="M1977" s="274"/>
      <c r="N1977" s="654"/>
    </row>
    <row r="1978" spans="2:14" s="268" customFormat="1">
      <c r="B1978" s="362"/>
      <c r="C1978" s="652" t="str">
        <f>'3-COMPO.ADM.PRF '!B578</f>
        <v>COMP 060</v>
      </c>
      <c r="D1978" s="50" t="s">
        <v>6992</v>
      </c>
      <c r="E1978" s="225" t="s">
        <v>13150</v>
      </c>
      <c r="F1978" s="51"/>
      <c r="G1978" s="51"/>
      <c r="H1978" s="51"/>
      <c r="I1978" s="51"/>
      <c r="J1978" s="356"/>
      <c r="K1978" s="458">
        <f>35+197.9</f>
        <v>232.9</v>
      </c>
      <c r="L1978" s="122"/>
      <c r="M1978" s="274"/>
      <c r="N1978" s="654"/>
    </row>
    <row r="1979" spans="2:14" s="268" customFormat="1">
      <c r="B1979" s="362"/>
      <c r="C1979" s="652" t="str">
        <f>'3-COMPO.ADM.PRF '!B583</f>
        <v>COMP 061</v>
      </c>
      <c r="D1979" s="50" t="s">
        <v>6992</v>
      </c>
      <c r="E1979" s="225" t="s">
        <v>13151</v>
      </c>
      <c r="F1979" s="51"/>
      <c r="G1979" s="51"/>
      <c r="H1979" s="51"/>
      <c r="I1979" s="51"/>
      <c r="J1979" s="356"/>
      <c r="K1979" s="458">
        <f>77+2*K1980+48.6</f>
        <v>478.6</v>
      </c>
      <c r="L1979" s="122"/>
      <c r="M1979" s="274"/>
      <c r="N1979" s="654"/>
    </row>
    <row r="1980" spans="2:14" s="268" customFormat="1">
      <c r="B1980" s="362"/>
      <c r="C1980" s="50"/>
      <c r="D1980" s="50"/>
      <c r="E1980" s="225" t="s">
        <v>13152</v>
      </c>
      <c r="F1980" s="51"/>
      <c r="G1980" s="51"/>
      <c r="H1980" s="51"/>
      <c r="I1980" s="51"/>
      <c r="J1980" s="356"/>
      <c r="K1980" s="458">
        <f>91.3+23.6+61.6</f>
        <v>176.5</v>
      </c>
      <c r="L1980" s="122"/>
      <c r="M1980" s="274"/>
      <c r="N1980" s="654"/>
    </row>
    <row r="1981" spans="2:14" s="268" customFormat="1">
      <c r="B1981" s="362"/>
      <c r="C1981" s="50"/>
      <c r="D1981" s="50"/>
      <c r="E1981" s="225" t="s">
        <v>13153</v>
      </c>
      <c r="F1981" s="51"/>
      <c r="G1981" s="51"/>
      <c r="H1981" s="51"/>
      <c r="I1981" s="51"/>
      <c r="J1981" s="356"/>
      <c r="K1981" s="458"/>
      <c r="L1981" s="122"/>
      <c r="M1981" s="274"/>
      <c r="N1981" s="654"/>
    </row>
    <row r="1982" spans="2:14" s="268" customFormat="1">
      <c r="B1982" s="362"/>
      <c r="C1982" s="50"/>
      <c r="D1982" s="50"/>
      <c r="E1982" s="225" t="s">
        <v>13154</v>
      </c>
      <c r="F1982" s="51"/>
      <c r="G1982" s="51"/>
      <c r="H1982" s="51"/>
      <c r="I1982" s="51"/>
      <c r="J1982" s="356"/>
      <c r="K1982" s="458"/>
      <c r="L1982" s="122"/>
      <c r="M1982" s="274"/>
      <c r="N1982" s="654"/>
    </row>
    <row r="1983" spans="2:14" s="268" customFormat="1">
      <c r="B1983" s="362"/>
      <c r="C1983" s="50">
        <v>91873</v>
      </c>
      <c r="D1983" s="50" t="s">
        <v>11</v>
      </c>
      <c r="E1983" s="225" t="s">
        <v>12808</v>
      </c>
      <c r="F1983" s="51"/>
      <c r="G1983" s="51"/>
      <c r="H1983" s="51"/>
      <c r="I1983" s="51"/>
      <c r="J1983" s="356"/>
      <c r="K1983" s="458">
        <v>4</v>
      </c>
      <c r="L1983" s="122"/>
      <c r="M1983" s="274"/>
      <c r="N1983" s="654"/>
    </row>
    <row r="1984" spans="2:14" s="268" customFormat="1">
      <c r="B1984" s="362"/>
      <c r="C1984" s="50">
        <v>91870</v>
      </c>
      <c r="D1984" s="50" t="s">
        <v>11</v>
      </c>
      <c r="E1984" s="225" t="s">
        <v>12812</v>
      </c>
      <c r="F1984" s="51"/>
      <c r="G1984" s="51"/>
      <c r="H1984" s="51"/>
      <c r="I1984" s="51"/>
      <c r="J1984" s="356"/>
      <c r="K1984" s="458">
        <v>4</v>
      </c>
      <c r="L1984" s="122"/>
      <c r="M1984" s="274"/>
      <c r="N1984" s="654"/>
    </row>
    <row r="1985" spans="2:14" s="268" customFormat="1">
      <c r="B1985" s="362"/>
      <c r="C1985" s="50">
        <v>93009</v>
      </c>
      <c r="D1985" s="50" t="s">
        <v>11</v>
      </c>
      <c r="E1985" s="225" t="s">
        <v>12809</v>
      </c>
      <c r="F1985" s="51"/>
      <c r="G1985" s="51"/>
      <c r="H1985" s="51"/>
      <c r="I1985" s="51"/>
      <c r="J1985" s="356"/>
      <c r="K1985" s="458">
        <v>1</v>
      </c>
      <c r="L1985" s="122"/>
      <c r="M1985" s="274"/>
      <c r="N1985" s="654"/>
    </row>
    <row r="1986" spans="2:14" s="268" customFormat="1">
      <c r="B1986" s="362"/>
      <c r="C1986" s="50">
        <v>91871</v>
      </c>
      <c r="D1986" s="50" t="s">
        <v>11</v>
      </c>
      <c r="E1986" s="225" t="s">
        <v>12790</v>
      </c>
      <c r="F1986" s="51"/>
      <c r="G1986" s="51"/>
      <c r="H1986" s="51"/>
      <c r="I1986" s="51"/>
      <c r="J1986" s="356"/>
      <c r="K1986" s="458">
        <f>3+3+1</f>
        <v>7</v>
      </c>
      <c r="L1986" s="122"/>
      <c r="M1986" s="274"/>
      <c r="N1986" s="654"/>
    </row>
    <row r="1987" spans="2:14" s="268" customFormat="1">
      <c r="B1987" s="362"/>
      <c r="C1987" s="50"/>
      <c r="D1987" s="50"/>
      <c r="E1987" s="225" t="s">
        <v>13155</v>
      </c>
      <c r="F1987" s="51"/>
      <c r="G1987" s="51"/>
      <c r="H1987" s="51"/>
      <c r="I1987" s="51"/>
      <c r="J1987" s="356"/>
      <c r="K1987" s="458"/>
      <c r="L1987" s="122"/>
      <c r="M1987" s="274"/>
      <c r="N1987" s="654"/>
    </row>
    <row r="1988" spans="2:14" s="268" customFormat="1">
      <c r="B1988" s="362"/>
      <c r="C1988" s="50"/>
      <c r="D1988" s="50"/>
      <c r="E1988" s="225" t="s">
        <v>13156</v>
      </c>
      <c r="F1988" s="51"/>
      <c r="G1988" s="51"/>
      <c r="H1988" s="51"/>
      <c r="I1988" s="51"/>
      <c r="J1988" s="356"/>
      <c r="K1988" s="458"/>
      <c r="L1988" s="122"/>
      <c r="M1988" s="274"/>
      <c r="N1988" s="654"/>
    </row>
    <row r="1989" spans="2:14" s="268" customFormat="1">
      <c r="B1989" s="362"/>
      <c r="C1989" s="50" t="s">
        <v>12562</v>
      </c>
      <c r="D1989" s="50" t="s">
        <v>11</v>
      </c>
      <c r="E1989" s="225" t="s">
        <v>13157</v>
      </c>
      <c r="F1989" s="51"/>
      <c r="G1989" s="51"/>
      <c r="H1989" s="51"/>
      <c r="I1989" s="51"/>
      <c r="J1989" s="356"/>
      <c r="K1989" s="458">
        <v>24</v>
      </c>
      <c r="L1989" s="122"/>
      <c r="M1989" s="274"/>
      <c r="N1989" s="654"/>
    </row>
    <row r="1990" spans="2:14" s="268" customFormat="1">
      <c r="B1990" s="362"/>
      <c r="C1990" s="50">
        <v>72281</v>
      </c>
      <c r="D1990" s="50" t="s">
        <v>11</v>
      </c>
      <c r="E1990" s="225" t="s">
        <v>13243</v>
      </c>
      <c r="F1990" s="51"/>
      <c r="G1990" s="51"/>
      <c r="H1990" s="51"/>
      <c r="I1990" s="51"/>
      <c r="J1990" s="356"/>
      <c r="K1990" s="458">
        <f>K1989</f>
        <v>24</v>
      </c>
      <c r="L1990" s="122"/>
      <c r="M1990" s="274"/>
      <c r="N1990" s="654"/>
    </row>
    <row r="1991" spans="2:14" s="268" customFormat="1">
      <c r="B1991" s="362"/>
      <c r="C1991" s="50"/>
      <c r="D1991" s="50"/>
      <c r="E1991" s="225" t="s">
        <v>13163</v>
      </c>
      <c r="F1991" s="51"/>
      <c r="G1991" s="51"/>
      <c r="H1991" s="51"/>
      <c r="I1991" s="51"/>
      <c r="J1991" s="356"/>
      <c r="K1991" s="458"/>
      <c r="L1991" s="122"/>
      <c r="M1991" s="274"/>
      <c r="N1991" s="654"/>
    </row>
    <row r="1992" spans="2:14" s="268" customFormat="1">
      <c r="B1992" s="362"/>
      <c r="C1992" s="50"/>
      <c r="D1992" s="50"/>
      <c r="E1992" s="225" t="s">
        <v>13164</v>
      </c>
      <c r="F1992" s="51"/>
      <c r="G1992" s="51"/>
      <c r="H1992" s="51"/>
      <c r="I1992" s="51"/>
      <c r="J1992" s="356"/>
      <c r="K1992" s="458">
        <f>K1989</f>
        <v>24</v>
      </c>
      <c r="L1992" s="122"/>
      <c r="M1992" s="274"/>
      <c r="N1992" s="654"/>
    </row>
    <row r="1993" spans="2:14" s="268" customFormat="1">
      <c r="B1993" s="362"/>
      <c r="C1993" s="50"/>
      <c r="D1993" s="50"/>
      <c r="E1993" s="225" t="s">
        <v>13165</v>
      </c>
      <c r="F1993" s="51"/>
      <c r="G1993" s="51"/>
      <c r="H1993" s="51"/>
      <c r="I1993" s="51"/>
      <c r="J1993" s="356"/>
      <c r="K1993" s="458"/>
      <c r="L1993" s="122"/>
      <c r="M1993" s="274"/>
      <c r="N1993" s="654"/>
    </row>
    <row r="1994" spans="2:14" s="268" customFormat="1">
      <c r="B1994" s="362"/>
      <c r="C1994" s="50"/>
      <c r="D1994" s="50"/>
      <c r="E1994" s="225" t="s">
        <v>13166</v>
      </c>
      <c r="F1994" s="51"/>
      <c r="G1994" s="51"/>
      <c r="H1994" s="51"/>
      <c r="I1994" s="51"/>
      <c r="J1994" s="356"/>
      <c r="K1994" s="458"/>
      <c r="L1994" s="122"/>
      <c r="M1994" s="274"/>
      <c r="N1994" s="654"/>
    </row>
    <row r="1995" spans="2:14" s="268" customFormat="1">
      <c r="B1995" s="362"/>
      <c r="C1995" s="50"/>
      <c r="D1995" s="50"/>
      <c r="E1995" s="225" t="s">
        <v>13157</v>
      </c>
      <c r="F1995" s="51"/>
      <c r="G1995" s="51"/>
      <c r="H1995" s="51"/>
      <c r="I1995" s="51"/>
      <c r="J1995" s="356"/>
      <c r="K1995" s="458">
        <f>K1989</f>
        <v>24</v>
      </c>
      <c r="L1995" s="122"/>
      <c r="M1995" s="274"/>
      <c r="N1995" s="654"/>
    </row>
    <row r="1996" spans="2:14" s="268" customFormat="1">
      <c r="B1996" s="362"/>
      <c r="C1996" s="50"/>
      <c r="D1996" s="50"/>
      <c r="E1996" s="225" t="s">
        <v>13160</v>
      </c>
      <c r="F1996" s="51"/>
      <c r="G1996" s="51"/>
      <c r="H1996" s="51"/>
      <c r="I1996" s="51"/>
      <c r="J1996" s="356"/>
      <c r="K1996" s="458"/>
      <c r="L1996" s="122"/>
      <c r="M1996" s="274"/>
      <c r="N1996" s="654"/>
    </row>
    <row r="1997" spans="2:14" s="268" customFormat="1">
      <c r="B1997" s="362"/>
      <c r="C1997" s="50"/>
      <c r="D1997" s="50"/>
      <c r="E1997" s="225" t="s">
        <v>13151</v>
      </c>
      <c r="F1997" s="51"/>
      <c r="G1997" s="51"/>
      <c r="H1997" s="51"/>
      <c r="I1997" s="51"/>
      <c r="J1997" s="356"/>
      <c r="K1997" s="458">
        <f>K1989</f>
        <v>24</v>
      </c>
      <c r="L1997" s="122"/>
      <c r="M1997" s="274"/>
      <c r="N1997" s="654"/>
    </row>
    <row r="1998" spans="2:14" s="268" customFormat="1">
      <c r="B1998" s="362"/>
      <c r="C1998" s="50"/>
      <c r="D1998" s="50"/>
      <c r="E1998" s="225" t="s">
        <v>13158</v>
      </c>
      <c r="F1998" s="51"/>
      <c r="G1998" s="51"/>
      <c r="H1998" s="51"/>
      <c r="I1998" s="51"/>
      <c r="J1998" s="356"/>
      <c r="K1998" s="458"/>
      <c r="L1998" s="122"/>
      <c r="M1998" s="274"/>
      <c r="N1998" s="654"/>
    </row>
    <row r="1999" spans="2:14" s="268" customFormat="1">
      <c r="B1999" s="362"/>
      <c r="C1999" s="652" t="str">
        <f>'3-COMPO.ADM.PRF '!B588</f>
        <v>COMP 062</v>
      </c>
      <c r="D1999" s="50" t="s">
        <v>6992</v>
      </c>
      <c r="E1999" s="225" t="s">
        <v>13159</v>
      </c>
      <c r="F1999" s="51"/>
      <c r="G1999" s="51"/>
      <c r="H1999" s="51"/>
      <c r="I1999" s="51"/>
      <c r="J1999" s="356"/>
      <c r="K1999" s="458">
        <v>195</v>
      </c>
      <c r="L1999" s="122"/>
      <c r="M1999" s="274"/>
      <c r="N1999" s="654"/>
    </row>
    <row r="2000" spans="2:14" s="268" customFormat="1">
      <c r="B2000" s="362"/>
      <c r="C2000" s="50"/>
      <c r="D2000" s="50"/>
      <c r="E2000" s="225" t="s">
        <v>13167</v>
      </c>
      <c r="F2000" s="51"/>
      <c r="G2000" s="51"/>
      <c r="H2000" s="51"/>
      <c r="I2000" s="51"/>
      <c r="J2000" s="356"/>
      <c r="K2000" s="458"/>
      <c r="L2000" s="122"/>
      <c r="M2000" s="274"/>
      <c r="N2000" s="654"/>
    </row>
    <row r="2001" spans="2:14" s="268" customFormat="1">
      <c r="B2001" s="362"/>
      <c r="C2001" s="50"/>
      <c r="D2001" s="50"/>
      <c r="E2001" s="225" t="s">
        <v>13168</v>
      </c>
      <c r="F2001" s="51"/>
      <c r="G2001" s="51"/>
      <c r="H2001" s="51"/>
      <c r="I2001" s="51"/>
      <c r="J2001" s="356"/>
      <c r="K2001" s="458"/>
      <c r="L2001" s="122"/>
      <c r="M2001" s="274"/>
      <c r="N2001" s="654"/>
    </row>
    <row r="2002" spans="2:14" s="268" customFormat="1">
      <c r="B2002" s="362"/>
      <c r="C2002" s="50"/>
      <c r="D2002" s="50"/>
      <c r="E2002" s="225" t="s">
        <v>13159</v>
      </c>
      <c r="F2002" s="51"/>
      <c r="G2002" s="51"/>
      <c r="H2002" s="51"/>
      <c r="I2002" s="51"/>
      <c r="J2002" s="356"/>
      <c r="K2002" s="458">
        <v>195</v>
      </c>
      <c r="L2002" s="122"/>
      <c r="M2002" s="274"/>
      <c r="N2002" s="654"/>
    </row>
    <row r="2003" spans="2:14" s="268" customFormat="1">
      <c r="B2003" s="362"/>
      <c r="C2003" s="50"/>
      <c r="D2003" s="50"/>
      <c r="E2003" s="225" t="s">
        <v>13161</v>
      </c>
      <c r="F2003" s="51"/>
      <c r="G2003" s="51"/>
      <c r="H2003" s="51"/>
      <c r="I2003" s="51"/>
      <c r="J2003" s="356"/>
      <c r="K2003" s="458"/>
      <c r="L2003" s="122"/>
      <c r="M2003" s="274"/>
      <c r="N2003" s="654"/>
    </row>
    <row r="2004" spans="2:14" s="268" customFormat="1">
      <c r="B2004" s="362"/>
      <c r="C2004" s="50"/>
      <c r="D2004" s="50"/>
      <c r="E2004" s="225" t="s">
        <v>13162</v>
      </c>
      <c r="F2004" s="51"/>
      <c r="G2004" s="51"/>
      <c r="H2004" s="51"/>
      <c r="I2004" s="51"/>
      <c r="J2004" s="356"/>
      <c r="K2004" s="458">
        <v>195</v>
      </c>
      <c r="L2004" s="122"/>
      <c r="M2004" s="274"/>
      <c r="N2004" s="654"/>
    </row>
    <row r="2005" spans="2:14" s="268" customFormat="1">
      <c r="B2005" s="362"/>
      <c r="C2005" s="50"/>
      <c r="D2005" s="50"/>
      <c r="E2005" s="225" t="s">
        <v>13169</v>
      </c>
      <c r="F2005" s="51"/>
      <c r="G2005" s="51"/>
      <c r="H2005" s="51"/>
      <c r="I2005" s="51"/>
      <c r="J2005" s="356"/>
      <c r="K2005" s="458"/>
      <c r="L2005" s="122"/>
      <c r="M2005" s="274"/>
      <c r="N2005" s="654"/>
    </row>
    <row r="2006" spans="2:14" s="268" customFormat="1">
      <c r="B2006" s="362"/>
      <c r="C2006" s="50"/>
      <c r="D2006" s="50"/>
      <c r="E2006" s="225" t="s">
        <v>13170</v>
      </c>
      <c r="F2006" s="51"/>
      <c r="G2006" s="51"/>
      <c r="H2006" s="51"/>
      <c r="I2006" s="51"/>
      <c r="J2006" s="356"/>
      <c r="K2006" s="458"/>
      <c r="L2006" s="122"/>
      <c r="M2006" s="274"/>
      <c r="N2006" s="654"/>
    </row>
    <row r="2007" spans="2:14" s="268" customFormat="1">
      <c r="B2007" s="362"/>
      <c r="C2007" s="50">
        <v>83447</v>
      </c>
      <c r="D2007" s="50" t="s">
        <v>11</v>
      </c>
      <c r="E2007" s="225" t="s">
        <v>13171</v>
      </c>
      <c r="F2007" s="51"/>
      <c r="G2007" s="51"/>
      <c r="H2007" s="51"/>
      <c r="I2007" s="51"/>
      <c r="J2007" s="356"/>
      <c r="K2007" s="458">
        <v>2</v>
      </c>
      <c r="L2007" s="122"/>
      <c r="M2007" s="274"/>
      <c r="N2007" s="654"/>
    </row>
    <row r="2008" spans="2:14" s="268" customFormat="1">
      <c r="B2008" s="362"/>
      <c r="C2008" s="50">
        <v>83449</v>
      </c>
      <c r="D2008" s="50" t="s">
        <v>11</v>
      </c>
      <c r="E2008" s="225" t="s">
        <v>13172</v>
      </c>
      <c r="F2008" s="51"/>
      <c r="G2008" s="51"/>
      <c r="H2008" s="51"/>
      <c r="I2008" s="51"/>
      <c r="J2008" s="356"/>
      <c r="K2008" s="458">
        <f>4+1</f>
        <v>5</v>
      </c>
      <c r="L2008" s="122"/>
      <c r="M2008" s="274"/>
      <c r="N2008" s="654"/>
    </row>
    <row r="2009" spans="2:14" s="268" customFormat="1">
      <c r="B2009" s="362"/>
      <c r="C2009" s="50"/>
      <c r="D2009" s="50"/>
      <c r="E2009" s="225" t="s">
        <v>13173</v>
      </c>
      <c r="F2009" s="51"/>
      <c r="G2009" s="51"/>
      <c r="H2009" s="51"/>
      <c r="I2009" s="51"/>
      <c r="J2009" s="356"/>
      <c r="K2009" s="458"/>
      <c r="L2009" s="122"/>
      <c r="M2009" s="274"/>
      <c r="N2009" s="654"/>
    </row>
    <row r="2010" spans="2:14" s="268" customFormat="1">
      <c r="B2010" s="362"/>
      <c r="C2010" s="652" t="str">
        <f>'3-COMPO.ADM.PRF '!B594</f>
        <v>COMP 063</v>
      </c>
      <c r="D2010" s="50" t="s">
        <v>6992</v>
      </c>
      <c r="E2010" s="225" t="s">
        <v>13174</v>
      </c>
      <c r="F2010" s="51"/>
      <c r="G2010" s="51"/>
      <c r="H2010" s="51"/>
      <c r="I2010" s="51"/>
      <c r="J2010" s="356"/>
      <c r="K2010" s="458">
        <f>1+2</f>
        <v>3</v>
      </c>
      <c r="L2010" s="122"/>
      <c r="M2010" s="274"/>
      <c r="N2010" s="654"/>
    </row>
    <row r="2011" spans="2:14" s="268" customFormat="1">
      <c r="B2011" s="362"/>
      <c r="C2011" s="50"/>
      <c r="D2011" s="50"/>
      <c r="E2011" s="225" t="s">
        <v>13175</v>
      </c>
      <c r="F2011" s="51"/>
      <c r="G2011" s="51"/>
      <c r="H2011" s="51"/>
      <c r="I2011" s="51"/>
      <c r="J2011" s="356"/>
      <c r="K2011" s="458"/>
      <c r="L2011" s="122"/>
      <c r="M2011" s="274"/>
      <c r="N2011" s="654"/>
    </row>
    <row r="2012" spans="2:14" s="268" customFormat="1">
      <c r="B2012" s="362"/>
      <c r="C2012" s="50">
        <v>83484</v>
      </c>
      <c r="D2012" s="50" t="s">
        <v>11</v>
      </c>
      <c r="E2012" s="225" t="s">
        <v>13176</v>
      </c>
      <c r="F2012" s="51"/>
      <c r="G2012" s="51"/>
      <c r="H2012" s="51"/>
      <c r="I2012" s="51"/>
      <c r="J2012" s="356"/>
      <c r="K2012" s="458">
        <f>1+2</f>
        <v>3</v>
      </c>
      <c r="L2012" s="122"/>
      <c r="M2012" s="274"/>
      <c r="N2012" s="654"/>
    </row>
    <row r="2013" spans="2:14" s="268" customFormat="1">
      <c r="B2013" s="362"/>
      <c r="C2013" s="50"/>
      <c r="D2013" s="50"/>
      <c r="E2013" s="225" t="s">
        <v>13177</v>
      </c>
      <c r="F2013" s="51"/>
      <c r="G2013" s="51"/>
      <c r="H2013" s="51"/>
      <c r="I2013" s="51"/>
      <c r="J2013" s="356"/>
      <c r="K2013" s="458"/>
      <c r="L2013" s="122"/>
      <c r="M2013" s="274"/>
      <c r="N2013" s="654"/>
    </row>
    <row r="2014" spans="2:14" s="268" customFormat="1">
      <c r="B2014" s="362"/>
      <c r="C2014" s="584" t="str">
        <f>'3-COMPO.ADM.PRF '!B600</f>
        <v>COMP 064</v>
      </c>
      <c r="D2014" s="50" t="s">
        <v>6992</v>
      </c>
      <c r="E2014" s="223" t="s">
        <v>13178</v>
      </c>
      <c r="F2014" s="102"/>
      <c r="G2014" s="102"/>
      <c r="H2014" s="102"/>
      <c r="I2014" s="102"/>
      <c r="J2014" s="217"/>
      <c r="K2014" s="458">
        <f>1+11</f>
        <v>12</v>
      </c>
      <c r="L2014" s="107"/>
      <c r="M2014" s="274"/>
      <c r="N2014" s="275"/>
    </row>
    <row r="2015" spans="2:14" s="268" customFormat="1">
      <c r="B2015" s="362"/>
      <c r="C2015" s="171"/>
      <c r="D2015" s="171"/>
      <c r="E2015" s="223" t="s">
        <v>13179</v>
      </c>
      <c r="F2015" s="102"/>
      <c r="G2015" s="102"/>
      <c r="H2015" s="102"/>
      <c r="I2015" s="102"/>
      <c r="J2015" s="217"/>
      <c r="K2015" s="458"/>
      <c r="L2015" s="107"/>
      <c r="M2015" s="274"/>
      <c r="N2015" s="275"/>
    </row>
    <row r="2016" spans="2:14" s="268" customFormat="1">
      <c r="B2016" s="362"/>
      <c r="C2016" s="584" t="str">
        <f>'3-COMPO.ADM.PRF '!B605</f>
        <v>COMP 065</v>
      </c>
      <c r="D2016" s="50" t="s">
        <v>6992</v>
      </c>
      <c r="E2016" s="223" t="s">
        <v>12806</v>
      </c>
      <c r="F2016" s="102"/>
      <c r="G2016" s="102"/>
      <c r="H2016" s="102"/>
      <c r="I2016" s="102"/>
      <c r="J2016" s="217"/>
      <c r="K2016" s="458">
        <f>6+2</f>
        <v>8</v>
      </c>
      <c r="L2016" s="107"/>
      <c r="M2016" s="274"/>
      <c r="N2016" s="275"/>
    </row>
    <row r="2017" spans="1:14" s="268" customFormat="1">
      <c r="B2017" s="362"/>
      <c r="C2017" s="171"/>
      <c r="D2017" s="171"/>
      <c r="E2017" s="223" t="s">
        <v>13180</v>
      </c>
      <c r="F2017" s="102"/>
      <c r="G2017" s="102"/>
      <c r="H2017" s="102"/>
      <c r="I2017" s="102"/>
      <c r="J2017" s="217"/>
      <c r="K2017" s="458"/>
      <c r="L2017" s="107"/>
      <c r="M2017" s="274"/>
      <c r="N2017" s="275"/>
    </row>
    <row r="2018" spans="1:14" s="268" customFormat="1">
      <c r="B2018" s="362"/>
      <c r="C2018" s="171"/>
      <c r="D2018" s="171"/>
      <c r="E2018" s="223" t="s">
        <v>13181</v>
      </c>
      <c r="F2018" s="102"/>
      <c r="G2018" s="102"/>
      <c r="H2018" s="102"/>
      <c r="I2018" s="102"/>
      <c r="J2018" s="217"/>
      <c r="K2018" s="458"/>
      <c r="L2018" s="107"/>
      <c r="M2018" s="274"/>
      <c r="N2018" s="275"/>
    </row>
    <row r="2019" spans="1:14" s="268" customFormat="1">
      <c r="B2019" s="362"/>
      <c r="C2019" s="171">
        <v>83372</v>
      </c>
      <c r="D2019" s="50" t="s">
        <v>11</v>
      </c>
      <c r="E2019" s="223" t="s">
        <v>13182</v>
      </c>
      <c r="F2019" s="102"/>
      <c r="G2019" s="102"/>
      <c r="H2019" s="102"/>
      <c r="I2019" s="102"/>
      <c r="J2019" s="217"/>
      <c r="K2019" s="458">
        <f>1+1</f>
        <v>2</v>
      </c>
      <c r="L2019" s="107"/>
      <c r="M2019" s="274"/>
      <c r="N2019" s="275"/>
    </row>
    <row r="2020" spans="1:14" s="268" customFormat="1">
      <c r="B2020" s="362"/>
      <c r="C2020" s="171"/>
      <c r="D2020" s="171"/>
      <c r="E2020" s="223" t="s">
        <v>13183</v>
      </c>
      <c r="F2020" s="102"/>
      <c r="G2020" s="102"/>
      <c r="H2020" s="102"/>
      <c r="I2020" s="102"/>
      <c r="J2020" s="217"/>
      <c r="K2020" s="458"/>
      <c r="L2020" s="107"/>
      <c r="M2020" s="274"/>
      <c r="N2020" s="275"/>
    </row>
    <row r="2021" spans="1:14" s="268" customFormat="1">
      <c r="B2021" s="362"/>
      <c r="C2021" s="171"/>
      <c r="D2021" s="171"/>
      <c r="E2021" s="223" t="s">
        <v>13184</v>
      </c>
      <c r="F2021" s="102"/>
      <c r="G2021" s="102"/>
      <c r="H2021" s="102"/>
      <c r="I2021" s="102"/>
      <c r="J2021" s="217"/>
      <c r="K2021" s="458"/>
      <c r="L2021" s="107"/>
      <c r="M2021" s="274"/>
      <c r="N2021" s="275"/>
    </row>
    <row r="2022" spans="1:14" s="268" customFormat="1">
      <c r="B2022" s="362"/>
      <c r="C2022" s="171">
        <v>83463</v>
      </c>
      <c r="D2022" s="50" t="s">
        <v>11</v>
      </c>
      <c r="E2022" s="223" t="s">
        <v>13185</v>
      </c>
      <c r="F2022" s="102"/>
      <c r="G2022" s="102"/>
      <c r="H2022" s="102"/>
      <c r="I2022" s="102"/>
      <c r="J2022" s="217"/>
      <c r="K2022" s="458">
        <v>0</v>
      </c>
      <c r="L2022" s="107"/>
      <c r="M2022" s="274"/>
      <c r="N2022" s="275"/>
    </row>
    <row r="2023" spans="1:14" s="268" customFormat="1">
      <c r="B2023" s="362"/>
      <c r="C2023" s="171"/>
      <c r="D2023" s="171"/>
      <c r="E2023" s="223" t="s">
        <v>13186</v>
      </c>
      <c r="F2023" s="102"/>
      <c r="G2023" s="102"/>
      <c r="H2023" s="102"/>
      <c r="I2023" s="102"/>
      <c r="J2023" s="217"/>
      <c r="K2023" s="458"/>
      <c r="L2023" s="107"/>
      <c r="M2023" s="274"/>
      <c r="N2023" s="275"/>
    </row>
    <row r="2024" spans="1:14" s="268" customFormat="1">
      <c r="B2024" s="362"/>
      <c r="C2024" s="171" t="s">
        <v>12470</v>
      </c>
      <c r="D2024" s="50" t="s">
        <v>11</v>
      </c>
      <c r="E2024" s="223" t="s">
        <v>13187</v>
      </c>
      <c r="F2024" s="102"/>
      <c r="G2024" s="102"/>
      <c r="H2024" s="102"/>
      <c r="I2024" s="102"/>
      <c r="J2024" s="217"/>
      <c r="K2024" s="458">
        <f>4+5</f>
        <v>9</v>
      </c>
      <c r="L2024" s="107"/>
      <c r="M2024" s="274"/>
      <c r="N2024" s="275"/>
    </row>
    <row r="2025" spans="1:14">
      <c r="B2025" s="358"/>
      <c r="C2025" s="64"/>
      <c r="D2025" s="64"/>
      <c r="E2025" s="444" t="s">
        <v>13188</v>
      </c>
      <c r="F2025" s="447"/>
      <c r="G2025" s="447"/>
      <c r="H2025" s="447"/>
      <c r="I2025" s="447"/>
      <c r="J2025" s="191"/>
      <c r="K2025" s="463"/>
      <c r="L2025" s="445"/>
      <c r="M2025" s="192"/>
      <c r="N2025" s="193"/>
    </row>
    <row r="2026" spans="1:14">
      <c r="B2026" s="358"/>
      <c r="C2026" s="176" t="str">
        <f>'3-COMPO.ADM.PRF '!B611</f>
        <v>COMP 066</v>
      </c>
      <c r="D2026" s="142" t="s">
        <v>6992</v>
      </c>
      <c r="E2026" s="444" t="s">
        <v>13189</v>
      </c>
      <c r="F2026" s="447"/>
      <c r="G2026" s="447"/>
      <c r="H2026" s="447"/>
      <c r="I2026" s="447"/>
      <c r="J2026" s="191"/>
      <c r="K2026" s="463">
        <v>1</v>
      </c>
      <c r="L2026" s="445"/>
      <c r="M2026" s="192"/>
      <c r="N2026" s="193"/>
    </row>
    <row r="2027" spans="1:14" ht="13.5" thickBot="1">
      <c r="B2027" s="358"/>
      <c r="C2027" s="64"/>
      <c r="D2027" s="64"/>
      <c r="E2027" s="444"/>
      <c r="F2027" s="447"/>
      <c r="G2027" s="447"/>
      <c r="H2027" s="447"/>
      <c r="I2027" s="447"/>
      <c r="J2027" s="191"/>
      <c r="K2027" s="463"/>
      <c r="L2027" s="445"/>
      <c r="M2027" s="192"/>
      <c r="N2027" s="193"/>
    </row>
    <row r="2028" spans="1:14" ht="13.5" thickBot="1">
      <c r="A2028" s="657" t="s">
        <v>6465</v>
      </c>
      <c r="B2028" s="358"/>
      <c r="C2028" s="64"/>
      <c r="D2028" s="64"/>
      <c r="E2028" s="685" t="s">
        <v>12640</v>
      </c>
      <c r="F2028" s="686"/>
      <c r="G2028" s="686"/>
      <c r="H2028" s="686"/>
      <c r="I2028" s="686"/>
      <c r="J2028" s="687"/>
      <c r="K2028" s="463"/>
      <c r="L2028" s="445"/>
      <c r="M2028" s="192"/>
      <c r="N2028" s="193"/>
    </row>
    <row r="2029" spans="1:14">
      <c r="B2029" s="358"/>
      <c r="C2029" s="64"/>
      <c r="D2029" s="64"/>
      <c r="E2029" s="444"/>
      <c r="F2029" s="447"/>
      <c r="G2029" s="447"/>
      <c r="H2029" s="447"/>
      <c r="I2029" s="447"/>
      <c r="J2029" s="191"/>
      <c r="K2029" s="463"/>
      <c r="L2029" s="445"/>
      <c r="M2029" s="192"/>
      <c r="N2029" s="193"/>
    </row>
    <row r="2030" spans="1:14">
      <c r="B2030" s="358"/>
      <c r="C2030" s="176" t="str">
        <f>'3-COMPO.ADM.PRF '!B623</f>
        <v>COMP 069</v>
      </c>
      <c r="D2030" s="64" t="s">
        <v>6992</v>
      </c>
      <c r="E2030" s="444" t="s">
        <v>13325</v>
      </c>
      <c r="F2030" s="447"/>
      <c r="G2030" s="447"/>
      <c r="H2030" s="447"/>
      <c r="I2030" s="447"/>
      <c r="J2030" s="191"/>
      <c r="K2030" s="463">
        <v>6</v>
      </c>
      <c r="L2030" s="445"/>
      <c r="M2030" s="192"/>
      <c r="N2030" s="193"/>
    </row>
    <row r="2031" spans="1:14">
      <c r="B2031" s="358"/>
      <c r="C2031" s="176" t="str">
        <f>'3-COMPO.ADM.PRF '!B628</f>
        <v>COMP 070</v>
      </c>
      <c r="D2031" s="64" t="s">
        <v>6992</v>
      </c>
      <c r="E2031" s="444" t="s">
        <v>13327</v>
      </c>
      <c r="F2031" s="447"/>
      <c r="G2031" s="447"/>
      <c r="H2031" s="447"/>
      <c r="I2031" s="447"/>
      <c r="J2031" s="191"/>
      <c r="K2031" s="463">
        <v>10</v>
      </c>
      <c r="L2031" s="445"/>
      <c r="M2031" s="192"/>
      <c r="N2031" s="193"/>
    </row>
    <row r="2032" spans="1:14">
      <c r="B2032" s="358"/>
      <c r="C2032" s="176" t="str">
        <f>'3-COMPO.ADM.PRF '!B633</f>
        <v>COMP 071</v>
      </c>
      <c r="D2032" s="64" t="s">
        <v>6992</v>
      </c>
      <c r="E2032" s="444" t="s">
        <v>13329</v>
      </c>
      <c r="F2032" s="447"/>
      <c r="G2032" s="447"/>
      <c r="H2032" s="447"/>
      <c r="I2032" s="447"/>
      <c r="J2032" s="191"/>
      <c r="K2032" s="463">
        <v>1</v>
      </c>
      <c r="L2032" s="445"/>
      <c r="M2032" s="192"/>
      <c r="N2032" s="193"/>
    </row>
    <row r="2033" spans="2:14">
      <c r="B2033" s="358"/>
      <c r="C2033" s="176" t="str">
        <f>'3-COMPO.ADM.PRF '!B638</f>
        <v>COMP 072</v>
      </c>
      <c r="D2033" s="64" t="s">
        <v>6992</v>
      </c>
      <c r="E2033" s="444" t="s">
        <v>13331</v>
      </c>
      <c r="F2033" s="447"/>
      <c r="G2033" s="447"/>
      <c r="H2033" s="447"/>
      <c r="I2033" s="447"/>
      <c r="J2033" s="191"/>
      <c r="K2033" s="463">
        <v>10</v>
      </c>
      <c r="L2033" s="445"/>
      <c r="M2033" s="192"/>
      <c r="N2033" s="193"/>
    </row>
    <row r="2034" spans="2:14">
      <c r="B2034" s="358"/>
      <c r="C2034" s="176" t="str">
        <f>'3-COMPO.ADM.PRF '!B642</f>
        <v>COMP 073</v>
      </c>
      <c r="D2034" s="64" t="s">
        <v>6992</v>
      </c>
      <c r="E2034" s="444" t="s">
        <v>13333</v>
      </c>
      <c r="F2034" s="447"/>
      <c r="G2034" s="447"/>
      <c r="H2034" s="447"/>
      <c r="I2034" s="447"/>
      <c r="J2034" s="191"/>
      <c r="K2034" s="463">
        <v>17</v>
      </c>
      <c r="L2034" s="445"/>
      <c r="M2034" s="192"/>
      <c r="N2034" s="193"/>
    </row>
    <row r="2035" spans="2:14">
      <c r="B2035" s="358"/>
      <c r="C2035" s="176" t="str">
        <f>'3-COMPO.ADM.PRF '!B646</f>
        <v>COMP 074</v>
      </c>
      <c r="D2035" s="64" t="s">
        <v>6992</v>
      </c>
      <c r="E2035" s="444" t="s">
        <v>13334</v>
      </c>
      <c r="F2035" s="447"/>
      <c r="G2035" s="447"/>
      <c r="H2035" s="447"/>
      <c r="I2035" s="447"/>
      <c r="J2035" s="191"/>
      <c r="K2035" s="463">
        <v>2</v>
      </c>
      <c r="L2035" s="445"/>
      <c r="M2035" s="192"/>
      <c r="N2035" s="193"/>
    </row>
    <row r="2036" spans="2:14">
      <c r="B2036" s="358"/>
      <c r="C2036" s="176" t="str">
        <f>'3-COMPO.ADM.PRF '!B651</f>
        <v>COMP 075</v>
      </c>
      <c r="D2036" s="64" t="s">
        <v>6992</v>
      </c>
      <c r="E2036" s="444" t="s">
        <v>13335</v>
      </c>
      <c r="F2036" s="447"/>
      <c r="G2036" s="447"/>
      <c r="H2036" s="447"/>
      <c r="I2036" s="447"/>
      <c r="J2036" s="191"/>
      <c r="K2036" s="463">
        <v>2</v>
      </c>
      <c r="L2036" s="445"/>
      <c r="M2036" s="192"/>
      <c r="N2036" s="193"/>
    </row>
    <row r="2037" spans="2:14">
      <c r="B2037" s="358"/>
      <c r="C2037" s="176" t="str">
        <f>'3-COMPO.ADM.PRF '!B656</f>
        <v>COMP 076</v>
      </c>
      <c r="D2037" s="64" t="s">
        <v>6992</v>
      </c>
      <c r="E2037" s="747" t="s">
        <v>13337</v>
      </c>
      <c r="F2037" s="748"/>
      <c r="G2037" s="748"/>
      <c r="H2037" s="748"/>
      <c r="I2037" s="748"/>
      <c r="J2037" s="749"/>
      <c r="K2037" s="463">
        <v>2</v>
      </c>
      <c r="L2037" s="445"/>
      <c r="M2037" s="192"/>
      <c r="N2037" s="193"/>
    </row>
    <row r="2038" spans="2:14">
      <c r="B2038" s="358"/>
      <c r="C2038" s="176" t="str">
        <f>'3-COMPO.ADM.PRF '!B661</f>
        <v>COMP 077</v>
      </c>
      <c r="D2038" s="64" t="s">
        <v>6992</v>
      </c>
      <c r="E2038" s="444" t="s">
        <v>13339</v>
      </c>
      <c r="F2038" s="447"/>
      <c r="G2038" s="447"/>
      <c r="H2038" s="447"/>
      <c r="I2038" s="447"/>
      <c r="J2038" s="191"/>
      <c r="K2038" s="463">
        <v>45</v>
      </c>
      <c r="L2038" s="445"/>
      <c r="M2038" s="192"/>
      <c r="N2038" s="193"/>
    </row>
    <row r="2039" spans="2:14">
      <c r="B2039" s="358"/>
      <c r="C2039" s="176" t="str">
        <f>'3-COMPO.ADM.PRF '!B666</f>
        <v>COMP 078</v>
      </c>
      <c r="D2039" s="64" t="s">
        <v>6992</v>
      </c>
      <c r="E2039" s="444" t="s">
        <v>13341</v>
      </c>
      <c r="F2039" s="447"/>
      <c r="G2039" s="447"/>
      <c r="H2039" s="447"/>
      <c r="I2039" s="447"/>
      <c r="J2039" s="191"/>
      <c r="K2039" s="463">
        <v>23</v>
      </c>
      <c r="L2039" s="445"/>
      <c r="M2039" s="192"/>
      <c r="N2039" s="193"/>
    </row>
    <row r="2040" spans="2:14">
      <c r="B2040" s="358"/>
      <c r="C2040" s="176" t="str">
        <f>'3-COMPO.ADM.PRF '!B671</f>
        <v>COMP 079</v>
      </c>
      <c r="D2040" s="64" t="s">
        <v>6992</v>
      </c>
      <c r="E2040" s="444" t="s">
        <v>13342</v>
      </c>
      <c r="F2040" s="447"/>
      <c r="G2040" s="447"/>
      <c r="H2040" s="447"/>
      <c r="I2040" s="447"/>
      <c r="J2040" s="191"/>
      <c r="K2040" s="463">
        <v>23</v>
      </c>
      <c r="L2040" s="445"/>
      <c r="M2040" s="192"/>
      <c r="N2040" s="193"/>
    </row>
    <row r="2041" spans="2:14">
      <c r="B2041" s="358"/>
      <c r="C2041" s="176" t="str">
        <f>'3-COMPO.ADM.PRF '!B676</f>
        <v>COMP 080</v>
      </c>
      <c r="D2041" s="64" t="s">
        <v>6992</v>
      </c>
      <c r="E2041" s="444" t="s">
        <v>13343</v>
      </c>
      <c r="F2041" s="447"/>
      <c r="G2041" s="447"/>
      <c r="H2041" s="447"/>
      <c r="I2041" s="447"/>
      <c r="J2041" s="191"/>
      <c r="K2041" s="463">
        <v>6</v>
      </c>
      <c r="L2041" s="445"/>
      <c r="M2041" s="192"/>
      <c r="N2041" s="193"/>
    </row>
    <row r="2042" spans="2:14">
      <c r="B2042" s="358"/>
      <c r="C2042" s="176" t="str">
        <f>'3-COMPO.ADM.PRF '!B687</f>
        <v>COMP 081</v>
      </c>
      <c r="D2042" s="64" t="s">
        <v>6992</v>
      </c>
      <c r="E2042" s="444" t="s">
        <v>13346</v>
      </c>
      <c r="F2042" s="447"/>
      <c r="G2042" s="447"/>
      <c r="H2042" s="447"/>
      <c r="I2042" s="447"/>
      <c r="J2042" s="191"/>
      <c r="K2042" s="463">
        <v>9</v>
      </c>
      <c r="L2042" s="445"/>
      <c r="M2042" s="192"/>
      <c r="N2042" s="193"/>
    </row>
    <row r="2043" spans="2:14">
      <c r="B2043" s="358"/>
      <c r="C2043" s="176" t="str">
        <f>'3-COMPO.ADM.PRF '!B692</f>
        <v>COMP 082</v>
      </c>
      <c r="D2043" s="64" t="s">
        <v>6992</v>
      </c>
      <c r="E2043" s="444" t="s">
        <v>13347</v>
      </c>
      <c r="F2043" s="447"/>
      <c r="G2043" s="447"/>
      <c r="H2043" s="447"/>
      <c r="I2043" s="447"/>
      <c r="J2043" s="191"/>
      <c r="K2043" s="463">
        <v>3</v>
      </c>
      <c r="L2043" s="445"/>
      <c r="M2043" s="192"/>
      <c r="N2043" s="193"/>
    </row>
    <row r="2044" spans="2:14">
      <c r="B2044" s="358"/>
      <c r="C2044" s="176" t="str">
        <f>'3-COMPO.ADM.PRF '!B697</f>
        <v>COMP 083</v>
      </c>
      <c r="D2044" s="64" t="s">
        <v>6992</v>
      </c>
      <c r="E2044" s="444" t="s">
        <v>13348</v>
      </c>
      <c r="F2044" s="447"/>
      <c r="G2044" s="447"/>
      <c r="H2044" s="447"/>
      <c r="I2044" s="447"/>
      <c r="J2044" s="191"/>
      <c r="K2044" s="463">
        <v>6</v>
      </c>
      <c r="L2044" s="445"/>
      <c r="M2044" s="192"/>
      <c r="N2044" s="193"/>
    </row>
    <row r="2045" spans="2:14">
      <c r="B2045" s="358"/>
      <c r="C2045" s="176" t="str">
        <f>'3-COMPO.ADM.PRF '!B702</f>
        <v>COMP 084</v>
      </c>
      <c r="D2045" s="64" t="s">
        <v>6992</v>
      </c>
      <c r="E2045" s="444" t="s">
        <v>13349</v>
      </c>
      <c r="F2045" s="447"/>
      <c r="G2045" s="447"/>
      <c r="H2045" s="447"/>
      <c r="I2045" s="447"/>
      <c r="J2045" s="191"/>
      <c r="K2045" s="463">
        <v>14</v>
      </c>
      <c r="L2045" s="445"/>
      <c r="M2045" s="192"/>
      <c r="N2045" s="193"/>
    </row>
    <row r="2046" spans="2:14">
      <c r="B2046" s="358"/>
      <c r="C2046" s="176" t="str">
        <f>'3-COMPO.ADM.PRF '!B707</f>
        <v>COMP 085</v>
      </c>
      <c r="D2046" s="64" t="s">
        <v>6992</v>
      </c>
      <c r="E2046" s="444" t="s">
        <v>13350</v>
      </c>
      <c r="F2046" s="447"/>
      <c r="G2046" s="447"/>
      <c r="H2046" s="447"/>
      <c r="I2046" s="447"/>
      <c r="J2046" s="191"/>
      <c r="K2046" s="463">
        <v>2</v>
      </c>
      <c r="L2046" s="445"/>
      <c r="M2046" s="192"/>
      <c r="N2046" s="193"/>
    </row>
    <row r="2047" spans="2:14">
      <c r="B2047" s="358"/>
      <c r="C2047" s="176" t="str">
        <f>'3-COMPO.ADM.PRF '!B712</f>
        <v>COMP 086</v>
      </c>
      <c r="D2047" s="64" t="s">
        <v>6992</v>
      </c>
      <c r="E2047" s="444" t="s">
        <v>13351</v>
      </c>
      <c r="F2047" s="447"/>
      <c r="G2047" s="447"/>
      <c r="H2047" s="447"/>
      <c r="I2047" s="447"/>
      <c r="J2047" s="191"/>
      <c r="K2047" s="463">
        <v>1</v>
      </c>
      <c r="L2047" s="445"/>
      <c r="M2047" s="192"/>
      <c r="N2047" s="193"/>
    </row>
    <row r="2048" spans="2:14">
      <c r="B2048" s="358"/>
      <c r="C2048" s="176" t="str">
        <f>'3-COMPO.ADM.PRF '!B717</f>
        <v>COMP 087</v>
      </c>
      <c r="D2048" s="64" t="s">
        <v>6992</v>
      </c>
      <c r="E2048" s="444" t="s">
        <v>13352</v>
      </c>
      <c r="F2048" s="447"/>
      <c r="G2048" s="447"/>
      <c r="H2048" s="447"/>
      <c r="I2048" s="447"/>
      <c r="J2048" s="191"/>
      <c r="K2048" s="463">
        <v>12</v>
      </c>
      <c r="L2048" s="445"/>
      <c r="M2048" s="192"/>
      <c r="N2048" s="193"/>
    </row>
    <row r="2049" spans="2:14">
      <c r="B2049" s="358"/>
      <c r="C2049" s="176" t="str">
        <f>'3-COMPO.ADM.PRF '!B722</f>
        <v>COMP 088</v>
      </c>
      <c r="D2049" s="64" t="s">
        <v>6992</v>
      </c>
      <c r="E2049" s="444" t="s">
        <v>13354</v>
      </c>
      <c r="F2049" s="447"/>
      <c r="G2049" s="447"/>
      <c r="H2049" s="447"/>
      <c r="I2049" s="447"/>
      <c r="J2049" s="191"/>
      <c r="K2049" s="463">
        <v>3</v>
      </c>
      <c r="L2049" s="445"/>
      <c r="M2049" s="192"/>
      <c r="N2049" s="193"/>
    </row>
    <row r="2050" spans="2:14">
      <c r="B2050" s="358"/>
      <c r="C2050" s="176" t="str">
        <f>'3-COMPO.ADM.PRF '!B727</f>
        <v>COMP 089</v>
      </c>
      <c r="D2050" s="64" t="s">
        <v>6992</v>
      </c>
      <c r="E2050" s="444" t="s">
        <v>13355</v>
      </c>
      <c r="F2050" s="447"/>
      <c r="G2050" s="447"/>
      <c r="H2050" s="447"/>
      <c r="I2050" s="447"/>
      <c r="J2050" s="191"/>
      <c r="K2050" s="463">
        <v>6</v>
      </c>
      <c r="L2050" s="445"/>
      <c r="M2050" s="192"/>
      <c r="N2050" s="193"/>
    </row>
    <row r="2051" spans="2:14">
      <c r="B2051" s="358"/>
      <c r="C2051" s="176" t="str">
        <f>'3-COMPO.ADM.PRF '!B732</f>
        <v>COMP 090</v>
      </c>
      <c r="D2051" s="64" t="s">
        <v>6992</v>
      </c>
      <c r="E2051" s="747" t="s">
        <v>13357</v>
      </c>
      <c r="F2051" s="748"/>
      <c r="G2051" s="748"/>
      <c r="H2051" s="748"/>
      <c r="I2051" s="748"/>
      <c r="J2051" s="749"/>
      <c r="K2051" s="463">
        <v>1</v>
      </c>
      <c r="L2051" s="445"/>
      <c r="M2051" s="192"/>
      <c r="N2051" s="193"/>
    </row>
    <row r="2052" spans="2:14">
      <c r="B2052" s="358"/>
      <c r="C2052" s="176" t="str">
        <f>'3-COMPO.ADM.PRF '!B737</f>
        <v>COMP 091</v>
      </c>
      <c r="D2052" s="64" t="s">
        <v>6992</v>
      </c>
      <c r="E2052" s="747" t="s">
        <v>13359</v>
      </c>
      <c r="F2052" s="748"/>
      <c r="G2052" s="748"/>
      <c r="H2052" s="748"/>
      <c r="I2052" s="748"/>
      <c r="J2052" s="749"/>
      <c r="K2052" s="463">
        <v>1</v>
      </c>
      <c r="L2052" s="445"/>
      <c r="M2052" s="192"/>
      <c r="N2052" s="193"/>
    </row>
    <row r="2053" spans="2:14">
      <c r="B2053" s="358"/>
      <c r="C2053" s="176" t="str">
        <f>'3-COMPO.ADM.PRF '!B742</f>
        <v>COMP 092</v>
      </c>
      <c r="D2053" s="64" t="s">
        <v>6992</v>
      </c>
      <c r="E2053" s="747" t="s">
        <v>13361</v>
      </c>
      <c r="F2053" s="748"/>
      <c r="G2053" s="748"/>
      <c r="H2053" s="748"/>
      <c r="I2053" s="748"/>
      <c r="J2053" s="749"/>
      <c r="K2053" s="463">
        <v>1</v>
      </c>
      <c r="L2053" s="445"/>
      <c r="M2053" s="192"/>
      <c r="N2053" s="193"/>
    </row>
    <row r="2054" spans="2:14">
      <c r="B2054" s="358"/>
      <c r="C2054" s="176" t="str">
        <f>'3-COMPO.ADM.PRF '!B747</f>
        <v>COMP 093</v>
      </c>
      <c r="D2054" s="64" t="s">
        <v>6992</v>
      </c>
      <c r="E2054" s="444" t="s">
        <v>13363</v>
      </c>
      <c r="F2054" s="447"/>
      <c r="G2054" s="447"/>
      <c r="H2054" s="447"/>
      <c r="I2054" s="447"/>
      <c r="J2054" s="191"/>
      <c r="K2054" s="463">
        <v>3</v>
      </c>
      <c r="L2054" s="445"/>
      <c r="M2054" s="192"/>
      <c r="N2054" s="193"/>
    </row>
    <row r="2055" spans="2:14">
      <c r="B2055" s="358"/>
      <c r="C2055" s="176" t="str">
        <f>'3-COMPO.ADM.PRF '!B752</f>
        <v>COMP 094</v>
      </c>
      <c r="D2055" s="64" t="s">
        <v>6992</v>
      </c>
      <c r="E2055" s="444" t="s">
        <v>13364</v>
      </c>
      <c r="F2055" s="447"/>
      <c r="G2055" s="447"/>
      <c r="H2055" s="447"/>
      <c r="I2055" s="447"/>
      <c r="J2055" s="191"/>
      <c r="K2055" s="463">
        <v>9</v>
      </c>
      <c r="L2055" s="445"/>
      <c r="M2055" s="192"/>
      <c r="N2055" s="193"/>
    </row>
    <row r="2056" spans="2:14">
      <c r="B2056" s="358"/>
      <c r="C2056" s="176" t="str">
        <f>'3-COMPO.ADM.PRF '!B757</f>
        <v>COMP 095</v>
      </c>
      <c r="D2056" s="64" t="s">
        <v>6992</v>
      </c>
      <c r="E2056" s="444" t="s">
        <v>13365</v>
      </c>
      <c r="F2056" s="447"/>
      <c r="G2056" s="447"/>
      <c r="H2056" s="447"/>
      <c r="I2056" s="447"/>
      <c r="J2056" s="191"/>
      <c r="K2056" s="463">
        <v>6</v>
      </c>
      <c r="L2056" s="445"/>
      <c r="M2056" s="192"/>
      <c r="N2056" s="193"/>
    </row>
    <row r="2057" spans="2:14">
      <c r="B2057" s="358"/>
      <c r="C2057" s="176" t="str">
        <f>'3-COMPO.ADM.PRF '!B762</f>
        <v>COMP 096</v>
      </c>
      <c r="D2057" s="64" t="s">
        <v>6992</v>
      </c>
      <c r="E2057" s="444" t="s">
        <v>13367</v>
      </c>
      <c r="F2057" s="447"/>
      <c r="G2057" s="447"/>
      <c r="H2057" s="447"/>
      <c r="I2057" s="447"/>
      <c r="J2057" s="191"/>
      <c r="K2057" s="463">
        <v>3</v>
      </c>
      <c r="L2057" s="445"/>
      <c r="M2057" s="192"/>
      <c r="N2057" s="193"/>
    </row>
    <row r="2058" spans="2:14">
      <c r="B2058" s="358"/>
      <c r="C2058" s="176" t="str">
        <f>'3-COMPO.ADM.PRF '!B767</f>
        <v>COMP 097</v>
      </c>
      <c r="D2058" s="64" t="s">
        <v>6992</v>
      </c>
      <c r="E2058" s="444" t="s">
        <v>13369</v>
      </c>
      <c r="F2058" s="447"/>
      <c r="G2058" s="447"/>
      <c r="H2058" s="447"/>
      <c r="I2058" s="447"/>
      <c r="J2058" s="191"/>
      <c r="K2058" s="463">
        <v>3</v>
      </c>
      <c r="L2058" s="445"/>
      <c r="M2058" s="192"/>
      <c r="N2058" s="193"/>
    </row>
    <row r="2059" spans="2:14">
      <c r="B2059" s="358"/>
      <c r="C2059" s="176" t="str">
        <f>'3-COMPO.ADM.PRF '!B772</f>
        <v>COMP 098</v>
      </c>
      <c r="D2059" s="64" t="s">
        <v>6992</v>
      </c>
      <c r="E2059" s="444" t="s">
        <v>13370</v>
      </c>
      <c r="F2059" s="447"/>
      <c r="G2059" s="447"/>
      <c r="H2059" s="447"/>
      <c r="I2059" s="447"/>
      <c r="J2059" s="191"/>
      <c r="K2059" s="463">
        <v>9</v>
      </c>
      <c r="L2059" s="445"/>
      <c r="M2059" s="192"/>
      <c r="N2059" s="193"/>
    </row>
    <row r="2060" spans="2:14">
      <c r="B2060" s="358"/>
      <c r="C2060" s="176" t="str">
        <f>'3-COMPO.ADM.PRF '!B777</f>
        <v>COMP 099</v>
      </c>
      <c r="D2060" s="64" t="s">
        <v>6992</v>
      </c>
      <c r="E2060" s="444" t="s">
        <v>13372</v>
      </c>
      <c r="F2060" s="447"/>
      <c r="G2060" s="447"/>
      <c r="H2060" s="447"/>
      <c r="I2060" s="447"/>
      <c r="J2060" s="191"/>
      <c r="K2060" s="463">
        <v>4</v>
      </c>
      <c r="L2060" s="445"/>
      <c r="M2060" s="192"/>
      <c r="N2060" s="193"/>
    </row>
    <row r="2061" spans="2:14">
      <c r="B2061" s="358"/>
      <c r="C2061" s="176" t="str">
        <f>'3-COMPO.ADM.PRF '!B782</f>
        <v>COMP 100</v>
      </c>
      <c r="D2061" s="64" t="s">
        <v>6992</v>
      </c>
      <c r="E2061" s="444" t="s">
        <v>13373</v>
      </c>
      <c r="F2061" s="447"/>
      <c r="G2061" s="447"/>
      <c r="H2061" s="447"/>
      <c r="I2061" s="447"/>
      <c r="J2061" s="191"/>
      <c r="K2061" s="463">
        <v>6</v>
      </c>
      <c r="L2061" s="445"/>
      <c r="M2061" s="192"/>
      <c r="N2061" s="193"/>
    </row>
    <row r="2062" spans="2:14">
      <c r="B2062" s="358"/>
      <c r="C2062" s="176" t="str">
        <f>'3-COMPO.ADM.PRF '!B787</f>
        <v>COMP 101</v>
      </c>
      <c r="D2062" s="64" t="s">
        <v>6992</v>
      </c>
      <c r="E2062" s="444" t="s">
        <v>13374</v>
      </c>
      <c r="F2062" s="447"/>
      <c r="G2062" s="447"/>
      <c r="H2062" s="447"/>
      <c r="I2062" s="447"/>
      <c r="J2062" s="191"/>
      <c r="K2062" s="463">
        <v>9</v>
      </c>
      <c r="L2062" s="445"/>
      <c r="M2062" s="192"/>
      <c r="N2062" s="193"/>
    </row>
    <row r="2063" spans="2:14">
      <c r="B2063" s="358"/>
      <c r="C2063" s="176" t="str">
        <f>'3-COMPO.ADM.PRF '!B792</f>
        <v>COMP 102</v>
      </c>
      <c r="D2063" s="64" t="s">
        <v>6992</v>
      </c>
      <c r="E2063" s="444" t="s">
        <v>13375</v>
      </c>
      <c r="F2063" s="447"/>
      <c r="G2063" s="447"/>
      <c r="H2063" s="447"/>
      <c r="I2063" s="447"/>
      <c r="J2063" s="191"/>
      <c r="K2063" s="463">
        <v>1</v>
      </c>
      <c r="L2063" s="445"/>
      <c r="M2063" s="192"/>
      <c r="N2063" s="193"/>
    </row>
    <row r="2064" spans="2:14">
      <c r="B2064" s="358"/>
      <c r="C2064" s="176" t="str">
        <f>'3-COMPO.ADM.PRF '!B797</f>
        <v>COMP 103</v>
      </c>
      <c r="D2064" s="64" t="s">
        <v>6992</v>
      </c>
      <c r="E2064" s="444" t="s">
        <v>13376</v>
      </c>
      <c r="F2064" s="447"/>
      <c r="G2064" s="447"/>
      <c r="H2064" s="447"/>
      <c r="I2064" s="447"/>
      <c r="J2064" s="191"/>
      <c r="K2064" s="463">
        <v>1</v>
      </c>
      <c r="L2064" s="445"/>
      <c r="M2064" s="192"/>
      <c r="N2064" s="193"/>
    </row>
    <row r="2065" spans="2:14">
      <c r="B2065" s="358"/>
      <c r="C2065" s="176" t="str">
        <f>'3-COMPO.ADM.PRF '!B816</f>
        <v>COMP 104</v>
      </c>
      <c r="D2065" s="64" t="s">
        <v>6992</v>
      </c>
      <c r="E2065" s="444" t="s">
        <v>13378</v>
      </c>
      <c r="F2065" s="447"/>
      <c r="G2065" s="447"/>
      <c r="H2065" s="447"/>
      <c r="I2065" s="447"/>
      <c r="J2065" s="191"/>
      <c r="K2065" s="463">
        <v>4</v>
      </c>
      <c r="L2065" s="445"/>
      <c r="M2065" s="192"/>
      <c r="N2065" s="193"/>
    </row>
    <row r="2066" spans="2:14">
      <c r="B2066" s="358"/>
      <c r="C2066" s="176" t="str">
        <f>'3-COMPO.ADM.PRF '!B821</f>
        <v>COMP 105</v>
      </c>
      <c r="D2066" s="64" t="s">
        <v>6992</v>
      </c>
      <c r="E2066" s="444" t="s">
        <v>13379</v>
      </c>
      <c r="F2066" s="447"/>
      <c r="G2066" s="447"/>
      <c r="H2066" s="447"/>
      <c r="I2066" s="447"/>
      <c r="J2066" s="191"/>
      <c r="K2066" s="463">
        <v>12</v>
      </c>
      <c r="L2066" s="445"/>
      <c r="M2066" s="192"/>
      <c r="N2066" s="193"/>
    </row>
    <row r="2067" spans="2:14">
      <c r="B2067" s="358"/>
      <c r="C2067" s="176" t="str">
        <f>'3-COMPO.ADM.PRF '!B826</f>
        <v>COMP 106</v>
      </c>
      <c r="D2067" s="64" t="s">
        <v>6992</v>
      </c>
      <c r="E2067" s="444" t="s">
        <v>13380</v>
      </c>
      <c r="F2067" s="447"/>
      <c r="G2067" s="447"/>
      <c r="H2067" s="447"/>
      <c r="I2067" s="447"/>
      <c r="J2067" s="191"/>
      <c r="K2067" s="463">
        <v>3</v>
      </c>
      <c r="L2067" s="445"/>
      <c r="M2067" s="192"/>
      <c r="N2067" s="193"/>
    </row>
    <row r="2068" spans="2:14">
      <c r="B2068" s="358"/>
      <c r="C2068" s="176" t="str">
        <f>'3-COMPO.ADM.PRF '!B831</f>
        <v>COMP 107</v>
      </c>
      <c r="D2068" s="64" t="s">
        <v>6992</v>
      </c>
      <c r="E2068" s="444" t="s">
        <v>13382</v>
      </c>
      <c r="F2068" s="447"/>
      <c r="G2068" s="447"/>
      <c r="H2068" s="447"/>
      <c r="I2068" s="447"/>
      <c r="J2068" s="191"/>
      <c r="K2068" s="463">
        <v>2</v>
      </c>
      <c r="L2068" s="445"/>
      <c r="M2068" s="192"/>
      <c r="N2068" s="193"/>
    </row>
    <row r="2069" spans="2:14">
      <c r="B2069" s="358"/>
      <c r="C2069" s="176" t="str">
        <f>'3-COMPO.ADM.PRF '!B835</f>
        <v>COMP 108</v>
      </c>
      <c r="D2069" s="64" t="s">
        <v>6992</v>
      </c>
      <c r="E2069" s="444" t="s">
        <v>13384</v>
      </c>
      <c r="F2069" s="447"/>
      <c r="G2069" s="447"/>
      <c r="H2069" s="447"/>
      <c r="I2069" s="447"/>
      <c r="J2069" s="191"/>
      <c r="K2069" s="463">
        <v>3</v>
      </c>
      <c r="L2069" s="445"/>
      <c r="M2069" s="192"/>
      <c r="N2069" s="193"/>
    </row>
    <row r="2070" spans="2:14">
      <c r="B2070" s="358"/>
      <c r="C2070" s="176" t="str">
        <f>'3-COMPO.ADM.PRF '!B839</f>
        <v>COMP 109</v>
      </c>
      <c r="D2070" s="64" t="s">
        <v>6992</v>
      </c>
      <c r="E2070" s="444" t="s">
        <v>13385</v>
      </c>
      <c r="F2070" s="447"/>
      <c r="G2070" s="447"/>
      <c r="H2070" s="447"/>
      <c r="I2070" s="447"/>
      <c r="J2070" s="191"/>
      <c r="K2070" s="463">
        <v>9</v>
      </c>
      <c r="L2070" s="445"/>
      <c r="M2070" s="192"/>
      <c r="N2070" s="193"/>
    </row>
    <row r="2071" spans="2:14">
      <c r="B2071" s="358"/>
      <c r="C2071" s="176" t="str">
        <f>'3-COMPO.ADM.PRF '!B843</f>
        <v>COMP 110</v>
      </c>
      <c r="D2071" s="64" t="s">
        <v>6992</v>
      </c>
      <c r="E2071" s="444" t="s">
        <v>13387</v>
      </c>
      <c r="F2071" s="447"/>
      <c r="G2071" s="447"/>
      <c r="H2071" s="447"/>
      <c r="I2071" s="447"/>
      <c r="J2071" s="191"/>
      <c r="K2071" s="463">
        <v>5</v>
      </c>
      <c r="L2071" s="445"/>
      <c r="M2071" s="192"/>
      <c r="N2071" s="193"/>
    </row>
    <row r="2072" spans="2:14">
      <c r="B2072" s="358"/>
      <c r="C2072" s="176" t="str">
        <f>'3-COMPO.ADM.PRF '!B847</f>
        <v>COMP 111</v>
      </c>
      <c r="D2072" s="64" t="s">
        <v>6992</v>
      </c>
      <c r="E2072" s="444" t="s">
        <v>13389</v>
      </c>
      <c r="F2072" s="447"/>
      <c r="G2072" s="447"/>
      <c r="H2072" s="447"/>
      <c r="I2072" s="447"/>
      <c r="J2072" s="191"/>
      <c r="K2072" s="463">
        <v>7</v>
      </c>
      <c r="L2072" s="445"/>
      <c r="M2072" s="192"/>
      <c r="N2072" s="193"/>
    </row>
    <row r="2073" spans="2:14">
      <c r="B2073" s="358"/>
      <c r="C2073" s="176" t="str">
        <f>'3-COMPO.ADM.PRF '!B851</f>
        <v>COMP 112</v>
      </c>
      <c r="D2073" s="64" t="s">
        <v>6992</v>
      </c>
      <c r="E2073" s="444" t="s">
        <v>13391</v>
      </c>
      <c r="F2073" s="447"/>
      <c r="G2073" s="447"/>
      <c r="H2073" s="447"/>
      <c r="I2073" s="447"/>
      <c r="J2073" s="191"/>
      <c r="K2073" s="463">
        <v>3</v>
      </c>
      <c r="L2073" s="445"/>
      <c r="M2073" s="192"/>
      <c r="N2073" s="193"/>
    </row>
    <row r="2074" spans="2:14">
      <c r="B2074" s="358"/>
      <c r="C2074" s="176" t="str">
        <f>'3-COMPO.ADM.PRF '!B856</f>
        <v>COMP 113</v>
      </c>
      <c r="D2074" s="64" t="s">
        <v>6992</v>
      </c>
      <c r="E2074" s="444" t="s">
        <v>13392</v>
      </c>
      <c r="F2074" s="447"/>
      <c r="G2074" s="447"/>
      <c r="H2074" s="447"/>
      <c r="I2074" s="447"/>
      <c r="J2074" s="191"/>
      <c r="K2074" s="463">
        <v>3</v>
      </c>
      <c r="L2074" s="445"/>
      <c r="M2074" s="192"/>
      <c r="N2074" s="193"/>
    </row>
    <row r="2075" spans="2:14">
      <c r="B2075" s="358"/>
      <c r="C2075" s="176" t="str">
        <f>'3-COMPO.ADM.PRF '!B861</f>
        <v>COMP 114</v>
      </c>
      <c r="D2075" s="64" t="s">
        <v>6992</v>
      </c>
      <c r="E2075" s="444" t="s">
        <v>13394</v>
      </c>
      <c r="F2075" s="447"/>
      <c r="G2075" s="447"/>
      <c r="H2075" s="447"/>
      <c r="I2075" s="447"/>
      <c r="J2075" s="191"/>
      <c r="K2075" s="463">
        <v>4</v>
      </c>
      <c r="L2075" s="445"/>
      <c r="M2075" s="192"/>
      <c r="N2075" s="193"/>
    </row>
    <row r="2076" spans="2:14">
      <c r="B2076" s="358"/>
      <c r="C2076" s="176" t="str">
        <f>'3-COMPO.ADM.PRF '!B866</f>
        <v>COMP 115</v>
      </c>
      <c r="D2076" s="64" t="s">
        <v>6992</v>
      </c>
      <c r="E2076" s="444" t="s">
        <v>13395</v>
      </c>
      <c r="F2076" s="447"/>
      <c r="G2076" s="447"/>
      <c r="H2076" s="447"/>
      <c r="I2076" s="447"/>
      <c r="J2076" s="191"/>
      <c r="K2076" s="463">
        <v>10</v>
      </c>
      <c r="L2076" s="445"/>
      <c r="M2076" s="192"/>
      <c r="N2076" s="193"/>
    </row>
    <row r="2077" spans="2:14">
      <c r="B2077" s="358"/>
      <c r="C2077" s="176" t="str">
        <f>'3-COMPO.ADM.PRF '!B871</f>
        <v>COMP 116</v>
      </c>
      <c r="D2077" s="64" t="s">
        <v>6992</v>
      </c>
      <c r="E2077" s="444" t="s">
        <v>13396</v>
      </c>
      <c r="F2077" s="447"/>
      <c r="G2077" s="447"/>
      <c r="H2077" s="447"/>
      <c r="I2077" s="447"/>
      <c r="J2077" s="191"/>
      <c r="K2077" s="463">
        <v>3</v>
      </c>
      <c r="L2077" s="445"/>
      <c r="M2077" s="192"/>
      <c r="N2077" s="193"/>
    </row>
    <row r="2078" spans="2:14">
      <c r="B2078" s="358"/>
      <c r="C2078" s="176" t="str">
        <f>'3-COMPO.ADM.PRF '!B876</f>
        <v>COMP 117</v>
      </c>
      <c r="D2078" s="64" t="s">
        <v>6992</v>
      </c>
      <c r="E2078" s="747" t="s">
        <v>13397</v>
      </c>
      <c r="F2078" s="748"/>
      <c r="G2078" s="748"/>
      <c r="H2078" s="748"/>
      <c r="I2078" s="748"/>
      <c r="J2078" s="749"/>
      <c r="K2078" s="463">
        <v>1</v>
      </c>
      <c r="L2078" s="445"/>
      <c r="M2078" s="192"/>
      <c r="N2078" s="193"/>
    </row>
    <row r="2079" spans="2:14">
      <c r="B2079" s="358"/>
      <c r="C2079" s="176" t="str">
        <f>'3-COMPO.ADM.PRF '!B882</f>
        <v>COMP 118</v>
      </c>
      <c r="D2079" s="64" t="s">
        <v>6992</v>
      </c>
      <c r="E2079" s="444" t="s">
        <v>13399</v>
      </c>
      <c r="F2079" s="447"/>
      <c r="G2079" s="447"/>
      <c r="H2079" s="447"/>
      <c r="I2079" s="447"/>
      <c r="J2079" s="191"/>
      <c r="K2079" s="463">
        <v>2</v>
      </c>
      <c r="L2079" s="445"/>
      <c r="M2079" s="192"/>
      <c r="N2079" s="193"/>
    </row>
    <row r="2080" spans="2:14">
      <c r="B2080" s="358"/>
      <c r="C2080" s="64">
        <v>83394</v>
      </c>
      <c r="D2080" s="64" t="s">
        <v>11</v>
      </c>
      <c r="E2080" s="747" t="s">
        <v>13400</v>
      </c>
      <c r="F2080" s="748"/>
      <c r="G2080" s="748"/>
      <c r="H2080" s="748"/>
      <c r="I2080" s="748"/>
      <c r="J2080" s="749"/>
      <c r="K2080" s="463">
        <v>2</v>
      </c>
      <c r="L2080" s="445"/>
      <c r="M2080" s="192"/>
      <c r="N2080" s="193"/>
    </row>
    <row r="2081" spans="2:14">
      <c r="B2081" s="358"/>
      <c r="C2081" s="142" t="s">
        <v>11781</v>
      </c>
      <c r="D2081" s="64" t="s">
        <v>11</v>
      </c>
      <c r="E2081" s="747" t="s">
        <v>13401</v>
      </c>
      <c r="F2081" s="748"/>
      <c r="G2081" s="748"/>
      <c r="H2081" s="748"/>
      <c r="I2081" s="748"/>
      <c r="J2081" s="749"/>
      <c r="K2081" s="463">
        <v>4</v>
      </c>
      <c r="L2081" s="445"/>
      <c r="M2081" s="192"/>
      <c r="N2081" s="193"/>
    </row>
    <row r="2082" spans="2:14">
      <c r="B2082" s="358"/>
      <c r="C2082" s="142" t="s">
        <v>12006</v>
      </c>
      <c r="D2082" s="64" t="s">
        <v>11</v>
      </c>
      <c r="E2082" s="747" t="s">
        <v>13402</v>
      </c>
      <c r="F2082" s="748"/>
      <c r="G2082" s="748"/>
      <c r="H2082" s="748"/>
      <c r="I2082" s="748"/>
      <c r="J2082" s="749"/>
      <c r="K2082" s="463">
        <v>1</v>
      </c>
      <c r="L2082" s="445"/>
      <c r="M2082" s="192"/>
      <c r="N2082" s="193"/>
    </row>
    <row r="2083" spans="2:14">
      <c r="B2083" s="358"/>
      <c r="C2083" s="142" t="s">
        <v>11782</v>
      </c>
      <c r="D2083" s="64" t="s">
        <v>11</v>
      </c>
      <c r="E2083" s="747" t="s">
        <v>13403</v>
      </c>
      <c r="F2083" s="748"/>
      <c r="G2083" s="748"/>
      <c r="H2083" s="748"/>
      <c r="I2083" s="748"/>
      <c r="J2083" s="749"/>
      <c r="K2083" s="463">
        <v>3</v>
      </c>
      <c r="L2083" s="445"/>
      <c r="M2083" s="192"/>
      <c r="N2083" s="193"/>
    </row>
    <row r="2084" spans="2:14">
      <c r="B2084" s="358"/>
      <c r="C2084" s="64">
        <v>92980</v>
      </c>
      <c r="D2084" s="64" t="s">
        <v>11</v>
      </c>
      <c r="E2084" s="747" t="s">
        <v>13404</v>
      </c>
      <c r="F2084" s="748"/>
      <c r="G2084" s="748"/>
      <c r="H2084" s="748"/>
      <c r="I2084" s="748"/>
      <c r="J2084" s="749"/>
      <c r="K2084" s="463">
        <v>3</v>
      </c>
      <c r="L2084" s="445"/>
      <c r="M2084" s="192"/>
      <c r="N2084" s="193"/>
    </row>
    <row r="2085" spans="2:14">
      <c r="B2085" s="358"/>
      <c r="C2085" s="64">
        <v>72254</v>
      </c>
      <c r="D2085" s="64" t="s">
        <v>11</v>
      </c>
      <c r="E2085" s="444" t="s">
        <v>4718</v>
      </c>
      <c r="F2085" s="447"/>
      <c r="G2085" s="447"/>
      <c r="H2085" s="447"/>
      <c r="I2085" s="447"/>
      <c r="J2085" s="191"/>
      <c r="K2085" s="463">
        <v>70</v>
      </c>
      <c r="L2085" s="445"/>
      <c r="M2085" s="192"/>
      <c r="N2085" s="193"/>
    </row>
    <row r="2086" spans="2:14">
      <c r="B2086" s="358"/>
      <c r="C2086" s="64">
        <v>68069</v>
      </c>
      <c r="D2086" s="64" t="s">
        <v>11</v>
      </c>
      <c r="E2086" s="444" t="s">
        <v>13405</v>
      </c>
      <c r="F2086" s="447"/>
      <c r="G2086" s="447"/>
      <c r="H2086" s="447"/>
      <c r="I2086" s="447"/>
      <c r="J2086" s="191"/>
      <c r="K2086" s="463">
        <v>20</v>
      </c>
      <c r="L2086" s="445"/>
      <c r="M2086" s="192"/>
      <c r="N2086" s="193"/>
    </row>
    <row r="2087" spans="2:14">
      <c r="B2087" s="358"/>
      <c r="C2087" s="64">
        <v>83450</v>
      </c>
      <c r="D2087" s="64" t="s">
        <v>11</v>
      </c>
      <c r="E2087" s="444" t="s">
        <v>4844</v>
      </c>
      <c r="F2087" s="447"/>
      <c r="G2087" s="447"/>
      <c r="H2087" s="447"/>
      <c r="I2087" s="447"/>
      <c r="J2087" s="191"/>
      <c r="K2087" s="463">
        <v>1</v>
      </c>
      <c r="L2087" s="445"/>
      <c r="M2087" s="192"/>
      <c r="N2087" s="193"/>
    </row>
    <row r="2088" spans="2:14">
      <c r="B2088" s="358"/>
      <c r="C2088" s="64">
        <v>91870</v>
      </c>
      <c r="D2088" s="64" t="s">
        <v>11</v>
      </c>
      <c r="E2088" s="747" t="s">
        <v>13406</v>
      </c>
      <c r="F2088" s="748"/>
      <c r="G2088" s="748"/>
      <c r="H2088" s="748"/>
      <c r="I2088" s="748"/>
      <c r="J2088" s="749"/>
      <c r="K2088" s="463">
        <v>3</v>
      </c>
      <c r="L2088" s="445"/>
      <c r="M2088" s="192"/>
      <c r="N2088" s="193"/>
    </row>
    <row r="2089" spans="2:14">
      <c r="B2089" s="358"/>
      <c r="C2089" s="64">
        <v>92998</v>
      </c>
      <c r="D2089" s="64" t="s">
        <v>11</v>
      </c>
      <c r="E2089" s="747" t="s">
        <v>13407</v>
      </c>
      <c r="F2089" s="748"/>
      <c r="G2089" s="748"/>
      <c r="H2089" s="748"/>
      <c r="I2089" s="748"/>
      <c r="J2089" s="749"/>
      <c r="K2089" s="463">
        <v>180</v>
      </c>
      <c r="L2089" s="445"/>
      <c r="M2089" s="192"/>
      <c r="N2089" s="193"/>
    </row>
    <row r="2090" spans="2:14">
      <c r="B2090" s="358"/>
      <c r="C2090" s="64">
        <v>92992</v>
      </c>
      <c r="D2090" s="64" t="s">
        <v>11</v>
      </c>
      <c r="E2090" s="747" t="s">
        <v>13408</v>
      </c>
      <c r="F2090" s="748"/>
      <c r="G2090" s="748"/>
      <c r="H2090" s="748"/>
      <c r="I2090" s="748"/>
      <c r="J2090" s="749"/>
      <c r="K2090" s="463">
        <v>60</v>
      </c>
      <c r="L2090" s="445"/>
      <c r="M2090" s="192"/>
      <c r="N2090" s="193"/>
    </row>
    <row r="2091" spans="2:14">
      <c r="B2091" s="358"/>
      <c r="C2091" s="64">
        <v>72268</v>
      </c>
      <c r="D2091" s="64" t="s">
        <v>11</v>
      </c>
      <c r="E2091" s="747" t="s">
        <v>13409</v>
      </c>
      <c r="F2091" s="748"/>
      <c r="G2091" s="748"/>
      <c r="H2091" s="748"/>
      <c r="I2091" s="748"/>
      <c r="J2091" s="749"/>
      <c r="K2091" s="463">
        <v>6</v>
      </c>
      <c r="L2091" s="445"/>
      <c r="M2091" s="192"/>
      <c r="N2091" s="193"/>
    </row>
    <row r="2092" spans="2:14">
      <c r="B2092" s="358"/>
      <c r="C2092" s="64">
        <v>72265</v>
      </c>
      <c r="D2092" s="64" t="s">
        <v>11</v>
      </c>
      <c r="E2092" s="747" t="s">
        <v>13410</v>
      </c>
      <c r="F2092" s="748"/>
      <c r="G2092" s="748"/>
      <c r="H2092" s="748"/>
      <c r="I2092" s="748"/>
      <c r="J2092" s="749"/>
      <c r="K2092" s="463">
        <v>2</v>
      </c>
      <c r="L2092" s="445"/>
      <c r="M2092" s="192"/>
      <c r="N2092" s="193"/>
    </row>
    <row r="2093" spans="2:14">
      <c r="B2093" s="358"/>
      <c r="C2093" s="64">
        <v>93012</v>
      </c>
      <c r="D2093" s="64" t="s">
        <v>11</v>
      </c>
      <c r="E2093" s="747" t="s">
        <v>13411</v>
      </c>
      <c r="F2093" s="748"/>
      <c r="G2093" s="748"/>
      <c r="H2093" s="748"/>
      <c r="I2093" s="748"/>
      <c r="J2093" s="749"/>
      <c r="K2093" s="463">
        <v>50</v>
      </c>
      <c r="L2093" s="445"/>
      <c r="M2093" s="192"/>
      <c r="N2093" s="193"/>
    </row>
    <row r="2094" spans="2:14">
      <c r="B2094" s="358"/>
      <c r="C2094" s="142" t="s">
        <v>12463</v>
      </c>
      <c r="D2094" s="64" t="s">
        <v>11</v>
      </c>
      <c r="E2094" s="747" t="s">
        <v>13412</v>
      </c>
      <c r="F2094" s="748"/>
      <c r="G2094" s="748"/>
      <c r="H2094" s="748"/>
      <c r="I2094" s="748"/>
      <c r="J2094" s="749"/>
      <c r="K2094" s="463">
        <v>1</v>
      </c>
      <c r="L2094" s="445"/>
      <c r="M2094" s="192"/>
      <c r="N2094" s="193"/>
    </row>
    <row r="2095" spans="2:14">
      <c r="B2095" s="358"/>
      <c r="C2095" s="64">
        <v>93358</v>
      </c>
      <c r="D2095" s="64" t="s">
        <v>11</v>
      </c>
      <c r="E2095" s="444" t="s">
        <v>171</v>
      </c>
      <c r="F2095" s="447"/>
      <c r="G2095" s="447"/>
      <c r="H2095" s="447"/>
      <c r="I2095" s="447"/>
      <c r="J2095" s="191"/>
      <c r="K2095" s="463">
        <v>1.8</v>
      </c>
      <c r="L2095" s="445"/>
      <c r="M2095" s="192"/>
      <c r="N2095" s="193"/>
    </row>
    <row r="2096" spans="2:14">
      <c r="B2096" s="358"/>
      <c r="C2096" s="142">
        <v>93382</v>
      </c>
      <c r="D2096" s="64" t="s">
        <v>11</v>
      </c>
      <c r="E2096" s="444" t="s">
        <v>118</v>
      </c>
      <c r="F2096" s="447"/>
      <c r="G2096" s="447"/>
      <c r="H2096" s="447"/>
      <c r="I2096" s="447"/>
      <c r="J2096" s="191"/>
      <c r="K2096" s="463">
        <v>1.8</v>
      </c>
      <c r="L2096" s="445"/>
      <c r="M2096" s="192"/>
      <c r="N2096" s="193"/>
    </row>
    <row r="2097" spans="1:14">
      <c r="B2097" s="358"/>
      <c r="C2097" s="64"/>
      <c r="D2097" s="64"/>
      <c r="E2097" s="444"/>
      <c r="F2097" s="447"/>
      <c r="G2097" s="447"/>
      <c r="H2097" s="447"/>
      <c r="I2097" s="447"/>
      <c r="J2097" s="191"/>
      <c r="K2097" s="463"/>
      <c r="L2097" s="445"/>
      <c r="M2097" s="192"/>
      <c r="N2097" s="193"/>
    </row>
    <row r="2098" spans="1:14" ht="13.5" thickBot="1">
      <c r="B2098" s="358"/>
      <c r="C2098" s="64"/>
      <c r="D2098" s="64"/>
      <c r="E2098" s="200"/>
      <c r="F2098" s="92"/>
      <c r="G2098" s="92"/>
      <c r="H2098" s="92"/>
      <c r="I2098" s="92"/>
      <c r="J2098" s="191"/>
      <c r="K2098" s="459"/>
      <c r="L2098" s="121"/>
      <c r="M2098" s="192"/>
      <c r="N2098" s="193"/>
    </row>
    <row r="2099" spans="1:14" ht="13.5" thickBot="1">
      <c r="A2099" s="657" t="s">
        <v>6466</v>
      </c>
      <c r="B2099" s="359"/>
      <c r="C2099" s="170"/>
      <c r="D2099" s="170"/>
      <c r="E2099" s="685" t="s">
        <v>6683</v>
      </c>
      <c r="F2099" s="686"/>
      <c r="G2099" s="686"/>
      <c r="H2099" s="686"/>
      <c r="I2099" s="686"/>
      <c r="J2099" s="687"/>
      <c r="K2099" s="458"/>
      <c r="L2099" s="127"/>
      <c r="M2099" s="175"/>
      <c r="N2099" s="199"/>
    </row>
    <row r="2100" spans="1:14">
      <c r="B2100" s="358"/>
      <c r="C2100" s="64"/>
      <c r="D2100" s="64"/>
      <c r="E2100" s="200"/>
      <c r="F2100" s="92"/>
      <c r="G2100" s="92"/>
      <c r="H2100" s="92"/>
      <c r="I2100" s="92"/>
      <c r="J2100" s="191"/>
      <c r="K2100" s="459"/>
      <c r="L2100" s="121"/>
      <c r="M2100" s="192"/>
      <c r="N2100" s="193"/>
    </row>
    <row r="2101" spans="1:14">
      <c r="B2101" s="359"/>
      <c r="C2101" s="142">
        <v>83641</v>
      </c>
      <c r="D2101" s="142" t="s">
        <v>11</v>
      </c>
      <c r="E2101" s="200" t="s">
        <v>13298</v>
      </c>
      <c r="F2101" s="92"/>
      <c r="G2101" s="92"/>
      <c r="H2101" s="92"/>
      <c r="I2101" s="92"/>
      <c r="J2101" s="191"/>
      <c r="K2101" s="458">
        <v>1</v>
      </c>
      <c r="L2101" s="127"/>
      <c r="M2101" s="175"/>
      <c r="N2101" s="199"/>
    </row>
    <row r="2102" spans="1:14">
      <c r="B2102" s="359"/>
      <c r="C2102" s="142">
        <v>83443</v>
      </c>
      <c r="D2102" s="142" t="s">
        <v>11</v>
      </c>
      <c r="E2102" s="206" t="s">
        <v>13564</v>
      </c>
      <c r="F2102" s="447"/>
      <c r="G2102" s="447"/>
      <c r="H2102" s="447"/>
      <c r="I2102" s="447"/>
      <c r="J2102" s="191"/>
      <c r="K2102" s="458">
        <v>42</v>
      </c>
      <c r="L2102" s="127"/>
      <c r="M2102" s="175"/>
      <c r="N2102" s="199"/>
    </row>
    <row r="2103" spans="1:14">
      <c r="B2103" s="359"/>
      <c r="C2103" s="142">
        <v>72262</v>
      </c>
      <c r="D2103" s="142" t="s">
        <v>11</v>
      </c>
      <c r="E2103" s="444" t="s">
        <v>13299</v>
      </c>
      <c r="F2103" s="447"/>
      <c r="G2103" s="447"/>
      <c r="H2103" s="447"/>
      <c r="I2103" s="447"/>
      <c r="J2103" s="191"/>
      <c r="K2103" s="458">
        <v>100</v>
      </c>
      <c r="L2103" s="127"/>
      <c r="M2103" s="175"/>
      <c r="N2103" s="199"/>
    </row>
    <row r="2104" spans="1:14">
      <c r="B2104" s="359"/>
      <c r="C2104" s="297" t="str">
        <f>'3-COMPO.ADM.PRF '!B616</f>
        <v>COMP 067</v>
      </c>
      <c r="D2104" s="142" t="s">
        <v>6992</v>
      </c>
      <c r="E2104" s="747" t="s">
        <v>13300</v>
      </c>
      <c r="F2104" s="748"/>
      <c r="G2104" s="748"/>
      <c r="H2104" s="748"/>
      <c r="I2104" s="748"/>
      <c r="J2104" s="749"/>
      <c r="K2104" s="458">
        <v>1</v>
      </c>
      <c r="L2104" s="127"/>
      <c r="M2104" s="175"/>
      <c r="N2104" s="199"/>
    </row>
    <row r="2105" spans="1:14">
      <c r="B2105" s="359"/>
      <c r="C2105" s="142">
        <v>93358</v>
      </c>
      <c r="D2105" s="142" t="s">
        <v>11</v>
      </c>
      <c r="E2105" s="444" t="s">
        <v>13301</v>
      </c>
      <c r="F2105" s="447"/>
      <c r="G2105" s="447"/>
      <c r="H2105" s="447"/>
      <c r="I2105" s="447"/>
      <c r="J2105" s="191"/>
      <c r="K2105" s="458">
        <v>57.5</v>
      </c>
      <c r="L2105" s="127" t="s">
        <v>57</v>
      </c>
      <c r="M2105" s="175"/>
      <c r="N2105" s="199"/>
    </row>
    <row r="2106" spans="1:14">
      <c r="B2106" s="359"/>
      <c r="C2106" s="142">
        <v>68069</v>
      </c>
      <c r="D2106" s="142" t="s">
        <v>11</v>
      </c>
      <c r="E2106" s="444" t="s">
        <v>13302</v>
      </c>
      <c r="F2106" s="447"/>
      <c r="G2106" s="447"/>
      <c r="H2106" s="447"/>
      <c r="I2106" s="447"/>
      <c r="J2106" s="191"/>
      <c r="K2106" s="458">
        <v>90</v>
      </c>
      <c r="L2106" s="127"/>
      <c r="M2106" s="175"/>
      <c r="N2106" s="199"/>
    </row>
    <row r="2107" spans="1:14">
      <c r="B2107" s="359"/>
      <c r="C2107" s="142">
        <v>72251</v>
      </c>
      <c r="D2107" s="142" t="s">
        <v>11</v>
      </c>
      <c r="E2107" s="444" t="s">
        <v>13303</v>
      </c>
      <c r="F2107" s="447"/>
      <c r="G2107" s="447"/>
      <c r="H2107" s="447"/>
      <c r="I2107" s="447"/>
      <c r="J2107" s="191"/>
      <c r="K2107" s="458">
        <v>95</v>
      </c>
      <c r="L2107" s="127"/>
      <c r="M2107" s="175"/>
      <c r="N2107" s="199"/>
    </row>
    <row r="2108" spans="1:14">
      <c r="B2108" s="359"/>
      <c r="C2108" s="142">
        <v>72253</v>
      </c>
      <c r="D2108" s="142" t="s">
        <v>11</v>
      </c>
      <c r="E2108" s="444" t="s">
        <v>13304</v>
      </c>
      <c r="F2108" s="447"/>
      <c r="G2108" s="447"/>
      <c r="H2108" s="447"/>
      <c r="I2108" s="447"/>
      <c r="J2108" s="191"/>
      <c r="K2108" s="458">
        <v>850</v>
      </c>
      <c r="L2108" s="127"/>
      <c r="M2108" s="175"/>
      <c r="N2108" s="199"/>
    </row>
    <row r="2109" spans="1:14">
      <c r="B2109" s="359"/>
      <c r="C2109" s="142">
        <v>72254</v>
      </c>
      <c r="D2109" s="142" t="s">
        <v>11</v>
      </c>
      <c r="E2109" s="444" t="s">
        <v>13305</v>
      </c>
      <c r="F2109" s="447"/>
      <c r="G2109" s="447"/>
      <c r="H2109" s="447"/>
      <c r="I2109" s="447"/>
      <c r="J2109" s="191"/>
      <c r="K2109" s="458">
        <v>370</v>
      </c>
      <c r="L2109" s="127"/>
      <c r="M2109" s="175"/>
      <c r="N2109" s="199"/>
    </row>
    <row r="2110" spans="1:14">
      <c r="B2110" s="359"/>
      <c r="C2110" s="297" t="str">
        <f>'3-COMPO.ADM.PRF '!B594</f>
        <v>COMP 063</v>
      </c>
      <c r="D2110" s="142" t="s">
        <v>6992</v>
      </c>
      <c r="E2110" s="444" t="s">
        <v>13306</v>
      </c>
      <c r="F2110" s="447"/>
      <c r="G2110" s="447"/>
      <c r="H2110" s="447"/>
      <c r="I2110" s="447"/>
      <c r="J2110" s="191"/>
      <c r="K2110" s="458">
        <v>25</v>
      </c>
      <c r="L2110" s="127"/>
      <c r="M2110" s="175"/>
      <c r="N2110" s="199"/>
    </row>
    <row r="2111" spans="1:14" ht="13.5" thickBot="1">
      <c r="B2111" s="359"/>
      <c r="C2111" s="142"/>
      <c r="D2111" s="142"/>
      <c r="E2111" s="444"/>
      <c r="F2111" s="447"/>
      <c r="G2111" s="447"/>
      <c r="H2111" s="447"/>
      <c r="I2111" s="447"/>
      <c r="J2111" s="191"/>
      <c r="K2111" s="458"/>
      <c r="L2111" s="127"/>
      <c r="M2111" s="175"/>
      <c r="N2111" s="199"/>
    </row>
    <row r="2112" spans="1:14" hidden="1">
      <c r="B2112" s="359"/>
      <c r="C2112" s="170"/>
      <c r="D2112" s="170"/>
      <c r="E2112" s="444"/>
      <c r="F2112" s="447"/>
      <c r="G2112" s="447"/>
      <c r="H2112" s="447"/>
      <c r="I2112" s="447"/>
      <c r="J2112" s="191"/>
      <c r="K2112" s="458"/>
      <c r="L2112" s="127"/>
      <c r="M2112" s="175"/>
      <c r="N2112" s="199"/>
    </row>
    <row r="2113" spans="2:14" hidden="1">
      <c r="B2113" s="359"/>
      <c r="C2113" s="170"/>
      <c r="D2113" s="170"/>
      <c r="E2113" s="444"/>
      <c r="F2113" s="447"/>
      <c r="G2113" s="447"/>
      <c r="H2113" s="447"/>
      <c r="I2113" s="447"/>
      <c r="J2113" s="191"/>
      <c r="K2113" s="458"/>
      <c r="L2113" s="127"/>
      <c r="M2113" s="175"/>
      <c r="N2113" s="199"/>
    </row>
    <row r="2114" spans="2:14" hidden="1">
      <c r="B2114" s="359"/>
      <c r="C2114" s="170"/>
      <c r="D2114" s="170"/>
      <c r="E2114" s="444"/>
      <c r="F2114" s="447"/>
      <c r="G2114" s="447"/>
      <c r="H2114" s="447"/>
      <c r="I2114" s="447"/>
      <c r="J2114" s="191"/>
      <c r="K2114" s="458"/>
      <c r="L2114" s="127"/>
      <c r="M2114" s="175"/>
      <c r="N2114" s="199"/>
    </row>
    <row r="2115" spans="2:14" hidden="1">
      <c r="B2115" s="359"/>
      <c r="C2115" s="170"/>
      <c r="D2115" s="170"/>
      <c r="E2115" s="444"/>
      <c r="F2115" s="447"/>
      <c r="G2115" s="447"/>
      <c r="H2115" s="447"/>
      <c r="I2115" s="447"/>
      <c r="J2115" s="191"/>
      <c r="K2115" s="458"/>
      <c r="L2115" s="127"/>
      <c r="M2115" s="175"/>
      <c r="N2115" s="199"/>
    </row>
    <row r="2116" spans="2:14" hidden="1">
      <c r="B2116" s="359"/>
      <c r="C2116" s="170"/>
      <c r="D2116" s="170"/>
      <c r="E2116" s="444"/>
      <c r="F2116" s="447"/>
      <c r="G2116" s="447"/>
      <c r="H2116" s="447"/>
      <c r="I2116" s="447"/>
      <c r="J2116" s="191"/>
      <c r="K2116" s="458"/>
      <c r="L2116" s="127"/>
      <c r="M2116" s="175"/>
      <c r="N2116" s="199"/>
    </row>
    <row r="2117" spans="2:14" hidden="1">
      <c r="B2117" s="359"/>
      <c r="C2117" s="170"/>
      <c r="D2117" s="170"/>
      <c r="E2117" s="444"/>
      <c r="F2117" s="447"/>
      <c r="G2117" s="447"/>
      <c r="H2117" s="447"/>
      <c r="I2117" s="447"/>
      <c r="J2117" s="191"/>
      <c r="K2117" s="458"/>
      <c r="L2117" s="127"/>
      <c r="M2117" s="175"/>
      <c r="N2117" s="199"/>
    </row>
    <row r="2118" spans="2:14" hidden="1">
      <c r="B2118" s="359"/>
      <c r="C2118" s="170"/>
      <c r="D2118" s="170"/>
      <c r="E2118" s="444"/>
      <c r="F2118" s="447"/>
      <c r="G2118" s="447"/>
      <c r="H2118" s="447"/>
      <c r="I2118" s="447"/>
      <c r="J2118" s="191"/>
      <c r="K2118" s="458"/>
      <c r="L2118" s="127"/>
      <c r="M2118" s="175"/>
      <c r="N2118" s="199"/>
    </row>
    <row r="2119" spans="2:14" hidden="1">
      <c r="B2119" s="359"/>
      <c r="C2119" s="170"/>
      <c r="D2119" s="170"/>
      <c r="E2119" s="444"/>
      <c r="F2119" s="447"/>
      <c r="G2119" s="447"/>
      <c r="H2119" s="447"/>
      <c r="I2119" s="447"/>
      <c r="J2119" s="191"/>
      <c r="K2119" s="458"/>
      <c r="L2119" s="127"/>
      <c r="M2119" s="175"/>
      <c r="N2119" s="199"/>
    </row>
    <row r="2120" spans="2:14" hidden="1">
      <c r="B2120" s="359"/>
      <c r="C2120" s="170"/>
      <c r="D2120" s="170"/>
      <c r="E2120" s="444"/>
      <c r="F2120" s="447"/>
      <c r="G2120" s="447"/>
      <c r="H2120" s="447"/>
      <c r="I2120" s="447"/>
      <c r="J2120" s="191"/>
      <c r="K2120" s="458"/>
      <c r="L2120" s="127"/>
      <c r="M2120" s="175"/>
      <c r="N2120" s="199"/>
    </row>
    <row r="2121" spans="2:14" hidden="1">
      <c r="B2121" s="359"/>
      <c r="C2121" s="170"/>
      <c r="D2121" s="170"/>
      <c r="E2121" s="444"/>
      <c r="F2121" s="447"/>
      <c r="G2121" s="447"/>
      <c r="H2121" s="447"/>
      <c r="I2121" s="447"/>
      <c r="J2121" s="191"/>
      <c r="K2121" s="458"/>
      <c r="L2121" s="127"/>
      <c r="M2121" s="175"/>
      <c r="N2121" s="199"/>
    </row>
    <row r="2122" spans="2:14" hidden="1">
      <c r="B2122" s="359"/>
      <c r="C2122" s="170"/>
      <c r="D2122" s="170"/>
      <c r="E2122" s="444"/>
      <c r="F2122" s="447"/>
      <c r="G2122" s="447"/>
      <c r="H2122" s="447"/>
      <c r="I2122" s="447"/>
      <c r="J2122" s="191"/>
      <c r="K2122" s="458"/>
      <c r="L2122" s="127"/>
      <c r="M2122" s="175"/>
      <c r="N2122" s="199"/>
    </row>
    <row r="2123" spans="2:14" hidden="1">
      <c r="B2123" s="359"/>
      <c r="C2123" s="170"/>
      <c r="D2123" s="170"/>
      <c r="E2123" s="444"/>
      <c r="F2123" s="447"/>
      <c r="G2123" s="447"/>
      <c r="H2123" s="447"/>
      <c r="I2123" s="447"/>
      <c r="J2123" s="191"/>
      <c r="K2123" s="458"/>
      <c r="L2123" s="127"/>
      <c r="M2123" s="175"/>
      <c r="N2123" s="199"/>
    </row>
    <row r="2124" spans="2:14" hidden="1">
      <c r="B2124" s="359"/>
      <c r="C2124" s="170"/>
      <c r="D2124" s="170"/>
      <c r="E2124" s="444"/>
      <c r="F2124" s="447"/>
      <c r="G2124" s="447"/>
      <c r="H2124" s="447"/>
      <c r="I2124" s="447"/>
      <c r="J2124" s="191"/>
      <c r="K2124" s="458"/>
      <c r="L2124" s="127"/>
      <c r="M2124" s="175"/>
      <c r="N2124" s="199"/>
    </row>
    <row r="2125" spans="2:14" hidden="1">
      <c r="B2125" s="359"/>
      <c r="C2125" s="170"/>
      <c r="D2125" s="170"/>
      <c r="E2125" s="444"/>
      <c r="F2125" s="447"/>
      <c r="G2125" s="447"/>
      <c r="H2125" s="447"/>
      <c r="I2125" s="447"/>
      <c r="J2125" s="191"/>
      <c r="K2125" s="458"/>
      <c r="L2125" s="127"/>
      <c r="M2125" s="175"/>
      <c r="N2125" s="199"/>
    </row>
    <row r="2126" spans="2:14" hidden="1">
      <c r="B2126" s="359"/>
      <c r="C2126" s="170"/>
      <c r="D2126" s="170"/>
      <c r="E2126" s="444"/>
      <c r="F2126" s="447"/>
      <c r="G2126" s="447"/>
      <c r="H2126" s="447"/>
      <c r="I2126" s="447"/>
      <c r="J2126" s="191"/>
      <c r="K2126" s="458"/>
      <c r="L2126" s="127"/>
      <c r="M2126" s="175"/>
      <c r="N2126" s="199"/>
    </row>
    <row r="2127" spans="2:14" hidden="1">
      <c r="B2127" s="359"/>
      <c r="C2127" s="170"/>
      <c r="D2127" s="170"/>
      <c r="E2127" s="444"/>
      <c r="F2127" s="447"/>
      <c r="G2127" s="447"/>
      <c r="H2127" s="447"/>
      <c r="I2127" s="447"/>
      <c r="J2127" s="191"/>
      <c r="K2127" s="458"/>
      <c r="L2127" s="127"/>
      <c r="M2127" s="175"/>
      <c r="N2127" s="199"/>
    </row>
    <row r="2128" spans="2:14" hidden="1">
      <c r="B2128" s="359"/>
      <c r="C2128" s="170"/>
      <c r="D2128" s="170"/>
      <c r="E2128" s="444"/>
      <c r="F2128" s="447"/>
      <c r="G2128" s="447"/>
      <c r="H2128" s="447"/>
      <c r="I2128" s="447"/>
      <c r="J2128" s="191"/>
      <c r="K2128" s="458"/>
      <c r="L2128" s="127"/>
      <c r="M2128" s="175"/>
      <c r="N2128" s="199"/>
    </row>
    <row r="2129" spans="2:14" hidden="1">
      <c r="B2129" s="359"/>
      <c r="C2129" s="170"/>
      <c r="D2129" s="170"/>
      <c r="E2129" s="444"/>
      <c r="F2129" s="447"/>
      <c r="G2129" s="447"/>
      <c r="H2129" s="447"/>
      <c r="I2129" s="447"/>
      <c r="J2129" s="191"/>
      <c r="K2129" s="458"/>
      <c r="L2129" s="127"/>
      <c r="M2129" s="175"/>
      <c r="N2129" s="199"/>
    </row>
    <row r="2130" spans="2:14" hidden="1">
      <c r="B2130" s="359"/>
      <c r="C2130" s="170"/>
      <c r="D2130" s="170"/>
      <c r="E2130" s="444"/>
      <c r="F2130" s="447"/>
      <c r="G2130" s="447"/>
      <c r="H2130" s="447"/>
      <c r="I2130" s="447"/>
      <c r="J2130" s="191"/>
      <c r="K2130" s="458"/>
      <c r="L2130" s="127"/>
      <c r="M2130" s="175"/>
      <c r="N2130" s="199"/>
    </row>
    <row r="2131" spans="2:14" hidden="1">
      <c r="B2131" s="359"/>
      <c r="C2131" s="170"/>
      <c r="D2131" s="170"/>
      <c r="E2131" s="444"/>
      <c r="F2131" s="447"/>
      <c r="G2131" s="447"/>
      <c r="H2131" s="447"/>
      <c r="I2131" s="447"/>
      <c r="J2131" s="191"/>
      <c r="K2131" s="458"/>
      <c r="L2131" s="127"/>
      <c r="M2131" s="175"/>
      <c r="N2131" s="199"/>
    </row>
    <row r="2132" spans="2:14" hidden="1">
      <c r="B2132" s="359"/>
      <c r="C2132" s="170"/>
      <c r="D2132" s="170"/>
      <c r="E2132" s="444"/>
      <c r="F2132" s="447"/>
      <c r="G2132" s="447"/>
      <c r="H2132" s="447"/>
      <c r="I2132" s="447"/>
      <c r="J2132" s="191"/>
      <c r="K2132" s="458"/>
      <c r="L2132" s="127"/>
      <c r="M2132" s="175"/>
      <c r="N2132" s="199"/>
    </row>
    <row r="2133" spans="2:14" hidden="1">
      <c r="B2133" s="359"/>
      <c r="C2133" s="170"/>
      <c r="D2133" s="170"/>
      <c r="E2133" s="444"/>
      <c r="F2133" s="447"/>
      <c r="G2133" s="447"/>
      <c r="H2133" s="447"/>
      <c r="I2133" s="447"/>
      <c r="J2133" s="191"/>
      <c r="K2133" s="458"/>
      <c r="L2133" s="127"/>
      <c r="M2133" s="175"/>
      <c r="N2133" s="199"/>
    </row>
    <row r="2134" spans="2:14" hidden="1">
      <c r="B2134" s="359"/>
      <c r="C2134" s="170"/>
      <c r="D2134" s="170"/>
      <c r="E2134" s="444"/>
      <c r="F2134" s="447"/>
      <c r="G2134" s="447"/>
      <c r="H2134" s="447"/>
      <c r="I2134" s="447"/>
      <c r="J2134" s="191"/>
      <c r="K2134" s="458"/>
      <c r="L2134" s="127"/>
      <c r="M2134" s="175"/>
      <c r="N2134" s="199"/>
    </row>
    <row r="2135" spans="2:14" hidden="1">
      <c r="B2135" s="359"/>
      <c r="C2135" s="170"/>
      <c r="D2135" s="170"/>
      <c r="E2135" s="444"/>
      <c r="F2135" s="447"/>
      <c r="G2135" s="447"/>
      <c r="H2135" s="447"/>
      <c r="I2135" s="447"/>
      <c r="J2135" s="191"/>
      <c r="K2135" s="458"/>
      <c r="L2135" s="127"/>
      <c r="M2135" s="175"/>
      <c r="N2135" s="199"/>
    </row>
    <row r="2136" spans="2:14" hidden="1">
      <c r="B2136" s="359"/>
      <c r="C2136" s="170"/>
      <c r="D2136" s="170"/>
      <c r="E2136" s="444"/>
      <c r="F2136" s="447"/>
      <c r="G2136" s="447"/>
      <c r="H2136" s="447"/>
      <c r="I2136" s="447"/>
      <c r="J2136" s="191"/>
      <c r="K2136" s="458"/>
      <c r="L2136" s="127"/>
      <c r="M2136" s="175"/>
      <c r="N2136" s="199"/>
    </row>
    <row r="2137" spans="2:14" hidden="1">
      <c r="B2137" s="359"/>
      <c r="C2137" s="170"/>
      <c r="D2137" s="170"/>
      <c r="E2137" s="444"/>
      <c r="F2137" s="447"/>
      <c r="G2137" s="447"/>
      <c r="H2137" s="447"/>
      <c r="I2137" s="447"/>
      <c r="J2137" s="191"/>
      <c r="K2137" s="458"/>
      <c r="L2137" s="127"/>
      <c r="M2137" s="175"/>
      <c r="N2137" s="199"/>
    </row>
    <row r="2138" spans="2:14" hidden="1">
      <c r="B2138" s="359"/>
      <c r="C2138" s="170"/>
      <c r="D2138" s="170"/>
      <c r="E2138" s="444"/>
      <c r="F2138" s="447"/>
      <c r="G2138" s="447"/>
      <c r="H2138" s="447"/>
      <c r="I2138" s="447"/>
      <c r="J2138" s="191"/>
      <c r="K2138" s="458"/>
      <c r="L2138" s="127"/>
      <c r="M2138" s="175"/>
      <c r="N2138" s="199"/>
    </row>
    <row r="2139" spans="2:14" hidden="1">
      <c r="B2139" s="359"/>
      <c r="C2139" s="170"/>
      <c r="D2139" s="170"/>
      <c r="E2139" s="444"/>
      <c r="F2139" s="447"/>
      <c r="G2139" s="447"/>
      <c r="H2139" s="447"/>
      <c r="I2139" s="447"/>
      <c r="J2139" s="191"/>
      <c r="K2139" s="458"/>
      <c r="L2139" s="127"/>
      <c r="M2139" s="175"/>
      <c r="N2139" s="199"/>
    </row>
    <row r="2140" spans="2:14" hidden="1">
      <c r="B2140" s="359"/>
      <c r="C2140" s="170"/>
      <c r="D2140" s="170"/>
      <c r="E2140" s="444"/>
      <c r="F2140" s="447"/>
      <c r="G2140" s="447"/>
      <c r="H2140" s="447"/>
      <c r="I2140" s="447"/>
      <c r="J2140" s="191"/>
      <c r="K2140" s="458"/>
      <c r="L2140" s="127"/>
      <c r="M2140" s="175"/>
      <c r="N2140" s="199"/>
    </row>
    <row r="2141" spans="2:14" hidden="1">
      <c r="B2141" s="359"/>
      <c r="C2141" s="170"/>
      <c r="D2141" s="170"/>
      <c r="E2141" s="444"/>
      <c r="F2141" s="447"/>
      <c r="G2141" s="447"/>
      <c r="H2141" s="447"/>
      <c r="I2141" s="447"/>
      <c r="J2141" s="191"/>
      <c r="K2141" s="458"/>
      <c r="L2141" s="127"/>
      <c r="M2141" s="175"/>
      <c r="N2141" s="199"/>
    </row>
    <row r="2142" spans="2:14" hidden="1">
      <c r="B2142" s="359"/>
      <c r="C2142" s="170"/>
      <c r="D2142" s="170"/>
      <c r="E2142" s="444"/>
      <c r="F2142" s="447"/>
      <c r="G2142" s="447"/>
      <c r="H2142" s="447"/>
      <c r="I2142" s="447"/>
      <c r="J2142" s="191"/>
      <c r="K2142" s="458"/>
      <c r="L2142" s="127"/>
      <c r="M2142" s="175"/>
      <c r="N2142" s="199"/>
    </row>
    <row r="2143" spans="2:14" hidden="1">
      <c r="B2143" s="359"/>
      <c r="C2143" s="170"/>
      <c r="D2143" s="170"/>
      <c r="E2143" s="444"/>
      <c r="F2143" s="447"/>
      <c r="G2143" s="447"/>
      <c r="H2143" s="447"/>
      <c r="I2143" s="447"/>
      <c r="J2143" s="191"/>
      <c r="K2143" s="458"/>
      <c r="L2143" s="127"/>
      <c r="M2143" s="175"/>
      <c r="N2143" s="199"/>
    </row>
    <row r="2144" spans="2:14" hidden="1">
      <c r="B2144" s="359"/>
      <c r="C2144" s="170"/>
      <c r="D2144" s="170"/>
      <c r="E2144" s="444"/>
      <c r="F2144" s="447"/>
      <c r="G2144" s="447"/>
      <c r="H2144" s="447"/>
      <c r="I2144" s="447"/>
      <c r="J2144" s="191"/>
      <c r="K2144" s="458"/>
      <c r="L2144" s="127"/>
      <c r="M2144" s="175"/>
      <c r="N2144" s="199"/>
    </row>
    <row r="2145" spans="2:14" hidden="1">
      <c r="B2145" s="359"/>
      <c r="C2145" s="170"/>
      <c r="D2145" s="170"/>
      <c r="E2145" s="444"/>
      <c r="F2145" s="447"/>
      <c r="G2145" s="447"/>
      <c r="H2145" s="447"/>
      <c r="I2145" s="447"/>
      <c r="J2145" s="191"/>
      <c r="K2145" s="458"/>
      <c r="L2145" s="127"/>
      <c r="M2145" s="175"/>
      <c r="N2145" s="199"/>
    </row>
    <row r="2146" spans="2:14" hidden="1">
      <c r="B2146" s="359"/>
      <c r="C2146" s="170"/>
      <c r="D2146" s="170"/>
      <c r="E2146" s="444"/>
      <c r="F2146" s="447"/>
      <c r="G2146" s="447"/>
      <c r="H2146" s="447"/>
      <c r="I2146" s="447"/>
      <c r="J2146" s="191"/>
      <c r="K2146" s="458"/>
      <c r="L2146" s="127"/>
      <c r="M2146" s="175"/>
      <c r="N2146" s="199"/>
    </row>
    <row r="2147" spans="2:14" hidden="1">
      <c r="B2147" s="359"/>
      <c r="C2147" s="170"/>
      <c r="D2147" s="170"/>
      <c r="E2147" s="444"/>
      <c r="F2147" s="447"/>
      <c r="G2147" s="447"/>
      <c r="H2147" s="447"/>
      <c r="I2147" s="447"/>
      <c r="J2147" s="191"/>
      <c r="K2147" s="458"/>
      <c r="L2147" s="127"/>
      <c r="M2147" s="175"/>
      <c r="N2147" s="199"/>
    </row>
    <row r="2148" spans="2:14" hidden="1">
      <c r="B2148" s="359"/>
      <c r="C2148" s="170"/>
      <c r="D2148" s="170"/>
      <c r="E2148" s="444"/>
      <c r="F2148" s="447"/>
      <c r="G2148" s="447"/>
      <c r="H2148" s="447"/>
      <c r="I2148" s="447"/>
      <c r="J2148" s="191"/>
      <c r="K2148" s="458"/>
      <c r="L2148" s="127"/>
      <c r="M2148" s="175"/>
      <c r="N2148" s="199"/>
    </row>
    <row r="2149" spans="2:14" hidden="1">
      <c r="B2149" s="359"/>
      <c r="C2149" s="170"/>
      <c r="D2149" s="170"/>
      <c r="E2149" s="444"/>
      <c r="F2149" s="447"/>
      <c r="G2149" s="447"/>
      <c r="H2149" s="447"/>
      <c r="I2149" s="447"/>
      <c r="J2149" s="191"/>
      <c r="K2149" s="458"/>
      <c r="L2149" s="127"/>
      <c r="M2149" s="175"/>
      <c r="N2149" s="199"/>
    </row>
    <row r="2150" spans="2:14" hidden="1">
      <c r="B2150" s="359"/>
      <c r="C2150" s="170"/>
      <c r="D2150" s="170"/>
      <c r="E2150" s="444"/>
      <c r="F2150" s="447"/>
      <c r="G2150" s="447"/>
      <c r="H2150" s="447"/>
      <c r="I2150" s="447"/>
      <c r="J2150" s="191"/>
      <c r="K2150" s="458"/>
      <c r="L2150" s="127"/>
      <c r="M2150" s="175"/>
      <c r="N2150" s="199"/>
    </row>
    <row r="2151" spans="2:14" hidden="1">
      <c r="B2151" s="359"/>
      <c r="C2151" s="170"/>
      <c r="D2151" s="170"/>
      <c r="E2151" s="444"/>
      <c r="F2151" s="447"/>
      <c r="G2151" s="447"/>
      <c r="H2151" s="447"/>
      <c r="I2151" s="447"/>
      <c r="J2151" s="191"/>
      <c r="K2151" s="458"/>
      <c r="L2151" s="127"/>
      <c r="M2151" s="175"/>
      <c r="N2151" s="199"/>
    </row>
    <row r="2152" spans="2:14" hidden="1">
      <c r="B2152" s="359"/>
      <c r="C2152" s="170"/>
      <c r="D2152" s="170"/>
      <c r="E2152" s="444"/>
      <c r="F2152" s="447"/>
      <c r="G2152" s="447"/>
      <c r="H2152" s="447"/>
      <c r="I2152" s="447"/>
      <c r="J2152" s="191"/>
      <c r="K2152" s="458"/>
      <c r="L2152" s="127"/>
      <c r="M2152" s="175"/>
      <c r="N2152" s="199"/>
    </row>
    <row r="2153" spans="2:14" hidden="1">
      <c r="B2153" s="359"/>
      <c r="C2153" s="170"/>
      <c r="D2153" s="170"/>
      <c r="E2153" s="444"/>
      <c r="F2153" s="447"/>
      <c r="G2153" s="447"/>
      <c r="H2153" s="447"/>
      <c r="I2153" s="447"/>
      <c r="J2153" s="191"/>
      <c r="K2153" s="458"/>
      <c r="L2153" s="127"/>
      <c r="M2153" s="175"/>
      <c r="N2153" s="199"/>
    </row>
    <row r="2154" spans="2:14" hidden="1">
      <c r="B2154" s="359"/>
      <c r="C2154" s="170"/>
      <c r="D2154" s="170"/>
      <c r="E2154" s="444"/>
      <c r="F2154" s="447"/>
      <c r="G2154" s="447"/>
      <c r="H2154" s="447"/>
      <c r="I2154" s="447"/>
      <c r="J2154" s="191"/>
      <c r="K2154" s="458"/>
      <c r="L2154" s="127"/>
      <c r="M2154" s="175"/>
      <c r="N2154" s="199"/>
    </row>
    <row r="2155" spans="2:14" hidden="1">
      <c r="B2155" s="359"/>
      <c r="C2155" s="170"/>
      <c r="D2155" s="170"/>
      <c r="E2155" s="444"/>
      <c r="F2155" s="447"/>
      <c r="G2155" s="447"/>
      <c r="H2155" s="447"/>
      <c r="I2155" s="447"/>
      <c r="J2155" s="191"/>
      <c r="K2155" s="458"/>
      <c r="L2155" s="127"/>
      <c r="M2155" s="175"/>
      <c r="N2155" s="199"/>
    </row>
    <row r="2156" spans="2:14" hidden="1">
      <c r="B2156" s="359"/>
      <c r="C2156" s="170"/>
      <c r="D2156" s="170"/>
      <c r="E2156" s="444"/>
      <c r="F2156" s="447"/>
      <c r="G2156" s="447"/>
      <c r="H2156" s="447"/>
      <c r="I2156" s="447"/>
      <c r="J2156" s="191"/>
      <c r="K2156" s="458"/>
      <c r="L2156" s="127"/>
      <c r="M2156" s="175"/>
      <c r="N2156" s="199"/>
    </row>
    <row r="2157" spans="2:14" hidden="1">
      <c r="B2157" s="359"/>
      <c r="C2157" s="170"/>
      <c r="D2157" s="170"/>
      <c r="E2157" s="444"/>
      <c r="F2157" s="447"/>
      <c r="G2157" s="447"/>
      <c r="H2157" s="447"/>
      <c r="I2157" s="447"/>
      <c r="J2157" s="191"/>
      <c r="K2157" s="458"/>
      <c r="L2157" s="127"/>
      <c r="M2157" s="175"/>
      <c r="N2157" s="199"/>
    </row>
    <row r="2158" spans="2:14" hidden="1">
      <c r="B2158" s="359"/>
      <c r="C2158" s="170"/>
      <c r="D2158" s="170"/>
      <c r="E2158" s="444"/>
      <c r="F2158" s="447"/>
      <c r="G2158" s="447"/>
      <c r="H2158" s="447"/>
      <c r="I2158" s="447"/>
      <c r="J2158" s="191"/>
      <c r="K2158" s="458"/>
      <c r="L2158" s="127"/>
      <c r="M2158" s="175"/>
      <c r="N2158" s="199"/>
    </row>
    <row r="2159" spans="2:14" hidden="1">
      <c r="B2159" s="359"/>
      <c r="C2159" s="170"/>
      <c r="D2159" s="170"/>
      <c r="E2159" s="444"/>
      <c r="F2159" s="447"/>
      <c r="G2159" s="447"/>
      <c r="H2159" s="447"/>
      <c r="I2159" s="447"/>
      <c r="J2159" s="191"/>
      <c r="K2159" s="458"/>
      <c r="L2159" s="127"/>
      <c r="M2159" s="175"/>
      <c r="N2159" s="199"/>
    </row>
    <row r="2160" spans="2:14" hidden="1">
      <c r="B2160" s="359"/>
      <c r="C2160" s="170"/>
      <c r="D2160" s="170"/>
      <c r="E2160" s="444"/>
      <c r="F2160" s="447"/>
      <c r="G2160" s="447"/>
      <c r="H2160" s="447"/>
      <c r="I2160" s="447"/>
      <c r="J2160" s="191"/>
      <c r="K2160" s="458"/>
      <c r="L2160" s="127"/>
      <c r="M2160" s="175"/>
      <c r="N2160" s="199"/>
    </row>
    <row r="2161" spans="2:14" hidden="1">
      <c r="B2161" s="359"/>
      <c r="C2161" s="170"/>
      <c r="D2161" s="170"/>
      <c r="E2161" s="444"/>
      <c r="F2161" s="447"/>
      <c r="G2161" s="447"/>
      <c r="H2161" s="447"/>
      <c r="I2161" s="447"/>
      <c r="J2161" s="191"/>
      <c r="K2161" s="458"/>
      <c r="L2161" s="127"/>
      <c r="M2161" s="175"/>
      <c r="N2161" s="199"/>
    </row>
    <row r="2162" spans="2:14" hidden="1">
      <c r="B2162" s="359"/>
      <c r="C2162" s="170"/>
      <c r="D2162" s="170"/>
      <c r="E2162" s="444"/>
      <c r="F2162" s="447"/>
      <c r="G2162" s="447"/>
      <c r="H2162" s="447"/>
      <c r="I2162" s="447"/>
      <c r="J2162" s="191"/>
      <c r="K2162" s="458"/>
      <c r="L2162" s="127"/>
      <c r="M2162" s="175"/>
      <c r="N2162" s="199"/>
    </row>
    <row r="2163" spans="2:14" hidden="1">
      <c r="B2163" s="359"/>
      <c r="C2163" s="170"/>
      <c r="D2163" s="170"/>
      <c r="E2163" s="444"/>
      <c r="F2163" s="447"/>
      <c r="G2163" s="447"/>
      <c r="H2163" s="447"/>
      <c r="I2163" s="447"/>
      <c r="J2163" s="191"/>
      <c r="K2163" s="458"/>
      <c r="L2163" s="127"/>
      <c r="M2163" s="175"/>
      <c r="N2163" s="199"/>
    </row>
    <row r="2164" spans="2:14" hidden="1">
      <c r="B2164" s="359"/>
      <c r="C2164" s="170"/>
      <c r="D2164" s="170"/>
      <c r="E2164" s="444"/>
      <c r="F2164" s="447"/>
      <c r="G2164" s="447"/>
      <c r="H2164" s="447"/>
      <c r="I2164" s="447"/>
      <c r="J2164" s="191"/>
      <c r="K2164" s="458"/>
      <c r="L2164" s="127"/>
      <c r="M2164" s="175"/>
      <c r="N2164" s="199"/>
    </row>
    <row r="2165" spans="2:14" hidden="1">
      <c r="B2165" s="359"/>
      <c r="C2165" s="170"/>
      <c r="D2165" s="170"/>
      <c r="E2165" s="444"/>
      <c r="F2165" s="447"/>
      <c r="G2165" s="447"/>
      <c r="H2165" s="447"/>
      <c r="I2165" s="447"/>
      <c r="J2165" s="191"/>
      <c r="K2165" s="458"/>
      <c r="L2165" s="127"/>
      <c r="M2165" s="175"/>
      <c r="N2165" s="199"/>
    </row>
    <row r="2166" spans="2:14" hidden="1">
      <c r="B2166" s="359"/>
      <c r="C2166" s="170"/>
      <c r="D2166" s="170"/>
      <c r="E2166" s="444"/>
      <c r="F2166" s="447"/>
      <c r="G2166" s="447"/>
      <c r="H2166" s="447"/>
      <c r="I2166" s="447"/>
      <c r="J2166" s="191"/>
      <c r="K2166" s="458"/>
      <c r="L2166" s="127"/>
      <c r="M2166" s="175"/>
      <c r="N2166" s="199"/>
    </row>
    <row r="2167" spans="2:14" hidden="1">
      <c r="B2167" s="359"/>
      <c r="C2167" s="170"/>
      <c r="D2167" s="170"/>
      <c r="E2167" s="444"/>
      <c r="F2167" s="447"/>
      <c r="G2167" s="447"/>
      <c r="H2167" s="447"/>
      <c r="I2167" s="447"/>
      <c r="J2167" s="191"/>
      <c r="K2167" s="458"/>
      <c r="L2167" s="127"/>
      <c r="M2167" s="175"/>
      <c r="N2167" s="199"/>
    </row>
    <row r="2168" spans="2:14" hidden="1">
      <c r="B2168" s="359"/>
      <c r="C2168" s="170"/>
      <c r="D2168" s="170"/>
      <c r="E2168" s="444"/>
      <c r="F2168" s="447"/>
      <c r="G2168" s="447"/>
      <c r="H2168" s="447"/>
      <c r="I2168" s="447"/>
      <c r="J2168" s="191"/>
      <c r="K2168" s="458"/>
      <c r="L2168" s="127"/>
      <c r="M2168" s="175"/>
      <c r="N2168" s="199"/>
    </row>
    <row r="2169" spans="2:14" hidden="1">
      <c r="B2169" s="359"/>
      <c r="C2169" s="170"/>
      <c r="D2169" s="170"/>
      <c r="E2169" s="444"/>
      <c r="F2169" s="447"/>
      <c r="G2169" s="447"/>
      <c r="H2169" s="447"/>
      <c r="I2169" s="447"/>
      <c r="J2169" s="191"/>
      <c r="K2169" s="458"/>
      <c r="L2169" s="127"/>
      <c r="M2169" s="175"/>
      <c r="N2169" s="199"/>
    </row>
    <row r="2170" spans="2:14" hidden="1">
      <c r="B2170" s="359"/>
      <c r="C2170" s="170"/>
      <c r="D2170" s="170"/>
      <c r="E2170" s="444"/>
      <c r="F2170" s="447"/>
      <c r="G2170" s="447"/>
      <c r="H2170" s="447"/>
      <c r="I2170" s="447"/>
      <c r="J2170" s="191"/>
      <c r="K2170" s="458"/>
      <c r="L2170" s="127"/>
      <c r="M2170" s="175"/>
      <c r="N2170" s="199"/>
    </row>
    <row r="2171" spans="2:14" hidden="1">
      <c r="B2171" s="359"/>
      <c r="C2171" s="170"/>
      <c r="D2171" s="170"/>
      <c r="E2171" s="444"/>
      <c r="F2171" s="447"/>
      <c r="G2171" s="447"/>
      <c r="H2171" s="447"/>
      <c r="I2171" s="447"/>
      <c r="J2171" s="191"/>
      <c r="K2171" s="458"/>
      <c r="L2171" s="127"/>
      <c r="M2171" s="175"/>
      <c r="N2171" s="199"/>
    </row>
    <row r="2172" spans="2:14" hidden="1">
      <c r="B2172" s="359"/>
      <c r="C2172" s="170"/>
      <c r="D2172" s="170"/>
      <c r="E2172" s="444"/>
      <c r="F2172" s="447"/>
      <c r="G2172" s="447"/>
      <c r="H2172" s="447"/>
      <c r="I2172" s="447"/>
      <c r="J2172" s="191"/>
      <c r="K2172" s="458"/>
      <c r="L2172" s="127"/>
      <c r="M2172" s="175"/>
      <c r="N2172" s="199"/>
    </row>
    <row r="2173" spans="2:14" hidden="1">
      <c r="B2173" s="359"/>
      <c r="C2173" s="170"/>
      <c r="D2173" s="170"/>
      <c r="E2173" s="444"/>
      <c r="F2173" s="447"/>
      <c r="G2173" s="447"/>
      <c r="H2173" s="447"/>
      <c r="I2173" s="447"/>
      <c r="J2173" s="191"/>
      <c r="K2173" s="458"/>
      <c r="L2173" s="127"/>
      <c r="M2173" s="175"/>
      <c r="N2173" s="199"/>
    </row>
    <row r="2174" spans="2:14" hidden="1">
      <c r="B2174" s="359"/>
      <c r="C2174" s="170"/>
      <c r="D2174" s="170"/>
      <c r="E2174" s="444"/>
      <c r="F2174" s="447"/>
      <c r="G2174" s="447"/>
      <c r="H2174" s="447"/>
      <c r="I2174" s="447"/>
      <c r="J2174" s="191"/>
      <c r="K2174" s="458"/>
      <c r="L2174" s="127"/>
      <c r="M2174" s="175"/>
      <c r="N2174" s="199"/>
    </row>
    <row r="2175" spans="2:14" hidden="1">
      <c r="B2175" s="359"/>
      <c r="C2175" s="170"/>
      <c r="D2175" s="170"/>
      <c r="E2175" s="444"/>
      <c r="F2175" s="447"/>
      <c r="G2175" s="447"/>
      <c r="H2175" s="447"/>
      <c r="I2175" s="447"/>
      <c r="J2175" s="191"/>
      <c r="K2175" s="458"/>
      <c r="L2175" s="127"/>
      <c r="M2175" s="175"/>
      <c r="N2175" s="199"/>
    </row>
    <row r="2176" spans="2:14" hidden="1">
      <c r="B2176" s="359"/>
      <c r="C2176" s="170"/>
      <c r="D2176" s="170"/>
      <c r="E2176" s="444"/>
      <c r="F2176" s="447"/>
      <c r="G2176" s="447"/>
      <c r="H2176" s="447"/>
      <c r="I2176" s="447"/>
      <c r="J2176" s="191"/>
      <c r="K2176" s="458"/>
      <c r="L2176" s="127"/>
      <c r="M2176" s="175"/>
      <c r="N2176" s="199"/>
    </row>
    <row r="2177" spans="2:14" hidden="1">
      <c r="B2177" s="359"/>
      <c r="C2177" s="170"/>
      <c r="D2177" s="170"/>
      <c r="E2177" s="444"/>
      <c r="F2177" s="447"/>
      <c r="G2177" s="447"/>
      <c r="H2177" s="447"/>
      <c r="I2177" s="447"/>
      <c r="J2177" s="191"/>
      <c r="K2177" s="458"/>
      <c r="L2177" s="127"/>
      <c r="M2177" s="175"/>
      <c r="N2177" s="199"/>
    </row>
    <row r="2178" spans="2:14" hidden="1">
      <c r="B2178" s="359"/>
      <c r="C2178" s="170"/>
      <c r="D2178" s="170"/>
      <c r="E2178" s="444"/>
      <c r="F2178" s="447"/>
      <c r="G2178" s="447"/>
      <c r="H2178" s="447"/>
      <c r="I2178" s="447"/>
      <c r="J2178" s="191"/>
      <c r="K2178" s="458"/>
      <c r="L2178" s="127"/>
      <c r="M2178" s="175"/>
      <c r="N2178" s="199"/>
    </row>
    <row r="2179" spans="2:14" hidden="1">
      <c r="B2179" s="359"/>
      <c r="C2179" s="170"/>
      <c r="D2179" s="170"/>
      <c r="E2179" s="444"/>
      <c r="F2179" s="447"/>
      <c r="G2179" s="447"/>
      <c r="H2179" s="447"/>
      <c r="I2179" s="447"/>
      <c r="J2179" s="191"/>
      <c r="K2179" s="458"/>
      <c r="L2179" s="127"/>
      <c r="M2179" s="175"/>
      <c r="N2179" s="199"/>
    </row>
    <row r="2180" spans="2:14" hidden="1">
      <c r="B2180" s="359"/>
      <c r="C2180" s="170"/>
      <c r="D2180" s="170"/>
      <c r="E2180" s="444"/>
      <c r="F2180" s="447"/>
      <c r="G2180" s="447"/>
      <c r="H2180" s="447"/>
      <c r="I2180" s="447"/>
      <c r="J2180" s="191"/>
      <c r="K2180" s="458"/>
      <c r="L2180" s="127"/>
      <c r="M2180" s="175"/>
      <c r="N2180" s="199"/>
    </row>
    <row r="2181" spans="2:14" hidden="1">
      <c r="B2181" s="359"/>
      <c r="C2181" s="170"/>
      <c r="D2181" s="170"/>
      <c r="E2181" s="444"/>
      <c r="F2181" s="447"/>
      <c r="G2181" s="447"/>
      <c r="H2181" s="447"/>
      <c r="I2181" s="447"/>
      <c r="J2181" s="191"/>
      <c r="K2181" s="458"/>
      <c r="L2181" s="127"/>
      <c r="M2181" s="175"/>
      <c r="N2181" s="199"/>
    </row>
    <row r="2182" spans="2:14" hidden="1">
      <c r="B2182" s="359"/>
      <c r="C2182" s="170"/>
      <c r="D2182" s="170"/>
      <c r="E2182" s="444"/>
      <c r="F2182" s="447"/>
      <c r="G2182" s="447"/>
      <c r="H2182" s="447"/>
      <c r="I2182" s="447"/>
      <c r="J2182" s="191"/>
      <c r="K2182" s="458"/>
      <c r="L2182" s="127"/>
      <c r="M2182" s="175"/>
      <c r="N2182" s="199"/>
    </row>
    <row r="2183" spans="2:14" hidden="1">
      <c r="B2183" s="359"/>
      <c r="C2183" s="170"/>
      <c r="D2183" s="170"/>
      <c r="E2183" s="444"/>
      <c r="F2183" s="447"/>
      <c r="G2183" s="447"/>
      <c r="H2183" s="447"/>
      <c r="I2183" s="447"/>
      <c r="J2183" s="191"/>
      <c r="K2183" s="458"/>
      <c r="L2183" s="127"/>
      <c r="M2183" s="175"/>
      <c r="N2183" s="199"/>
    </row>
    <row r="2184" spans="2:14" hidden="1">
      <c r="B2184" s="359"/>
      <c r="C2184" s="170"/>
      <c r="D2184" s="170"/>
      <c r="E2184" s="444"/>
      <c r="F2184" s="447"/>
      <c r="G2184" s="447"/>
      <c r="H2184" s="447"/>
      <c r="I2184" s="447"/>
      <c r="J2184" s="191"/>
      <c r="K2184" s="458"/>
      <c r="L2184" s="127"/>
      <c r="M2184" s="175"/>
      <c r="N2184" s="199"/>
    </row>
    <row r="2185" spans="2:14" hidden="1">
      <c r="B2185" s="359"/>
      <c r="C2185" s="170"/>
      <c r="D2185" s="170"/>
      <c r="E2185" s="444"/>
      <c r="F2185" s="447"/>
      <c r="G2185" s="447"/>
      <c r="H2185" s="447"/>
      <c r="I2185" s="447"/>
      <c r="J2185" s="191"/>
      <c r="K2185" s="458"/>
      <c r="L2185" s="127"/>
      <c r="M2185" s="175"/>
      <c r="N2185" s="199"/>
    </row>
    <row r="2186" spans="2:14" hidden="1">
      <c r="B2186" s="359"/>
      <c r="C2186" s="170"/>
      <c r="D2186" s="170"/>
      <c r="E2186" s="444"/>
      <c r="F2186" s="447"/>
      <c r="G2186" s="447"/>
      <c r="H2186" s="447"/>
      <c r="I2186" s="447"/>
      <c r="J2186" s="191"/>
      <c r="K2186" s="458"/>
      <c r="L2186" s="127"/>
      <c r="M2186" s="175"/>
      <c r="N2186" s="199"/>
    </row>
    <row r="2187" spans="2:14" hidden="1">
      <c r="B2187" s="359"/>
      <c r="C2187" s="170"/>
      <c r="D2187" s="170"/>
      <c r="E2187" s="444"/>
      <c r="F2187" s="447"/>
      <c r="G2187" s="447"/>
      <c r="H2187" s="447"/>
      <c r="I2187" s="447"/>
      <c r="J2187" s="191"/>
      <c r="K2187" s="458"/>
      <c r="L2187" s="127"/>
      <c r="M2187" s="175"/>
      <c r="N2187" s="199"/>
    </row>
    <row r="2188" spans="2:14" hidden="1">
      <c r="B2188" s="359"/>
      <c r="C2188" s="170"/>
      <c r="D2188" s="170"/>
      <c r="E2188" s="444"/>
      <c r="F2188" s="447"/>
      <c r="G2188" s="447"/>
      <c r="H2188" s="447"/>
      <c r="I2188" s="447"/>
      <c r="J2188" s="191"/>
      <c r="K2188" s="458"/>
      <c r="L2188" s="127"/>
      <c r="M2188" s="175"/>
      <c r="N2188" s="199"/>
    </row>
    <row r="2189" spans="2:14" hidden="1">
      <c r="B2189" s="359"/>
      <c r="C2189" s="170"/>
      <c r="D2189" s="170"/>
      <c r="E2189" s="444"/>
      <c r="F2189" s="447"/>
      <c r="G2189" s="447"/>
      <c r="H2189" s="447"/>
      <c r="I2189" s="447"/>
      <c r="J2189" s="191"/>
      <c r="K2189" s="458"/>
      <c r="L2189" s="127"/>
      <c r="M2189" s="175"/>
      <c r="N2189" s="199"/>
    </row>
    <row r="2190" spans="2:14" hidden="1">
      <c r="B2190" s="359"/>
      <c r="C2190" s="170"/>
      <c r="D2190" s="170"/>
      <c r="E2190" s="444"/>
      <c r="F2190" s="447"/>
      <c r="G2190" s="447"/>
      <c r="H2190" s="447"/>
      <c r="I2190" s="447"/>
      <c r="J2190" s="191"/>
      <c r="K2190" s="458"/>
      <c r="L2190" s="127"/>
      <c r="M2190" s="175"/>
      <c r="N2190" s="199"/>
    </row>
    <row r="2191" spans="2:14" hidden="1">
      <c r="B2191" s="359"/>
      <c r="C2191" s="170"/>
      <c r="D2191" s="170"/>
      <c r="E2191" s="444"/>
      <c r="F2191" s="447"/>
      <c r="G2191" s="447"/>
      <c r="H2191" s="447"/>
      <c r="I2191" s="447"/>
      <c r="J2191" s="191"/>
      <c r="K2191" s="458"/>
      <c r="L2191" s="127"/>
      <c r="M2191" s="175"/>
      <c r="N2191" s="199"/>
    </row>
    <row r="2192" spans="2:14" hidden="1">
      <c r="B2192" s="359"/>
      <c r="C2192" s="170"/>
      <c r="D2192" s="170"/>
      <c r="E2192" s="444"/>
      <c r="F2192" s="447"/>
      <c r="G2192" s="447"/>
      <c r="H2192" s="447"/>
      <c r="I2192" s="447"/>
      <c r="J2192" s="191"/>
      <c r="K2192" s="458"/>
      <c r="L2192" s="127"/>
      <c r="M2192" s="175"/>
      <c r="N2192" s="199"/>
    </row>
    <row r="2193" spans="2:14" hidden="1">
      <c r="B2193" s="359"/>
      <c r="C2193" s="170"/>
      <c r="D2193" s="170"/>
      <c r="E2193" s="444"/>
      <c r="F2193" s="447"/>
      <c r="G2193" s="447"/>
      <c r="H2193" s="447"/>
      <c r="I2193" s="447"/>
      <c r="J2193" s="191"/>
      <c r="K2193" s="458"/>
      <c r="L2193" s="127"/>
      <c r="M2193" s="175"/>
      <c r="N2193" s="199"/>
    </row>
    <row r="2194" spans="2:14" hidden="1">
      <c r="B2194" s="359"/>
      <c r="C2194" s="170"/>
      <c r="D2194" s="170"/>
      <c r="E2194" s="444"/>
      <c r="F2194" s="447"/>
      <c r="G2194" s="447"/>
      <c r="H2194" s="447"/>
      <c r="I2194" s="447"/>
      <c r="J2194" s="191"/>
      <c r="K2194" s="458"/>
      <c r="L2194" s="127"/>
      <c r="M2194" s="175"/>
      <c r="N2194" s="199"/>
    </row>
    <row r="2195" spans="2:14" hidden="1">
      <c r="B2195" s="359"/>
      <c r="C2195" s="170"/>
      <c r="D2195" s="170"/>
      <c r="E2195" s="444"/>
      <c r="F2195" s="447"/>
      <c r="G2195" s="447"/>
      <c r="H2195" s="447"/>
      <c r="I2195" s="447"/>
      <c r="J2195" s="191"/>
      <c r="K2195" s="458"/>
      <c r="L2195" s="127"/>
      <c r="M2195" s="175"/>
      <c r="N2195" s="199"/>
    </row>
    <row r="2196" spans="2:14" hidden="1">
      <c r="B2196" s="359"/>
      <c r="C2196" s="170"/>
      <c r="D2196" s="170"/>
      <c r="E2196" s="444"/>
      <c r="F2196" s="447"/>
      <c r="G2196" s="447"/>
      <c r="H2196" s="447"/>
      <c r="I2196" s="447"/>
      <c r="J2196" s="191"/>
      <c r="K2196" s="458"/>
      <c r="L2196" s="127"/>
      <c r="M2196" s="175"/>
      <c r="N2196" s="199"/>
    </row>
    <row r="2197" spans="2:14" hidden="1">
      <c r="B2197" s="359"/>
      <c r="C2197" s="170"/>
      <c r="D2197" s="170"/>
      <c r="E2197" s="444"/>
      <c r="F2197" s="447"/>
      <c r="G2197" s="447"/>
      <c r="H2197" s="447"/>
      <c r="I2197" s="447"/>
      <c r="J2197" s="191"/>
      <c r="K2197" s="458"/>
      <c r="L2197" s="127"/>
      <c r="M2197" s="175"/>
      <c r="N2197" s="199"/>
    </row>
    <row r="2198" spans="2:14" hidden="1">
      <c r="B2198" s="359"/>
      <c r="C2198" s="170"/>
      <c r="D2198" s="170"/>
      <c r="E2198" s="444"/>
      <c r="F2198" s="447"/>
      <c r="G2198" s="447"/>
      <c r="H2198" s="447"/>
      <c r="I2198" s="447"/>
      <c r="J2198" s="191"/>
      <c r="K2198" s="458"/>
      <c r="L2198" s="127"/>
      <c r="M2198" s="175"/>
      <c r="N2198" s="199"/>
    </row>
    <row r="2199" spans="2:14" hidden="1">
      <c r="B2199" s="359"/>
      <c r="C2199" s="170"/>
      <c r="D2199" s="170"/>
      <c r="E2199" s="444"/>
      <c r="F2199" s="447"/>
      <c r="G2199" s="447"/>
      <c r="H2199" s="447"/>
      <c r="I2199" s="447"/>
      <c r="J2199" s="191"/>
      <c r="K2199" s="458"/>
      <c r="L2199" s="127"/>
      <c r="M2199" s="175"/>
      <c r="N2199" s="199"/>
    </row>
    <row r="2200" spans="2:14" hidden="1">
      <c r="B2200" s="359"/>
      <c r="C2200" s="170"/>
      <c r="D2200" s="170"/>
      <c r="E2200" s="444"/>
      <c r="F2200" s="447"/>
      <c r="G2200" s="447"/>
      <c r="H2200" s="447"/>
      <c r="I2200" s="447"/>
      <c r="J2200" s="191"/>
      <c r="K2200" s="458"/>
      <c r="L2200" s="127"/>
      <c r="M2200" s="175"/>
      <c r="N2200" s="199"/>
    </row>
    <row r="2201" spans="2:14" hidden="1">
      <c r="B2201" s="359"/>
      <c r="C2201" s="170"/>
      <c r="D2201" s="170"/>
      <c r="E2201" s="444"/>
      <c r="F2201" s="447"/>
      <c r="G2201" s="447"/>
      <c r="H2201" s="447"/>
      <c r="I2201" s="447"/>
      <c r="J2201" s="191"/>
      <c r="K2201" s="458"/>
      <c r="L2201" s="127"/>
      <c r="M2201" s="175"/>
      <c r="N2201" s="199"/>
    </row>
    <row r="2202" spans="2:14" hidden="1">
      <c r="B2202" s="359"/>
      <c r="C2202" s="170"/>
      <c r="D2202" s="170"/>
      <c r="E2202" s="444"/>
      <c r="F2202" s="447"/>
      <c r="G2202" s="447"/>
      <c r="H2202" s="447"/>
      <c r="I2202" s="447"/>
      <c r="J2202" s="191"/>
      <c r="K2202" s="458"/>
      <c r="L2202" s="127"/>
      <c r="M2202" s="175"/>
      <c r="N2202" s="199"/>
    </row>
    <row r="2203" spans="2:14" hidden="1">
      <c r="B2203" s="359"/>
      <c r="C2203" s="170"/>
      <c r="D2203" s="170"/>
      <c r="E2203" s="444"/>
      <c r="F2203" s="447"/>
      <c r="G2203" s="447"/>
      <c r="H2203" s="447"/>
      <c r="I2203" s="447"/>
      <c r="J2203" s="191"/>
      <c r="K2203" s="458"/>
      <c r="L2203" s="127"/>
      <c r="M2203" s="175"/>
      <c r="N2203" s="199"/>
    </row>
    <row r="2204" spans="2:14" hidden="1">
      <c r="B2204" s="359"/>
      <c r="C2204" s="170"/>
      <c r="D2204" s="170"/>
      <c r="E2204" s="444"/>
      <c r="F2204" s="447"/>
      <c r="G2204" s="447"/>
      <c r="H2204" s="447"/>
      <c r="I2204" s="447"/>
      <c r="J2204" s="191"/>
      <c r="K2204" s="458"/>
      <c r="L2204" s="127"/>
      <c r="M2204" s="175"/>
      <c r="N2204" s="199"/>
    </row>
    <row r="2205" spans="2:14" hidden="1">
      <c r="B2205" s="359"/>
      <c r="C2205" s="170"/>
      <c r="D2205" s="170"/>
      <c r="E2205" s="444"/>
      <c r="F2205" s="447"/>
      <c r="G2205" s="447"/>
      <c r="H2205" s="447"/>
      <c r="I2205" s="447"/>
      <c r="J2205" s="191"/>
      <c r="K2205" s="458"/>
      <c r="L2205" s="127"/>
      <c r="M2205" s="175"/>
      <c r="N2205" s="199"/>
    </row>
    <row r="2206" spans="2:14" hidden="1">
      <c r="B2206" s="359"/>
      <c r="C2206" s="170"/>
      <c r="D2206" s="170"/>
      <c r="E2206" s="444"/>
      <c r="F2206" s="447"/>
      <c r="G2206" s="447"/>
      <c r="H2206" s="447"/>
      <c r="I2206" s="447"/>
      <c r="J2206" s="191"/>
      <c r="K2206" s="458"/>
      <c r="L2206" s="127"/>
      <c r="M2206" s="175"/>
      <c r="N2206" s="199"/>
    </row>
    <row r="2207" spans="2:14" hidden="1">
      <c r="B2207" s="359"/>
      <c r="C2207" s="170"/>
      <c r="D2207" s="170"/>
      <c r="E2207" s="444"/>
      <c r="F2207" s="447"/>
      <c r="G2207" s="447"/>
      <c r="H2207" s="447"/>
      <c r="I2207" s="447"/>
      <c r="J2207" s="191"/>
      <c r="K2207" s="458"/>
      <c r="L2207" s="127"/>
      <c r="M2207" s="175"/>
      <c r="N2207" s="199"/>
    </row>
    <row r="2208" spans="2:14" hidden="1">
      <c r="B2208" s="359"/>
      <c r="C2208" s="170"/>
      <c r="D2208" s="170"/>
      <c r="E2208" s="444"/>
      <c r="F2208" s="447"/>
      <c r="G2208" s="447"/>
      <c r="H2208" s="447"/>
      <c r="I2208" s="447"/>
      <c r="J2208" s="191"/>
      <c r="K2208" s="458"/>
      <c r="L2208" s="127"/>
      <c r="M2208" s="175"/>
      <c r="N2208" s="199"/>
    </row>
    <row r="2209" spans="2:14" hidden="1">
      <c r="B2209" s="359"/>
      <c r="C2209" s="170"/>
      <c r="D2209" s="170"/>
      <c r="E2209" s="444"/>
      <c r="F2209" s="447"/>
      <c r="G2209" s="447"/>
      <c r="H2209" s="447"/>
      <c r="I2209" s="447"/>
      <c r="J2209" s="191"/>
      <c r="K2209" s="458"/>
      <c r="L2209" s="127"/>
      <c r="M2209" s="175"/>
      <c r="N2209" s="199"/>
    </row>
    <row r="2210" spans="2:14" hidden="1">
      <c r="B2210" s="359"/>
      <c r="C2210" s="170"/>
      <c r="D2210" s="170"/>
      <c r="E2210" s="444"/>
      <c r="F2210" s="447"/>
      <c r="G2210" s="447"/>
      <c r="H2210" s="447"/>
      <c r="I2210" s="447"/>
      <c r="J2210" s="191"/>
      <c r="K2210" s="458"/>
      <c r="L2210" s="127"/>
      <c r="M2210" s="175"/>
      <c r="N2210" s="199"/>
    </row>
    <row r="2211" spans="2:14" hidden="1">
      <c r="B2211" s="359"/>
      <c r="C2211" s="170"/>
      <c r="D2211" s="170"/>
      <c r="E2211" s="444"/>
      <c r="F2211" s="447"/>
      <c r="G2211" s="447"/>
      <c r="H2211" s="447"/>
      <c r="I2211" s="447"/>
      <c r="J2211" s="191"/>
      <c r="K2211" s="458"/>
      <c r="L2211" s="127"/>
      <c r="M2211" s="175"/>
      <c r="N2211" s="199"/>
    </row>
    <row r="2212" spans="2:14" hidden="1">
      <c r="B2212" s="359"/>
      <c r="C2212" s="170"/>
      <c r="D2212" s="170"/>
      <c r="E2212" s="444"/>
      <c r="F2212" s="447"/>
      <c r="G2212" s="447"/>
      <c r="H2212" s="447"/>
      <c r="I2212" s="447"/>
      <c r="J2212" s="191"/>
      <c r="K2212" s="458"/>
      <c r="L2212" s="127"/>
      <c r="M2212" s="175"/>
      <c r="N2212" s="199"/>
    </row>
    <row r="2213" spans="2:14" hidden="1">
      <c r="B2213" s="359"/>
      <c r="C2213" s="170"/>
      <c r="D2213" s="170"/>
      <c r="E2213" s="444"/>
      <c r="F2213" s="447"/>
      <c r="G2213" s="447"/>
      <c r="H2213" s="447"/>
      <c r="I2213" s="447"/>
      <c r="J2213" s="191"/>
      <c r="K2213" s="458"/>
      <c r="L2213" s="127"/>
      <c r="M2213" s="175"/>
      <c r="N2213" s="199"/>
    </row>
    <row r="2214" spans="2:14" hidden="1">
      <c r="B2214" s="359"/>
      <c r="C2214" s="170"/>
      <c r="D2214" s="170"/>
      <c r="E2214" s="444"/>
      <c r="F2214" s="447"/>
      <c r="G2214" s="447"/>
      <c r="H2214" s="447"/>
      <c r="I2214" s="447"/>
      <c r="J2214" s="191"/>
      <c r="K2214" s="458"/>
      <c r="L2214" s="127"/>
      <c r="M2214" s="175"/>
      <c r="N2214" s="199"/>
    </row>
    <row r="2215" spans="2:14" hidden="1">
      <c r="B2215" s="359"/>
      <c r="C2215" s="170"/>
      <c r="D2215" s="170"/>
      <c r="E2215" s="444"/>
      <c r="F2215" s="447"/>
      <c r="G2215" s="447"/>
      <c r="H2215" s="447"/>
      <c r="I2215" s="447"/>
      <c r="J2215" s="191"/>
      <c r="K2215" s="458"/>
      <c r="L2215" s="127"/>
      <c r="M2215" s="175"/>
      <c r="N2215" s="199"/>
    </row>
    <row r="2216" spans="2:14" hidden="1">
      <c r="B2216" s="359"/>
      <c r="C2216" s="170"/>
      <c r="D2216" s="170"/>
      <c r="E2216" s="444"/>
      <c r="F2216" s="447"/>
      <c r="G2216" s="447"/>
      <c r="H2216" s="447"/>
      <c r="I2216" s="447"/>
      <c r="J2216" s="191"/>
      <c r="K2216" s="458"/>
      <c r="L2216" s="127"/>
      <c r="M2216" s="175"/>
      <c r="N2216" s="199"/>
    </row>
    <row r="2217" spans="2:14" hidden="1">
      <c r="B2217" s="359"/>
      <c r="C2217" s="170"/>
      <c r="D2217" s="170"/>
      <c r="E2217" s="444"/>
      <c r="F2217" s="447"/>
      <c r="G2217" s="447"/>
      <c r="H2217" s="447"/>
      <c r="I2217" s="447"/>
      <c r="J2217" s="191"/>
      <c r="K2217" s="458"/>
      <c r="L2217" s="127"/>
      <c r="M2217" s="175"/>
      <c r="N2217" s="199"/>
    </row>
    <row r="2218" spans="2:14" hidden="1">
      <c r="B2218" s="359"/>
      <c r="C2218" s="170"/>
      <c r="D2218" s="170"/>
      <c r="E2218" s="444"/>
      <c r="F2218" s="447"/>
      <c r="G2218" s="447"/>
      <c r="H2218" s="447"/>
      <c r="I2218" s="447"/>
      <c r="J2218" s="191"/>
      <c r="K2218" s="458"/>
      <c r="L2218" s="127"/>
      <c r="M2218" s="175"/>
      <c r="N2218" s="199"/>
    </row>
    <row r="2219" spans="2:14" hidden="1">
      <c r="B2219" s="359"/>
      <c r="C2219" s="170"/>
      <c r="D2219" s="170"/>
      <c r="E2219" s="444"/>
      <c r="F2219" s="447"/>
      <c r="G2219" s="447"/>
      <c r="H2219" s="447"/>
      <c r="I2219" s="447"/>
      <c r="J2219" s="191"/>
      <c r="K2219" s="458"/>
      <c r="L2219" s="127"/>
      <c r="M2219" s="175"/>
      <c r="N2219" s="199"/>
    </row>
    <row r="2220" spans="2:14" hidden="1">
      <c r="B2220" s="359"/>
      <c r="C2220" s="170"/>
      <c r="D2220" s="170"/>
      <c r="E2220" s="444"/>
      <c r="F2220" s="447"/>
      <c r="G2220" s="447"/>
      <c r="H2220" s="447"/>
      <c r="I2220" s="447"/>
      <c r="J2220" s="191"/>
      <c r="K2220" s="458"/>
      <c r="L2220" s="127"/>
      <c r="M2220" s="175"/>
      <c r="N2220" s="199"/>
    </row>
    <row r="2221" spans="2:14" hidden="1">
      <c r="B2221" s="359"/>
      <c r="C2221" s="170"/>
      <c r="D2221" s="170"/>
      <c r="E2221" s="444"/>
      <c r="F2221" s="447"/>
      <c r="G2221" s="447"/>
      <c r="H2221" s="447"/>
      <c r="I2221" s="447"/>
      <c r="J2221" s="191"/>
      <c r="K2221" s="458"/>
      <c r="L2221" s="127"/>
      <c r="M2221" s="175"/>
      <c r="N2221" s="199"/>
    </row>
    <row r="2222" spans="2:14" hidden="1">
      <c r="B2222" s="359"/>
      <c r="C2222" s="170"/>
      <c r="D2222" s="170"/>
      <c r="E2222" s="444"/>
      <c r="F2222" s="447"/>
      <c r="G2222" s="447"/>
      <c r="H2222" s="447"/>
      <c r="I2222" s="447"/>
      <c r="J2222" s="191"/>
      <c r="K2222" s="458"/>
      <c r="L2222" s="127"/>
      <c r="M2222" s="175"/>
      <c r="N2222" s="199"/>
    </row>
    <row r="2223" spans="2:14" hidden="1">
      <c r="B2223" s="359"/>
      <c r="C2223" s="170"/>
      <c r="D2223" s="170"/>
      <c r="E2223" s="444"/>
      <c r="F2223" s="447"/>
      <c r="G2223" s="447"/>
      <c r="H2223" s="447"/>
      <c r="I2223" s="447"/>
      <c r="J2223" s="191"/>
      <c r="K2223" s="458"/>
      <c r="L2223" s="127"/>
      <c r="M2223" s="175"/>
      <c r="N2223" s="199"/>
    </row>
    <row r="2224" spans="2:14" hidden="1">
      <c r="B2224" s="359"/>
      <c r="C2224" s="170"/>
      <c r="D2224" s="170"/>
      <c r="E2224" s="444"/>
      <c r="F2224" s="447"/>
      <c r="G2224" s="447"/>
      <c r="H2224" s="447"/>
      <c r="I2224" s="447"/>
      <c r="J2224" s="191"/>
      <c r="K2224" s="458"/>
      <c r="L2224" s="127"/>
      <c r="M2224" s="175"/>
      <c r="N2224" s="199"/>
    </row>
    <row r="2225" spans="1:14" hidden="1">
      <c r="B2225" s="359"/>
      <c r="C2225" s="170"/>
      <c r="D2225" s="170"/>
      <c r="E2225" s="444"/>
      <c r="F2225" s="447"/>
      <c r="G2225" s="447"/>
      <c r="H2225" s="447"/>
      <c r="I2225" s="447"/>
      <c r="J2225" s="191"/>
      <c r="K2225" s="458"/>
      <c r="L2225" s="127"/>
      <c r="M2225" s="175"/>
      <c r="N2225" s="199"/>
    </row>
    <row r="2226" spans="1:14" s="268" customFormat="1" hidden="1">
      <c r="B2226" s="366"/>
      <c r="C2226" s="174"/>
      <c r="D2226" s="174"/>
      <c r="E2226" s="219"/>
      <c r="F2226" s="127"/>
      <c r="G2226" s="127"/>
      <c r="H2226" s="127"/>
      <c r="I2226" s="127"/>
      <c r="J2226" s="269"/>
      <c r="K2226" s="458"/>
      <c r="L2226" s="127"/>
      <c r="M2226" s="222"/>
      <c r="N2226" s="267"/>
    </row>
    <row r="2227" spans="1:14" s="268" customFormat="1" hidden="1">
      <c r="B2227" s="366"/>
      <c r="C2227" s="174"/>
      <c r="D2227" s="174"/>
      <c r="E2227" s="225"/>
      <c r="F2227" s="127"/>
      <c r="G2227" s="127"/>
      <c r="H2227" s="127"/>
      <c r="I2227" s="127"/>
      <c r="J2227" s="269"/>
      <c r="K2227" s="458"/>
      <c r="L2227" s="127"/>
      <c r="M2227" s="222"/>
      <c r="N2227" s="267"/>
    </row>
    <row r="2228" spans="1:14" ht="13.5" hidden="1" thickBot="1">
      <c r="B2228" s="358"/>
      <c r="C2228" s="64"/>
      <c r="D2228" s="64"/>
      <c r="E2228" s="200"/>
      <c r="F2228" s="92"/>
      <c r="G2228" s="92"/>
      <c r="H2228" s="92"/>
      <c r="I2228" s="92"/>
      <c r="J2228" s="191"/>
      <c r="K2228" s="459"/>
      <c r="L2228" s="121"/>
      <c r="M2228" s="192"/>
      <c r="N2228" s="193"/>
    </row>
    <row r="2229" spans="1:14" ht="13.5" thickBot="1">
      <c r="A2229" s="657" t="s">
        <v>6467</v>
      </c>
      <c r="B2229" s="359"/>
      <c r="C2229" s="170"/>
      <c r="D2229" s="170"/>
      <c r="E2229" s="685" t="s">
        <v>6684</v>
      </c>
      <c r="F2229" s="686"/>
      <c r="G2229" s="686"/>
      <c r="H2229" s="686"/>
      <c r="I2229" s="686"/>
      <c r="J2229" s="687"/>
      <c r="K2229" s="458"/>
      <c r="L2229" s="127"/>
      <c r="M2229" s="175"/>
      <c r="N2229" s="199"/>
    </row>
    <row r="2230" spans="1:14">
      <c r="B2230" s="358"/>
      <c r="C2230" s="64"/>
      <c r="D2230" s="64"/>
      <c r="E2230" s="200"/>
      <c r="F2230" s="92"/>
      <c r="G2230" s="92"/>
      <c r="H2230" s="92"/>
      <c r="I2230" s="92"/>
      <c r="J2230" s="191"/>
      <c r="K2230" s="459"/>
      <c r="L2230" s="121"/>
      <c r="M2230" s="192"/>
      <c r="N2230" s="193"/>
    </row>
    <row r="2231" spans="1:14" ht="15">
      <c r="B2231" s="362"/>
      <c r="C2231" s="64"/>
      <c r="D2231" s="64"/>
      <c r="E2231" s="676" t="s">
        <v>13667</v>
      </c>
      <c r="F2231" s="677"/>
      <c r="G2231" s="678"/>
      <c r="H2231" s="246"/>
      <c r="I2231" s="247"/>
      <c r="J2231" s="248"/>
      <c r="K2231" s="458"/>
      <c r="L2231" s="127"/>
      <c r="M2231" s="175"/>
      <c r="N2231" s="199"/>
    </row>
    <row r="2232" spans="1:14">
      <c r="B2232" s="358"/>
      <c r="C2232" s="142" t="s">
        <v>12509</v>
      </c>
      <c r="D2232" s="64" t="s">
        <v>11</v>
      </c>
      <c r="E2232" s="251" t="s">
        <v>13678</v>
      </c>
      <c r="F2232" s="606"/>
      <c r="G2232" s="606"/>
      <c r="H2232" s="606"/>
      <c r="I2232" s="606"/>
      <c r="J2232" s="191"/>
      <c r="K2232" s="459"/>
      <c r="L2232" s="594"/>
      <c r="M2232" s="192"/>
      <c r="N2232" s="193"/>
    </row>
    <row r="2233" spans="1:14">
      <c r="B2233" s="358"/>
      <c r="C2233" s="64"/>
      <c r="D2233" s="64"/>
      <c r="E2233" s="593"/>
      <c r="F2233" s="606" t="s">
        <v>6103</v>
      </c>
      <c r="G2233" s="606" t="s">
        <v>6104</v>
      </c>
      <c r="H2233" s="606" t="s">
        <v>6105</v>
      </c>
      <c r="I2233" s="606" t="s">
        <v>13668</v>
      </c>
      <c r="J2233" s="191"/>
      <c r="K2233" s="463">
        <f>SUM(K2234:K2234)</f>
        <v>92.8</v>
      </c>
      <c r="L2233" s="594" t="s">
        <v>28</v>
      </c>
      <c r="M2233" s="617">
        <f>0.25*0.25*3.14*I2234*G2234*H2234</f>
        <v>3.6424000000000007</v>
      </c>
      <c r="N2233" s="193"/>
    </row>
    <row r="2234" spans="1:14">
      <c r="B2234" s="358"/>
      <c r="C2234" s="64"/>
      <c r="D2234" s="64"/>
      <c r="E2234" s="593"/>
      <c r="F2234" s="133">
        <v>1</v>
      </c>
      <c r="G2234" s="266">
        <f>(F2294)/2.5</f>
        <v>46.4</v>
      </c>
      <c r="H2234" s="605">
        <v>2</v>
      </c>
      <c r="I2234" s="133">
        <v>0.2</v>
      </c>
      <c r="J2234" s="191"/>
      <c r="K2234" s="132">
        <f>H2234*G2234*F2234</f>
        <v>92.8</v>
      </c>
      <c r="L2234" s="594"/>
      <c r="M2234" s="192"/>
      <c r="N2234" s="193"/>
    </row>
    <row r="2235" spans="1:14" hidden="1">
      <c r="B2235" s="358"/>
      <c r="C2235" s="64"/>
      <c r="D2235" s="64"/>
      <c r="E2235" s="206"/>
      <c r="F2235" s="606">
        <v>1</v>
      </c>
      <c r="G2235" s="606"/>
      <c r="H2235" s="606"/>
      <c r="I2235" s="606"/>
      <c r="J2235" s="191"/>
      <c r="K2235" s="132"/>
      <c r="L2235" s="594"/>
      <c r="M2235" s="192"/>
      <c r="N2235" s="193"/>
    </row>
    <row r="2236" spans="1:14">
      <c r="B2236" s="358"/>
      <c r="C2236" s="64"/>
      <c r="D2236" s="64"/>
      <c r="E2236" s="206"/>
      <c r="F2236" s="606"/>
      <c r="G2236" s="606"/>
      <c r="H2236" s="606"/>
      <c r="I2236" s="606"/>
      <c r="J2236" s="191"/>
      <c r="K2236" s="132"/>
      <c r="L2236" s="594"/>
      <c r="M2236" s="192"/>
      <c r="N2236" s="193"/>
    </row>
    <row r="2237" spans="1:14" ht="26.25" customHeight="1">
      <c r="B2237" s="358"/>
      <c r="C2237" s="64">
        <v>95583</v>
      </c>
      <c r="D2237" s="64" t="s">
        <v>11</v>
      </c>
      <c r="E2237" s="673" t="str">
        <f>IFERROR(VLOOKUP($C2237,'[2]2-SINAPI OUTUBRO 2017'!$A$1:$D$11396,2,0),IFERROR(VLOOKUP($C2237,'[2]3-COMPO.ADM.PRF '!$B$11:$I$807,4,0),""))</f>
        <v>MONTAGEM DE ARMADURA TRANSVERSAL DE ESTACAS DE SEÇÃO CIRCULAR, DIÂMETRO = 5,0 MM. AF_11/2016</v>
      </c>
      <c r="F2237" s="674"/>
      <c r="G2237" s="674"/>
      <c r="H2237" s="674"/>
      <c r="I2237" s="674"/>
      <c r="J2237" s="675"/>
      <c r="K2237" s="460">
        <f>SUM(K2239:K2241)</f>
        <v>38.571741160000009</v>
      </c>
      <c r="L2237" s="594" t="s">
        <v>34</v>
      </c>
      <c r="M2237" s="192"/>
      <c r="N2237" s="193"/>
    </row>
    <row r="2238" spans="1:14" ht="15" customHeight="1">
      <c r="B2238" s="358"/>
      <c r="C2238" s="64"/>
      <c r="D2238" s="64"/>
      <c r="E2238" s="593"/>
      <c r="F2238" s="606"/>
      <c r="G2238" s="606"/>
      <c r="H2238" s="606" t="s">
        <v>6441</v>
      </c>
      <c r="I2238" s="102">
        <f>K2240/M2233</f>
        <v>10.589650000000001</v>
      </c>
      <c r="J2238" s="191"/>
      <c r="K2238" s="459"/>
      <c r="L2238" s="594"/>
      <c r="M2238" s="192"/>
      <c r="N2238" s="193"/>
    </row>
    <row r="2239" spans="1:14">
      <c r="B2239" s="358"/>
      <c r="C2239" s="64"/>
      <c r="D2239" s="64"/>
      <c r="E2239" s="148" t="s">
        <v>6700</v>
      </c>
      <c r="F2239" s="607" t="s">
        <v>6532</v>
      </c>
      <c r="G2239" s="607" t="s">
        <v>6701</v>
      </c>
      <c r="H2239" s="112" t="s">
        <v>6440</v>
      </c>
      <c r="I2239" s="130"/>
      <c r="J2239" s="191"/>
      <c r="K2239" s="132"/>
      <c r="L2239" s="594"/>
      <c r="M2239" s="192"/>
      <c r="N2239" s="193"/>
    </row>
    <row r="2240" spans="1:14">
      <c r="B2240" s="358"/>
      <c r="C2240" s="64"/>
      <c r="D2240" s="64"/>
      <c r="E2240" s="190">
        <v>5</v>
      </c>
      <c r="F2240" s="606">
        <f>2*3.14*(I2234/2-0.03)+0.1</f>
        <v>0.53960000000000008</v>
      </c>
      <c r="G2240" s="606">
        <f>K2233/0.2</f>
        <v>463.99999999999994</v>
      </c>
      <c r="H2240" s="606">
        <f>((E2240/1000)*(E2240/1000)*3.14*0.25)*7850</f>
        <v>0.15405625000000003</v>
      </c>
      <c r="I2240" s="606"/>
      <c r="J2240" s="191"/>
      <c r="K2240" s="132">
        <f>G2240*H2240*F2240</f>
        <v>38.571741160000009</v>
      </c>
      <c r="L2240" s="594"/>
      <c r="M2240" s="192"/>
      <c r="N2240" s="193"/>
    </row>
    <row r="2241" spans="2:14" hidden="1">
      <c r="B2241" s="358"/>
      <c r="C2241" s="64"/>
      <c r="D2241" s="64"/>
      <c r="E2241" s="190"/>
      <c r="F2241" s="606">
        <f>((E2226-0.08+G2226*2)*(F2226/0.1))</f>
        <v>0</v>
      </c>
      <c r="G2241" s="606">
        <f>H2226</f>
        <v>0</v>
      </c>
      <c r="H2241" s="606">
        <f>((E2241/1000)*(E2241/1000)*3.14*0.25)*7850</f>
        <v>0</v>
      </c>
      <c r="I2241" s="606"/>
      <c r="J2241" s="191"/>
      <c r="K2241" s="132">
        <f>G2241*H2241*F2241</f>
        <v>0</v>
      </c>
      <c r="L2241" s="594"/>
      <c r="M2241" s="192"/>
      <c r="N2241" s="193"/>
    </row>
    <row r="2242" spans="2:14">
      <c r="B2242" s="358"/>
      <c r="C2242" s="64"/>
      <c r="D2242" s="64"/>
      <c r="E2242" s="593"/>
      <c r="F2242" s="606"/>
      <c r="G2242" s="606"/>
      <c r="H2242" s="606"/>
      <c r="I2242" s="102"/>
      <c r="J2242" s="191"/>
      <c r="K2242" s="463"/>
      <c r="L2242" s="594"/>
      <c r="M2242" s="192"/>
      <c r="N2242" s="193"/>
    </row>
    <row r="2243" spans="2:14">
      <c r="B2243" s="358"/>
      <c r="C2243" s="64"/>
      <c r="D2243" s="64"/>
      <c r="E2243" s="593"/>
      <c r="F2243" s="606"/>
      <c r="G2243" s="606"/>
      <c r="H2243" s="102"/>
      <c r="I2243" s="606"/>
      <c r="J2243" s="191"/>
      <c r="K2243" s="463"/>
      <c r="L2243" s="594"/>
      <c r="M2243" s="192"/>
      <c r="N2243" s="193"/>
    </row>
    <row r="2244" spans="2:14" ht="33.75" customHeight="1">
      <c r="B2244" s="358"/>
      <c r="C2244" s="64">
        <v>95577</v>
      </c>
      <c r="D2244" s="64" t="s">
        <v>11</v>
      </c>
      <c r="E2244" s="673" t="str">
        <f>IFERROR(VLOOKUP($C2244,'[2]2-SINAPI OUTUBRO 2017'!$A$1:$D$11396,2,0),IFERROR(VLOOKUP($C2244,'[2]3-COMPO.ADM.PRF '!$B$11:$I$807,4,0),""))</f>
        <v>MONTAGEM DE ARMADURA LONGITUDINAL DE ESTACAS DE SEÇÃO CIRCULAR, DIÂMETRO = 10,0 MM. AF_11/2016</v>
      </c>
      <c r="F2244" s="674"/>
      <c r="G2244" s="674"/>
      <c r="H2244" s="674"/>
      <c r="I2244" s="674"/>
      <c r="J2244" s="675"/>
      <c r="K2244" s="460">
        <f>SUM(K2247:K2248)</f>
        <v>146.39534080000001</v>
      </c>
      <c r="L2244" s="594" t="s">
        <v>34</v>
      </c>
      <c r="M2244" s="192"/>
      <c r="N2244" s="193"/>
    </row>
    <row r="2245" spans="2:14">
      <c r="B2245" s="358"/>
      <c r="C2245" s="64"/>
      <c r="D2245" s="64"/>
      <c r="E2245" s="593"/>
      <c r="F2245" s="606"/>
      <c r="G2245" s="606"/>
      <c r="H2245" s="606" t="s">
        <v>6441</v>
      </c>
      <c r="I2245" s="102">
        <f>K2247/M2233</f>
        <v>40.191999999999993</v>
      </c>
      <c r="J2245" s="191"/>
      <c r="K2245" s="459"/>
      <c r="L2245" s="594"/>
      <c r="M2245" s="192"/>
      <c r="N2245" s="193"/>
    </row>
    <row r="2246" spans="2:14">
      <c r="B2246" s="358"/>
      <c r="C2246" s="64"/>
      <c r="D2246" s="64"/>
      <c r="E2246" s="148" t="s">
        <v>6700</v>
      </c>
      <c r="F2246" s="607" t="s">
        <v>6532</v>
      </c>
      <c r="G2246" s="607" t="s">
        <v>6701</v>
      </c>
      <c r="H2246" s="112" t="s">
        <v>6440</v>
      </c>
      <c r="I2246" s="130"/>
      <c r="J2246" s="191"/>
      <c r="K2246" s="132"/>
      <c r="L2246" s="594"/>
      <c r="M2246" s="192"/>
      <c r="N2246" s="193"/>
    </row>
    <row r="2247" spans="2:14">
      <c r="B2247" s="358"/>
      <c r="C2247" s="64"/>
      <c r="D2247" s="64"/>
      <c r="E2247" s="190">
        <v>8</v>
      </c>
      <c r="F2247" s="606">
        <f>K2233</f>
        <v>92.8</v>
      </c>
      <c r="G2247" s="606">
        <v>4</v>
      </c>
      <c r="H2247" s="606">
        <f>((E2247/1000)*(E2247/1000)*3.14*0.25)*7850</f>
        <v>0.39438400000000001</v>
      </c>
      <c r="I2247" s="606"/>
      <c r="J2247" s="191"/>
      <c r="K2247" s="132">
        <f>G2247*H2247*F2247</f>
        <v>146.39534080000001</v>
      </c>
      <c r="L2247" s="594"/>
      <c r="M2247" s="192"/>
      <c r="N2247" s="193"/>
    </row>
    <row r="2248" spans="2:14" hidden="1">
      <c r="B2248" s="358"/>
      <c r="C2248" s="64"/>
      <c r="D2248" s="64"/>
      <c r="E2248" s="190"/>
      <c r="F2248" s="606"/>
      <c r="G2248" s="606"/>
      <c r="H2248" s="606"/>
      <c r="I2248" s="606"/>
      <c r="J2248" s="191"/>
      <c r="K2248" s="132">
        <f>G2248*H2248*F2248</f>
        <v>0</v>
      </c>
      <c r="L2248" s="594"/>
      <c r="M2248" s="192"/>
      <c r="N2248" s="193"/>
    </row>
    <row r="2249" spans="2:14">
      <c r="B2249" s="358"/>
      <c r="C2249" s="64"/>
      <c r="D2249" s="64"/>
      <c r="E2249" s="593"/>
      <c r="F2249" s="606"/>
      <c r="G2249" s="606"/>
      <c r="H2249" s="606"/>
      <c r="I2249" s="606"/>
      <c r="J2249" s="191"/>
      <c r="K2249" s="132"/>
      <c r="L2249" s="594"/>
      <c r="M2249" s="192"/>
      <c r="N2249" s="193"/>
    </row>
    <row r="2250" spans="2:14">
      <c r="B2250" s="358"/>
      <c r="C2250" s="64"/>
      <c r="D2250" s="64"/>
      <c r="E2250" s="593"/>
      <c r="F2250" s="606"/>
      <c r="G2250" s="606"/>
      <c r="H2250" s="606"/>
      <c r="I2250" s="606"/>
      <c r="J2250" s="191"/>
      <c r="K2250" s="132"/>
      <c r="L2250" s="594"/>
      <c r="M2250" s="192"/>
      <c r="N2250" s="193"/>
    </row>
    <row r="2251" spans="2:14">
      <c r="B2251" s="358"/>
      <c r="C2251" s="64">
        <v>95601</v>
      </c>
      <c r="D2251" s="64" t="s">
        <v>11</v>
      </c>
      <c r="E2251" s="618" t="s">
        <v>6102</v>
      </c>
      <c r="F2251" s="102"/>
      <c r="G2251" s="606"/>
      <c r="H2251" s="606"/>
      <c r="I2251" s="606"/>
      <c r="J2251" s="191"/>
      <c r="K2251" s="459"/>
      <c r="L2251" s="594"/>
      <c r="M2251" s="192"/>
      <c r="N2251" s="193"/>
    </row>
    <row r="2252" spans="2:14">
      <c r="B2252" s="358"/>
      <c r="C2252" s="64"/>
      <c r="D2252" s="64"/>
      <c r="E2252" s="593"/>
      <c r="F2252" s="606"/>
      <c r="G2252" s="606"/>
      <c r="H2252" s="606">
        <f>F2234*G2234</f>
        <v>46.4</v>
      </c>
      <c r="I2252" s="606"/>
      <c r="J2252" s="191"/>
      <c r="K2252" s="463">
        <f>H2252</f>
        <v>46.4</v>
      </c>
      <c r="L2252" s="594" t="s">
        <v>6081</v>
      </c>
      <c r="M2252" s="192"/>
      <c r="N2252" s="193"/>
    </row>
    <row r="2253" spans="2:14">
      <c r="B2253" s="358"/>
      <c r="C2253" s="64"/>
      <c r="D2253" s="64"/>
      <c r="E2253" s="593"/>
      <c r="F2253" s="606"/>
      <c r="G2253" s="606"/>
      <c r="H2253" s="606"/>
      <c r="I2253" s="606"/>
      <c r="J2253" s="191"/>
      <c r="K2253" s="132"/>
      <c r="L2253" s="594"/>
      <c r="M2253" s="192"/>
      <c r="N2253" s="193"/>
    </row>
    <row r="2254" spans="2:14">
      <c r="B2254" s="358"/>
      <c r="C2254" s="50">
        <v>72897</v>
      </c>
      <c r="D2254" s="50" t="s">
        <v>11</v>
      </c>
      <c r="E2254" s="618" t="s">
        <v>6442</v>
      </c>
      <c r="F2254" s="95"/>
      <c r="G2254" s="95"/>
      <c r="H2254" s="95"/>
      <c r="I2254" s="606"/>
      <c r="J2254" s="191"/>
      <c r="K2254" s="463">
        <f>M2233*1.3</f>
        <v>4.7351200000000011</v>
      </c>
      <c r="L2254" s="594" t="s">
        <v>98</v>
      </c>
      <c r="M2254" s="192"/>
      <c r="N2254" s="193"/>
    </row>
    <row r="2255" spans="2:14">
      <c r="B2255" s="358"/>
      <c r="C2255" s="64"/>
      <c r="D2255" s="64"/>
      <c r="E2255" s="593"/>
      <c r="F2255" s="606"/>
      <c r="G2255" s="606"/>
      <c r="H2255" s="606"/>
      <c r="I2255" s="606"/>
      <c r="J2255" s="191"/>
      <c r="K2255" s="459"/>
      <c r="L2255" s="594"/>
      <c r="M2255" s="192"/>
      <c r="N2255" s="193"/>
    </row>
    <row r="2256" spans="2:14">
      <c r="B2256" s="358"/>
      <c r="C2256" s="50">
        <v>95302</v>
      </c>
      <c r="D2256" s="64" t="s">
        <v>11</v>
      </c>
      <c r="E2256" s="603" t="s">
        <v>13669</v>
      </c>
      <c r="F2256" s="606"/>
      <c r="G2256" s="606"/>
      <c r="H2256" s="606"/>
      <c r="I2256" s="606"/>
      <c r="J2256" s="191"/>
      <c r="K2256" s="463">
        <f>K2254*20</f>
        <v>94.702400000000026</v>
      </c>
      <c r="L2256" s="106" t="s">
        <v>13677</v>
      </c>
      <c r="M2256" s="192"/>
      <c r="N2256" s="193"/>
    </row>
    <row r="2257" spans="2:14">
      <c r="B2257" s="358"/>
      <c r="C2257" s="64"/>
      <c r="D2257" s="64"/>
      <c r="E2257" s="593"/>
      <c r="F2257" s="606"/>
      <c r="G2257" s="606"/>
      <c r="H2257" s="606"/>
      <c r="I2257" s="606"/>
      <c r="J2257" s="191"/>
      <c r="K2257" s="459"/>
      <c r="L2257" s="594"/>
      <c r="M2257" s="192"/>
      <c r="N2257" s="193"/>
    </row>
    <row r="2258" spans="2:14" ht="15">
      <c r="B2258" s="358"/>
      <c r="C2258" s="64"/>
      <c r="D2258" s="64"/>
      <c r="E2258" s="676" t="s">
        <v>13670</v>
      </c>
      <c r="F2258" s="677"/>
      <c r="G2258" s="678"/>
      <c r="H2258" s="246"/>
      <c r="I2258" s="247"/>
      <c r="J2258" s="248"/>
      <c r="K2258" s="458"/>
      <c r="L2258" s="127"/>
      <c r="M2258" s="175"/>
      <c r="N2258" s="199"/>
    </row>
    <row r="2259" spans="2:14">
      <c r="B2259" s="358"/>
      <c r="C2259" s="64">
        <v>96522</v>
      </c>
      <c r="D2259" s="64" t="s">
        <v>11</v>
      </c>
      <c r="E2259" s="619" t="s">
        <v>6061</v>
      </c>
      <c r="F2259" s="101"/>
      <c r="G2259" s="101"/>
      <c r="H2259" s="101"/>
      <c r="I2259" s="101"/>
      <c r="J2259" s="231"/>
      <c r="K2259" s="465"/>
      <c r="L2259" s="594"/>
      <c r="M2259" s="192"/>
      <c r="N2259" s="193"/>
    </row>
    <row r="2260" spans="2:14">
      <c r="B2260" s="358"/>
      <c r="C2260" s="64"/>
      <c r="D2260" s="64"/>
      <c r="E2260" s="593">
        <f>E2266+0.3</f>
        <v>0.8</v>
      </c>
      <c r="F2260" s="594">
        <f>F2266+0.3</f>
        <v>0.8</v>
      </c>
      <c r="G2260" s="594">
        <f>G2266+0.03</f>
        <v>0.53</v>
      </c>
      <c r="H2260" s="606">
        <f>H2266</f>
        <v>46.4</v>
      </c>
      <c r="I2260" s="606"/>
      <c r="J2260" s="191"/>
      <c r="K2260" s="463">
        <f>E2260*F2260*G2260*H2260</f>
        <v>15.738880000000002</v>
      </c>
      <c r="L2260" s="594" t="s">
        <v>98</v>
      </c>
      <c r="M2260" s="192"/>
      <c r="N2260" s="193"/>
    </row>
    <row r="2261" spans="2:14">
      <c r="B2261" s="358"/>
      <c r="C2261" s="64"/>
      <c r="D2261" s="64"/>
      <c r="E2261" s="225"/>
      <c r="F2261" s="606"/>
      <c r="G2261" s="606"/>
      <c r="H2261" s="102"/>
      <c r="I2261" s="102"/>
      <c r="J2261" s="217"/>
      <c r="K2261" s="458"/>
      <c r="L2261" s="107"/>
      <c r="M2261" s="227"/>
      <c r="N2261" s="220"/>
    </row>
    <row r="2262" spans="2:14">
      <c r="B2262" s="358"/>
      <c r="C2262" s="64">
        <v>96617</v>
      </c>
      <c r="D2262" s="64" t="s">
        <v>11</v>
      </c>
      <c r="E2262" s="619" t="s">
        <v>6062</v>
      </c>
      <c r="F2262" s="101"/>
      <c r="G2262" s="606"/>
      <c r="H2262" s="606"/>
      <c r="I2262" s="606"/>
      <c r="J2262" s="191"/>
      <c r="K2262" s="459"/>
      <c r="L2262" s="594"/>
      <c r="M2262" s="192"/>
      <c r="N2262" s="193"/>
    </row>
    <row r="2263" spans="2:14">
      <c r="B2263" s="358"/>
      <c r="C2263" s="64"/>
      <c r="D2263" s="64"/>
      <c r="E2263" s="593">
        <f>E2260</f>
        <v>0.8</v>
      </c>
      <c r="F2263" s="606">
        <f>F2260</f>
        <v>0.8</v>
      </c>
      <c r="G2263" s="606"/>
      <c r="H2263" s="606">
        <f>H2260</f>
        <v>46.4</v>
      </c>
      <c r="I2263" s="606"/>
      <c r="J2263" s="191"/>
      <c r="K2263" s="463">
        <f>E2263*F2263*H2263</f>
        <v>29.696000000000005</v>
      </c>
      <c r="L2263" s="594" t="s">
        <v>97</v>
      </c>
      <c r="M2263" s="192"/>
      <c r="N2263" s="193"/>
    </row>
    <row r="2264" spans="2:14">
      <c r="B2264" s="358"/>
      <c r="C2264" s="64"/>
      <c r="D2264" s="64"/>
      <c r="E2264" s="593"/>
      <c r="F2264" s="606"/>
      <c r="G2264" s="606"/>
      <c r="H2264" s="606"/>
      <c r="I2264" s="606"/>
      <c r="J2264" s="191"/>
      <c r="K2264" s="459"/>
      <c r="L2264" s="594"/>
      <c r="M2264" s="192"/>
      <c r="N2264" s="193"/>
    </row>
    <row r="2265" spans="2:14">
      <c r="B2265" s="358"/>
      <c r="C2265" s="64">
        <v>94965</v>
      </c>
      <c r="D2265" s="142" t="s">
        <v>11</v>
      </c>
      <c r="E2265" s="618" t="s">
        <v>6122</v>
      </c>
      <c r="F2265" s="102"/>
      <c r="G2265" s="606"/>
      <c r="H2265" s="606"/>
      <c r="I2265" s="606"/>
      <c r="J2265" s="191"/>
      <c r="K2265" s="459"/>
      <c r="L2265" s="594"/>
      <c r="M2265" s="192"/>
      <c r="N2265" s="193"/>
    </row>
    <row r="2266" spans="2:14">
      <c r="B2266" s="358"/>
      <c r="C2266" s="64"/>
      <c r="D2266" s="64"/>
      <c r="E2266" s="190">
        <v>0.5</v>
      </c>
      <c r="F2266" s="133">
        <v>0.5</v>
      </c>
      <c r="G2266" s="133">
        <v>0.5</v>
      </c>
      <c r="H2266" s="133">
        <f>G2234</f>
        <v>46.4</v>
      </c>
      <c r="I2266" s="606"/>
      <c r="J2266" s="191"/>
      <c r="K2266" s="463">
        <f>E2266*F2266*G2266*H2266</f>
        <v>5.8</v>
      </c>
      <c r="L2266" s="594" t="s">
        <v>98</v>
      </c>
      <c r="M2266" s="192"/>
      <c r="N2266" s="193"/>
    </row>
    <row r="2267" spans="2:14">
      <c r="B2267" s="358"/>
      <c r="C2267" s="64"/>
      <c r="D2267" s="64"/>
      <c r="E2267" s="593"/>
      <c r="F2267" s="606"/>
      <c r="G2267" s="606"/>
      <c r="H2267" s="606"/>
      <c r="I2267" s="606"/>
      <c r="J2267" s="191"/>
      <c r="K2267" s="459"/>
      <c r="L2267" s="594"/>
      <c r="M2267" s="192"/>
      <c r="N2267" s="193"/>
    </row>
    <row r="2268" spans="2:14" ht="39" customHeight="1">
      <c r="B2268" s="358"/>
      <c r="C2268" s="64">
        <v>96544</v>
      </c>
      <c r="D2268" s="142" t="s">
        <v>11</v>
      </c>
      <c r="E2268" s="673" t="str">
        <f>IFERROR(VLOOKUP($C2268,'[2]2-SINAPI OUTUBRO 2017'!$A$1:$D$11396,2,0),IFERROR(VLOOKUP($C2268,'[2]3-COMPO.ADM.PRF '!$B$11:$I$807,4,0),""))</f>
        <v>ARMAÇÃO DE BLOCO, VIGA BALDRAME OU SAPATA UTILIZANDO AÇO CA-50 DE 6,3 MM - MONTAGEM. AF_06/2017</v>
      </c>
      <c r="F2268" s="674"/>
      <c r="G2268" s="674"/>
      <c r="H2268" s="674"/>
      <c r="I2268" s="674"/>
      <c r="J2268" s="675"/>
      <c r="K2268" s="460">
        <f>K2271</f>
        <v>190.65476969280002</v>
      </c>
      <c r="L2268" s="594" t="s">
        <v>34</v>
      </c>
      <c r="M2268" s="91">
        <v>0</v>
      </c>
      <c r="N2268" s="203" t="s">
        <v>34</v>
      </c>
    </row>
    <row r="2269" spans="2:14">
      <c r="B2269" s="358"/>
      <c r="C2269" s="64"/>
      <c r="D2269" s="64"/>
      <c r="E2269" s="593"/>
      <c r="F2269" s="606"/>
      <c r="G2269" s="606"/>
      <c r="H2269" s="132" t="s">
        <v>6702</v>
      </c>
      <c r="I2269" s="131">
        <f>K2268/K2266</f>
        <v>32.871512016000004</v>
      </c>
      <c r="J2269" s="191"/>
      <c r="K2269" s="132"/>
      <c r="L2269" s="594"/>
      <c r="M2269" s="192"/>
      <c r="N2269" s="193"/>
    </row>
    <row r="2270" spans="2:14">
      <c r="B2270" s="358"/>
      <c r="C2270" s="64"/>
      <c r="D2270" s="64"/>
      <c r="E2270" s="148" t="s">
        <v>6700</v>
      </c>
      <c r="F2270" s="607" t="s">
        <v>6532</v>
      </c>
      <c r="G2270" s="607" t="s">
        <v>6701</v>
      </c>
      <c r="H2270" s="112" t="s">
        <v>6440</v>
      </c>
      <c r="I2270" s="130"/>
      <c r="J2270" s="191"/>
      <c r="K2270" s="132"/>
      <c r="L2270" s="594"/>
      <c r="M2270" s="192"/>
      <c r="N2270" s="193"/>
    </row>
    <row r="2271" spans="2:14">
      <c r="B2271" s="358"/>
      <c r="C2271" s="64"/>
      <c r="D2271" s="64"/>
      <c r="E2271" s="190">
        <v>6.3</v>
      </c>
      <c r="F2271" s="606">
        <f>(((E2266-0.08)*2+(G2266-0.08)*2))*(F2266/0.1)+(((F2266-0.08)*2+(G2266-0.08)*2))*(E2266/0.1)</f>
        <v>16.8</v>
      </c>
      <c r="G2271" s="606">
        <f>H2266</f>
        <v>46.4</v>
      </c>
      <c r="H2271" s="606">
        <f>((E2271/1000)*(E2271/1000)*3.14*0.25)*7850</f>
        <v>0.24457970250000002</v>
      </c>
      <c r="I2271" s="606"/>
      <c r="J2271" s="191"/>
      <c r="K2271" s="132">
        <f>G2271*H2271*F2271</f>
        <v>190.65476969280002</v>
      </c>
      <c r="L2271" s="594"/>
      <c r="M2271" s="192"/>
      <c r="N2271" s="193"/>
    </row>
    <row r="2272" spans="2:14" hidden="1">
      <c r="B2272" s="358"/>
      <c r="C2272" s="64"/>
      <c r="D2272" s="64"/>
      <c r="E2272" s="190"/>
      <c r="F2272" s="606">
        <f>(((E2264-0.08)*2+(G2264-0.08)*2))*(F2264/0.1)+(((F2264-0.08)*2+(G2264-0.08)*2))*(E2264/0.1)</f>
        <v>0</v>
      </c>
      <c r="G2272" s="606">
        <f>H2264</f>
        <v>0</v>
      </c>
      <c r="H2272" s="606">
        <f>((E2272/1000)*(E2272/1000)*3.14*0.25)*7850</f>
        <v>0</v>
      </c>
      <c r="I2272" s="606"/>
      <c r="J2272" s="191"/>
      <c r="K2272" s="132">
        <f>G2272*H2272*F2272</f>
        <v>0</v>
      </c>
      <c r="L2272" s="594"/>
      <c r="M2272" s="192"/>
      <c r="N2272" s="193"/>
    </row>
    <row r="2273" spans="2:14">
      <c r="B2273" s="358"/>
      <c r="C2273" s="64"/>
      <c r="D2273" s="64"/>
      <c r="E2273" s="593"/>
      <c r="F2273" s="606"/>
      <c r="G2273" s="606"/>
      <c r="H2273" s="606"/>
      <c r="I2273" s="606"/>
      <c r="J2273" s="191"/>
      <c r="K2273" s="459"/>
      <c r="L2273" s="594"/>
      <c r="M2273" s="192"/>
      <c r="N2273" s="193"/>
    </row>
    <row r="2274" spans="2:14" ht="15">
      <c r="B2274" s="358"/>
      <c r="C2274" s="64">
        <v>96545</v>
      </c>
      <c r="D2274" s="142" t="s">
        <v>11</v>
      </c>
      <c r="E2274" s="673" t="str">
        <f>IFERROR(VLOOKUP($C2274,'[2]2-SINAPI OUTUBRO 2017'!$A$1:$D$11396,2,0),IFERROR(VLOOKUP($C2274,'[2]3-COMPO.ADM.PRF '!$B$11:$I$807,4,0),""))</f>
        <v>ARMAÇÃO DE BLOCO, VIGA BALDRAME OU SAPATA UTILIZANDO AÇO CA-50 DE 8 MM - MONTAGEM. AF_06/2017</v>
      </c>
      <c r="F2274" s="674"/>
      <c r="G2274" s="674"/>
      <c r="H2274" s="674"/>
      <c r="I2274" s="674"/>
      <c r="J2274" s="675"/>
      <c r="K2274" s="460">
        <f>SUM(K2277:K2278)</f>
        <v>129.92586496000001</v>
      </c>
      <c r="L2274" s="594" t="s">
        <v>34</v>
      </c>
      <c r="M2274" s="91">
        <v>0</v>
      </c>
      <c r="N2274" s="203" t="s">
        <v>34</v>
      </c>
    </row>
    <row r="2275" spans="2:14">
      <c r="B2275" s="358"/>
      <c r="C2275" s="64"/>
      <c r="D2275" s="64"/>
      <c r="E2275" s="593"/>
      <c r="F2275" s="606"/>
      <c r="G2275" s="606"/>
      <c r="H2275" s="132" t="s">
        <v>6702</v>
      </c>
      <c r="I2275" s="131">
        <f>K2274/K2266</f>
        <v>22.401011200000003</v>
      </c>
      <c r="J2275" s="191"/>
      <c r="K2275" s="132"/>
      <c r="L2275" s="594"/>
      <c r="M2275" s="192"/>
      <c r="N2275" s="193"/>
    </row>
    <row r="2276" spans="2:14">
      <c r="B2276" s="358"/>
      <c r="C2276" s="64"/>
      <c r="D2276" s="64"/>
      <c r="E2276" s="148" t="s">
        <v>6700</v>
      </c>
      <c r="F2276" s="607" t="s">
        <v>6532</v>
      </c>
      <c r="G2276" s="607" t="s">
        <v>6701</v>
      </c>
      <c r="H2276" s="112" t="s">
        <v>6440</v>
      </c>
      <c r="I2276" s="130"/>
      <c r="J2276" s="191"/>
      <c r="K2276" s="132"/>
      <c r="L2276" s="594"/>
      <c r="M2276" s="192"/>
      <c r="N2276" s="193"/>
    </row>
    <row r="2277" spans="2:14">
      <c r="B2277" s="358"/>
      <c r="C2277" s="64"/>
      <c r="D2277" s="64"/>
      <c r="E2277" s="190">
        <v>8</v>
      </c>
      <c r="F2277" s="606">
        <f>((E2266-0.08+G2266*2)*(F2266/0.1))</f>
        <v>7.1</v>
      </c>
      <c r="G2277" s="606">
        <f>H2266</f>
        <v>46.4</v>
      </c>
      <c r="H2277" s="606">
        <f>((E2277/1000)*(E2277/1000)*3.14*0.25)*7850</f>
        <v>0.39438400000000001</v>
      </c>
      <c r="I2277" s="606"/>
      <c r="J2277" s="191"/>
      <c r="K2277" s="132">
        <f>G2277*H2277*F2277</f>
        <v>129.92586496000001</v>
      </c>
      <c r="L2277" s="594"/>
      <c r="M2277" s="192"/>
      <c r="N2277" s="193"/>
    </row>
    <row r="2278" spans="2:14" hidden="1">
      <c r="B2278" s="358"/>
      <c r="C2278" s="64"/>
      <c r="D2278" s="64"/>
      <c r="E2278" s="190"/>
      <c r="F2278" s="606">
        <f>((E2264-0.08+G2264*2)*(F2264/0.1))</f>
        <v>0</v>
      </c>
      <c r="G2278" s="606">
        <f>H2264</f>
        <v>0</v>
      </c>
      <c r="H2278" s="606">
        <f>((E2278/1000)*(E2278/1000)*3.14*0.25)*7850</f>
        <v>0</v>
      </c>
      <c r="I2278" s="606"/>
      <c r="J2278" s="191"/>
      <c r="K2278" s="132">
        <f>G2278*H2278*F2278</f>
        <v>0</v>
      </c>
      <c r="L2278" s="594"/>
      <c r="M2278" s="192"/>
      <c r="N2278" s="193"/>
    </row>
    <row r="2279" spans="2:14" s="268" customFormat="1">
      <c r="B2279" s="362"/>
      <c r="C2279" s="171"/>
      <c r="D2279" s="171"/>
      <c r="E2279" s="223"/>
      <c r="F2279" s="102"/>
      <c r="G2279" s="102"/>
      <c r="H2279" s="102"/>
      <c r="I2279" s="102"/>
      <c r="J2279" s="217"/>
      <c r="K2279" s="474"/>
      <c r="L2279" s="107"/>
      <c r="M2279" s="274"/>
      <c r="N2279" s="275"/>
    </row>
    <row r="2280" spans="2:14">
      <c r="B2280" s="362"/>
      <c r="C2280" s="64"/>
      <c r="D2280" s="142"/>
      <c r="E2280" s="593"/>
      <c r="F2280" s="606"/>
      <c r="G2280" s="606"/>
      <c r="H2280" s="606"/>
      <c r="I2280" s="606"/>
      <c r="J2280" s="191"/>
      <c r="K2280" s="459"/>
      <c r="L2280" s="594"/>
      <c r="M2280" s="192"/>
      <c r="N2280" s="193"/>
    </row>
    <row r="2281" spans="2:14">
      <c r="B2281" s="358"/>
      <c r="C2281" s="142" t="s">
        <v>12510</v>
      </c>
      <c r="D2281" s="142" t="s">
        <v>11</v>
      </c>
      <c r="E2281" s="618" t="s">
        <v>6110</v>
      </c>
      <c r="F2281" s="102"/>
      <c r="G2281" s="606"/>
      <c r="H2281" s="606"/>
      <c r="I2281" s="606"/>
      <c r="J2281" s="191"/>
      <c r="K2281" s="463">
        <f>K2266</f>
        <v>5.8</v>
      </c>
      <c r="L2281" s="594" t="s">
        <v>98</v>
      </c>
      <c r="M2281" s="192"/>
      <c r="N2281" s="193"/>
    </row>
    <row r="2282" spans="2:14">
      <c r="B2282" s="358"/>
      <c r="C2282" s="64"/>
      <c r="D2282" s="64"/>
      <c r="E2282" s="593"/>
      <c r="F2282" s="606"/>
      <c r="G2282" s="606"/>
      <c r="H2282" s="606"/>
      <c r="I2282" s="606"/>
      <c r="J2282" s="191"/>
      <c r="K2282" s="459"/>
      <c r="L2282" s="594"/>
      <c r="M2282" s="192"/>
      <c r="N2282" s="193"/>
    </row>
    <row r="2283" spans="2:14">
      <c r="B2283" s="362"/>
      <c r="C2283" s="64">
        <v>92448</v>
      </c>
      <c r="D2283" s="142" t="s">
        <v>11</v>
      </c>
      <c r="E2283" s="618" t="s">
        <v>6123</v>
      </c>
      <c r="F2283" s="95"/>
      <c r="G2283" s="95"/>
      <c r="H2283" s="95"/>
      <c r="I2283" s="95"/>
      <c r="J2283" s="230"/>
      <c r="K2283" s="468"/>
      <c r="L2283" s="186"/>
      <c r="M2283" s="192"/>
      <c r="N2283" s="193"/>
    </row>
    <row r="2284" spans="2:14">
      <c r="B2284" s="358"/>
      <c r="C2284" s="64"/>
      <c r="D2284" s="64"/>
      <c r="E2284" s="593"/>
      <c r="F2284" s="606">
        <f>(E2266+F2266)*2</f>
        <v>2</v>
      </c>
      <c r="G2284" s="606">
        <f>G2266</f>
        <v>0.5</v>
      </c>
      <c r="H2284" s="606">
        <f>H2266</f>
        <v>46.4</v>
      </c>
      <c r="I2284" s="606"/>
      <c r="J2284" s="191"/>
      <c r="K2284" s="463">
        <f>H2284*G2284*F2284</f>
        <v>46.4</v>
      </c>
      <c r="L2284" s="594" t="s">
        <v>97</v>
      </c>
      <c r="M2284" s="192"/>
      <c r="N2284" s="253"/>
    </row>
    <row r="2285" spans="2:14">
      <c r="B2285" s="358"/>
      <c r="C2285" s="64"/>
      <c r="D2285" s="64"/>
      <c r="E2285" s="593"/>
      <c r="F2285" s="606"/>
      <c r="G2285" s="606"/>
      <c r="H2285" s="606"/>
      <c r="I2285" s="606"/>
      <c r="J2285" s="191"/>
      <c r="K2285" s="459"/>
      <c r="L2285" s="594"/>
      <c r="M2285" s="192"/>
      <c r="N2285" s="254"/>
    </row>
    <row r="2286" spans="2:14">
      <c r="B2286" s="362"/>
      <c r="C2286" s="142">
        <v>93382</v>
      </c>
      <c r="D2286" s="142" t="s">
        <v>11</v>
      </c>
      <c r="E2286" s="619" t="s">
        <v>6124</v>
      </c>
      <c r="F2286" s="606"/>
      <c r="G2286" s="606"/>
      <c r="H2286" s="606"/>
      <c r="I2286" s="606"/>
      <c r="J2286" s="191"/>
      <c r="K2286" s="463">
        <f>K2260-K2266</f>
        <v>9.938880000000001</v>
      </c>
      <c r="L2286" s="594" t="s">
        <v>98</v>
      </c>
      <c r="M2286" s="192"/>
      <c r="N2286" s="193"/>
    </row>
    <row r="2287" spans="2:14">
      <c r="B2287" s="358"/>
      <c r="C2287" s="64"/>
      <c r="D2287" s="64"/>
      <c r="E2287" s="593"/>
      <c r="F2287" s="606"/>
      <c r="G2287" s="606"/>
      <c r="H2287" s="606"/>
      <c r="I2287" s="606"/>
      <c r="J2287" s="191"/>
      <c r="K2287" s="459"/>
      <c r="L2287" s="594"/>
      <c r="M2287" s="192"/>
      <c r="N2287" s="193"/>
    </row>
    <row r="2288" spans="2:14">
      <c r="B2288" s="358"/>
      <c r="C2288" s="50">
        <v>72897</v>
      </c>
      <c r="D2288" s="50" t="s">
        <v>11</v>
      </c>
      <c r="E2288" s="619" t="s">
        <v>6442</v>
      </c>
      <c r="F2288" s="101"/>
      <c r="G2288" s="101"/>
      <c r="H2288" s="101"/>
      <c r="I2288" s="606"/>
      <c r="J2288" s="191"/>
      <c r="K2288" s="463">
        <f>K2266*1.3</f>
        <v>7.54</v>
      </c>
      <c r="L2288" s="594" t="s">
        <v>98</v>
      </c>
      <c r="M2288" s="192"/>
      <c r="N2288" s="193"/>
    </row>
    <row r="2289" spans="2:14">
      <c r="B2289" s="358"/>
      <c r="C2289" s="64"/>
      <c r="D2289" s="64"/>
      <c r="E2289" s="251"/>
      <c r="F2289" s="101"/>
      <c r="G2289" s="101"/>
      <c r="H2289" s="101"/>
      <c r="I2289" s="606"/>
      <c r="J2289" s="191"/>
      <c r="K2289" s="463"/>
      <c r="L2289" s="594"/>
      <c r="M2289" s="192"/>
      <c r="N2289" s="193"/>
    </row>
    <row r="2290" spans="2:14">
      <c r="B2290" s="358"/>
      <c r="C2290" s="50">
        <v>95302</v>
      </c>
      <c r="D2290" s="64" t="s">
        <v>11</v>
      </c>
      <c r="E2290" s="603" t="s">
        <v>13669</v>
      </c>
      <c r="F2290" s="101"/>
      <c r="G2290" s="101"/>
      <c r="H2290" s="101"/>
      <c r="I2290" s="606"/>
      <c r="J2290" s="191"/>
      <c r="K2290" s="463">
        <f>K2288*20</f>
        <v>150.80000000000001</v>
      </c>
      <c r="L2290" s="106" t="s">
        <v>13677</v>
      </c>
      <c r="M2290" s="192"/>
      <c r="N2290" s="193"/>
    </row>
    <row r="2291" spans="2:14">
      <c r="B2291" s="358"/>
      <c r="C2291" s="64"/>
      <c r="D2291" s="64"/>
      <c r="E2291" s="593"/>
      <c r="F2291" s="606"/>
      <c r="G2291" s="606"/>
      <c r="H2291" s="606"/>
      <c r="I2291" s="606"/>
      <c r="J2291" s="191"/>
      <c r="K2291" s="459"/>
      <c r="L2291" s="594"/>
      <c r="M2291" s="192"/>
      <c r="N2291" s="193"/>
    </row>
    <row r="2292" spans="2:14" ht="15">
      <c r="B2292" s="358"/>
      <c r="C2292" s="64"/>
      <c r="D2292" s="64"/>
      <c r="E2292" s="676" t="s">
        <v>13671</v>
      </c>
      <c r="F2292" s="677"/>
      <c r="G2292" s="678"/>
      <c r="H2292" s="246"/>
      <c r="I2292" s="247"/>
      <c r="J2292" s="248"/>
      <c r="K2292" s="458"/>
      <c r="L2292" s="127"/>
      <c r="M2292" s="175"/>
      <c r="N2292" s="199"/>
    </row>
    <row r="2293" spans="2:14">
      <c r="B2293" s="358"/>
      <c r="C2293" s="64">
        <v>96522</v>
      </c>
      <c r="D2293" s="64" t="s">
        <v>11</v>
      </c>
      <c r="E2293" s="619" t="s">
        <v>6061</v>
      </c>
      <c r="F2293" s="101"/>
      <c r="G2293" s="101"/>
      <c r="H2293" s="101"/>
      <c r="I2293" s="101"/>
      <c r="J2293" s="231"/>
      <c r="K2293" s="465"/>
      <c r="L2293" s="594"/>
      <c r="M2293" s="175"/>
      <c r="N2293" s="129"/>
    </row>
    <row r="2294" spans="2:14">
      <c r="B2294" s="358"/>
      <c r="C2294" s="64"/>
      <c r="D2294" s="64"/>
      <c r="E2294" s="190">
        <f>E2297+0.3</f>
        <v>0.44</v>
      </c>
      <c r="F2294" s="133">
        <f>E2371+E2372</f>
        <v>116</v>
      </c>
      <c r="G2294" s="133">
        <v>0.3</v>
      </c>
      <c r="H2294" s="133">
        <v>1</v>
      </c>
      <c r="I2294" s="606"/>
      <c r="J2294" s="191"/>
      <c r="K2294" s="463">
        <f>E2294*F2294*G2294*H2294</f>
        <v>15.311999999999999</v>
      </c>
      <c r="L2294" s="594" t="s">
        <v>98</v>
      </c>
      <c r="M2294" s="175"/>
      <c r="N2294" s="210"/>
    </row>
    <row r="2295" spans="2:14">
      <c r="B2295" s="358"/>
      <c r="C2295" s="64"/>
      <c r="D2295" s="64"/>
      <c r="E2295" s="225"/>
      <c r="F2295" s="606"/>
      <c r="G2295" s="606"/>
      <c r="H2295" s="102"/>
      <c r="I2295" s="102"/>
      <c r="J2295" s="217"/>
      <c r="K2295" s="458"/>
      <c r="L2295" s="107"/>
      <c r="M2295" s="222"/>
      <c r="N2295" s="220"/>
    </row>
    <row r="2296" spans="2:14">
      <c r="B2296" s="358"/>
      <c r="C2296" s="64">
        <v>94965</v>
      </c>
      <c r="D2296" s="142" t="s">
        <v>11</v>
      </c>
      <c r="E2296" s="618" t="s">
        <v>6122</v>
      </c>
      <c r="F2296" s="102"/>
      <c r="G2296" s="606"/>
      <c r="H2296" s="606"/>
      <c r="I2296" s="606"/>
      <c r="J2296" s="191"/>
      <c r="K2296" s="463">
        <f>SUM(K2297)</f>
        <v>4.8720000000000008</v>
      </c>
      <c r="L2296" s="594" t="s">
        <v>98</v>
      </c>
      <c r="M2296" s="175"/>
      <c r="N2296" s="129"/>
    </row>
    <row r="2297" spans="2:14">
      <c r="B2297" s="358"/>
      <c r="C2297" s="64"/>
      <c r="D2297" s="64"/>
      <c r="E2297" s="205">
        <v>0.14000000000000001</v>
      </c>
      <c r="F2297" s="51">
        <f>F2294</f>
        <v>116</v>
      </c>
      <c r="G2297" s="51">
        <f>G2294</f>
        <v>0.3</v>
      </c>
      <c r="H2297" s="137">
        <v>1</v>
      </c>
      <c r="I2297" s="102"/>
      <c r="J2297" s="217"/>
      <c r="K2297" s="464">
        <f>E2297*F2297*G2297*H2297</f>
        <v>4.8720000000000008</v>
      </c>
      <c r="L2297" s="107"/>
      <c r="M2297" s="222"/>
      <c r="N2297" s="220"/>
    </row>
    <row r="2298" spans="2:14">
      <c r="B2298" s="358"/>
      <c r="C2298" s="64"/>
      <c r="D2298" s="64"/>
      <c r="E2298" s="225"/>
      <c r="F2298" s="606"/>
      <c r="G2298" s="606"/>
      <c r="H2298" s="102"/>
      <c r="I2298" s="102"/>
      <c r="J2298" s="217"/>
      <c r="K2298" s="458"/>
      <c r="L2298" s="107"/>
      <c r="M2298" s="222"/>
      <c r="N2298" s="220"/>
    </row>
    <row r="2299" spans="2:14">
      <c r="B2299" s="362"/>
      <c r="C2299" s="64" t="s">
        <v>12510</v>
      </c>
      <c r="D2299" s="142" t="s">
        <v>11</v>
      </c>
      <c r="E2299" s="618" t="s">
        <v>6110</v>
      </c>
      <c r="F2299" s="102"/>
      <c r="G2299" s="606"/>
      <c r="H2299" s="606"/>
      <c r="I2299" s="606"/>
      <c r="J2299" s="191"/>
      <c r="K2299" s="463">
        <f>K2296</f>
        <v>4.8720000000000008</v>
      </c>
      <c r="L2299" s="594" t="s">
        <v>98</v>
      </c>
      <c r="M2299" s="175"/>
      <c r="N2299" s="129"/>
    </row>
    <row r="2300" spans="2:14">
      <c r="B2300" s="358"/>
      <c r="C2300" s="64"/>
      <c r="D2300" s="64"/>
      <c r="E2300" s="593"/>
      <c r="F2300" s="606"/>
      <c r="G2300" s="606"/>
      <c r="H2300" s="606"/>
      <c r="I2300" s="606"/>
      <c r="J2300" s="191"/>
      <c r="K2300" s="459"/>
      <c r="L2300" s="594"/>
      <c r="M2300" s="175"/>
      <c r="N2300" s="129"/>
    </row>
    <row r="2301" spans="2:14">
      <c r="B2301" s="358"/>
      <c r="C2301" s="64"/>
      <c r="D2301" s="64"/>
      <c r="E2301" s="593"/>
      <c r="F2301" s="606"/>
      <c r="G2301" s="606"/>
      <c r="H2301" s="606"/>
      <c r="I2301" s="606"/>
      <c r="J2301" s="191"/>
      <c r="K2301" s="459"/>
      <c r="L2301" s="594"/>
      <c r="M2301" s="175"/>
      <c r="N2301" s="129"/>
    </row>
    <row r="2302" spans="2:14" ht="33" customHeight="1">
      <c r="B2302" s="358"/>
      <c r="C2302" s="64">
        <v>96543</v>
      </c>
      <c r="D2302" s="142" t="s">
        <v>11</v>
      </c>
      <c r="E2302" s="673" t="str">
        <f>IFERROR(VLOOKUP($C2302,'[2]2-SINAPI OUTUBRO 2017'!$A$1:$D$11396,2,0),IFERROR(VLOOKUP($C2302,'[2]3-COMPO.ADM.PRF '!$B$11:$I$807,4,0),""))</f>
        <v>ARMAÇÃO DE BLOCO, VIGA BALDRAME E SAPATA UTILIZANDO AÇO CA-60 DE 5 MM - MONTAGEM. AF_06/2017</v>
      </c>
      <c r="F2302" s="674"/>
      <c r="G2302" s="674"/>
      <c r="H2302" s="674"/>
      <c r="I2302" s="674"/>
      <c r="J2302" s="675"/>
      <c r="K2302" s="463">
        <f>I2305</f>
        <v>69.986279999999994</v>
      </c>
      <c r="L2302" s="594" t="s">
        <v>34</v>
      </c>
      <c r="M2302" s="175"/>
      <c r="N2302" s="129"/>
    </row>
    <row r="2303" spans="2:14">
      <c r="B2303" s="358"/>
      <c r="C2303" s="64"/>
      <c r="D2303" s="64"/>
      <c r="E2303" s="593"/>
      <c r="F2303" s="606"/>
      <c r="G2303" s="606"/>
      <c r="H2303" s="606" t="s">
        <v>6441</v>
      </c>
      <c r="I2303" s="102">
        <f>I2305/K2296</f>
        <v>14.364999999999997</v>
      </c>
      <c r="J2303" s="191"/>
      <c r="K2303" s="459"/>
      <c r="L2303" s="594"/>
      <c r="M2303" s="175"/>
      <c r="N2303" s="129"/>
    </row>
    <row r="2304" spans="2:14">
      <c r="B2304" s="358"/>
      <c r="C2304" s="64"/>
      <c r="D2304" s="64"/>
      <c r="E2304" s="593" t="s">
        <v>6438</v>
      </c>
      <c r="F2304" s="605" t="s">
        <v>6050</v>
      </c>
      <c r="G2304" s="606" t="s">
        <v>6439</v>
      </c>
      <c r="H2304" s="606" t="s">
        <v>6440</v>
      </c>
      <c r="I2304" s="102" t="s">
        <v>34</v>
      </c>
      <c r="J2304" s="191"/>
      <c r="K2304" s="463"/>
      <c r="L2304" s="594"/>
      <c r="M2304" s="175"/>
      <c r="N2304" s="129"/>
    </row>
    <row r="2305" spans="2:14">
      <c r="B2305" s="358"/>
      <c r="C2305" s="64"/>
      <c r="D2305" s="64"/>
      <c r="E2305" s="190">
        <v>5</v>
      </c>
      <c r="F2305" s="133">
        <f>0.09*2+0.25*2+0.1</f>
        <v>0.77999999999999992</v>
      </c>
      <c r="G2305" s="606">
        <f>F2294/0.2</f>
        <v>580</v>
      </c>
      <c r="H2305" s="606">
        <v>0.1547</v>
      </c>
      <c r="I2305" s="102">
        <f>G2305*H2305*F2305</f>
        <v>69.986279999999994</v>
      </c>
      <c r="J2305" s="191"/>
      <c r="K2305" s="463"/>
      <c r="L2305" s="594"/>
      <c r="M2305" s="175"/>
      <c r="N2305" s="129"/>
    </row>
    <row r="2306" spans="2:14">
      <c r="B2306" s="358"/>
      <c r="C2306" s="64"/>
      <c r="D2306" s="64"/>
      <c r="E2306" s="593"/>
      <c r="F2306" s="606"/>
      <c r="G2306" s="606"/>
      <c r="H2306" s="102"/>
      <c r="I2306" s="606"/>
      <c r="J2306" s="191"/>
      <c r="K2306" s="463"/>
      <c r="L2306" s="594"/>
      <c r="M2306" s="175"/>
      <c r="N2306" s="129"/>
    </row>
    <row r="2307" spans="2:14" ht="28.5" customHeight="1">
      <c r="B2307" s="358"/>
      <c r="C2307" s="64">
        <v>96545</v>
      </c>
      <c r="D2307" s="142" t="s">
        <v>11</v>
      </c>
      <c r="E2307" s="673" t="str">
        <f>IFERROR(VLOOKUP($C2307,'[2]2-SINAPI OUTUBRO 2017'!$A$1:$D$11396,2,0),IFERROR(VLOOKUP($C2307,'[2]3-COMPO.ADM.PRF '!$B$11:$I$807,4,0),""))</f>
        <v>ARMAÇÃO DE BLOCO, VIGA BALDRAME OU SAPATA UTILIZANDO AÇO CA-50 DE 8 MM - MONTAGEM. AF_06/2017</v>
      </c>
      <c r="F2307" s="674"/>
      <c r="G2307" s="674"/>
      <c r="H2307" s="674"/>
      <c r="I2307" s="674"/>
      <c r="J2307" s="675"/>
      <c r="K2307" s="463">
        <f>I2310</f>
        <v>286.28800000000001</v>
      </c>
      <c r="L2307" s="594" t="s">
        <v>34</v>
      </c>
      <c r="M2307" s="175"/>
      <c r="N2307" s="129"/>
    </row>
    <row r="2308" spans="2:14">
      <c r="B2308" s="358"/>
      <c r="C2308" s="64"/>
      <c r="D2308" s="64"/>
      <c r="E2308" s="593"/>
      <c r="F2308" s="606"/>
      <c r="G2308" s="606"/>
      <c r="H2308" s="606" t="s">
        <v>6441</v>
      </c>
      <c r="I2308" s="102">
        <f>I2310/K2299</f>
        <v>58.761904761904752</v>
      </c>
      <c r="J2308" s="191"/>
      <c r="K2308" s="459"/>
      <c r="L2308" s="594"/>
      <c r="M2308" s="175"/>
      <c r="N2308" s="129"/>
    </row>
    <row r="2309" spans="2:14">
      <c r="B2309" s="358"/>
      <c r="C2309" s="64"/>
      <c r="D2309" s="620" t="s">
        <v>66</v>
      </c>
      <c r="E2309" s="593" t="s">
        <v>6438</v>
      </c>
      <c r="F2309" s="605" t="s">
        <v>6050</v>
      </c>
      <c r="G2309" s="606" t="s">
        <v>6439</v>
      </c>
      <c r="H2309" s="606" t="s">
        <v>6440</v>
      </c>
      <c r="I2309" s="102" t="s">
        <v>34</v>
      </c>
      <c r="J2309" s="191"/>
      <c r="K2309" s="463"/>
      <c r="L2309" s="594"/>
      <c r="M2309" s="175"/>
      <c r="N2309" s="129"/>
    </row>
    <row r="2310" spans="2:14">
      <c r="B2310" s="358"/>
      <c r="C2310" s="64"/>
      <c r="D2310" s="64"/>
      <c r="E2310" s="190">
        <v>8</v>
      </c>
      <c r="F2310" s="606">
        <f>F2294</f>
        <v>116</v>
      </c>
      <c r="G2310" s="133">
        <v>4</v>
      </c>
      <c r="H2310" s="606">
        <v>0.61699999999999999</v>
      </c>
      <c r="I2310" s="102">
        <f>G2310*H2310*F2310</f>
        <v>286.28800000000001</v>
      </c>
      <c r="J2310" s="191"/>
      <c r="K2310" s="463"/>
      <c r="L2310" s="594"/>
      <c r="M2310" s="175"/>
      <c r="N2310" s="129"/>
    </row>
    <row r="2311" spans="2:14">
      <c r="B2311" s="358"/>
      <c r="C2311" s="64"/>
      <c r="D2311" s="64"/>
      <c r="E2311" s="593"/>
      <c r="F2311" s="606"/>
      <c r="G2311" s="606"/>
      <c r="H2311" s="102"/>
      <c r="I2311" s="606"/>
      <c r="J2311" s="191"/>
      <c r="K2311" s="463"/>
      <c r="L2311" s="594"/>
      <c r="M2311" s="175"/>
      <c r="N2311" s="129"/>
    </row>
    <row r="2312" spans="2:14">
      <c r="B2312" s="358"/>
      <c r="C2312" s="64">
        <v>92448</v>
      </c>
      <c r="D2312" s="142" t="s">
        <v>11</v>
      </c>
      <c r="E2312" s="618" t="s">
        <v>6134</v>
      </c>
      <c r="F2312" s="95"/>
      <c r="G2312" s="95"/>
      <c r="H2312" s="95"/>
      <c r="I2312" s="95"/>
      <c r="J2312" s="230"/>
      <c r="K2312" s="468"/>
      <c r="L2312" s="186"/>
      <c r="M2312" s="175"/>
      <c r="N2312" s="129"/>
    </row>
    <row r="2313" spans="2:14">
      <c r="B2313" s="358"/>
      <c r="C2313" s="64"/>
      <c r="D2313" s="142"/>
      <c r="E2313" s="593"/>
      <c r="F2313" s="606">
        <f>F2297</f>
        <v>116</v>
      </c>
      <c r="G2313" s="606">
        <f>G2297</f>
        <v>0.3</v>
      </c>
      <c r="H2313" s="133">
        <v>2</v>
      </c>
      <c r="I2313" s="606"/>
      <c r="J2313" s="191"/>
      <c r="K2313" s="463">
        <f>H2313*G2313*F2313</f>
        <v>69.599999999999994</v>
      </c>
      <c r="L2313" s="594" t="s">
        <v>97</v>
      </c>
      <c r="M2313" s="175"/>
      <c r="N2313" s="129"/>
    </row>
    <row r="2314" spans="2:14">
      <c r="B2314" s="358"/>
      <c r="C2314" s="64"/>
      <c r="D2314" s="64"/>
      <c r="E2314" s="593"/>
      <c r="F2314" s="606"/>
      <c r="G2314" s="606"/>
      <c r="H2314" s="606"/>
      <c r="I2314" s="606"/>
      <c r="J2314" s="191"/>
      <c r="K2314" s="459"/>
      <c r="L2314" s="594"/>
      <c r="M2314" s="175"/>
      <c r="N2314" s="129"/>
    </row>
    <row r="2315" spans="2:14" ht="15">
      <c r="B2315" s="358"/>
      <c r="C2315" s="640">
        <v>93382</v>
      </c>
      <c r="D2315" s="142" t="s">
        <v>11</v>
      </c>
      <c r="E2315" s="619" t="s">
        <v>6124</v>
      </c>
      <c r="F2315" s="606"/>
      <c r="G2315" s="606"/>
      <c r="H2315" s="606"/>
      <c r="I2315" s="606"/>
      <c r="J2315" s="191"/>
      <c r="K2315" s="463">
        <f>K2294-K2296</f>
        <v>10.439999999999998</v>
      </c>
      <c r="L2315" s="594" t="s">
        <v>98</v>
      </c>
      <c r="M2315" s="175"/>
      <c r="N2315" s="129"/>
    </row>
    <row r="2316" spans="2:14">
      <c r="B2316" s="358"/>
      <c r="C2316" s="64"/>
      <c r="D2316" s="64"/>
      <c r="E2316" s="593"/>
      <c r="F2316" s="606"/>
      <c r="G2316" s="606"/>
      <c r="H2316" s="606"/>
      <c r="I2316" s="606"/>
      <c r="J2316" s="191"/>
      <c r="K2316" s="459"/>
      <c r="L2316" s="594"/>
      <c r="M2316" s="175"/>
      <c r="N2316" s="129"/>
    </row>
    <row r="2317" spans="2:14" hidden="1">
      <c r="B2317" s="358"/>
      <c r="C2317" s="64"/>
      <c r="D2317" s="64"/>
      <c r="E2317" s="603" t="s">
        <v>6145</v>
      </c>
      <c r="F2317" s="94"/>
      <c r="G2317" s="94"/>
      <c r="H2317" s="94"/>
      <c r="I2317" s="94"/>
      <c r="J2317" s="218"/>
      <c r="K2317" s="463">
        <v>0</v>
      </c>
      <c r="L2317" s="106" t="s">
        <v>28</v>
      </c>
      <c r="M2317" s="260">
        <f>K2317*0.6</f>
        <v>0</v>
      </c>
      <c r="N2317" s="129" t="s">
        <v>125</v>
      </c>
    </row>
    <row r="2318" spans="2:14">
      <c r="B2318" s="358"/>
      <c r="C2318" s="64"/>
      <c r="D2318" s="64"/>
      <c r="E2318" s="593"/>
      <c r="F2318" s="606"/>
      <c r="G2318" s="606"/>
      <c r="H2318" s="606"/>
      <c r="I2318" s="606"/>
      <c r="J2318" s="191"/>
      <c r="K2318" s="459"/>
      <c r="L2318" s="594"/>
      <c r="M2318" s="192"/>
      <c r="N2318" s="193"/>
    </row>
    <row r="2319" spans="2:14">
      <c r="B2319" s="362"/>
      <c r="C2319" s="64" t="s">
        <v>12422</v>
      </c>
      <c r="D2319" s="142" t="s">
        <v>11</v>
      </c>
      <c r="E2319" s="603" t="s">
        <v>6146</v>
      </c>
      <c r="F2319" s="606"/>
      <c r="G2319" s="606"/>
      <c r="H2319" s="606"/>
      <c r="I2319" s="606"/>
      <c r="J2319" s="191"/>
      <c r="K2319" s="463">
        <f>K2313</f>
        <v>69.599999999999994</v>
      </c>
      <c r="L2319" s="106" t="s">
        <v>125</v>
      </c>
      <c r="M2319" s="216">
        <f>K2319/0.6</f>
        <v>116</v>
      </c>
      <c r="N2319" s="129" t="s">
        <v>125</v>
      </c>
    </row>
    <row r="2320" spans="2:14">
      <c r="B2320" s="358"/>
      <c r="C2320" s="64"/>
      <c r="D2320" s="64"/>
      <c r="E2320" s="206"/>
      <c r="F2320" s="606"/>
      <c r="G2320" s="606"/>
      <c r="H2320" s="606"/>
      <c r="I2320" s="606"/>
      <c r="J2320" s="191"/>
      <c r="K2320" s="463"/>
      <c r="L2320" s="106"/>
      <c r="M2320" s="260"/>
      <c r="N2320" s="129"/>
    </row>
    <row r="2321" spans="2:14">
      <c r="B2321" s="358"/>
      <c r="C2321" s="50">
        <v>72897</v>
      </c>
      <c r="D2321" s="50" t="s">
        <v>11</v>
      </c>
      <c r="E2321" s="619" t="s">
        <v>6442</v>
      </c>
      <c r="F2321" s="101"/>
      <c r="G2321" s="101"/>
      <c r="H2321" s="101"/>
      <c r="I2321" s="606"/>
      <c r="J2321" s="191"/>
      <c r="K2321" s="463">
        <f>K2296*1.3</f>
        <v>6.3336000000000015</v>
      </c>
      <c r="L2321" s="594" t="s">
        <v>98</v>
      </c>
      <c r="M2321" s="260"/>
      <c r="N2321" s="129"/>
    </row>
    <row r="2322" spans="2:14">
      <c r="B2322" s="358"/>
      <c r="C2322" s="64"/>
      <c r="D2322" s="64"/>
      <c r="E2322" s="206"/>
      <c r="F2322" s="606"/>
      <c r="G2322" s="606"/>
      <c r="H2322" s="606"/>
      <c r="I2322" s="606"/>
      <c r="J2322" s="191"/>
      <c r="K2322" s="463"/>
      <c r="L2322" s="106"/>
      <c r="M2322" s="260"/>
      <c r="N2322" s="129"/>
    </row>
    <row r="2323" spans="2:14">
      <c r="B2323" s="358"/>
      <c r="C2323" s="50">
        <v>95302</v>
      </c>
      <c r="D2323" s="64" t="s">
        <v>11</v>
      </c>
      <c r="E2323" s="603" t="s">
        <v>13669</v>
      </c>
      <c r="F2323" s="606"/>
      <c r="G2323" s="606"/>
      <c r="H2323" s="606"/>
      <c r="I2323" s="606"/>
      <c r="J2323" s="191"/>
      <c r="K2323" s="463">
        <f>K2321*20</f>
        <v>126.67200000000003</v>
      </c>
      <c r="L2323" s="106" t="s">
        <v>13677</v>
      </c>
      <c r="M2323" s="260"/>
      <c r="N2323" s="129"/>
    </row>
    <row r="2324" spans="2:14">
      <c r="B2324" s="358"/>
      <c r="C2324" s="64"/>
      <c r="D2324" s="64"/>
      <c r="E2324" s="593"/>
      <c r="F2324" s="606"/>
      <c r="G2324" s="606"/>
      <c r="H2324" s="606"/>
      <c r="I2324" s="606"/>
      <c r="J2324" s="191"/>
      <c r="K2324" s="459"/>
      <c r="L2324" s="594"/>
      <c r="M2324" s="192"/>
      <c r="N2324" s="193"/>
    </row>
    <row r="2325" spans="2:14" ht="15">
      <c r="B2325" s="358"/>
      <c r="C2325" s="64"/>
      <c r="D2325" s="64"/>
      <c r="E2325" s="676" t="s">
        <v>13672</v>
      </c>
      <c r="F2325" s="677"/>
      <c r="G2325" s="678"/>
      <c r="H2325" s="246"/>
      <c r="I2325" s="247"/>
      <c r="J2325" s="248"/>
      <c r="K2325" s="458"/>
      <c r="L2325" s="127"/>
      <c r="M2325" s="175"/>
      <c r="N2325" s="199"/>
    </row>
    <row r="2326" spans="2:14" ht="32.25" customHeight="1">
      <c r="B2326" s="358"/>
      <c r="C2326" s="64">
        <v>94965</v>
      </c>
      <c r="D2326" s="142" t="s">
        <v>11</v>
      </c>
      <c r="E2326" s="679" t="s">
        <v>6147</v>
      </c>
      <c r="F2326" s="680"/>
      <c r="G2326" s="680"/>
      <c r="H2326" s="680"/>
      <c r="I2326" s="680"/>
      <c r="J2326" s="681"/>
      <c r="K2326" s="468"/>
      <c r="L2326" s="186"/>
      <c r="M2326" s="238"/>
      <c r="N2326" s="193"/>
    </row>
    <row r="2327" spans="2:14">
      <c r="B2327" s="358"/>
      <c r="C2327" s="64"/>
      <c r="D2327" s="64"/>
      <c r="E2327" s="190">
        <v>0.14000000000000001</v>
      </c>
      <c r="F2327" s="133">
        <v>0.3</v>
      </c>
      <c r="G2327" s="133">
        <v>2</v>
      </c>
      <c r="H2327" s="606">
        <f>G2234</f>
        <v>46.4</v>
      </c>
      <c r="I2327" s="606"/>
      <c r="J2327" s="191"/>
      <c r="K2327" s="463">
        <f>H2327*G2327*F2327*E2327</f>
        <v>3.8976000000000002</v>
      </c>
      <c r="L2327" s="594" t="s">
        <v>98</v>
      </c>
      <c r="M2327" s="192"/>
      <c r="N2327" s="203"/>
    </row>
    <row r="2328" spans="2:14">
      <c r="B2328" s="358"/>
      <c r="C2328" s="64"/>
      <c r="D2328" s="64"/>
      <c r="E2328" s="593"/>
      <c r="F2328" s="606"/>
      <c r="G2328" s="606"/>
      <c r="H2328" s="606"/>
      <c r="I2328" s="606"/>
      <c r="J2328" s="191"/>
      <c r="K2328" s="459"/>
      <c r="L2328" s="594"/>
      <c r="M2328" s="192"/>
      <c r="N2328" s="193"/>
    </row>
    <row r="2329" spans="2:14">
      <c r="B2329" s="358"/>
      <c r="C2329" s="64" t="s">
        <v>12510</v>
      </c>
      <c r="D2329" s="142" t="s">
        <v>11</v>
      </c>
      <c r="E2329" s="618" t="s">
        <v>6148</v>
      </c>
      <c r="F2329" s="606"/>
      <c r="G2329" s="606"/>
      <c r="H2329" s="606"/>
      <c r="I2329" s="606"/>
      <c r="J2329" s="191"/>
      <c r="K2329" s="463">
        <f>K2327</f>
        <v>3.8976000000000002</v>
      </c>
      <c r="L2329" s="594" t="s">
        <v>98</v>
      </c>
      <c r="M2329" s="192"/>
      <c r="N2329" s="193"/>
    </row>
    <row r="2330" spans="2:14">
      <c r="B2330" s="358"/>
      <c r="C2330" s="64"/>
      <c r="D2330" s="64"/>
      <c r="E2330" s="593"/>
      <c r="F2330" s="606"/>
      <c r="G2330" s="606"/>
      <c r="H2330" s="606"/>
      <c r="I2330" s="606"/>
      <c r="J2330" s="191"/>
      <c r="K2330" s="459"/>
      <c r="L2330" s="594"/>
      <c r="M2330" s="192"/>
      <c r="N2330" s="193"/>
    </row>
    <row r="2331" spans="2:14">
      <c r="B2331" s="358"/>
      <c r="C2331" s="64">
        <v>96543</v>
      </c>
      <c r="D2331" s="142" t="s">
        <v>11</v>
      </c>
      <c r="E2331" s="618" t="s">
        <v>6437</v>
      </c>
      <c r="F2331" s="95"/>
      <c r="G2331" s="95"/>
      <c r="H2331" s="95"/>
      <c r="I2331" s="95"/>
      <c r="J2331" s="230"/>
      <c r="K2331" s="463">
        <f>I2334</f>
        <v>70.823722666666669</v>
      </c>
      <c r="L2331" s="594" t="s">
        <v>34</v>
      </c>
      <c r="M2331" s="192"/>
      <c r="N2331" s="203"/>
    </row>
    <row r="2332" spans="2:14">
      <c r="B2332" s="358"/>
      <c r="C2332" s="64"/>
      <c r="D2332" s="64"/>
      <c r="E2332" s="593"/>
      <c r="F2332" s="606"/>
      <c r="G2332" s="606"/>
      <c r="H2332" s="606" t="s">
        <v>6441</v>
      </c>
      <c r="I2332" s="102">
        <f>I2334/K2327</f>
        <v>18.171111111111109</v>
      </c>
      <c r="J2332" s="191"/>
      <c r="K2332" s="459"/>
      <c r="L2332" s="594"/>
      <c r="M2332" s="192"/>
      <c r="N2332" s="193"/>
    </row>
    <row r="2333" spans="2:14">
      <c r="B2333" s="358"/>
      <c r="C2333" s="64"/>
      <c r="D2333" s="64"/>
      <c r="E2333" s="593" t="s">
        <v>6438</v>
      </c>
      <c r="F2333" s="605" t="s">
        <v>6050</v>
      </c>
      <c r="G2333" s="606" t="s">
        <v>6439</v>
      </c>
      <c r="H2333" s="606" t="s">
        <v>6440</v>
      </c>
      <c r="I2333" s="102" t="s">
        <v>34</v>
      </c>
      <c r="J2333" s="191"/>
      <c r="K2333" s="463"/>
      <c r="L2333" s="594"/>
      <c r="M2333" s="192"/>
      <c r="N2333" s="193"/>
    </row>
    <row r="2334" spans="2:14">
      <c r="B2334" s="358"/>
      <c r="C2334" s="64"/>
      <c r="D2334" s="64"/>
      <c r="E2334" s="190">
        <v>5</v>
      </c>
      <c r="F2334" s="606">
        <f>((E2327-0.06)+(F2327-0.06))*2+0.1</f>
        <v>0.74</v>
      </c>
      <c r="G2334" s="606">
        <f>(G2327*H2327)/0.15</f>
        <v>618.66666666666663</v>
      </c>
      <c r="H2334" s="606">
        <v>0.1547</v>
      </c>
      <c r="I2334" s="102">
        <f>G2334*H2334*F2334</f>
        <v>70.823722666666669</v>
      </c>
      <c r="J2334" s="191"/>
      <c r="K2334" s="463"/>
      <c r="L2334" s="594"/>
      <c r="M2334" s="192"/>
      <c r="N2334" s="193"/>
    </row>
    <row r="2335" spans="2:14">
      <c r="B2335" s="358"/>
      <c r="C2335" s="64"/>
      <c r="D2335" s="64"/>
      <c r="E2335" s="593"/>
      <c r="F2335" s="606"/>
      <c r="G2335" s="606"/>
      <c r="H2335" s="102"/>
      <c r="I2335" s="606"/>
      <c r="J2335" s="191"/>
      <c r="K2335" s="463"/>
      <c r="L2335" s="594"/>
      <c r="M2335" s="192"/>
      <c r="N2335" s="193"/>
    </row>
    <row r="2336" spans="2:14">
      <c r="B2336" s="358"/>
      <c r="C2336" s="64">
        <v>96546</v>
      </c>
      <c r="D2336" s="142" t="s">
        <v>11</v>
      </c>
      <c r="E2336" s="618" t="s">
        <v>6443</v>
      </c>
      <c r="F2336" s="95"/>
      <c r="G2336" s="95"/>
      <c r="H2336" s="95"/>
      <c r="I2336" s="95"/>
      <c r="J2336" s="230"/>
      <c r="K2336" s="463">
        <f>I2339</f>
        <v>229.03039999999999</v>
      </c>
      <c r="L2336" s="594" t="s">
        <v>34</v>
      </c>
      <c r="M2336" s="192"/>
      <c r="N2336" s="193"/>
    </row>
    <row r="2337" spans="2:14">
      <c r="B2337" s="358"/>
      <c r="C2337" s="64"/>
      <c r="D2337" s="64"/>
      <c r="E2337" s="593"/>
      <c r="F2337" s="606"/>
      <c r="G2337" s="606"/>
      <c r="H2337" s="606" t="s">
        <v>6441</v>
      </c>
      <c r="I2337" s="102">
        <f>I2339/K2327</f>
        <v>58.761904761904759</v>
      </c>
      <c r="J2337" s="191"/>
      <c r="K2337" s="459"/>
      <c r="L2337" s="594"/>
      <c r="M2337" s="192"/>
      <c r="N2337" s="193"/>
    </row>
    <row r="2338" spans="2:14">
      <c r="B2338" s="358"/>
      <c r="C2338" s="64"/>
      <c r="D2338" s="64"/>
      <c r="E2338" s="593" t="s">
        <v>6438</v>
      </c>
      <c r="F2338" s="605" t="s">
        <v>6050</v>
      </c>
      <c r="G2338" s="606" t="s">
        <v>6439</v>
      </c>
      <c r="H2338" s="606" t="s">
        <v>6440</v>
      </c>
      <c r="I2338" s="102" t="s">
        <v>34</v>
      </c>
      <c r="J2338" s="191"/>
      <c r="K2338" s="463"/>
      <c r="L2338" s="594"/>
      <c r="M2338" s="192"/>
      <c r="N2338" s="193"/>
    </row>
    <row r="2339" spans="2:14">
      <c r="B2339" s="358"/>
      <c r="C2339" s="64"/>
      <c r="D2339" s="64"/>
      <c r="E2339" s="190">
        <v>10</v>
      </c>
      <c r="F2339" s="606">
        <f>G2327*H2327</f>
        <v>92.8</v>
      </c>
      <c r="G2339" s="133">
        <v>4</v>
      </c>
      <c r="H2339" s="606">
        <v>0.61699999999999999</v>
      </c>
      <c r="I2339" s="102">
        <f>G2339*H2339*F2339</f>
        <v>229.03039999999999</v>
      </c>
      <c r="J2339" s="191"/>
      <c r="K2339" s="463"/>
      <c r="L2339" s="594"/>
      <c r="M2339" s="192"/>
      <c r="N2339" s="193"/>
    </row>
    <row r="2340" spans="2:14">
      <c r="B2340" s="358"/>
      <c r="C2340" s="64"/>
      <c r="D2340" s="64"/>
      <c r="E2340" s="593"/>
      <c r="F2340" s="606"/>
      <c r="G2340" s="606"/>
      <c r="H2340" s="606"/>
      <c r="I2340" s="606"/>
      <c r="J2340" s="191"/>
      <c r="K2340" s="463"/>
      <c r="L2340" s="594"/>
      <c r="M2340" s="192"/>
      <c r="N2340" s="193"/>
    </row>
    <row r="2341" spans="2:14">
      <c r="B2341" s="358"/>
      <c r="C2341" s="64"/>
      <c r="D2341" s="64"/>
      <c r="E2341" s="593"/>
      <c r="F2341" s="606"/>
      <c r="G2341" s="606"/>
      <c r="H2341" s="606"/>
      <c r="I2341" s="606"/>
      <c r="J2341" s="191"/>
      <c r="K2341" s="459"/>
      <c r="L2341" s="594"/>
      <c r="M2341" s="192"/>
      <c r="N2341" s="193"/>
    </row>
    <row r="2342" spans="2:14" ht="30" customHeight="1">
      <c r="B2342" s="358"/>
      <c r="C2342" s="64">
        <v>92418</v>
      </c>
      <c r="D2342" s="142" t="s">
        <v>11</v>
      </c>
      <c r="E2342" s="618" t="s">
        <v>6134</v>
      </c>
      <c r="F2342" s="95"/>
      <c r="G2342" s="95"/>
      <c r="H2342" s="95"/>
      <c r="I2342" s="95"/>
      <c r="J2342" s="230"/>
      <c r="K2342" s="468"/>
      <c r="L2342" s="186"/>
      <c r="M2342" s="192"/>
      <c r="N2342" s="193"/>
    </row>
    <row r="2343" spans="2:14">
      <c r="B2343" s="358"/>
      <c r="C2343" s="64"/>
      <c r="D2343" s="64"/>
      <c r="E2343" s="593"/>
      <c r="F2343" s="606">
        <f>(E2327+F2327)*2</f>
        <v>0.88</v>
      </c>
      <c r="G2343" s="606">
        <f>G2327</f>
        <v>2</v>
      </c>
      <c r="H2343" s="606">
        <f>H2327</f>
        <v>46.4</v>
      </c>
      <c r="I2343" s="606"/>
      <c r="J2343" s="191"/>
      <c r="K2343" s="463">
        <f>H2343*G2343*F2343</f>
        <v>81.664000000000001</v>
      </c>
      <c r="L2343" s="594" t="s">
        <v>97</v>
      </c>
      <c r="M2343" s="192"/>
      <c r="N2343" s="193"/>
    </row>
    <row r="2344" spans="2:14">
      <c r="B2344" s="358"/>
      <c r="C2344" s="64"/>
      <c r="D2344" s="64"/>
      <c r="E2344" s="593"/>
      <c r="F2344" s="606"/>
      <c r="G2344" s="606"/>
      <c r="H2344" s="606"/>
      <c r="I2344" s="606"/>
      <c r="J2344" s="191"/>
      <c r="K2344" s="459"/>
      <c r="L2344" s="594"/>
      <c r="M2344" s="192"/>
      <c r="N2344" s="193"/>
    </row>
    <row r="2345" spans="2:14">
      <c r="B2345" s="358"/>
      <c r="C2345" s="64"/>
      <c r="D2345" s="64"/>
      <c r="E2345" s="593"/>
      <c r="F2345" s="606"/>
      <c r="G2345" s="606"/>
      <c r="H2345" s="606"/>
      <c r="I2345" s="606"/>
      <c r="J2345" s="191"/>
      <c r="K2345" s="459"/>
      <c r="L2345" s="594"/>
      <c r="M2345" s="192"/>
      <c r="N2345" s="193"/>
    </row>
    <row r="2346" spans="2:14">
      <c r="B2346" s="358"/>
      <c r="C2346" s="64"/>
      <c r="D2346" s="64"/>
      <c r="E2346" s="593"/>
      <c r="F2346" s="606"/>
      <c r="G2346" s="606"/>
      <c r="H2346" s="606"/>
      <c r="I2346" s="606"/>
      <c r="J2346" s="191"/>
      <c r="K2346" s="459"/>
      <c r="L2346" s="594"/>
      <c r="M2346" s="192"/>
      <c r="N2346" s="193"/>
    </row>
    <row r="2347" spans="2:14" ht="15">
      <c r="B2347" s="358"/>
      <c r="C2347" s="64"/>
      <c r="D2347" s="64"/>
      <c r="E2347" s="676" t="s">
        <v>13673</v>
      </c>
      <c r="F2347" s="677"/>
      <c r="G2347" s="678"/>
      <c r="H2347" s="246"/>
      <c r="I2347" s="247"/>
      <c r="J2347" s="248"/>
      <c r="K2347" s="458"/>
      <c r="L2347" s="127"/>
      <c r="M2347" s="175"/>
      <c r="N2347" s="199"/>
    </row>
    <row r="2348" spans="2:14">
      <c r="B2348" s="358"/>
      <c r="C2348" s="64"/>
      <c r="D2348" s="64"/>
      <c r="E2348" s="603"/>
      <c r="F2348" s="94"/>
      <c r="G2348" s="94"/>
      <c r="H2348" s="94"/>
      <c r="I2348" s="94"/>
      <c r="J2348" s="218"/>
      <c r="K2348" s="463"/>
      <c r="L2348" s="604"/>
      <c r="M2348" s="175"/>
      <c r="N2348" s="129"/>
    </row>
    <row r="2349" spans="2:14">
      <c r="B2349" s="358"/>
      <c r="C2349" s="64">
        <v>94965</v>
      </c>
      <c r="D2349" s="142" t="s">
        <v>11</v>
      </c>
      <c r="E2349" s="618" t="s">
        <v>6147</v>
      </c>
      <c r="F2349" s="95"/>
      <c r="G2349" s="95"/>
      <c r="H2349" s="95"/>
      <c r="I2349" s="95"/>
      <c r="J2349" s="230"/>
      <c r="K2349" s="468"/>
      <c r="L2349" s="186"/>
      <c r="M2349" s="238"/>
      <c r="N2349" s="129"/>
    </row>
    <row r="2350" spans="2:14">
      <c r="B2350" s="358"/>
      <c r="C2350" s="64"/>
      <c r="D2350" s="64"/>
      <c r="E2350" s="225"/>
      <c r="F2350" s="606"/>
      <c r="G2350" s="606"/>
      <c r="H2350" s="102"/>
      <c r="I2350" s="102"/>
      <c r="J2350" s="217"/>
      <c r="K2350" s="458">
        <f>SUM(K2351)</f>
        <v>4.0600000000000005</v>
      </c>
      <c r="L2350" s="107" t="s">
        <v>98</v>
      </c>
      <c r="M2350" s="227"/>
      <c r="N2350" s="220"/>
    </row>
    <row r="2351" spans="2:14">
      <c r="B2351" s="358"/>
      <c r="C2351" s="64"/>
      <c r="D2351" s="64"/>
      <c r="E2351" s="205">
        <v>0.14000000000000001</v>
      </c>
      <c r="F2351" s="137">
        <v>0.25</v>
      </c>
      <c r="G2351" s="51">
        <f>E2371+E2372</f>
        <v>116</v>
      </c>
      <c r="H2351" s="137">
        <v>1</v>
      </c>
      <c r="I2351" s="102"/>
      <c r="J2351" s="217"/>
      <c r="K2351" s="464">
        <f>E2351*F2351*G2351*H2351</f>
        <v>4.0600000000000005</v>
      </c>
      <c r="L2351" s="107"/>
      <c r="M2351" s="227"/>
      <c r="N2351" s="220"/>
    </row>
    <row r="2352" spans="2:14">
      <c r="B2352" s="358"/>
      <c r="C2352" s="64"/>
      <c r="D2352" s="64"/>
      <c r="E2352" s="223"/>
      <c r="F2352" s="102"/>
      <c r="G2352" s="102"/>
      <c r="H2352" s="102"/>
      <c r="I2352" s="102"/>
      <c r="J2352" s="217"/>
      <c r="K2352" s="458"/>
      <c r="L2352" s="107"/>
      <c r="M2352" s="227"/>
      <c r="N2352" s="220"/>
    </row>
    <row r="2353" spans="2:14">
      <c r="B2353" s="358"/>
      <c r="C2353" s="64"/>
      <c r="D2353" s="64"/>
      <c r="E2353" s="237"/>
      <c r="F2353" s="102"/>
      <c r="G2353" s="606"/>
      <c r="H2353" s="606"/>
      <c r="I2353" s="606"/>
      <c r="J2353" s="191"/>
      <c r="K2353" s="463">
        <f>K2350</f>
        <v>4.0600000000000005</v>
      </c>
      <c r="L2353" s="594" t="s">
        <v>98</v>
      </c>
      <c r="M2353" s="229"/>
      <c r="N2353" s="129"/>
    </row>
    <row r="2354" spans="2:14">
      <c r="B2354" s="358"/>
      <c r="C2354" s="64"/>
      <c r="D2354" s="64"/>
      <c r="E2354" s="593"/>
      <c r="F2354" s="606"/>
      <c r="G2354" s="606"/>
      <c r="H2354" s="606"/>
      <c r="I2354" s="606"/>
      <c r="J2354" s="191"/>
      <c r="K2354" s="459"/>
      <c r="L2354" s="594"/>
      <c r="M2354" s="192"/>
      <c r="N2354" s="129"/>
    </row>
    <row r="2355" spans="2:14">
      <c r="B2355" s="358"/>
      <c r="C2355" s="64">
        <v>96543</v>
      </c>
      <c r="D2355" s="142" t="s">
        <v>11</v>
      </c>
      <c r="E2355" s="618" t="s">
        <v>6437</v>
      </c>
      <c r="F2355" s="95"/>
      <c r="G2355" s="95"/>
      <c r="H2355" s="95"/>
      <c r="I2355" s="95"/>
      <c r="J2355" s="230"/>
      <c r="K2355" s="463">
        <f>J2358</f>
        <v>114.84928000000001</v>
      </c>
      <c r="L2355" s="594" t="s">
        <v>34</v>
      </c>
      <c r="M2355" s="175"/>
      <c r="N2355" s="129"/>
    </row>
    <row r="2356" spans="2:14">
      <c r="B2356" s="358"/>
      <c r="C2356" s="64"/>
      <c r="D2356" s="64"/>
      <c r="E2356" s="593"/>
      <c r="F2356" s="606"/>
      <c r="G2356" s="606"/>
      <c r="H2356" s="606" t="s">
        <v>6441</v>
      </c>
      <c r="I2356" s="102">
        <f>J2358/K2350</f>
        <v>28.287999999999997</v>
      </c>
      <c r="J2356" s="191"/>
      <c r="K2356" s="459"/>
      <c r="L2356" s="594"/>
      <c r="M2356" s="175"/>
      <c r="N2356" s="129"/>
    </row>
    <row r="2357" spans="2:14">
      <c r="B2357" s="358"/>
      <c r="C2357" s="64"/>
      <c r="D2357" s="64"/>
      <c r="E2357" s="593" t="s">
        <v>6438</v>
      </c>
      <c r="F2357" s="605" t="s">
        <v>6050</v>
      </c>
      <c r="G2357" s="606" t="s">
        <v>6439</v>
      </c>
      <c r="H2357" s="606" t="s">
        <v>6440</v>
      </c>
      <c r="I2357" s="605" t="s">
        <v>6453</v>
      </c>
      <c r="J2357" s="217" t="s">
        <v>34</v>
      </c>
      <c r="K2357" s="463"/>
      <c r="L2357" s="594"/>
      <c r="M2357" s="192"/>
      <c r="N2357" s="129"/>
    </row>
    <row r="2358" spans="2:14">
      <c r="B2358" s="358"/>
      <c r="C2358" s="64"/>
      <c r="D2358" s="64"/>
      <c r="E2358" s="190">
        <v>5</v>
      </c>
      <c r="F2358" s="606">
        <f>((E2351-0.06)+(F2351-0.06))*2+0.1</f>
        <v>0.64</v>
      </c>
      <c r="G2358" s="606">
        <f>G2351/0.2</f>
        <v>580</v>
      </c>
      <c r="H2358" s="606">
        <v>0.1547</v>
      </c>
      <c r="I2358" s="133">
        <v>2</v>
      </c>
      <c r="J2358" s="217">
        <f>G2358*H2358*F2358*I2358</f>
        <v>114.84928000000001</v>
      </c>
      <c r="K2358" s="463"/>
      <c r="L2358" s="594"/>
      <c r="M2358" s="192"/>
      <c r="N2358" s="129"/>
    </row>
    <row r="2359" spans="2:14">
      <c r="B2359" s="358"/>
      <c r="C2359" s="64"/>
      <c r="D2359" s="64"/>
      <c r="E2359" s="593"/>
      <c r="F2359" s="606"/>
      <c r="G2359" s="606"/>
      <c r="H2359" s="102"/>
      <c r="I2359" s="606"/>
      <c r="J2359" s="191"/>
      <c r="K2359" s="463"/>
      <c r="L2359" s="594"/>
      <c r="M2359" s="175"/>
      <c r="N2359" s="129"/>
    </row>
    <row r="2360" spans="2:14">
      <c r="B2360" s="358"/>
      <c r="C2360" s="64">
        <v>96544</v>
      </c>
      <c r="D2360" s="142" t="s">
        <v>11</v>
      </c>
      <c r="E2360" s="618" t="s">
        <v>6454</v>
      </c>
      <c r="F2360" s="95"/>
      <c r="G2360" s="95"/>
      <c r="H2360" s="95"/>
      <c r="I2360" s="95"/>
      <c r="J2360" s="230"/>
      <c r="K2360" s="463">
        <f>I2363</f>
        <v>113.67999999999999</v>
      </c>
      <c r="L2360" s="594" t="s">
        <v>34</v>
      </c>
      <c r="M2360" s="175"/>
      <c r="N2360" s="129"/>
    </row>
    <row r="2361" spans="2:14">
      <c r="B2361" s="358"/>
      <c r="C2361" s="64"/>
      <c r="D2361" s="64"/>
      <c r="E2361" s="593"/>
      <c r="F2361" s="606"/>
      <c r="G2361" s="606"/>
      <c r="H2361" s="606" t="s">
        <v>6441</v>
      </c>
      <c r="I2361" s="102">
        <f>I2363/K2350</f>
        <v>27.999999999999996</v>
      </c>
      <c r="J2361" s="191"/>
      <c r="K2361" s="459"/>
      <c r="L2361" s="594"/>
      <c r="M2361" s="175"/>
      <c r="N2361" s="129"/>
    </row>
    <row r="2362" spans="2:14">
      <c r="B2362" s="358"/>
      <c r="C2362" s="64"/>
      <c r="D2362" s="64"/>
      <c r="E2362" s="593" t="s">
        <v>6438</v>
      </c>
      <c r="F2362" s="605" t="s">
        <v>6050</v>
      </c>
      <c r="G2362" s="606" t="s">
        <v>6439</v>
      </c>
      <c r="H2362" s="606" t="s">
        <v>6440</v>
      </c>
      <c r="I2362" s="102" t="s">
        <v>34</v>
      </c>
      <c r="J2362" s="191"/>
      <c r="K2362" s="463"/>
      <c r="L2362" s="594"/>
      <c r="M2362" s="175"/>
      <c r="N2362" s="129"/>
    </row>
    <row r="2363" spans="2:14">
      <c r="B2363" s="358"/>
      <c r="C2363" s="64"/>
      <c r="D2363" s="64"/>
      <c r="E2363" s="190">
        <v>6.3</v>
      </c>
      <c r="F2363" s="606">
        <f>G2351</f>
        <v>116</v>
      </c>
      <c r="G2363" s="133">
        <v>4</v>
      </c>
      <c r="H2363" s="606">
        <v>0.245</v>
      </c>
      <c r="I2363" s="102">
        <f>G2363*H2363*F2363</f>
        <v>113.67999999999999</v>
      </c>
      <c r="J2363" s="191"/>
      <c r="K2363" s="463"/>
      <c r="L2363" s="594"/>
      <c r="M2363" s="175"/>
      <c r="N2363" s="129"/>
    </row>
    <row r="2364" spans="2:14">
      <c r="B2364" s="358"/>
      <c r="C2364" s="64"/>
      <c r="D2364" s="64"/>
      <c r="E2364" s="593"/>
      <c r="F2364" s="606"/>
      <c r="G2364" s="606"/>
      <c r="H2364" s="606"/>
      <c r="I2364" s="606"/>
      <c r="J2364" s="191"/>
      <c r="K2364" s="459"/>
      <c r="L2364" s="594"/>
      <c r="M2364" s="192"/>
      <c r="N2364" s="129"/>
    </row>
    <row r="2365" spans="2:14">
      <c r="B2365" s="358"/>
      <c r="C2365" s="64">
        <v>92472</v>
      </c>
      <c r="D2365" s="142" t="s">
        <v>11</v>
      </c>
      <c r="E2365" s="618" t="s">
        <v>6167</v>
      </c>
      <c r="F2365" s="95"/>
      <c r="G2365" s="95"/>
      <c r="H2365" s="95"/>
      <c r="I2365" s="95"/>
      <c r="J2365" s="230"/>
      <c r="K2365" s="468"/>
      <c r="L2365" s="186"/>
      <c r="M2365" s="192"/>
      <c r="N2365" s="129"/>
    </row>
    <row r="2366" spans="2:14">
      <c r="B2366" s="358"/>
      <c r="C2366" s="64"/>
      <c r="D2366" s="64"/>
      <c r="E2366" s="593"/>
      <c r="F2366" s="606">
        <f>G2351</f>
        <v>116</v>
      </c>
      <c r="G2366" s="606">
        <f>F2351</f>
        <v>0.25</v>
      </c>
      <c r="H2366" s="133">
        <v>2</v>
      </c>
      <c r="I2366" s="606"/>
      <c r="J2366" s="191"/>
      <c r="K2366" s="463">
        <f>H2366*G2366*F2366</f>
        <v>58</v>
      </c>
      <c r="L2366" s="594" t="s">
        <v>97</v>
      </c>
      <c r="M2366" s="192"/>
      <c r="N2366" s="129"/>
    </row>
    <row r="2367" spans="2:14">
      <c r="B2367" s="358"/>
      <c r="C2367" s="64"/>
      <c r="D2367" s="64"/>
      <c r="E2367" s="593"/>
      <c r="F2367" s="606"/>
      <c r="G2367" s="606"/>
      <c r="H2367" s="606"/>
      <c r="I2367" s="606"/>
      <c r="J2367" s="191"/>
      <c r="K2367" s="459"/>
      <c r="L2367" s="594"/>
      <c r="M2367" s="192"/>
      <c r="N2367" s="193"/>
    </row>
    <row r="2368" spans="2:14" ht="15">
      <c r="B2368" s="358"/>
      <c r="C2368" s="64"/>
      <c r="D2368" s="64"/>
      <c r="E2368" s="676" t="s">
        <v>6451</v>
      </c>
      <c r="F2368" s="677"/>
      <c r="G2368" s="678"/>
      <c r="H2368" s="246"/>
      <c r="I2368" s="247"/>
      <c r="J2368" s="248"/>
      <c r="K2368" s="458"/>
      <c r="L2368" s="127"/>
      <c r="M2368" s="175"/>
      <c r="N2368" s="199"/>
    </row>
    <row r="2369" spans="2:14">
      <c r="B2369" s="358"/>
      <c r="C2369" s="64"/>
      <c r="D2369" s="64"/>
      <c r="E2369" s="593"/>
      <c r="F2369" s="606"/>
      <c r="G2369" s="606"/>
      <c r="H2369" s="606"/>
      <c r="I2369" s="606"/>
      <c r="J2369" s="191"/>
      <c r="K2369" s="459"/>
      <c r="L2369" s="594"/>
      <c r="M2369" s="192"/>
      <c r="N2369" s="193"/>
    </row>
    <row r="2370" spans="2:14" ht="13.5">
      <c r="B2370" s="362"/>
      <c r="C2370" s="621">
        <v>87479</v>
      </c>
      <c r="D2370" s="142" t="s">
        <v>11</v>
      </c>
      <c r="E2370" s="603" t="s">
        <v>13674</v>
      </c>
      <c r="F2370" s="606"/>
      <c r="G2370" s="606"/>
      <c r="H2370" s="606"/>
      <c r="I2370" s="606"/>
      <c r="J2370" s="191"/>
      <c r="K2370" s="463">
        <f>SUM(K2371:K2372)</f>
        <v>183.72</v>
      </c>
      <c r="L2370" s="106" t="s">
        <v>97</v>
      </c>
      <c r="M2370" s="192"/>
      <c r="N2370" s="193"/>
    </row>
    <row r="2371" spans="2:14">
      <c r="B2371" s="358" t="s">
        <v>13795</v>
      </c>
      <c r="C2371" s="142"/>
      <c r="D2371" s="142"/>
      <c r="E2371" s="190">
        <f>116-E2372</f>
        <v>67.72</v>
      </c>
      <c r="F2371" s="133">
        <v>2</v>
      </c>
      <c r="G2371" s="606"/>
      <c r="H2371" s="606"/>
      <c r="I2371" s="606"/>
      <c r="J2371" s="191"/>
      <c r="K2371" s="459">
        <f>E2371*F2371</f>
        <v>135.44</v>
      </c>
      <c r="L2371" s="594"/>
      <c r="M2371" s="192"/>
      <c r="N2371" s="193"/>
    </row>
    <row r="2372" spans="2:14">
      <c r="B2372" s="358" t="s">
        <v>13794</v>
      </c>
      <c r="C2372" s="142"/>
      <c r="D2372" s="142"/>
      <c r="E2372" s="190">
        <v>48.28</v>
      </c>
      <c r="F2372" s="133">
        <v>1</v>
      </c>
      <c r="G2372" s="614"/>
      <c r="H2372" s="614"/>
      <c r="I2372" s="614"/>
      <c r="J2372" s="191"/>
      <c r="K2372" s="459">
        <f>E2372*F2372</f>
        <v>48.28</v>
      </c>
      <c r="L2372" s="594"/>
      <c r="M2372" s="192"/>
      <c r="N2372" s="193"/>
    </row>
    <row r="2373" spans="2:14">
      <c r="B2373" s="358"/>
      <c r="C2373" s="64"/>
      <c r="D2373" s="64"/>
      <c r="E2373" s="593"/>
      <c r="F2373" s="606"/>
      <c r="G2373" s="606"/>
      <c r="H2373" s="606"/>
      <c r="I2373" s="606"/>
      <c r="J2373" s="191"/>
      <c r="K2373" s="459"/>
      <c r="L2373" s="594"/>
      <c r="M2373" s="192"/>
      <c r="N2373" s="193"/>
    </row>
    <row r="2374" spans="2:14">
      <c r="B2374" s="358"/>
      <c r="C2374" s="64">
        <v>87894</v>
      </c>
      <c r="D2374" s="142" t="s">
        <v>11</v>
      </c>
      <c r="E2374" s="603" t="s">
        <v>13675</v>
      </c>
      <c r="F2374" s="606"/>
      <c r="G2374" s="606"/>
      <c r="H2374" s="606"/>
      <c r="I2374" s="606"/>
      <c r="J2374" s="191"/>
      <c r="K2374" s="463">
        <f>K2370*2</f>
        <v>367.44</v>
      </c>
      <c r="L2374" s="106" t="s">
        <v>97</v>
      </c>
      <c r="M2374" s="192"/>
      <c r="N2374" s="193"/>
    </row>
    <row r="2375" spans="2:14">
      <c r="B2375" s="358"/>
      <c r="C2375" s="64"/>
      <c r="D2375" s="64"/>
      <c r="E2375" s="593"/>
      <c r="F2375" s="606"/>
      <c r="G2375" s="606"/>
      <c r="H2375" s="606"/>
      <c r="I2375" s="606"/>
      <c r="J2375" s="191"/>
      <c r="K2375" s="459"/>
      <c r="L2375" s="594"/>
      <c r="M2375" s="192"/>
      <c r="N2375" s="193"/>
    </row>
    <row r="2376" spans="2:14">
      <c r="B2376" s="358"/>
      <c r="C2376" s="64">
        <v>87529</v>
      </c>
      <c r="D2376" s="142" t="s">
        <v>11</v>
      </c>
      <c r="E2376" s="603" t="s">
        <v>13676</v>
      </c>
      <c r="F2376" s="606"/>
      <c r="G2376" s="606"/>
      <c r="H2376" s="606"/>
      <c r="I2376" s="606"/>
      <c r="J2376" s="191"/>
      <c r="K2376" s="463">
        <f>K2374</f>
        <v>367.44</v>
      </c>
      <c r="L2376" s="106" t="s">
        <v>97</v>
      </c>
      <c r="M2376" s="192"/>
      <c r="N2376" s="193"/>
    </row>
    <row r="2377" spans="2:14">
      <c r="B2377" s="358"/>
      <c r="C2377" s="64"/>
      <c r="D2377" s="64"/>
      <c r="E2377" s="593"/>
      <c r="F2377" s="606"/>
      <c r="G2377" s="606"/>
      <c r="H2377" s="606"/>
      <c r="I2377" s="606"/>
      <c r="J2377" s="191"/>
      <c r="K2377" s="459"/>
      <c r="L2377" s="594"/>
      <c r="M2377" s="192"/>
      <c r="N2377" s="193"/>
    </row>
    <row r="2378" spans="2:14">
      <c r="B2378" s="358"/>
      <c r="C2378" s="64"/>
      <c r="D2378" s="64"/>
      <c r="E2378" s="593"/>
      <c r="F2378" s="606"/>
      <c r="G2378" s="606"/>
      <c r="H2378" s="606"/>
      <c r="I2378" s="606"/>
      <c r="J2378" s="191"/>
      <c r="K2378" s="459"/>
      <c r="L2378" s="594"/>
      <c r="M2378" s="192"/>
      <c r="N2378" s="193"/>
    </row>
    <row r="2379" spans="2:14">
      <c r="B2379" s="358"/>
      <c r="C2379" s="64"/>
      <c r="D2379" s="64"/>
      <c r="E2379" s="603" t="s">
        <v>6452</v>
      </c>
      <c r="F2379" s="606"/>
      <c r="G2379" s="606"/>
      <c r="H2379" s="606"/>
      <c r="I2379" s="606"/>
      <c r="J2379" s="191"/>
      <c r="K2379" s="463">
        <f>SUM(K2380:K2381)</f>
        <v>48.28</v>
      </c>
      <c r="L2379" s="106" t="s">
        <v>97</v>
      </c>
      <c r="M2379" s="192"/>
      <c r="N2379" s="193"/>
    </row>
    <row r="2380" spans="2:14">
      <c r="B2380" s="358" t="s">
        <v>13826</v>
      </c>
      <c r="C2380" s="176" t="str">
        <f>'3-COMPO.ADM.PRF '!B896</f>
        <v>COMP 120</v>
      </c>
      <c r="D2380" s="142" t="s">
        <v>13831</v>
      </c>
      <c r="E2380" s="190">
        <v>1</v>
      </c>
      <c r="F2380" s="133">
        <v>48.28</v>
      </c>
      <c r="G2380" s="606"/>
      <c r="H2380" s="606"/>
      <c r="I2380" s="606"/>
      <c r="J2380" s="191"/>
      <c r="K2380" s="459">
        <f>E2380*F2380</f>
        <v>48.28</v>
      </c>
      <c r="L2380" s="594"/>
      <c r="M2380" s="192"/>
      <c r="N2380" s="193"/>
    </row>
    <row r="2381" spans="2:14">
      <c r="B2381" s="358"/>
      <c r="C2381" s="64"/>
      <c r="D2381" s="64"/>
      <c r="E2381" s="593">
        <v>0</v>
      </c>
      <c r="F2381" s="606">
        <v>0</v>
      </c>
      <c r="G2381" s="606"/>
      <c r="H2381" s="606"/>
      <c r="I2381" s="606"/>
      <c r="J2381" s="191"/>
      <c r="K2381" s="459">
        <f>E2381*F2381</f>
        <v>0</v>
      </c>
      <c r="L2381" s="594"/>
      <c r="M2381" s="192"/>
      <c r="N2381" s="193"/>
    </row>
    <row r="2382" spans="2:14">
      <c r="B2382" s="358"/>
      <c r="C2382" s="64"/>
      <c r="D2382" s="64"/>
      <c r="E2382" s="593"/>
      <c r="F2382" s="606"/>
      <c r="G2382" s="606"/>
      <c r="H2382" s="606"/>
      <c r="I2382" s="606"/>
      <c r="J2382" s="191"/>
      <c r="K2382" s="459"/>
      <c r="L2382" s="594"/>
      <c r="M2382" s="192"/>
      <c r="N2382" s="193"/>
    </row>
    <row r="2383" spans="2:14">
      <c r="B2383" s="358" t="s">
        <v>13833</v>
      </c>
      <c r="C2383" s="176" t="str">
        <f>'3-COMPO.ADM.PRF '!B921</f>
        <v>COMP 122</v>
      </c>
      <c r="D2383" s="142" t="s">
        <v>13831</v>
      </c>
      <c r="E2383" s="638" t="s">
        <v>13839</v>
      </c>
      <c r="F2383" s="606"/>
      <c r="G2383" s="606"/>
      <c r="H2383" s="606"/>
      <c r="I2383" s="606"/>
      <c r="J2383" s="191"/>
      <c r="K2383" s="463">
        <f>SUM(K2384:K2385)</f>
        <v>2</v>
      </c>
      <c r="L2383" s="106" t="s">
        <v>97</v>
      </c>
      <c r="M2383" s="192"/>
      <c r="N2383" s="193"/>
    </row>
    <row r="2384" spans="2:14">
      <c r="B2384" s="358"/>
      <c r="C2384" s="64"/>
      <c r="D2384" s="64"/>
      <c r="E2384" s="593">
        <v>2</v>
      </c>
      <c r="F2384" s="606">
        <v>1</v>
      </c>
      <c r="G2384" s="606"/>
      <c r="H2384" s="606"/>
      <c r="I2384" s="606"/>
      <c r="J2384" s="191"/>
      <c r="K2384" s="459">
        <f>E2384*F2384</f>
        <v>2</v>
      </c>
      <c r="L2384" s="594"/>
      <c r="M2384" s="192"/>
      <c r="N2384" s="193"/>
    </row>
    <row r="2385" spans="1:14">
      <c r="B2385" s="358"/>
      <c r="C2385" s="64"/>
      <c r="D2385" s="64"/>
      <c r="E2385" s="593"/>
      <c r="F2385" s="606"/>
      <c r="G2385" s="606"/>
      <c r="H2385" s="606"/>
      <c r="I2385" s="606"/>
      <c r="J2385" s="191"/>
      <c r="K2385" s="459"/>
      <c r="L2385" s="594"/>
      <c r="M2385" s="192"/>
      <c r="N2385" s="193"/>
    </row>
    <row r="2386" spans="1:14">
      <c r="B2386" s="358" t="s">
        <v>13834</v>
      </c>
      <c r="C2386" s="176" t="str">
        <f>'3-COMPO.ADM.PRF '!B908</f>
        <v>COMP 121</v>
      </c>
      <c r="D2386" s="142" t="s">
        <v>13831</v>
      </c>
      <c r="E2386" s="638" t="s">
        <v>13838</v>
      </c>
      <c r="F2386" s="606"/>
      <c r="G2386" s="606"/>
      <c r="H2386" s="606"/>
      <c r="I2386" s="606"/>
      <c r="J2386" s="191"/>
      <c r="K2386" s="463">
        <f>SUM(K2387)</f>
        <v>6</v>
      </c>
      <c r="L2386" s="106" t="s">
        <v>97</v>
      </c>
      <c r="M2386" s="192"/>
      <c r="N2386" s="193"/>
    </row>
    <row r="2387" spans="1:14">
      <c r="B2387" s="358"/>
      <c r="C2387" s="64"/>
      <c r="D2387" s="64"/>
      <c r="E2387" s="593">
        <v>3</v>
      </c>
      <c r="F2387" s="606">
        <v>2</v>
      </c>
      <c r="G2387" s="606"/>
      <c r="H2387" s="606"/>
      <c r="I2387" s="606"/>
      <c r="J2387" s="191"/>
      <c r="K2387" s="459">
        <f>E2387*F2387</f>
        <v>6</v>
      </c>
      <c r="L2387" s="594"/>
      <c r="M2387" s="192"/>
      <c r="N2387" s="193"/>
    </row>
    <row r="2388" spans="1:14">
      <c r="B2388" s="358"/>
      <c r="C2388" s="64"/>
      <c r="D2388" s="64"/>
      <c r="E2388" s="593"/>
      <c r="F2388" s="606"/>
      <c r="G2388" s="606"/>
      <c r="H2388" s="606"/>
      <c r="I2388" s="606"/>
      <c r="J2388" s="191"/>
      <c r="K2388" s="459"/>
      <c r="L2388" s="594"/>
      <c r="M2388" s="192"/>
      <c r="N2388" s="193"/>
    </row>
    <row r="2389" spans="1:14">
      <c r="B2389" s="358"/>
      <c r="C2389" s="64"/>
      <c r="D2389" s="64"/>
      <c r="E2389" s="603" t="s">
        <v>6470</v>
      </c>
      <c r="F2389" s="606"/>
      <c r="G2389" s="606"/>
      <c r="H2389" s="606"/>
      <c r="I2389" s="606"/>
      <c r="J2389" s="191"/>
      <c r="K2389" s="463">
        <v>0</v>
      </c>
      <c r="L2389" s="106" t="s">
        <v>97</v>
      </c>
      <c r="M2389" s="192"/>
      <c r="N2389" s="193"/>
    </row>
    <row r="2390" spans="1:14">
      <c r="B2390" s="358"/>
      <c r="C2390" s="64"/>
      <c r="D2390" s="64"/>
      <c r="E2390" s="593"/>
      <c r="F2390" s="606"/>
      <c r="G2390" s="606"/>
      <c r="H2390" s="606"/>
      <c r="I2390" s="606"/>
      <c r="J2390" s="191"/>
      <c r="K2390" s="459">
        <v>0</v>
      </c>
      <c r="L2390" s="594"/>
      <c r="M2390" s="192"/>
      <c r="N2390" s="193"/>
    </row>
    <row r="2391" spans="1:14">
      <c r="B2391" s="358"/>
      <c r="C2391" s="64"/>
      <c r="D2391" s="64"/>
      <c r="E2391" s="603" t="s">
        <v>6471</v>
      </c>
      <c r="F2391" s="606"/>
      <c r="G2391" s="606"/>
      <c r="H2391" s="606"/>
      <c r="I2391" s="606"/>
      <c r="J2391" s="191"/>
      <c r="K2391" s="463">
        <v>0</v>
      </c>
      <c r="L2391" s="106" t="s">
        <v>97</v>
      </c>
      <c r="M2391" s="192"/>
      <c r="N2391" s="193"/>
    </row>
    <row r="2392" spans="1:14">
      <c r="B2392" s="358"/>
      <c r="C2392" s="64"/>
      <c r="D2392" s="64"/>
      <c r="E2392" s="593"/>
      <c r="F2392" s="606"/>
      <c r="G2392" s="606"/>
      <c r="H2392" s="606"/>
      <c r="I2392" s="606"/>
      <c r="J2392" s="191"/>
      <c r="K2392" s="459"/>
      <c r="L2392" s="594"/>
      <c r="M2392" s="192"/>
      <c r="N2392" s="193"/>
    </row>
    <row r="2393" spans="1:14">
      <c r="B2393" s="358" t="s">
        <v>13827</v>
      </c>
      <c r="C2393" s="64"/>
      <c r="D2393" s="64"/>
      <c r="E2393" s="603" t="s">
        <v>6472</v>
      </c>
      <c r="F2393" s="606"/>
      <c r="G2393" s="606"/>
      <c r="H2393" s="606"/>
      <c r="I2393" s="606"/>
      <c r="J2393" s="191"/>
      <c r="K2393" s="463">
        <f>(K2379+K2383+K2386)*2.5</f>
        <v>140.69999999999999</v>
      </c>
      <c r="L2393" s="106" t="s">
        <v>97</v>
      </c>
      <c r="M2393" s="192"/>
      <c r="N2393" s="193"/>
    </row>
    <row r="2394" spans="1:14" s="268" customFormat="1">
      <c r="B2394" s="362"/>
      <c r="C2394" s="171"/>
      <c r="D2394" s="171"/>
      <c r="E2394" s="206"/>
      <c r="F2394" s="447"/>
      <c r="G2394" s="447"/>
      <c r="H2394" s="447"/>
      <c r="I2394" s="447"/>
      <c r="J2394" s="191"/>
      <c r="K2394" s="463"/>
      <c r="L2394" s="106"/>
      <c r="M2394" s="274"/>
      <c r="N2394" s="275"/>
    </row>
    <row r="2395" spans="1:14" s="268" customFormat="1" ht="13.5" thickBot="1">
      <c r="B2395" s="362"/>
      <c r="C2395" s="171"/>
      <c r="D2395" s="171"/>
      <c r="E2395" s="206"/>
      <c r="F2395" s="614"/>
      <c r="G2395" s="614"/>
      <c r="H2395" s="614"/>
      <c r="I2395" s="614"/>
      <c r="J2395" s="191"/>
      <c r="K2395" s="463"/>
      <c r="L2395" s="106"/>
      <c r="M2395" s="274"/>
      <c r="N2395" s="275"/>
    </row>
    <row r="2396" spans="1:14" ht="13.5" thickBot="1">
      <c r="A2396" s="657" t="s">
        <v>6468</v>
      </c>
      <c r="B2396" s="358"/>
      <c r="C2396" s="64"/>
      <c r="D2396" s="64"/>
      <c r="E2396" s="685" t="s">
        <v>117</v>
      </c>
      <c r="F2396" s="686"/>
      <c r="G2396" s="686"/>
      <c r="H2396" s="686"/>
      <c r="I2396" s="686"/>
      <c r="J2396" s="687"/>
      <c r="K2396" s="459"/>
      <c r="L2396" s="594"/>
      <c r="M2396" s="192"/>
      <c r="N2396" s="193"/>
    </row>
    <row r="2397" spans="1:14" s="268" customFormat="1">
      <c r="B2397" s="362"/>
      <c r="C2397" s="171"/>
      <c r="D2397" s="171"/>
      <c r="E2397" s="206"/>
      <c r="F2397" s="614"/>
      <c r="G2397" s="614"/>
      <c r="H2397" s="614"/>
      <c r="I2397" s="614"/>
      <c r="J2397" s="191"/>
      <c r="K2397" s="463"/>
      <c r="L2397" s="106"/>
      <c r="M2397" s="274"/>
      <c r="N2397" s="275"/>
    </row>
    <row r="2398" spans="1:14" s="268" customFormat="1" ht="15">
      <c r="B2398" s="362"/>
      <c r="C2398" s="171"/>
      <c r="D2398" s="171"/>
      <c r="E2398" s="682" t="s">
        <v>13679</v>
      </c>
      <c r="F2398" s="683"/>
      <c r="G2398" s="683"/>
      <c r="H2398" s="683"/>
      <c r="I2398" s="683"/>
      <c r="J2398" s="684"/>
      <c r="K2398" s="474"/>
      <c r="L2398" s="107"/>
      <c r="M2398" s="274"/>
      <c r="N2398" s="275"/>
    </row>
    <row r="2399" spans="1:14" s="268" customFormat="1">
      <c r="B2399" s="362"/>
      <c r="C2399" s="171"/>
      <c r="D2399" s="171"/>
      <c r="E2399" s="206"/>
      <c r="F2399" s="614"/>
      <c r="G2399" s="614"/>
      <c r="H2399" s="614"/>
      <c r="I2399" s="614"/>
      <c r="J2399" s="191"/>
      <c r="K2399" s="463"/>
      <c r="L2399" s="106"/>
      <c r="M2399" s="274"/>
      <c r="N2399" s="275"/>
    </row>
    <row r="2400" spans="1:14" s="268" customFormat="1" ht="15">
      <c r="B2400" s="362"/>
      <c r="C2400" s="171">
        <v>84656</v>
      </c>
      <c r="D2400" s="64" t="s">
        <v>11</v>
      </c>
      <c r="E2400" s="673" t="str">
        <f>IFERROR(VLOOKUP($C2400,'[3]2-SINAPI OUTUBRO 2017'!$A$1:$D$11398,2,0),IFERROR(VLOOKUP($C2400,'[3]3-COMPO.ADM.PRF '!$B$11:$I$795,4,0),""))</f>
        <v>TRATAMENTO EM  CONCRETO COM ESTUQUE E LIXAMENTO</v>
      </c>
      <c r="F2400" s="674"/>
      <c r="G2400" s="674"/>
      <c r="H2400" s="674"/>
      <c r="I2400" s="674"/>
      <c r="J2400" s="675"/>
      <c r="K2400" s="460">
        <f>K2408</f>
        <v>679</v>
      </c>
      <c r="L2400" s="106" t="s">
        <v>125</v>
      </c>
      <c r="M2400" s="274"/>
      <c r="N2400" s="275"/>
    </row>
    <row r="2401" spans="2:14" s="268" customFormat="1">
      <c r="B2401" s="362"/>
      <c r="C2401" s="171"/>
      <c r="D2401" s="171"/>
      <c r="E2401" s="206"/>
      <c r="F2401" s="614"/>
      <c r="G2401" s="614"/>
      <c r="H2401" s="614"/>
      <c r="I2401" s="614"/>
      <c r="J2401" s="191"/>
      <c r="K2401" s="463"/>
      <c r="L2401" s="106"/>
      <c r="M2401" s="274"/>
      <c r="N2401" s="275"/>
    </row>
    <row r="2402" spans="2:14" s="268" customFormat="1" ht="15">
      <c r="B2402" s="362"/>
      <c r="C2402" s="64" t="s">
        <v>12041</v>
      </c>
      <c r="D2402" s="64" t="s">
        <v>11</v>
      </c>
      <c r="E2402" s="673" t="str">
        <f>IFERROR(VLOOKUP($C2402,'[3]2-SINAPI OUTUBRO 2017'!$A$1:$D$11398,2,0),IFERROR(VLOOKUP($C2402,'[3]3-COMPO.ADM.PRF '!$B$11:$I$795,4,0),""))</f>
        <v>IMPERMEABILIZACAO COM PINTURA A BASE DE RESINA EPOXI ALCATRAO, UMA DEMAO.</v>
      </c>
      <c r="F2402" s="674"/>
      <c r="G2402" s="674"/>
      <c r="H2402" s="674"/>
      <c r="I2402" s="674"/>
      <c r="J2402" s="675"/>
      <c r="K2402" s="460">
        <f>K2400</f>
        <v>679</v>
      </c>
      <c r="L2402" s="106" t="s">
        <v>125</v>
      </c>
      <c r="M2402" s="274"/>
      <c r="N2402" s="275"/>
    </row>
    <row r="2403" spans="2:14" s="268" customFormat="1">
      <c r="B2403" s="362"/>
      <c r="C2403" s="171"/>
      <c r="D2403" s="171"/>
      <c r="E2403" s="206"/>
      <c r="F2403" s="614"/>
      <c r="G2403" s="614"/>
      <c r="H2403" s="614"/>
      <c r="I2403" s="614"/>
      <c r="J2403" s="191"/>
      <c r="K2403" s="463"/>
      <c r="L2403" s="106"/>
      <c r="M2403" s="274"/>
      <c r="N2403" s="275"/>
    </row>
    <row r="2404" spans="2:14" s="268" customFormat="1" ht="15">
      <c r="B2404" s="362"/>
      <c r="C2404" s="64" t="s">
        <v>12561</v>
      </c>
      <c r="D2404" s="64" t="s">
        <v>11</v>
      </c>
      <c r="E2404" s="673" t="str">
        <f>IFERROR(VLOOKUP($C2404,'[3]2-SINAPI OUTUBRO 2017'!$A$1:$D$11398,2,0),IFERROR(VLOOKUP($C2404,'[3]3-COMPO.ADM.PRF '!$B$11:$I$795,4,0),""))</f>
        <v>PINTURA ACRILICA EM PISO CIMENTADO DUAS DEMAOS</v>
      </c>
      <c r="F2404" s="674"/>
      <c r="G2404" s="674"/>
      <c r="H2404" s="674"/>
      <c r="I2404" s="674"/>
      <c r="J2404" s="675"/>
      <c r="K2404" s="460">
        <f>K2402</f>
        <v>679</v>
      </c>
      <c r="L2404" s="106" t="s">
        <v>125</v>
      </c>
      <c r="M2404" s="274"/>
      <c r="N2404" s="275"/>
    </row>
    <row r="2405" spans="2:14" s="268" customFormat="1">
      <c r="B2405" s="362"/>
      <c r="C2405" s="171"/>
      <c r="D2405" s="171"/>
      <c r="E2405" s="206"/>
      <c r="F2405" s="614"/>
      <c r="G2405" s="614"/>
      <c r="H2405" s="614"/>
      <c r="I2405" s="614"/>
      <c r="J2405" s="191"/>
      <c r="K2405" s="463"/>
      <c r="L2405" s="106"/>
      <c r="M2405" s="274"/>
      <c r="N2405" s="275"/>
    </row>
    <row r="2406" spans="2:14" s="268" customFormat="1" ht="15">
      <c r="B2406" s="362"/>
      <c r="C2406" s="64">
        <v>41595</v>
      </c>
      <c r="D2406" s="142" t="s">
        <v>11</v>
      </c>
      <c r="E2406" s="673" t="str">
        <f>IFERROR(VLOOKUP($C2406,'[3]2-SINAPI OUTUBRO 2017'!$A$1:$D$11398,2,0),IFERROR(VLOOKUP($C2406,'[3]3-COMPO.ADM.PRF '!$B$11:$I$795,4,0),""))</f>
        <v>PINTURA ACRILICA DE FAIXAS DE DEMARCACAO EM QUADRA POLIESPORTIVA, 5 CM DE LARGURA</v>
      </c>
      <c r="F2406" s="674"/>
      <c r="G2406" s="674"/>
      <c r="H2406" s="674"/>
      <c r="I2406" s="674"/>
      <c r="J2406" s="675"/>
      <c r="K2406" s="460">
        <v>232</v>
      </c>
      <c r="L2406" s="106" t="s">
        <v>22</v>
      </c>
      <c r="M2406" s="274"/>
      <c r="N2406" s="275"/>
    </row>
    <row r="2407" spans="2:14" s="268" customFormat="1">
      <c r="B2407" s="362"/>
      <c r="C2407" s="171"/>
      <c r="D2407" s="171"/>
      <c r="E2407" s="206"/>
      <c r="F2407" s="614"/>
      <c r="G2407" s="614"/>
      <c r="H2407" s="614"/>
      <c r="I2407" s="614"/>
      <c r="J2407" s="191"/>
      <c r="K2407" s="463"/>
      <c r="L2407" s="106"/>
      <c r="M2407" s="274"/>
      <c r="N2407" s="275"/>
    </row>
    <row r="2408" spans="2:14" s="268" customFormat="1" ht="15">
      <c r="B2408" s="358"/>
      <c r="C2408" s="64" t="s">
        <v>12499</v>
      </c>
      <c r="D2408" s="142" t="s">
        <v>11</v>
      </c>
      <c r="E2408" s="673" t="str">
        <f>IFERROR(VLOOKUP($C2408,'[3]2-SINAPI OUTUBRO 2017'!$A$1:$D$11398,2,0),IFERROR(VLOOKUP($C2408,'[3]3-COMPO.ADM.PRF '!$B$11:$I$795,4,0),""))</f>
        <v>PINTURA ESMALTE FOSCO, DUAS DEMAOS, SOBRE SUPERFICIE METALICA, INCLUSO UMA DEMAO DE FUNDO ANTICORROSIVO. UTILIZACAO DE REVOLVER ( AR-COMPRIMIDO).</v>
      </c>
      <c r="F2408" s="674"/>
      <c r="G2408" s="674"/>
      <c r="H2408" s="674"/>
      <c r="I2408" s="674"/>
      <c r="J2408" s="675"/>
      <c r="K2408" s="460">
        <f>SUM(K2410:K2410)</f>
        <v>679</v>
      </c>
      <c r="L2408" s="106" t="s">
        <v>97</v>
      </c>
      <c r="M2408" s="274"/>
      <c r="N2408" s="275"/>
    </row>
    <row r="2409" spans="2:14" s="268" customFormat="1">
      <c r="B2409" s="358"/>
      <c r="C2409" s="64"/>
      <c r="D2409" s="64"/>
      <c r="E2409" s="163" t="s">
        <v>6638</v>
      </c>
      <c r="F2409" s="608" t="s">
        <v>6637</v>
      </c>
      <c r="G2409" s="614"/>
      <c r="H2409" s="614"/>
      <c r="I2409" s="614"/>
      <c r="J2409" s="191"/>
      <c r="K2409" s="459"/>
      <c r="L2409" s="594"/>
      <c r="M2409" s="274"/>
      <c r="N2409" s="275"/>
    </row>
    <row r="2410" spans="2:14" s="268" customFormat="1">
      <c r="B2410" s="358" t="s">
        <v>13680</v>
      </c>
      <c r="C2410" s="64"/>
      <c r="D2410" s="64"/>
      <c r="E2410" s="223">
        <v>35</v>
      </c>
      <c r="F2410" s="107">
        <v>19.399999999999999</v>
      </c>
      <c r="G2410" s="614"/>
      <c r="H2410" s="614"/>
      <c r="I2410" s="614"/>
      <c r="J2410" s="191"/>
      <c r="K2410" s="459">
        <f>E2410*F2410</f>
        <v>679</v>
      </c>
      <c r="L2410" s="594"/>
      <c r="M2410" s="274"/>
      <c r="N2410" s="275"/>
    </row>
    <row r="2411" spans="2:14" s="268" customFormat="1">
      <c r="B2411" s="358"/>
      <c r="C2411" s="64"/>
      <c r="D2411" s="64"/>
      <c r="E2411" s="223"/>
      <c r="F2411" s="107"/>
      <c r="G2411" s="614"/>
      <c r="H2411" s="614"/>
      <c r="I2411" s="614"/>
      <c r="J2411" s="191"/>
      <c r="K2411" s="459"/>
      <c r="L2411" s="594"/>
      <c r="M2411" s="274"/>
      <c r="N2411" s="275"/>
    </row>
    <row r="2412" spans="2:14" s="268" customFormat="1" ht="15">
      <c r="B2412" s="358" t="s">
        <v>13684</v>
      </c>
      <c r="C2412" s="64">
        <v>94213</v>
      </c>
      <c r="D2412" s="142" t="s">
        <v>11</v>
      </c>
      <c r="E2412" s="673" t="str">
        <f>IFERROR(VLOOKUP($C2412,'[3]2-SINAPI OUTUBRO 2017'!$A$1:$D$11398,2,0),IFERROR(VLOOKUP($C2412,'[3]3-COMPO.ADM.PRF '!$B$11:$I$795,4,0),""))</f>
        <v>TELHAMENTO COM TELHA DE AÇO/ALUMÍNIO E = 0,5 MM, COM ATÉ 2 ÁGUAS, INCLUSO IÇAMENTO. AF_06/2016</v>
      </c>
      <c r="F2412" s="674"/>
      <c r="G2412" s="674"/>
      <c r="H2412" s="674"/>
      <c r="I2412" s="674"/>
      <c r="J2412" s="675"/>
      <c r="K2412" s="460">
        <f>E2413*F2413</f>
        <v>210</v>
      </c>
      <c r="L2412" s="106" t="s">
        <v>125</v>
      </c>
      <c r="M2412" s="274"/>
      <c r="N2412" s="275"/>
    </row>
    <row r="2413" spans="2:14" s="268" customFormat="1" ht="15">
      <c r="B2413" s="358"/>
      <c r="C2413" s="64"/>
      <c r="D2413" s="142"/>
      <c r="E2413" s="609">
        <f>E2416</f>
        <v>35</v>
      </c>
      <c r="F2413" s="610">
        <v>6</v>
      </c>
      <c r="G2413" s="610"/>
      <c r="H2413" s="610"/>
      <c r="I2413" s="610"/>
      <c r="J2413" s="611"/>
      <c r="K2413" s="460"/>
      <c r="L2413" s="106"/>
      <c r="M2413" s="274"/>
      <c r="N2413" s="275"/>
    </row>
    <row r="2414" spans="2:14" s="268" customFormat="1" ht="15">
      <c r="B2414" s="358"/>
      <c r="C2414" s="64">
        <v>94992</v>
      </c>
      <c r="D2414" s="142" t="s">
        <v>11</v>
      </c>
      <c r="E2414" s="673" t="s">
        <v>13681</v>
      </c>
      <c r="F2414" s="674"/>
      <c r="G2414" s="674"/>
      <c r="H2414" s="674"/>
      <c r="I2414" s="674"/>
      <c r="J2414" s="675"/>
      <c r="K2414" s="460">
        <f>K2416</f>
        <v>679</v>
      </c>
      <c r="L2414" s="106" t="s">
        <v>125</v>
      </c>
      <c r="M2414" s="274"/>
      <c r="N2414" s="275"/>
    </row>
    <row r="2415" spans="2:14" s="268" customFormat="1" ht="15">
      <c r="B2415" s="358"/>
      <c r="C2415" s="64"/>
      <c r="D2415" s="142"/>
      <c r="E2415" s="612" t="s">
        <v>13682</v>
      </c>
      <c r="F2415" s="613" t="s">
        <v>13683</v>
      </c>
      <c r="G2415" s="610"/>
      <c r="H2415" s="610"/>
      <c r="I2415" s="610"/>
      <c r="J2415" s="611"/>
      <c r="K2415" s="460"/>
      <c r="L2415" s="106"/>
      <c r="M2415" s="274"/>
      <c r="N2415" s="275"/>
    </row>
    <row r="2416" spans="2:14" s="268" customFormat="1" ht="15">
      <c r="B2416" s="358"/>
      <c r="C2416" s="623"/>
      <c r="D2416" s="623"/>
      <c r="E2416" s="624">
        <v>35</v>
      </c>
      <c r="F2416" s="613">
        <v>19.399999999999999</v>
      </c>
      <c r="G2416" s="613"/>
      <c r="H2416" s="610"/>
      <c r="I2416" s="610"/>
      <c r="J2416" s="611"/>
      <c r="K2416" s="460">
        <f>E2416*F2416</f>
        <v>679</v>
      </c>
      <c r="L2416" s="106"/>
      <c r="M2416" s="274"/>
      <c r="N2416" s="275"/>
    </row>
    <row r="2417" spans="2:14" s="268" customFormat="1">
      <c r="B2417" s="362"/>
      <c r="C2417" s="171"/>
      <c r="D2417" s="171"/>
      <c r="E2417" s="206"/>
      <c r="F2417" s="92"/>
      <c r="G2417" s="92"/>
      <c r="H2417" s="92"/>
      <c r="I2417" s="92"/>
      <c r="J2417" s="191"/>
      <c r="K2417" s="463"/>
      <c r="L2417" s="106"/>
      <c r="M2417" s="274"/>
      <c r="N2417" s="275"/>
    </row>
    <row r="2418" spans="2:14" s="268" customFormat="1" ht="15">
      <c r="B2418" s="362"/>
      <c r="C2418" s="171"/>
      <c r="D2418" s="171"/>
      <c r="E2418" s="688" t="s">
        <v>12715</v>
      </c>
      <c r="F2418" s="689"/>
      <c r="G2418" s="689"/>
      <c r="H2418" s="689"/>
      <c r="I2418" s="689"/>
      <c r="J2418" s="690"/>
      <c r="K2418" s="463"/>
      <c r="L2418" s="106"/>
      <c r="M2418" s="274"/>
      <c r="N2418" s="275"/>
    </row>
    <row r="2419" spans="2:14" s="268" customFormat="1" ht="15">
      <c r="B2419" s="362"/>
      <c r="C2419" s="171"/>
      <c r="D2419" s="171"/>
      <c r="E2419" s="682" t="s">
        <v>13310</v>
      </c>
      <c r="F2419" s="683"/>
      <c r="G2419" s="683"/>
      <c r="H2419" s="683"/>
      <c r="I2419" s="683"/>
      <c r="J2419" s="684"/>
      <c r="K2419" s="463"/>
      <c r="L2419" s="106"/>
      <c r="M2419" s="274"/>
      <c r="N2419" s="275"/>
    </row>
    <row r="2420" spans="2:14" s="268" customFormat="1">
      <c r="B2420" s="362"/>
      <c r="C2420" s="171"/>
      <c r="D2420" s="171"/>
      <c r="E2420" s="206"/>
      <c r="F2420" s="447"/>
      <c r="G2420" s="447"/>
      <c r="H2420" s="447"/>
      <c r="I2420" s="447"/>
      <c r="J2420" s="191"/>
      <c r="K2420" s="463"/>
      <c r="L2420" s="106"/>
      <c r="M2420" s="274"/>
      <c r="N2420" s="275"/>
    </row>
    <row r="2421" spans="2:14" s="268" customFormat="1" ht="26.25" customHeight="1">
      <c r="B2421" s="358"/>
      <c r="C2421" s="176" t="str">
        <f>'3-COMPO.ADM.PRF '!B90</f>
        <v>COMP 005</v>
      </c>
      <c r="D2421" s="64" t="s">
        <v>6992</v>
      </c>
      <c r="E2421" s="673" t="str">
        <f>IFERROR(VLOOKUP($C2421,'2-SINAPI NOVEMBRO 2017'!$A$1:$D$11398,2,0),IFERROR(VLOOKUP($C2421,'3-COMPO.ADM.PRF '!$B$11:$I$886,4,0),""))</f>
        <v>ESTACA A TRADO (BROCA) DIAMETRO = 30 CM, EM CONCRETO MOLDADO IN LOCO, 25 MPA, SEM ARMACAO.</v>
      </c>
      <c r="F2421" s="674"/>
      <c r="G2421" s="674"/>
      <c r="H2421" s="674"/>
      <c r="I2421" s="674"/>
      <c r="J2421" s="675"/>
      <c r="K2421" s="460">
        <f>SUM(K2423:K2424)</f>
        <v>31.5</v>
      </c>
      <c r="L2421" s="445" t="s">
        <v>28</v>
      </c>
      <c r="M2421" s="183">
        <f>I2423*I2423*3.14*0.25*K2421</f>
        <v>2.2254750000000003</v>
      </c>
      <c r="N2421" s="199" t="s">
        <v>98</v>
      </c>
    </row>
    <row r="2422" spans="2:14" s="268" customFormat="1">
      <c r="B2422" s="358"/>
      <c r="C2422" s="64"/>
      <c r="D2422" s="64"/>
      <c r="E2422" s="444"/>
      <c r="F2422" s="447" t="s">
        <v>6103</v>
      </c>
      <c r="G2422" s="447" t="s">
        <v>6104</v>
      </c>
      <c r="H2422" s="447" t="s">
        <v>6105</v>
      </c>
      <c r="I2422" s="447" t="s">
        <v>12710</v>
      </c>
      <c r="J2422" s="191"/>
      <c r="K2422" s="471"/>
      <c r="L2422" s="201"/>
      <c r="M2422" s="201"/>
      <c r="N2422" s="193"/>
    </row>
    <row r="2423" spans="2:14" s="268" customFormat="1">
      <c r="B2423" s="358"/>
      <c r="C2423" s="142"/>
      <c r="D2423" s="142"/>
      <c r="E2423" s="444"/>
      <c r="F2423" s="196">
        <v>9</v>
      </c>
      <c r="G2423" s="196">
        <v>1</v>
      </c>
      <c r="H2423" s="196">
        <v>3.5</v>
      </c>
      <c r="I2423" s="133">
        <v>0.3</v>
      </c>
      <c r="J2423" s="191"/>
      <c r="K2423" s="132">
        <f>H2423*G2423*F2423</f>
        <v>31.5</v>
      </c>
      <c r="L2423" s="445"/>
      <c r="M2423" s="192"/>
      <c r="N2423" s="193"/>
    </row>
    <row r="2424" spans="2:14" s="268" customFormat="1">
      <c r="B2424" s="358"/>
      <c r="C2424" s="142"/>
      <c r="D2424" s="142"/>
      <c r="E2424" s="206"/>
      <c r="F2424" s="196">
        <v>0</v>
      </c>
      <c r="G2424" s="196"/>
      <c r="H2424" s="196"/>
      <c r="I2424" s="447"/>
      <c r="J2424" s="191"/>
      <c r="K2424" s="132"/>
      <c r="L2424" s="445"/>
      <c r="M2424" s="192"/>
      <c r="N2424" s="193"/>
    </row>
    <row r="2425" spans="2:14" s="268" customFormat="1">
      <c r="B2425" s="358"/>
      <c r="C2425" s="142"/>
      <c r="D2425" s="142"/>
      <c r="E2425" s="206"/>
      <c r="F2425" s="447"/>
      <c r="G2425" s="447"/>
      <c r="H2425" s="447"/>
      <c r="I2425" s="447"/>
      <c r="J2425" s="191"/>
      <c r="K2425" s="132"/>
      <c r="L2425" s="445"/>
      <c r="M2425" s="192"/>
      <c r="N2425" s="193"/>
    </row>
    <row r="2426" spans="2:14" s="268" customFormat="1" ht="39" customHeight="1">
      <c r="B2426" s="358"/>
      <c r="C2426" s="64">
        <v>95583</v>
      </c>
      <c r="D2426" s="64" t="s">
        <v>11</v>
      </c>
      <c r="E2426" s="673" t="str">
        <f>IFERROR(VLOOKUP($C2426,'2-SINAPI NOVEMBRO 2017'!$A$1:$D$11398,2,0),IFERROR(VLOOKUP($C2426,'3-COMPO.ADM.PRF '!$B$11:$I$886,4,0),""))</f>
        <v>MONTAGEM DE ARMADURA TRANSVERSAL DE ESTACAS DE SEÇÃO CIRCULAR, DIÂMETRO = 5,0 MM. AF_11/2016</v>
      </c>
      <c r="F2426" s="674"/>
      <c r="G2426" s="674"/>
      <c r="H2426" s="674"/>
      <c r="I2426" s="674"/>
      <c r="J2426" s="675"/>
      <c r="K2426" s="460">
        <f>SUM(K2428:K2429)</f>
        <v>35.789192578125004</v>
      </c>
      <c r="L2426" s="445" t="s">
        <v>34</v>
      </c>
      <c r="M2426" s="192"/>
      <c r="N2426" s="193"/>
    </row>
    <row r="2427" spans="2:14" s="268" customFormat="1">
      <c r="B2427" s="358"/>
      <c r="C2427" s="64"/>
      <c r="D2427" s="64"/>
      <c r="E2427" s="444"/>
      <c r="F2427" s="447"/>
      <c r="G2427" s="447"/>
      <c r="H2427" s="447"/>
      <c r="I2427" s="102"/>
      <c r="J2427" s="191"/>
      <c r="K2427" s="459"/>
      <c r="L2427" s="445"/>
      <c r="M2427" s="192"/>
      <c r="N2427" s="193"/>
    </row>
    <row r="2428" spans="2:14" s="268" customFormat="1">
      <c r="B2428" s="358"/>
      <c r="C2428" s="64"/>
      <c r="D2428" s="64"/>
      <c r="E2428" s="148" t="s">
        <v>6700</v>
      </c>
      <c r="F2428" s="448" t="s">
        <v>6532</v>
      </c>
      <c r="G2428" s="448" t="s">
        <v>6701</v>
      </c>
      <c r="H2428" s="112" t="s">
        <v>6440</v>
      </c>
      <c r="I2428" s="130"/>
      <c r="J2428" s="191"/>
      <c r="K2428" s="132"/>
      <c r="L2428" s="445"/>
      <c r="M2428" s="192"/>
      <c r="N2428" s="193"/>
    </row>
    <row r="2429" spans="2:14" s="268" customFormat="1">
      <c r="B2429" s="358"/>
      <c r="C2429" s="64"/>
      <c r="D2429" s="64"/>
      <c r="E2429" s="190">
        <v>5</v>
      </c>
      <c r="F2429" s="447">
        <f>2*3.14*0.125+0.1</f>
        <v>0.88500000000000001</v>
      </c>
      <c r="G2429" s="447">
        <f>K2421/0.12</f>
        <v>262.5</v>
      </c>
      <c r="H2429" s="447">
        <f>((E2429/1000)*(E2429/1000)*3.14*0.25)*7850</f>
        <v>0.15405625000000003</v>
      </c>
      <c r="I2429" s="447"/>
      <c r="J2429" s="191"/>
      <c r="K2429" s="132">
        <f>G2429*H2429*F2429</f>
        <v>35.789192578125004</v>
      </c>
      <c r="L2429" s="445"/>
      <c r="M2429" s="192"/>
      <c r="N2429" s="193"/>
    </row>
    <row r="2430" spans="2:14" s="268" customFormat="1">
      <c r="B2430" s="358"/>
      <c r="C2430" s="64"/>
      <c r="D2430" s="64"/>
      <c r="E2430" s="444"/>
      <c r="F2430" s="447"/>
      <c r="G2430" s="447"/>
      <c r="H2430" s="447"/>
      <c r="I2430" s="102"/>
      <c r="J2430" s="191"/>
      <c r="K2430" s="463"/>
      <c r="L2430" s="445"/>
      <c r="M2430" s="192"/>
      <c r="N2430" s="193"/>
    </row>
    <row r="2431" spans="2:14" s="268" customFormat="1">
      <c r="B2431" s="358"/>
      <c r="C2431" s="64"/>
      <c r="D2431" s="64"/>
      <c r="E2431" s="444"/>
      <c r="F2431" s="447"/>
      <c r="G2431" s="447"/>
      <c r="H2431" s="102"/>
      <c r="I2431" s="447"/>
      <c r="J2431" s="191"/>
      <c r="K2431" s="463"/>
      <c r="L2431" s="445"/>
      <c r="M2431" s="192"/>
      <c r="N2431" s="193"/>
    </row>
    <row r="2432" spans="2:14" s="268" customFormat="1" ht="30.75" customHeight="1">
      <c r="B2432" s="358"/>
      <c r="C2432" s="64">
        <v>95578</v>
      </c>
      <c r="D2432" s="64" t="s">
        <v>11</v>
      </c>
      <c r="E2432" s="673" t="str">
        <f>IFERROR(VLOOKUP($C2432,'2-SINAPI NOVEMBRO 2017'!$A$1:$D$11398,2,0),IFERROR(VLOOKUP($C2432,'3-COMPO.ADM.PRF '!$B$11:$I$886,4,0),""))</f>
        <v>MONTAGEM DE ARMADURA LONGITUDINAL DE ESTACAS DE SEÇÃO CIRCULAR, DIÂMETRO = 12,5 MM. AF_11/2016</v>
      </c>
      <c r="F2432" s="674"/>
      <c r="G2432" s="674"/>
      <c r="H2432" s="674"/>
      <c r="I2432" s="674"/>
      <c r="J2432" s="675"/>
      <c r="K2432" s="460">
        <f>SUM(K2435:K2436)</f>
        <v>116.46652500000003</v>
      </c>
      <c r="L2432" s="445" t="s">
        <v>34</v>
      </c>
      <c r="M2432" s="192"/>
      <c r="N2432" s="193"/>
    </row>
    <row r="2433" spans="2:14" s="268" customFormat="1">
      <c r="B2433" s="358"/>
      <c r="C2433" s="64"/>
      <c r="D2433" s="64"/>
      <c r="E2433" s="444"/>
      <c r="F2433" s="447"/>
      <c r="G2433" s="447"/>
      <c r="H2433" s="447"/>
      <c r="I2433" s="102"/>
      <c r="J2433" s="191"/>
      <c r="K2433" s="459"/>
      <c r="L2433" s="445"/>
      <c r="M2433" s="192"/>
      <c r="N2433" s="193"/>
    </row>
    <row r="2434" spans="2:14" s="268" customFormat="1">
      <c r="B2434" s="358"/>
      <c r="C2434" s="64"/>
      <c r="D2434" s="64"/>
      <c r="E2434" s="148" t="s">
        <v>6700</v>
      </c>
      <c r="F2434" s="448" t="s">
        <v>6532</v>
      </c>
      <c r="G2434" s="448" t="s">
        <v>6701</v>
      </c>
      <c r="H2434" s="112" t="s">
        <v>6440</v>
      </c>
      <c r="I2434" s="130"/>
      <c r="J2434" s="191"/>
      <c r="K2434" s="132"/>
      <c r="L2434" s="445"/>
      <c r="M2434" s="192"/>
      <c r="N2434" s="193"/>
    </row>
    <row r="2435" spans="2:14" s="268" customFormat="1">
      <c r="B2435" s="358"/>
      <c r="C2435" s="64"/>
      <c r="D2435" s="64"/>
      <c r="E2435" s="190">
        <v>10</v>
      </c>
      <c r="F2435" s="447">
        <f>K2421</f>
        <v>31.5</v>
      </c>
      <c r="G2435" s="447">
        <v>6</v>
      </c>
      <c r="H2435" s="447">
        <f>((E2435/1000)*(E2435/1000)*3.14*0.25)*7850</f>
        <v>0.61622500000000013</v>
      </c>
      <c r="I2435" s="447"/>
      <c r="J2435" s="191"/>
      <c r="K2435" s="132">
        <f>G2435*H2435*F2435</f>
        <v>116.46652500000003</v>
      </c>
      <c r="L2435" s="445"/>
      <c r="M2435" s="192"/>
      <c r="N2435" s="193"/>
    </row>
    <row r="2436" spans="2:14" s="268" customFormat="1" hidden="1">
      <c r="B2436" s="358"/>
      <c r="C2436" s="64"/>
      <c r="D2436" s="64"/>
      <c r="E2436" s="190"/>
      <c r="F2436" s="447"/>
      <c r="G2436" s="447"/>
      <c r="H2436" s="447"/>
      <c r="I2436" s="447"/>
      <c r="J2436" s="191"/>
      <c r="K2436" s="132">
        <f>G2436*H2436*F2436</f>
        <v>0</v>
      </c>
      <c r="L2436" s="445"/>
      <c r="M2436" s="192"/>
      <c r="N2436" s="193"/>
    </row>
    <row r="2437" spans="2:14" s="268" customFormat="1">
      <c r="B2437" s="362"/>
      <c r="C2437" s="171"/>
      <c r="D2437" s="171"/>
      <c r="E2437" s="223"/>
      <c r="F2437" s="102"/>
      <c r="G2437" s="102"/>
      <c r="H2437" s="102"/>
      <c r="I2437" s="102"/>
      <c r="J2437" s="217"/>
      <c r="K2437" s="464"/>
      <c r="L2437" s="107"/>
      <c r="M2437" s="274"/>
      <c r="N2437" s="275"/>
    </row>
    <row r="2438" spans="2:14" s="268" customFormat="1" ht="15">
      <c r="B2438" s="358"/>
      <c r="C2438" s="64">
        <v>95601</v>
      </c>
      <c r="D2438" s="64" t="s">
        <v>12627</v>
      </c>
      <c r="E2438" s="673" t="str">
        <f>IFERROR(VLOOKUP($C2438,'2-SINAPI NOVEMBRO 2017'!$A$1:$D$11398,2,0),IFERROR(VLOOKUP($C2438,'3-COMPO.ADM.PRF '!$B$11:$I$886,4,0),""))</f>
        <v>ARRASAMENTO MECANICO DE ESTACA DE CONCRETO ARMADO, DIAMETROS DE ATÉ 40 CM. AF_11/2016</v>
      </c>
      <c r="F2438" s="674"/>
      <c r="G2438" s="674"/>
      <c r="H2438" s="674"/>
      <c r="I2438" s="674"/>
      <c r="J2438" s="675"/>
      <c r="K2438" s="460">
        <f>H2440</f>
        <v>9</v>
      </c>
      <c r="L2438" s="445" t="s">
        <v>6081</v>
      </c>
      <c r="M2438" s="192"/>
      <c r="N2438" s="193"/>
    </row>
    <row r="2439" spans="2:14" s="268" customFormat="1" ht="25.5">
      <c r="B2439" s="358"/>
      <c r="C2439" s="64"/>
      <c r="D2439" s="64"/>
      <c r="E2439" s="237"/>
      <c r="F2439" s="102"/>
      <c r="G2439" s="447"/>
      <c r="H2439" s="112" t="s">
        <v>12713</v>
      </c>
      <c r="I2439" s="447"/>
      <c r="J2439" s="191"/>
      <c r="K2439" s="460"/>
      <c r="L2439" s="445"/>
      <c r="M2439" s="192"/>
      <c r="N2439" s="193"/>
    </row>
    <row r="2440" spans="2:14" s="268" customFormat="1">
      <c r="B2440" s="358"/>
      <c r="C2440" s="64"/>
      <c r="D2440" s="64"/>
      <c r="E2440" s="444"/>
      <c r="F2440" s="447"/>
      <c r="G2440" s="447"/>
      <c r="H2440" s="102">
        <f>G2423*F2423</f>
        <v>9</v>
      </c>
      <c r="I2440" s="447"/>
      <c r="J2440" s="191"/>
      <c r="K2440" s="471"/>
      <c r="L2440" s="201"/>
      <c r="M2440" s="192"/>
      <c r="N2440" s="193"/>
    </row>
    <row r="2441" spans="2:14" s="268" customFormat="1">
      <c r="B2441" s="358"/>
      <c r="C2441" s="64"/>
      <c r="D2441" s="64"/>
      <c r="E2441" s="444"/>
      <c r="F2441" s="447"/>
      <c r="G2441" s="447"/>
      <c r="H2441" s="447"/>
      <c r="I2441" s="447"/>
      <c r="J2441" s="191"/>
      <c r="K2441" s="132"/>
      <c r="L2441" s="445"/>
      <c r="M2441" s="192"/>
      <c r="N2441" s="193"/>
    </row>
    <row r="2442" spans="2:14" s="268" customFormat="1" ht="15">
      <c r="B2442" s="358"/>
      <c r="C2442" s="64">
        <v>72897</v>
      </c>
      <c r="D2442" s="64" t="s">
        <v>12627</v>
      </c>
      <c r="E2442" s="673" t="str">
        <f>IFERROR(VLOOKUP($C2442,'2-SINAPI NOVEMBRO 2017'!$A$1:$D$11398,2,0),IFERROR(VLOOKUP($C2442,'3-COMPO.ADM.PRF '!$B$11:$I$886,4,0),""))</f>
        <v>CARGA MANUAL DE ENTULHO EM CAMINHAO BASCULANTE 6 M3</v>
      </c>
      <c r="F2442" s="674"/>
      <c r="G2442" s="674"/>
      <c r="H2442" s="674"/>
      <c r="I2442" s="674"/>
      <c r="J2442" s="675"/>
      <c r="K2442" s="460">
        <f>M2421*1.3</f>
        <v>2.8931175000000007</v>
      </c>
      <c r="L2442" s="445" t="s">
        <v>98</v>
      </c>
      <c r="M2442" s="192"/>
      <c r="N2442" s="193"/>
    </row>
    <row r="2443" spans="2:14" s="268" customFormat="1">
      <c r="B2443" s="358"/>
      <c r="C2443" s="64"/>
      <c r="D2443" s="64"/>
      <c r="E2443" s="444"/>
      <c r="F2443" s="447"/>
      <c r="G2443" s="447"/>
      <c r="H2443" s="447"/>
      <c r="I2443" s="447"/>
      <c r="J2443" s="191"/>
      <c r="K2443" s="459"/>
      <c r="L2443" s="445"/>
      <c r="M2443" s="192"/>
      <c r="N2443" s="193"/>
    </row>
    <row r="2444" spans="2:14" s="268" customFormat="1">
      <c r="B2444" s="358"/>
      <c r="C2444" s="64"/>
      <c r="D2444" s="64"/>
      <c r="E2444" s="444"/>
      <c r="F2444" s="447"/>
      <c r="G2444" s="447"/>
      <c r="H2444" s="447"/>
      <c r="I2444" s="447"/>
      <c r="J2444" s="191"/>
      <c r="K2444" s="459"/>
      <c r="L2444" s="445"/>
      <c r="M2444" s="192"/>
      <c r="N2444" s="193"/>
    </row>
    <row r="2445" spans="2:14" s="268" customFormat="1" ht="15">
      <c r="B2445" s="358"/>
      <c r="C2445" s="64">
        <v>95302</v>
      </c>
      <c r="D2445" s="64" t="s">
        <v>12627</v>
      </c>
      <c r="E2445" s="673" t="str">
        <f>IFERROR(VLOOKUP($C2445,'2-SINAPI NOVEMBRO 2017'!$A$1:$D$11398,2,0),IFERROR(VLOOKUP($C2445,'3-COMPO.ADM.PRF '!$B$11:$I$886,4,0),""))</f>
        <v>TRANSPORTE COM CAMINHÃO BASCULANTE 6 M3 EM RODOVIA PAVIMENTADA ( PARA DISTÂNCIAS SUPERIORES A 4 KM)</v>
      </c>
      <c r="F2445" s="674"/>
      <c r="G2445" s="674"/>
      <c r="H2445" s="674"/>
      <c r="I2445" s="674"/>
      <c r="J2445" s="675"/>
      <c r="K2445" s="460">
        <f>SUM(K2447)</f>
        <v>21.698381250000004</v>
      </c>
      <c r="L2445" s="445" t="s">
        <v>98</v>
      </c>
      <c r="M2445" s="192"/>
      <c r="N2445" s="193"/>
    </row>
    <row r="2446" spans="2:14" s="268" customFormat="1">
      <c r="B2446" s="358"/>
      <c r="C2446" s="64"/>
      <c r="D2446" s="64"/>
      <c r="E2446" s="149" t="s">
        <v>12711</v>
      </c>
      <c r="F2446" s="447" t="s">
        <v>12712</v>
      </c>
      <c r="G2446" s="447"/>
      <c r="H2446" s="447"/>
      <c r="I2446" s="447"/>
      <c r="J2446" s="191"/>
      <c r="K2446" s="459"/>
      <c r="L2446" s="445"/>
      <c r="M2446" s="192"/>
      <c r="N2446" s="193"/>
    </row>
    <row r="2447" spans="2:14" s="268" customFormat="1">
      <c r="B2447" s="358"/>
      <c r="C2447" s="64"/>
      <c r="D2447" s="64"/>
      <c r="E2447" s="145">
        <v>7.5</v>
      </c>
      <c r="F2447" s="447">
        <f>K2442</f>
        <v>2.8931175000000007</v>
      </c>
      <c r="G2447" s="447"/>
      <c r="H2447" s="447"/>
      <c r="I2447" s="447"/>
      <c r="J2447" s="191"/>
      <c r="K2447" s="459">
        <f>E2447*F2447</f>
        <v>21.698381250000004</v>
      </c>
      <c r="L2447" s="445"/>
      <c r="M2447" s="192"/>
      <c r="N2447" s="193"/>
    </row>
    <row r="2448" spans="2:14" s="268" customFormat="1">
      <c r="B2448" s="362"/>
      <c r="C2448" s="171"/>
      <c r="D2448" s="171"/>
      <c r="E2448" s="206"/>
      <c r="F2448" s="447"/>
      <c r="G2448" s="447"/>
      <c r="H2448" s="447"/>
      <c r="I2448" s="447"/>
      <c r="J2448" s="191"/>
      <c r="K2448" s="463"/>
      <c r="L2448" s="106"/>
      <c r="M2448" s="274"/>
      <c r="N2448" s="275"/>
    </row>
    <row r="2449" spans="2:14" s="268" customFormat="1" ht="15">
      <c r="B2449" s="362"/>
      <c r="C2449" s="171"/>
      <c r="D2449" s="171"/>
      <c r="E2449" s="682" t="s">
        <v>13209</v>
      </c>
      <c r="F2449" s="683"/>
      <c r="G2449" s="683"/>
      <c r="H2449" s="683"/>
      <c r="I2449" s="683"/>
      <c r="J2449" s="684"/>
      <c r="K2449" s="463"/>
      <c r="L2449" s="106"/>
      <c r="M2449" s="274"/>
      <c r="N2449" s="275"/>
    </row>
    <row r="2450" spans="2:14" s="268" customFormat="1">
      <c r="B2450" s="362"/>
      <c r="C2450" s="171"/>
      <c r="D2450" s="171"/>
      <c r="E2450" s="206"/>
      <c r="F2450" s="447"/>
      <c r="G2450" s="447"/>
      <c r="H2450" s="447"/>
      <c r="I2450" s="447"/>
      <c r="J2450" s="191"/>
      <c r="K2450" s="463"/>
      <c r="L2450" s="106"/>
      <c r="M2450" s="274"/>
      <c r="N2450" s="275"/>
    </row>
    <row r="2451" spans="2:14" s="268" customFormat="1" ht="33.75" customHeight="1">
      <c r="B2451" s="358"/>
      <c r="C2451" s="64">
        <v>96523</v>
      </c>
      <c r="D2451" s="142" t="s">
        <v>11</v>
      </c>
      <c r="E2451" s="673" t="s">
        <v>12641</v>
      </c>
      <c r="F2451" s="674"/>
      <c r="G2451" s="674"/>
      <c r="H2451" s="674"/>
      <c r="I2451" s="674"/>
      <c r="J2451" s="675"/>
      <c r="K2451" s="460">
        <f>SUM(K2453:K2454)</f>
        <v>7.4052000000000007</v>
      </c>
      <c r="L2451" s="445" t="s">
        <v>98</v>
      </c>
      <c r="M2451" s="192"/>
      <c r="N2451" s="193"/>
    </row>
    <row r="2452" spans="2:14" s="268" customFormat="1" ht="25.5">
      <c r="B2452" s="360"/>
      <c r="C2452" s="64"/>
      <c r="D2452" s="64"/>
      <c r="E2452" s="144" t="s">
        <v>6638</v>
      </c>
      <c r="F2452" s="446" t="s">
        <v>6637</v>
      </c>
      <c r="G2452" s="446" t="s">
        <v>6640</v>
      </c>
      <c r="H2452" s="448" t="s">
        <v>6641</v>
      </c>
      <c r="I2452" s="101"/>
      <c r="J2452" s="231"/>
      <c r="K2452" s="465"/>
      <c r="L2452" s="445"/>
      <c r="M2452" s="192"/>
      <c r="N2452" s="193"/>
    </row>
    <row r="2453" spans="2:14" s="268" customFormat="1">
      <c r="B2453" s="358" t="s">
        <v>6710</v>
      </c>
      <c r="C2453" s="64"/>
      <c r="D2453" s="64"/>
      <c r="E2453" s="444">
        <f>E2463+0.3</f>
        <v>3.3</v>
      </c>
      <c r="F2453" s="445">
        <f>F2463+0.3</f>
        <v>3.3</v>
      </c>
      <c r="G2453" s="447">
        <f>G2463+0.03</f>
        <v>0.68</v>
      </c>
      <c r="H2453" s="447">
        <f>H2463</f>
        <v>1</v>
      </c>
      <c r="I2453" s="447"/>
      <c r="J2453" s="191"/>
      <c r="K2453" s="132">
        <f>H2453*G2453*F2453*E2453</f>
        <v>7.4052000000000007</v>
      </c>
      <c r="L2453" s="445"/>
      <c r="M2453" s="192"/>
      <c r="N2453" s="193"/>
    </row>
    <row r="2454" spans="2:14" s="268" customFormat="1" hidden="1">
      <c r="B2454" s="358" t="s">
        <v>6713</v>
      </c>
      <c r="C2454" s="64"/>
      <c r="D2454" s="64"/>
      <c r="E2454" s="444">
        <f>E2464+0.3</f>
        <v>0.3</v>
      </c>
      <c r="F2454" s="445">
        <f>F2464+0.3</f>
        <v>0.3</v>
      </c>
      <c r="G2454" s="447">
        <f>G2464+0.03</f>
        <v>0.03</v>
      </c>
      <c r="H2454" s="447">
        <f>H2464</f>
        <v>0</v>
      </c>
      <c r="I2454" s="447"/>
      <c r="J2454" s="191"/>
      <c r="K2454" s="132">
        <f>H2454*G2454*F2454*E2454</f>
        <v>0</v>
      </c>
      <c r="L2454" s="445"/>
      <c r="M2454" s="192"/>
      <c r="N2454" s="193"/>
    </row>
    <row r="2455" spans="2:14" s="268" customFormat="1">
      <c r="B2455" s="358"/>
      <c r="C2455" s="64"/>
      <c r="D2455" s="64"/>
      <c r="E2455" s="225"/>
      <c r="F2455" s="447"/>
      <c r="G2455" s="447"/>
      <c r="H2455" s="102"/>
      <c r="I2455" s="102"/>
      <c r="J2455" s="217"/>
      <c r="K2455" s="458"/>
      <c r="L2455" s="107"/>
      <c r="M2455" s="227"/>
      <c r="N2455" s="220"/>
    </row>
    <row r="2456" spans="2:14" s="268" customFormat="1" ht="15">
      <c r="B2456" s="358"/>
      <c r="C2456" s="64">
        <v>96617</v>
      </c>
      <c r="D2456" s="142" t="s">
        <v>11</v>
      </c>
      <c r="E2456" s="207" t="s">
        <v>6721</v>
      </c>
      <c r="F2456" s="101"/>
      <c r="G2456" s="132" t="s">
        <v>6712</v>
      </c>
      <c r="H2456" s="445">
        <v>0.03</v>
      </c>
      <c r="I2456" s="447"/>
      <c r="J2456" s="191"/>
      <c r="K2456" s="460">
        <f>SUM(K2458:K2459)</f>
        <v>10.889999999999999</v>
      </c>
      <c r="L2456" s="106" t="s">
        <v>97</v>
      </c>
      <c r="M2456" s="91">
        <f>K2456*H2456</f>
        <v>0.32669999999999993</v>
      </c>
      <c r="N2456" s="203" t="s">
        <v>98</v>
      </c>
    </row>
    <row r="2457" spans="2:14" s="268" customFormat="1" ht="25.5">
      <c r="B2457" s="358"/>
      <c r="C2457" s="64"/>
      <c r="D2457" s="64"/>
      <c r="E2457" s="144" t="s">
        <v>6638</v>
      </c>
      <c r="F2457" s="446" t="s">
        <v>6637</v>
      </c>
      <c r="G2457" s="447"/>
      <c r="H2457" s="448" t="s">
        <v>6641</v>
      </c>
      <c r="I2457" s="447"/>
      <c r="J2457" s="191"/>
      <c r="K2457" s="459"/>
      <c r="L2457" s="445"/>
      <c r="M2457" s="192"/>
      <c r="N2457" s="193"/>
    </row>
    <row r="2458" spans="2:14" s="268" customFormat="1">
      <c r="B2458" s="358" t="s">
        <v>6710</v>
      </c>
      <c r="C2458" s="64"/>
      <c r="D2458" s="64"/>
      <c r="E2458" s="444">
        <f>E2453</f>
        <v>3.3</v>
      </c>
      <c r="F2458" s="447">
        <f>F2453</f>
        <v>3.3</v>
      </c>
      <c r="G2458" s="447"/>
      <c r="H2458" s="447">
        <f>H2453</f>
        <v>1</v>
      </c>
      <c r="I2458" s="447"/>
      <c r="J2458" s="191"/>
      <c r="K2458" s="132">
        <f>H2458*F2458*E2458</f>
        <v>10.889999999999999</v>
      </c>
      <c r="L2458" s="445"/>
      <c r="M2458" s="192"/>
      <c r="N2458" s="193"/>
    </row>
    <row r="2459" spans="2:14" s="268" customFormat="1" hidden="1">
      <c r="B2459" s="358" t="s">
        <v>6713</v>
      </c>
      <c r="C2459" s="64"/>
      <c r="D2459" s="64"/>
      <c r="E2459" s="444">
        <f>E2454</f>
        <v>0.3</v>
      </c>
      <c r="F2459" s="447">
        <f>F2454</f>
        <v>0.3</v>
      </c>
      <c r="G2459" s="447"/>
      <c r="H2459" s="447">
        <f>H2454</f>
        <v>0</v>
      </c>
      <c r="I2459" s="447"/>
      <c r="J2459" s="191"/>
      <c r="K2459" s="132">
        <f>H2459*F2459*E2459</f>
        <v>0</v>
      </c>
      <c r="L2459" s="445"/>
      <c r="M2459" s="192"/>
      <c r="N2459" s="193"/>
    </row>
    <row r="2460" spans="2:14" s="268" customFormat="1">
      <c r="B2460" s="358"/>
      <c r="C2460" s="64"/>
      <c r="D2460" s="64"/>
      <c r="E2460" s="444"/>
      <c r="F2460" s="447"/>
      <c r="G2460" s="447"/>
      <c r="H2460" s="447"/>
      <c r="I2460" s="447"/>
      <c r="J2460" s="191"/>
      <c r="K2460" s="459"/>
      <c r="L2460" s="445"/>
      <c r="M2460" s="192"/>
      <c r="N2460" s="193"/>
    </row>
    <row r="2461" spans="2:14" s="268" customFormat="1" ht="15">
      <c r="B2461" s="358"/>
      <c r="C2461" s="64">
        <v>94965</v>
      </c>
      <c r="D2461" s="142" t="s">
        <v>11</v>
      </c>
      <c r="E2461" s="207" t="s">
        <v>6122</v>
      </c>
      <c r="F2461" s="102"/>
      <c r="G2461" s="447"/>
      <c r="H2461" s="447"/>
      <c r="I2461" s="447"/>
      <c r="J2461" s="191"/>
      <c r="K2461" s="460">
        <f>SUM(K2463:K2464)</f>
        <v>5.8500000000000005</v>
      </c>
      <c r="L2461" s="445" t="s">
        <v>98</v>
      </c>
      <c r="M2461" s="192"/>
      <c r="N2461" s="193"/>
    </row>
    <row r="2462" spans="2:14" s="268" customFormat="1" ht="25.5">
      <c r="B2462" s="358"/>
      <c r="C2462" s="64"/>
      <c r="D2462" s="64"/>
      <c r="E2462" s="144" t="s">
        <v>6638</v>
      </c>
      <c r="F2462" s="446" t="s">
        <v>6637</v>
      </c>
      <c r="G2462" s="446" t="s">
        <v>6640</v>
      </c>
      <c r="H2462" s="448" t="s">
        <v>6641</v>
      </c>
      <c r="I2462" s="447"/>
      <c r="J2462" s="191"/>
      <c r="K2462" s="459"/>
      <c r="L2462" s="445"/>
      <c r="M2462" s="192"/>
      <c r="N2462" s="193"/>
    </row>
    <row r="2463" spans="2:14" s="268" customFormat="1">
      <c r="B2463" s="358" t="s">
        <v>6710</v>
      </c>
      <c r="C2463" s="64"/>
      <c r="D2463" s="64"/>
      <c r="E2463" s="190">
        <v>3</v>
      </c>
      <c r="F2463" s="133">
        <v>3</v>
      </c>
      <c r="G2463" s="133">
        <v>0.65</v>
      </c>
      <c r="H2463" s="133">
        <v>1</v>
      </c>
      <c r="I2463" s="447"/>
      <c r="J2463" s="191"/>
      <c r="K2463" s="132">
        <f>E2463*F2463*G2463*H2463</f>
        <v>5.8500000000000005</v>
      </c>
      <c r="L2463" s="445"/>
      <c r="M2463" s="192"/>
      <c r="N2463" s="193"/>
    </row>
    <row r="2464" spans="2:14" s="268" customFormat="1" hidden="1">
      <c r="B2464" s="358" t="s">
        <v>6713</v>
      </c>
      <c r="C2464" s="64"/>
      <c r="D2464" s="64"/>
      <c r="E2464" s="190">
        <v>0</v>
      </c>
      <c r="F2464" s="133">
        <v>0</v>
      </c>
      <c r="G2464" s="133">
        <v>0</v>
      </c>
      <c r="H2464" s="133">
        <v>0</v>
      </c>
      <c r="I2464" s="447"/>
      <c r="J2464" s="191"/>
      <c r="K2464" s="132">
        <f>E2464*F2464*G2464*H2464</f>
        <v>0</v>
      </c>
      <c r="L2464" s="445"/>
      <c r="M2464" s="192"/>
      <c r="N2464" s="193"/>
    </row>
    <row r="2465" spans="2:14" s="268" customFormat="1">
      <c r="B2465" s="358"/>
      <c r="C2465" s="64"/>
      <c r="D2465" s="64"/>
      <c r="E2465" s="444"/>
      <c r="F2465" s="447"/>
      <c r="G2465" s="447"/>
      <c r="H2465" s="447"/>
      <c r="I2465" s="447"/>
      <c r="J2465" s="191"/>
      <c r="K2465" s="459"/>
      <c r="L2465" s="445"/>
      <c r="M2465" s="192"/>
      <c r="N2465" s="193"/>
    </row>
    <row r="2466" spans="2:14" s="268" customFormat="1" ht="15">
      <c r="B2466" s="358"/>
      <c r="C2466" s="64" t="s">
        <v>12510</v>
      </c>
      <c r="D2466" s="142" t="s">
        <v>11</v>
      </c>
      <c r="E2466" s="207" t="s">
        <v>6110</v>
      </c>
      <c r="F2466" s="102"/>
      <c r="G2466" s="447"/>
      <c r="H2466" s="447"/>
      <c r="I2466" s="447"/>
      <c r="J2466" s="191"/>
      <c r="K2466" s="460">
        <f>K2461</f>
        <v>5.8500000000000005</v>
      </c>
      <c r="L2466" s="445" t="s">
        <v>98</v>
      </c>
      <c r="M2466" s="192"/>
      <c r="N2466" s="193"/>
    </row>
    <row r="2467" spans="2:14" s="268" customFormat="1">
      <c r="B2467" s="358"/>
      <c r="C2467" s="64"/>
      <c r="D2467" s="64"/>
      <c r="E2467" s="444"/>
      <c r="F2467" s="447"/>
      <c r="G2467" s="447"/>
      <c r="H2467" s="447"/>
      <c r="I2467" s="447"/>
      <c r="J2467" s="191"/>
      <c r="K2467" s="459"/>
      <c r="L2467" s="445"/>
      <c r="M2467" s="192"/>
      <c r="N2467" s="193"/>
    </row>
    <row r="2468" spans="2:14" s="268" customFormat="1" ht="15">
      <c r="B2468" s="358"/>
      <c r="C2468" s="64">
        <v>96545</v>
      </c>
      <c r="D2468" s="142" t="s">
        <v>11</v>
      </c>
      <c r="E2468" s="673" t="str">
        <f>IFERROR(VLOOKUP($C2468,'2-SINAPI NOVEMBRO 2017'!$A$1:$D$11398,2,0),IFERROR(VLOOKUP($C2468,'3-COMPO.ADM.PRF '!$B$11:$I$886,4,0),""))</f>
        <v>ARMAÇÃO DE BLOCO, VIGA BALDRAME OU SAPATA UTILIZANDO AÇO CA-50 DE 8 MM - MONTAGEM. AF_06/2017</v>
      </c>
      <c r="F2468" s="674"/>
      <c r="G2468" s="674"/>
      <c r="H2468" s="674"/>
      <c r="I2468" s="674"/>
      <c r="J2468" s="675"/>
      <c r="K2468" s="460">
        <f>K2471</f>
        <v>179.24752800000002</v>
      </c>
      <c r="L2468" s="445" t="s">
        <v>34</v>
      </c>
      <c r="M2468" s="91">
        <v>0</v>
      </c>
      <c r="N2468" s="203" t="s">
        <v>34</v>
      </c>
    </row>
    <row r="2469" spans="2:14" s="268" customFormat="1">
      <c r="B2469" s="358"/>
      <c r="C2469" s="64"/>
      <c r="D2469" s="64"/>
      <c r="E2469" s="444"/>
      <c r="F2469" s="447"/>
      <c r="G2469" s="447"/>
      <c r="H2469" s="132" t="s">
        <v>6702</v>
      </c>
      <c r="I2469" s="131">
        <f>K2468/K2461</f>
        <v>30.640603076923078</v>
      </c>
      <c r="J2469" s="191"/>
      <c r="K2469" s="132"/>
      <c r="L2469" s="445"/>
      <c r="M2469" s="192"/>
      <c r="N2469" s="193"/>
    </row>
    <row r="2470" spans="2:14" s="268" customFormat="1">
      <c r="B2470" s="358"/>
      <c r="C2470" s="64"/>
      <c r="D2470" s="64"/>
      <c r="E2470" s="148" t="s">
        <v>6700</v>
      </c>
      <c r="F2470" s="448" t="s">
        <v>6532</v>
      </c>
      <c r="G2470" s="448" t="s">
        <v>6701</v>
      </c>
      <c r="H2470" s="112" t="s">
        <v>6440</v>
      </c>
      <c r="I2470" s="130"/>
      <c r="J2470" s="191"/>
      <c r="K2470" s="132"/>
      <c r="L2470" s="445"/>
      <c r="M2470" s="192"/>
      <c r="N2470" s="193"/>
    </row>
    <row r="2471" spans="2:14" s="268" customFormat="1">
      <c r="B2471" s="358"/>
      <c r="C2471" s="64"/>
      <c r="D2471" s="64"/>
      <c r="E2471" s="190">
        <v>8</v>
      </c>
      <c r="F2471" s="447">
        <v>454.5</v>
      </c>
      <c r="G2471" s="447">
        <f>H2463</f>
        <v>1</v>
      </c>
      <c r="H2471" s="447">
        <f>((E2471/1000)*(E2471/1000)*3.14*0.25)*7850</f>
        <v>0.39438400000000001</v>
      </c>
      <c r="I2471" s="447"/>
      <c r="J2471" s="191"/>
      <c r="K2471" s="132">
        <f>G2471*H2471*F2471</f>
        <v>179.24752800000002</v>
      </c>
      <c r="L2471" s="445"/>
      <c r="M2471" s="192"/>
      <c r="N2471" s="193"/>
    </row>
    <row r="2472" spans="2:14" s="268" customFormat="1" hidden="1">
      <c r="B2472" s="358"/>
      <c r="C2472" s="64"/>
      <c r="D2472" s="64"/>
      <c r="E2472" s="190"/>
      <c r="F2472" s="447">
        <f>(((E2464-0.08)*2+(G2464-0.08)*2))*(F2464/0.1)+(((F2464-0.08)*2+(G2464-0.08)*2))*(E2464/0.1)</f>
        <v>0</v>
      </c>
      <c r="G2472" s="447">
        <f>H2464</f>
        <v>0</v>
      </c>
      <c r="H2472" s="447">
        <f>((E2472/1000)*(E2472/1000)*3.14*0.25)*7850</f>
        <v>0</v>
      </c>
      <c r="I2472" s="447"/>
      <c r="J2472" s="191"/>
      <c r="K2472" s="132">
        <f>G2472*H2472*F2472</f>
        <v>0</v>
      </c>
      <c r="L2472" s="445"/>
      <c r="M2472" s="192"/>
      <c r="N2472" s="193"/>
    </row>
    <row r="2473" spans="2:14" s="268" customFormat="1">
      <c r="B2473" s="358"/>
      <c r="C2473" s="64"/>
      <c r="D2473" s="64"/>
      <c r="E2473" s="444"/>
      <c r="F2473" s="447"/>
      <c r="G2473" s="447"/>
      <c r="H2473" s="447"/>
      <c r="I2473" s="447"/>
      <c r="J2473" s="191"/>
      <c r="K2473" s="459"/>
      <c r="L2473" s="445"/>
      <c r="M2473" s="192"/>
      <c r="N2473" s="193"/>
    </row>
    <row r="2474" spans="2:14" s="268" customFormat="1" ht="27" customHeight="1">
      <c r="B2474" s="358"/>
      <c r="C2474" s="64">
        <v>96547</v>
      </c>
      <c r="D2474" s="142" t="s">
        <v>11</v>
      </c>
      <c r="E2474" s="673" t="str">
        <f>IFERROR(VLOOKUP($C2474,'2-SINAPI NOVEMBRO 2017'!$A$1:$D$11398,2,0),IFERROR(VLOOKUP($C2474,'3-COMPO.ADM.PRF '!$B$11:$I$886,4,0),""))</f>
        <v>ARMAÇÃO DE BLOCO, VIGA BALDRAME OU SAPATA UTILIZANDO AÇO CA-50 DE 12,5 MM - MONTAGEM. AF_06/2017</v>
      </c>
      <c r="F2474" s="674"/>
      <c r="G2474" s="674"/>
      <c r="H2474" s="674"/>
      <c r="I2474" s="674"/>
      <c r="J2474" s="675"/>
      <c r="K2474" s="460">
        <f>SUM(K2477:K2478)</f>
        <v>89.641480468750004</v>
      </c>
      <c r="L2474" s="445" t="s">
        <v>34</v>
      </c>
      <c r="M2474" s="91">
        <v>0</v>
      </c>
      <c r="N2474" s="203" t="s">
        <v>34</v>
      </c>
    </row>
    <row r="2475" spans="2:14" s="268" customFormat="1">
      <c r="B2475" s="358"/>
      <c r="C2475" s="64"/>
      <c r="D2475" s="64"/>
      <c r="E2475" s="444"/>
      <c r="F2475" s="447"/>
      <c r="G2475" s="447"/>
      <c r="H2475" s="132" t="s">
        <v>6702</v>
      </c>
      <c r="I2475" s="131">
        <f>K2474/K2466</f>
        <v>15.323329994658119</v>
      </c>
      <c r="J2475" s="191"/>
      <c r="K2475" s="132"/>
      <c r="L2475" s="445"/>
      <c r="M2475" s="192"/>
      <c r="N2475" s="193"/>
    </row>
    <row r="2476" spans="2:14" s="268" customFormat="1">
      <c r="B2476" s="358"/>
      <c r="C2476" s="64"/>
      <c r="D2476" s="64"/>
      <c r="E2476" s="148" t="s">
        <v>6700</v>
      </c>
      <c r="F2476" s="448" t="s">
        <v>6532</v>
      </c>
      <c r="G2476" s="448" t="s">
        <v>6701</v>
      </c>
      <c r="H2476" s="112" t="s">
        <v>6440</v>
      </c>
      <c r="I2476" s="130"/>
      <c r="J2476" s="191"/>
      <c r="K2476" s="132"/>
      <c r="L2476" s="445"/>
      <c r="M2476" s="192"/>
      <c r="N2476" s="193"/>
    </row>
    <row r="2477" spans="2:14" s="268" customFormat="1">
      <c r="B2477" s="358"/>
      <c r="C2477" s="64"/>
      <c r="D2477" s="64"/>
      <c r="E2477" s="190">
        <v>12.5</v>
      </c>
      <c r="F2477" s="447">
        <v>93.1</v>
      </c>
      <c r="G2477" s="447">
        <f>H2463</f>
        <v>1</v>
      </c>
      <c r="H2477" s="447">
        <f>((E2477/1000)*(E2477/1000)*3.14*0.25)*7850</f>
        <v>0.96285156250000015</v>
      </c>
      <c r="I2477" s="447"/>
      <c r="J2477" s="191"/>
      <c r="K2477" s="132">
        <f>G2477*H2477*F2477</f>
        <v>89.641480468750004</v>
      </c>
      <c r="L2477" s="445"/>
      <c r="M2477" s="192"/>
      <c r="N2477" s="193"/>
    </row>
    <row r="2478" spans="2:14" s="268" customFormat="1" hidden="1">
      <c r="B2478" s="358"/>
      <c r="C2478" s="64"/>
      <c r="D2478" s="64"/>
      <c r="E2478" s="190"/>
      <c r="F2478" s="447">
        <f>((E2464-0.08+G2464*2)*(F2464/0.1))</f>
        <v>0</v>
      </c>
      <c r="G2478" s="447">
        <f>H2464</f>
        <v>0</v>
      </c>
      <c r="H2478" s="447">
        <f>((E2478/1000)*(E2478/1000)*3.14*0.25)*7850</f>
        <v>0</v>
      </c>
      <c r="I2478" s="447"/>
      <c r="J2478" s="191"/>
      <c r="K2478" s="132">
        <f>G2478*H2478*F2478</f>
        <v>0</v>
      </c>
      <c r="L2478" s="445"/>
      <c r="M2478" s="192"/>
      <c r="N2478" s="193"/>
    </row>
    <row r="2479" spans="2:14" s="268" customFormat="1">
      <c r="B2479" s="358"/>
      <c r="C2479" s="64"/>
      <c r="D2479" s="64"/>
      <c r="E2479" s="444"/>
      <c r="F2479" s="447"/>
      <c r="G2479" s="447"/>
      <c r="H2479" s="447"/>
      <c r="I2479" s="447"/>
      <c r="J2479" s="191"/>
      <c r="K2479" s="459"/>
      <c r="L2479" s="445"/>
      <c r="M2479" s="192"/>
      <c r="N2479" s="193"/>
    </row>
    <row r="2480" spans="2:14" s="268" customFormat="1" ht="15">
      <c r="B2480" s="358"/>
      <c r="C2480" s="64">
        <v>96534</v>
      </c>
      <c r="D2480" s="142" t="s">
        <v>11</v>
      </c>
      <c r="E2480" s="673" t="s">
        <v>11500</v>
      </c>
      <c r="F2480" s="674"/>
      <c r="G2480" s="674"/>
      <c r="H2480" s="674"/>
      <c r="I2480" s="674"/>
      <c r="J2480" s="675"/>
      <c r="K2480" s="460">
        <f>SUM(K2482:K2483)</f>
        <v>7.8000000000000007</v>
      </c>
      <c r="L2480" s="445" t="s">
        <v>97</v>
      </c>
      <c r="M2480" s="192"/>
      <c r="N2480" s="193"/>
    </row>
    <row r="2481" spans="2:14" s="268" customFormat="1" ht="38.25">
      <c r="B2481" s="360"/>
      <c r="C2481" s="64"/>
      <c r="D2481" s="64"/>
      <c r="E2481" s="207"/>
      <c r="F2481" s="448" t="s">
        <v>6714</v>
      </c>
      <c r="G2481" s="446" t="s">
        <v>6640</v>
      </c>
      <c r="H2481" s="448" t="s">
        <v>6641</v>
      </c>
      <c r="I2481" s="95"/>
      <c r="J2481" s="230"/>
      <c r="K2481" s="468"/>
      <c r="L2481" s="186"/>
      <c r="M2481" s="192"/>
      <c r="N2481" s="193"/>
    </row>
    <row r="2482" spans="2:14" s="268" customFormat="1">
      <c r="B2482" s="358" t="s">
        <v>6710</v>
      </c>
      <c r="C2482" s="64"/>
      <c r="D2482" s="64"/>
      <c r="E2482" s="444"/>
      <c r="F2482" s="447">
        <f>E2463*2+F2463*2</f>
        <v>12</v>
      </c>
      <c r="G2482" s="447">
        <f>G2463</f>
        <v>0.65</v>
      </c>
      <c r="H2482" s="447">
        <f>H2463</f>
        <v>1</v>
      </c>
      <c r="I2482" s="447"/>
      <c r="J2482" s="191"/>
      <c r="K2482" s="132">
        <f>H2482*G2482*F2482</f>
        <v>7.8000000000000007</v>
      </c>
      <c r="L2482" s="445"/>
      <c r="M2482" s="192"/>
      <c r="N2482" s="253"/>
    </row>
    <row r="2483" spans="2:14" s="268" customFormat="1" hidden="1">
      <c r="B2483" s="358" t="s">
        <v>6713</v>
      </c>
      <c r="C2483" s="64"/>
      <c r="D2483" s="64"/>
      <c r="E2483" s="444"/>
      <c r="F2483" s="447">
        <f>E2464*2+F2464*2</f>
        <v>0</v>
      </c>
      <c r="G2483" s="447">
        <f>G2464</f>
        <v>0</v>
      </c>
      <c r="H2483" s="447">
        <f>H2464</f>
        <v>0</v>
      </c>
      <c r="I2483" s="447"/>
      <c r="J2483" s="191"/>
      <c r="K2483" s="132">
        <f>H2483*G2483*F2483</f>
        <v>0</v>
      </c>
      <c r="L2483" s="445"/>
      <c r="M2483" s="192"/>
      <c r="N2483" s="254"/>
    </row>
    <row r="2484" spans="2:14" s="268" customFormat="1">
      <c r="B2484" s="358"/>
      <c r="C2484" s="64"/>
      <c r="D2484" s="64"/>
      <c r="E2484" s="444"/>
      <c r="F2484" s="447"/>
      <c r="G2484" s="447"/>
      <c r="H2484" s="447"/>
      <c r="I2484" s="447"/>
      <c r="J2484" s="191"/>
      <c r="K2484" s="459"/>
      <c r="L2484" s="445"/>
      <c r="M2484" s="192"/>
      <c r="N2484" s="254"/>
    </row>
    <row r="2485" spans="2:14" s="268" customFormat="1" ht="15">
      <c r="B2485" s="358"/>
      <c r="C2485" s="142">
        <v>93382</v>
      </c>
      <c r="D2485" s="142" t="s">
        <v>11</v>
      </c>
      <c r="E2485" s="207" t="s">
        <v>6124</v>
      </c>
      <c r="F2485" s="447"/>
      <c r="G2485" s="447"/>
      <c r="H2485" s="447"/>
      <c r="I2485" s="447"/>
      <c r="J2485" s="191"/>
      <c r="K2485" s="460">
        <f>SUM(K2487)</f>
        <v>1.5552000000000001</v>
      </c>
      <c r="L2485" s="445" t="s">
        <v>98</v>
      </c>
      <c r="M2485" s="192"/>
      <c r="N2485" s="193"/>
    </row>
    <row r="2486" spans="2:14" s="268" customFormat="1" ht="38.25">
      <c r="B2486" s="360"/>
      <c r="C2486" s="64"/>
      <c r="D2486" s="64"/>
      <c r="E2486" s="148" t="s">
        <v>6715</v>
      </c>
      <c r="F2486" s="448" t="s">
        <v>6716</v>
      </c>
      <c r="G2486" s="447"/>
      <c r="H2486" s="447"/>
      <c r="I2486" s="447"/>
      <c r="J2486" s="191"/>
      <c r="K2486" s="460"/>
      <c r="L2486" s="445"/>
      <c r="M2486" s="192"/>
      <c r="N2486" s="193"/>
    </row>
    <row r="2487" spans="2:14" s="268" customFormat="1">
      <c r="B2487" s="358"/>
      <c r="C2487" s="64"/>
      <c r="D2487" s="64"/>
      <c r="E2487" s="206">
        <f>K2451</f>
        <v>7.4052000000000007</v>
      </c>
      <c r="F2487" s="447">
        <f>K2461</f>
        <v>5.8500000000000005</v>
      </c>
      <c r="G2487" s="447"/>
      <c r="H2487" s="447"/>
      <c r="I2487" s="447"/>
      <c r="J2487" s="191"/>
      <c r="K2487" s="132">
        <f>E2487-F2487</f>
        <v>1.5552000000000001</v>
      </c>
      <c r="L2487" s="445"/>
      <c r="M2487" s="192"/>
      <c r="N2487" s="193"/>
    </row>
    <row r="2488" spans="2:14" s="268" customFormat="1">
      <c r="B2488" s="358"/>
      <c r="C2488" s="64"/>
      <c r="D2488" s="64"/>
      <c r="E2488" s="206"/>
      <c r="F2488" s="447"/>
      <c r="G2488" s="447"/>
      <c r="H2488" s="447"/>
      <c r="I2488" s="447"/>
      <c r="J2488" s="191"/>
      <c r="K2488" s="132"/>
      <c r="L2488" s="445"/>
      <c r="M2488" s="192"/>
      <c r="N2488" s="193"/>
    </row>
    <row r="2489" spans="2:14" s="268" customFormat="1">
      <c r="B2489" s="358"/>
      <c r="C2489" s="64"/>
      <c r="D2489" s="64"/>
      <c r="E2489" s="444"/>
      <c r="F2489" s="447"/>
      <c r="G2489" s="447"/>
      <c r="H2489" s="447"/>
      <c r="I2489" s="447"/>
      <c r="J2489" s="191"/>
      <c r="K2489" s="459"/>
      <c r="L2489" s="445"/>
      <c r="M2489" s="192"/>
      <c r="N2489" s="193"/>
    </row>
    <row r="2490" spans="2:14" s="268" customFormat="1">
      <c r="B2490" s="358"/>
      <c r="C2490" s="64"/>
      <c r="D2490" s="64"/>
      <c r="E2490" s="444"/>
      <c r="F2490" s="447"/>
      <c r="G2490" s="447"/>
      <c r="H2490" s="447"/>
      <c r="I2490" s="447"/>
      <c r="J2490" s="191"/>
      <c r="K2490" s="459"/>
      <c r="L2490" s="445"/>
      <c r="M2490" s="192"/>
      <c r="N2490" s="193"/>
    </row>
    <row r="2491" spans="2:14" s="268" customFormat="1" ht="15">
      <c r="B2491" s="358"/>
      <c r="C2491" s="142" t="s">
        <v>12422</v>
      </c>
      <c r="D2491" s="142" t="s">
        <v>11</v>
      </c>
      <c r="E2491" s="207" t="s">
        <v>6767</v>
      </c>
      <c r="F2491" s="447"/>
      <c r="G2491" s="447"/>
      <c r="H2491" s="447"/>
      <c r="I2491" s="447"/>
      <c r="J2491" s="191"/>
      <c r="K2491" s="460">
        <f>K2480</f>
        <v>7.8000000000000007</v>
      </c>
      <c r="L2491" s="106" t="s">
        <v>97</v>
      </c>
      <c r="M2491" s="192"/>
      <c r="N2491" s="193"/>
    </row>
    <row r="2492" spans="2:14" s="268" customFormat="1">
      <c r="B2492" s="360"/>
      <c r="C2492" s="64"/>
      <c r="D2492" s="64"/>
      <c r="E2492" s="444"/>
      <c r="F2492" s="447"/>
      <c r="G2492" s="447"/>
      <c r="H2492" s="447"/>
      <c r="I2492" s="447"/>
      <c r="J2492" s="191"/>
      <c r="K2492" s="459"/>
      <c r="L2492" s="445"/>
      <c r="M2492" s="192"/>
      <c r="N2492" s="193"/>
    </row>
    <row r="2493" spans="2:14" s="268" customFormat="1">
      <c r="B2493" s="358"/>
      <c r="C2493" s="64"/>
      <c r="D2493" s="64"/>
      <c r="E2493" s="444"/>
      <c r="F2493" s="447"/>
      <c r="G2493" s="447"/>
      <c r="H2493" s="447"/>
      <c r="I2493" s="447"/>
      <c r="J2493" s="191"/>
      <c r="K2493" s="459"/>
      <c r="L2493" s="445"/>
      <c r="M2493" s="192"/>
      <c r="N2493" s="193"/>
    </row>
    <row r="2494" spans="2:14" s="268" customFormat="1" ht="15">
      <c r="B2494" s="358"/>
      <c r="C2494" s="64">
        <v>72897</v>
      </c>
      <c r="D2494" s="142" t="s">
        <v>11</v>
      </c>
      <c r="E2494" s="207" t="s">
        <v>12642</v>
      </c>
      <c r="F2494" s="101"/>
      <c r="G2494" s="101"/>
      <c r="H2494" s="101"/>
      <c r="I2494" s="447"/>
      <c r="J2494" s="191"/>
      <c r="K2494" s="460">
        <f>SUM(K2496:K2496)</f>
        <v>7.6050000000000013</v>
      </c>
      <c r="L2494" s="445" t="s">
        <v>98</v>
      </c>
      <c r="M2494" s="192"/>
      <c r="N2494" s="193"/>
    </row>
    <row r="2495" spans="2:14" s="268" customFormat="1" ht="38.25">
      <c r="B2495" s="360"/>
      <c r="C2495" s="64"/>
      <c r="D2495" s="64"/>
      <c r="E2495" s="148"/>
      <c r="F2495" s="448" t="s">
        <v>6716</v>
      </c>
      <c r="G2495" s="446"/>
      <c r="H2495" s="448" t="s">
        <v>6764</v>
      </c>
      <c r="I2495" s="447"/>
      <c r="J2495" s="449"/>
      <c r="K2495" s="132"/>
      <c r="L2495" s="445"/>
      <c r="M2495" s="192"/>
      <c r="N2495" s="193"/>
    </row>
    <row r="2496" spans="2:14" s="268" customFormat="1">
      <c r="B2496" s="358"/>
      <c r="C2496" s="64"/>
      <c r="D2496" s="64"/>
      <c r="E2496" s="444"/>
      <c r="F2496" s="446">
        <f>K2461</f>
        <v>5.8500000000000005</v>
      </c>
      <c r="G2496" s="446"/>
      <c r="H2496" s="446">
        <v>1.3</v>
      </c>
      <c r="I2496" s="447"/>
      <c r="J2496" s="129"/>
      <c r="K2496" s="132">
        <f>H2496*F2496</f>
        <v>7.6050000000000013</v>
      </c>
      <c r="L2496" s="445"/>
      <c r="M2496" s="192"/>
      <c r="N2496" s="193"/>
    </row>
    <row r="2497" spans="1:14" s="268" customFormat="1">
      <c r="B2497" s="358"/>
      <c r="C2497" s="64"/>
      <c r="D2497" s="64"/>
      <c r="E2497" s="444"/>
      <c r="F2497" s="446"/>
      <c r="G2497" s="446"/>
      <c r="H2497" s="447"/>
      <c r="I2497" s="446"/>
      <c r="J2497" s="129"/>
      <c r="K2497" s="132"/>
      <c r="L2497" s="445"/>
      <c r="M2497" s="192"/>
      <c r="N2497" s="193"/>
    </row>
    <row r="2498" spans="1:14" s="268" customFormat="1" ht="15">
      <c r="B2498" s="362"/>
      <c r="C2498" s="50">
        <v>95302</v>
      </c>
      <c r="D2498" s="50" t="s">
        <v>11</v>
      </c>
      <c r="E2498" s="207" t="s">
        <v>6670</v>
      </c>
      <c r="F2498" s="447"/>
      <c r="G2498" s="447"/>
      <c r="H2498" s="447"/>
      <c r="I2498" s="447"/>
      <c r="J2498" s="191"/>
      <c r="K2498" s="460">
        <f>SUM(K2500:K2500)</f>
        <v>57.037500000000009</v>
      </c>
      <c r="L2498" s="106" t="s">
        <v>6533</v>
      </c>
      <c r="M2498" s="192"/>
      <c r="N2498" s="193"/>
    </row>
    <row r="2499" spans="1:14" s="268" customFormat="1" ht="25.5">
      <c r="B2499" s="358"/>
      <c r="C2499" s="64"/>
      <c r="D2499" s="64"/>
      <c r="E2499" s="148" t="s">
        <v>6657</v>
      </c>
      <c r="F2499" s="447"/>
      <c r="G2499" s="447"/>
      <c r="H2499" s="448" t="s">
        <v>6658</v>
      </c>
      <c r="I2499" s="447"/>
      <c r="J2499" s="191"/>
      <c r="K2499" s="459"/>
      <c r="L2499" s="445"/>
      <c r="M2499" s="192"/>
      <c r="N2499" s="193"/>
    </row>
    <row r="2500" spans="1:14" s="268" customFormat="1">
      <c r="B2500" s="358"/>
      <c r="C2500" s="64"/>
      <c r="D2500" s="64"/>
      <c r="E2500" s="206">
        <f>K2494</f>
        <v>7.6050000000000013</v>
      </c>
      <c r="F2500" s="106"/>
      <c r="G2500" s="106"/>
      <c r="H2500" s="196">
        <f>(5+10)/2</f>
        <v>7.5</v>
      </c>
      <c r="I2500" s="447"/>
      <c r="J2500" s="129"/>
      <c r="K2500" s="132">
        <f>H2500*E2500</f>
        <v>57.037500000000009</v>
      </c>
      <c r="L2500" s="445"/>
      <c r="M2500" s="192"/>
      <c r="N2500" s="193"/>
    </row>
    <row r="2501" spans="1:14" s="268" customFormat="1">
      <c r="B2501" s="362"/>
      <c r="C2501" s="171"/>
      <c r="D2501" s="171"/>
      <c r="E2501" s="206"/>
      <c r="F2501" s="447"/>
      <c r="G2501" s="447"/>
      <c r="H2501" s="447"/>
      <c r="I2501" s="447"/>
      <c r="J2501" s="191"/>
      <c r="K2501" s="463"/>
      <c r="L2501" s="106"/>
      <c r="M2501" s="274"/>
      <c r="N2501" s="275"/>
    </row>
    <row r="2502" spans="1:14" s="268" customFormat="1">
      <c r="B2502" s="362"/>
      <c r="C2502" s="171"/>
      <c r="D2502" s="171"/>
      <c r="E2502" s="206"/>
      <c r="F2502" s="546"/>
      <c r="G2502" s="546"/>
      <c r="H2502" s="546"/>
      <c r="I2502" s="546"/>
      <c r="J2502" s="191"/>
      <c r="K2502" s="463"/>
      <c r="L2502" s="106"/>
      <c r="M2502" s="274"/>
      <c r="N2502" s="275"/>
    </row>
    <row r="2503" spans="1:14" s="268" customFormat="1" ht="15">
      <c r="B2503" s="362" t="s">
        <v>13538</v>
      </c>
      <c r="C2503" s="171">
        <v>84862</v>
      </c>
      <c r="D2503" s="50" t="s">
        <v>11</v>
      </c>
      <c r="E2503" s="673" t="str">
        <f>IFERROR(VLOOKUP($C2503,'2-SINAPI NOVEMBRO 2017'!$A$1:$D$11398,2,0),IFERROR(VLOOKUP($C2503,'3-COMPO.ADM.PRF '!$B$11:$I$886,4,0),""))</f>
        <v>GUARDA-CORPO COM CORRIMAO EM TUBO DE ACO GALVANIZADO 1 1/2"</v>
      </c>
      <c r="F2503" s="674"/>
      <c r="G2503" s="674"/>
      <c r="H2503" s="674"/>
      <c r="I2503" s="674"/>
      <c r="J2503" s="675"/>
      <c r="K2503" s="460">
        <v>17.7</v>
      </c>
      <c r="L2503" s="106" t="s">
        <v>22</v>
      </c>
      <c r="M2503" s="274"/>
      <c r="N2503" s="275"/>
    </row>
    <row r="2504" spans="1:14" s="268" customFormat="1">
      <c r="B2504" s="362"/>
      <c r="C2504" s="171"/>
      <c r="D2504" s="171"/>
      <c r="E2504" s="206"/>
      <c r="F2504" s="546"/>
      <c r="G2504" s="546"/>
      <c r="H2504" s="546"/>
      <c r="I2504" s="546"/>
      <c r="J2504" s="191"/>
      <c r="K2504" s="463"/>
      <c r="L2504" s="106"/>
      <c r="M2504" s="274"/>
      <c r="N2504" s="275"/>
    </row>
    <row r="2505" spans="1:14" s="268" customFormat="1" ht="15">
      <c r="B2505" s="362" t="s">
        <v>13539</v>
      </c>
      <c r="C2505" s="171" t="s">
        <v>12400</v>
      </c>
      <c r="D2505" s="50" t="s">
        <v>11</v>
      </c>
      <c r="E2505" s="673" t="str">
        <f>IFERROR(VLOOKUP($C2505,'2-SINAPI NOVEMBRO 2017'!$A$1:$D$11398,2,0),IFERROR(VLOOKUP($C2505,'3-COMPO.ADM.PRF '!$B$11:$I$886,4,0),""))</f>
        <v>CORRIMAO EM TUBO ACO GALVANIZADO 2 1/2" COM BRACADEIRA</v>
      </c>
      <c r="F2505" s="674"/>
      <c r="G2505" s="674"/>
      <c r="H2505" s="674"/>
      <c r="I2505" s="674"/>
      <c r="J2505" s="675"/>
      <c r="K2505" s="460">
        <v>17.7</v>
      </c>
      <c r="L2505" s="106" t="s">
        <v>22</v>
      </c>
      <c r="M2505" s="274"/>
      <c r="N2505" s="275"/>
    </row>
    <row r="2506" spans="1:14" s="268" customFormat="1">
      <c r="B2506" s="362"/>
      <c r="C2506" s="171"/>
      <c r="D2506" s="171"/>
      <c r="E2506" s="206"/>
      <c r="F2506" s="546"/>
      <c r="G2506" s="546"/>
      <c r="H2506" s="546"/>
      <c r="I2506" s="546"/>
      <c r="J2506" s="191"/>
      <c r="K2506" s="463"/>
      <c r="L2506" s="106"/>
      <c r="M2506" s="274"/>
      <c r="N2506" s="275"/>
    </row>
    <row r="2507" spans="1:14" s="268" customFormat="1" ht="15">
      <c r="B2507" s="362"/>
      <c r="C2507" s="171"/>
      <c r="D2507" s="171"/>
      <c r="E2507" s="691" t="s">
        <v>13566</v>
      </c>
      <c r="F2507" s="692"/>
      <c r="G2507" s="580"/>
      <c r="H2507" s="580"/>
      <c r="I2507" s="580"/>
      <c r="J2507" s="191"/>
      <c r="K2507" s="463"/>
      <c r="L2507" s="106"/>
      <c r="M2507" s="274"/>
      <c r="N2507" s="275"/>
    </row>
    <row r="2508" spans="1:14" s="268" customFormat="1">
      <c r="B2508" s="362"/>
      <c r="C2508" s="171"/>
      <c r="D2508" s="171"/>
      <c r="E2508" s="206"/>
      <c r="F2508" s="546"/>
      <c r="G2508" s="546"/>
      <c r="H2508" s="546"/>
      <c r="I2508" s="546"/>
      <c r="J2508" s="191"/>
      <c r="K2508" s="463"/>
      <c r="L2508" s="106"/>
      <c r="M2508" s="274"/>
      <c r="N2508" s="275"/>
    </row>
    <row r="2509" spans="1:14" s="268" customFormat="1" ht="15">
      <c r="B2509" s="362"/>
      <c r="C2509" s="584" t="str">
        <f>'3-COMPO.ADM.PRF '!B888</f>
        <v>COMP 119</v>
      </c>
      <c r="D2509" s="50" t="s">
        <v>11</v>
      </c>
      <c r="E2509" s="206" t="s">
        <v>13568</v>
      </c>
      <c r="F2509" s="580"/>
      <c r="G2509" s="580"/>
      <c r="H2509" s="580"/>
      <c r="I2509" s="580"/>
      <c r="J2509" s="191"/>
      <c r="K2509" s="460">
        <v>1</v>
      </c>
      <c r="L2509" s="106" t="s">
        <v>6031</v>
      </c>
      <c r="M2509" s="274"/>
      <c r="N2509" s="275"/>
    </row>
    <row r="2510" spans="1:14" s="268" customFormat="1">
      <c r="B2510" s="362"/>
      <c r="C2510" s="171"/>
      <c r="D2510" s="171"/>
      <c r="E2510" s="206"/>
      <c r="F2510" s="447"/>
      <c r="G2510" s="447"/>
      <c r="H2510" s="447"/>
      <c r="I2510" s="447"/>
      <c r="J2510" s="191"/>
      <c r="K2510" s="463"/>
      <c r="L2510" s="106"/>
      <c r="M2510" s="274"/>
      <c r="N2510" s="275"/>
    </row>
    <row r="2511" spans="1:14" ht="13.5" thickBot="1">
      <c r="B2511" s="358"/>
      <c r="C2511" s="64"/>
      <c r="D2511" s="64"/>
      <c r="E2511" s="200"/>
      <c r="F2511" s="92"/>
      <c r="G2511" s="92"/>
      <c r="H2511" s="92"/>
      <c r="I2511" s="92"/>
      <c r="J2511" s="191"/>
      <c r="K2511" s="459"/>
      <c r="L2511" s="121"/>
      <c r="M2511" s="192"/>
      <c r="N2511" s="193"/>
    </row>
    <row r="2512" spans="1:14" ht="13.5" thickBot="1">
      <c r="A2512" s="657" t="s">
        <v>13880</v>
      </c>
      <c r="B2512" s="359"/>
      <c r="C2512" s="170"/>
      <c r="D2512" s="170"/>
      <c r="E2512" s="685" t="s">
        <v>6789</v>
      </c>
      <c r="F2512" s="686"/>
      <c r="G2512" s="686"/>
      <c r="H2512" s="686"/>
      <c r="I2512" s="686"/>
      <c r="J2512" s="687"/>
      <c r="K2512" s="458"/>
      <c r="L2512" s="127"/>
      <c r="M2512" s="175"/>
      <c r="N2512" s="199"/>
    </row>
    <row r="2513" spans="2:14">
      <c r="B2513" s="358"/>
      <c r="C2513" s="64"/>
      <c r="D2513" s="64"/>
      <c r="E2513" s="200" t="s">
        <v>6178</v>
      </c>
      <c r="F2513" s="92"/>
      <c r="G2513" s="92"/>
      <c r="H2513" s="92"/>
      <c r="I2513" s="92"/>
      <c r="J2513" s="191"/>
      <c r="K2513" s="463">
        <v>1328.25</v>
      </c>
      <c r="L2513" s="106" t="s">
        <v>97</v>
      </c>
      <c r="M2513" s="192"/>
      <c r="N2513" s="193"/>
    </row>
    <row r="2514" spans="2:14">
      <c r="B2514" s="358"/>
      <c r="C2514" s="64"/>
      <c r="D2514" s="64"/>
      <c r="E2514" s="200"/>
      <c r="F2514" s="92"/>
      <c r="G2514" s="92"/>
      <c r="H2514" s="92"/>
      <c r="I2514" s="92"/>
      <c r="J2514" s="191"/>
      <c r="K2514" s="463"/>
      <c r="L2514" s="106"/>
      <c r="M2514" s="192"/>
      <c r="N2514" s="193"/>
    </row>
    <row r="2515" spans="2:14">
      <c r="B2515" s="358"/>
      <c r="C2515" s="64"/>
      <c r="D2515" s="64"/>
      <c r="E2515" s="200"/>
      <c r="F2515" s="92"/>
      <c r="G2515" s="92"/>
      <c r="H2515" s="92"/>
      <c r="I2515" s="92"/>
      <c r="J2515" s="191"/>
      <c r="K2515" s="463"/>
      <c r="L2515" s="106"/>
      <c r="M2515" s="192"/>
      <c r="N2515" s="193"/>
    </row>
    <row r="2516" spans="2:14" hidden="1">
      <c r="B2516" s="358"/>
      <c r="C2516" s="64"/>
      <c r="D2516" s="64"/>
      <c r="E2516" s="200"/>
      <c r="F2516" s="92"/>
      <c r="G2516" s="92"/>
      <c r="H2516" s="92"/>
      <c r="I2516" s="92"/>
      <c r="J2516" s="191"/>
      <c r="K2516" s="463"/>
      <c r="L2516" s="106"/>
      <c r="M2516" s="192"/>
      <c r="N2516" s="193"/>
    </row>
    <row r="2517" spans="2:14" hidden="1">
      <c r="B2517" s="358"/>
      <c r="C2517" s="64"/>
      <c r="D2517" s="64"/>
      <c r="E2517" s="200"/>
      <c r="F2517" s="92"/>
      <c r="G2517" s="92"/>
      <c r="H2517" s="92"/>
      <c r="I2517" s="92"/>
      <c r="J2517" s="191"/>
      <c r="K2517" s="463"/>
      <c r="L2517" s="106"/>
      <c r="M2517" s="192"/>
      <c r="N2517" s="193"/>
    </row>
    <row r="2518" spans="2:14" hidden="1">
      <c r="B2518" s="358"/>
      <c r="C2518" s="64"/>
      <c r="D2518" s="64"/>
      <c r="E2518" s="206" t="s">
        <v>6788</v>
      </c>
      <c r="F2518" s="92"/>
      <c r="G2518" s="92"/>
      <c r="H2518" s="92"/>
      <c r="I2518" s="92"/>
      <c r="J2518" s="191"/>
      <c r="K2518" s="463"/>
      <c r="L2518" s="106"/>
      <c r="M2518" s="192"/>
      <c r="N2518" s="193"/>
    </row>
    <row r="2519" spans="2:14" hidden="1">
      <c r="B2519" s="358"/>
      <c r="C2519" s="64"/>
      <c r="D2519" s="64"/>
      <c r="E2519" s="206"/>
      <c r="F2519" s="92"/>
      <c r="G2519" s="92"/>
      <c r="H2519" s="92"/>
      <c r="I2519" s="92"/>
      <c r="J2519" s="191"/>
      <c r="K2519" s="463"/>
      <c r="L2519" s="106"/>
      <c r="M2519" s="192"/>
      <c r="N2519" s="193"/>
    </row>
    <row r="2520" spans="2:14" hidden="1">
      <c r="B2520" s="358"/>
      <c r="C2520" s="64"/>
      <c r="D2520" s="64"/>
      <c r="E2520" s="206"/>
      <c r="F2520" s="92"/>
      <c r="G2520" s="92"/>
      <c r="H2520" s="92"/>
      <c r="I2520" s="92"/>
      <c r="J2520" s="191"/>
      <c r="K2520" s="463"/>
      <c r="L2520" s="106"/>
      <c r="M2520" s="192"/>
      <c r="N2520" s="193"/>
    </row>
    <row r="2521" spans="2:14" hidden="1">
      <c r="B2521" s="358"/>
      <c r="C2521" s="64"/>
      <c r="D2521" s="64"/>
      <c r="E2521" s="206"/>
      <c r="F2521" s="92"/>
      <c r="G2521" s="92"/>
      <c r="H2521" s="92"/>
      <c r="I2521" s="92"/>
      <c r="J2521" s="191"/>
      <c r="K2521" s="463"/>
      <c r="L2521" s="106"/>
      <c r="M2521" s="192"/>
      <c r="N2521" s="193"/>
    </row>
    <row r="2522" spans="2:14" hidden="1">
      <c r="B2522" s="358"/>
      <c r="C2522" s="64"/>
      <c r="D2522" s="64"/>
      <c r="E2522" s="206"/>
      <c r="F2522" s="92"/>
      <c r="G2522" s="92"/>
      <c r="H2522" s="92"/>
      <c r="I2522" s="92"/>
      <c r="J2522" s="191"/>
      <c r="K2522" s="463"/>
      <c r="L2522" s="106"/>
      <c r="M2522" s="192"/>
      <c r="N2522" s="193"/>
    </row>
    <row r="2523" spans="2:14" hidden="1">
      <c r="B2523" s="358"/>
      <c r="C2523" s="64"/>
      <c r="D2523" s="64"/>
      <c r="E2523" s="206"/>
      <c r="F2523" s="92"/>
      <c r="G2523" s="92"/>
      <c r="H2523" s="92"/>
      <c r="I2523" s="92"/>
      <c r="J2523" s="191"/>
      <c r="K2523" s="463"/>
      <c r="L2523" s="106"/>
      <c r="M2523" s="192"/>
      <c r="N2523" s="193"/>
    </row>
    <row r="2524" spans="2:14" hidden="1">
      <c r="B2524" s="358"/>
      <c r="C2524" s="64"/>
      <c r="D2524" s="64"/>
      <c r="E2524" s="206" t="s">
        <v>6787</v>
      </c>
      <c r="F2524" s="92"/>
      <c r="G2524" s="92"/>
      <c r="H2524" s="92"/>
      <c r="I2524" s="92"/>
      <c r="J2524" s="191"/>
      <c r="K2524" s="463">
        <f>K1436+K1417+K1441</f>
        <v>0</v>
      </c>
      <c r="L2524" s="106" t="s">
        <v>97</v>
      </c>
      <c r="M2524" s="192"/>
      <c r="N2524" s="193"/>
    </row>
    <row r="2525" spans="2:14" hidden="1">
      <c r="B2525" s="358"/>
      <c r="C2525" s="64"/>
      <c r="D2525" s="64"/>
      <c r="E2525" s="206"/>
      <c r="F2525" s="92"/>
      <c r="G2525" s="92"/>
      <c r="H2525" s="92"/>
      <c r="I2525" s="92"/>
      <c r="J2525" s="191"/>
      <c r="K2525" s="463"/>
      <c r="L2525" s="106"/>
      <c r="M2525" s="192"/>
      <c r="N2525" s="193"/>
    </row>
    <row r="2526" spans="2:14" hidden="1">
      <c r="B2526" s="358"/>
      <c r="C2526" s="64"/>
      <c r="D2526" s="64"/>
      <c r="E2526" s="206"/>
      <c r="F2526" s="92"/>
      <c r="G2526" s="92"/>
      <c r="H2526" s="92"/>
      <c r="I2526" s="92"/>
      <c r="J2526" s="191"/>
      <c r="K2526" s="463"/>
      <c r="L2526" s="106"/>
      <c r="M2526" s="192"/>
      <c r="N2526" s="193"/>
    </row>
    <row r="2527" spans="2:14" hidden="1">
      <c r="B2527" s="358"/>
      <c r="C2527" s="64"/>
      <c r="D2527" s="64"/>
      <c r="E2527" s="206"/>
      <c r="F2527" s="92"/>
      <c r="G2527" s="92"/>
      <c r="H2527" s="92"/>
      <c r="I2527" s="92"/>
      <c r="J2527" s="191"/>
      <c r="K2527" s="463"/>
      <c r="L2527" s="106"/>
      <c r="M2527" s="192"/>
      <c r="N2527" s="193"/>
    </row>
    <row r="2528" spans="2:14" hidden="1">
      <c r="B2528" s="358"/>
      <c r="C2528" s="64"/>
      <c r="D2528" s="64"/>
      <c r="E2528" s="206"/>
      <c r="F2528" s="92"/>
      <c r="G2528" s="92"/>
      <c r="H2528" s="92"/>
      <c r="I2528" s="92"/>
      <c r="J2528" s="191"/>
      <c r="K2528" s="463"/>
      <c r="L2528" s="106"/>
      <c r="M2528" s="192"/>
      <c r="N2528" s="193"/>
    </row>
    <row r="2529" spans="2:14" hidden="1">
      <c r="B2529" s="358"/>
      <c r="C2529" s="64"/>
      <c r="D2529" s="64"/>
      <c r="E2529" s="206"/>
      <c r="F2529" s="92"/>
      <c r="G2529" s="92"/>
      <c r="H2529" s="92"/>
      <c r="I2529" s="92"/>
      <c r="J2529" s="191"/>
      <c r="K2529" s="463"/>
      <c r="L2529" s="106"/>
      <c r="M2529" s="192"/>
      <c r="N2529" s="193"/>
    </row>
    <row r="2530" spans="2:14" hidden="1">
      <c r="B2530" s="358"/>
      <c r="C2530" s="64"/>
      <c r="D2530" s="64"/>
      <c r="E2530" s="206" t="s">
        <v>6786</v>
      </c>
      <c r="F2530" s="92"/>
      <c r="G2530" s="92"/>
      <c r="H2530" s="92"/>
      <c r="I2530" s="92"/>
      <c r="J2530" s="191"/>
      <c r="K2530" s="459"/>
      <c r="L2530" s="121"/>
      <c r="M2530" s="192"/>
      <c r="N2530" s="193"/>
    </row>
    <row r="2531" spans="2:14" hidden="1">
      <c r="B2531" s="358"/>
      <c r="C2531" s="64"/>
      <c r="D2531" s="64"/>
      <c r="E2531" s="200"/>
      <c r="F2531" s="92"/>
      <c r="G2531" s="92"/>
      <c r="H2531" s="92"/>
      <c r="I2531" s="92"/>
      <c r="J2531" s="191"/>
      <c r="K2531" s="459"/>
      <c r="L2531" s="121"/>
      <c r="M2531" s="192"/>
      <c r="N2531" s="193"/>
    </row>
    <row r="2532" spans="2:14" hidden="1">
      <c r="B2532" s="358"/>
      <c r="C2532" s="64"/>
      <c r="D2532" s="64"/>
      <c r="E2532" s="200"/>
      <c r="F2532" s="92"/>
      <c r="G2532" s="92"/>
      <c r="H2532" s="92"/>
      <c r="I2532" s="92"/>
      <c r="J2532" s="191"/>
      <c r="K2532" s="459"/>
      <c r="L2532" s="121"/>
      <c r="M2532" s="192"/>
      <c r="N2532" s="193"/>
    </row>
    <row r="2533" spans="2:14" hidden="1">
      <c r="B2533" s="358"/>
      <c r="C2533" s="64"/>
      <c r="D2533" s="64"/>
      <c r="E2533" s="200"/>
      <c r="F2533" s="92"/>
      <c r="G2533" s="92"/>
      <c r="H2533" s="92"/>
      <c r="I2533" s="92"/>
      <c r="J2533" s="191"/>
      <c r="K2533" s="459"/>
      <c r="L2533" s="121"/>
      <c r="M2533" s="192"/>
      <c r="N2533" s="193"/>
    </row>
    <row r="2534" spans="2:14" hidden="1">
      <c r="B2534" s="358"/>
      <c r="C2534" s="64"/>
      <c r="D2534" s="64"/>
      <c r="E2534" s="200"/>
      <c r="F2534" s="92"/>
      <c r="G2534" s="92"/>
      <c r="H2534" s="92"/>
      <c r="I2534" s="92"/>
      <c r="J2534" s="191"/>
      <c r="K2534" s="459"/>
      <c r="L2534" s="121"/>
      <c r="M2534" s="192"/>
      <c r="N2534" s="193"/>
    </row>
    <row r="2535" spans="2:14" hidden="1">
      <c r="B2535" s="358"/>
      <c r="C2535" s="64"/>
      <c r="D2535" s="64"/>
      <c r="E2535" s="200" t="s">
        <v>6354</v>
      </c>
      <c r="F2535" s="92"/>
      <c r="G2535" s="92"/>
      <c r="H2535" s="92"/>
      <c r="I2535" s="92"/>
      <c r="J2535" s="191"/>
      <c r="K2535" s="459"/>
      <c r="L2535" s="121"/>
      <c r="M2535" s="192"/>
      <c r="N2535" s="193"/>
    </row>
    <row r="2536" spans="2:14" hidden="1">
      <c r="B2536" s="358"/>
      <c r="C2536" s="64"/>
      <c r="D2536" s="64"/>
      <c r="E2536" s="200" t="s">
        <v>6355</v>
      </c>
      <c r="F2536" s="92"/>
      <c r="G2536" s="92"/>
      <c r="H2536" s="92"/>
      <c r="I2536" s="92"/>
      <c r="J2536" s="191"/>
      <c r="K2536" s="459"/>
      <c r="L2536" s="121"/>
      <c r="M2536" s="192"/>
      <c r="N2536" s="193"/>
    </row>
    <row r="2537" spans="2:14" ht="13.5" thickBot="1">
      <c r="B2537" s="372"/>
      <c r="C2537" s="67"/>
      <c r="D2537" s="67"/>
      <c r="E2537" s="281"/>
      <c r="F2537" s="128"/>
      <c r="G2537" s="128"/>
      <c r="H2537" s="128"/>
      <c r="I2537" s="128"/>
      <c r="J2537" s="282"/>
      <c r="K2537" s="476"/>
      <c r="L2537" s="188"/>
      <c r="M2537" s="283"/>
      <c r="N2537" s="284"/>
    </row>
  </sheetData>
  <protectedRanges>
    <protectedRange password="C715" sqref="C2315" name="Intervalo3" securityDescriptor="O:WDG:WDD:(A;;CC;;;S-1-5-21-331323738-3957049979-2397494211-500)"/>
    <protectedRange password="C715" sqref="C2315" name="Intervalo3_18" securityDescriptor="O:WDG:WDD:(A;;CC;;;S-1-5-21-331323738-3957049979-2397494211-500)"/>
  </protectedRanges>
  <mergeCells count="238">
    <mergeCell ref="E2078:J2078"/>
    <mergeCell ref="E2037:J2037"/>
    <mergeCell ref="E2404:J2404"/>
    <mergeCell ref="E2406:J2406"/>
    <mergeCell ref="E2408:J2408"/>
    <mergeCell ref="E2412:J2412"/>
    <mergeCell ref="E2414:J2414"/>
    <mergeCell ref="G1492:J1492"/>
    <mergeCell ref="E1491:J1491"/>
    <mergeCell ref="G1534:J1534"/>
    <mergeCell ref="G1579:J1579"/>
    <mergeCell ref="E2051:J2051"/>
    <mergeCell ref="E2052:J2052"/>
    <mergeCell ref="E2053:J2053"/>
    <mergeCell ref="E2080:J2080"/>
    <mergeCell ref="E2081:J2081"/>
    <mergeCell ref="E2082:J2082"/>
    <mergeCell ref="E2083:J2083"/>
    <mergeCell ref="E2088:J2088"/>
    <mergeCell ref="E2089:J2089"/>
    <mergeCell ref="E2090:J2090"/>
    <mergeCell ref="E2091:J2091"/>
    <mergeCell ref="E2092:J2092"/>
    <mergeCell ref="E2396:J2396"/>
    <mergeCell ref="E741:J741"/>
    <mergeCell ref="E693:G693"/>
    <mergeCell ref="E1278:J1278"/>
    <mergeCell ref="E1829:J1829"/>
    <mergeCell ref="G1155:J1155"/>
    <mergeCell ref="E2503:J2503"/>
    <mergeCell ref="E2505:J2505"/>
    <mergeCell ref="E1489:J1489"/>
    <mergeCell ref="E1412:J1412"/>
    <mergeCell ref="G1413:J1413"/>
    <mergeCell ref="E1424:J1424"/>
    <mergeCell ref="G1425:J1425"/>
    <mergeCell ref="E1822:J1822"/>
    <mergeCell ref="E1823:J1823"/>
    <mergeCell ref="E1824:J1824"/>
    <mergeCell ref="E2229:J2229"/>
    <mergeCell ref="E1827:J1827"/>
    <mergeCell ref="E1867:J1867"/>
    <mergeCell ref="E2099:J2099"/>
    <mergeCell ref="E2093:J2093"/>
    <mergeCell ref="E2094:J2094"/>
    <mergeCell ref="H1451:J1451"/>
    <mergeCell ref="E2104:J2104"/>
    <mergeCell ref="E2084:J2084"/>
    <mergeCell ref="E995:J995"/>
    <mergeCell ref="E597:J597"/>
    <mergeCell ref="E669:J669"/>
    <mergeCell ref="E676:J676"/>
    <mergeCell ref="E689:J689"/>
    <mergeCell ref="E758:J758"/>
    <mergeCell ref="E766:J766"/>
    <mergeCell ref="E970:J970"/>
    <mergeCell ref="E876:G876"/>
    <mergeCell ref="E921:G921"/>
    <mergeCell ref="E878:J878"/>
    <mergeCell ref="E886:J886"/>
    <mergeCell ref="E909:J909"/>
    <mergeCell ref="E808:J808"/>
    <mergeCell ref="E815:J815"/>
    <mergeCell ref="E817:J817"/>
    <mergeCell ref="E825:J825"/>
    <mergeCell ref="E832:J832"/>
    <mergeCell ref="E806:G806"/>
    <mergeCell ref="E838:J838"/>
    <mergeCell ref="E842:G842"/>
    <mergeCell ref="E804:J804"/>
    <mergeCell ref="E682:J682"/>
    <mergeCell ref="E686:J686"/>
    <mergeCell ref="E1461:J1461"/>
    <mergeCell ref="E1467:J1467"/>
    <mergeCell ref="E1084:J1084"/>
    <mergeCell ref="E1088:J1088"/>
    <mergeCell ref="E1092:J1092"/>
    <mergeCell ref="E1396:J1396"/>
    <mergeCell ref="E1383:J1383"/>
    <mergeCell ref="G1384:J1384"/>
    <mergeCell ref="G1372:J1372"/>
    <mergeCell ref="G1237:J1237"/>
    <mergeCell ref="E1236:J1236"/>
    <mergeCell ref="E1120:J1120"/>
    <mergeCell ref="E1124:J1124"/>
    <mergeCell ref="E1259:J1259"/>
    <mergeCell ref="E1362:J1362"/>
    <mergeCell ref="E1100:J1100"/>
    <mergeCell ref="E1104:J1104"/>
    <mergeCell ref="E592:G592"/>
    <mergeCell ref="E540:G540"/>
    <mergeCell ref="E358:J358"/>
    <mergeCell ref="E508:J508"/>
    <mergeCell ref="E564:J564"/>
    <mergeCell ref="E558:J558"/>
    <mergeCell ref="E510:G510"/>
    <mergeCell ref="E570:J570"/>
    <mergeCell ref="E196:J196"/>
    <mergeCell ref="B3:N3"/>
    <mergeCell ref="E87:J87"/>
    <mergeCell ref="E24:J24"/>
    <mergeCell ref="E92:J92"/>
    <mergeCell ref="E4:J4"/>
    <mergeCell ref="E51:J51"/>
    <mergeCell ref="E6:J6"/>
    <mergeCell ref="E473:J473"/>
    <mergeCell ref="E497:J497"/>
    <mergeCell ref="E341:J341"/>
    <mergeCell ref="E350:J350"/>
    <mergeCell ref="E399:J399"/>
    <mergeCell ref="E445:J445"/>
    <mergeCell ref="E774:J774"/>
    <mergeCell ref="E541:J541"/>
    <mergeCell ref="E748:J748"/>
    <mergeCell ref="E952:J952"/>
    <mergeCell ref="E293:J293"/>
    <mergeCell ref="E664:J664"/>
    <mergeCell ref="E602:J602"/>
    <mergeCell ref="E607:J607"/>
    <mergeCell ref="B2:N2"/>
    <mergeCell ref="E184:J184"/>
    <mergeCell ref="E188:J188"/>
    <mergeCell ref="E192:J192"/>
    <mergeCell ref="E132:J132"/>
    <mergeCell ref="E108:J108"/>
    <mergeCell ref="E113:J113"/>
    <mergeCell ref="E137:J137"/>
    <mergeCell ref="E180:J180"/>
    <mergeCell ref="E100:J100"/>
    <mergeCell ref="E53:J53"/>
    <mergeCell ref="E63:J63"/>
    <mergeCell ref="E67:J67"/>
    <mergeCell ref="E72:J72"/>
    <mergeCell ref="E77:J77"/>
    <mergeCell ref="E82:J82"/>
    <mergeCell ref="E915:J915"/>
    <mergeCell ref="E1032:J1032"/>
    <mergeCell ref="E1009:J1009"/>
    <mergeCell ref="E1016:J1016"/>
    <mergeCell ref="E1022:J1022"/>
    <mergeCell ref="E1027:J1027"/>
    <mergeCell ref="E1043:J1043"/>
    <mergeCell ref="E212:J212"/>
    <mergeCell ref="E372:J372"/>
    <mergeCell ref="E423:J423"/>
    <mergeCell ref="E1003:J1003"/>
    <mergeCell ref="E448:J448"/>
    <mergeCell ref="E476:J476"/>
    <mergeCell ref="E947:J947"/>
    <mergeCell ref="E888:J888"/>
    <mergeCell ref="E896:J896"/>
    <mergeCell ref="E972:J972"/>
    <mergeCell ref="E981:J981"/>
    <mergeCell ref="E944:J944"/>
    <mergeCell ref="E786:J786"/>
    <mergeCell ref="E790:J790"/>
    <mergeCell ref="E734:J734"/>
    <mergeCell ref="E756:J756"/>
    <mergeCell ref="E613:J613"/>
    <mergeCell ref="E1631:J1631"/>
    <mergeCell ref="E993:J993"/>
    <mergeCell ref="E1145:J1145"/>
    <mergeCell ref="E1257:J1257"/>
    <mergeCell ref="E1147:J1147"/>
    <mergeCell ref="E1150:J1150"/>
    <mergeCell ref="E979:J979"/>
    <mergeCell ref="E1477:J1477"/>
    <mergeCell ref="E1482:J1482"/>
    <mergeCell ref="E1627:J1627"/>
    <mergeCell ref="E1595:J1595"/>
    <mergeCell ref="E1127:J1127"/>
    <mergeCell ref="E1264:J1264"/>
    <mergeCell ref="G1357:I1357"/>
    <mergeCell ref="E1096:J1096"/>
    <mergeCell ref="G1348:I1348"/>
    <mergeCell ref="E1347:J1347"/>
    <mergeCell ref="E1356:J1356"/>
    <mergeCell ref="G1397:J1397"/>
    <mergeCell ref="E987:J987"/>
    <mergeCell ref="G1437:J1437"/>
    <mergeCell ref="E1448:J1448"/>
    <mergeCell ref="E1475:J1475"/>
    <mergeCell ref="E1450:J1450"/>
    <mergeCell ref="E733:G733"/>
    <mergeCell ref="E2028:J2028"/>
    <mergeCell ref="E615:J615"/>
    <mergeCell ref="E627:J627"/>
    <mergeCell ref="E621:J621"/>
    <mergeCell ref="E637:G637"/>
    <mergeCell ref="E663:G663"/>
    <mergeCell ref="E1040:J1040"/>
    <mergeCell ref="E1063:J1063"/>
    <mergeCell ref="E1067:J1067"/>
    <mergeCell ref="E1108:J1108"/>
    <mergeCell ref="E1436:J1436"/>
    <mergeCell ref="E1112:J1112"/>
    <mergeCell ref="E1116:J1116"/>
    <mergeCell ref="E1154:J1154"/>
    <mergeCell ref="E1367:J1367"/>
    <mergeCell ref="E1346:J1346"/>
    <mergeCell ref="E1371:J1371"/>
    <mergeCell ref="E1072:J1072"/>
    <mergeCell ref="E1076:J1076"/>
    <mergeCell ref="E1080:J1080"/>
    <mergeCell ref="E1047:J1047"/>
    <mergeCell ref="E1052:J1052"/>
    <mergeCell ref="E1058:J1058"/>
    <mergeCell ref="E2512:J2512"/>
    <mergeCell ref="E2421:J2421"/>
    <mergeCell ref="E2426:J2426"/>
    <mergeCell ref="E2432:J2432"/>
    <mergeCell ref="E2438:J2438"/>
    <mergeCell ref="E2442:J2442"/>
    <mergeCell ref="E2445:J2445"/>
    <mergeCell ref="E2418:J2418"/>
    <mergeCell ref="E2449:J2449"/>
    <mergeCell ref="E2451:J2451"/>
    <mergeCell ref="E2468:J2468"/>
    <mergeCell ref="E2474:J2474"/>
    <mergeCell ref="E2480:J2480"/>
    <mergeCell ref="E2507:F2507"/>
    <mergeCell ref="E2419:J2419"/>
    <mergeCell ref="E2402:J2402"/>
    <mergeCell ref="E2325:G2325"/>
    <mergeCell ref="E2326:J2326"/>
    <mergeCell ref="E2347:G2347"/>
    <mergeCell ref="E2368:G2368"/>
    <mergeCell ref="E2231:G2231"/>
    <mergeCell ref="E2237:J2237"/>
    <mergeCell ref="E2244:J2244"/>
    <mergeCell ref="E2258:G2258"/>
    <mergeCell ref="E2268:J2268"/>
    <mergeCell ref="E2274:J2274"/>
    <mergeCell ref="E2292:G2292"/>
    <mergeCell ref="E2302:J2302"/>
    <mergeCell ref="E2307:J2307"/>
    <mergeCell ref="E2400:J2400"/>
    <mergeCell ref="E2398:J2398"/>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407"/>
  <sheetViews>
    <sheetView topLeftCell="A5831" workbookViewId="0">
      <selection activeCell="B5833" sqref="B5833"/>
    </sheetView>
  </sheetViews>
  <sheetFormatPr defaultRowHeight="12.75"/>
  <cols>
    <col min="1" max="1" width="10.7109375" style="8" customWidth="1"/>
    <col min="2" max="2" width="47.85546875" style="9" customWidth="1"/>
    <col min="3" max="3" width="10.7109375" style="8" customWidth="1"/>
    <col min="4" max="4" width="18.7109375" customWidth="1"/>
    <col min="7" max="7" width="11.85546875" customWidth="1"/>
  </cols>
  <sheetData>
    <row r="1" spans="1:4" ht="12.75" customHeight="1">
      <c r="A1" s="625">
        <v>1</v>
      </c>
      <c r="B1" s="626" t="s">
        <v>172</v>
      </c>
      <c r="C1" s="625" t="s">
        <v>7058</v>
      </c>
      <c r="D1" s="627">
        <v>50.83</v>
      </c>
    </row>
    <row r="2" spans="1:4" ht="25.5">
      <c r="A2" s="625">
        <v>2</v>
      </c>
      <c r="B2" s="626" t="s">
        <v>173</v>
      </c>
      <c r="C2" s="625" t="s">
        <v>7059</v>
      </c>
      <c r="D2" s="627">
        <v>11.14</v>
      </c>
    </row>
    <row r="3" spans="1:4" ht="25.5">
      <c r="A3" s="625">
        <v>3</v>
      </c>
      <c r="B3" s="626" t="s">
        <v>174</v>
      </c>
      <c r="C3" s="625" t="s">
        <v>7060</v>
      </c>
      <c r="D3" s="627">
        <v>3.12</v>
      </c>
    </row>
    <row r="4" spans="1:4">
      <c r="A4" s="625">
        <v>6</v>
      </c>
      <c r="B4" s="626" t="s">
        <v>176</v>
      </c>
      <c r="C4" s="625" t="s">
        <v>7060</v>
      </c>
      <c r="D4" s="627">
        <v>2.1800000000000002</v>
      </c>
    </row>
    <row r="5" spans="1:4">
      <c r="A5" s="625">
        <v>7</v>
      </c>
      <c r="B5" s="626" t="s">
        <v>177</v>
      </c>
      <c r="C5" s="625" t="s">
        <v>7058</v>
      </c>
      <c r="D5" s="627">
        <v>7.21</v>
      </c>
    </row>
    <row r="6" spans="1:4">
      <c r="A6" s="625">
        <v>10</v>
      </c>
      <c r="B6" s="626" t="s">
        <v>178</v>
      </c>
      <c r="C6" s="625" t="s">
        <v>7061</v>
      </c>
      <c r="D6" s="627">
        <v>6.56</v>
      </c>
    </row>
    <row r="7" spans="1:4" ht="25.5">
      <c r="A7" s="625">
        <v>12</v>
      </c>
      <c r="B7" s="626" t="s">
        <v>179</v>
      </c>
      <c r="C7" s="625" t="s">
        <v>7061</v>
      </c>
      <c r="D7" s="627">
        <v>6.42</v>
      </c>
    </row>
    <row r="8" spans="1:4">
      <c r="A8" s="625">
        <v>13</v>
      </c>
      <c r="B8" s="626" t="s">
        <v>180</v>
      </c>
      <c r="C8" s="625" t="s">
        <v>7058</v>
      </c>
      <c r="D8" s="627">
        <v>9.8800000000000008</v>
      </c>
    </row>
    <row r="9" spans="1:4">
      <c r="A9" s="625">
        <v>16</v>
      </c>
      <c r="B9" s="626" t="s">
        <v>181</v>
      </c>
      <c r="C9" s="625" t="s">
        <v>7058</v>
      </c>
      <c r="D9" s="627">
        <v>4.34</v>
      </c>
    </row>
    <row r="10" spans="1:4">
      <c r="A10" s="625">
        <v>20</v>
      </c>
      <c r="B10" s="626" t="s">
        <v>182</v>
      </c>
      <c r="C10" s="625" t="s">
        <v>7058</v>
      </c>
      <c r="D10" s="627">
        <v>3.74</v>
      </c>
    </row>
    <row r="11" spans="1:4">
      <c r="A11" s="625">
        <v>21</v>
      </c>
      <c r="B11" s="626" t="s">
        <v>183</v>
      </c>
      <c r="C11" s="625" t="s">
        <v>7058</v>
      </c>
      <c r="D11" s="627">
        <v>3.74</v>
      </c>
    </row>
    <row r="12" spans="1:4">
      <c r="A12" s="625">
        <v>22</v>
      </c>
      <c r="B12" s="626" t="s">
        <v>184</v>
      </c>
      <c r="C12" s="625" t="s">
        <v>7058</v>
      </c>
      <c r="D12" s="627">
        <v>4</v>
      </c>
    </row>
    <row r="13" spans="1:4">
      <c r="A13" s="625">
        <v>23</v>
      </c>
      <c r="B13" s="626" t="s">
        <v>185</v>
      </c>
      <c r="C13" s="625" t="s">
        <v>7058</v>
      </c>
      <c r="D13" s="627">
        <v>3.97</v>
      </c>
    </row>
    <row r="14" spans="1:4">
      <c r="A14" s="625">
        <v>24</v>
      </c>
      <c r="B14" s="626" t="s">
        <v>186</v>
      </c>
      <c r="C14" s="625" t="s">
        <v>7058</v>
      </c>
      <c r="D14" s="627">
        <v>3.74</v>
      </c>
    </row>
    <row r="15" spans="1:4">
      <c r="A15" s="625">
        <v>25</v>
      </c>
      <c r="B15" s="626" t="s">
        <v>187</v>
      </c>
      <c r="C15" s="625" t="s">
        <v>7058</v>
      </c>
      <c r="D15" s="627">
        <v>3.74</v>
      </c>
    </row>
    <row r="16" spans="1:4">
      <c r="A16" s="625">
        <v>26</v>
      </c>
      <c r="B16" s="626" t="s">
        <v>188</v>
      </c>
      <c r="C16" s="625" t="s">
        <v>7058</v>
      </c>
      <c r="D16" s="627">
        <v>3.71</v>
      </c>
    </row>
    <row r="17" spans="1:4">
      <c r="A17" s="625">
        <v>27</v>
      </c>
      <c r="B17" s="626" t="s">
        <v>189</v>
      </c>
      <c r="C17" s="625" t="s">
        <v>7058</v>
      </c>
      <c r="D17" s="627">
        <v>4.0599999999999996</v>
      </c>
    </row>
    <row r="18" spans="1:4">
      <c r="A18" s="625">
        <v>28</v>
      </c>
      <c r="B18" s="626" t="s">
        <v>190</v>
      </c>
      <c r="C18" s="625" t="s">
        <v>7058</v>
      </c>
      <c r="D18" s="627">
        <v>4.3899999999999997</v>
      </c>
    </row>
    <row r="19" spans="1:4">
      <c r="A19" s="625">
        <v>29</v>
      </c>
      <c r="B19" s="626" t="s">
        <v>191</v>
      </c>
      <c r="C19" s="625" t="s">
        <v>7058</v>
      </c>
      <c r="D19" s="627">
        <v>3.79</v>
      </c>
    </row>
    <row r="20" spans="1:4">
      <c r="A20" s="625">
        <v>31</v>
      </c>
      <c r="B20" s="626" t="s">
        <v>192</v>
      </c>
      <c r="C20" s="625" t="s">
        <v>7058</v>
      </c>
      <c r="D20" s="627">
        <v>4.0599999999999996</v>
      </c>
    </row>
    <row r="21" spans="1:4">
      <c r="A21" s="625">
        <v>32</v>
      </c>
      <c r="B21" s="626" t="s">
        <v>193</v>
      </c>
      <c r="C21" s="625" t="s">
        <v>7058</v>
      </c>
      <c r="D21" s="627">
        <v>4.47</v>
      </c>
    </row>
    <row r="22" spans="1:4">
      <c r="A22" s="625">
        <v>33</v>
      </c>
      <c r="B22" s="626" t="s">
        <v>194</v>
      </c>
      <c r="C22" s="625" t="s">
        <v>7058</v>
      </c>
      <c r="D22" s="627">
        <v>5.0199999999999996</v>
      </c>
    </row>
    <row r="23" spans="1:4">
      <c r="A23" s="625">
        <v>34</v>
      </c>
      <c r="B23" s="626" t="s">
        <v>195</v>
      </c>
      <c r="C23" s="625" t="s">
        <v>7058</v>
      </c>
      <c r="D23" s="627">
        <v>4.2699999999999996</v>
      </c>
    </row>
    <row r="24" spans="1:4">
      <c r="A24" s="625">
        <v>36</v>
      </c>
      <c r="B24" s="626" t="s">
        <v>196</v>
      </c>
      <c r="C24" s="625" t="s">
        <v>7058</v>
      </c>
      <c r="D24" s="627">
        <v>4.2300000000000004</v>
      </c>
    </row>
    <row r="25" spans="1:4">
      <c r="A25" s="625">
        <v>38</v>
      </c>
      <c r="B25" s="626" t="s">
        <v>197</v>
      </c>
      <c r="C25" s="625" t="s">
        <v>7058</v>
      </c>
      <c r="D25" s="627">
        <v>4.8899999999999997</v>
      </c>
    </row>
    <row r="26" spans="1:4">
      <c r="A26" s="625">
        <v>39</v>
      </c>
      <c r="B26" s="626" t="s">
        <v>198</v>
      </c>
      <c r="C26" s="625" t="s">
        <v>7058</v>
      </c>
      <c r="D26" s="627">
        <v>4.2300000000000004</v>
      </c>
    </row>
    <row r="27" spans="1:4">
      <c r="A27" s="625">
        <v>40</v>
      </c>
      <c r="B27" s="626" t="s">
        <v>199</v>
      </c>
      <c r="C27" s="625" t="s">
        <v>7058</v>
      </c>
      <c r="D27" s="627">
        <v>4.32</v>
      </c>
    </row>
    <row r="28" spans="1:4">
      <c r="A28" s="625">
        <v>42</v>
      </c>
      <c r="B28" s="626" t="s">
        <v>200</v>
      </c>
      <c r="C28" s="625" t="s">
        <v>7058</v>
      </c>
      <c r="D28" s="627">
        <v>4.3899999999999997</v>
      </c>
    </row>
    <row r="29" spans="1:4" ht="25.5">
      <c r="A29" s="625">
        <v>43</v>
      </c>
      <c r="B29" s="626" t="s">
        <v>201</v>
      </c>
      <c r="C29" s="625" t="s">
        <v>7061</v>
      </c>
      <c r="D29" s="627">
        <v>16.010000000000002</v>
      </c>
    </row>
    <row r="30" spans="1:4" ht="25.5">
      <c r="A30" s="625">
        <v>46</v>
      </c>
      <c r="B30" s="626" t="s">
        <v>202</v>
      </c>
      <c r="C30" s="625" t="s">
        <v>7061</v>
      </c>
      <c r="D30" s="627">
        <v>26.12</v>
      </c>
    </row>
    <row r="31" spans="1:4" ht="25.5">
      <c r="A31" s="625">
        <v>47</v>
      </c>
      <c r="B31" s="626" t="s">
        <v>203</v>
      </c>
      <c r="C31" s="625" t="s">
        <v>7061</v>
      </c>
      <c r="D31" s="627">
        <v>31.23</v>
      </c>
    </row>
    <row r="32" spans="1:4" ht="25.5">
      <c r="A32" s="625">
        <v>48</v>
      </c>
      <c r="B32" s="626" t="s">
        <v>204</v>
      </c>
      <c r="C32" s="625" t="s">
        <v>7061</v>
      </c>
      <c r="D32" s="627">
        <v>12.18</v>
      </c>
    </row>
    <row r="33" spans="1:4" ht="25.5">
      <c r="A33" s="625">
        <v>50</v>
      </c>
      <c r="B33" s="626" t="s">
        <v>205</v>
      </c>
      <c r="C33" s="625" t="s">
        <v>7061</v>
      </c>
      <c r="D33" s="627">
        <v>37.58</v>
      </c>
    </row>
    <row r="34" spans="1:4" ht="25.5">
      <c r="A34" s="625">
        <v>51</v>
      </c>
      <c r="B34" s="626" t="s">
        <v>206</v>
      </c>
      <c r="C34" s="625" t="s">
        <v>7061</v>
      </c>
      <c r="D34" s="627">
        <v>59.33</v>
      </c>
    </row>
    <row r="35" spans="1:4" ht="25.5">
      <c r="A35" s="625">
        <v>52</v>
      </c>
      <c r="B35" s="626" t="s">
        <v>207</v>
      </c>
      <c r="C35" s="625" t="s">
        <v>7061</v>
      </c>
      <c r="D35" s="627">
        <v>6.08</v>
      </c>
    </row>
    <row r="36" spans="1:4" ht="51">
      <c r="A36" s="625">
        <v>55</v>
      </c>
      <c r="B36" s="626" t="s">
        <v>6180</v>
      </c>
      <c r="C36" s="625" t="s">
        <v>7061</v>
      </c>
      <c r="D36" s="627">
        <v>2.94</v>
      </c>
    </row>
    <row r="37" spans="1:4" ht="25.5">
      <c r="A37" s="625">
        <v>60</v>
      </c>
      <c r="B37" s="626" t="s">
        <v>6181</v>
      </c>
      <c r="C37" s="625" t="s">
        <v>7061</v>
      </c>
      <c r="D37" s="627">
        <v>3.81</v>
      </c>
    </row>
    <row r="38" spans="1:4" ht="51">
      <c r="A38" s="625">
        <v>61</v>
      </c>
      <c r="B38" s="626" t="s">
        <v>6182</v>
      </c>
      <c r="C38" s="625" t="s">
        <v>7061</v>
      </c>
      <c r="D38" s="627">
        <v>2.78</v>
      </c>
    </row>
    <row r="39" spans="1:4" ht="51">
      <c r="A39" s="625">
        <v>62</v>
      </c>
      <c r="B39" s="626" t="s">
        <v>6183</v>
      </c>
      <c r="C39" s="625" t="s">
        <v>7061</v>
      </c>
      <c r="D39" s="627">
        <v>5.76</v>
      </c>
    </row>
    <row r="40" spans="1:4" ht="25.5">
      <c r="A40" s="625">
        <v>63</v>
      </c>
      <c r="B40" s="626" t="s">
        <v>208</v>
      </c>
      <c r="C40" s="625" t="s">
        <v>7061</v>
      </c>
      <c r="D40" s="627">
        <v>37.869999999999997</v>
      </c>
    </row>
    <row r="41" spans="1:4" ht="25.5">
      <c r="A41" s="625">
        <v>64</v>
      </c>
      <c r="B41" s="626" t="s">
        <v>209</v>
      </c>
      <c r="C41" s="625" t="s">
        <v>7061</v>
      </c>
      <c r="D41" s="627">
        <v>3.35</v>
      </c>
    </row>
    <row r="42" spans="1:4" ht="25.5">
      <c r="A42" s="625">
        <v>65</v>
      </c>
      <c r="B42" s="626" t="s">
        <v>210</v>
      </c>
      <c r="C42" s="625" t="s">
        <v>7061</v>
      </c>
      <c r="D42" s="627">
        <v>0.85</v>
      </c>
    </row>
    <row r="43" spans="1:4" ht="25.5">
      <c r="A43" s="625">
        <v>66</v>
      </c>
      <c r="B43" s="626" t="s">
        <v>211</v>
      </c>
      <c r="C43" s="625" t="s">
        <v>7061</v>
      </c>
      <c r="D43" s="627">
        <v>26.02</v>
      </c>
    </row>
    <row r="44" spans="1:4" ht="25.5">
      <c r="A44" s="625">
        <v>67</v>
      </c>
      <c r="B44" s="626" t="s">
        <v>212</v>
      </c>
      <c r="C44" s="625" t="s">
        <v>7061</v>
      </c>
      <c r="D44" s="627">
        <v>9.07</v>
      </c>
    </row>
    <row r="45" spans="1:4" ht="25.5">
      <c r="A45" s="625">
        <v>68</v>
      </c>
      <c r="B45" s="626" t="s">
        <v>213</v>
      </c>
      <c r="C45" s="625" t="s">
        <v>7061</v>
      </c>
      <c r="D45" s="627">
        <v>15.32</v>
      </c>
    </row>
    <row r="46" spans="1:4" ht="25.5">
      <c r="A46" s="625">
        <v>69</v>
      </c>
      <c r="B46" s="626" t="s">
        <v>214</v>
      </c>
      <c r="C46" s="625" t="s">
        <v>7061</v>
      </c>
      <c r="D46" s="627">
        <v>38.590000000000003</v>
      </c>
    </row>
    <row r="47" spans="1:4" ht="25.5">
      <c r="A47" s="625">
        <v>70</v>
      </c>
      <c r="B47" s="626" t="s">
        <v>215</v>
      </c>
      <c r="C47" s="625" t="s">
        <v>7061</v>
      </c>
      <c r="D47" s="627">
        <v>27.21</v>
      </c>
    </row>
    <row r="48" spans="1:4" ht="25.5">
      <c r="A48" s="625">
        <v>71</v>
      </c>
      <c r="B48" s="626" t="s">
        <v>216</v>
      </c>
      <c r="C48" s="625" t="s">
        <v>7061</v>
      </c>
      <c r="D48" s="627">
        <v>15.95</v>
      </c>
    </row>
    <row r="49" spans="1:4" ht="25.5">
      <c r="A49" s="625">
        <v>72</v>
      </c>
      <c r="B49" s="626" t="s">
        <v>217</v>
      </c>
      <c r="C49" s="625" t="s">
        <v>7061</v>
      </c>
      <c r="D49" s="627">
        <v>26.84</v>
      </c>
    </row>
    <row r="50" spans="1:4" ht="25.5">
      <c r="A50" s="625">
        <v>73</v>
      </c>
      <c r="B50" s="626" t="s">
        <v>218</v>
      </c>
      <c r="C50" s="625" t="s">
        <v>7061</v>
      </c>
      <c r="D50" s="627">
        <v>11.47</v>
      </c>
    </row>
    <row r="51" spans="1:4" ht="25.5">
      <c r="A51" s="625">
        <v>74</v>
      </c>
      <c r="B51" s="626" t="s">
        <v>219</v>
      </c>
      <c r="C51" s="625" t="s">
        <v>7061</v>
      </c>
      <c r="D51" s="627">
        <v>202.27</v>
      </c>
    </row>
    <row r="52" spans="1:4" ht="25.5">
      <c r="A52" s="625">
        <v>75</v>
      </c>
      <c r="B52" s="626" t="s">
        <v>128</v>
      </c>
      <c r="C52" s="625" t="s">
        <v>7061</v>
      </c>
      <c r="D52" s="627">
        <v>289.48</v>
      </c>
    </row>
    <row r="53" spans="1:4" ht="25.5">
      <c r="A53" s="625">
        <v>76</v>
      </c>
      <c r="B53" s="626" t="s">
        <v>220</v>
      </c>
      <c r="C53" s="625" t="s">
        <v>7061</v>
      </c>
      <c r="D53" s="627">
        <v>0.8</v>
      </c>
    </row>
    <row r="54" spans="1:4" ht="38.25">
      <c r="A54" s="625">
        <v>77</v>
      </c>
      <c r="B54" s="626" t="s">
        <v>221</v>
      </c>
      <c r="C54" s="625" t="s">
        <v>7061</v>
      </c>
      <c r="D54" s="627">
        <v>4.16</v>
      </c>
    </row>
    <row r="55" spans="1:4" ht="25.5">
      <c r="A55" s="625">
        <v>81</v>
      </c>
      <c r="B55" s="626" t="s">
        <v>133</v>
      </c>
      <c r="C55" s="625" t="s">
        <v>7061</v>
      </c>
      <c r="D55" s="627">
        <v>51.72</v>
      </c>
    </row>
    <row r="56" spans="1:4" ht="38.25">
      <c r="A56" s="625">
        <v>82</v>
      </c>
      <c r="B56" s="626" t="s">
        <v>222</v>
      </c>
      <c r="C56" s="625" t="s">
        <v>7061</v>
      </c>
      <c r="D56" s="627">
        <v>201.28</v>
      </c>
    </row>
    <row r="57" spans="1:4" ht="25.5">
      <c r="A57" s="625">
        <v>83</v>
      </c>
      <c r="B57" s="626" t="s">
        <v>134</v>
      </c>
      <c r="C57" s="625" t="s">
        <v>7061</v>
      </c>
      <c r="D57" s="627">
        <v>150.16</v>
      </c>
    </row>
    <row r="58" spans="1:4" ht="25.5">
      <c r="A58" s="625">
        <v>84</v>
      </c>
      <c r="B58" s="626" t="s">
        <v>223</v>
      </c>
      <c r="C58" s="625" t="s">
        <v>7061</v>
      </c>
      <c r="D58" s="627">
        <v>1.48</v>
      </c>
    </row>
    <row r="59" spans="1:4" ht="25.5">
      <c r="A59" s="625">
        <v>85</v>
      </c>
      <c r="B59" s="626" t="s">
        <v>224</v>
      </c>
      <c r="C59" s="625" t="s">
        <v>7061</v>
      </c>
      <c r="D59" s="627">
        <v>39.1</v>
      </c>
    </row>
    <row r="60" spans="1:4" ht="25.5">
      <c r="A60" s="625">
        <v>86</v>
      </c>
      <c r="B60" s="626" t="s">
        <v>225</v>
      </c>
      <c r="C60" s="625" t="s">
        <v>7061</v>
      </c>
      <c r="D60" s="627">
        <v>22.68</v>
      </c>
    </row>
    <row r="61" spans="1:4" ht="38.25">
      <c r="A61" s="625">
        <v>87</v>
      </c>
      <c r="B61" s="626" t="s">
        <v>226</v>
      </c>
      <c r="C61" s="625" t="s">
        <v>7061</v>
      </c>
      <c r="D61" s="627">
        <v>17.12</v>
      </c>
    </row>
    <row r="62" spans="1:4" ht="25.5">
      <c r="A62" s="625">
        <v>88</v>
      </c>
      <c r="B62" s="626" t="s">
        <v>227</v>
      </c>
      <c r="C62" s="625" t="s">
        <v>7061</v>
      </c>
      <c r="D62" s="627">
        <v>20.59</v>
      </c>
    </row>
    <row r="63" spans="1:4" ht="38.25">
      <c r="A63" s="625">
        <v>89</v>
      </c>
      <c r="B63" s="626" t="s">
        <v>228</v>
      </c>
      <c r="C63" s="625" t="s">
        <v>7061</v>
      </c>
      <c r="D63" s="627">
        <v>30.39</v>
      </c>
    </row>
    <row r="64" spans="1:4" ht="38.25">
      <c r="A64" s="625">
        <v>90</v>
      </c>
      <c r="B64" s="626" t="s">
        <v>229</v>
      </c>
      <c r="C64" s="625" t="s">
        <v>7061</v>
      </c>
      <c r="D64" s="627">
        <v>34.86</v>
      </c>
    </row>
    <row r="65" spans="1:4" ht="38.25">
      <c r="A65" s="625">
        <v>95</v>
      </c>
      <c r="B65" s="626" t="s">
        <v>230</v>
      </c>
      <c r="C65" s="625" t="s">
        <v>7061</v>
      </c>
      <c r="D65" s="627">
        <v>10.41</v>
      </c>
    </row>
    <row r="66" spans="1:4" ht="38.25">
      <c r="A66" s="625">
        <v>96</v>
      </c>
      <c r="B66" s="626" t="s">
        <v>231</v>
      </c>
      <c r="C66" s="625" t="s">
        <v>7061</v>
      </c>
      <c r="D66" s="627">
        <v>13.47</v>
      </c>
    </row>
    <row r="67" spans="1:4" ht="38.25">
      <c r="A67" s="625">
        <v>97</v>
      </c>
      <c r="B67" s="626" t="s">
        <v>232</v>
      </c>
      <c r="C67" s="625" t="s">
        <v>7061</v>
      </c>
      <c r="D67" s="627">
        <v>16.96</v>
      </c>
    </row>
    <row r="68" spans="1:4" ht="38.25">
      <c r="A68" s="625">
        <v>98</v>
      </c>
      <c r="B68" s="626" t="s">
        <v>233</v>
      </c>
      <c r="C68" s="625" t="s">
        <v>7061</v>
      </c>
      <c r="D68" s="627">
        <v>27.52</v>
      </c>
    </row>
    <row r="69" spans="1:4" ht="38.25">
      <c r="A69" s="625">
        <v>99</v>
      </c>
      <c r="B69" s="626" t="s">
        <v>132</v>
      </c>
      <c r="C69" s="625" t="s">
        <v>7061</v>
      </c>
      <c r="D69" s="627">
        <v>31.74</v>
      </c>
    </row>
    <row r="70" spans="1:4" ht="38.25">
      <c r="A70" s="625">
        <v>100</v>
      </c>
      <c r="B70" s="626" t="s">
        <v>234</v>
      </c>
      <c r="C70" s="625" t="s">
        <v>7061</v>
      </c>
      <c r="D70" s="627">
        <v>38.590000000000003</v>
      </c>
    </row>
    <row r="71" spans="1:4" ht="25.5">
      <c r="A71" s="625">
        <v>102</v>
      </c>
      <c r="B71" s="626" t="s">
        <v>235</v>
      </c>
      <c r="C71" s="625" t="s">
        <v>7061</v>
      </c>
      <c r="D71" s="627">
        <v>24.62</v>
      </c>
    </row>
    <row r="72" spans="1:4" ht="25.5">
      <c r="A72" s="625">
        <v>103</v>
      </c>
      <c r="B72" s="626" t="s">
        <v>236</v>
      </c>
      <c r="C72" s="625" t="s">
        <v>7061</v>
      </c>
      <c r="D72" s="627">
        <v>39.67</v>
      </c>
    </row>
    <row r="73" spans="1:4" ht="25.5">
      <c r="A73" s="625">
        <v>104</v>
      </c>
      <c r="B73" s="626" t="s">
        <v>237</v>
      </c>
      <c r="C73" s="625" t="s">
        <v>7061</v>
      </c>
      <c r="D73" s="627">
        <v>16.39</v>
      </c>
    </row>
    <row r="74" spans="1:4" ht="25.5">
      <c r="A74" s="625">
        <v>105</v>
      </c>
      <c r="B74" s="626" t="s">
        <v>238</v>
      </c>
      <c r="C74" s="625" t="s">
        <v>7061</v>
      </c>
      <c r="D74" s="627">
        <v>271.12</v>
      </c>
    </row>
    <row r="75" spans="1:4" ht="38.25">
      <c r="A75" s="625">
        <v>106</v>
      </c>
      <c r="B75" s="626" t="s">
        <v>239</v>
      </c>
      <c r="C75" s="625" t="s">
        <v>7061</v>
      </c>
      <c r="D75" s="627">
        <v>413.52</v>
      </c>
    </row>
    <row r="76" spans="1:4" ht="25.5">
      <c r="A76" s="625">
        <v>107</v>
      </c>
      <c r="B76" s="626" t="s">
        <v>240</v>
      </c>
      <c r="C76" s="625" t="s">
        <v>7061</v>
      </c>
      <c r="D76" s="627">
        <v>0.75</v>
      </c>
    </row>
    <row r="77" spans="1:4" ht="25.5">
      <c r="A77" s="625">
        <v>108</v>
      </c>
      <c r="B77" s="626" t="s">
        <v>241</v>
      </c>
      <c r="C77" s="625" t="s">
        <v>7061</v>
      </c>
      <c r="D77" s="627">
        <v>1.67</v>
      </c>
    </row>
    <row r="78" spans="1:4" ht="25.5">
      <c r="A78" s="625">
        <v>109</v>
      </c>
      <c r="B78" s="626" t="s">
        <v>242</v>
      </c>
      <c r="C78" s="625" t="s">
        <v>7061</v>
      </c>
      <c r="D78" s="627">
        <v>3.03</v>
      </c>
    </row>
    <row r="79" spans="1:4" ht="25.5">
      <c r="A79" s="625">
        <v>110</v>
      </c>
      <c r="B79" s="626" t="s">
        <v>243</v>
      </c>
      <c r="C79" s="625" t="s">
        <v>7061</v>
      </c>
      <c r="D79" s="627">
        <v>3.97</v>
      </c>
    </row>
    <row r="80" spans="1:4" ht="25.5">
      <c r="A80" s="625">
        <v>111</v>
      </c>
      <c r="B80" s="626" t="s">
        <v>244</v>
      </c>
      <c r="C80" s="625" t="s">
        <v>7061</v>
      </c>
      <c r="D80" s="627">
        <v>6.9</v>
      </c>
    </row>
    <row r="81" spans="1:4" ht="25.5">
      <c r="A81" s="625">
        <v>112</v>
      </c>
      <c r="B81" s="626" t="s">
        <v>245</v>
      </c>
      <c r="C81" s="625" t="s">
        <v>7061</v>
      </c>
      <c r="D81" s="627">
        <v>3.73</v>
      </c>
    </row>
    <row r="82" spans="1:4" ht="25.5">
      <c r="A82" s="625">
        <v>113</v>
      </c>
      <c r="B82" s="626" t="s">
        <v>246</v>
      </c>
      <c r="C82" s="625" t="s">
        <v>7061</v>
      </c>
      <c r="D82" s="627">
        <v>9.5</v>
      </c>
    </row>
    <row r="83" spans="1:4" ht="25.5">
      <c r="A83" s="625">
        <v>114</v>
      </c>
      <c r="B83" s="626" t="s">
        <v>247</v>
      </c>
      <c r="C83" s="625" t="s">
        <v>7061</v>
      </c>
      <c r="D83" s="627">
        <v>11.42</v>
      </c>
    </row>
    <row r="84" spans="1:4" ht="25.5">
      <c r="A84" s="625">
        <v>118</v>
      </c>
      <c r="B84" s="626" t="s">
        <v>248</v>
      </c>
      <c r="C84" s="625" t="s">
        <v>7061</v>
      </c>
      <c r="D84" s="627">
        <v>62.51</v>
      </c>
    </row>
    <row r="85" spans="1:4" ht="25.5">
      <c r="A85" s="625">
        <v>119</v>
      </c>
      <c r="B85" s="626" t="s">
        <v>249</v>
      </c>
      <c r="C85" s="625" t="s">
        <v>7061</v>
      </c>
      <c r="D85" s="627">
        <v>5</v>
      </c>
    </row>
    <row r="86" spans="1:4" ht="25.5">
      <c r="A86" s="625">
        <v>122</v>
      </c>
      <c r="B86" s="626" t="s">
        <v>129</v>
      </c>
      <c r="C86" s="625" t="s">
        <v>7061</v>
      </c>
      <c r="D86" s="627">
        <v>45.16</v>
      </c>
    </row>
    <row r="87" spans="1:4" ht="38.25">
      <c r="A87" s="625">
        <v>123</v>
      </c>
      <c r="B87" s="626" t="s">
        <v>250</v>
      </c>
      <c r="C87" s="625" t="s">
        <v>7060</v>
      </c>
      <c r="D87" s="627">
        <v>4.95</v>
      </c>
    </row>
    <row r="88" spans="1:4" ht="38.25">
      <c r="A88" s="625">
        <v>124</v>
      </c>
      <c r="B88" s="626" t="s">
        <v>251</v>
      </c>
      <c r="C88" s="625" t="s">
        <v>7060</v>
      </c>
      <c r="D88" s="627">
        <v>11.14</v>
      </c>
    </row>
    <row r="89" spans="1:4" ht="25.5">
      <c r="A89" s="625">
        <v>127</v>
      </c>
      <c r="B89" s="626" t="s">
        <v>252</v>
      </c>
      <c r="C89" s="625" t="s">
        <v>7060</v>
      </c>
      <c r="D89" s="627">
        <v>11.62</v>
      </c>
    </row>
    <row r="90" spans="1:4" ht="25.5">
      <c r="A90" s="625">
        <v>130</v>
      </c>
      <c r="B90" s="626" t="s">
        <v>253</v>
      </c>
      <c r="C90" s="625" t="s">
        <v>7058</v>
      </c>
      <c r="D90" s="627">
        <v>4</v>
      </c>
    </row>
    <row r="91" spans="1:4" ht="25.5">
      <c r="A91" s="625">
        <v>131</v>
      </c>
      <c r="B91" s="626" t="s">
        <v>254</v>
      </c>
      <c r="C91" s="625" t="s">
        <v>7058</v>
      </c>
      <c r="D91" s="627">
        <v>42.88</v>
      </c>
    </row>
    <row r="92" spans="1:4" ht="25.5">
      <c r="A92" s="625">
        <v>132</v>
      </c>
      <c r="B92" s="626" t="s">
        <v>255</v>
      </c>
      <c r="C92" s="625" t="s">
        <v>7060</v>
      </c>
      <c r="D92" s="627">
        <v>5.49</v>
      </c>
    </row>
    <row r="93" spans="1:4" ht="25.5">
      <c r="A93" s="625">
        <v>133</v>
      </c>
      <c r="B93" s="626" t="s">
        <v>256</v>
      </c>
      <c r="C93" s="625" t="s">
        <v>7060</v>
      </c>
      <c r="D93" s="627">
        <v>4.99</v>
      </c>
    </row>
    <row r="94" spans="1:4">
      <c r="A94" s="625">
        <v>134</v>
      </c>
      <c r="B94" s="626" t="s">
        <v>257</v>
      </c>
      <c r="C94" s="625" t="s">
        <v>7058</v>
      </c>
      <c r="D94" s="627">
        <v>1.58</v>
      </c>
    </row>
    <row r="95" spans="1:4" ht="38.25">
      <c r="A95" s="625">
        <v>135</v>
      </c>
      <c r="B95" s="626" t="s">
        <v>258</v>
      </c>
      <c r="C95" s="625" t="s">
        <v>7058</v>
      </c>
      <c r="D95" s="627">
        <v>5.15</v>
      </c>
    </row>
    <row r="96" spans="1:4" ht="25.5">
      <c r="A96" s="625">
        <v>140</v>
      </c>
      <c r="B96" s="626" t="s">
        <v>259</v>
      </c>
      <c r="C96" s="625" t="s">
        <v>7058</v>
      </c>
      <c r="D96" s="627">
        <v>15.72</v>
      </c>
    </row>
    <row r="97" spans="1:4" ht="25.5">
      <c r="A97" s="625">
        <v>142</v>
      </c>
      <c r="B97" s="626" t="s">
        <v>260</v>
      </c>
      <c r="C97" s="625" t="s">
        <v>7062</v>
      </c>
      <c r="D97" s="627">
        <v>31.28</v>
      </c>
    </row>
    <row r="98" spans="1:4" ht="38.25">
      <c r="A98" s="625">
        <v>151</v>
      </c>
      <c r="B98" s="626" t="s">
        <v>261</v>
      </c>
      <c r="C98" s="625" t="s">
        <v>7060</v>
      </c>
      <c r="D98" s="627">
        <v>19.77</v>
      </c>
    </row>
    <row r="99" spans="1:4" ht="38.25">
      <c r="A99" s="625">
        <v>153</v>
      </c>
      <c r="B99" s="626" t="s">
        <v>262</v>
      </c>
      <c r="C99" s="625" t="s">
        <v>7060</v>
      </c>
      <c r="D99" s="627">
        <v>92.11</v>
      </c>
    </row>
    <row r="100" spans="1:4" ht="25.5">
      <c r="A100" s="625">
        <v>154</v>
      </c>
      <c r="B100" s="626" t="s">
        <v>263</v>
      </c>
      <c r="C100" s="625" t="s">
        <v>7060</v>
      </c>
      <c r="D100" s="627">
        <v>42.13</v>
      </c>
    </row>
    <row r="101" spans="1:4" ht="25.5">
      <c r="A101" s="625">
        <v>156</v>
      </c>
      <c r="B101" s="626" t="s">
        <v>264</v>
      </c>
      <c r="C101" s="625" t="s">
        <v>7058</v>
      </c>
      <c r="D101" s="627">
        <v>44.66</v>
      </c>
    </row>
    <row r="102" spans="1:4" ht="38.25">
      <c r="A102" s="625">
        <v>157</v>
      </c>
      <c r="B102" s="626" t="s">
        <v>265</v>
      </c>
      <c r="C102" s="625" t="s">
        <v>7058</v>
      </c>
      <c r="D102" s="627">
        <v>100.07</v>
      </c>
    </row>
    <row r="103" spans="1:4" ht="63.75">
      <c r="A103" s="625">
        <v>181</v>
      </c>
      <c r="B103" s="626" t="s">
        <v>266</v>
      </c>
      <c r="C103" s="625" t="s">
        <v>7063</v>
      </c>
      <c r="D103" s="627">
        <v>97.47</v>
      </c>
    </row>
    <row r="104" spans="1:4" ht="63.75">
      <c r="A104" s="625">
        <v>183</v>
      </c>
      <c r="B104" s="626" t="s">
        <v>267</v>
      </c>
      <c r="C104" s="625" t="s">
        <v>7063</v>
      </c>
      <c r="D104" s="627">
        <v>89</v>
      </c>
    </row>
    <row r="105" spans="1:4" ht="51">
      <c r="A105" s="625">
        <v>184</v>
      </c>
      <c r="B105" s="626" t="s">
        <v>268</v>
      </c>
      <c r="C105" s="625" t="s">
        <v>7063</v>
      </c>
      <c r="D105" s="627">
        <v>58.82</v>
      </c>
    </row>
    <row r="106" spans="1:4" ht="51">
      <c r="A106" s="625">
        <v>194</v>
      </c>
      <c r="B106" s="626" t="s">
        <v>269</v>
      </c>
      <c r="C106" s="625" t="s">
        <v>7063</v>
      </c>
      <c r="D106" s="627">
        <v>39.299999999999997</v>
      </c>
    </row>
    <row r="107" spans="1:4" ht="63.75">
      <c r="A107" s="625">
        <v>195</v>
      </c>
      <c r="B107" s="626" t="s">
        <v>6868</v>
      </c>
      <c r="C107" s="625" t="s">
        <v>7063</v>
      </c>
      <c r="D107" s="627">
        <v>72.3</v>
      </c>
    </row>
    <row r="108" spans="1:4">
      <c r="A108" s="625">
        <v>242</v>
      </c>
      <c r="B108" s="626" t="s">
        <v>270</v>
      </c>
      <c r="C108" s="625" t="s">
        <v>7064</v>
      </c>
      <c r="D108" s="627">
        <v>10.27</v>
      </c>
    </row>
    <row r="109" spans="1:4">
      <c r="A109" s="625">
        <v>244</v>
      </c>
      <c r="B109" s="626" t="s">
        <v>271</v>
      </c>
      <c r="C109" s="625" t="s">
        <v>7064</v>
      </c>
      <c r="D109" s="627">
        <v>9.51</v>
      </c>
    </row>
    <row r="110" spans="1:4" ht="25.5">
      <c r="A110" s="625">
        <v>245</v>
      </c>
      <c r="B110" s="626" t="s">
        <v>272</v>
      </c>
      <c r="C110" s="625" t="s">
        <v>7064</v>
      </c>
      <c r="D110" s="627">
        <v>9.6</v>
      </c>
    </row>
    <row r="111" spans="1:4" ht="25.5">
      <c r="A111" s="625">
        <v>246</v>
      </c>
      <c r="B111" s="626" t="s">
        <v>273</v>
      </c>
      <c r="C111" s="625" t="s">
        <v>7064</v>
      </c>
      <c r="D111" s="627">
        <v>9.85</v>
      </c>
    </row>
    <row r="112" spans="1:4">
      <c r="A112" s="625">
        <v>247</v>
      </c>
      <c r="B112" s="626" t="s">
        <v>274</v>
      </c>
      <c r="C112" s="625" t="s">
        <v>7064</v>
      </c>
      <c r="D112" s="627">
        <v>9.85</v>
      </c>
    </row>
    <row r="113" spans="1:4">
      <c r="A113" s="625">
        <v>248</v>
      </c>
      <c r="B113" s="626" t="s">
        <v>275</v>
      </c>
      <c r="C113" s="625" t="s">
        <v>7064</v>
      </c>
      <c r="D113" s="627">
        <v>10.27</v>
      </c>
    </row>
    <row r="114" spans="1:4">
      <c r="A114" s="625">
        <v>251</v>
      </c>
      <c r="B114" s="626" t="s">
        <v>276</v>
      </c>
      <c r="C114" s="625" t="s">
        <v>7064</v>
      </c>
      <c r="D114" s="627">
        <v>6.72</v>
      </c>
    </row>
    <row r="115" spans="1:4">
      <c r="A115" s="625">
        <v>252</v>
      </c>
      <c r="B115" s="626" t="s">
        <v>277</v>
      </c>
      <c r="C115" s="625" t="s">
        <v>7064</v>
      </c>
      <c r="D115" s="627">
        <v>9</v>
      </c>
    </row>
    <row r="116" spans="1:4">
      <c r="A116" s="625">
        <v>253</v>
      </c>
      <c r="B116" s="626" t="s">
        <v>278</v>
      </c>
      <c r="C116" s="625" t="s">
        <v>7064</v>
      </c>
      <c r="D116" s="627">
        <v>12.68</v>
      </c>
    </row>
    <row r="117" spans="1:4" ht="25.5">
      <c r="A117" s="625">
        <v>295</v>
      </c>
      <c r="B117" s="626" t="s">
        <v>279</v>
      </c>
      <c r="C117" s="625" t="s">
        <v>7061</v>
      </c>
      <c r="D117" s="627">
        <v>1.08</v>
      </c>
    </row>
    <row r="118" spans="1:4" ht="25.5">
      <c r="A118" s="625">
        <v>296</v>
      </c>
      <c r="B118" s="626" t="s">
        <v>280</v>
      </c>
      <c r="C118" s="625" t="s">
        <v>7061</v>
      </c>
      <c r="D118" s="627">
        <v>1.1200000000000001</v>
      </c>
    </row>
    <row r="119" spans="1:4" ht="25.5">
      <c r="A119" s="625">
        <v>297</v>
      </c>
      <c r="B119" s="626" t="s">
        <v>281</v>
      </c>
      <c r="C119" s="625" t="s">
        <v>7061</v>
      </c>
      <c r="D119" s="627">
        <v>1.58</v>
      </c>
    </row>
    <row r="120" spans="1:4" ht="25.5">
      <c r="A120" s="625">
        <v>298</v>
      </c>
      <c r="B120" s="626" t="s">
        <v>282</v>
      </c>
      <c r="C120" s="625" t="s">
        <v>7061</v>
      </c>
      <c r="D120" s="627">
        <v>1.81</v>
      </c>
    </row>
    <row r="121" spans="1:4" ht="25.5">
      <c r="A121" s="625">
        <v>299</v>
      </c>
      <c r="B121" s="626" t="s">
        <v>283</v>
      </c>
      <c r="C121" s="625" t="s">
        <v>7061</v>
      </c>
      <c r="D121" s="627">
        <v>1.8</v>
      </c>
    </row>
    <row r="122" spans="1:4" ht="25.5">
      <c r="A122" s="625">
        <v>300</v>
      </c>
      <c r="B122" s="626" t="s">
        <v>284</v>
      </c>
      <c r="C122" s="625" t="s">
        <v>7061</v>
      </c>
      <c r="D122" s="627">
        <v>8.36</v>
      </c>
    </row>
    <row r="123" spans="1:4" ht="25.5">
      <c r="A123" s="625">
        <v>301</v>
      </c>
      <c r="B123" s="626" t="s">
        <v>285</v>
      </c>
      <c r="C123" s="625" t="s">
        <v>7061</v>
      </c>
      <c r="D123" s="627">
        <v>1.99</v>
      </c>
    </row>
    <row r="124" spans="1:4" ht="25.5">
      <c r="A124" s="625">
        <v>303</v>
      </c>
      <c r="B124" s="626" t="s">
        <v>6869</v>
      </c>
      <c r="C124" s="625" t="s">
        <v>7061</v>
      </c>
      <c r="D124" s="627">
        <v>2.71</v>
      </c>
    </row>
    <row r="125" spans="1:4" ht="25.5">
      <c r="A125" s="625">
        <v>304</v>
      </c>
      <c r="B125" s="626" t="s">
        <v>6870</v>
      </c>
      <c r="C125" s="625" t="s">
        <v>7061</v>
      </c>
      <c r="D125" s="627">
        <v>4.1399999999999997</v>
      </c>
    </row>
    <row r="126" spans="1:4" ht="25.5">
      <c r="A126" s="625">
        <v>305</v>
      </c>
      <c r="B126" s="626" t="s">
        <v>6871</v>
      </c>
      <c r="C126" s="625" t="s">
        <v>7061</v>
      </c>
      <c r="D126" s="627">
        <v>7.07</v>
      </c>
    </row>
    <row r="127" spans="1:4" ht="25.5">
      <c r="A127" s="625">
        <v>306</v>
      </c>
      <c r="B127" s="626" t="s">
        <v>6872</v>
      </c>
      <c r="C127" s="625" t="s">
        <v>7061</v>
      </c>
      <c r="D127" s="627">
        <v>8.5</v>
      </c>
    </row>
    <row r="128" spans="1:4" ht="25.5">
      <c r="A128" s="625">
        <v>307</v>
      </c>
      <c r="B128" s="626" t="s">
        <v>6873</v>
      </c>
      <c r="C128" s="625" t="s">
        <v>7061</v>
      </c>
      <c r="D128" s="627">
        <v>16.78</v>
      </c>
    </row>
    <row r="129" spans="1:4" ht="25.5">
      <c r="A129" s="625">
        <v>308</v>
      </c>
      <c r="B129" s="626" t="s">
        <v>6874</v>
      </c>
      <c r="C129" s="625" t="s">
        <v>7061</v>
      </c>
      <c r="D129" s="627">
        <v>22.41</v>
      </c>
    </row>
    <row r="130" spans="1:4" ht="25.5">
      <c r="A130" s="625">
        <v>309</v>
      </c>
      <c r="B130" s="626" t="s">
        <v>6875</v>
      </c>
      <c r="C130" s="625" t="s">
        <v>7061</v>
      </c>
      <c r="D130" s="627">
        <v>34.39</v>
      </c>
    </row>
    <row r="131" spans="1:4" ht="25.5">
      <c r="A131" s="625">
        <v>310</v>
      </c>
      <c r="B131" s="626" t="s">
        <v>6876</v>
      </c>
      <c r="C131" s="625" t="s">
        <v>7061</v>
      </c>
      <c r="D131" s="627">
        <v>43.61</v>
      </c>
    </row>
    <row r="132" spans="1:4" ht="25.5">
      <c r="A132" s="625">
        <v>311</v>
      </c>
      <c r="B132" s="626" t="s">
        <v>286</v>
      </c>
      <c r="C132" s="625" t="s">
        <v>7061</v>
      </c>
      <c r="D132" s="627">
        <v>6.47</v>
      </c>
    </row>
    <row r="133" spans="1:4" ht="25.5">
      <c r="A133" s="625">
        <v>314</v>
      </c>
      <c r="B133" s="626" t="s">
        <v>287</v>
      </c>
      <c r="C133" s="625" t="s">
        <v>7061</v>
      </c>
      <c r="D133" s="627">
        <v>104.52</v>
      </c>
    </row>
    <row r="134" spans="1:4" ht="25.5">
      <c r="A134" s="625">
        <v>318</v>
      </c>
      <c r="B134" s="626" t="s">
        <v>288</v>
      </c>
      <c r="C134" s="625" t="s">
        <v>7061</v>
      </c>
      <c r="D134" s="627">
        <v>11.33</v>
      </c>
    </row>
    <row r="135" spans="1:4" ht="25.5">
      <c r="A135" s="625">
        <v>319</v>
      </c>
      <c r="B135" s="626" t="s">
        <v>289</v>
      </c>
      <c r="C135" s="625" t="s">
        <v>7061</v>
      </c>
      <c r="D135" s="627">
        <v>21.4</v>
      </c>
    </row>
    <row r="136" spans="1:4" ht="25.5">
      <c r="A136" s="625">
        <v>320</v>
      </c>
      <c r="B136" s="626" t="s">
        <v>290</v>
      </c>
      <c r="C136" s="625" t="s">
        <v>7061</v>
      </c>
      <c r="D136" s="627">
        <v>68.05</v>
      </c>
    </row>
    <row r="137" spans="1:4" ht="25.5">
      <c r="A137" s="625">
        <v>325</v>
      </c>
      <c r="B137" s="626" t="s">
        <v>291</v>
      </c>
      <c r="C137" s="625" t="s">
        <v>7061</v>
      </c>
      <c r="D137" s="627">
        <v>2.02</v>
      </c>
    </row>
    <row r="138" spans="1:4" ht="25.5">
      <c r="A138" s="625">
        <v>328</v>
      </c>
      <c r="B138" s="626" t="s">
        <v>292</v>
      </c>
      <c r="C138" s="625" t="s">
        <v>7061</v>
      </c>
      <c r="D138" s="627">
        <v>5.2</v>
      </c>
    </row>
    <row r="139" spans="1:4" ht="25.5">
      <c r="A139" s="625">
        <v>329</v>
      </c>
      <c r="B139" s="626" t="s">
        <v>293</v>
      </c>
      <c r="C139" s="625" t="s">
        <v>7061</v>
      </c>
      <c r="D139" s="627">
        <v>6.65</v>
      </c>
    </row>
    <row r="140" spans="1:4" ht="25.5">
      <c r="A140" s="625">
        <v>333</v>
      </c>
      <c r="B140" s="626" t="s">
        <v>294</v>
      </c>
      <c r="C140" s="625" t="s">
        <v>7058</v>
      </c>
      <c r="D140" s="627">
        <v>13.42</v>
      </c>
    </row>
    <row r="141" spans="1:4" ht="25.5">
      <c r="A141" s="625">
        <v>334</v>
      </c>
      <c r="B141" s="626" t="s">
        <v>295</v>
      </c>
      <c r="C141" s="625" t="s">
        <v>7058</v>
      </c>
      <c r="D141" s="627">
        <v>12.66</v>
      </c>
    </row>
    <row r="142" spans="1:4" ht="25.5">
      <c r="A142" s="625">
        <v>335</v>
      </c>
      <c r="B142" s="626" t="s">
        <v>296</v>
      </c>
      <c r="C142" s="625" t="s">
        <v>7058</v>
      </c>
      <c r="D142" s="627">
        <v>11.6</v>
      </c>
    </row>
    <row r="143" spans="1:4">
      <c r="A143" s="625">
        <v>337</v>
      </c>
      <c r="B143" s="626" t="s">
        <v>297</v>
      </c>
      <c r="C143" s="625" t="s">
        <v>7058</v>
      </c>
      <c r="D143" s="627">
        <v>7.19</v>
      </c>
    </row>
    <row r="144" spans="1:4">
      <c r="A144" s="625">
        <v>338</v>
      </c>
      <c r="B144" s="626" t="s">
        <v>298</v>
      </c>
      <c r="C144" s="625" t="s">
        <v>7058</v>
      </c>
      <c r="D144" s="627">
        <v>17.62</v>
      </c>
    </row>
    <row r="145" spans="1:4" ht="25.5">
      <c r="A145" s="625">
        <v>339</v>
      </c>
      <c r="B145" s="626" t="s">
        <v>299</v>
      </c>
      <c r="C145" s="625" t="s">
        <v>7065</v>
      </c>
      <c r="D145" s="627">
        <v>0.68</v>
      </c>
    </row>
    <row r="146" spans="1:4" ht="25.5">
      <c r="A146" s="625">
        <v>340</v>
      </c>
      <c r="B146" s="626" t="s">
        <v>300</v>
      </c>
      <c r="C146" s="625" t="s">
        <v>7065</v>
      </c>
      <c r="D146" s="627">
        <v>0.93</v>
      </c>
    </row>
    <row r="147" spans="1:4" ht="25.5">
      <c r="A147" s="625">
        <v>341</v>
      </c>
      <c r="B147" s="626" t="s">
        <v>301</v>
      </c>
      <c r="C147" s="625" t="s">
        <v>7065</v>
      </c>
      <c r="D147" s="627">
        <v>0.17</v>
      </c>
    </row>
    <row r="148" spans="1:4" ht="25.5">
      <c r="A148" s="625">
        <v>342</v>
      </c>
      <c r="B148" s="626" t="s">
        <v>302</v>
      </c>
      <c r="C148" s="625" t="s">
        <v>7058</v>
      </c>
      <c r="D148" s="627">
        <v>13.11</v>
      </c>
    </row>
    <row r="149" spans="1:4" ht="25.5">
      <c r="A149" s="625">
        <v>343</v>
      </c>
      <c r="B149" s="626" t="s">
        <v>303</v>
      </c>
      <c r="C149" s="625" t="s">
        <v>7065</v>
      </c>
      <c r="D149" s="627">
        <v>0.36</v>
      </c>
    </row>
    <row r="150" spans="1:4" ht="25.5">
      <c r="A150" s="625">
        <v>344</v>
      </c>
      <c r="B150" s="626" t="s">
        <v>304</v>
      </c>
      <c r="C150" s="625" t="s">
        <v>7058</v>
      </c>
      <c r="D150" s="627">
        <v>14.51</v>
      </c>
    </row>
    <row r="151" spans="1:4" ht="25.5">
      <c r="A151" s="625">
        <v>345</v>
      </c>
      <c r="B151" s="626" t="s">
        <v>301</v>
      </c>
      <c r="C151" s="625" t="s">
        <v>7058</v>
      </c>
      <c r="D151" s="627">
        <v>17.739999999999998</v>
      </c>
    </row>
    <row r="152" spans="1:4" ht="25.5">
      <c r="A152" s="625">
        <v>346</v>
      </c>
      <c r="B152" s="626" t="s">
        <v>305</v>
      </c>
      <c r="C152" s="625" t="s">
        <v>7058</v>
      </c>
      <c r="D152" s="627">
        <v>14</v>
      </c>
    </row>
    <row r="153" spans="1:4" ht="38.25">
      <c r="A153" s="625">
        <v>358</v>
      </c>
      <c r="B153" s="626" t="s">
        <v>306</v>
      </c>
      <c r="C153" s="625" t="s">
        <v>7061</v>
      </c>
      <c r="D153" s="627">
        <v>53.16</v>
      </c>
    </row>
    <row r="154" spans="1:4" ht="38.25">
      <c r="A154" s="625">
        <v>359</v>
      </c>
      <c r="B154" s="626" t="s">
        <v>307</v>
      </c>
      <c r="C154" s="625" t="s">
        <v>7061</v>
      </c>
      <c r="D154" s="627">
        <v>109.19</v>
      </c>
    </row>
    <row r="155" spans="1:4" ht="38.25">
      <c r="A155" s="625">
        <v>360</v>
      </c>
      <c r="B155" s="626" t="s">
        <v>308</v>
      </c>
      <c r="C155" s="625" t="s">
        <v>7061</v>
      </c>
      <c r="D155" s="627">
        <v>2.5</v>
      </c>
    </row>
    <row r="156" spans="1:4" ht="38.25">
      <c r="A156" s="625">
        <v>365</v>
      </c>
      <c r="B156" s="626" t="s">
        <v>309</v>
      </c>
      <c r="C156" s="625" t="s">
        <v>7061</v>
      </c>
      <c r="D156" s="627">
        <v>44.54</v>
      </c>
    </row>
    <row r="157" spans="1:4" ht="25.5">
      <c r="A157" s="625">
        <v>366</v>
      </c>
      <c r="B157" s="626" t="s">
        <v>310</v>
      </c>
      <c r="C157" s="625" t="s">
        <v>7059</v>
      </c>
      <c r="D157" s="627">
        <v>60</v>
      </c>
    </row>
    <row r="158" spans="1:4" ht="25.5">
      <c r="A158" s="625">
        <v>367</v>
      </c>
      <c r="B158" s="626" t="s">
        <v>164</v>
      </c>
      <c r="C158" s="625" t="s">
        <v>7059</v>
      </c>
      <c r="D158" s="627">
        <v>57.5</v>
      </c>
    </row>
    <row r="159" spans="1:4" ht="38.25">
      <c r="A159" s="625">
        <v>368</v>
      </c>
      <c r="B159" s="626" t="s">
        <v>311</v>
      </c>
      <c r="C159" s="625" t="s">
        <v>7059</v>
      </c>
      <c r="D159" s="627">
        <v>43.12</v>
      </c>
    </row>
    <row r="160" spans="1:4" ht="25.5">
      <c r="A160" s="625">
        <v>369</v>
      </c>
      <c r="B160" s="626" t="s">
        <v>312</v>
      </c>
      <c r="C160" s="625" t="s">
        <v>7059</v>
      </c>
      <c r="D160" s="627">
        <v>63.98</v>
      </c>
    </row>
    <row r="161" spans="1:4" ht="25.5">
      <c r="A161" s="625">
        <v>370</v>
      </c>
      <c r="B161" s="626" t="s">
        <v>138</v>
      </c>
      <c r="C161" s="625" t="s">
        <v>7059</v>
      </c>
      <c r="D161" s="627">
        <v>60</v>
      </c>
    </row>
    <row r="162" spans="1:4" ht="38.25">
      <c r="A162" s="625">
        <v>371</v>
      </c>
      <c r="B162" s="626" t="s">
        <v>313</v>
      </c>
      <c r="C162" s="625" t="s">
        <v>7058</v>
      </c>
      <c r="D162" s="627">
        <v>0.46</v>
      </c>
    </row>
    <row r="163" spans="1:4" ht="25.5">
      <c r="A163" s="625">
        <v>374</v>
      </c>
      <c r="B163" s="626" t="s">
        <v>314</v>
      </c>
      <c r="C163" s="625" t="s">
        <v>7058</v>
      </c>
      <c r="D163" s="627">
        <v>0.4</v>
      </c>
    </row>
    <row r="164" spans="1:4" ht="25.5">
      <c r="A164" s="625">
        <v>377</v>
      </c>
      <c r="B164" s="626" t="s">
        <v>315</v>
      </c>
      <c r="C164" s="625" t="s">
        <v>7061</v>
      </c>
      <c r="D164" s="627">
        <v>22</v>
      </c>
    </row>
    <row r="165" spans="1:4">
      <c r="A165" s="625">
        <v>378</v>
      </c>
      <c r="B165" s="626" t="s">
        <v>69</v>
      </c>
      <c r="C165" s="625" t="s">
        <v>7064</v>
      </c>
      <c r="D165" s="627">
        <v>12.68</v>
      </c>
    </row>
    <row r="166" spans="1:4" ht="38.25">
      <c r="A166" s="625">
        <v>379</v>
      </c>
      <c r="B166" s="626" t="s">
        <v>316</v>
      </c>
      <c r="C166" s="625" t="s">
        <v>7061</v>
      </c>
      <c r="D166" s="627">
        <v>0.52</v>
      </c>
    </row>
    <row r="167" spans="1:4" ht="25.5">
      <c r="A167" s="625">
        <v>390</v>
      </c>
      <c r="B167" s="626" t="s">
        <v>317</v>
      </c>
      <c r="C167" s="625" t="s">
        <v>7061</v>
      </c>
      <c r="D167" s="627">
        <v>9.84</v>
      </c>
    </row>
    <row r="168" spans="1:4" ht="38.25">
      <c r="A168" s="625">
        <v>392</v>
      </c>
      <c r="B168" s="626" t="s">
        <v>145</v>
      </c>
      <c r="C168" s="625" t="s">
        <v>7061</v>
      </c>
      <c r="D168" s="627">
        <v>0.86</v>
      </c>
    </row>
    <row r="169" spans="1:4" ht="38.25">
      <c r="A169" s="625">
        <v>393</v>
      </c>
      <c r="B169" s="626" t="s">
        <v>318</v>
      </c>
      <c r="C169" s="625" t="s">
        <v>7061</v>
      </c>
      <c r="D169" s="627">
        <v>1.03</v>
      </c>
    </row>
    <row r="170" spans="1:4" ht="38.25">
      <c r="A170" s="625">
        <v>394</v>
      </c>
      <c r="B170" s="626" t="s">
        <v>319</v>
      </c>
      <c r="C170" s="625" t="s">
        <v>7061</v>
      </c>
      <c r="D170" s="627">
        <v>1.77</v>
      </c>
    </row>
    <row r="171" spans="1:4" ht="38.25">
      <c r="A171" s="625">
        <v>395</v>
      </c>
      <c r="B171" s="626" t="s">
        <v>320</v>
      </c>
      <c r="C171" s="625" t="s">
        <v>7061</v>
      </c>
      <c r="D171" s="627">
        <v>1.7</v>
      </c>
    </row>
    <row r="172" spans="1:4" ht="38.25">
      <c r="A172" s="625">
        <v>396</v>
      </c>
      <c r="B172" s="626" t="s">
        <v>321</v>
      </c>
      <c r="C172" s="625" t="s">
        <v>7061</v>
      </c>
      <c r="D172" s="627">
        <v>1.97</v>
      </c>
    </row>
    <row r="173" spans="1:4" ht="38.25">
      <c r="A173" s="625">
        <v>397</v>
      </c>
      <c r="B173" s="626" t="s">
        <v>322</v>
      </c>
      <c r="C173" s="625" t="s">
        <v>7061</v>
      </c>
      <c r="D173" s="627">
        <v>2.54</v>
      </c>
    </row>
    <row r="174" spans="1:4" ht="38.25">
      <c r="A174" s="625">
        <v>398</v>
      </c>
      <c r="B174" s="626" t="s">
        <v>323</v>
      </c>
      <c r="C174" s="625" t="s">
        <v>7061</v>
      </c>
      <c r="D174" s="627">
        <v>2.82</v>
      </c>
    </row>
    <row r="175" spans="1:4" ht="38.25">
      <c r="A175" s="625">
        <v>399</v>
      </c>
      <c r="B175" s="626" t="s">
        <v>324</v>
      </c>
      <c r="C175" s="625" t="s">
        <v>7061</v>
      </c>
      <c r="D175" s="627">
        <v>3.64</v>
      </c>
    </row>
    <row r="176" spans="1:4" ht="38.25">
      <c r="A176" s="625">
        <v>400</v>
      </c>
      <c r="B176" s="626" t="s">
        <v>325</v>
      </c>
      <c r="C176" s="625" t="s">
        <v>7061</v>
      </c>
      <c r="D176" s="627">
        <v>0.89</v>
      </c>
    </row>
    <row r="177" spans="1:4" ht="25.5">
      <c r="A177" s="625">
        <v>402</v>
      </c>
      <c r="B177" s="626" t="s">
        <v>326</v>
      </c>
      <c r="C177" s="625" t="s">
        <v>7061</v>
      </c>
      <c r="D177" s="627">
        <v>7.77</v>
      </c>
    </row>
    <row r="178" spans="1:4" ht="25.5">
      <c r="A178" s="625">
        <v>404</v>
      </c>
      <c r="B178" s="626" t="s">
        <v>327</v>
      </c>
      <c r="C178" s="625" t="s">
        <v>7065</v>
      </c>
      <c r="D178" s="627">
        <v>1.7</v>
      </c>
    </row>
    <row r="179" spans="1:4" ht="25.5">
      <c r="A179" s="625">
        <v>406</v>
      </c>
      <c r="B179" s="626" t="s">
        <v>328</v>
      </c>
      <c r="C179" s="625" t="s">
        <v>7061</v>
      </c>
      <c r="D179" s="627">
        <v>51.65</v>
      </c>
    </row>
    <row r="180" spans="1:4" ht="25.5">
      <c r="A180" s="625">
        <v>407</v>
      </c>
      <c r="B180" s="626" t="s">
        <v>329</v>
      </c>
      <c r="C180" s="625" t="s">
        <v>7058</v>
      </c>
      <c r="D180" s="627">
        <v>57.63</v>
      </c>
    </row>
    <row r="181" spans="1:4" ht="25.5">
      <c r="A181" s="625">
        <v>408</v>
      </c>
      <c r="B181" s="626" t="s">
        <v>330</v>
      </c>
      <c r="C181" s="625" t="s">
        <v>7061</v>
      </c>
      <c r="D181" s="627">
        <v>0.99</v>
      </c>
    </row>
    <row r="182" spans="1:4" ht="25.5">
      <c r="A182" s="625">
        <v>410</v>
      </c>
      <c r="B182" s="626" t="s">
        <v>331</v>
      </c>
      <c r="C182" s="625" t="s">
        <v>7061</v>
      </c>
      <c r="D182" s="627">
        <v>0.15</v>
      </c>
    </row>
    <row r="183" spans="1:4" ht="25.5">
      <c r="A183" s="625">
        <v>411</v>
      </c>
      <c r="B183" s="626" t="s">
        <v>332</v>
      </c>
      <c r="C183" s="625" t="s">
        <v>7061</v>
      </c>
      <c r="D183" s="627">
        <v>0.2</v>
      </c>
    </row>
    <row r="184" spans="1:4" ht="25.5">
      <c r="A184" s="625">
        <v>412</v>
      </c>
      <c r="B184" s="626" t="s">
        <v>333</v>
      </c>
      <c r="C184" s="625" t="s">
        <v>7061</v>
      </c>
      <c r="D184" s="627">
        <v>1.02</v>
      </c>
    </row>
    <row r="185" spans="1:4" ht="25.5">
      <c r="A185" s="625">
        <v>414</v>
      </c>
      <c r="B185" s="626" t="s">
        <v>334</v>
      </c>
      <c r="C185" s="625" t="s">
        <v>7061</v>
      </c>
      <c r="D185" s="627">
        <v>0.06</v>
      </c>
    </row>
    <row r="186" spans="1:4" ht="38.25">
      <c r="A186" s="625">
        <v>415</v>
      </c>
      <c r="B186" s="626" t="s">
        <v>335</v>
      </c>
      <c r="C186" s="625" t="s">
        <v>7061</v>
      </c>
      <c r="D186" s="627">
        <v>14.25</v>
      </c>
    </row>
    <row r="187" spans="1:4" ht="38.25">
      <c r="A187" s="625">
        <v>416</v>
      </c>
      <c r="B187" s="626" t="s">
        <v>336</v>
      </c>
      <c r="C187" s="625" t="s">
        <v>7061</v>
      </c>
      <c r="D187" s="627">
        <v>5.21</v>
      </c>
    </row>
    <row r="188" spans="1:4" ht="38.25">
      <c r="A188" s="625">
        <v>417</v>
      </c>
      <c r="B188" s="626" t="s">
        <v>337</v>
      </c>
      <c r="C188" s="625" t="s">
        <v>7061</v>
      </c>
      <c r="D188" s="627">
        <v>1.98</v>
      </c>
    </row>
    <row r="189" spans="1:4" ht="38.25">
      <c r="A189" s="625">
        <v>420</v>
      </c>
      <c r="B189" s="626" t="s">
        <v>338</v>
      </c>
      <c r="C189" s="625" t="s">
        <v>7061</v>
      </c>
      <c r="D189" s="627">
        <v>17.46</v>
      </c>
    </row>
    <row r="190" spans="1:4" ht="25.5">
      <c r="A190" s="625">
        <v>421</v>
      </c>
      <c r="B190" s="626" t="s">
        <v>339</v>
      </c>
      <c r="C190" s="625" t="s">
        <v>7061</v>
      </c>
      <c r="D190" s="627">
        <v>7.77</v>
      </c>
    </row>
    <row r="191" spans="1:4" ht="38.25">
      <c r="A191" s="625">
        <v>425</v>
      </c>
      <c r="B191" s="626" t="s">
        <v>340</v>
      </c>
      <c r="C191" s="625" t="s">
        <v>7061</v>
      </c>
      <c r="D191" s="627">
        <v>3.23</v>
      </c>
    </row>
    <row r="192" spans="1:4" ht="38.25">
      <c r="A192" s="625">
        <v>426</v>
      </c>
      <c r="B192" s="626" t="s">
        <v>341</v>
      </c>
      <c r="C192" s="625" t="s">
        <v>7061</v>
      </c>
      <c r="D192" s="627">
        <v>17.809999999999999</v>
      </c>
    </row>
    <row r="193" spans="1:4" ht="38.25">
      <c r="A193" s="625">
        <v>427</v>
      </c>
      <c r="B193" s="626" t="s">
        <v>342</v>
      </c>
      <c r="C193" s="625" t="s">
        <v>7061</v>
      </c>
      <c r="D193" s="627">
        <v>4.2</v>
      </c>
    </row>
    <row r="194" spans="1:4" ht="51">
      <c r="A194" s="625">
        <v>428</v>
      </c>
      <c r="B194" s="626" t="s">
        <v>343</v>
      </c>
      <c r="C194" s="625" t="s">
        <v>7061</v>
      </c>
      <c r="D194" s="627">
        <v>12.87</v>
      </c>
    </row>
    <row r="195" spans="1:4" ht="38.25">
      <c r="A195" s="625">
        <v>429</v>
      </c>
      <c r="B195" s="626" t="s">
        <v>344</v>
      </c>
      <c r="C195" s="625" t="s">
        <v>7061</v>
      </c>
      <c r="D195" s="627">
        <v>7.89</v>
      </c>
    </row>
    <row r="196" spans="1:4" ht="38.25">
      <c r="A196" s="625">
        <v>430</v>
      </c>
      <c r="B196" s="626" t="s">
        <v>345</v>
      </c>
      <c r="C196" s="625" t="s">
        <v>7061</v>
      </c>
      <c r="D196" s="627">
        <v>3.99</v>
      </c>
    </row>
    <row r="197" spans="1:4" ht="38.25">
      <c r="A197" s="625">
        <v>431</v>
      </c>
      <c r="B197" s="626" t="s">
        <v>346</v>
      </c>
      <c r="C197" s="625" t="s">
        <v>7061</v>
      </c>
      <c r="D197" s="627">
        <v>5.3</v>
      </c>
    </row>
    <row r="198" spans="1:4" ht="38.25">
      <c r="A198" s="625">
        <v>432</v>
      </c>
      <c r="B198" s="626" t="s">
        <v>347</v>
      </c>
      <c r="C198" s="625" t="s">
        <v>7061</v>
      </c>
      <c r="D198" s="627">
        <v>5.85</v>
      </c>
    </row>
    <row r="199" spans="1:4" ht="38.25">
      <c r="A199" s="625">
        <v>433</v>
      </c>
      <c r="B199" s="626" t="s">
        <v>348</v>
      </c>
      <c r="C199" s="625" t="s">
        <v>7061</v>
      </c>
      <c r="D199" s="627">
        <v>7.85</v>
      </c>
    </row>
    <row r="200" spans="1:4" ht="38.25">
      <c r="A200" s="625">
        <v>436</v>
      </c>
      <c r="B200" s="626" t="s">
        <v>349</v>
      </c>
      <c r="C200" s="625" t="s">
        <v>7061</v>
      </c>
      <c r="D200" s="627">
        <v>4.46</v>
      </c>
    </row>
    <row r="201" spans="1:4" ht="38.25">
      <c r="A201" s="625">
        <v>437</v>
      </c>
      <c r="B201" s="626" t="s">
        <v>350</v>
      </c>
      <c r="C201" s="625" t="s">
        <v>7061</v>
      </c>
      <c r="D201" s="627">
        <v>10.43</v>
      </c>
    </row>
    <row r="202" spans="1:4" ht="38.25">
      <c r="A202" s="625">
        <v>439</v>
      </c>
      <c r="B202" s="626" t="s">
        <v>351</v>
      </c>
      <c r="C202" s="625" t="s">
        <v>7061</v>
      </c>
      <c r="D202" s="627">
        <v>6.72</v>
      </c>
    </row>
    <row r="203" spans="1:4" ht="38.25">
      <c r="A203" s="625">
        <v>441</v>
      </c>
      <c r="B203" s="626" t="s">
        <v>352</v>
      </c>
      <c r="C203" s="625" t="s">
        <v>7061</v>
      </c>
      <c r="D203" s="627">
        <v>4.3899999999999997</v>
      </c>
    </row>
    <row r="204" spans="1:4" ht="38.25">
      <c r="A204" s="625">
        <v>442</v>
      </c>
      <c r="B204" s="626" t="s">
        <v>353</v>
      </c>
      <c r="C204" s="625" t="s">
        <v>7061</v>
      </c>
      <c r="D204" s="627">
        <v>2.64</v>
      </c>
    </row>
    <row r="205" spans="1:4" ht="38.25">
      <c r="A205" s="625">
        <v>444</v>
      </c>
      <c r="B205" s="626" t="s">
        <v>354</v>
      </c>
      <c r="C205" s="625" t="s">
        <v>7061</v>
      </c>
      <c r="D205" s="627">
        <v>15.4</v>
      </c>
    </row>
    <row r="206" spans="1:4" ht="38.25">
      <c r="A206" s="625">
        <v>445</v>
      </c>
      <c r="B206" s="626" t="s">
        <v>355</v>
      </c>
      <c r="C206" s="625" t="s">
        <v>7061</v>
      </c>
      <c r="D206" s="627">
        <v>21.09</v>
      </c>
    </row>
    <row r="207" spans="1:4" ht="38.25">
      <c r="A207" s="625">
        <v>509</v>
      </c>
      <c r="B207" s="626" t="s">
        <v>356</v>
      </c>
      <c r="C207" s="625" t="s">
        <v>7058</v>
      </c>
      <c r="D207" s="627">
        <v>6.81</v>
      </c>
    </row>
    <row r="208" spans="1:4" ht="38.25">
      <c r="A208" s="625">
        <v>510</v>
      </c>
      <c r="B208" s="626" t="s">
        <v>357</v>
      </c>
      <c r="C208" s="625" t="s">
        <v>7058</v>
      </c>
      <c r="D208" s="627">
        <v>6.26</v>
      </c>
    </row>
    <row r="209" spans="1:4" ht="38.25">
      <c r="A209" s="625">
        <v>511</v>
      </c>
      <c r="B209" s="626" t="s">
        <v>358</v>
      </c>
      <c r="C209" s="625" t="s">
        <v>7060</v>
      </c>
      <c r="D209" s="627">
        <v>11.65</v>
      </c>
    </row>
    <row r="210" spans="1:4" ht="38.25">
      <c r="A210" s="625">
        <v>516</v>
      </c>
      <c r="B210" s="626" t="s">
        <v>359</v>
      </c>
      <c r="C210" s="625" t="s">
        <v>7058</v>
      </c>
      <c r="D210" s="627">
        <v>6.67</v>
      </c>
    </row>
    <row r="211" spans="1:4">
      <c r="A211" s="625">
        <v>517</v>
      </c>
      <c r="B211" s="626" t="s">
        <v>360</v>
      </c>
      <c r="C211" s="625" t="s">
        <v>7060</v>
      </c>
      <c r="D211" s="627">
        <v>6.09</v>
      </c>
    </row>
    <row r="212" spans="1:4">
      <c r="A212" s="625">
        <v>532</v>
      </c>
      <c r="B212" s="626" t="s">
        <v>361</v>
      </c>
      <c r="C212" s="625" t="s">
        <v>7064</v>
      </c>
      <c r="D212" s="627">
        <v>25.62</v>
      </c>
    </row>
    <row r="213" spans="1:4" ht="38.25">
      <c r="A213" s="625">
        <v>533</v>
      </c>
      <c r="B213" s="626" t="s">
        <v>39</v>
      </c>
      <c r="C213" s="625" t="s">
        <v>7066</v>
      </c>
      <c r="D213" s="627">
        <v>19.12</v>
      </c>
    </row>
    <row r="214" spans="1:4" ht="38.25">
      <c r="A214" s="625">
        <v>536</v>
      </c>
      <c r="B214" s="626" t="s">
        <v>362</v>
      </c>
      <c r="C214" s="625" t="s">
        <v>7066</v>
      </c>
      <c r="D214" s="627">
        <v>32.4</v>
      </c>
    </row>
    <row r="215" spans="1:4" ht="25.5">
      <c r="A215" s="625">
        <v>540</v>
      </c>
      <c r="B215" s="626" t="s">
        <v>363</v>
      </c>
      <c r="C215" s="625" t="s">
        <v>7061</v>
      </c>
      <c r="D215" s="627">
        <v>279.11</v>
      </c>
    </row>
    <row r="216" spans="1:4" ht="25.5">
      <c r="A216" s="625">
        <v>541</v>
      </c>
      <c r="B216" s="626" t="s">
        <v>364</v>
      </c>
      <c r="C216" s="625" t="s">
        <v>7061</v>
      </c>
      <c r="D216" s="627">
        <v>98.81</v>
      </c>
    </row>
    <row r="217" spans="1:4" ht="25.5">
      <c r="A217" s="625">
        <v>542</v>
      </c>
      <c r="B217" s="626" t="s">
        <v>365</v>
      </c>
      <c r="C217" s="625" t="s">
        <v>7061</v>
      </c>
      <c r="D217" s="627">
        <v>123.86</v>
      </c>
    </row>
    <row r="218" spans="1:4" ht="25.5">
      <c r="A218" s="625">
        <v>546</v>
      </c>
      <c r="B218" s="626" t="s">
        <v>366</v>
      </c>
      <c r="C218" s="625" t="s">
        <v>7058</v>
      </c>
      <c r="D218" s="627">
        <v>6.07</v>
      </c>
    </row>
    <row r="219" spans="1:4" ht="25.5">
      <c r="A219" s="625">
        <v>547</v>
      </c>
      <c r="B219" s="626" t="s">
        <v>367</v>
      </c>
      <c r="C219" s="625" t="s">
        <v>7065</v>
      </c>
      <c r="D219" s="627">
        <v>23</v>
      </c>
    </row>
    <row r="220" spans="1:4" ht="25.5">
      <c r="A220" s="625">
        <v>549</v>
      </c>
      <c r="B220" s="626" t="s">
        <v>368</v>
      </c>
      <c r="C220" s="625" t="s">
        <v>7065</v>
      </c>
      <c r="D220" s="627">
        <v>30.71</v>
      </c>
    </row>
    <row r="221" spans="1:4" ht="25.5">
      <c r="A221" s="625">
        <v>551</v>
      </c>
      <c r="B221" s="626" t="s">
        <v>369</v>
      </c>
      <c r="C221" s="625" t="s">
        <v>7065</v>
      </c>
      <c r="D221" s="627">
        <v>60.01</v>
      </c>
    </row>
    <row r="222" spans="1:4" ht="25.5">
      <c r="A222" s="625">
        <v>552</v>
      </c>
      <c r="B222" s="626" t="s">
        <v>370</v>
      </c>
      <c r="C222" s="625" t="s">
        <v>7065</v>
      </c>
      <c r="D222" s="627">
        <v>11.47</v>
      </c>
    </row>
    <row r="223" spans="1:4" ht="25.5">
      <c r="A223" s="625">
        <v>555</v>
      </c>
      <c r="B223" s="626" t="s">
        <v>371</v>
      </c>
      <c r="C223" s="625" t="s">
        <v>7065</v>
      </c>
      <c r="D223" s="627">
        <v>7.03</v>
      </c>
    </row>
    <row r="224" spans="1:4" ht="25.5">
      <c r="A224" s="625">
        <v>557</v>
      </c>
      <c r="B224" s="626" t="s">
        <v>372</v>
      </c>
      <c r="C224" s="625" t="s">
        <v>7065</v>
      </c>
      <c r="D224" s="627">
        <v>23.3</v>
      </c>
    </row>
    <row r="225" spans="1:4" ht="25.5">
      <c r="A225" s="625">
        <v>559</v>
      </c>
      <c r="B225" s="626" t="s">
        <v>373</v>
      </c>
      <c r="C225" s="625" t="s">
        <v>7065</v>
      </c>
      <c r="D225" s="627">
        <v>15.35</v>
      </c>
    </row>
    <row r="226" spans="1:4" ht="25.5">
      <c r="A226" s="625">
        <v>560</v>
      </c>
      <c r="B226" s="626" t="s">
        <v>374</v>
      </c>
      <c r="C226" s="625" t="s">
        <v>7065</v>
      </c>
      <c r="D226" s="627">
        <v>19.43</v>
      </c>
    </row>
    <row r="227" spans="1:4" ht="25.5">
      <c r="A227" s="625">
        <v>563</v>
      </c>
      <c r="B227" s="626" t="s">
        <v>375</v>
      </c>
      <c r="C227" s="625" t="s">
        <v>7065</v>
      </c>
      <c r="D227" s="627">
        <v>17.45</v>
      </c>
    </row>
    <row r="228" spans="1:4" ht="25.5">
      <c r="A228" s="625">
        <v>565</v>
      </c>
      <c r="B228" s="626" t="s">
        <v>376</v>
      </c>
      <c r="C228" s="625" t="s">
        <v>7065</v>
      </c>
      <c r="D228" s="627">
        <v>10.74</v>
      </c>
    </row>
    <row r="229" spans="1:4" ht="25.5">
      <c r="A229" s="625">
        <v>566</v>
      </c>
      <c r="B229" s="626" t="s">
        <v>377</v>
      </c>
      <c r="C229" s="625" t="s">
        <v>7065</v>
      </c>
      <c r="D229" s="627">
        <v>3.12</v>
      </c>
    </row>
    <row r="230" spans="1:4" ht="25.5">
      <c r="A230" s="625">
        <v>567</v>
      </c>
      <c r="B230" s="626" t="s">
        <v>378</v>
      </c>
      <c r="C230" s="625" t="s">
        <v>7065</v>
      </c>
      <c r="D230" s="627">
        <v>8</v>
      </c>
    </row>
    <row r="231" spans="1:4" ht="25.5">
      <c r="A231" s="625">
        <v>568</v>
      </c>
      <c r="B231" s="626" t="s">
        <v>379</v>
      </c>
      <c r="C231" s="625" t="s">
        <v>7065</v>
      </c>
      <c r="D231" s="627">
        <v>48.43</v>
      </c>
    </row>
    <row r="232" spans="1:4" ht="25.5">
      <c r="A232" s="625">
        <v>569</v>
      </c>
      <c r="B232" s="626" t="s">
        <v>380</v>
      </c>
      <c r="C232" s="625" t="s">
        <v>7058</v>
      </c>
      <c r="D232" s="627">
        <v>6.73</v>
      </c>
    </row>
    <row r="233" spans="1:4" ht="25.5">
      <c r="A233" s="625">
        <v>574</v>
      </c>
      <c r="B233" s="626" t="s">
        <v>381</v>
      </c>
      <c r="C233" s="625" t="s">
        <v>7065</v>
      </c>
      <c r="D233" s="627">
        <v>21.59</v>
      </c>
    </row>
    <row r="234" spans="1:4">
      <c r="A234" s="625">
        <v>581</v>
      </c>
      <c r="B234" s="626" t="s">
        <v>382</v>
      </c>
      <c r="C234" s="625" t="s">
        <v>7066</v>
      </c>
      <c r="D234" s="627">
        <v>822.68</v>
      </c>
    </row>
    <row r="235" spans="1:4">
      <c r="A235" s="625">
        <v>583</v>
      </c>
      <c r="B235" s="626" t="s">
        <v>383</v>
      </c>
      <c r="C235" s="625" t="s">
        <v>7058</v>
      </c>
      <c r="D235" s="627">
        <v>41.42</v>
      </c>
    </row>
    <row r="236" spans="1:4">
      <c r="A236" s="625">
        <v>584</v>
      </c>
      <c r="B236" s="626" t="s">
        <v>384</v>
      </c>
      <c r="C236" s="625" t="s">
        <v>7065</v>
      </c>
      <c r="D236" s="627">
        <v>35.770000000000003</v>
      </c>
    </row>
    <row r="237" spans="1:4" ht="25.5">
      <c r="A237" s="625">
        <v>585</v>
      </c>
      <c r="B237" s="626" t="s">
        <v>385</v>
      </c>
      <c r="C237" s="625" t="s">
        <v>7058</v>
      </c>
      <c r="D237" s="627">
        <v>33.61</v>
      </c>
    </row>
    <row r="238" spans="1:4" ht="25.5">
      <c r="A238" s="625">
        <v>586</v>
      </c>
      <c r="B238" s="626" t="s">
        <v>386</v>
      </c>
      <c r="C238" s="625" t="s">
        <v>7065</v>
      </c>
      <c r="D238" s="627">
        <v>21.17</v>
      </c>
    </row>
    <row r="239" spans="1:4" ht="25.5">
      <c r="A239" s="625">
        <v>587</v>
      </c>
      <c r="B239" s="626" t="s">
        <v>387</v>
      </c>
      <c r="C239" s="625" t="s">
        <v>7058</v>
      </c>
      <c r="D239" s="627">
        <v>36.020000000000003</v>
      </c>
    </row>
    <row r="240" spans="1:4" ht="25.5">
      <c r="A240" s="625">
        <v>588</v>
      </c>
      <c r="B240" s="626" t="s">
        <v>388</v>
      </c>
      <c r="C240" s="625" t="s">
        <v>7065</v>
      </c>
      <c r="D240" s="627">
        <v>33.49</v>
      </c>
    </row>
    <row r="241" spans="1:4">
      <c r="A241" s="625">
        <v>589</v>
      </c>
      <c r="B241" s="626" t="s">
        <v>389</v>
      </c>
      <c r="C241" s="625" t="s">
        <v>7065</v>
      </c>
      <c r="D241" s="627">
        <v>56.62</v>
      </c>
    </row>
    <row r="242" spans="1:4" ht="25.5">
      <c r="A242" s="625">
        <v>590</v>
      </c>
      <c r="B242" s="626" t="s">
        <v>390</v>
      </c>
      <c r="C242" s="625" t="s">
        <v>7058</v>
      </c>
      <c r="D242" s="627">
        <v>34.81</v>
      </c>
    </row>
    <row r="243" spans="1:4" ht="25.5">
      <c r="A243" s="625">
        <v>591</v>
      </c>
      <c r="B243" s="626" t="s">
        <v>391</v>
      </c>
      <c r="C243" s="625" t="s">
        <v>7058</v>
      </c>
      <c r="D243" s="627">
        <v>33.61</v>
      </c>
    </row>
    <row r="244" spans="1:4" ht="25.5">
      <c r="A244" s="625">
        <v>592</v>
      </c>
      <c r="B244" s="626" t="s">
        <v>392</v>
      </c>
      <c r="C244" s="625" t="s">
        <v>7058</v>
      </c>
      <c r="D244" s="627">
        <v>36.020000000000003</v>
      </c>
    </row>
    <row r="245" spans="1:4" ht="51">
      <c r="A245" s="625">
        <v>597</v>
      </c>
      <c r="B245" s="626" t="s">
        <v>393</v>
      </c>
      <c r="C245" s="625" t="s">
        <v>7066</v>
      </c>
      <c r="D245" s="627">
        <v>803.73</v>
      </c>
    </row>
    <row r="246" spans="1:4" ht="25.5">
      <c r="A246" s="625">
        <v>599</v>
      </c>
      <c r="B246" s="626" t="s">
        <v>394</v>
      </c>
      <c r="C246" s="625" t="s">
        <v>7066</v>
      </c>
      <c r="D246" s="627">
        <v>713.77</v>
      </c>
    </row>
    <row r="247" spans="1:4" ht="25.5">
      <c r="A247" s="625">
        <v>601</v>
      </c>
      <c r="B247" s="626" t="s">
        <v>395</v>
      </c>
      <c r="C247" s="625" t="s">
        <v>7066</v>
      </c>
      <c r="D247" s="627">
        <v>810.35</v>
      </c>
    </row>
    <row r="248" spans="1:4" ht="63.75">
      <c r="A248" s="625">
        <v>605</v>
      </c>
      <c r="B248" s="626" t="s">
        <v>7067</v>
      </c>
      <c r="C248" s="625" t="s">
        <v>7066</v>
      </c>
      <c r="D248" s="627">
        <v>484.96</v>
      </c>
    </row>
    <row r="249" spans="1:4" ht="51">
      <c r="A249" s="625">
        <v>606</v>
      </c>
      <c r="B249" s="626" t="s">
        <v>396</v>
      </c>
      <c r="C249" s="625" t="s">
        <v>7066</v>
      </c>
      <c r="D249" s="627">
        <v>422.99</v>
      </c>
    </row>
    <row r="250" spans="1:4" ht="25.5">
      <c r="A250" s="625">
        <v>615</v>
      </c>
      <c r="B250" s="626" t="s">
        <v>397</v>
      </c>
      <c r="C250" s="625" t="s">
        <v>7066</v>
      </c>
      <c r="D250" s="627">
        <v>269.27</v>
      </c>
    </row>
    <row r="251" spans="1:4" ht="25.5">
      <c r="A251" s="625">
        <v>616</v>
      </c>
      <c r="B251" s="626" t="s">
        <v>397</v>
      </c>
      <c r="C251" s="625" t="s">
        <v>7061</v>
      </c>
      <c r="D251" s="627">
        <v>129.25</v>
      </c>
    </row>
    <row r="252" spans="1:4" ht="51">
      <c r="A252" s="625">
        <v>622</v>
      </c>
      <c r="B252" s="626" t="s">
        <v>398</v>
      </c>
      <c r="C252" s="625" t="s">
        <v>7061</v>
      </c>
      <c r="D252" s="627">
        <v>422.71</v>
      </c>
    </row>
    <row r="253" spans="1:4" ht="38.25">
      <c r="A253" s="625">
        <v>623</v>
      </c>
      <c r="B253" s="626" t="s">
        <v>399</v>
      </c>
      <c r="C253" s="625" t="s">
        <v>7066</v>
      </c>
      <c r="D253" s="627">
        <v>187.26</v>
      </c>
    </row>
    <row r="254" spans="1:4" ht="38.25">
      <c r="A254" s="625">
        <v>624</v>
      </c>
      <c r="B254" s="626" t="s">
        <v>400</v>
      </c>
      <c r="C254" s="625" t="s">
        <v>7066</v>
      </c>
      <c r="D254" s="627">
        <v>498.71</v>
      </c>
    </row>
    <row r="255" spans="1:4" ht="51">
      <c r="A255" s="625">
        <v>626</v>
      </c>
      <c r="B255" s="626" t="s">
        <v>401</v>
      </c>
      <c r="C255" s="625" t="s">
        <v>7058</v>
      </c>
      <c r="D255" s="627">
        <v>10.5</v>
      </c>
    </row>
    <row r="256" spans="1:4">
      <c r="A256" s="625">
        <v>647</v>
      </c>
      <c r="B256" s="626" t="s">
        <v>402</v>
      </c>
      <c r="C256" s="625" t="s">
        <v>7064</v>
      </c>
      <c r="D256" s="627">
        <v>14.87</v>
      </c>
    </row>
    <row r="257" spans="1:4" ht="25.5">
      <c r="A257" s="625">
        <v>650</v>
      </c>
      <c r="B257" s="626" t="s">
        <v>12655</v>
      </c>
      <c r="C257" s="625" t="s">
        <v>7061</v>
      </c>
      <c r="D257" s="627">
        <v>1.78</v>
      </c>
    </row>
    <row r="258" spans="1:4" ht="25.5">
      <c r="A258" s="625">
        <v>651</v>
      </c>
      <c r="B258" s="626" t="s">
        <v>13685</v>
      </c>
      <c r="C258" s="625" t="s">
        <v>7061</v>
      </c>
      <c r="D258" s="627">
        <v>2.09</v>
      </c>
    </row>
    <row r="259" spans="1:4" ht="25.5">
      <c r="A259" s="625">
        <v>652</v>
      </c>
      <c r="B259" s="626" t="s">
        <v>403</v>
      </c>
      <c r="C259" s="625" t="s">
        <v>7066</v>
      </c>
      <c r="D259" s="627">
        <v>93.8</v>
      </c>
    </row>
    <row r="260" spans="1:4" ht="25.5">
      <c r="A260" s="625">
        <v>654</v>
      </c>
      <c r="B260" s="626" t="s">
        <v>12656</v>
      </c>
      <c r="C260" s="625" t="s">
        <v>7061</v>
      </c>
      <c r="D260" s="627">
        <v>2.7</v>
      </c>
    </row>
    <row r="261" spans="1:4" ht="25.5">
      <c r="A261" s="625">
        <v>658</v>
      </c>
      <c r="B261" s="626" t="s">
        <v>12657</v>
      </c>
      <c r="C261" s="625" t="s">
        <v>7061</v>
      </c>
      <c r="D261" s="627">
        <v>1.1000000000000001</v>
      </c>
    </row>
    <row r="262" spans="1:4" ht="25.5">
      <c r="A262" s="625">
        <v>659</v>
      </c>
      <c r="B262" s="626" t="s">
        <v>12658</v>
      </c>
      <c r="C262" s="625" t="s">
        <v>7061</v>
      </c>
      <c r="D262" s="627">
        <v>1.37</v>
      </c>
    </row>
    <row r="263" spans="1:4" ht="25.5">
      <c r="A263" s="625">
        <v>660</v>
      </c>
      <c r="B263" s="626" t="s">
        <v>12659</v>
      </c>
      <c r="C263" s="625" t="s">
        <v>7061</v>
      </c>
      <c r="D263" s="627">
        <v>2.0099999999999998</v>
      </c>
    </row>
    <row r="264" spans="1:4" ht="25.5">
      <c r="A264" s="625">
        <v>665</v>
      </c>
      <c r="B264" s="626" t="s">
        <v>404</v>
      </c>
      <c r="C264" s="625" t="s">
        <v>7061</v>
      </c>
      <c r="D264" s="627">
        <v>20.07</v>
      </c>
    </row>
    <row r="265" spans="1:4" ht="25.5">
      <c r="A265" s="625">
        <v>666</v>
      </c>
      <c r="B265" s="626" t="s">
        <v>405</v>
      </c>
      <c r="C265" s="625" t="s">
        <v>7061</v>
      </c>
      <c r="D265" s="627">
        <v>10.71</v>
      </c>
    </row>
    <row r="266" spans="1:4" ht="25.5">
      <c r="A266" s="625">
        <v>668</v>
      </c>
      <c r="B266" s="626" t="s">
        <v>406</v>
      </c>
      <c r="C266" s="625" t="s">
        <v>7061</v>
      </c>
      <c r="D266" s="627">
        <v>6.19</v>
      </c>
    </row>
    <row r="267" spans="1:4" ht="25.5">
      <c r="A267" s="625">
        <v>672</v>
      </c>
      <c r="B267" s="626" t="s">
        <v>407</v>
      </c>
      <c r="C267" s="625" t="s">
        <v>7061</v>
      </c>
      <c r="D267" s="627">
        <v>3.92</v>
      </c>
    </row>
    <row r="268" spans="1:4" ht="25.5">
      <c r="A268" s="625">
        <v>674</v>
      </c>
      <c r="B268" s="626" t="s">
        <v>408</v>
      </c>
      <c r="C268" s="625" t="s">
        <v>7066</v>
      </c>
      <c r="D268" s="627">
        <v>45.33</v>
      </c>
    </row>
    <row r="269" spans="1:4" ht="51">
      <c r="A269" s="625">
        <v>679</v>
      </c>
      <c r="B269" s="626" t="s">
        <v>409</v>
      </c>
      <c r="C269" s="625" t="s">
        <v>7066</v>
      </c>
      <c r="D269" s="627">
        <v>53.91</v>
      </c>
    </row>
    <row r="270" spans="1:4" ht="51">
      <c r="A270" s="625">
        <v>695</v>
      </c>
      <c r="B270" s="626" t="s">
        <v>410</v>
      </c>
      <c r="C270" s="625" t="s">
        <v>7066</v>
      </c>
      <c r="D270" s="627">
        <v>39.340000000000003</v>
      </c>
    </row>
    <row r="271" spans="1:4" ht="51">
      <c r="A271" s="625">
        <v>709</v>
      </c>
      <c r="B271" s="626" t="s">
        <v>7068</v>
      </c>
      <c r="C271" s="625" t="s">
        <v>7066</v>
      </c>
      <c r="D271" s="627">
        <v>433.04</v>
      </c>
    </row>
    <row r="272" spans="1:4" ht="51">
      <c r="A272" s="625">
        <v>711</v>
      </c>
      <c r="B272" s="626" t="s">
        <v>411</v>
      </c>
      <c r="C272" s="625" t="s">
        <v>7066</v>
      </c>
      <c r="D272" s="627">
        <v>41.16</v>
      </c>
    </row>
    <row r="273" spans="1:4" ht="51">
      <c r="A273" s="625">
        <v>712</v>
      </c>
      <c r="B273" s="626" t="s">
        <v>412</v>
      </c>
      <c r="C273" s="625" t="s">
        <v>7066</v>
      </c>
      <c r="D273" s="627">
        <v>42.9</v>
      </c>
    </row>
    <row r="274" spans="1:4" ht="25.5">
      <c r="A274" s="625">
        <v>715</v>
      </c>
      <c r="B274" s="626" t="s">
        <v>413</v>
      </c>
      <c r="C274" s="625" t="s">
        <v>7061</v>
      </c>
      <c r="D274" s="627">
        <v>14</v>
      </c>
    </row>
    <row r="275" spans="1:4" ht="25.5">
      <c r="A275" s="625">
        <v>716</v>
      </c>
      <c r="B275" s="626" t="s">
        <v>7069</v>
      </c>
      <c r="C275" s="625" t="s">
        <v>7061</v>
      </c>
      <c r="D275" s="627">
        <v>14.15</v>
      </c>
    </row>
    <row r="276" spans="1:4" ht="25.5">
      <c r="A276" s="625">
        <v>718</v>
      </c>
      <c r="B276" s="626" t="s">
        <v>414</v>
      </c>
      <c r="C276" s="625" t="s">
        <v>7061</v>
      </c>
      <c r="D276" s="627">
        <v>20.86</v>
      </c>
    </row>
    <row r="277" spans="1:4" ht="51">
      <c r="A277" s="625">
        <v>723</v>
      </c>
      <c r="B277" s="626" t="s">
        <v>415</v>
      </c>
      <c r="C277" s="625" t="s">
        <v>7061</v>
      </c>
      <c r="D277" s="628">
        <v>2191.7600000000002</v>
      </c>
    </row>
    <row r="278" spans="1:4" ht="51">
      <c r="A278" s="625">
        <v>729</v>
      </c>
      <c r="B278" s="626" t="s">
        <v>416</v>
      </c>
      <c r="C278" s="625" t="s">
        <v>7061</v>
      </c>
      <c r="D278" s="627">
        <v>498.78</v>
      </c>
    </row>
    <row r="279" spans="1:4" ht="51">
      <c r="A279" s="625">
        <v>730</v>
      </c>
      <c r="B279" s="626" t="s">
        <v>417</v>
      </c>
      <c r="C279" s="625" t="s">
        <v>7061</v>
      </c>
      <c r="D279" s="628">
        <v>4409.67</v>
      </c>
    </row>
    <row r="280" spans="1:4" ht="51">
      <c r="A280" s="625">
        <v>731</v>
      </c>
      <c r="B280" s="626" t="s">
        <v>418</v>
      </c>
      <c r="C280" s="625" t="s">
        <v>7061</v>
      </c>
      <c r="D280" s="627">
        <v>485.43</v>
      </c>
    </row>
    <row r="281" spans="1:4" ht="51">
      <c r="A281" s="625">
        <v>732</v>
      </c>
      <c r="B281" s="626" t="s">
        <v>419</v>
      </c>
      <c r="C281" s="625" t="s">
        <v>7061</v>
      </c>
      <c r="D281" s="627">
        <v>818.28</v>
      </c>
    </row>
    <row r="282" spans="1:4" ht="51">
      <c r="A282" s="625">
        <v>733</v>
      </c>
      <c r="B282" s="626" t="s">
        <v>420</v>
      </c>
      <c r="C282" s="625" t="s">
        <v>7061</v>
      </c>
      <c r="D282" s="627">
        <v>829.43</v>
      </c>
    </row>
    <row r="283" spans="1:4" ht="51">
      <c r="A283" s="625">
        <v>734</v>
      </c>
      <c r="B283" s="626" t="s">
        <v>421</v>
      </c>
      <c r="C283" s="625" t="s">
        <v>7061</v>
      </c>
      <c r="D283" s="627">
        <v>877.2</v>
      </c>
    </row>
    <row r="284" spans="1:4" ht="63.75">
      <c r="A284" s="625">
        <v>735</v>
      </c>
      <c r="B284" s="626" t="s">
        <v>422</v>
      </c>
      <c r="C284" s="625" t="s">
        <v>7061</v>
      </c>
      <c r="D284" s="628">
        <v>1455.68</v>
      </c>
    </row>
    <row r="285" spans="1:4" ht="63.75">
      <c r="A285" s="625">
        <v>736</v>
      </c>
      <c r="B285" s="626" t="s">
        <v>423</v>
      </c>
      <c r="C285" s="625" t="s">
        <v>7061</v>
      </c>
      <c r="D285" s="628">
        <v>1223.96</v>
      </c>
    </row>
    <row r="286" spans="1:4" ht="51">
      <c r="A286" s="625">
        <v>737</v>
      </c>
      <c r="B286" s="626" t="s">
        <v>424</v>
      </c>
      <c r="C286" s="625" t="s">
        <v>7061</v>
      </c>
      <c r="D286" s="628">
        <v>4588.6899999999996</v>
      </c>
    </row>
    <row r="287" spans="1:4" ht="51">
      <c r="A287" s="625">
        <v>738</v>
      </c>
      <c r="B287" s="626" t="s">
        <v>425</v>
      </c>
      <c r="C287" s="625" t="s">
        <v>7061</v>
      </c>
      <c r="D287" s="628">
        <v>2127.7399999999998</v>
      </c>
    </row>
    <row r="288" spans="1:4" ht="63.75">
      <c r="A288" s="625">
        <v>740</v>
      </c>
      <c r="B288" s="626" t="s">
        <v>6877</v>
      </c>
      <c r="C288" s="625" t="s">
        <v>7061</v>
      </c>
      <c r="D288" s="628">
        <v>4316.75</v>
      </c>
    </row>
    <row r="289" spans="1:4" ht="76.5">
      <c r="A289" s="625">
        <v>743</v>
      </c>
      <c r="B289" s="626" t="s">
        <v>6184</v>
      </c>
      <c r="C289" s="625" t="s">
        <v>7064</v>
      </c>
      <c r="D289" s="627">
        <v>1.44</v>
      </c>
    </row>
    <row r="290" spans="1:4" ht="25.5">
      <c r="A290" s="625">
        <v>745</v>
      </c>
      <c r="B290" s="626" t="s">
        <v>6185</v>
      </c>
      <c r="C290" s="625" t="s">
        <v>7064</v>
      </c>
      <c r="D290" s="627">
        <v>2.59</v>
      </c>
    </row>
    <row r="291" spans="1:4" ht="51">
      <c r="A291" s="625">
        <v>746</v>
      </c>
      <c r="B291" s="626" t="s">
        <v>426</v>
      </c>
      <c r="C291" s="625" t="s">
        <v>7061</v>
      </c>
      <c r="D291" s="628">
        <v>3359</v>
      </c>
    </row>
    <row r="292" spans="1:4" ht="76.5">
      <c r="A292" s="625">
        <v>749</v>
      </c>
      <c r="B292" s="626" t="s">
        <v>427</v>
      </c>
      <c r="C292" s="625" t="s">
        <v>7061</v>
      </c>
      <c r="D292" s="628">
        <v>8717.0499999999993</v>
      </c>
    </row>
    <row r="293" spans="1:4" ht="76.5">
      <c r="A293" s="625">
        <v>750</v>
      </c>
      <c r="B293" s="626" t="s">
        <v>428</v>
      </c>
      <c r="C293" s="625" t="s">
        <v>7061</v>
      </c>
      <c r="D293" s="628">
        <v>5775.95</v>
      </c>
    </row>
    <row r="294" spans="1:4" ht="63.75">
      <c r="A294" s="625">
        <v>751</v>
      </c>
      <c r="B294" s="626" t="s">
        <v>429</v>
      </c>
      <c r="C294" s="625" t="s">
        <v>7061</v>
      </c>
      <c r="D294" s="628">
        <v>3697.31</v>
      </c>
    </row>
    <row r="295" spans="1:4" ht="63.75">
      <c r="A295" s="625">
        <v>754</v>
      </c>
      <c r="B295" s="626" t="s">
        <v>430</v>
      </c>
      <c r="C295" s="625" t="s">
        <v>7061</v>
      </c>
      <c r="D295" s="628">
        <v>5868.75</v>
      </c>
    </row>
    <row r="296" spans="1:4" ht="76.5">
      <c r="A296" s="625">
        <v>755</v>
      </c>
      <c r="B296" s="626" t="s">
        <v>431</v>
      </c>
      <c r="C296" s="625" t="s">
        <v>7061</v>
      </c>
      <c r="D296" s="628">
        <v>23701.7</v>
      </c>
    </row>
    <row r="297" spans="1:4" ht="76.5">
      <c r="A297" s="625">
        <v>756</v>
      </c>
      <c r="B297" s="626" t="s">
        <v>432</v>
      </c>
      <c r="C297" s="625" t="s">
        <v>7061</v>
      </c>
      <c r="D297" s="628">
        <v>25849.88</v>
      </c>
    </row>
    <row r="298" spans="1:4" ht="51">
      <c r="A298" s="625">
        <v>757</v>
      </c>
      <c r="B298" s="626" t="s">
        <v>433</v>
      </c>
      <c r="C298" s="625" t="s">
        <v>7061</v>
      </c>
      <c r="D298" s="628">
        <v>11737.5</v>
      </c>
    </row>
    <row r="299" spans="1:4" ht="76.5">
      <c r="A299" s="625">
        <v>759</v>
      </c>
      <c r="B299" s="626" t="s">
        <v>434</v>
      </c>
      <c r="C299" s="625" t="s">
        <v>7061</v>
      </c>
      <c r="D299" s="628">
        <v>3589</v>
      </c>
    </row>
    <row r="300" spans="1:4" ht="51">
      <c r="A300" s="625">
        <v>760</v>
      </c>
      <c r="B300" s="626" t="s">
        <v>435</v>
      </c>
      <c r="C300" s="625" t="s">
        <v>7061</v>
      </c>
      <c r="D300" s="628">
        <v>23475</v>
      </c>
    </row>
    <row r="301" spans="1:4" ht="76.5">
      <c r="A301" s="625">
        <v>761</v>
      </c>
      <c r="B301" s="626" t="s">
        <v>7070</v>
      </c>
      <c r="C301" s="625" t="s">
        <v>7061</v>
      </c>
      <c r="D301" s="628">
        <v>6083.66</v>
      </c>
    </row>
    <row r="302" spans="1:4" ht="25.5">
      <c r="A302" s="625">
        <v>764</v>
      </c>
      <c r="B302" s="626" t="s">
        <v>436</v>
      </c>
      <c r="C302" s="625" t="s">
        <v>7061</v>
      </c>
      <c r="D302" s="627">
        <v>5.0599999999999996</v>
      </c>
    </row>
    <row r="303" spans="1:4" ht="25.5">
      <c r="A303" s="625">
        <v>765</v>
      </c>
      <c r="B303" s="626" t="s">
        <v>437</v>
      </c>
      <c r="C303" s="625" t="s">
        <v>7061</v>
      </c>
      <c r="D303" s="627">
        <v>5.0599999999999996</v>
      </c>
    </row>
    <row r="304" spans="1:4" ht="25.5">
      <c r="A304" s="625">
        <v>766</v>
      </c>
      <c r="B304" s="626" t="s">
        <v>438</v>
      </c>
      <c r="C304" s="625" t="s">
        <v>7061</v>
      </c>
      <c r="D304" s="627">
        <v>10.47</v>
      </c>
    </row>
    <row r="305" spans="1:4" ht="25.5">
      <c r="A305" s="625">
        <v>767</v>
      </c>
      <c r="B305" s="626" t="s">
        <v>439</v>
      </c>
      <c r="C305" s="625" t="s">
        <v>7061</v>
      </c>
      <c r="D305" s="627">
        <v>10.47</v>
      </c>
    </row>
    <row r="306" spans="1:4" ht="25.5">
      <c r="A306" s="625">
        <v>768</v>
      </c>
      <c r="B306" s="626" t="s">
        <v>440</v>
      </c>
      <c r="C306" s="625" t="s">
        <v>7061</v>
      </c>
      <c r="D306" s="627">
        <v>8.2200000000000006</v>
      </c>
    </row>
    <row r="307" spans="1:4" ht="25.5">
      <c r="A307" s="625">
        <v>769</v>
      </c>
      <c r="B307" s="626" t="s">
        <v>441</v>
      </c>
      <c r="C307" s="625" t="s">
        <v>7061</v>
      </c>
      <c r="D307" s="627">
        <v>8.2200000000000006</v>
      </c>
    </row>
    <row r="308" spans="1:4" ht="25.5">
      <c r="A308" s="625">
        <v>770</v>
      </c>
      <c r="B308" s="626" t="s">
        <v>442</v>
      </c>
      <c r="C308" s="625" t="s">
        <v>7061</v>
      </c>
      <c r="D308" s="627">
        <v>2.9</v>
      </c>
    </row>
    <row r="309" spans="1:4" ht="25.5">
      <c r="A309" s="625">
        <v>771</v>
      </c>
      <c r="B309" s="626" t="s">
        <v>443</v>
      </c>
      <c r="C309" s="625" t="s">
        <v>7061</v>
      </c>
      <c r="D309" s="627">
        <v>14.04</v>
      </c>
    </row>
    <row r="310" spans="1:4" ht="25.5">
      <c r="A310" s="625">
        <v>772</v>
      </c>
      <c r="B310" s="626" t="s">
        <v>444</v>
      </c>
      <c r="C310" s="625" t="s">
        <v>7061</v>
      </c>
      <c r="D310" s="627">
        <v>14.04</v>
      </c>
    </row>
    <row r="311" spans="1:4" ht="25.5">
      <c r="A311" s="625">
        <v>773</v>
      </c>
      <c r="B311" s="626" t="s">
        <v>445</v>
      </c>
      <c r="C311" s="625" t="s">
        <v>7061</v>
      </c>
      <c r="D311" s="627">
        <v>22.6</v>
      </c>
    </row>
    <row r="312" spans="1:4" ht="25.5">
      <c r="A312" s="625">
        <v>774</v>
      </c>
      <c r="B312" s="626" t="s">
        <v>446</v>
      </c>
      <c r="C312" s="625" t="s">
        <v>7061</v>
      </c>
      <c r="D312" s="627">
        <v>22.6</v>
      </c>
    </row>
    <row r="313" spans="1:4" ht="25.5">
      <c r="A313" s="625">
        <v>775</v>
      </c>
      <c r="B313" s="626" t="s">
        <v>447</v>
      </c>
      <c r="C313" s="625" t="s">
        <v>7061</v>
      </c>
      <c r="D313" s="627">
        <v>22.6</v>
      </c>
    </row>
    <row r="314" spans="1:4" ht="25.5">
      <c r="A314" s="625">
        <v>776</v>
      </c>
      <c r="B314" s="626" t="s">
        <v>448</v>
      </c>
      <c r="C314" s="625" t="s">
        <v>7061</v>
      </c>
      <c r="D314" s="627">
        <v>33.32</v>
      </c>
    </row>
    <row r="315" spans="1:4" ht="25.5">
      <c r="A315" s="625">
        <v>777</v>
      </c>
      <c r="B315" s="626" t="s">
        <v>449</v>
      </c>
      <c r="C315" s="625" t="s">
        <v>7061</v>
      </c>
      <c r="D315" s="627">
        <v>32.39</v>
      </c>
    </row>
    <row r="316" spans="1:4" ht="25.5">
      <c r="A316" s="625">
        <v>778</v>
      </c>
      <c r="B316" s="626" t="s">
        <v>450</v>
      </c>
      <c r="C316" s="625" t="s">
        <v>7061</v>
      </c>
      <c r="D316" s="627">
        <v>33.32</v>
      </c>
    </row>
    <row r="317" spans="1:4" ht="25.5">
      <c r="A317" s="625">
        <v>779</v>
      </c>
      <c r="B317" s="626" t="s">
        <v>451</v>
      </c>
      <c r="C317" s="625" t="s">
        <v>7061</v>
      </c>
      <c r="D317" s="627">
        <v>3.49</v>
      </c>
    </row>
    <row r="318" spans="1:4" ht="25.5">
      <c r="A318" s="625">
        <v>780</v>
      </c>
      <c r="B318" s="626" t="s">
        <v>452</v>
      </c>
      <c r="C318" s="625" t="s">
        <v>7061</v>
      </c>
      <c r="D318" s="627">
        <v>32.549999999999997</v>
      </c>
    </row>
    <row r="319" spans="1:4" ht="25.5">
      <c r="A319" s="625">
        <v>781</v>
      </c>
      <c r="B319" s="626" t="s">
        <v>453</v>
      </c>
      <c r="C319" s="625" t="s">
        <v>7061</v>
      </c>
      <c r="D319" s="627">
        <v>61.56</v>
      </c>
    </row>
    <row r="320" spans="1:4" ht="25.5">
      <c r="A320" s="625">
        <v>782</v>
      </c>
      <c r="B320" s="626" t="s">
        <v>454</v>
      </c>
      <c r="C320" s="625" t="s">
        <v>7061</v>
      </c>
      <c r="D320" s="627">
        <v>61.56</v>
      </c>
    </row>
    <row r="321" spans="1:4" ht="25.5">
      <c r="A321" s="625">
        <v>783</v>
      </c>
      <c r="B321" s="626" t="s">
        <v>455</v>
      </c>
      <c r="C321" s="625" t="s">
        <v>7061</v>
      </c>
      <c r="D321" s="627">
        <v>168.49</v>
      </c>
    </row>
    <row r="322" spans="1:4" ht="25.5">
      <c r="A322" s="625">
        <v>784</v>
      </c>
      <c r="B322" s="626" t="s">
        <v>456</v>
      </c>
      <c r="C322" s="625" t="s">
        <v>7061</v>
      </c>
      <c r="D322" s="627">
        <v>190.98</v>
      </c>
    </row>
    <row r="323" spans="1:4" ht="25.5">
      <c r="A323" s="625">
        <v>785</v>
      </c>
      <c r="B323" s="626" t="s">
        <v>457</v>
      </c>
      <c r="C323" s="625" t="s">
        <v>7061</v>
      </c>
      <c r="D323" s="627">
        <v>178.02</v>
      </c>
    </row>
    <row r="324" spans="1:4" ht="25.5">
      <c r="A324" s="625">
        <v>786</v>
      </c>
      <c r="B324" s="626" t="s">
        <v>458</v>
      </c>
      <c r="C324" s="625" t="s">
        <v>7061</v>
      </c>
      <c r="D324" s="627">
        <v>61.56</v>
      </c>
    </row>
    <row r="325" spans="1:4" ht="25.5">
      <c r="A325" s="625">
        <v>787</v>
      </c>
      <c r="B325" s="626" t="s">
        <v>459</v>
      </c>
      <c r="C325" s="625" t="s">
        <v>7061</v>
      </c>
      <c r="D325" s="627">
        <v>22.6</v>
      </c>
    </row>
    <row r="326" spans="1:4" ht="25.5">
      <c r="A326" s="625">
        <v>788</v>
      </c>
      <c r="B326" s="626" t="s">
        <v>460</v>
      </c>
      <c r="C326" s="625" t="s">
        <v>7061</v>
      </c>
      <c r="D326" s="627">
        <v>14.04</v>
      </c>
    </row>
    <row r="327" spans="1:4" ht="25.5">
      <c r="A327" s="625">
        <v>789</v>
      </c>
      <c r="B327" s="626" t="s">
        <v>461</v>
      </c>
      <c r="C327" s="625" t="s">
        <v>7061</v>
      </c>
      <c r="D327" s="627">
        <v>8.0399999999999991</v>
      </c>
    </row>
    <row r="328" spans="1:4" ht="25.5">
      <c r="A328" s="625">
        <v>790</v>
      </c>
      <c r="B328" s="626" t="s">
        <v>462</v>
      </c>
      <c r="C328" s="625" t="s">
        <v>7061</v>
      </c>
      <c r="D328" s="627">
        <v>10.47</v>
      </c>
    </row>
    <row r="329" spans="1:4" ht="25.5">
      <c r="A329" s="625">
        <v>791</v>
      </c>
      <c r="B329" s="626" t="s">
        <v>463</v>
      </c>
      <c r="C329" s="625" t="s">
        <v>7061</v>
      </c>
      <c r="D329" s="627">
        <v>10.47</v>
      </c>
    </row>
    <row r="330" spans="1:4">
      <c r="A330" s="625">
        <v>792</v>
      </c>
      <c r="B330" s="626" t="s">
        <v>464</v>
      </c>
      <c r="C330" s="625" t="s">
        <v>7061</v>
      </c>
      <c r="D330" s="627">
        <v>2.2999999999999998</v>
      </c>
    </row>
    <row r="331" spans="1:4" ht="25.5">
      <c r="A331" s="625">
        <v>793</v>
      </c>
      <c r="B331" s="626" t="s">
        <v>7071</v>
      </c>
      <c r="C331" s="625" t="s">
        <v>7061</v>
      </c>
      <c r="D331" s="627">
        <v>3.86</v>
      </c>
    </row>
    <row r="332" spans="1:4">
      <c r="A332" s="625">
        <v>794</v>
      </c>
      <c r="B332" s="626" t="s">
        <v>7072</v>
      </c>
      <c r="C332" s="625" t="s">
        <v>7061</v>
      </c>
      <c r="D332" s="627">
        <v>2.74</v>
      </c>
    </row>
    <row r="333" spans="1:4" ht="25.5">
      <c r="A333" s="625">
        <v>796</v>
      </c>
      <c r="B333" s="626" t="s">
        <v>7073</v>
      </c>
      <c r="C333" s="625" t="s">
        <v>7061</v>
      </c>
      <c r="D333" s="627">
        <v>5.28</v>
      </c>
    </row>
    <row r="334" spans="1:4">
      <c r="A334" s="625">
        <v>797</v>
      </c>
      <c r="B334" s="626" t="s">
        <v>7074</v>
      </c>
      <c r="C334" s="625" t="s">
        <v>7061</v>
      </c>
      <c r="D334" s="627">
        <v>5.36</v>
      </c>
    </row>
    <row r="335" spans="1:4">
      <c r="A335" s="625">
        <v>798</v>
      </c>
      <c r="B335" s="626" t="s">
        <v>7075</v>
      </c>
      <c r="C335" s="625" t="s">
        <v>7061</v>
      </c>
      <c r="D335" s="627">
        <v>0.78</v>
      </c>
    </row>
    <row r="336" spans="1:4">
      <c r="A336" s="625">
        <v>799</v>
      </c>
      <c r="B336" s="626" t="s">
        <v>7076</v>
      </c>
      <c r="C336" s="625" t="s">
        <v>7061</v>
      </c>
      <c r="D336" s="627">
        <v>2.42</v>
      </c>
    </row>
    <row r="337" spans="1:4" ht="25.5">
      <c r="A337" s="625">
        <v>801</v>
      </c>
      <c r="B337" s="626" t="s">
        <v>7077</v>
      </c>
      <c r="C337" s="625" t="s">
        <v>7061</v>
      </c>
      <c r="D337" s="627">
        <v>2.62</v>
      </c>
    </row>
    <row r="338" spans="1:4">
      <c r="A338" s="625">
        <v>802</v>
      </c>
      <c r="B338" s="626" t="s">
        <v>7078</v>
      </c>
      <c r="C338" s="625" t="s">
        <v>7061</v>
      </c>
      <c r="D338" s="627">
        <v>8.25</v>
      </c>
    </row>
    <row r="339" spans="1:4" ht="25.5">
      <c r="A339" s="625">
        <v>803</v>
      </c>
      <c r="B339" s="626" t="s">
        <v>7079</v>
      </c>
      <c r="C339" s="625" t="s">
        <v>7061</v>
      </c>
      <c r="D339" s="627">
        <v>8.6</v>
      </c>
    </row>
    <row r="340" spans="1:4" ht="25.5">
      <c r="A340" s="625">
        <v>804</v>
      </c>
      <c r="B340" s="626" t="s">
        <v>7080</v>
      </c>
      <c r="C340" s="625" t="s">
        <v>7061</v>
      </c>
      <c r="D340" s="627">
        <v>7.82</v>
      </c>
    </row>
    <row r="341" spans="1:4" ht="38.25">
      <c r="A341" s="625">
        <v>812</v>
      </c>
      <c r="B341" s="626" t="s">
        <v>465</v>
      </c>
      <c r="C341" s="625" t="s">
        <v>7061</v>
      </c>
      <c r="D341" s="627">
        <v>1.68</v>
      </c>
    </row>
    <row r="342" spans="1:4" ht="38.25">
      <c r="A342" s="625">
        <v>813</v>
      </c>
      <c r="B342" s="626" t="s">
        <v>466</v>
      </c>
      <c r="C342" s="625" t="s">
        <v>7061</v>
      </c>
      <c r="D342" s="627">
        <v>3.77</v>
      </c>
    </row>
    <row r="343" spans="1:4" ht="38.25">
      <c r="A343" s="625">
        <v>814</v>
      </c>
      <c r="B343" s="626" t="s">
        <v>467</v>
      </c>
      <c r="C343" s="625" t="s">
        <v>7061</v>
      </c>
      <c r="D343" s="627">
        <v>8.8000000000000007</v>
      </c>
    </row>
    <row r="344" spans="1:4" ht="38.25">
      <c r="A344" s="625">
        <v>815</v>
      </c>
      <c r="B344" s="626" t="s">
        <v>468</v>
      </c>
      <c r="C344" s="625" t="s">
        <v>7061</v>
      </c>
      <c r="D344" s="627">
        <v>9.0299999999999994</v>
      </c>
    </row>
    <row r="345" spans="1:4" ht="38.25">
      <c r="A345" s="625">
        <v>816</v>
      </c>
      <c r="B345" s="626" t="s">
        <v>469</v>
      </c>
      <c r="C345" s="625" t="s">
        <v>7061</v>
      </c>
      <c r="D345" s="627">
        <v>7.06</v>
      </c>
    </row>
    <row r="346" spans="1:4" ht="38.25">
      <c r="A346" s="625">
        <v>817</v>
      </c>
      <c r="B346" s="626" t="s">
        <v>470</v>
      </c>
      <c r="C346" s="625" t="s">
        <v>7061</v>
      </c>
      <c r="D346" s="627">
        <v>17.09</v>
      </c>
    </row>
    <row r="347" spans="1:4" ht="38.25">
      <c r="A347" s="625">
        <v>818</v>
      </c>
      <c r="B347" s="626" t="s">
        <v>471</v>
      </c>
      <c r="C347" s="625" t="s">
        <v>7061</v>
      </c>
      <c r="D347" s="627">
        <v>5.57</v>
      </c>
    </row>
    <row r="348" spans="1:4" ht="38.25">
      <c r="A348" s="625">
        <v>819</v>
      </c>
      <c r="B348" s="626" t="s">
        <v>472</v>
      </c>
      <c r="C348" s="625" t="s">
        <v>7061</v>
      </c>
      <c r="D348" s="627">
        <v>2.97</v>
      </c>
    </row>
    <row r="349" spans="1:4" ht="38.25">
      <c r="A349" s="625">
        <v>820</v>
      </c>
      <c r="B349" s="626" t="s">
        <v>473</v>
      </c>
      <c r="C349" s="625" t="s">
        <v>7061</v>
      </c>
      <c r="D349" s="627">
        <v>4.12</v>
      </c>
    </row>
    <row r="350" spans="1:4" ht="38.25">
      <c r="A350" s="625">
        <v>821</v>
      </c>
      <c r="B350" s="626" t="s">
        <v>474</v>
      </c>
      <c r="C350" s="625" t="s">
        <v>7061</v>
      </c>
      <c r="D350" s="627">
        <v>12.5</v>
      </c>
    </row>
    <row r="351" spans="1:4" ht="38.25">
      <c r="A351" s="625">
        <v>822</v>
      </c>
      <c r="B351" s="626" t="s">
        <v>475</v>
      </c>
      <c r="C351" s="625" t="s">
        <v>7061</v>
      </c>
      <c r="D351" s="627">
        <v>10.45</v>
      </c>
    </row>
    <row r="352" spans="1:4" ht="38.25">
      <c r="A352" s="625">
        <v>823</v>
      </c>
      <c r="B352" s="626" t="s">
        <v>476</v>
      </c>
      <c r="C352" s="625" t="s">
        <v>7061</v>
      </c>
      <c r="D352" s="627">
        <v>13.77</v>
      </c>
    </row>
    <row r="353" spans="1:4" ht="38.25">
      <c r="A353" s="625">
        <v>825</v>
      </c>
      <c r="B353" s="626" t="s">
        <v>477</v>
      </c>
      <c r="C353" s="625" t="s">
        <v>7061</v>
      </c>
      <c r="D353" s="627">
        <v>3.09</v>
      </c>
    </row>
    <row r="354" spans="1:4" ht="38.25">
      <c r="A354" s="625">
        <v>826</v>
      </c>
      <c r="B354" s="626" t="s">
        <v>478</v>
      </c>
      <c r="C354" s="625" t="s">
        <v>7061</v>
      </c>
      <c r="D354" s="627">
        <v>33.08</v>
      </c>
    </row>
    <row r="355" spans="1:4" ht="38.25">
      <c r="A355" s="625">
        <v>827</v>
      </c>
      <c r="B355" s="626" t="s">
        <v>479</v>
      </c>
      <c r="C355" s="625" t="s">
        <v>7061</v>
      </c>
      <c r="D355" s="627">
        <v>27.89</v>
      </c>
    </row>
    <row r="356" spans="1:4" ht="38.25">
      <c r="A356" s="625">
        <v>828</v>
      </c>
      <c r="B356" s="626" t="s">
        <v>480</v>
      </c>
      <c r="C356" s="625" t="s">
        <v>7061</v>
      </c>
      <c r="D356" s="627">
        <v>0.41</v>
      </c>
    </row>
    <row r="357" spans="1:4" ht="38.25">
      <c r="A357" s="625">
        <v>829</v>
      </c>
      <c r="B357" s="626" t="s">
        <v>481</v>
      </c>
      <c r="C357" s="625" t="s">
        <v>7061</v>
      </c>
      <c r="D357" s="627">
        <v>0.79</v>
      </c>
    </row>
    <row r="358" spans="1:4" ht="38.25">
      <c r="A358" s="625">
        <v>830</v>
      </c>
      <c r="B358" s="626" t="s">
        <v>482</v>
      </c>
      <c r="C358" s="625" t="s">
        <v>7061</v>
      </c>
      <c r="D358" s="627">
        <v>11.11</v>
      </c>
    </row>
    <row r="359" spans="1:4" ht="38.25">
      <c r="A359" s="625">
        <v>831</v>
      </c>
      <c r="B359" s="626" t="s">
        <v>483</v>
      </c>
      <c r="C359" s="625" t="s">
        <v>7061</v>
      </c>
      <c r="D359" s="627">
        <v>56.5</v>
      </c>
    </row>
    <row r="360" spans="1:4" ht="38.25">
      <c r="A360" s="625">
        <v>832</v>
      </c>
      <c r="B360" s="626" t="s">
        <v>484</v>
      </c>
      <c r="C360" s="625" t="s">
        <v>7061</v>
      </c>
      <c r="D360" s="627">
        <v>1.78</v>
      </c>
    </row>
    <row r="361" spans="1:4" ht="38.25">
      <c r="A361" s="625">
        <v>833</v>
      </c>
      <c r="B361" s="626" t="s">
        <v>485</v>
      </c>
      <c r="C361" s="625" t="s">
        <v>7061</v>
      </c>
      <c r="D361" s="627">
        <v>2.61</v>
      </c>
    </row>
    <row r="362" spans="1:4" ht="38.25">
      <c r="A362" s="625">
        <v>834</v>
      </c>
      <c r="B362" s="626" t="s">
        <v>486</v>
      </c>
      <c r="C362" s="625" t="s">
        <v>7061</v>
      </c>
      <c r="D362" s="627">
        <v>2.88</v>
      </c>
    </row>
    <row r="363" spans="1:4" ht="25.5">
      <c r="A363" s="625">
        <v>841</v>
      </c>
      <c r="B363" s="626" t="s">
        <v>487</v>
      </c>
      <c r="C363" s="625" t="s">
        <v>7058</v>
      </c>
      <c r="D363" s="627">
        <v>21.77</v>
      </c>
    </row>
    <row r="364" spans="1:4" ht="25.5">
      <c r="A364" s="625">
        <v>842</v>
      </c>
      <c r="B364" s="626" t="s">
        <v>488</v>
      </c>
      <c r="C364" s="625" t="s">
        <v>7058</v>
      </c>
      <c r="D364" s="627">
        <v>26.85</v>
      </c>
    </row>
    <row r="365" spans="1:4">
      <c r="A365" s="625">
        <v>857</v>
      </c>
      <c r="B365" s="626" t="s">
        <v>489</v>
      </c>
      <c r="C365" s="625" t="s">
        <v>7065</v>
      </c>
      <c r="D365" s="627">
        <v>6.98</v>
      </c>
    </row>
    <row r="366" spans="1:4">
      <c r="A366" s="625">
        <v>862</v>
      </c>
      <c r="B366" s="626" t="s">
        <v>490</v>
      </c>
      <c r="C366" s="625" t="s">
        <v>7065</v>
      </c>
      <c r="D366" s="627">
        <v>4.38</v>
      </c>
    </row>
    <row r="367" spans="1:4">
      <c r="A367" s="625">
        <v>863</v>
      </c>
      <c r="B367" s="626" t="s">
        <v>491</v>
      </c>
      <c r="C367" s="625" t="s">
        <v>7065</v>
      </c>
      <c r="D367" s="627">
        <v>14.89</v>
      </c>
    </row>
    <row r="368" spans="1:4">
      <c r="A368" s="625">
        <v>864</v>
      </c>
      <c r="B368" s="626" t="s">
        <v>492</v>
      </c>
      <c r="C368" s="625" t="s">
        <v>7065</v>
      </c>
      <c r="D368" s="627">
        <v>29.22</v>
      </c>
    </row>
    <row r="369" spans="1:4">
      <c r="A369" s="625">
        <v>865</v>
      </c>
      <c r="B369" s="626" t="s">
        <v>493</v>
      </c>
      <c r="C369" s="625" t="s">
        <v>7065</v>
      </c>
      <c r="D369" s="627">
        <v>41.16</v>
      </c>
    </row>
    <row r="370" spans="1:4">
      <c r="A370" s="625">
        <v>866</v>
      </c>
      <c r="B370" s="626" t="s">
        <v>494</v>
      </c>
      <c r="C370" s="625" t="s">
        <v>7065</v>
      </c>
      <c r="D370" s="627">
        <v>53.91</v>
      </c>
    </row>
    <row r="371" spans="1:4">
      <c r="A371" s="625">
        <v>867</v>
      </c>
      <c r="B371" s="626" t="s">
        <v>167</v>
      </c>
      <c r="C371" s="625" t="s">
        <v>7065</v>
      </c>
      <c r="D371" s="627">
        <v>20.74</v>
      </c>
    </row>
    <row r="372" spans="1:4">
      <c r="A372" s="625">
        <v>868</v>
      </c>
      <c r="B372" s="626" t="s">
        <v>495</v>
      </c>
      <c r="C372" s="625" t="s">
        <v>7065</v>
      </c>
      <c r="D372" s="627">
        <v>10.78</v>
      </c>
    </row>
    <row r="373" spans="1:4">
      <c r="A373" s="625">
        <v>870</v>
      </c>
      <c r="B373" s="626" t="s">
        <v>496</v>
      </c>
      <c r="C373" s="625" t="s">
        <v>7065</v>
      </c>
      <c r="D373" s="627">
        <v>142.07</v>
      </c>
    </row>
    <row r="374" spans="1:4" ht="63.75">
      <c r="A374" s="625">
        <v>873</v>
      </c>
      <c r="B374" s="626" t="s">
        <v>497</v>
      </c>
      <c r="C374" s="625" t="s">
        <v>7065</v>
      </c>
      <c r="D374" s="627">
        <v>70.77</v>
      </c>
    </row>
    <row r="375" spans="1:4" ht="63.75">
      <c r="A375" s="625">
        <v>874</v>
      </c>
      <c r="B375" s="626" t="s">
        <v>498</v>
      </c>
      <c r="C375" s="625" t="s">
        <v>7065</v>
      </c>
      <c r="D375" s="627">
        <v>83.99</v>
      </c>
    </row>
    <row r="376" spans="1:4" ht="63.75">
      <c r="A376" s="625">
        <v>875</v>
      </c>
      <c r="B376" s="626" t="s">
        <v>499</v>
      </c>
      <c r="C376" s="625" t="s">
        <v>7065</v>
      </c>
      <c r="D376" s="627">
        <v>100.2</v>
      </c>
    </row>
    <row r="377" spans="1:4" ht="63.75">
      <c r="A377" s="625">
        <v>876</v>
      </c>
      <c r="B377" s="626" t="s">
        <v>500</v>
      </c>
      <c r="C377" s="625" t="s">
        <v>7065</v>
      </c>
      <c r="D377" s="627">
        <v>105.38</v>
      </c>
    </row>
    <row r="378" spans="1:4" ht="63.75">
      <c r="A378" s="625">
        <v>877</v>
      </c>
      <c r="B378" s="626" t="s">
        <v>501</v>
      </c>
      <c r="C378" s="625" t="s">
        <v>7065</v>
      </c>
      <c r="D378" s="627">
        <v>123.88</v>
      </c>
    </row>
    <row r="379" spans="1:4" ht="63.75">
      <c r="A379" s="625">
        <v>878</v>
      </c>
      <c r="B379" s="626" t="s">
        <v>502</v>
      </c>
      <c r="C379" s="625" t="s">
        <v>7065</v>
      </c>
      <c r="D379" s="627">
        <v>167.83</v>
      </c>
    </row>
    <row r="380" spans="1:4" ht="63.75">
      <c r="A380" s="625">
        <v>879</v>
      </c>
      <c r="B380" s="626" t="s">
        <v>503</v>
      </c>
      <c r="C380" s="625" t="s">
        <v>7065</v>
      </c>
      <c r="D380" s="627">
        <v>197.81</v>
      </c>
    </row>
    <row r="381" spans="1:4" ht="63.75">
      <c r="A381" s="625">
        <v>880</v>
      </c>
      <c r="B381" s="626" t="s">
        <v>504</v>
      </c>
      <c r="C381" s="625" t="s">
        <v>7065</v>
      </c>
      <c r="D381" s="627">
        <v>232.75</v>
      </c>
    </row>
    <row r="382" spans="1:4" ht="63.75">
      <c r="A382" s="625">
        <v>881</v>
      </c>
      <c r="B382" s="626" t="s">
        <v>6379</v>
      </c>
      <c r="C382" s="625" t="s">
        <v>7065</v>
      </c>
      <c r="D382" s="627">
        <v>318.13</v>
      </c>
    </row>
    <row r="383" spans="1:4" ht="63.75">
      <c r="A383" s="625">
        <v>882</v>
      </c>
      <c r="B383" s="626" t="s">
        <v>505</v>
      </c>
      <c r="C383" s="625" t="s">
        <v>7065</v>
      </c>
      <c r="D383" s="627">
        <v>134.99</v>
      </c>
    </row>
    <row r="384" spans="1:4">
      <c r="A384" s="625">
        <v>891</v>
      </c>
      <c r="B384" s="626" t="s">
        <v>506</v>
      </c>
      <c r="C384" s="625" t="s">
        <v>7065</v>
      </c>
      <c r="D384" s="627">
        <v>238.6</v>
      </c>
    </row>
    <row r="385" spans="1:4">
      <c r="A385" s="625">
        <v>892</v>
      </c>
      <c r="B385" s="626" t="s">
        <v>507</v>
      </c>
      <c r="C385" s="625" t="s">
        <v>7065</v>
      </c>
      <c r="D385" s="627">
        <v>68.56</v>
      </c>
    </row>
    <row r="386" spans="1:4" ht="25.5">
      <c r="A386" s="625">
        <v>901</v>
      </c>
      <c r="B386" s="626" t="s">
        <v>508</v>
      </c>
      <c r="C386" s="625" t="s">
        <v>7065</v>
      </c>
      <c r="D386" s="627">
        <v>41.23</v>
      </c>
    </row>
    <row r="387" spans="1:4" ht="25.5">
      <c r="A387" s="625">
        <v>902</v>
      </c>
      <c r="B387" s="626" t="s">
        <v>509</v>
      </c>
      <c r="C387" s="625" t="s">
        <v>7065</v>
      </c>
      <c r="D387" s="627">
        <v>65.08</v>
      </c>
    </row>
    <row r="388" spans="1:4" ht="25.5">
      <c r="A388" s="625">
        <v>903</v>
      </c>
      <c r="B388" s="626" t="s">
        <v>510</v>
      </c>
      <c r="C388" s="625" t="s">
        <v>7065</v>
      </c>
      <c r="D388" s="627">
        <v>79.680000000000007</v>
      </c>
    </row>
    <row r="389" spans="1:4" ht="25.5">
      <c r="A389" s="625">
        <v>911</v>
      </c>
      <c r="B389" s="626" t="s">
        <v>511</v>
      </c>
      <c r="C389" s="625" t="s">
        <v>7065</v>
      </c>
      <c r="D389" s="627">
        <v>37.72</v>
      </c>
    </row>
    <row r="390" spans="1:4" ht="25.5">
      <c r="A390" s="625">
        <v>912</v>
      </c>
      <c r="B390" s="626" t="s">
        <v>512</v>
      </c>
      <c r="C390" s="625" t="s">
        <v>7065</v>
      </c>
      <c r="D390" s="627">
        <v>43.84</v>
      </c>
    </row>
    <row r="391" spans="1:4" ht="25.5">
      <c r="A391" s="625">
        <v>913</v>
      </c>
      <c r="B391" s="626" t="s">
        <v>513</v>
      </c>
      <c r="C391" s="625" t="s">
        <v>7065</v>
      </c>
      <c r="D391" s="627">
        <v>70.41</v>
      </c>
    </row>
    <row r="392" spans="1:4" ht="25.5">
      <c r="A392" s="625">
        <v>914</v>
      </c>
      <c r="B392" s="626" t="s">
        <v>514</v>
      </c>
      <c r="C392" s="625" t="s">
        <v>7065</v>
      </c>
      <c r="D392" s="627">
        <v>86.35</v>
      </c>
    </row>
    <row r="393" spans="1:4" ht="25.5">
      <c r="A393" s="625">
        <v>925</v>
      </c>
      <c r="B393" s="626" t="s">
        <v>515</v>
      </c>
      <c r="C393" s="625" t="s">
        <v>7065</v>
      </c>
      <c r="D393" s="627">
        <v>34.869999999999997</v>
      </c>
    </row>
    <row r="394" spans="1:4" ht="25.5">
      <c r="A394" s="625">
        <v>926</v>
      </c>
      <c r="B394" s="626" t="s">
        <v>516</v>
      </c>
      <c r="C394" s="625" t="s">
        <v>7065</v>
      </c>
      <c r="D394" s="627">
        <v>43.57</v>
      </c>
    </row>
    <row r="395" spans="1:4" ht="25.5">
      <c r="A395" s="625">
        <v>927</v>
      </c>
      <c r="B395" s="626" t="s">
        <v>517</v>
      </c>
      <c r="C395" s="625" t="s">
        <v>7065</v>
      </c>
      <c r="D395" s="627">
        <v>63.08</v>
      </c>
    </row>
    <row r="396" spans="1:4" ht="38.25">
      <c r="A396" s="625">
        <v>935</v>
      </c>
      <c r="B396" s="626" t="s">
        <v>518</v>
      </c>
      <c r="C396" s="625" t="s">
        <v>7065</v>
      </c>
      <c r="D396" s="627">
        <v>1.32</v>
      </c>
    </row>
    <row r="397" spans="1:4" ht="38.25">
      <c r="A397" s="625">
        <v>936</v>
      </c>
      <c r="B397" s="626" t="s">
        <v>7081</v>
      </c>
      <c r="C397" s="625" t="s">
        <v>7065</v>
      </c>
      <c r="D397" s="627">
        <v>1.73</v>
      </c>
    </row>
    <row r="398" spans="1:4" ht="38.25">
      <c r="A398" s="625">
        <v>937</v>
      </c>
      <c r="B398" s="626" t="s">
        <v>519</v>
      </c>
      <c r="C398" s="625" t="s">
        <v>7065</v>
      </c>
      <c r="D398" s="627">
        <v>4.12</v>
      </c>
    </row>
    <row r="399" spans="1:4" ht="38.25">
      <c r="A399" s="625">
        <v>938</v>
      </c>
      <c r="B399" s="626" t="s">
        <v>520</v>
      </c>
      <c r="C399" s="625" t="s">
        <v>7065</v>
      </c>
      <c r="D399" s="627">
        <v>0.66</v>
      </c>
    </row>
    <row r="400" spans="1:4" ht="38.25">
      <c r="A400" s="625">
        <v>939</v>
      </c>
      <c r="B400" s="626" t="s">
        <v>521</v>
      </c>
      <c r="C400" s="625" t="s">
        <v>7065</v>
      </c>
      <c r="D400" s="627">
        <v>1.06</v>
      </c>
    </row>
    <row r="401" spans="1:4" ht="38.25">
      <c r="A401" s="625">
        <v>940</v>
      </c>
      <c r="B401" s="626" t="s">
        <v>522</v>
      </c>
      <c r="C401" s="625" t="s">
        <v>7065</v>
      </c>
      <c r="D401" s="627">
        <v>2.52</v>
      </c>
    </row>
    <row r="402" spans="1:4" ht="38.25">
      <c r="A402" s="625">
        <v>944</v>
      </c>
      <c r="B402" s="626" t="s">
        <v>523</v>
      </c>
      <c r="C402" s="625" t="s">
        <v>7065</v>
      </c>
      <c r="D402" s="627">
        <v>1.82</v>
      </c>
    </row>
    <row r="403" spans="1:4" ht="25.5">
      <c r="A403" s="625">
        <v>945</v>
      </c>
      <c r="B403" s="626" t="s">
        <v>524</v>
      </c>
      <c r="C403" s="625" t="s">
        <v>7065</v>
      </c>
      <c r="D403" s="627">
        <v>84.29</v>
      </c>
    </row>
    <row r="404" spans="1:4" ht="25.5">
      <c r="A404" s="625">
        <v>946</v>
      </c>
      <c r="B404" s="626" t="s">
        <v>525</v>
      </c>
      <c r="C404" s="625" t="s">
        <v>7065</v>
      </c>
      <c r="D404" s="627">
        <v>58.83</v>
      </c>
    </row>
    <row r="405" spans="1:4" ht="25.5">
      <c r="A405" s="625">
        <v>947</v>
      </c>
      <c r="B405" s="626" t="s">
        <v>526</v>
      </c>
      <c r="C405" s="625" t="s">
        <v>7065</v>
      </c>
      <c r="D405" s="627">
        <v>25.94</v>
      </c>
    </row>
    <row r="406" spans="1:4" ht="25.5">
      <c r="A406" s="625">
        <v>948</v>
      </c>
      <c r="B406" s="626" t="s">
        <v>527</v>
      </c>
      <c r="C406" s="625" t="s">
        <v>7065</v>
      </c>
      <c r="D406" s="627">
        <v>25.5</v>
      </c>
    </row>
    <row r="407" spans="1:4" ht="25.5">
      <c r="A407" s="625">
        <v>953</v>
      </c>
      <c r="B407" s="626" t="s">
        <v>528</v>
      </c>
      <c r="C407" s="625" t="s">
        <v>7065</v>
      </c>
      <c r="D407" s="627">
        <v>53.53</v>
      </c>
    </row>
    <row r="408" spans="1:4" ht="25.5">
      <c r="A408" s="625">
        <v>954</v>
      </c>
      <c r="B408" s="626" t="s">
        <v>529</v>
      </c>
      <c r="C408" s="625" t="s">
        <v>7065</v>
      </c>
      <c r="D408" s="627">
        <v>38.520000000000003</v>
      </c>
    </row>
    <row r="409" spans="1:4" ht="25.5">
      <c r="A409" s="625">
        <v>955</v>
      </c>
      <c r="B409" s="626" t="s">
        <v>530</v>
      </c>
      <c r="C409" s="625" t="s">
        <v>7065</v>
      </c>
      <c r="D409" s="627">
        <v>52.32</v>
      </c>
    </row>
    <row r="410" spans="1:4" ht="51">
      <c r="A410" s="625">
        <v>977</v>
      </c>
      <c r="B410" s="626" t="s">
        <v>531</v>
      </c>
      <c r="C410" s="625" t="s">
        <v>7065</v>
      </c>
      <c r="D410" s="627">
        <v>30.75</v>
      </c>
    </row>
    <row r="411" spans="1:4" ht="38.25">
      <c r="A411" s="625">
        <v>979</v>
      </c>
      <c r="B411" s="626" t="s">
        <v>146</v>
      </c>
      <c r="C411" s="625" t="s">
        <v>7065</v>
      </c>
      <c r="D411" s="627">
        <v>6.84</v>
      </c>
    </row>
    <row r="412" spans="1:4" ht="38.25">
      <c r="A412" s="625">
        <v>980</v>
      </c>
      <c r="B412" s="626" t="s">
        <v>532</v>
      </c>
      <c r="C412" s="625" t="s">
        <v>7065</v>
      </c>
      <c r="D412" s="627">
        <v>4.4400000000000004</v>
      </c>
    </row>
    <row r="413" spans="1:4" ht="38.25">
      <c r="A413" s="625">
        <v>981</v>
      </c>
      <c r="B413" s="626" t="s">
        <v>533</v>
      </c>
      <c r="C413" s="625" t="s">
        <v>7065</v>
      </c>
      <c r="D413" s="627">
        <v>1.85</v>
      </c>
    </row>
    <row r="414" spans="1:4" ht="38.25">
      <c r="A414" s="625">
        <v>982</v>
      </c>
      <c r="B414" s="626" t="s">
        <v>534</v>
      </c>
      <c r="C414" s="625" t="s">
        <v>7065</v>
      </c>
      <c r="D414" s="627">
        <v>2.59</v>
      </c>
    </row>
    <row r="415" spans="1:4" ht="38.25">
      <c r="A415" s="625">
        <v>983</v>
      </c>
      <c r="B415" s="626" t="s">
        <v>535</v>
      </c>
      <c r="C415" s="625" t="s">
        <v>7065</v>
      </c>
      <c r="D415" s="627">
        <v>0.62</v>
      </c>
    </row>
    <row r="416" spans="1:4" ht="38.25">
      <c r="A416" s="625">
        <v>984</v>
      </c>
      <c r="B416" s="626" t="s">
        <v>536</v>
      </c>
      <c r="C416" s="625" t="s">
        <v>7065</v>
      </c>
      <c r="D416" s="627">
        <v>1.62</v>
      </c>
    </row>
    <row r="417" spans="1:4" ht="38.25">
      <c r="A417" s="625">
        <v>985</v>
      </c>
      <c r="B417" s="626" t="s">
        <v>537</v>
      </c>
      <c r="C417" s="625" t="s">
        <v>7065</v>
      </c>
      <c r="D417" s="627">
        <v>4.7</v>
      </c>
    </row>
    <row r="418" spans="1:4" ht="38.25">
      <c r="A418" s="625">
        <v>986</v>
      </c>
      <c r="B418" s="626" t="s">
        <v>538</v>
      </c>
      <c r="C418" s="625" t="s">
        <v>7065</v>
      </c>
      <c r="D418" s="627">
        <v>11.25</v>
      </c>
    </row>
    <row r="419" spans="1:4" ht="38.25">
      <c r="A419" s="625">
        <v>987</v>
      </c>
      <c r="B419" s="626" t="s">
        <v>539</v>
      </c>
      <c r="C419" s="625" t="s">
        <v>7065</v>
      </c>
      <c r="D419" s="627">
        <v>15.29</v>
      </c>
    </row>
    <row r="420" spans="1:4" ht="38.25">
      <c r="A420" s="625">
        <v>988</v>
      </c>
      <c r="B420" s="626" t="s">
        <v>540</v>
      </c>
      <c r="C420" s="625" t="s">
        <v>7065</v>
      </c>
      <c r="D420" s="627">
        <v>29.96</v>
      </c>
    </row>
    <row r="421" spans="1:4" ht="38.25">
      <c r="A421" s="625">
        <v>989</v>
      </c>
      <c r="B421" s="626" t="s">
        <v>541</v>
      </c>
      <c r="C421" s="625" t="s">
        <v>7065</v>
      </c>
      <c r="D421" s="627">
        <v>40.590000000000003</v>
      </c>
    </row>
    <row r="422" spans="1:4" ht="38.25">
      <c r="A422" s="625">
        <v>990</v>
      </c>
      <c r="B422" s="626" t="s">
        <v>542</v>
      </c>
      <c r="C422" s="625" t="s">
        <v>7065</v>
      </c>
      <c r="D422" s="627">
        <v>64.42</v>
      </c>
    </row>
    <row r="423" spans="1:4" ht="38.25">
      <c r="A423" s="625">
        <v>991</v>
      </c>
      <c r="B423" s="626" t="s">
        <v>543</v>
      </c>
      <c r="C423" s="625" t="s">
        <v>7065</v>
      </c>
      <c r="D423" s="627">
        <v>104.47</v>
      </c>
    </row>
    <row r="424" spans="1:4" ht="38.25">
      <c r="A424" s="625">
        <v>992</v>
      </c>
      <c r="B424" s="626" t="s">
        <v>544</v>
      </c>
      <c r="C424" s="625" t="s">
        <v>7065</v>
      </c>
      <c r="D424" s="627">
        <v>167.29</v>
      </c>
    </row>
    <row r="425" spans="1:4" ht="51">
      <c r="A425" s="625">
        <v>993</v>
      </c>
      <c r="B425" s="626" t="s">
        <v>545</v>
      </c>
      <c r="C425" s="625" t="s">
        <v>7065</v>
      </c>
      <c r="D425" s="627">
        <v>1.1100000000000001</v>
      </c>
    </row>
    <row r="426" spans="1:4" ht="51">
      <c r="A426" s="625">
        <v>994</v>
      </c>
      <c r="B426" s="626" t="s">
        <v>546</v>
      </c>
      <c r="C426" s="625" t="s">
        <v>7065</v>
      </c>
      <c r="D426" s="627">
        <v>3.02</v>
      </c>
    </row>
    <row r="427" spans="1:4" ht="51">
      <c r="A427" s="625">
        <v>995</v>
      </c>
      <c r="B427" s="626" t="s">
        <v>547</v>
      </c>
      <c r="C427" s="625" t="s">
        <v>7065</v>
      </c>
      <c r="D427" s="627">
        <v>7.42</v>
      </c>
    </row>
    <row r="428" spans="1:4" ht="51">
      <c r="A428" s="625">
        <v>996</v>
      </c>
      <c r="B428" s="626" t="s">
        <v>548</v>
      </c>
      <c r="C428" s="625" t="s">
        <v>7065</v>
      </c>
      <c r="D428" s="627">
        <v>11.3</v>
      </c>
    </row>
    <row r="429" spans="1:4" ht="51">
      <c r="A429" s="625">
        <v>998</v>
      </c>
      <c r="B429" s="626" t="s">
        <v>549</v>
      </c>
      <c r="C429" s="625" t="s">
        <v>7065</v>
      </c>
      <c r="D429" s="627">
        <v>40.85</v>
      </c>
    </row>
    <row r="430" spans="1:4" ht="51">
      <c r="A430" s="625">
        <v>999</v>
      </c>
      <c r="B430" s="626" t="s">
        <v>550</v>
      </c>
      <c r="C430" s="625" t="s">
        <v>7065</v>
      </c>
      <c r="D430" s="627">
        <v>65.89</v>
      </c>
    </row>
    <row r="431" spans="1:4" ht="51">
      <c r="A431" s="625">
        <v>1000</v>
      </c>
      <c r="B431" s="626" t="s">
        <v>551</v>
      </c>
      <c r="C431" s="625" t="s">
        <v>7065</v>
      </c>
      <c r="D431" s="627">
        <v>80.77</v>
      </c>
    </row>
    <row r="432" spans="1:4" ht="51">
      <c r="A432" s="625">
        <v>1001</v>
      </c>
      <c r="B432" s="626" t="s">
        <v>552</v>
      </c>
      <c r="C432" s="625" t="s">
        <v>7065</v>
      </c>
      <c r="D432" s="627">
        <v>133.11000000000001</v>
      </c>
    </row>
    <row r="433" spans="1:4" ht="38.25">
      <c r="A433" s="625">
        <v>1003</v>
      </c>
      <c r="B433" s="626" t="s">
        <v>553</v>
      </c>
      <c r="C433" s="625" t="s">
        <v>7065</v>
      </c>
      <c r="D433" s="627">
        <v>2.38</v>
      </c>
    </row>
    <row r="434" spans="1:4" ht="38.25">
      <c r="A434" s="625">
        <v>1005</v>
      </c>
      <c r="B434" s="626" t="s">
        <v>554</v>
      </c>
      <c r="C434" s="625" t="s">
        <v>7065</v>
      </c>
      <c r="D434" s="627">
        <v>79.06</v>
      </c>
    </row>
    <row r="435" spans="1:4" ht="38.25">
      <c r="A435" s="625">
        <v>1006</v>
      </c>
      <c r="B435" s="626" t="s">
        <v>555</v>
      </c>
      <c r="C435" s="625" t="s">
        <v>7065</v>
      </c>
      <c r="D435" s="627">
        <v>51.62</v>
      </c>
    </row>
    <row r="436" spans="1:4" ht="38.25">
      <c r="A436" s="625">
        <v>1007</v>
      </c>
      <c r="B436" s="626" t="s">
        <v>556</v>
      </c>
      <c r="C436" s="625" t="s">
        <v>7065</v>
      </c>
      <c r="D436" s="627">
        <v>21.69</v>
      </c>
    </row>
    <row r="437" spans="1:4" ht="38.25">
      <c r="A437" s="625">
        <v>1008</v>
      </c>
      <c r="B437" s="626" t="s">
        <v>557</v>
      </c>
      <c r="C437" s="625" t="s">
        <v>7065</v>
      </c>
      <c r="D437" s="627">
        <v>2.7</v>
      </c>
    </row>
    <row r="438" spans="1:4" ht="38.25">
      <c r="A438" s="625">
        <v>1011</v>
      </c>
      <c r="B438" s="626" t="s">
        <v>558</v>
      </c>
      <c r="C438" s="625" t="s">
        <v>7065</v>
      </c>
      <c r="D438" s="627">
        <v>0.41</v>
      </c>
    </row>
    <row r="439" spans="1:4" ht="38.25">
      <c r="A439" s="625">
        <v>1013</v>
      </c>
      <c r="B439" s="626" t="s">
        <v>559</v>
      </c>
      <c r="C439" s="625" t="s">
        <v>7065</v>
      </c>
      <c r="D439" s="627">
        <v>0.65</v>
      </c>
    </row>
    <row r="440" spans="1:4" ht="38.25">
      <c r="A440" s="625">
        <v>1014</v>
      </c>
      <c r="B440" s="626" t="s">
        <v>560</v>
      </c>
      <c r="C440" s="625" t="s">
        <v>7065</v>
      </c>
      <c r="D440" s="627">
        <v>1.03</v>
      </c>
    </row>
    <row r="441" spans="1:4" ht="51">
      <c r="A441" s="625">
        <v>1015</v>
      </c>
      <c r="B441" s="626" t="s">
        <v>561</v>
      </c>
      <c r="C441" s="625" t="s">
        <v>7065</v>
      </c>
      <c r="D441" s="627">
        <v>106.36</v>
      </c>
    </row>
    <row r="442" spans="1:4" ht="51">
      <c r="A442" s="625">
        <v>1017</v>
      </c>
      <c r="B442" s="626" t="s">
        <v>562</v>
      </c>
      <c r="C442" s="625" t="s">
        <v>7065</v>
      </c>
      <c r="D442" s="627">
        <v>53.18</v>
      </c>
    </row>
    <row r="443" spans="1:4" ht="51">
      <c r="A443" s="625">
        <v>1018</v>
      </c>
      <c r="B443" s="626" t="s">
        <v>563</v>
      </c>
      <c r="C443" s="625" t="s">
        <v>7065</v>
      </c>
      <c r="D443" s="627">
        <v>22.2</v>
      </c>
    </row>
    <row r="444" spans="1:4" ht="51">
      <c r="A444" s="625">
        <v>1019</v>
      </c>
      <c r="B444" s="626" t="s">
        <v>564</v>
      </c>
      <c r="C444" s="625" t="s">
        <v>7065</v>
      </c>
      <c r="D444" s="627">
        <v>15.57</v>
      </c>
    </row>
    <row r="445" spans="1:4" ht="51">
      <c r="A445" s="625">
        <v>1020</v>
      </c>
      <c r="B445" s="626" t="s">
        <v>565</v>
      </c>
      <c r="C445" s="625" t="s">
        <v>7065</v>
      </c>
      <c r="D445" s="627">
        <v>4.84</v>
      </c>
    </row>
    <row r="446" spans="1:4" ht="51">
      <c r="A446" s="625">
        <v>1021</v>
      </c>
      <c r="B446" s="626" t="s">
        <v>566</v>
      </c>
      <c r="C446" s="625" t="s">
        <v>7065</v>
      </c>
      <c r="D446" s="627">
        <v>2.21</v>
      </c>
    </row>
    <row r="447" spans="1:4" ht="51">
      <c r="A447" s="625">
        <v>1022</v>
      </c>
      <c r="B447" s="626" t="s">
        <v>567</v>
      </c>
      <c r="C447" s="625" t="s">
        <v>7065</v>
      </c>
      <c r="D447" s="627">
        <v>1.54</v>
      </c>
    </row>
    <row r="448" spans="1:4" ht="38.25">
      <c r="A448" s="625">
        <v>1024</v>
      </c>
      <c r="B448" s="626" t="s">
        <v>568</v>
      </c>
      <c r="C448" s="625" t="s">
        <v>7065</v>
      </c>
      <c r="D448" s="627">
        <v>129.30000000000001</v>
      </c>
    </row>
    <row r="449" spans="1:4" ht="38.25">
      <c r="A449" s="625">
        <v>1030</v>
      </c>
      <c r="B449" s="626" t="s">
        <v>569</v>
      </c>
      <c r="C449" s="625" t="s">
        <v>7061</v>
      </c>
      <c r="D449" s="627">
        <v>28.75</v>
      </c>
    </row>
    <row r="450" spans="1:4" ht="25.5">
      <c r="A450" s="625">
        <v>1031</v>
      </c>
      <c r="B450" s="626" t="s">
        <v>570</v>
      </c>
      <c r="C450" s="625" t="s">
        <v>7061</v>
      </c>
      <c r="D450" s="627">
        <v>8.7100000000000009</v>
      </c>
    </row>
    <row r="451" spans="1:4" ht="63.75">
      <c r="A451" s="625">
        <v>1049</v>
      </c>
      <c r="B451" s="626" t="s">
        <v>571</v>
      </c>
      <c r="C451" s="625" t="s">
        <v>7061</v>
      </c>
      <c r="D451" s="627">
        <v>4.75</v>
      </c>
    </row>
    <row r="452" spans="1:4" ht="63.75">
      <c r="A452" s="625">
        <v>1050</v>
      </c>
      <c r="B452" s="626" t="s">
        <v>572</v>
      </c>
      <c r="C452" s="625" t="s">
        <v>7061</v>
      </c>
      <c r="D452" s="627">
        <v>2.4900000000000002</v>
      </c>
    </row>
    <row r="453" spans="1:4" ht="63.75">
      <c r="A453" s="625">
        <v>1051</v>
      </c>
      <c r="B453" s="626" t="s">
        <v>573</v>
      </c>
      <c r="C453" s="625" t="s">
        <v>7061</v>
      </c>
      <c r="D453" s="627">
        <v>34</v>
      </c>
    </row>
    <row r="454" spans="1:4" ht="38.25">
      <c r="A454" s="625">
        <v>1062</v>
      </c>
      <c r="B454" s="626" t="s">
        <v>574</v>
      </c>
      <c r="C454" s="625" t="s">
        <v>7061</v>
      </c>
      <c r="D454" s="627">
        <v>147.84</v>
      </c>
    </row>
    <row r="455" spans="1:4" ht="51">
      <c r="A455" s="625">
        <v>1068</v>
      </c>
      <c r="B455" s="626" t="s">
        <v>575</v>
      </c>
      <c r="C455" s="625" t="s">
        <v>7061</v>
      </c>
      <c r="D455" s="628">
        <v>1982.69</v>
      </c>
    </row>
    <row r="456" spans="1:4" ht="25.5">
      <c r="A456" s="625">
        <v>1079</v>
      </c>
      <c r="B456" s="626" t="s">
        <v>6186</v>
      </c>
      <c r="C456" s="625" t="s">
        <v>7061</v>
      </c>
      <c r="D456" s="627">
        <v>13.25</v>
      </c>
    </row>
    <row r="457" spans="1:4" ht="25.5">
      <c r="A457" s="625">
        <v>1082</v>
      </c>
      <c r="B457" s="626" t="s">
        <v>576</v>
      </c>
      <c r="C457" s="625" t="s">
        <v>7061</v>
      </c>
      <c r="D457" s="627">
        <v>83.33</v>
      </c>
    </row>
    <row r="458" spans="1:4" ht="25.5">
      <c r="A458" s="625">
        <v>1086</v>
      </c>
      <c r="B458" s="626" t="s">
        <v>6187</v>
      </c>
      <c r="C458" s="625" t="s">
        <v>7061</v>
      </c>
      <c r="D458" s="627">
        <v>12.82</v>
      </c>
    </row>
    <row r="459" spans="1:4" ht="25.5">
      <c r="A459" s="625">
        <v>1087</v>
      </c>
      <c r="B459" s="626" t="s">
        <v>6188</v>
      </c>
      <c r="C459" s="625" t="s">
        <v>7061</v>
      </c>
      <c r="D459" s="627">
        <v>12.2</v>
      </c>
    </row>
    <row r="460" spans="1:4" ht="25.5">
      <c r="A460" s="625">
        <v>1088</v>
      </c>
      <c r="B460" s="626" t="s">
        <v>6189</v>
      </c>
      <c r="C460" s="625" t="s">
        <v>7061</v>
      </c>
      <c r="D460" s="627">
        <v>9.76</v>
      </c>
    </row>
    <row r="461" spans="1:4" ht="38.25">
      <c r="A461" s="625">
        <v>1090</v>
      </c>
      <c r="B461" s="626" t="s">
        <v>577</v>
      </c>
      <c r="C461" s="625" t="s">
        <v>7061</v>
      </c>
      <c r="D461" s="627">
        <v>32.200000000000003</v>
      </c>
    </row>
    <row r="462" spans="1:4" ht="38.25">
      <c r="A462" s="625">
        <v>1091</v>
      </c>
      <c r="B462" s="626" t="s">
        <v>578</v>
      </c>
      <c r="C462" s="625" t="s">
        <v>7061</v>
      </c>
      <c r="D462" s="627">
        <v>16.739999999999998</v>
      </c>
    </row>
    <row r="463" spans="1:4" ht="38.25">
      <c r="A463" s="625">
        <v>1092</v>
      </c>
      <c r="B463" s="626" t="s">
        <v>579</v>
      </c>
      <c r="C463" s="625" t="s">
        <v>7061</v>
      </c>
      <c r="D463" s="627">
        <v>19.260000000000002</v>
      </c>
    </row>
    <row r="464" spans="1:4" ht="38.25">
      <c r="A464" s="625">
        <v>1093</v>
      </c>
      <c r="B464" s="626" t="s">
        <v>580</v>
      </c>
      <c r="C464" s="625" t="s">
        <v>7061</v>
      </c>
      <c r="D464" s="627">
        <v>44.97</v>
      </c>
    </row>
    <row r="465" spans="1:4" ht="38.25">
      <c r="A465" s="625">
        <v>1094</v>
      </c>
      <c r="B465" s="626" t="s">
        <v>581</v>
      </c>
      <c r="C465" s="625" t="s">
        <v>7061</v>
      </c>
      <c r="D465" s="627">
        <v>11.71</v>
      </c>
    </row>
    <row r="466" spans="1:4" ht="38.25">
      <c r="A466" s="625">
        <v>1095</v>
      </c>
      <c r="B466" s="626" t="s">
        <v>582</v>
      </c>
      <c r="C466" s="625" t="s">
        <v>7061</v>
      </c>
      <c r="D466" s="627">
        <v>24.89</v>
      </c>
    </row>
    <row r="467" spans="1:4" ht="38.25">
      <c r="A467" s="625">
        <v>1096</v>
      </c>
      <c r="B467" s="626" t="s">
        <v>583</v>
      </c>
      <c r="C467" s="625" t="s">
        <v>7061</v>
      </c>
      <c r="D467" s="627">
        <v>57.95</v>
      </c>
    </row>
    <row r="468" spans="1:4" ht="38.25">
      <c r="A468" s="625">
        <v>1097</v>
      </c>
      <c r="B468" s="626" t="s">
        <v>6878</v>
      </c>
      <c r="C468" s="625" t="s">
        <v>7061</v>
      </c>
      <c r="D468" s="627">
        <v>49.19</v>
      </c>
    </row>
    <row r="469" spans="1:4" ht="63.75">
      <c r="A469" s="625">
        <v>1098</v>
      </c>
      <c r="B469" s="626" t="s">
        <v>584</v>
      </c>
      <c r="C469" s="625" t="s">
        <v>7061</v>
      </c>
      <c r="D469" s="627">
        <v>1.94</v>
      </c>
    </row>
    <row r="470" spans="1:4" ht="63.75">
      <c r="A470" s="625">
        <v>1099</v>
      </c>
      <c r="B470" s="626" t="s">
        <v>585</v>
      </c>
      <c r="C470" s="625" t="s">
        <v>7061</v>
      </c>
      <c r="D470" s="627">
        <v>3.64</v>
      </c>
    </row>
    <row r="471" spans="1:4" ht="63.75">
      <c r="A471" s="625">
        <v>1100</v>
      </c>
      <c r="B471" s="626" t="s">
        <v>7082</v>
      </c>
      <c r="C471" s="625" t="s">
        <v>7061</v>
      </c>
      <c r="D471" s="627">
        <v>8.09</v>
      </c>
    </row>
    <row r="472" spans="1:4" ht="63.75">
      <c r="A472" s="625">
        <v>1101</v>
      </c>
      <c r="B472" s="626" t="s">
        <v>586</v>
      </c>
      <c r="C472" s="625" t="s">
        <v>7061</v>
      </c>
      <c r="D472" s="627">
        <v>15.69</v>
      </c>
    </row>
    <row r="473" spans="1:4" ht="63.75">
      <c r="A473" s="625">
        <v>1102</v>
      </c>
      <c r="B473" s="626" t="s">
        <v>587</v>
      </c>
      <c r="C473" s="625" t="s">
        <v>7061</v>
      </c>
      <c r="D473" s="627">
        <v>23.39</v>
      </c>
    </row>
    <row r="474" spans="1:4">
      <c r="A474" s="625">
        <v>1106</v>
      </c>
      <c r="B474" s="626" t="s">
        <v>588</v>
      </c>
      <c r="C474" s="625" t="s">
        <v>7058</v>
      </c>
      <c r="D474" s="627">
        <v>0.56000000000000005</v>
      </c>
    </row>
    <row r="475" spans="1:4" ht="25.5">
      <c r="A475" s="625">
        <v>1107</v>
      </c>
      <c r="B475" s="626" t="s">
        <v>589</v>
      </c>
      <c r="C475" s="625" t="s">
        <v>7058</v>
      </c>
      <c r="D475" s="627">
        <v>0.64</v>
      </c>
    </row>
    <row r="476" spans="1:4" ht="25.5">
      <c r="A476" s="625">
        <v>1108</v>
      </c>
      <c r="B476" s="626" t="s">
        <v>590</v>
      </c>
      <c r="C476" s="625" t="s">
        <v>7065</v>
      </c>
      <c r="D476" s="627">
        <v>26.36</v>
      </c>
    </row>
    <row r="477" spans="1:4" ht="25.5">
      <c r="A477" s="625">
        <v>1109</v>
      </c>
      <c r="B477" s="626" t="s">
        <v>591</v>
      </c>
      <c r="C477" s="625" t="s">
        <v>7065</v>
      </c>
      <c r="D477" s="627">
        <v>26.23</v>
      </c>
    </row>
    <row r="478" spans="1:4" ht="25.5">
      <c r="A478" s="625">
        <v>1110</v>
      </c>
      <c r="B478" s="626" t="s">
        <v>592</v>
      </c>
      <c r="C478" s="625" t="s">
        <v>7065</v>
      </c>
      <c r="D478" s="627">
        <v>39.340000000000003</v>
      </c>
    </row>
    <row r="479" spans="1:4" ht="25.5">
      <c r="A479" s="625">
        <v>1113</v>
      </c>
      <c r="B479" s="626" t="s">
        <v>593</v>
      </c>
      <c r="C479" s="625" t="s">
        <v>7065</v>
      </c>
      <c r="D479" s="627">
        <v>26.23</v>
      </c>
    </row>
    <row r="480" spans="1:4" ht="25.5">
      <c r="A480" s="625">
        <v>1114</v>
      </c>
      <c r="B480" s="626" t="s">
        <v>594</v>
      </c>
      <c r="C480" s="625" t="s">
        <v>7065</v>
      </c>
      <c r="D480" s="627">
        <v>39.340000000000003</v>
      </c>
    </row>
    <row r="481" spans="1:4" ht="25.5">
      <c r="A481" s="625">
        <v>1115</v>
      </c>
      <c r="B481" s="626" t="s">
        <v>595</v>
      </c>
      <c r="C481" s="625" t="s">
        <v>7065</v>
      </c>
      <c r="D481" s="627">
        <v>23.91</v>
      </c>
    </row>
    <row r="482" spans="1:4" ht="25.5">
      <c r="A482" s="625">
        <v>1116</v>
      </c>
      <c r="B482" s="626" t="s">
        <v>596</v>
      </c>
      <c r="C482" s="625" t="s">
        <v>7065</v>
      </c>
      <c r="D482" s="627">
        <v>19.670000000000002</v>
      </c>
    </row>
    <row r="483" spans="1:4" ht="25.5">
      <c r="A483" s="625">
        <v>1117</v>
      </c>
      <c r="B483" s="626" t="s">
        <v>597</v>
      </c>
      <c r="C483" s="625" t="s">
        <v>7065</v>
      </c>
      <c r="D483" s="627">
        <v>30.6</v>
      </c>
    </row>
    <row r="484" spans="1:4" ht="25.5">
      <c r="A484" s="625">
        <v>1118</v>
      </c>
      <c r="B484" s="626" t="s">
        <v>598</v>
      </c>
      <c r="C484" s="625" t="s">
        <v>7065</v>
      </c>
      <c r="D484" s="627">
        <v>39.340000000000003</v>
      </c>
    </row>
    <row r="485" spans="1:4" ht="25.5">
      <c r="A485" s="625">
        <v>1119</v>
      </c>
      <c r="B485" s="626" t="s">
        <v>599</v>
      </c>
      <c r="C485" s="625" t="s">
        <v>7065</v>
      </c>
      <c r="D485" s="627">
        <v>19.670000000000002</v>
      </c>
    </row>
    <row r="486" spans="1:4" ht="25.5">
      <c r="A486" s="625">
        <v>1159</v>
      </c>
      <c r="B486" s="626" t="s">
        <v>600</v>
      </c>
      <c r="C486" s="625" t="s">
        <v>7061</v>
      </c>
      <c r="D486" s="628">
        <v>162606.49</v>
      </c>
    </row>
    <row r="487" spans="1:4" ht="25.5">
      <c r="A487" s="625">
        <v>1162</v>
      </c>
      <c r="B487" s="626" t="s">
        <v>601</v>
      </c>
      <c r="C487" s="625" t="s">
        <v>7061</v>
      </c>
      <c r="D487" s="627">
        <v>2.73</v>
      </c>
    </row>
    <row r="488" spans="1:4" ht="25.5">
      <c r="A488" s="625">
        <v>1163</v>
      </c>
      <c r="B488" s="626" t="s">
        <v>602</v>
      </c>
      <c r="C488" s="625" t="s">
        <v>7061</v>
      </c>
      <c r="D488" s="627">
        <v>3.53</v>
      </c>
    </row>
    <row r="489" spans="1:4" ht="25.5">
      <c r="A489" s="625">
        <v>1164</v>
      </c>
      <c r="B489" s="626" t="s">
        <v>603</v>
      </c>
      <c r="C489" s="625" t="s">
        <v>7061</v>
      </c>
      <c r="D489" s="627">
        <v>7.85</v>
      </c>
    </row>
    <row r="490" spans="1:4" ht="25.5">
      <c r="A490" s="625">
        <v>1165</v>
      </c>
      <c r="B490" s="626" t="s">
        <v>604</v>
      </c>
      <c r="C490" s="625" t="s">
        <v>7061</v>
      </c>
      <c r="D490" s="627">
        <v>9.6999999999999993</v>
      </c>
    </row>
    <row r="491" spans="1:4" ht="25.5">
      <c r="A491" s="625">
        <v>1166</v>
      </c>
      <c r="B491" s="626" t="s">
        <v>605</v>
      </c>
      <c r="C491" s="625" t="s">
        <v>7061</v>
      </c>
      <c r="D491" s="627">
        <v>14.01</v>
      </c>
    </row>
    <row r="492" spans="1:4" ht="25.5">
      <c r="A492" s="625">
        <v>1167</v>
      </c>
      <c r="B492" s="626" t="s">
        <v>606</v>
      </c>
      <c r="C492" s="625" t="s">
        <v>7061</v>
      </c>
      <c r="D492" s="627">
        <v>60.27</v>
      </c>
    </row>
    <row r="493" spans="1:4" ht="25.5">
      <c r="A493" s="625">
        <v>1168</v>
      </c>
      <c r="B493" s="626" t="s">
        <v>607</v>
      </c>
      <c r="C493" s="625" t="s">
        <v>7061</v>
      </c>
      <c r="D493" s="627">
        <v>36.03</v>
      </c>
    </row>
    <row r="494" spans="1:4" ht="25.5">
      <c r="A494" s="625">
        <v>1169</v>
      </c>
      <c r="B494" s="626" t="s">
        <v>608</v>
      </c>
      <c r="C494" s="625" t="s">
        <v>7061</v>
      </c>
      <c r="D494" s="627">
        <v>25.28</v>
      </c>
    </row>
    <row r="495" spans="1:4" ht="25.5">
      <c r="A495" s="625">
        <v>1170</v>
      </c>
      <c r="B495" s="626" t="s">
        <v>609</v>
      </c>
      <c r="C495" s="625" t="s">
        <v>7061</v>
      </c>
      <c r="D495" s="627">
        <v>5.15</v>
      </c>
    </row>
    <row r="496" spans="1:4" ht="25.5">
      <c r="A496" s="625">
        <v>1183</v>
      </c>
      <c r="B496" s="626" t="s">
        <v>610</v>
      </c>
      <c r="C496" s="625" t="s">
        <v>7061</v>
      </c>
      <c r="D496" s="627">
        <v>12.68</v>
      </c>
    </row>
    <row r="497" spans="1:4" ht="25.5">
      <c r="A497" s="625">
        <v>1184</v>
      </c>
      <c r="B497" s="626" t="s">
        <v>611</v>
      </c>
      <c r="C497" s="625" t="s">
        <v>7061</v>
      </c>
      <c r="D497" s="627">
        <v>51.17</v>
      </c>
    </row>
    <row r="498" spans="1:4" ht="25.5">
      <c r="A498" s="625">
        <v>1185</v>
      </c>
      <c r="B498" s="626" t="s">
        <v>612</v>
      </c>
      <c r="C498" s="625" t="s">
        <v>7061</v>
      </c>
      <c r="D498" s="627">
        <v>0.89</v>
      </c>
    </row>
    <row r="499" spans="1:4" ht="25.5">
      <c r="A499" s="625">
        <v>1188</v>
      </c>
      <c r="B499" s="626" t="s">
        <v>613</v>
      </c>
      <c r="C499" s="625" t="s">
        <v>7061</v>
      </c>
      <c r="D499" s="627">
        <v>15.31</v>
      </c>
    </row>
    <row r="500" spans="1:4" ht="25.5">
      <c r="A500" s="625">
        <v>1189</v>
      </c>
      <c r="B500" s="626" t="s">
        <v>614</v>
      </c>
      <c r="C500" s="625" t="s">
        <v>7061</v>
      </c>
      <c r="D500" s="627">
        <v>1.27</v>
      </c>
    </row>
    <row r="501" spans="1:4" ht="25.5">
      <c r="A501" s="625">
        <v>1191</v>
      </c>
      <c r="B501" s="626" t="s">
        <v>615</v>
      </c>
      <c r="C501" s="625" t="s">
        <v>7061</v>
      </c>
      <c r="D501" s="627">
        <v>0.83</v>
      </c>
    </row>
    <row r="502" spans="1:4" ht="25.5">
      <c r="A502" s="625">
        <v>1193</v>
      </c>
      <c r="B502" s="626" t="s">
        <v>616</v>
      </c>
      <c r="C502" s="625" t="s">
        <v>7061</v>
      </c>
      <c r="D502" s="627">
        <v>2.5099999999999998</v>
      </c>
    </row>
    <row r="503" spans="1:4" ht="25.5">
      <c r="A503" s="625">
        <v>1194</v>
      </c>
      <c r="B503" s="626" t="s">
        <v>617</v>
      </c>
      <c r="C503" s="625" t="s">
        <v>7061</v>
      </c>
      <c r="D503" s="627">
        <v>4.6399999999999997</v>
      </c>
    </row>
    <row r="504" spans="1:4" ht="25.5">
      <c r="A504" s="625">
        <v>1195</v>
      </c>
      <c r="B504" s="626" t="s">
        <v>618</v>
      </c>
      <c r="C504" s="625" t="s">
        <v>7061</v>
      </c>
      <c r="D504" s="627">
        <v>7.09</v>
      </c>
    </row>
    <row r="505" spans="1:4" ht="25.5">
      <c r="A505" s="625">
        <v>1197</v>
      </c>
      <c r="B505" s="626" t="s">
        <v>619</v>
      </c>
      <c r="C505" s="625" t="s">
        <v>7061</v>
      </c>
      <c r="D505" s="627">
        <v>0.9</v>
      </c>
    </row>
    <row r="506" spans="1:4" ht="25.5">
      <c r="A506" s="625">
        <v>1198</v>
      </c>
      <c r="B506" s="626" t="s">
        <v>620</v>
      </c>
      <c r="C506" s="625" t="s">
        <v>7061</v>
      </c>
      <c r="D506" s="627">
        <v>1.39</v>
      </c>
    </row>
    <row r="507" spans="1:4">
      <c r="A507" s="625">
        <v>1199</v>
      </c>
      <c r="B507" s="626" t="s">
        <v>621</v>
      </c>
      <c r="C507" s="625" t="s">
        <v>7061</v>
      </c>
      <c r="D507" s="627">
        <v>23.72</v>
      </c>
    </row>
    <row r="508" spans="1:4" ht="25.5">
      <c r="A508" s="625">
        <v>1200</v>
      </c>
      <c r="B508" s="626" t="s">
        <v>622</v>
      </c>
      <c r="C508" s="625" t="s">
        <v>7061</v>
      </c>
      <c r="D508" s="627">
        <v>5.66</v>
      </c>
    </row>
    <row r="509" spans="1:4" ht="25.5">
      <c r="A509" s="625">
        <v>1202</v>
      </c>
      <c r="B509" s="626" t="s">
        <v>623</v>
      </c>
      <c r="C509" s="625" t="s">
        <v>7061</v>
      </c>
      <c r="D509" s="627">
        <v>2.4300000000000002</v>
      </c>
    </row>
    <row r="510" spans="1:4" ht="25.5">
      <c r="A510" s="625">
        <v>1203</v>
      </c>
      <c r="B510" s="626" t="s">
        <v>624</v>
      </c>
      <c r="C510" s="625" t="s">
        <v>7061</v>
      </c>
      <c r="D510" s="627">
        <v>4.62</v>
      </c>
    </row>
    <row r="511" spans="1:4" ht="25.5">
      <c r="A511" s="625">
        <v>1204</v>
      </c>
      <c r="B511" s="626" t="s">
        <v>625</v>
      </c>
      <c r="C511" s="625" t="s">
        <v>7061</v>
      </c>
      <c r="D511" s="627">
        <v>13.1</v>
      </c>
    </row>
    <row r="512" spans="1:4" ht="25.5">
      <c r="A512" s="625">
        <v>1205</v>
      </c>
      <c r="B512" s="626" t="s">
        <v>626</v>
      </c>
      <c r="C512" s="625" t="s">
        <v>7061</v>
      </c>
      <c r="D512" s="627">
        <v>29.54</v>
      </c>
    </row>
    <row r="513" spans="1:4" ht="25.5">
      <c r="A513" s="625">
        <v>1206</v>
      </c>
      <c r="B513" s="626" t="s">
        <v>627</v>
      </c>
      <c r="C513" s="625" t="s">
        <v>7061</v>
      </c>
      <c r="D513" s="627">
        <v>5.67</v>
      </c>
    </row>
    <row r="514" spans="1:4" ht="25.5">
      <c r="A514" s="625">
        <v>1207</v>
      </c>
      <c r="B514" s="626" t="s">
        <v>628</v>
      </c>
      <c r="C514" s="625" t="s">
        <v>7061</v>
      </c>
      <c r="D514" s="627">
        <v>23.63</v>
      </c>
    </row>
    <row r="515" spans="1:4" ht="25.5">
      <c r="A515" s="625">
        <v>1210</v>
      </c>
      <c r="B515" s="626" t="s">
        <v>629</v>
      </c>
      <c r="C515" s="625" t="s">
        <v>7061</v>
      </c>
      <c r="D515" s="627">
        <v>6.05</v>
      </c>
    </row>
    <row r="516" spans="1:4">
      <c r="A516" s="625">
        <v>1211</v>
      </c>
      <c r="B516" s="626" t="s">
        <v>630</v>
      </c>
      <c r="C516" s="625" t="s">
        <v>7061</v>
      </c>
      <c r="D516" s="627">
        <v>8.4700000000000006</v>
      </c>
    </row>
    <row r="517" spans="1:4">
      <c r="A517" s="625">
        <v>1213</v>
      </c>
      <c r="B517" s="626" t="s">
        <v>631</v>
      </c>
      <c r="C517" s="625" t="s">
        <v>7064</v>
      </c>
      <c r="D517" s="627">
        <v>12.68</v>
      </c>
    </row>
    <row r="518" spans="1:4">
      <c r="A518" s="625">
        <v>1214</v>
      </c>
      <c r="B518" s="626" t="s">
        <v>632</v>
      </c>
      <c r="C518" s="625" t="s">
        <v>7064</v>
      </c>
      <c r="D518" s="627">
        <v>12.49</v>
      </c>
    </row>
    <row r="519" spans="1:4" ht="38.25">
      <c r="A519" s="625">
        <v>1287</v>
      </c>
      <c r="B519" s="626" t="s">
        <v>633</v>
      </c>
      <c r="C519" s="625" t="s">
        <v>7066</v>
      </c>
      <c r="D519" s="627">
        <v>14.51</v>
      </c>
    </row>
    <row r="520" spans="1:4" ht="38.25">
      <c r="A520" s="625">
        <v>1292</v>
      </c>
      <c r="B520" s="626" t="s">
        <v>634</v>
      </c>
      <c r="C520" s="625" t="s">
        <v>7066</v>
      </c>
      <c r="D520" s="627">
        <v>29.57</v>
      </c>
    </row>
    <row r="521" spans="1:4" ht="38.25">
      <c r="A521" s="625">
        <v>1297</v>
      </c>
      <c r="B521" s="626" t="s">
        <v>635</v>
      </c>
      <c r="C521" s="625" t="s">
        <v>7066</v>
      </c>
      <c r="D521" s="627">
        <v>12.03</v>
      </c>
    </row>
    <row r="522" spans="1:4" ht="25.5">
      <c r="A522" s="625">
        <v>1318</v>
      </c>
      <c r="B522" s="626" t="s">
        <v>636</v>
      </c>
      <c r="C522" s="625" t="s">
        <v>7058</v>
      </c>
      <c r="D522" s="627">
        <v>7.44</v>
      </c>
    </row>
    <row r="523" spans="1:4" ht="25.5">
      <c r="A523" s="625">
        <v>1319</v>
      </c>
      <c r="B523" s="626" t="s">
        <v>637</v>
      </c>
      <c r="C523" s="625" t="s">
        <v>7058</v>
      </c>
      <c r="D523" s="627">
        <v>7.09</v>
      </c>
    </row>
    <row r="524" spans="1:4" ht="25.5">
      <c r="A524" s="625">
        <v>1321</v>
      </c>
      <c r="B524" s="626" t="s">
        <v>638</v>
      </c>
      <c r="C524" s="625" t="s">
        <v>7058</v>
      </c>
      <c r="D524" s="627">
        <v>7.74</v>
      </c>
    </row>
    <row r="525" spans="1:4" ht="25.5">
      <c r="A525" s="625">
        <v>1322</v>
      </c>
      <c r="B525" s="626" t="s">
        <v>639</v>
      </c>
      <c r="C525" s="625" t="s">
        <v>7058</v>
      </c>
      <c r="D525" s="627">
        <v>8.1999999999999993</v>
      </c>
    </row>
    <row r="526" spans="1:4" ht="25.5">
      <c r="A526" s="625">
        <v>1323</v>
      </c>
      <c r="B526" s="626" t="s">
        <v>640</v>
      </c>
      <c r="C526" s="625" t="s">
        <v>7058</v>
      </c>
      <c r="D526" s="627">
        <v>8.02</v>
      </c>
    </row>
    <row r="527" spans="1:4" ht="25.5">
      <c r="A527" s="625">
        <v>1325</v>
      </c>
      <c r="B527" s="626" t="s">
        <v>641</v>
      </c>
      <c r="C527" s="625" t="s">
        <v>7058</v>
      </c>
      <c r="D527" s="627">
        <v>7.71</v>
      </c>
    </row>
    <row r="528" spans="1:4" ht="25.5">
      <c r="A528" s="625">
        <v>1327</v>
      </c>
      <c r="B528" s="626" t="s">
        <v>642</v>
      </c>
      <c r="C528" s="625" t="s">
        <v>7058</v>
      </c>
      <c r="D528" s="627">
        <v>6.9</v>
      </c>
    </row>
    <row r="529" spans="1:4" ht="25.5">
      <c r="A529" s="625">
        <v>1328</v>
      </c>
      <c r="B529" s="626" t="s">
        <v>643</v>
      </c>
      <c r="C529" s="625" t="s">
        <v>7058</v>
      </c>
      <c r="D529" s="627">
        <v>7.22</v>
      </c>
    </row>
    <row r="530" spans="1:4" ht="25.5">
      <c r="A530" s="625">
        <v>1330</v>
      </c>
      <c r="B530" s="626" t="s">
        <v>644</v>
      </c>
      <c r="C530" s="625" t="s">
        <v>7058</v>
      </c>
      <c r="D530" s="627">
        <v>7.32</v>
      </c>
    </row>
    <row r="531" spans="1:4" ht="25.5">
      <c r="A531" s="625">
        <v>1332</v>
      </c>
      <c r="B531" s="626" t="s">
        <v>645</v>
      </c>
      <c r="C531" s="625" t="s">
        <v>7058</v>
      </c>
      <c r="D531" s="627">
        <v>7.61</v>
      </c>
    </row>
    <row r="532" spans="1:4" ht="25.5">
      <c r="A532" s="625">
        <v>1333</v>
      </c>
      <c r="B532" s="626" t="s">
        <v>646</v>
      </c>
      <c r="C532" s="625" t="s">
        <v>7058</v>
      </c>
      <c r="D532" s="627">
        <v>7.14</v>
      </c>
    </row>
    <row r="533" spans="1:4" ht="25.5">
      <c r="A533" s="625">
        <v>1334</v>
      </c>
      <c r="B533" s="626" t="s">
        <v>647</v>
      </c>
      <c r="C533" s="625" t="s">
        <v>7058</v>
      </c>
      <c r="D533" s="627">
        <v>8.42</v>
      </c>
    </row>
    <row r="534" spans="1:4" ht="25.5">
      <c r="A534" s="625">
        <v>1335</v>
      </c>
      <c r="B534" s="626" t="s">
        <v>648</v>
      </c>
      <c r="C534" s="625" t="s">
        <v>7058</v>
      </c>
      <c r="D534" s="627">
        <v>8.5399999999999991</v>
      </c>
    </row>
    <row r="535" spans="1:4" ht="25.5">
      <c r="A535" s="625">
        <v>1336</v>
      </c>
      <c r="B535" s="626" t="s">
        <v>7083</v>
      </c>
      <c r="C535" s="625" t="s">
        <v>7066</v>
      </c>
      <c r="D535" s="628">
        <v>1836.2</v>
      </c>
    </row>
    <row r="536" spans="1:4" ht="25.5">
      <c r="A536" s="625">
        <v>1337</v>
      </c>
      <c r="B536" s="626" t="s">
        <v>649</v>
      </c>
      <c r="C536" s="625" t="s">
        <v>7058</v>
      </c>
      <c r="D536" s="627">
        <v>9</v>
      </c>
    </row>
    <row r="537" spans="1:4" ht="25.5">
      <c r="A537" s="625">
        <v>1338</v>
      </c>
      <c r="B537" s="626" t="s">
        <v>650</v>
      </c>
      <c r="C537" s="625" t="s">
        <v>7066</v>
      </c>
      <c r="D537" s="627">
        <v>21.29</v>
      </c>
    </row>
    <row r="538" spans="1:4" ht="25.5">
      <c r="A538" s="625">
        <v>1339</v>
      </c>
      <c r="B538" s="626" t="s">
        <v>651</v>
      </c>
      <c r="C538" s="625" t="s">
        <v>7058</v>
      </c>
      <c r="D538" s="627">
        <v>21.34</v>
      </c>
    </row>
    <row r="539" spans="1:4" ht="25.5">
      <c r="A539" s="625">
        <v>1340</v>
      </c>
      <c r="B539" s="626" t="s">
        <v>652</v>
      </c>
      <c r="C539" s="625" t="s">
        <v>7066</v>
      </c>
      <c r="D539" s="627">
        <v>24.61</v>
      </c>
    </row>
    <row r="540" spans="1:4" ht="25.5">
      <c r="A540" s="625">
        <v>1341</v>
      </c>
      <c r="B540" s="626" t="s">
        <v>653</v>
      </c>
      <c r="C540" s="625" t="s">
        <v>7066</v>
      </c>
      <c r="D540" s="627">
        <v>23.7</v>
      </c>
    </row>
    <row r="541" spans="1:4" ht="38.25">
      <c r="A541" s="625">
        <v>1342</v>
      </c>
      <c r="B541" s="626" t="s">
        <v>654</v>
      </c>
      <c r="C541" s="625" t="s">
        <v>7061</v>
      </c>
      <c r="D541" s="627">
        <v>67.66</v>
      </c>
    </row>
    <row r="542" spans="1:4" ht="38.25">
      <c r="A542" s="625">
        <v>1344</v>
      </c>
      <c r="B542" s="626" t="s">
        <v>655</v>
      </c>
      <c r="C542" s="625" t="s">
        <v>7061</v>
      </c>
      <c r="D542" s="627">
        <v>38.28</v>
      </c>
    </row>
    <row r="543" spans="1:4" ht="38.25">
      <c r="A543" s="625">
        <v>1345</v>
      </c>
      <c r="B543" s="626" t="s">
        <v>656</v>
      </c>
      <c r="C543" s="625" t="s">
        <v>7066</v>
      </c>
      <c r="D543" s="627">
        <v>35.590000000000003</v>
      </c>
    </row>
    <row r="544" spans="1:4" ht="38.25">
      <c r="A544" s="625">
        <v>1346</v>
      </c>
      <c r="B544" s="626" t="s">
        <v>657</v>
      </c>
      <c r="C544" s="625" t="s">
        <v>7066</v>
      </c>
      <c r="D544" s="627">
        <v>21.97</v>
      </c>
    </row>
    <row r="545" spans="1:4" ht="38.25">
      <c r="A545" s="625">
        <v>1347</v>
      </c>
      <c r="B545" s="626" t="s">
        <v>658</v>
      </c>
      <c r="C545" s="625" t="s">
        <v>7066</v>
      </c>
      <c r="D545" s="627">
        <v>26.25</v>
      </c>
    </row>
    <row r="546" spans="1:4" ht="38.25">
      <c r="A546" s="625">
        <v>1349</v>
      </c>
      <c r="B546" s="626" t="s">
        <v>659</v>
      </c>
      <c r="C546" s="625" t="s">
        <v>7061</v>
      </c>
      <c r="D546" s="627">
        <v>96.5</v>
      </c>
    </row>
    <row r="547" spans="1:4" ht="38.25">
      <c r="A547" s="625">
        <v>1350</v>
      </c>
      <c r="B547" s="626" t="s">
        <v>660</v>
      </c>
      <c r="C547" s="625" t="s">
        <v>7061</v>
      </c>
      <c r="D547" s="627">
        <v>36.880000000000003</v>
      </c>
    </row>
    <row r="548" spans="1:4" ht="38.25">
      <c r="A548" s="625">
        <v>1351</v>
      </c>
      <c r="B548" s="626" t="s">
        <v>661</v>
      </c>
      <c r="C548" s="625" t="s">
        <v>7061</v>
      </c>
      <c r="D548" s="627">
        <v>23.39</v>
      </c>
    </row>
    <row r="549" spans="1:4" ht="38.25">
      <c r="A549" s="625">
        <v>1355</v>
      </c>
      <c r="B549" s="626" t="s">
        <v>662</v>
      </c>
      <c r="C549" s="625" t="s">
        <v>7066</v>
      </c>
      <c r="D549" s="627">
        <v>21.62</v>
      </c>
    </row>
    <row r="550" spans="1:4" ht="38.25">
      <c r="A550" s="625">
        <v>1357</v>
      </c>
      <c r="B550" s="626" t="s">
        <v>663</v>
      </c>
      <c r="C550" s="625" t="s">
        <v>7061</v>
      </c>
      <c r="D550" s="627">
        <v>46.98</v>
      </c>
    </row>
    <row r="551" spans="1:4" ht="38.25">
      <c r="A551" s="625">
        <v>1358</v>
      </c>
      <c r="B551" s="626" t="s">
        <v>664</v>
      </c>
      <c r="C551" s="625" t="s">
        <v>7066</v>
      </c>
      <c r="D551" s="627">
        <v>25.05</v>
      </c>
    </row>
    <row r="552" spans="1:4" ht="38.25">
      <c r="A552" s="625">
        <v>1359</v>
      </c>
      <c r="B552" s="626" t="s">
        <v>665</v>
      </c>
      <c r="C552" s="625" t="s">
        <v>7061</v>
      </c>
      <c r="D552" s="627">
        <v>72.58</v>
      </c>
    </row>
    <row r="553" spans="1:4" ht="25.5">
      <c r="A553" s="625">
        <v>1360</v>
      </c>
      <c r="B553" s="626" t="s">
        <v>666</v>
      </c>
      <c r="C553" s="625" t="s">
        <v>7066</v>
      </c>
      <c r="D553" s="627">
        <v>16.760000000000002</v>
      </c>
    </row>
    <row r="554" spans="1:4" ht="38.25">
      <c r="A554" s="625">
        <v>1361</v>
      </c>
      <c r="B554" s="626" t="s">
        <v>667</v>
      </c>
      <c r="C554" s="625" t="s">
        <v>7061</v>
      </c>
      <c r="D554" s="627">
        <v>85.31</v>
      </c>
    </row>
    <row r="555" spans="1:4" ht="38.25">
      <c r="A555" s="625">
        <v>1362</v>
      </c>
      <c r="B555" s="626" t="s">
        <v>668</v>
      </c>
      <c r="C555" s="625" t="s">
        <v>7066</v>
      </c>
      <c r="D555" s="627">
        <v>28.48</v>
      </c>
    </row>
    <row r="556" spans="1:4" ht="38.25">
      <c r="A556" s="625">
        <v>1363</v>
      </c>
      <c r="B556" s="626" t="s">
        <v>669</v>
      </c>
      <c r="C556" s="625" t="s">
        <v>7066</v>
      </c>
      <c r="D556" s="627">
        <v>14.49</v>
      </c>
    </row>
    <row r="557" spans="1:4" ht="38.25">
      <c r="A557" s="625">
        <v>1364</v>
      </c>
      <c r="B557" s="626" t="s">
        <v>670</v>
      </c>
      <c r="C557" s="625" t="s">
        <v>7066</v>
      </c>
      <c r="D557" s="627">
        <v>20.46</v>
      </c>
    </row>
    <row r="558" spans="1:4" ht="25.5">
      <c r="A558" s="625">
        <v>1367</v>
      </c>
      <c r="B558" s="626" t="s">
        <v>671</v>
      </c>
      <c r="C558" s="625" t="s">
        <v>7061</v>
      </c>
      <c r="D558" s="627">
        <v>169.04</v>
      </c>
    </row>
    <row r="559" spans="1:4" ht="25.5">
      <c r="A559" s="625">
        <v>1368</v>
      </c>
      <c r="B559" s="626" t="s">
        <v>155</v>
      </c>
      <c r="C559" s="625" t="s">
        <v>7061</v>
      </c>
      <c r="D559" s="627">
        <v>52.26</v>
      </c>
    </row>
    <row r="560" spans="1:4" ht="25.5">
      <c r="A560" s="625">
        <v>1370</v>
      </c>
      <c r="B560" s="626" t="s">
        <v>672</v>
      </c>
      <c r="C560" s="625" t="s">
        <v>7061</v>
      </c>
      <c r="D560" s="627">
        <v>71.16</v>
      </c>
    </row>
    <row r="561" spans="1:4" ht="25.5">
      <c r="A561" s="625">
        <v>1371</v>
      </c>
      <c r="B561" s="626" t="s">
        <v>673</v>
      </c>
      <c r="C561" s="625" t="s">
        <v>7058</v>
      </c>
      <c r="D561" s="627">
        <v>5.21</v>
      </c>
    </row>
    <row r="562" spans="1:4" ht="25.5">
      <c r="A562" s="625">
        <v>1375</v>
      </c>
      <c r="B562" s="626" t="s">
        <v>674</v>
      </c>
      <c r="C562" s="625" t="s">
        <v>7058</v>
      </c>
      <c r="D562" s="627">
        <v>10.42</v>
      </c>
    </row>
    <row r="563" spans="1:4">
      <c r="A563" s="625">
        <v>1379</v>
      </c>
      <c r="B563" s="626" t="s">
        <v>120</v>
      </c>
      <c r="C563" s="625" t="s">
        <v>7058</v>
      </c>
      <c r="D563" s="627">
        <v>0.48</v>
      </c>
    </row>
    <row r="564" spans="1:4">
      <c r="A564" s="625">
        <v>1380</v>
      </c>
      <c r="B564" s="626" t="s">
        <v>675</v>
      </c>
      <c r="C564" s="625" t="s">
        <v>7058</v>
      </c>
      <c r="D564" s="627">
        <v>2.81</v>
      </c>
    </row>
    <row r="565" spans="1:4">
      <c r="A565" s="625">
        <v>1381</v>
      </c>
      <c r="B565" s="626" t="s">
        <v>676</v>
      </c>
      <c r="C565" s="625" t="s">
        <v>7058</v>
      </c>
      <c r="D565" s="627">
        <v>0.52</v>
      </c>
    </row>
    <row r="566" spans="1:4">
      <c r="A566" s="625">
        <v>1382</v>
      </c>
      <c r="B566" s="626" t="s">
        <v>677</v>
      </c>
      <c r="C566" s="625" t="s">
        <v>7084</v>
      </c>
      <c r="D566" s="627">
        <v>23.12</v>
      </c>
    </row>
    <row r="567" spans="1:4" ht="102">
      <c r="A567" s="625">
        <v>1383</v>
      </c>
      <c r="B567" s="626" t="s">
        <v>7085</v>
      </c>
      <c r="C567" s="625" t="s">
        <v>7064</v>
      </c>
      <c r="D567" s="627">
        <v>2.79</v>
      </c>
    </row>
    <row r="568" spans="1:4" ht="38.25">
      <c r="A568" s="625">
        <v>1402</v>
      </c>
      <c r="B568" s="626" t="s">
        <v>678</v>
      </c>
      <c r="C568" s="625" t="s">
        <v>7061</v>
      </c>
      <c r="D568" s="627">
        <v>9.68</v>
      </c>
    </row>
    <row r="569" spans="1:4" ht="51">
      <c r="A569" s="625">
        <v>1404</v>
      </c>
      <c r="B569" s="626" t="s">
        <v>679</v>
      </c>
      <c r="C569" s="625" t="s">
        <v>7061</v>
      </c>
      <c r="D569" s="627">
        <v>24.46</v>
      </c>
    </row>
    <row r="570" spans="1:4" ht="51">
      <c r="A570" s="625">
        <v>1406</v>
      </c>
      <c r="B570" s="626" t="s">
        <v>680</v>
      </c>
      <c r="C570" s="625" t="s">
        <v>7061</v>
      </c>
      <c r="D570" s="627">
        <v>18.52</v>
      </c>
    </row>
    <row r="571" spans="1:4" ht="51">
      <c r="A571" s="625">
        <v>1407</v>
      </c>
      <c r="B571" s="626" t="s">
        <v>681</v>
      </c>
      <c r="C571" s="625" t="s">
        <v>7061</v>
      </c>
      <c r="D571" s="627">
        <v>23.07</v>
      </c>
    </row>
    <row r="572" spans="1:4" ht="51">
      <c r="A572" s="625">
        <v>1411</v>
      </c>
      <c r="B572" s="626" t="s">
        <v>682</v>
      </c>
      <c r="C572" s="625" t="s">
        <v>7061</v>
      </c>
      <c r="D572" s="627">
        <v>27.86</v>
      </c>
    </row>
    <row r="573" spans="1:4" ht="38.25">
      <c r="A573" s="625">
        <v>1412</v>
      </c>
      <c r="B573" s="626" t="s">
        <v>683</v>
      </c>
      <c r="C573" s="625" t="s">
        <v>7061</v>
      </c>
      <c r="D573" s="627">
        <v>15.33</v>
      </c>
    </row>
    <row r="574" spans="1:4" ht="38.25">
      <c r="A574" s="625">
        <v>1413</v>
      </c>
      <c r="B574" s="626" t="s">
        <v>684</v>
      </c>
      <c r="C574" s="625" t="s">
        <v>7061</v>
      </c>
      <c r="D574" s="627">
        <v>14.78</v>
      </c>
    </row>
    <row r="575" spans="1:4" ht="38.25">
      <c r="A575" s="625">
        <v>1414</v>
      </c>
      <c r="B575" s="626" t="s">
        <v>685</v>
      </c>
      <c r="C575" s="625" t="s">
        <v>7061</v>
      </c>
      <c r="D575" s="627">
        <v>12.21</v>
      </c>
    </row>
    <row r="576" spans="1:4" ht="38.25">
      <c r="A576" s="625">
        <v>1419</v>
      </c>
      <c r="B576" s="626" t="s">
        <v>686</v>
      </c>
      <c r="C576" s="625" t="s">
        <v>7061</v>
      </c>
      <c r="D576" s="627">
        <v>10.88</v>
      </c>
    </row>
    <row r="577" spans="1:4" ht="38.25">
      <c r="A577" s="625">
        <v>1420</v>
      </c>
      <c r="B577" s="626" t="s">
        <v>687</v>
      </c>
      <c r="C577" s="625" t="s">
        <v>7061</v>
      </c>
      <c r="D577" s="627">
        <v>10.039999999999999</v>
      </c>
    </row>
    <row r="578" spans="1:4" ht="38.25">
      <c r="A578" s="625">
        <v>1427</v>
      </c>
      <c r="B578" s="626" t="s">
        <v>688</v>
      </c>
      <c r="C578" s="625" t="s">
        <v>7061</v>
      </c>
      <c r="D578" s="627">
        <v>18.34</v>
      </c>
    </row>
    <row r="579" spans="1:4" ht="102">
      <c r="A579" s="625">
        <v>1442</v>
      </c>
      <c r="B579" s="626" t="s">
        <v>689</v>
      </c>
      <c r="C579" s="625" t="s">
        <v>7061</v>
      </c>
      <c r="D579" s="628">
        <v>10409.700000000001</v>
      </c>
    </row>
    <row r="580" spans="1:4" ht="51">
      <c r="A580" s="625">
        <v>1518</v>
      </c>
      <c r="B580" s="626" t="s">
        <v>690</v>
      </c>
      <c r="C580" s="625" t="s">
        <v>7086</v>
      </c>
      <c r="D580" s="627">
        <v>242.5</v>
      </c>
    </row>
    <row r="581" spans="1:4" ht="38.25">
      <c r="A581" s="625">
        <v>1523</v>
      </c>
      <c r="B581" s="626" t="s">
        <v>692</v>
      </c>
      <c r="C581" s="625" t="s">
        <v>7059</v>
      </c>
      <c r="D581" s="627">
        <v>285.76</v>
      </c>
    </row>
    <row r="582" spans="1:4" ht="51">
      <c r="A582" s="625">
        <v>1524</v>
      </c>
      <c r="B582" s="626" t="s">
        <v>693</v>
      </c>
      <c r="C582" s="625" t="s">
        <v>7059</v>
      </c>
      <c r="D582" s="627">
        <v>330</v>
      </c>
    </row>
    <row r="583" spans="1:4" ht="51">
      <c r="A583" s="625">
        <v>1525</v>
      </c>
      <c r="B583" s="626" t="s">
        <v>694</v>
      </c>
      <c r="C583" s="625" t="s">
        <v>7059</v>
      </c>
      <c r="D583" s="627">
        <v>355.47</v>
      </c>
    </row>
    <row r="584" spans="1:4" ht="51">
      <c r="A584" s="625">
        <v>1527</v>
      </c>
      <c r="B584" s="626" t="s">
        <v>695</v>
      </c>
      <c r="C584" s="625" t="s">
        <v>7059</v>
      </c>
      <c r="D584" s="627">
        <v>343.89</v>
      </c>
    </row>
    <row r="585" spans="1:4" ht="25.5">
      <c r="A585" s="625">
        <v>1535</v>
      </c>
      <c r="B585" s="626" t="s">
        <v>696</v>
      </c>
      <c r="C585" s="625" t="s">
        <v>7061</v>
      </c>
      <c r="D585" s="627">
        <v>2.75</v>
      </c>
    </row>
    <row r="586" spans="1:4" ht="25.5">
      <c r="A586" s="625">
        <v>1539</v>
      </c>
      <c r="B586" s="626" t="s">
        <v>697</v>
      </c>
      <c r="C586" s="625" t="s">
        <v>7061</v>
      </c>
      <c r="D586" s="627">
        <v>3.86</v>
      </c>
    </row>
    <row r="587" spans="1:4" ht="38.25">
      <c r="A587" s="625">
        <v>1542</v>
      </c>
      <c r="B587" s="626" t="s">
        <v>698</v>
      </c>
      <c r="C587" s="625" t="s">
        <v>7061</v>
      </c>
      <c r="D587" s="627">
        <v>11.47</v>
      </c>
    </row>
    <row r="588" spans="1:4" ht="25.5">
      <c r="A588" s="625">
        <v>1543</v>
      </c>
      <c r="B588" s="626" t="s">
        <v>699</v>
      </c>
      <c r="C588" s="625" t="s">
        <v>7061</v>
      </c>
      <c r="D588" s="627">
        <v>13.93</v>
      </c>
    </row>
    <row r="589" spans="1:4" ht="25.5">
      <c r="A589" s="625">
        <v>1545</v>
      </c>
      <c r="B589" s="626" t="s">
        <v>700</v>
      </c>
      <c r="C589" s="625" t="s">
        <v>7061</v>
      </c>
      <c r="D589" s="627">
        <v>33</v>
      </c>
    </row>
    <row r="590" spans="1:4" ht="25.5">
      <c r="A590" s="625">
        <v>1546</v>
      </c>
      <c r="B590" s="626" t="s">
        <v>701</v>
      </c>
      <c r="C590" s="625" t="s">
        <v>7061</v>
      </c>
      <c r="D590" s="627">
        <v>55.69</v>
      </c>
    </row>
    <row r="591" spans="1:4" ht="25.5">
      <c r="A591" s="625">
        <v>1547</v>
      </c>
      <c r="B591" s="626" t="s">
        <v>702</v>
      </c>
      <c r="C591" s="625" t="s">
        <v>7061</v>
      </c>
      <c r="D591" s="627">
        <v>67.3</v>
      </c>
    </row>
    <row r="592" spans="1:4" ht="25.5">
      <c r="A592" s="625">
        <v>1550</v>
      </c>
      <c r="B592" s="626" t="s">
        <v>703</v>
      </c>
      <c r="C592" s="625" t="s">
        <v>7061</v>
      </c>
      <c r="D592" s="627">
        <v>4.08</v>
      </c>
    </row>
    <row r="593" spans="1:4" ht="38.25">
      <c r="A593" s="625">
        <v>1562</v>
      </c>
      <c r="B593" s="626" t="s">
        <v>704</v>
      </c>
      <c r="C593" s="625" t="s">
        <v>7061</v>
      </c>
      <c r="D593" s="627">
        <v>8.2200000000000006</v>
      </c>
    </row>
    <row r="594" spans="1:4" ht="38.25">
      <c r="A594" s="625">
        <v>1563</v>
      </c>
      <c r="B594" s="626" t="s">
        <v>705</v>
      </c>
      <c r="C594" s="625" t="s">
        <v>7061</v>
      </c>
      <c r="D594" s="627">
        <v>11.03</v>
      </c>
    </row>
    <row r="595" spans="1:4" ht="25.5">
      <c r="A595" s="625">
        <v>1564</v>
      </c>
      <c r="B595" s="626" t="s">
        <v>706</v>
      </c>
      <c r="C595" s="625" t="s">
        <v>7061</v>
      </c>
      <c r="D595" s="627">
        <v>6.63</v>
      </c>
    </row>
    <row r="596" spans="1:4" ht="38.25">
      <c r="A596" s="625">
        <v>1570</v>
      </c>
      <c r="B596" s="626" t="s">
        <v>707</v>
      </c>
      <c r="C596" s="625" t="s">
        <v>7061</v>
      </c>
      <c r="D596" s="627">
        <v>0.5</v>
      </c>
    </row>
    <row r="597" spans="1:4" ht="38.25">
      <c r="A597" s="625">
        <v>1571</v>
      </c>
      <c r="B597" s="626" t="s">
        <v>708</v>
      </c>
      <c r="C597" s="625" t="s">
        <v>7061</v>
      </c>
      <c r="D597" s="627">
        <v>0.65</v>
      </c>
    </row>
    <row r="598" spans="1:4" ht="38.25">
      <c r="A598" s="625">
        <v>1573</v>
      </c>
      <c r="B598" s="626" t="s">
        <v>709</v>
      </c>
      <c r="C598" s="625" t="s">
        <v>7061</v>
      </c>
      <c r="D598" s="627">
        <v>0.77</v>
      </c>
    </row>
    <row r="599" spans="1:4" ht="38.25">
      <c r="A599" s="625">
        <v>1574</v>
      </c>
      <c r="B599" s="626" t="s">
        <v>710</v>
      </c>
      <c r="C599" s="625" t="s">
        <v>7061</v>
      </c>
      <c r="D599" s="627">
        <v>0.84</v>
      </c>
    </row>
    <row r="600" spans="1:4" ht="38.25">
      <c r="A600" s="625">
        <v>1575</v>
      </c>
      <c r="B600" s="626" t="s">
        <v>711</v>
      </c>
      <c r="C600" s="625" t="s">
        <v>7061</v>
      </c>
      <c r="D600" s="627">
        <v>0.99</v>
      </c>
    </row>
    <row r="601" spans="1:4" ht="38.25">
      <c r="A601" s="625">
        <v>1576</v>
      </c>
      <c r="B601" s="626" t="s">
        <v>712</v>
      </c>
      <c r="C601" s="625" t="s">
        <v>7061</v>
      </c>
      <c r="D601" s="627">
        <v>1.38</v>
      </c>
    </row>
    <row r="602" spans="1:4" ht="38.25">
      <c r="A602" s="625">
        <v>1577</v>
      </c>
      <c r="B602" s="626" t="s">
        <v>713</v>
      </c>
      <c r="C602" s="625" t="s">
        <v>7061</v>
      </c>
      <c r="D602" s="627">
        <v>1.55</v>
      </c>
    </row>
    <row r="603" spans="1:4" ht="38.25">
      <c r="A603" s="625">
        <v>1578</v>
      </c>
      <c r="B603" s="626" t="s">
        <v>714</v>
      </c>
      <c r="C603" s="625" t="s">
        <v>7061</v>
      </c>
      <c r="D603" s="627">
        <v>2.69</v>
      </c>
    </row>
    <row r="604" spans="1:4" ht="51">
      <c r="A604" s="625">
        <v>1579</v>
      </c>
      <c r="B604" s="626" t="s">
        <v>715</v>
      </c>
      <c r="C604" s="625" t="s">
        <v>7061</v>
      </c>
      <c r="D604" s="627">
        <v>3.36</v>
      </c>
    </row>
    <row r="605" spans="1:4" ht="51">
      <c r="A605" s="625">
        <v>1580</v>
      </c>
      <c r="B605" s="626" t="s">
        <v>716</v>
      </c>
      <c r="C605" s="625" t="s">
        <v>7061</v>
      </c>
      <c r="D605" s="627">
        <v>4.1399999999999997</v>
      </c>
    </row>
    <row r="606" spans="1:4" ht="51">
      <c r="A606" s="625">
        <v>1581</v>
      </c>
      <c r="B606" s="626" t="s">
        <v>717</v>
      </c>
      <c r="C606" s="625" t="s">
        <v>7061</v>
      </c>
      <c r="D606" s="627">
        <v>5.82</v>
      </c>
    </row>
    <row r="607" spans="1:4" ht="25.5">
      <c r="A607" s="625">
        <v>1585</v>
      </c>
      <c r="B607" s="626" t="s">
        <v>718</v>
      </c>
      <c r="C607" s="625" t="s">
        <v>7061</v>
      </c>
      <c r="D607" s="627">
        <v>2.69</v>
      </c>
    </row>
    <row r="608" spans="1:4" ht="25.5">
      <c r="A608" s="625">
        <v>1586</v>
      </c>
      <c r="B608" s="626" t="s">
        <v>719</v>
      </c>
      <c r="C608" s="625" t="s">
        <v>7061</v>
      </c>
      <c r="D608" s="627">
        <v>3.41</v>
      </c>
    </row>
    <row r="609" spans="1:4" ht="25.5">
      <c r="A609" s="625">
        <v>1587</v>
      </c>
      <c r="B609" s="626" t="s">
        <v>720</v>
      </c>
      <c r="C609" s="625" t="s">
        <v>7061</v>
      </c>
      <c r="D609" s="627">
        <v>3.47</v>
      </c>
    </row>
    <row r="610" spans="1:4" ht="25.5">
      <c r="A610" s="625">
        <v>1588</v>
      </c>
      <c r="B610" s="626" t="s">
        <v>721</v>
      </c>
      <c r="C610" s="625" t="s">
        <v>7061</v>
      </c>
      <c r="D610" s="627">
        <v>4.7699999999999996</v>
      </c>
    </row>
    <row r="611" spans="1:4" ht="25.5">
      <c r="A611" s="625">
        <v>1589</v>
      </c>
      <c r="B611" s="626" t="s">
        <v>722</v>
      </c>
      <c r="C611" s="625" t="s">
        <v>7061</v>
      </c>
      <c r="D611" s="627">
        <v>4.92</v>
      </c>
    </row>
    <row r="612" spans="1:4" ht="25.5">
      <c r="A612" s="625">
        <v>1590</v>
      </c>
      <c r="B612" s="626" t="s">
        <v>723</v>
      </c>
      <c r="C612" s="625" t="s">
        <v>7061</v>
      </c>
      <c r="D612" s="627">
        <v>8.66</v>
      </c>
    </row>
    <row r="613" spans="1:4" ht="25.5">
      <c r="A613" s="625">
        <v>1591</v>
      </c>
      <c r="B613" s="626" t="s">
        <v>724</v>
      </c>
      <c r="C613" s="625" t="s">
        <v>7061</v>
      </c>
      <c r="D613" s="627">
        <v>12.84</v>
      </c>
    </row>
    <row r="614" spans="1:4" ht="25.5">
      <c r="A614" s="625">
        <v>1593</v>
      </c>
      <c r="B614" s="626" t="s">
        <v>725</v>
      </c>
      <c r="C614" s="625" t="s">
        <v>7061</v>
      </c>
      <c r="D614" s="627">
        <v>14.32</v>
      </c>
    </row>
    <row r="615" spans="1:4" ht="25.5">
      <c r="A615" s="625">
        <v>1594</v>
      </c>
      <c r="B615" s="626" t="s">
        <v>726</v>
      </c>
      <c r="C615" s="625" t="s">
        <v>7061</v>
      </c>
      <c r="D615" s="627">
        <v>19.11</v>
      </c>
    </row>
    <row r="616" spans="1:4" ht="38.25">
      <c r="A616" s="625">
        <v>1597</v>
      </c>
      <c r="B616" s="626" t="s">
        <v>727</v>
      </c>
      <c r="C616" s="625" t="s">
        <v>7061</v>
      </c>
      <c r="D616" s="627">
        <v>6.11</v>
      </c>
    </row>
    <row r="617" spans="1:4" ht="38.25">
      <c r="A617" s="625">
        <v>1598</v>
      </c>
      <c r="B617" s="626" t="s">
        <v>728</v>
      </c>
      <c r="C617" s="625" t="s">
        <v>7061</v>
      </c>
      <c r="D617" s="627">
        <v>6.5</v>
      </c>
    </row>
    <row r="618" spans="1:4" ht="38.25">
      <c r="A618" s="625">
        <v>1599</v>
      </c>
      <c r="B618" s="626" t="s">
        <v>729</v>
      </c>
      <c r="C618" s="625" t="s">
        <v>7061</v>
      </c>
      <c r="D618" s="627">
        <v>7.54</v>
      </c>
    </row>
    <row r="619" spans="1:4" ht="38.25">
      <c r="A619" s="625">
        <v>1600</v>
      </c>
      <c r="B619" s="626" t="s">
        <v>6190</v>
      </c>
      <c r="C619" s="625" t="s">
        <v>7061</v>
      </c>
      <c r="D619" s="627">
        <v>9.6</v>
      </c>
    </row>
    <row r="620" spans="1:4" ht="38.25">
      <c r="A620" s="625">
        <v>1601</v>
      </c>
      <c r="B620" s="626" t="s">
        <v>730</v>
      </c>
      <c r="C620" s="625" t="s">
        <v>7061</v>
      </c>
      <c r="D620" s="627">
        <v>21.97</v>
      </c>
    </row>
    <row r="621" spans="1:4" ht="38.25">
      <c r="A621" s="625">
        <v>1602</v>
      </c>
      <c r="B621" s="626" t="s">
        <v>731</v>
      </c>
      <c r="C621" s="625" t="s">
        <v>7061</v>
      </c>
      <c r="D621" s="627">
        <v>24.65</v>
      </c>
    </row>
    <row r="622" spans="1:4" ht="38.25">
      <c r="A622" s="625">
        <v>1603</v>
      </c>
      <c r="B622" s="626" t="s">
        <v>732</v>
      </c>
      <c r="C622" s="625" t="s">
        <v>7061</v>
      </c>
      <c r="D622" s="627">
        <v>37.22</v>
      </c>
    </row>
    <row r="623" spans="1:4" ht="38.25">
      <c r="A623" s="625">
        <v>1607</v>
      </c>
      <c r="B623" s="626" t="s">
        <v>733</v>
      </c>
      <c r="C623" s="625" t="s">
        <v>7087</v>
      </c>
      <c r="D623" s="627">
        <v>0.14000000000000001</v>
      </c>
    </row>
    <row r="624" spans="1:4" ht="38.25">
      <c r="A624" s="625">
        <v>1612</v>
      </c>
      <c r="B624" s="626" t="s">
        <v>734</v>
      </c>
      <c r="C624" s="625" t="s">
        <v>7061</v>
      </c>
      <c r="D624" s="627">
        <v>80.63</v>
      </c>
    </row>
    <row r="625" spans="1:4" ht="38.25">
      <c r="A625" s="625">
        <v>1613</v>
      </c>
      <c r="B625" s="626" t="s">
        <v>7088</v>
      </c>
      <c r="C625" s="625" t="s">
        <v>7061</v>
      </c>
      <c r="D625" s="628">
        <v>1004.99</v>
      </c>
    </row>
    <row r="626" spans="1:4" ht="38.25">
      <c r="A626" s="625">
        <v>1614</v>
      </c>
      <c r="B626" s="626" t="s">
        <v>735</v>
      </c>
      <c r="C626" s="625" t="s">
        <v>7061</v>
      </c>
      <c r="D626" s="627">
        <v>182.28</v>
      </c>
    </row>
    <row r="627" spans="1:4" ht="38.25">
      <c r="A627" s="625">
        <v>1615</v>
      </c>
      <c r="B627" s="626" t="s">
        <v>736</v>
      </c>
      <c r="C627" s="625" t="s">
        <v>7061</v>
      </c>
      <c r="D627" s="627">
        <v>612.17999999999995</v>
      </c>
    </row>
    <row r="628" spans="1:4" ht="38.25">
      <c r="A628" s="625">
        <v>1616</v>
      </c>
      <c r="B628" s="626" t="s">
        <v>737</v>
      </c>
      <c r="C628" s="625" t="s">
        <v>7061</v>
      </c>
      <c r="D628" s="628">
        <v>3988.3</v>
      </c>
    </row>
    <row r="629" spans="1:4" ht="38.25">
      <c r="A629" s="625">
        <v>1617</v>
      </c>
      <c r="B629" s="626" t="s">
        <v>738</v>
      </c>
      <c r="C629" s="625" t="s">
        <v>7061</v>
      </c>
      <c r="D629" s="628">
        <v>4761.17</v>
      </c>
    </row>
    <row r="630" spans="1:4" ht="38.25">
      <c r="A630" s="625">
        <v>1618</v>
      </c>
      <c r="B630" s="626" t="s">
        <v>739</v>
      </c>
      <c r="C630" s="625" t="s">
        <v>7061</v>
      </c>
      <c r="D630" s="627">
        <v>841.23</v>
      </c>
    </row>
    <row r="631" spans="1:4" ht="38.25">
      <c r="A631" s="625">
        <v>1619</v>
      </c>
      <c r="B631" s="626" t="s">
        <v>740</v>
      </c>
      <c r="C631" s="625" t="s">
        <v>7061</v>
      </c>
      <c r="D631" s="627">
        <v>117.77</v>
      </c>
    </row>
    <row r="632" spans="1:4" ht="38.25">
      <c r="A632" s="625">
        <v>1620</v>
      </c>
      <c r="B632" s="626" t="s">
        <v>741</v>
      </c>
      <c r="C632" s="625" t="s">
        <v>7061</v>
      </c>
      <c r="D632" s="627">
        <v>221.15</v>
      </c>
    </row>
    <row r="633" spans="1:4" ht="38.25">
      <c r="A633" s="625">
        <v>1621</v>
      </c>
      <c r="B633" s="626" t="s">
        <v>742</v>
      </c>
      <c r="C633" s="625" t="s">
        <v>7061</v>
      </c>
      <c r="D633" s="627">
        <v>326</v>
      </c>
    </row>
    <row r="634" spans="1:4" ht="38.25">
      <c r="A634" s="625">
        <v>1622</v>
      </c>
      <c r="B634" s="626" t="s">
        <v>7089</v>
      </c>
      <c r="C634" s="625" t="s">
        <v>7061</v>
      </c>
      <c r="D634" s="628">
        <v>3391.85</v>
      </c>
    </row>
    <row r="635" spans="1:4" ht="38.25">
      <c r="A635" s="625">
        <v>1623</v>
      </c>
      <c r="B635" s="626" t="s">
        <v>743</v>
      </c>
      <c r="C635" s="625" t="s">
        <v>7061</v>
      </c>
      <c r="D635" s="627">
        <v>85.62</v>
      </c>
    </row>
    <row r="636" spans="1:4" ht="38.25">
      <c r="A636" s="625">
        <v>1624</v>
      </c>
      <c r="B636" s="626" t="s">
        <v>744</v>
      </c>
      <c r="C636" s="625" t="s">
        <v>7061</v>
      </c>
      <c r="D636" s="628">
        <v>11703.19</v>
      </c>
    </row>
    <row r="637" spans="1:4" ht="38.25">
      <c r="A637" s="625">
        <v>1625</v>
      </c>
      <c r="B637" s="626" t="s">
        <v>745</v>
      </c>
      <c r="C637" s="625" t="s">
        <v>7061</v>
      </c>
      <c r="D637" s="627">
        <v>104.98</v>
      </c>
    </row>
    <row r="638" spans="1:4" ht="38.25">
      <c r="A638" s="625">
        <v>1626</v>
      </c>
      <c r="B638" s="626" t="s">
        <v>7090</v>
      </c>
      <c r="C638" s="625" t="s">
        <v>7061</v>
      </c>
      <c r="D638" s="628">
        <v>1503.09</v>
      </c>
    </row>
    <row r="639" spans="1:4" ht="38.25">
      <c r="A639" s="625">
        <v>1627</v>
      </c>
      <c r="B639" s="626" t="s">
        <v>746</v>
      </c>
      <c r="C639" s="625" t="s">
        <v>7061</v>
      </c>
      <c r="D639" s="627">
        <v>422.73</v>
      </c>
    </row>
    <row r="640" spans="1:4" ht="38.25">
      <c r="A640" s="625">
        <v>1629</v>
      </c>
      <c r="B640" s="626" t="s">
        <v>7091</v>
      </c>
      <c r="C640" s="625" t="s">
        <v>7061</v>
      </c>
      <c r="D640" s="628">
        <v>8254.9699999999993</v>
      </c>
    </row>
    <row r="641" spans="1:4" ht="38.25">
      <c r="A641" s="625">
        <v>1630</v>
      </c>
      <c r="B641" s="626" t="s">
        <v>747</v>
      </c>
      <c r="C641" s="625" t="s">
        <v>7061</v>
      </c>
      <c r="D641" s="628">
        <v>2593.14</v>
      </c>
    </row>
    <row r="642" spans="1:4" ht="51">
      <c r="A642" s="625">
        <v>1631</v>
      </c>
      <c r="B642" s="626" t="s">
        <v>748</v>
      </c>
      <c r="C642" s="625" t="s">
        <v>7061</v>
      </c>
      <c r="D642" s="627">
        <v>100.13</v>
      </c>
    </row>
    <row r="643" spans="1:4" ht="51">
      <c r="A643" s="625">
        <v>1633</v>
      </c>
      <c r="B643" s="626" t="s">
        <v>749</v>
      </c>
      <c r="C643" s="625" t="s">
        <v>7061</v>
      </c>
      <c r="D643" s="627">
        <v>170.13</v>
      </c>
    </row>
    <row r="644" spans="1:4">
      <c r="A644" s="625">
        <v>1634</v>
      </c>
      <c r="B644" s="626" t="s">
        <v>750</v>
      </c>
      <c r="C644" s="625" t="s">
        <v>7065</v>
      </c>
      <c r="D644" s="627">
        <v>4.33</v>
      </c>
    </row>
    <row r="645" spans="1:4" ht="25.5">
      <c r="A645" s="625">
        <v>1647</v>
      </c>
      <c r="B645" s="626" t="s">
        <v>751</v>
      </c>
      <c r="C645" s="625" t="s">
        <v>7061</v>
      </c>
      <c r="D645" s="627">
        <v>10.87</v>
      </c>
    </row>
    <row r="646" spans="1:4" ht="25.5">
      <c r="A646" s="625">
        <v>1648</v>
      </c>
      <c r="B646" s="626" t="s">
        <v>752</v>
      </c>
      <c r="C646" s="625" t="s">
        <v>7061</v>
      </c>
      <c r="D646" s="627">
        <v>20.88</v>
      </c>
    </row>
    <row r="647" spans="1:4" ht="25.5">
      <c r="A647" s="625">
        <v>1649</v>
      </c>
      <c r="B647" s="626" t="s">
        <v>753</v>
      </c>
      <c r="C647" s="625" t="s">
        <v>7061</v>
      </c>
      <c r="D647" s="627">
        <v>38.78</v>
      </c>
    </row>
    <row r="648" spans="1:4" ht="25.5">
      <c r="A648" s="625">
        <v>1650</v>
      </c>
      <c r="B648" s="626" t="s">
        <v>754</v>
      </c>
      <c r="C648" s="625" t="s">
        <v>7061</v>
      </c>
      <c r="D648" s="627">
        <v>53.56</v>
      </c>
    </row>
    <row r="649" spans="1:4" ht="25.5">
      <c r="A649" s="625">
        <v>1651</v>
      </c>
      <c r="B649" s="626" t="s">
        <v>755</v>
      </c>
      <c r="C649" s="625" t="s">
        <v>7061</v>
      </c>
      <c r="D649" s="627">
        <v>96.89</v>
      </c>
    </row>
    <row r="650" spans="1:4" ht="25.5">
      <c r="A650" s="625">
        <v>1652</v>
      </c>
      <c r="B650" s="626" t="s">
        <v>756</v>
      </c>
      <c r="C650" s="625" t="s">
        <v>7061</v>
      </c>
      <c r="D650" s="627">
        <v>139.07</v>
      </c>
    </row>
    <row r="651" spans="1:4" ht="25.5">
      <c r="A651" s="625">
        <v>1653</v>
      </c>
      <c r="B651" s="626" t="s">
        <v>757</v>
      </c>
      <c r="C651" s="625" t="s">
        <v>7061</v>
      </c>
      <c r="D651" s="627">
        <v>30.37</v>
      </c>
    </row>
    <row r="652" spans="1:4" ht="25.5">
      <c r="A652" s="625">
        <v>1654</v>
      </c>
      <c r="B652" s="626" t="s">
        <v>758</v>
      </c>
      <c r="C652" s="625" t="s">
        <v>7061</v>
      </c>
      <c r="D652" s="627">
        <v>14.93</v>
      </c>
    </row>
    <row r="653" spans="1:4" ht="25.5">
      <c r="A653" s="625">
        <v>1725</v>
      </c>
      <c r="B653" s="626" t="s">
        <v>759</v>
      </c>
      <c r="C653" s="625" t="s">
        <v>7061</v>
      </c>
      <c r="D653" s="627">
        <v>18.309999999999999</v>
      </c>
    </row>
    <row r="654" spans="1:4" ht="25.5">
      <c r="A654" s="625">
        <v>1727</v>
      </c>
      <c r="B654" s="626" t="s">
        <v>760</v>
      </c>
      <c r="C654" s="625" t="s">
        <v>7061</v>
      </c>
      <c r="D654" s="627">
        <v>63.48</v>
      </c>
    </row>
    <row r="655" spans="1:4" ht="25.5">
      <c r="A655" s="625">
        <v>1743</v>
      </c>
      <c r="B655" s="626" t="s">
        <v>761</v>
      </c>
      <c r="C655" s="625" t="s">
        <v>7061</v>
      </c>
      <c r="D655" s="627">
        <v>108.71</v>
      </c>
    </row>
    <row r="656" spans="1:4" ht="25.5">
      <c r="A656" s="625">
        <v>1744</v>
      </c>
      <c r="B656" s="626" t="s">
        <v>762</v>
      </c>
      <c r="C656" s="625" t="s">
        <v>7061</v>
      </c>
      <c r="D656" s="627">
        <v>82.79</v>
      </c>
    </row>
    <row r="657" spans="1:4" ht="38.25">
      <c r="A657" s="625">
        <v>1745</v>
      </c>
      <c r="B657" s="626" t="s">
        <v>7092</v>
      </c>
      <c r="C657" s="625" t="s">
        <v>7061</v>
      </c>
      <c r="D657" s="627">
        <v>174.17</v>
      </c>
    </row>
    <row r="658" spans="1:4" ht="38.25">
      <c r="A658" s="625">
        <v>1746</v>
      </c>
      <c r="B658" s="626" t="s">
        <v>7093</v>
      </c>
      <c r="C658" s="625" t="s">
        <v>7061</v>
      </c>
      <c r="D658" s="627">
        <v>149.84</v>
      </c>
    </row>
    <row r="659" spans="1:4" ht="25.5">
      <c r="A659" s="625">
        <v>1747</v>
      </c>
      <c r="B659" s="626" t="s">
        <v>763</v>
      </c>
      <c r="C659" s="625" t="s">
        <v>7061</v>
      </c>
      <c r="D659" s="627">
        <v>119.52</v>
      </c>
    </row>
    <row r="660" spans="1:4" ht="38.25">
      <c r="A660" s="625">
        <v>1748</v>
      </c>
      <c r="B660" s="626" t="s">
        <v>7094</v>
      </c>
      <c r="C660" s="625" t="s">
        <v>7061</v>
      </c>
      <c r="D660" s="627">
        <v>199.25</v>
      </c>
    </row>
    <row r="661" spans="1:4" ht="38.25">
      <c r="A661" s="625">
        <v>1749</v>
      </c>
      <c r="B661" s="626" t="s">
        <v>7095</v>
      </c>
      <c r="C661" s="625" t="s">
        <v>7061</v>
      </c>
      <c r="D661" s="627">
        <v>288.68</v>
      </c>
    </row>
    <row r="662" spans="1:4" ht="38.25">
      <c r="A662" s="625">
        <v>1750</v>
      </c>
      <c r="B662" s="626" t="s">
        <v>7096</v>
      </c>
      <c r="C662" s="625" t="s">
        <v>7061</v>
      </c>
      <c r="D662" s="627">
        <v>407.01</v>
      </c>
    </row>
    <row r="663" spans="1:4" ht="25.5">
      <c r="A663" s="625">
        <v>1775</v>
      </c>
      <c r="B663" s="626" t="s">
        <v>764</v>
      </c>
      <c r="C663" s="625" t="s">
        <v>7061</v>
      </c>
      <c r="D663" s="627">
        <v>9.1</v>
      </c>
    </row>
    <row r="664" spans="1:4" ht="25.5">
      <c r="A664" s="625">
        <v>1776</v>
      </c>
      <c r="B664" s="626" t="s">
        <v>765</v>
      </c>
      <c r="C664" s="625" t="s">
        <v>7061</v>
      </c>
      <c r="D664" s="627">
        <v>24.75</v>
      </c>
    </row>
    <row r="665" spans="1:4" ht="25.5">
      <c r="A665" s="625">
        <v>1777</v>
      </c>
      <c r="B665" s="626" t="s">
        <v>766</v>
      </c>
      <c r="C665" s="625" t="s">
        <v>7061</v>
      </c>
      <c r="D665" s="627">
        <v>41.81</v>
      </c>
    </row>
    <row r="666" spans="1:4" ht="25.5">
      <c r="A666" s="625">
        <v>1778</v>
      </c>
      <c r="B666" s="626" t="s">
        <v>767</v>
      </c>
      <c r="C666" s="625" t="s">
        <v>7061</v>
      </c>
      <c r="D666" s="627">
        <v>101.21</v>
      </c>
    </row>
    <row r="667" spans="1:4" ht="25.5">
      <c r="A667" s="625">
        <v>1779</v>
      </c>
      <c r="B667" s="626" t="s">
        <v>768</v>
      </c>
      <c r="C667" s="625" t="s">
        <v>7061</v>
      </c>
      <c r="D667" s="627">
        <v>147.19999999999999</v>
      </c>
    </row>
    <row r="668" spans="1:4" ht="25.5">
      <c r="A668" s="625">
        <v>1780</v>
      </c>
      <c r="B668" s="626" t="s">
        <v>769</v>
      </c>
      <c r="C668" s="625" t="s">
        <v>7061</v>
      </c>
      <c r="D668" s="627">
        <v>303.47000000000003</v>
      </c>
    </row>
    <row r="669" spans="1:4" ht="25.5">
      <c r="A669" s="625">
        <v>1781</v>
      </c>
      <c r="B669" s="626" t="s">
        <v>770</v>
      </c>
      <c r="C669" s="625" t="s">
        <v>7061</v>
      </c>
      <c r="D669" s="627">
        <v>16.53</v>
      </c>
    </row>
    <row r="670" spans="1:4" ht="25.5">
      <c r="A670" s="625">
        <v>1782</v>
      </c>
      <c r="B670" s="626" t="s">
        <v>771</v>
      </c>
      <c r="C670" s="625" t="s">
        <v>7061</v>
      </c>
      <c r="D670" s="627">
        <v>25.37</v>
      </c>
    </row>
    <row r="671" spans="1:4" ht="25.5">
      <c r="A671" s="625">
        <v>1783</v>
      </c>
      <c r="B671" s="626" t="s">
        <v>772</v>
      </c>
      <c r="C671" s="625" t="s">
        <v>7061</v>
      </c>
      <c r="D671" s="627">
        <v>32.08</v>
      </c>
    </row>
    <row r="672" spans="1:4" ht="25.5">
      <c r="A672" s="625">
        <v>1784</v>
      </c>
      <c r="B672" s="626" t="s">
        <v>773</v>
      </c>
      <c r="C672" s="625" t="s">
        <v>7061</v>
      </c>
      <c r="D672" s="627">
        <v>90.6</v>
      </c>
    </row>
    <row r="673" spans="1:4" ht="25.5">
      <c r="A673" s="625">
        <v>1786</v>
      </c>
      <c r="B673" s="626" t="s">
        <v>774</v>
      </c>
      <c r="C673" s="625" t="s">
        <v>7061</v>
      </c>
      <c r="D673" s="627">
        <v>7.98</v>
      </c>
    </row>
    <row r="674" spans="1:4" ht="25.5">
      <c r="A674" s="625">
        <v>1787</v>
      </c>
      <c r="B674" s="626" t="s">
        <v>775</v>
      </c>
      <c r="C674" s="625" t="s">
        <v>7061</v>
      </c>
      <c r="D674" s="627">
        <v>19.12</v>
      </c>
    </row>
    <row r="675" spans="1:4" ht="25.5">
      <c r="A675" s="625">
        <v>1788</v>
      </c>
      <c r="B675" s="626" t="s">
        <v>776</v>
      </c>
      <c r="C675" s="625" t="s">
        <v>7061</v>
      </c>
      <c r="D675" s="627">
        <v>32.17</v>
      </c>
    </row>
    <row r="676" spans="1:4" ht="25.5">
      <c r="A676" s="625">
        <v>1789</v>
      </c>
      <c r="B676" s="626" t="s">
        <v>777</v>
      </c>
      <c r="C676" s="625" t="s">
        <v>7061</v>
      </c>
      <c r="D676" s="627">
        <v>40.130000000000003</v>
      </c>
    </row>
    <row r="677" spans="1:4" ht="25.5">
      <c r="A677" s="625">
        <v>1790</v>
      </c>
      <c r="B677" s="626" t="s">
        <v>778</v>
      </c>
      <c r="C677" s="625" t="s">
        <v>7061</v>
      </c>
      <c r="D677" s="627">
        <v>66.83</v>
      </c>
    </row>
    <row r="678" spans="1:4" ht="25.5">
      <c r="A678" s="625">
        <v>1791</v>
      </c>
      <c r="B678" s="626" t="s">
        <v>779</v>
      </c>
      <c r="C678" s="625" t="s">
        <v>7061</v>
      </c>
      <c r="D678" s="627">
        <v>115.99</v>
      </c>
    </row>
    <row r="679" spans="1:4" ht="25.5">
      <c r="A679" s="625">
        <v>1792</v>
      </c>
      <c r="B679" s="626" t="s">
        <v>780</v>
      </c>
      <c r="C679" s="625" t="s">
        <v>7061</v>
      </c>
      <c r="D679" s="627">
        <v>156.56</v>
      </c>
    </row>
    <row r="680" spans="1:4" ht="25.5">
      <c r="A680" s="625">
        <v>1793</v>
      </c>
      <c r="B680" s="626" t="s">
        <v>781</v>
      </c>
      <c r="C680" s="625" t="s">
        <v>7061</v>
      </c>
      <c r="D680" s="627">
        <v>316.37</v>
      </c>
    </row>
    <row r="681" spans="1:4" ht="25.5">
      <c r="A681" s="625">
        <v>1794</v>
      </c>
      <c r="B681" s="626" t="s">
        <v>782</v>
      </c>
      <c r="C681" s="625" t="s">
        <v>7061</v>
      </c>
      <c r="D681" s="627">
        <v>8.34</v>
      </c>
    </row>
    <row r="682" spans="1:4" ht="25.5">
      <c r="A682" s="625">
        <v>1795</v>
      </c>
      <c r="B682" s="626" t="s">
        <v>783</v>
      </c>
      <c r="C682" s="625" t="s">
        <v>7061</v>
      </c>
      <c r="D682" s="627">
        <v>11.56</v>
      </c>
    </row>
    <row r="683" spans="1:4" ht="25.5">
      <c r="A683" s="625">
        <v>1796</v>
      </c>
      <c r="B683" s="626" t="s">
        <v>784</v>
      </c>
      <c r="C683" s="625" t="s">
        <v>7061</v>
      </c>
      <c r="D683" s="627">
        <v>34.950000000000003</v>
      </c>
    </row>
    <row r="684" spans="1:4" ht="25.5">
      <c r="A684" s="625">
        <v>1797</v>
      </c>
      <c r="B684" s="626" t="s">
        <v>785</v>
      </c>
      <c r="C684" s="625" t="s">
        <v>7061</v>
      </c>
      <c r="D684" s="627">
        <v>45.57</v>
      </c>
    </row>
    <row r="685" spans="1:4" ht="25.5">
      <c r="A685" s="625">
        <v>1798</v>
      </c>
      <c r="B685" s="626" t="s">
        <v>786</v>
      </c>
      <c r="C685" s="625" t="s">
        <v>7061</v>
      </c>
      <c r="D685" s="627">
        <v>64.650000000000006</v>
      </c>
    </row>
    <row r="686" spans="1:4" ht="25.5">
      <c r="A686" s="625">
        <v>1799</v>
      </c>
      <c r="B686" s="626" t="s">
        <v>787</v>
      </c>
      <c r="C686" s="625" t="s">
        <v>7061</v>
      </c>
      <c r="D686" s="627">
        <v>188.18</v>
      </c>
    </row>
    <row r="687" spans="1:4" ht="25.5">
      <c r="A687" s="625">
        <v>1800</v>
      </c>
      <c r="B687" s="626" t="s">
        <v>788</v>
      </c>
      <c r="C687" s="625" t="s">
        <v>7061</v>
      </c>
      <c r="D687" s="627">
        <v>359.27</v>
      </c>
    </row>
    <row r="688" spans="1:4" ht="25.5">
      <c r="A688" s="625">
        <v>1802</v>
      </c>
      <c r="B688" s="626" t="s">
        <v>789</v>
      </c>
      <c r="C688" s="625" t="s">
        <v>7061</v>
      </c>
      <c r="D688" s="627">
        <v>898.69</v>
      </c>
    </row>
    <row r="689" spans="1:4" ht="25.5">
      <c r="A689" s="625">
        <v>1803</v>
      </c>
      <c r="B689" s="626" t="s">
        <v>790</v>
      </c>
      <c r="C689" s="625" t="s">
        <v>7061</v>
      </c>
      <c r="D689" s="627">
        <v>7.81</v>
      </c>
    </row>
    <row r="690" spans="1:4" ht="25.5">
      <c r="A690" s="625">
        <v>1804</v>
      </c>
      <c r="B690" s="626" t="s">
        <v>791</v>
      </c>
      <c r="C690" s="625" t="s">
        <v>7061</v>
      </c>
      <c r="D690" s="627">
        <v>11.12</v>
      </c>
    </row>
    <row r="691" spans="1:4" ht="25.5">
      <c r="A691" s="625">
        <v>1805</v>
      </c>
      <c r="B691" s="626" t="s">
        <v>792</v>
      </c>
      <c r="C691" s="625" t="s">
        <v>7061</v>
      </c>
      <c r="D691" s="627">
        <v>17.940000000000001</v>
      </c>
    </row>
    <row r="692" spans="1:4" ht="25.5">
      <c r="A692" s="625">
        <v>1806</v>
      </c>
      <c r="B692" s="626" t="s">
        <v>793</v>
      </c>
      <c r="C692" s="625" t="s">
        <v>7061</v>
      </c>
      <c r="D692" s="627">
        <v>63.07</v>
      </c>
    </row>
    <row r="693" spans="1:4" ht="25.5">
      <c r="A693" s="625">
        <v>1807</v>
      </c>
      <c r="B693" s="626" t="s">
        <v>794</v>
      </c>
      <c r="C693" s="625" t="s">
        <v>7061</v>
      </c>
      <c r="D693" s="627">
        <v>151.55000000000001</v>
      </c>
    </row>
    <row r="694" spans="1:4" ht="25.5">
      <c r="A694" s="625">
        <v>1808</v>
      </c>
      <c r="B694" s="626" t="s">
        <v>795</v>
      </c>
      <c r="C694" s="625" t="s">
        <v>7061</v>
      </c>
      <c r="D694" s="627">
        <v>303.83999999999997</v>
      </c>
    </row>
    <row r="695" spans="1:4" ht="25.5">
      <c r="A695" s="625">
        <v>1809</v>
      </c>
      <c r="B695" s="626" t="s">
        <v>796</v>
      </c>
      <c r="C695" s="625" t="s">
        <v>7061</v>
      </c>
      <c r="D695" s="627">
        <v>37.619999999999997</v>
      </c>
    </row>
    <row r="696" spans="1:4" ht="25.5">
      <c r="A696" s="625">
        <v>1810</v>
      </c>
      <c r="B696" s="626" t="s">
        <v>797</v>
      </c>
      <c r="C696" s="625" t="s">
        <v>7061</v>
      </c>
      <c r="D696" s="627">
        <v>50.25</v>
      </c>
    </row>
    <row r="697" spans="1:4" ht="25.5">
      <c r="A697" s="625">
        <v>1811</v>
      </c>
      <c r="B697" s="626" t="s">
        <v>798</v>
      </c>
      <c r="C697" s="625" t="s">
        <v>7061</v>
      </c>
      <c r="D697" s="627">
        <v>10.87</v>
      </c>
    </row>
    <row r="698" spans="1:4" ht="25.5">
      <c r="A698" s="625">
        <v>1812</v>
      </c>
      <c r="B698" s="626" t="s">
        <v>799</v>
      </c>
      <c r="C698" s="625" t="s">
        <v>7061</v>
      </c>
      <c r="D698" s="627">
        <v>126.86</v>
      </c>
    </row>
    <row r="699" spans="1:4" ht="25.5">
      <c r="A699" s="625">
        <v>1813</v>
      </c>
      <c r="B699" s="626" t="s">
        <v>800</v>
      </c>
      <c r="C699" s="625" t="s">
        <v>7061</v>
      </c>
      <c r="D699" s="627">
        <v>12.67</v>
      </c>
    </row>
    <row r="700" spans="1:4" ht="25.5">
      <c r="A700" s="625">
        <v>1814</v>
      </c>
      <c r="B700" s="626" t="s">
        <v>801</v>
      </c>
      <c r="C700" s="625" t="s">
        <v>7061</v>
      </c>
      <c r="D700" s="627">
        <v>30.91</v>
      </c>
    </row>
    <row r="701" spans="1:4" ht="25.5">
      <c r="A701" s="625">
        <v>1815</v>
      </c>
      <c r="B701" s="626" t="s">
        <v>802</v>
      </c>
      <c r="C701" s="625" t="s">
        <v>7061</v>
      </c>
      <c r="D701" s="627">
        <v>144.49</v>
      </c>
    </row>
    <row r="702" spans="1:4" ht="25.5">
      <c r="A702" s="625">
        <v>1816</v>
      </c>
      <c r="B702" s="626" t="s">
        <v>803</v>
      </c>
      <c r="C702" s="625" t="s">
        <v>7061</v>
      </c>
      <c r="D702" s="627">
        <v>18.809999999999999</v>
      </c>
    </row>
    <row r="703" spans="1:4" ht="25.5">
      <c r="A703" s="625">
        <v>1817</v>
      </c>
      <c r="B703" s="626" t="s">
        <v>804</v>
      </c>
      <c r="C703" s="625" t="s">
        <v>7061</v>
      </c>
      <c r="D703" s="627">
        <v>7.56</v>
      </c>
    </row>
    <row r="704" spans="1:4" ht="25.5">
      <c r="A704" s="625">
        <v>1818</v>
      </c>
      <c r="B704" s="626" t="s">
        <v>805</v>
      </c>
      <c r="C704" s="625" t="s">
        <v>7061</v>
      </c>
      <c r="D704" s="627">
        <v>67.180000000000007</v>
      </c>
    </row>
    <row r="705" spans="1:4" ht="25.5">
      <c r="A705" s="625">
        <v>1819</v>
      </c>
      <c r="B705" s="626" t="s">
        <v>806</v>
      </c>
      <c r="C705" s="625" t="s">
        <v>7061</v>
      </c>
      <c r="D705" s="627">
        <v>30.42</v>
      </c>
    </row>
    <row r="706" spans="1:4" ht="25.5">
      <c r="A706" s="625">
        <v>1820</v>
      </c>
      <c r="B706" s="626" t="s">
        <v>807</v>
      </c>
      <c r="C706" s="625" t="s">
        <v>7061</v>
      </c>
      <c r="D706" s="627">
        <v>13.14</v>
      </c>
    </row>
    <row r="707" spans="1:4" ht="25.5">
      <c r="A707" s="625">
        <v>1821</v>
      </c>
      <c r="B707" s="626" t="s">
        <v>808</v>
      </c>
      <c r="C707" s="625" t="s">
        <v>7061</v>
      </c>
      <c r="D707" s="627">
        <v>105.97</v>
      </c>
    </row>
    <row r="708" spans="1:4" ht="25.5">
      <c r="A708" s="625">
        <v>1823</v>
      </c>
      <c r="B708" s="626" t="s">
        <v>809</v>
      </c>
      <c r="C708" s="625" t="s">
        <v>7061</v>
      </c>
      <c r="D708" s="627">
        <v>25.84</v>
      </c>
    </row>
    <row r="709" spans="1:4" ht="25.5">
      <c r="A709" s="625">
        <v>1824</v>
      </c>
      <c r="B709" s="626" t="s">
        <v>810</v>
      </c>
      <c r="C709" s="625" t="s">
        <v>7061</v>
      </c>
      <c r="D709" s="627">
        <v>29.39</v>
      </c>
    </row>
    <row r="710" spans="1:4" ht="25.5">
      <c r="A710" s="625">
        <v>1825</v>
      </c>
      <c r="B710" s="626" t="s">
        <v>811</v>
      </c>
      <c r="C710" s="625" t="s">
        <v>7061</v>
      </c>
      <c r="D710" s="627">
        <v>25.79</v>
      </c>
    </row>
    <row r="711" spans="1:4" ht="25.5">
      <c r="A711" s="625">
        <v>1827</v>
      </c>
      <c r="B711" s="626" t="s">
        <v>812</v>
      </c>
      <c r="C711" s="625" t="s">
        <v>7061</v>
      </c>
      <c r="D711" s="627">
        <v>46.49</v>
      </c>
    </row>
    <row r="712" spans="1:4" ht="25.5">
      <c r="A712" s="625">
        <v>1828</v>
      </c>
      <c r="B712" s="626" t="s">
        <v>813</v>
      </c>
      <c r="C712" s="625" t="s">
        <v>7061</v>
      </c>
      <c r="D712" s="627">
        <v>52.67</v>
      </c>
    </row>
    <row r="713" spans="1:4" ht="25.5">
      <c r="A713" s="625">
        <v>1831</v>
      </c>
      <c r="B713" s="626" t="s">
        <v>814</v>
      </c>
      <c r="C713" s="625" t="s">
        <v>7061</v>
      </c>
      <c r="D713" s="627">
        <v>11.5</v>
      </c>
    </row>
    <row r="714" spans="1:4" ht="25.5">
      <c r="A714" s="625">
        <v>1835</v>
      </c>
      <c r="B714" s="626" t="s">
        <v>815</v>
      </c>
      <c r="C714" s="625" t="s">
        <v>7061</v>
      </c>
      <c r="D714" s="627">
        <v>11.07</v>
      </c>
    </row>
    <row r="715" spans="1:4" ht="25.5">
      <c r="A715" s="625">
        <v>1836</v>
      </c>
      <c r="B715" s="626" t="s">
        <v>7097</v>
      </c>
      <c r="C715" s="625" t="s">
        <v>7061</v>
      </c>
      <c r="D715" s="627">
        <v>173.72</v>
      </c>
    </row>
    <row r="716" spans="1:4" ht="25.5">
      <c r="A716" s="625">
        <v>1837</v>
      </c>
      <c r="B716" s="626" t="s">
        <v>7098</v>
      </c>
      <c r="C716" s="625" t="s">
        <v>7061</v>
      </c>
      <c r="D716" s="627">
        <v>285.76</v>
      </c>
    </row>
    <row r="717" spans="1:4" ht="25.5">
      <c r="A717" s="625">
        <v>1839</v>
      </c>
      <c r="B717" s="626" t="s">
        <v>816</v>
      </c>
      <c r="C717" s="625" t="s">
        <v>7061</v>
      </c>
      <c r="D717" s="627">
        <v>45.18</v>
      </c>
    </row>
    <row r="718" spans="1:4" ht="25.5">
      <c r="A718" s="625">
        <v>1844</v>
      </c>
      <c r="B718" s="626" t="s">
        <v>7099</v>
      </c>
      <c r="C718" s="625" t="s">
        <v>7061</v>
      </c>
      <c r="D718" s="627">
        <v>78.86</v>
      </c>
    </row>
    <row r="719" spans="1:4" ht="25.5">
      <c r="A719" s="625">
        <v>1845</v>
      </c>
      <c r="B719" s="626" t="s">
        <v>817</v>
      </c>
      <c r="C719" s="625" t="s">
        <v>7061</v>
      </c>
      <c r="D719" s="627">
        <v>12.59</v>
      </c>
    </row>
    <row r="720" spans="1:4" ht="25.5">
      <c r="A720" s="625">
        <v>1853</v>
      </c>
      <c r="B720" s="626" t="s">
        <v>7100</v>
      </c>
      <c r="C720" s="625" t="s">
        <v>7061</v>
      </c>
      <c r="D720" s="627">
        <v>321.2</v>
      </c>
    </row>
    <row r="721" spans="1:4" ht="25.5">
      <c r="A721" s="625">
        <v>1858</v>
      </c>
      <c r="B721" s="626" t="s">
        <v>7101</v>
      </c>
      <c r="C721" s="625" t="s">
        <v>7061</v>
      </c>
      <c r="D721" s="627">
        <v>18.39</v>
      </c>
    </row>
    <row r="722" spans="1:4" ht="25.5">
      <c r="A722" s="625">
        <v>1859</v>
      </c>
      <c r="B722" s="626" t="s">
        <v>7102</v>
      </c>
      <c r="C722" s="625" t="s">
        <v>7061</v>
      </c>
      <c r="D722" s="628">
        <v>1342.92</v>
      </c>
    </row>
    <row r="723" spans="1:4" ht="25.5">
      <c r="A723" s="625">
        <v>1860</v>
      </c>
      <c r="B723" s="626" t="s">
        <v>7103</v>
      </c>
      <c r="C723" s="625" t="s">
        <v>7061</v>
      </c>
      <c r="D723" s="627">
        <v>562.76</v>
      </c>
    </row>
    <row r="724" spans="1:4" ht="25.5">
      <c r="A724" s="625">
        <v>1862</v>
      </c>
      <c r="B724" s="626" t="s">
        <v>7104</v>
      </c>
      <c r="C724" s="625" t="s">
        <v>7061</v>
      </c>
      <c r="D724" s="627">
        <v>904.15</v>
      </c>
    </row>
    <row r="725" spans="1:4" ht="25.5">
      <c r="A725" s="625">
        <v>1863</v>
      </c>
      <c r="B725" s="626" t="s">
        <v>7105</v>
      </c>
      <c r="C725" s="625" t="s">
        <v>7061</v>
      </c>
      <c r="D725" s="627">
        <v>17.68</v>
      </c>
    </row>
    <row r="726" spans="1:4" ht="25.5">
      <c r="A726" s="625">
        <v>1865</v>
      </c>
      <c r="B726" s="626" t="s">
        <v>7106</v>
      </c>
      <c r="C726" s="625" t="s">
        <v>7061</v>
      </c>
      <c r="D726" s="627">
        <v>79.41</v>
      </c>
    </row>
    <row r="727" spans="1:4" ht="25.5">
      <c r="A727" s="625">
        <v>1866</v>
      </c>
      <c r="B727" s="626" t="s">
        <v>7107</v>
      </c>
      <c r="C727" s="625" t="s">
        <v>7061</v>
      </c>
      <c r="D727" s="627">
        <v>217.26</v>
      </c>
    </row>
    <row r="728" spans="1:4" ht="25.5">
      <c r="A728" s="625">
        <v>1867</v>
      </c>
      <c r="B728" s="626" t="s">
        <v>7108</v>
      </c>
      <c r="C728" s="625" t="s">
        <v>7061</v>
      </c>
      <c r="D728" s="627">
        <v>711.07</v>
      </c>
    </row>
    <row r="729" spans="1:4" ht="25.5">
      <c r="A729" s="625">
        <v>1868</v>
      </c>
      <c r="B729" s="626" t="s">
        <v>7109</v>
      </c>
      <c r="C729" s="625" t="s">
        <v>7061</v>
      </c>
      <c r="D729" s="628">
        <v>1026.08</v>
      </c>
    </row>
    <row r="730" spans="1:4" ht="25.5">
      <c r="A730" s="625">
        <v>1870</v>
      </c>
      <c r="B730" s="626" t="s">
        <v>818</v>
      </c>
      <c r="C730" s="625" t="s">
        <v>7061</v>
      </c>
      <c r="D730" s="627">
        <v>1.79</v>
      </c>
    </row>
    <row r="731" spans="1:4" ht="38.25">
      <c r="A731" s="625">
        <v>1871</v>
      </c>
      <c r="B731" s="626" t="s">
        <v>819</v>
      </c>
      <c r="C731" s="625" t="s">
        <v>7061</v>
      </c>
      <c r="D731" s="627">
        <v>2.8</v>
      </c>
    </row>
    <row r="732" spans="1:4" ht="25.5">
      <c r="A732" s="625">
        <v>1872</v>
      </c>
      <c r="B732" s="626" t="s">
        <v>820</v>
      </c>
      <c r="C732" s="625" t="s">
        <v>7061</v>
      </c>
      <c r="D732" s="627">
        <v>1.56</v>
      </c>
    </row>
    <row r="733" spans="1:4" ht="25.5">
      <c r="A733" s="625">
        <v>1873</v>
      </c>
      <c r="B733" s="626" t="s">
        <v>821</v>
      </c>
      <c r="C733" s="625" t="s">
        <v>7061</v>
      </c>
      <c r="D733" s="627">
        <v>3.11</v>
      </c>
    </row>
    <row r="734" spans="1:4" ht="25.5">
      <c r="A734" s="625">
        <v>1874</v>
      </c>
      <c r="B734" s="626" t="s">
        <v>822</v>
      </c>
      <c r="C734" s="625" t="s">
        <v>7061</v>
      </c>
      <c r="D734" s="627">
        <v>3.1</v>
      </c>
    </row>
    <row r="735" spans="1:4" ht="25.5">
      <c r="A735" s="625">
        <v>1875</v>
      </c>
      <c r="B735" s="626" t="s">
        <v>147</v>
      </c>
      <c r="C735" s="625" t="s">
        <v>7061</v>
      </c>
      <c r="D735" s="627">
        <v>3.75</v>
      </c>
    </row>
    <row r="736" spans="1:4" ht="25.5">
      <c r="A736" s="625">
        <v>1876</v>
      </c>
      <c r="B736" s="626" t="s">
        <v>823</v>
      </c>
      <c r="C736" s="625" t="s">
        <v>7061</v>
      </c>
      <c r="D736" s="627">
        <v>6.1</v>
      </c>
    </row>
    <row r="737" spans="1:4" ht="25.5">
      <c r="A737" s="625">
        <v>1877</v>
      </c>
      <c r="B737" s="626" t="s">
        <v>824</v>
      </c>
      <c r="C737" s="625" t="s">
        <v>7061</v>
      </c>
      <c r="D737" s="627">
        <v>15.58</v>
      </c>
    </row>
    <row r="738" spans="1:4" ht="25.5">
      <c r="A738" s="625">
        <v>1878</v>
      </c>
      <c r="B738" s="626" t="s">
        <v>825</v>
      </c>
      <c r="C738" s="625" t="s">
        <v>7061</v>
      </c>
      <c r="D738" s="627">
        <v>31.31</v>
      </c>
    </row>
    <row r="739" spans="1:4" ht="25.5">
      <c r="A739" s="625">
        <v>1879</v>
      </c>
      <c r="B739" s="626" t="s">
        <v>826</v>
      </c>
      <c r="C739" s="625" t="s">
        <v>7061</v>
      </c>
      <c r="D739" s="627">
        <v>1.81</v>
      </c>
    </row>
    <row r="740" spans="1:4" ht="25.5">
      <c r="A740" s="625">
        <v>1880</v>
      </c>
      <c r="B740" s="626" t="s">
        <v>6380</v>
      </c>
      <c r="C740" s="625" t="s">
        <v>7061</v>
      </c>
      <c r="D740" s="627">
        <v>2.15</v>
      </c>
    </row>
    <row r="741" spans="1:4" ht="25.5">
      <c r="A741" s="625">
        <v>1884</v>
      </c>
      <c r="B741" s="626" t="s">
        <v>827</v>
      </c>
      <c r="C741" s="625" t="s">
        <v>7061</v>
      </c>
      <c r="D741" s="627">
        <v>2.74</v>
      </c>
    </row>
    <row r="742" spans="1:4" ht="25.5">
      <c r="A742" s="625">
        <v>1887</v>
      </c>
      <c r="B742" s="626" t="s">
        <v>828</v>
      </c>
      <c r="C742" s="625" t="s">
        <v>7061</v>
      </c>
      <c r="D742" s="627">
        <v>15.56</v>
      </c>
    </row>
    <row r="743" spans="1:4" ht="25.5">
      <c r="A743" s="625">
        <v>1891</v>
      </c>
      <c r="B743" s="626" t="s">
        <v>829</v>
      </c>
      <c r="C743" s="625" t="s">
        <v>7061</v>
      </c>
      <c r="D743" s="627">
        <v>0.78</v>
      </c>
    </row>
    <row r="744" spans="1:4" ht="25.5">
      <c r="A744" s="625">
        <v>1892</v>
      </c>
      <c r="B744" s="626" t="s">
        <v>830</v>
      </c>
      <c r="C744" s="625" t="s">
        <v>7061</v>
      </c>
      <c r="D744" s="627">
        <v>1.0900000000000001</v>
      </c>
    </row>
    <row r="745" spans="1:4" ht="25.5">
      <c r="A745" s="625">
        <v>1893</v>
      </c>
      <c r="B745" s="626" t="s">
        <v>831</v>
      </c>
      <c r="C745" s="625" t="s">
        <v>7061</v>
      </c>
      <c r="D745" s="627">
        <v>2.34</v>
      </c>
    </row>
    <row r="746" spans="1:4" ht="25.5">
      <c r="A746" s="625">
        <v>1894</v>
      </c>
      <c r="B746" s="626" t="s">
        <v>832</v>
      </c>
      <c r="C746" s="625" t="s">
        <v>7061</v>
      </c>
      <c r="D746" s="627">
        <v>3.39</v>
      </c>
    </row>
    <row r="747" spans="1:4" ht="25.5">
      <c r="A747" s="625">
        <v>1895</v>
      </c>
      <c r="B747" s="626" t="s">
        <v>833</v>
      </c>
      <c r="C747" s="625" t="s">
        <v>7061</v>
      </c>
      <c r="D747" s="627">
        <v>17.79</v>
      </c>
    </row>
    <row r="748" spans="1:4" ht="25.5">
      <c r="A748" s="625">
        <v>1896</v>
      </c>
      <c r="B748" s="626" t="s">
        <v>834</v>
      </c>
      <c r="C748" s="625" t="s">
        <v>7061</v>
      </c>
      <c r="D748" s="627">
        <v>10.119999999999999</v>
      </c>
    </row>
    <row r="749" spans="1:4" ht="25.5">
      <c r="A749" s="625">
        <v>1899</v>
      </c>
      <c r="B749" s="626" t="s">
        <v>835</v>
      </c>
      <c r="C749" s="625" t="s">
        <v>7061</v>
      </c>
      <c r="D749" s="627">
        <v>0.7</v>
      </c>
    </row>
    <row r="750" spans="1:4" ht="25.5">
      <c r="A750" s="625">
        <v>1900</v>
      </c>
      <c r="B750" s="626" t="s">
        <v>836</v>
      </c>
      <c r="C750" s="625" t="s">
        <v>7061</v>
      </c>
      <c r="D750" s="627">
        <v>1.1399999999999999</v>
      </c>
    </row>
    <row r="751" spans="1:4" ht="25.5">
      <c r="A751" s="625">
        <v>1901</v>
      </c>
      <c r="B751" s="626" t="s">
        <v>837</v>
      </c>
      <c r="C751" s="625" t="s">
        <v>7061</v>
      </c>
      <c r="D751" s="627">
        <v>0.53</v>
      </c>
    </row>
    <row r="752" spans="1:4" ht="25.5">
      <c r="A752" s="625">
        <v>1902</v>
      </c>
      <c r="B752" s="626" t="s">
        <v>838</v>
      </c>
      <c r="C752" s="625" t="s">
        <v>7061</v>
      </c>
      <c r="D752" s="627">
        <v>1.7</v>
      </c>
    </row>
    <row r="753" spans="1:4" ht="25.5">
      <c r="A753" s="625">
        <v>1904</v>
      </c>
      <c r="B753" s="626" t="s">
        <v>839</v>
      </c>
      <c r="C753" s="625" t="s">
        <v>7061</v>
      </c>
      <c r="D753" s="627">
        <v>0.62</v>
      </c>
    </row>
    <row r="754" spans="1:4" ht="25.5">
      <c r="A754" s="625">
        <v>1907</v>
      </c>
      <c r="B754" s="626" t="s">
        <v>840</v>
      </c>
      <c r="C754" s="625" t="s">
        <v>7061</v>
      </c>
      <c r="D754" s="627">
        <v>7.54</v>
      </c>
    </row>
    <row r="755" spans="1:4" ht="25.5">
      <c r="A755" s="625">
        <v>1922</v>
      </c>
      <c r="B755" s="626" t="s">
        <v>841</v>
      </c>
      <c r="C755" s="625" t="s">
        <v>7061</v>
      </c>
      <c r="D755" s="627">
        <v>24.4</v>
      </c>
    </row>
    <row r="756" spans="1:4" ht="25.5">
      <c r="A756" s="625">
        <v>1923</v>
      </c>
      <c r="B756" s="626" t="s">
        <v>842</v>
      </c>
      <c r="C756" s="625" t="s">
        <v>7061</v>
      </c>
      <c r="D756" s="627">
        <v>2.7</v>
      </c>
    </row>
    <row r="757" spans="1:4" ht="25.5">
      <c r="A757" s="625">
        <v>1924</v>
      </c>
      <c r="B757" s="626" t="s">
        <v>843</v>
      </c>
      <c r="C757" s="625" t="s">
        <v>7061</v>
      </c>
      <c r="D757" s="627">
        <v>12.03</v>
      </c>
    </row>
    <row r="758" spans="1:4" ht="25.5">
      <c r="A758" s="625">
        <v>1925</v>
      </c>
      <c r="B758" s="626" t="s">
        <v>844</v>
      </c>
      <c r="C758" s="625" t="s">
        <v>7061</v>
      </c>
      <c r="D758" s="627">
        <v>19.43</v>
      </c>
    </row>
    <row r="759" spans="1:4" ht="25.5">
      <c r="A759" s="625">
        <v>1926</v>
      </c>
      <c r="B759" s="626" t="s">
        <v>845</v>
      </c>
      <c r="C759" s="625" t="s">
        <v>7061</v>
      </c>
      <c r="D759" s="627">
        <v>1.37</v>
      </c>
    </row>
    <row r="760" spans="1:4" ht="25.5">
      <c r="A760" s="625">
        <v>1927</v>
      </c>
      <c r="B760" s="626" t="s">
        <v>846</v>
      </c>
      <c r="C760" s="625" t="s">
        <v>7061</v>
      </c>
      <c r="D760" s="627">
        <v>1.66</v>
      </c>
    </row>
    <row r="761" spans="1:4" ht="25.5">
      <c r="A761" s="625">
        <v>1929</v>
      </c>
      <c r="B761" s="626" t="s">
        <v>847</v>
      </c>
      <c r="C761" s="625" t="s">
        <v>7061</v>
      </c>
      <c r="D761" s="627">
        <v>3.42</v>
      </c>
    </row>
    <row r="762" spans="1:4" ht="25.5">
      <c r="A762" s="625">
        <v>1930</v>
      </c>
      <c r="B762" s="626" t="s">
        <v>848</v>
      </c>
      <c r="C762" s="625" t="s">
        <v>7061</v>
      </c>
      <c r="D762" s="627">
        <v>7.1</v>
      </c>
    </row>
    <row r="763" spans="1:4" ht="25.5">
      <c r="A763" s="625">
        <v>1932</v>
      </c>
      <c r="B763" s="626" t="s">
        <v>849</v>
      </c>
      <c r="C763" s="625" t="s">
        <v>7061</v>
      </c>
      <c r="D763" s="627">
        <v>6.64</v>
      </c>
    </row>
    <row r="764" spans="1:4" ht="25.5">
      <c r="A764" s="625">
        <v>1933</v>
      </c>
      <c r="B764" s="626" t="s">
        <v>850</v>
      </c>
      <c r="C764" s="625" t="s">
        <v>7061</v>
      </c>
      <c r="D764" s="627">
        <v>2.92</v>
      </c>
    </row>
    <row r="765" spans="1:4" ht="25.5">
      <c r="A765" s="625">
        <v>1937</v>
      </c>
      <c r="B765" s="626" t="s">
        <v>851</v>
      </c>
      <c r="C765" s="625" t="s">
        <v>7061</v>
      </c>
      <c r="D765" s="627">
        <v>1.99</v>
      </c>
    </row>
    <row r="766" spans="1:4" ht="25.5">
      <c r="A766" s="625">
        <v>1938</v>
      </c>
      <c r="B766" s="626" t="s">
        <v>852</v>
      </c>
      <c r="C766" s="625" t="s">
        <v>7061</v>
      </c>
      <c r="D766" s="627">
        <v>2.5099999999999998</v>
      </c>
    </row>
    <row r="767" spans="1:4" ht="25.5">
      <c r="A767" s="625">
        <v>1939</v>
      </c>
      <c r="B767" s="626" t="s">
        <v>853</v>
      </c>
      <c r="C767" s="625" t="s">
        <v>7061</v>
      </c>
      <c r="D767" s="627">
        <v>4.57</v>
      </c>
    </row>
    <row r="768" spans="1:4" ht="25.5">
      <c r="A768" s="625">
        <v>1940</v>
      </c>
      <c r="B768" s="626" t="s">
        <v>854</v>
      </c>
      <c r="C768" s="625" t="s">
        <v>7061</v>
      </c>
      <c r="D768" s="627">
        <v>12.65</v>
      </c>
    </row>
    <row r="769" spans="1:4" ht="25.5">
      <c r="A769" s="625">
        <v>1941</v>
      </c>
      <c r="B769" s="626" t="s">
        <v>855</v>
      </c>
      <c r="C769" s="625" t="s">
        <v>7061</v>
      </c>
      <c r="D769" s="627">
        <v>12.69</v>
      </c>
    </row>
    <row r="770" spans="1:4" ht="25.5">
      <c r="A770" s="625">
        <v>1942</v>
      </c>
      <c r="B770" s="626" t="s">
        <v>856</v>
      </c>
      <c r="C770" s="625" t="s">
        <v>7061</v>
      </c>
      <c r="D770" s="627">
        <v>24.04</v>
      </c>
    </row>
    <row r="771" spans="1:4" ht="25.5">
      <c r="A771" s="625">
        <v>1951</v>
      </c>
      <c r="B771" s="626" t="s">
        <v>857</v>
      </c>
      <c r="C771" s="625" t="s">
        <v>7061</v>
      </c>
      <c r="D771" s="627">
        <v>13.4</v>
      </c>
    </row>
    <row r="772" spans="1:4" ht="25.5">
      <c r="A772" s="625">
        <v>1952</v>
      </c>
      <c r="B772" s="626" t="s">
        <v>858</v>
      </c>
      <c r="C772" s="625" t="s">
        <v>7061</v>
      </c>
      <c r="D772" s="627">
        <v>87.39</v>
      </c>
    </row>
    <row r="773" spans="1:4" ht="25.5">
      <c r="A773" s="625">
        <v>1953</v>
      </c>
      <c r="B773" s="626" t="s">
        <v>859</v>
      </c>
      <c r="C773" s="625" t="s">
        <v>7061</v>
      </c>
      <c r="D773" s="627">
        <v>29.15</v>
      </c>
    </row>
    <row r="774" spans="1:4" ht="25.5">
      <c r="A774" s="625">
        <v>1954</v>
      </c>
      <c r="B774" s="626" t="s">
        <v>860</v>
      </c>
      <c r="C774" s="625" t="s">
        <v>7061</v>
      </c>
      <c r="D774" s="627">
        <v>77.77</v>
      </c>
    </row>
    <row r="775" spans="1:4" ht="25.5">
      <c r="A775" s="625">
        <v>1955</v>
      </c>
      <c r="B775" s="626" t="s">
        <v>861</v>
      </c>
      <c r="C775" s="625" t="s">
        <v>7061</v>
      </c>
      <c r="D775" s="627">
        <v>1.44</v>
      </c>
    </row>
    <row r="776" spans="1:4" ht="25.5">
      <c r="A776" s="625">
        <v>1956</v>
      </c>
      <c r="B776" s="626" t="s">
        <v>862</v>
      </c>
      <c r="C776" s="625" t="s">
        <v>7061</v>
      </c>
      <c r="D776" s="627">
        <v>2.08</v>
      </c>
    </row>
    <row r="777" spans="1:4" ht="25.5">
      <c r="A777" s="625">
        <v>1957</v>
      </c>
      <c r="B777" s="626" t="s">
        <v>863</v>
      </c>
      <c r="C777" s="625" t="s">
        <v>7061</v>
      </c>
      <c r="D777" s="627">
        <v>4.2</v>
      </c>
    </row>
    <row r="778" spans="1:4" ht="25.5">
      <c r="A778" s="625">
        <v>1958</v>
      </c>
      <c r="B778" s="626" t="s">
        <v>864</v>
      </c>
      <c r="C778" s="625" t="s">
        <v>7061</v>
      </c>
      <c r="D778" s="627">
        <v>7.62</v>
      </c>
    </row>
    <row r="779" spans="1:4" ht="25.5">
      <c r="A779" s="625">
        <v>1959</v>
      </c>
      <c r="B779" s="626" t="s">
        <v>865</v>
      </c>
      <c r="C779" s="625" t="s">
        <v>7061</v>
      </c>
      <c r="D779" s="627">
        <v>8.41</v>
      </c>
    </row>
    <row r="780" spans="1:4" ht="25.5">
      <c r="A780" s="625">
        <v>1960</v>
      </c>
      <c r="B780" s="626" t="s">
        <v>866</v>
      </c>
      <c r="C780" s="625" t="s">
        <v>7061</v>
      </c>
      <c r="D780" s="627">
        <v>33.54</v>
      </c>
    </row>
    <row r="781" spans="1:4" ht="25.5">
      <c r="A781" s="625">
        <v>1961</v>
      </c>
      <c r="B781" s="626" t="s">
        <v>867</v>
      </c>
      <c r="C781" s="625" t="s">
        <v>7061</v>
      </c>
      <c r="D781" s="627">
        <v>40.270000000000003</v>
      </c>
    </row>
    <row r="782" spans="1:4" ht="25.5">
      <c r="A782" s="625">
        <v>1962</v>
      </c>
      <c r="B782" s="626" t="s">
        <v>868</v>
      </c>
      <c r="C782" s="625" t="s">
        <v>7061</v>
      </c>
      <c r="D782" s="627">
        <v>84.89</v>
      </c>
    </row>
    <row r="783" spans="1:4" ht="25.5">
      <c r="A783" s="625">
        <v>1964</v>
      </c>
      <c r="B783" s="626" t="s">
        <v>869</v>
      </c>
      <c r="C783" s="625" t="s">
        <v>7061</v>
      </c>
      <c r="D783" s="627">
        <v>19.88</v>
      </c>
    </row>
    <row r="784" spans="1:4" ht="25.5">
      <c r="A784" s="625">
        <v>1965</v>
      </c>
      <c r="B784" s="626" t="s">
        <v>870</v>
      </c>
      <c r="C784" s="625" t="s">
        <v>7061</v>
      </c>
      <c r="D784" s="627">
        <v>26.08</v>
      </c>
    </row>
    <row r="785" spans="1:4" ht="25.5">
      <c r="A785" s="625">
        <v>1966</v>
      </c>
      <c r="B785" s="626" t="s">
        <v>58</v>
      </c>
      <c r="C785" s="625" t="s">
        <v>7061</v>
      </c>
      <c r="D785" s="627">
        <v>14.21</v>
      </c>
    </row>
    <row r="786" spans="1:4" ht="25.5">
      <c r="A786" s="625">
        <v>1967</v>
      </c>
      <c r="B786" s="626" t="s">
        <v>871</v>
      </c>
      <c r="C786" s="625" t="s">
        <v>7061</v>
      </c>
      <c r="D786" s="627">
        <v>3.02</v>
      </c>
    </row>
    <row r="787" spans="1:4" ht="25.5">
      <c r="A787" s="625">
        <v>1968</v>
      </c>
      <c r="B787" s="626" t="s">
        <v>872</v>
      </c>
      <c r="C787" s="625" t="s">
        <v>7061</v>
      </c>
      <c r="D787" s="627">
        <v>6.54</v>
      </c>
    </row>
    <row r="788" spans="1:4" ht="25.5">
      <c r="A788" s="625">
        <v>1969</v>
      </c>
      <c r="B788" s="626" t="s">
        <v>873</v>
      </c>
      <c r="C788" s="625" t="s">
        <v>7061</v>
      </c>
      <c r="D788" s="627">
        <v>20.43</v>
      </c>
    </row>
    <row r="789" spans="1:4" ht="25.5">
      <c r="A789" s="625">
        <v>1970</v>
      </c>
      <c r="B789" s="626" t="s">
        <v>874</v>
      </c>
      <c r="C789" s="625" t="s">
        <v>7061</v>
      </c>
      <c r="D789" s="627">
        <v>32.67</v>
      </c>
    </row>
    <row r="790" spans="1:4">
      <c r="A790" s="625">
        <v>2350</v>
      </c>
      <c r="B790" s="626" t="s">
        <v>875</v>
      </c>
      <c r="C790" s="625" t="s">
        <v>7064</v>
      </c>
      <c r="D790" s="627">
        <v>14.08</v>
      </c>
    </row>
    <row r="791" spans="1:4">
      <c r="A791" s="625">
        <v>2354</v>
      </c>
      <c r="B791" s="626" t="s">
        <v>6381</v>
      </c>
      <c r="C791" s="625" t="s">
        <v>7064</v>
      </c>
      <c r="D791" s="627">
        <v>19.46</v>
      </c>
    </row>
    <row r="792" spans="1:4">
      <c r="A792" s="625">
        <v>2355</v>
      </c>
      <c r="B792" s="626" t="s">
        <v>876</v>
      </c>
      <c r="C792" s="625" t="s">
        <v>7064</v>
      </c>
      <c r="D792" s="627">
        <v>19.059999999999999</v>
      </c>
    </row>
    <row r="793" spans="1:4">
      <c r="A793" s="625">
        <v>2357</v>
      </c>
      <c r="B793" s="626" t="s">
        <v>877</v>
      </c>
      <c r="C793" s="625" t="s">
        <v>7064</v>
      </c>
      <c r="D793" s="627">
        <v>15.67</v>
      </c>
    </row>
    <row r="794" spans="1:4">
      <c r="A794" s="625">
        <v>2358</v>
      </c>
      <c r="B794" s="626" t="s">
        <v>878</v>
      </c>
      <c r="C794" s="625" t="s">
        <v>7064</v>
      </c>
      <c r="D794" s="627">
        <v>28.48</v>
      </c>
    </row>
    <row r="795" spans="1:4">
      <c r="A795" s="625">
        <v>2359</v>
      </c>
      <c r="B795" s="626" t="s">
        <v>879</v>
      </c>
      <c r="C795" s="625" t="s">
        <v>7064</v>
      </c>
      <c r="D795" s="627">
        <v>15.48</v>
      </c>
    </row>
    <row r="796" spans="1:4" ht="25.5">
      <c r="A796" s="625">
        <v>2370</v>
      </c>
      <c r="B796" s="626" t="s">
        <v>880</v>
      </c>
      <c r="C796" s="625" t="s">
        <v>7061</v>
      </c>
      <c r="D796" s="627">
        <v>8.2200000000000006</v>
      </c>
    </row>
    <row r="797" spans="1:4" ht="25.5">
      <c r="A797" s="625">
        <v>2373</v>
      </c>
      <c r="B797" s="626" t="s">
        <v>881</v>
      </c>
      <c r="C797" s="625" t="s">
        <v>7061</v>
      </c>
      <c r="D797" s="627">
        <v>77.739999999999995</v>
      </c>
    </row>
    <row r="798" spans="1:4" ht="25.5">
      <c r="A798" s="625">
        <v>2374</v>
      </c>
      <c r="B798" s="626" t="s">
        <v>882</v>
      </c>
      <c r="C798" s="625" t="s">
        <v>7061</v>
      </c>
      <c r="D798" s="627">
        <v>275.82</v>
      </c>
    </row>
    <row r="799" spans="1:4" ht="25.5">
      <c r="A799" s="625">
        <v>2376</v>
      </c>
      <c r="B799" s="626" t="s">
        <v>883</v>
      </c>
      <c r="C799" s="625" t="s">
        <v>7061</v>
      </c>
      <c r="D799" s="628">
        <v>1466.53</v>
      </c>
    </row>
    <row r="800" spans="1:4" ht="25.5">
      <c r="A800" s="625">
        <v>2377</v>
      </c>
      <c r="B800" s="626" t="s">
        <v>165</v>
      </c>
      <c r="C800" s="625" t="s">
        <v>7061</v>
      </c>
      <c r="D800" s="627">
        <v>387.08</v>
      </c>
    </row>
    <row r="801" spans="1:4" ht="25.5">
      <c r="A801" s="625">
        <v>2378</v>
      </c>
      <c r="B801" s="626" t="s">
        <v>884</v>
      </c>
      <c r="C801" s="625" t="s">
        <v>7061</v>
      </c>
      <c r="D801" s="627">
        <v>890.43</v>
      </c>
    </row>
    <row r="802" spans="1:4" ht="25.5">
      <c r="A802" s="625">
        <v>2379</v>
      </c>
      <c r="B802" s="626" t="s">
        <v>885</v>
      </c>
      <c r="C802" s="625" t="s">
        <v>7061</v>
      </c>
      <c r="D802" s="627">
        <v>890.43</v>
      </c>
    </row>
    <row r="803" spans="1:4" ht="25.5">
      <c r="A803" s="625">
        <v>2386</v>
      </c>
      <c r="B803" s="626" t="s">
        <v>886</v>
      </c>
      <c r="C803" s="625" t="s">
        <v>7061</v>
      </c>
      <c r="D803" s="627">
        <v>13.79</v>
      </c>
    </row>
    <row r="804" spans="1:4" ht="25.5">
      <c r="A804" s="625">
        <v>2388</v>
      </c>
      <c r="B804" s="626" t="s">
        <v>887</v>
      </c>
      <c r="C804" s="625" t="s">
        <v>7061</v>
      </c>
      <c r="D804" s="627">
        <v>44.24</v>
      </c>
    </row>
    <row r="805" spans="1:4">
      <c r="A805" s="625">
        <v>2391</v>
      </c>
      <c r="B805" s="626" t="s">
        <v>888</v>
      </c>
      <c r="C805" s="625" t="s">
        <v>7061</v>
      </c>
      <c r="D805" s="627">
        <v>243.13</v>
      </c>
    </row>
    <row r="806" spans="1:4" ht="25.5">
      <c r="A806" s="625">
        <v>2392</v>
      </c>
      <c r="B806" s="626" t="s">
        <v>889</v>
      </c>
      <c r="C806" s="625" t="s">
        <v>7061</v>
      </c>
      <c r="D806" s="627">
        <v>55.18</v>
      </c>
    </row>
    <row r="807" spans="1:4" ht="25.5">
      <c r="A807" s="625">
        <v>2393</v>
      </c>
      <c r="B807" s="626" t="s">
        <v>890</v>
      </c>
      <c r="C807" s="625" t="s">
        <v>7061</v>
      </c>
      <c r="D807" s="627">
        <v>648.23</v>
      </c>
    </row>
    <row r="808" spans="1:4" ht="25.5">
      <c r="A808" s="625">
        <v>2394</v>
      </c>
      <c r="B808" s="626" t="s">
        <v>891</v>
      </c>
      <c r="C808" s="625" t="s">
        <v>7061</v>
      </c>
      <c r="D808" s="628">
        <v>3135.17</v>
      </c>
    </row>
    <row r="809" spans="1:4" ht="38.25">
      <c r="A809" s="625">
        <v>2401</v>
      </c>
      <c r="B809" s="626" t="s">
        <v>892</v>
      </c>
      <c r="C809" s="625" t="s">
        <v>7061</v>
      </c>
      <c r="D809" s="628">
        <v>50426.05</v>
      </c>
    </row>
    <row r="810" spans="1:4" ht="51">
      <c r="A810" s="625">
        <v>2404</v>
      </c>
      <c r="B810" s="626" t="s">
        <v>893</v>
      </c>
      <c r="C810" s="625" t="s">
        <v>7066</v>
      </c>
      <c r="D810" s="627">
        <v>116.62</v>
      </c>
    </row>
    <row r="811" spans="1:4" ht="38.25">
      <c r="A811" s="625">
        <v>2405</v>
      </c>
      <c r="B811" s="626" t="s">
        <v>894</v>
      </c>
      <c r="C811" s="625" t="s">
        <v>7066</v>
      </c>
      <c r="D811" s="627">
        <v>147.37</v>
      </c>
    </row>
    <row r="812" spans="1:4" ht="38.25">
      <c r="A812" s="625">
        <v>2406</v>
      </c>
      <c r="B812" s="626" t="s">
        <v>895</v>
      </c>
      <c r="C812" s="625" t="s">
        <v>7066</v>
      </c>
      <c r="D812" s="627">
        <v>119.95</v>
      </c>
    </row>
    <row r="813" spans="1:4" ht="38.25">
      <c r="A813" s="625">
        <v>2410</v>
      </c>
      <c r="B813" s="626" t="s">
        <v>896</v>
      </c>
      <c r="C813" s="625" t="s">
        <v>7066</v>
      </c>
      <c r="D813" s="627">
        <v>124.95</v>
      </c>
    </row>
    <row r="814" spans="1:4" ht="38.25">
      <c r="A814" s="625">
        <v>2411</v>
      </c>
      <c r="B814" s="626" t="s">
        <v>897</v>
      </c>
      <c r="C814" s="625" t="s">
        <v>7066</v>
      </c>
      <c r="D814" s="627">
        <v>123.28</v>
      </c>
    </row>
    <row r="815" spans="1:4" ht="38.25">
      <c r="A815" s="625">
        <v>2412</v>
      </c>
      <c r="B815" s="626" t="s">
        <v>898</v>
      </c>
      <c r="C815" s="625" t="s">
        <v>7066</v>
      </c>
      <c r="D815" s="627">
        <v>140.94</v>
      </c>
    </row>
    <row r="816" spans="1:4" ht="38.25">
      <c r="A816" s="625">
        <v>2413</v>
      </c>
      <c r="B816" s="626" t="s">
        <v>899</v>
      </c>
      <c r="C816" s="625" t="s">
        <v>7066</v>
      </c>
      <c r="D816" s="627">
        <v>126.61</v>
      </c>
    </row>
    <row r="817" spans="1:4" ht="38.25">
      <c r="A817" s="625">
        <v>2414</v>
      </c>
      <c r="B817" s="626" t="s">
        <v>900</v>
      </c>
      <c r="C817" s="625" t="s">
        <v>7066</v>
      </c>
      <c r="D817" s="627">
        <v>131.61000000000001</v>
      </c>
    </row>
    <row r="818" spans="1:4" ht="38.25">
      <c r="A818" s="625">
        <v>2415</v>
      </c>
      <c r="B818" s="626" t="s">
        <v>7110</v>
      </c>
      <c r="C818" s="625" t="s">
        <v>7066</v>
      </c>
      <c r="D818" s="627">
        <v>106.62</v>
      </c>
    </row>
    <row r="819" spans="1:4" ht="38.25">
      <c r="A819" s="625">
        <v>2416</v>
      </c>
      <c r="B819" s="626" t="s">
        <v>901</v>
      </c>
      <c r="C819" s="625" t="s">
        <v>7066</v>
      </c>
      <c r="D819" s="627">
        <v>145.94</v>
      </c>
    </row>
    <row r="820" spans="1:4" ht="38.25">
      <c r="A820" s="625">
        <v>2417</v>
      </c>
      <c r="B820" s="626" t="s">
        <v>902</v>
      </c>
      <c r="C820" s="625" t="s">
        <v>7066</v>
      </c>
      <c r="D820" s="627">
        <v>133.28</v>
      </c>
    </row>
    <row r="821" spans="1:4" ht="38.25">
      <c r="A821" s="625">
        <v>2418</v>
      </c>
      <c r="B821" s="626" t="s">
        <v>903</v>
      </c>
      <c r="C821" s="625" t="s">
        <v>7061</v>
      </c>
      <c r="D821" s="627">
        <v>6.17</v>
      </c>
    </row>
    <row r="822" spans="1:4" ht="38.25">
      <c r="A822" s="625">
        <v>2420</v>
      </c>
      <c r="B822" s="626" t="s">
        <v>904</v>
      </c>
      <c r="C822" s="625" t="s">
        <v>7061</v>
      </c>
      <c r="D822" s="627">
        <v>7.74</v>
      </c>
    </row>
    <row r="823" spans="1:4" ht="38.25">
      <c r="A823" s="625">
        <v>2421</v>
      </c>
      <c r="B823" s="626" t="s">
        <v>905</v>
      </c>
      <c r="C823" s="625" t="s">
        <v>7061</v>
      </c>
      <c r="D823" s="627">
        <v>16.88</v>
      </c>
    </row>
    <row r="824" spans="1:4" ht="25.5">
      <c r="A824" s="625">
        <v>2429</v>
      </c>
      <c r="B824" s="626" t="s">
        <v>906</v>
      </c>
      <c r="C824" s="625" t="s">
        <v>7061</v>
      </c>
      <c r="D824" s="627">
        <v>38.700000000000003</v>
      </c>
    </row>
    <row r="825" spans="1:4" ht="38.25">
      <c r="A825" s="625">
        <v>2432</v>
      </c>
      <c r="B825" s="626" t="s">
        <v>907</v>
      </c>
      <c r="C825" s="625" t="s">
        <v>7061</v>
      </c>
      <c r="D825" s="627">
        <v>13.3</v>
      </c>
    </row>
    <row r="826" spans="1:4" ht="38.25">
      <c r="A826" s="625">
        <v>2433</v>
      </c>
      <c r="B826" s="626" t="s">
        <v>908</v>
      </c>
      <c r="C826" s="625" t="s">
        <v>7061</v>
      </c>
      <c r="D826" s="627">
        <v>4.5</v>
      </c>
    </row>
    <row r="827" spans="1:4">
      <c r="A827" s="625">
        <v>2436</v>
      </c>
      <c r="B827" s="626" t="s">
        <v>32</v>
      </c>
      <c r="C827" s="625" t="s">
        <v>7064</v>
      </c>
      <c r="D827" s="627">
        <v>13.12</v>
      </c>
    </row>
    <row r="828" spans="1:4">
      <c r="A828" s="625">
        <v>2437</v>
      </c>
      <c r="B828" s="626" t="s">
        <v>909</v>
      </c>
      <c r="C828" s="625" t="s">
        <v>7064</v>
      </c>
      <c r="D828" s="627">
        <v>17.89</v>
      </c>
    </row>
    <row r="829" spans="1:4">
      <c r="A829" s="625">
        <v>2438</v>
      </c>
      <c r="B829" s="626" t="s">
        <v>910</v>
      </c>
      <c r="C829" s="625" t="s">
        <v>7064</v>
      </c>
      <c r="D829" s="627">
        <v>20.12</v>
      </c>
    </row>
    <row r="830" spans="1:4">
      <c r="A830" s="625">
        <v>2439</v>
      </c>
      <c r="B830" s="626" t="s">
        <v>911</v>
      </c>
      <c r="C830" s="625" t="s">
        <v>7064</v>
      </c>
      <c r="D830" s="627">
        <v>16.89</v>
      </c>
    </row>
    <row r="831" spans="1:4" ht="51">
      <c r="A831" s="625">
        <v>2442</v>
      </c>
      <c r="B831" s="626" t="s">
        <v>7111</v>
      </c>
      <c r="C831" s="625" t="s">
        <v>7065</v>
      </c>
      <c r="D831" s="627">
        <v>5.04</v>
      </c>
    </row>
    <row r="832" spans="1:4" ht="51">
      <c r="A832" s="625">
        <v>2446</v>
      </c>
      <c r="B832" s="626" t="s">
        <v>7112</v>
      </c>
      <c r="C832" s="625" t="s">
        <v>7065</v>
      </c>
      <c r="D832" s="627">
        <v>3.6</v>
      </c>
    </row>
    <row r="833" spans="1:4" ht="51">
      <c r="A833" s="625">
        <v>2483</v>
      </c>
      <c r="B833" s="626" t="s">
        <v>912</v>
      </c>
      <c r="C833" s="625" t="s">
        <v>7061</v>
      </c>
      <c r="D833" s="627">
        <v>2.0499999999999998</v>
      </c>
    </row>
    <row r="834" spans="1:4" ht="51">
      <c r="A834" s="625">
        <v>2484</v>
      </c>
      <c r="B834" s="626" t="s">
        <v>913</v>
      </c>
      <c r="C834" s="625" t="s">
        <v>7061</v>
      </c>
      <c r="D834" s="627">
        <v>16.41</v>
      </c>
    </row>
    <row r="835" spans="1:4" ht="51">
      <c r="A835" s="625">
        <v>2485</v>
      </c>
      <c r="B835" s="626" t="s">
        <v>914</v>
      </c>
      <c r="C835" s="625" t="s">
        <v>7061</v>
      </c>
      <c r="D835" s="627">
        <v>25.73</v>
      </c>
    </row>
    <row r="836" spans="1:4" ht="51">
      <c r="A836" s="625">
        <v>2487</v>
      </c>
      <c r="B836" s="626" t="s">
        <v>915</v>
      </c>
      <c r="C836" s="625" t="s">
        <v>7061</v>
      </c>
      <c r="D836" s="627">
        <v>0.98</v>
      </c>
    </row>
    <row r="837" spans="1:4" ht="51">
      <c r="A837" s="625">
        <v>2488</v>
      </c>
      <c r="B837" s="626" t="s">
        <v>916</v>
      </c>
      <c r="C837" s="625" t="s">
        <v>7061</v>
      </c>
      <c r="D837" s="627">
        <v>1.1499999999999999</v>
      </c>
    </row>
    <row r="838" spans="1:4" ht="51">
      <c r="A838" s="625">
        <v>2489</v>
      </c>
      <c r="B838" s="626" t="s">
        <v>917</v>
      </c>
      <c r="C838" s="625" t="s">
        <v>7061</v>
      </c>
      <c r="D838" s="627">
        <v>4.97</v>
      </c>
    </row>
    <row r="839" spans="1:4" ht="51">
      <c r="A839" s="625">
        <v>2500</v>
      </c>
      <c r="B839" s="626" t="s">
        <v>6879</v>
      </c>
      <c r="C839" s="625" t="s">
        <v>7065</v>
      </c>
      <c r="D839" s="627">
        <v>18.21</v>
      </c>
    </row>
    <row r="840" spans="1:4" ht="51">
      <c r="A840" s="625">
        <v>2501</v>
      </c>
      <c r="B840" s="626" t="s">
        <v>6880</v>
      </c>
      <c r="C840" s="625" t="s">
        <v>7065</v>
      </c>
      <c r="D840" s="627">
        <v>7.04</v>
      </c>
    </row>
    <row r="841" spans="1:4" ht="51">
      <c r="A841" s="625">
        <v>2502</v>
      </c>
      <c r="B841" s="626" t="s">
        <v>6881</v>
      </c>
      <c r="C841" s="625" t="s">
        <v>7065</v>
      </c>
      <c r="D841" s="627">
        <v>10.62</v>
      </c>
    </row>
    <row r="842" spans="1:4" ht="51">
      <c r="A842" s="625">
        <v>2503</v>
      </c>
      <c r="B842" s="626" t="s">
        <v>6882</v>
      </c>
      <c r="C842" s="625" t="s">
        <v>7065</v>
      </c>
      <c r="D842" s="627">
        <v>13.67</v>
      </c>
    </row>
    <row r="843" spans="1:4" ht="51">
      <c r="A843" s="625">
        <v>2504</v>
      </c>
      <c r="B843" s="626" t="s">
        <v>6883</v>
      </c>
      <c r="C843" s="625" t="s">
        <v>7065</v>
      </c>
      <c r="D843" s="627">
        <v>5.37</v>
      </c>
    </row>
    <row r="844" spans="1:4" ht="51">
      <c r="A844" s="625">
        <v>2505</v>
      </c>
      <c r="B844" s="626" t="s">
        <v>6884</v>
      </c>
      <c r="C844" s="625" t="s">
        <v>7065</v>
      </c>
      <c r="D844" s="627">
        <v>28.39</v>
      </c>
    </row>
    <row r="845" spans="1:4" ht="25.5">
      <c r="A845" s="625">
        <v>2510</v>
      </c>
      <c r="B845" s="626" t="s">
        <v>6191</v>
      </c>
      <c r="C845" s="625" t="s">
        <v>7061</v>
      </c>
      <c r="D845" s="627">
        <v>12.07</v>
      </c>
    </row>
    <row r="846" spans="1:4" ht="25.5">
      <c r="A846" s="625">
        <v>2512</v>
      </c>
      <c r="B846" s="626" t="s">
        <v>918</v>
      </c>
      <c r="C846" s="625" t="s">
        <v>7061</v>
      </c>
      <c r="D846" s="627">
        <v>13.27</v>
      </c>
    </row>
    <row r="847" spans="1:4" ht="38.25">
      <c r="A847" s="625">
        <v>2515</v>
      </c>
      <c r="B847" s="626" t="s">
        <v>919</v>
      </c>
      <c r="C847" s="625" t="s">
        <v>7061</v>
      </c>
      <c r="D847" s="627">
        <v>5.42</v>
      </c>
    </row>
    <row r="848" spans="1:4" ht="38.25">
      <c r="A848" s="625">
        <v>2516</v>
      </c>
      <c r="B848" s="626" t="s">
        <v>920</v>
      </c>
      <c r="C848" s="625" t="s">
        <v>7061</v>
      </c>
      <c r="D848" s="627">
        <v>6.51</v>
      </c>
    </row>
    <row r="849" spans="1:4" ht="38.25">
      <c r="A849" s="625">
        <v>2517</v>
      </c>
      <c r="B849" s="626" t="s">
        <v>921</v>
      </c>
      <c r="C849" s="625" t="s">
        <v>7061</v>
      </c>
      <c r="D849" s="627">
        <v>12.55</v>
      </c>
    </row>
    <row r="850" spans="1:4" ht="38.25">
      <c r="A850" s="625">
        <v>2518</v>
      </c>
      <c r="B850" s="626" t="s">
        <v>922</v>
      </c>
      <c r="C850" s="625" t="s">
        <v>7061</v>
      </c>
      <c r="D850" s="627">
        <v>59.73</v>
      </c>
    </row>
    <row r="851" spans="1:4" ht="38.25">
      <c r="A851" s="625">
        <v>2519</v>
      </c>
      <c r="B851" s="626" t="s">
        <v>923</v>
      </c>
      <c r="C851" s="625" t="s">
        <v>7061</v>
      </c>
      <c r="D851" s="627">
        <v>72.03</v>
      </c>
    </row>
    <row r="852" spans="1:4" ht="38.25">
      <c r="A852" s="625">
        <v>2520</v>
      </c>
      <c r="B852" s="626" t="s">
        <v>924</v>
      </c>
      <c r="C852" s="625" t="s">
        <v>7061</v>
      </c>
      <c r="D852" s="627">
        <v>132.57</v>
      </c>
    </row>
    <row r="853" spans="1:4" ht="38.25">
      <c r="A853" s="625">
        <v>2521</v>
      </c>
      <c r="B853" s="626" t="s">
        <v>925</v>
      </c>
      <c r="C853" s="625" t="s">
        <v>7061</v>
      </c>
      <c r="D853" s="627">
        <v>25.43</v>
      </c>
    </row>
    <row r="854" spans="1:4" ht="38.25">
      <c r="A854" s="625">
        <v>2522</v>
      </c>
      <c r="B854" s="626" t="s">
        <v>926</v>
      </c>
      <c r="C854" s="625" t="s">
        <v>7061</v>
      </c>
      <c r="D854" s="627">
        <v>8.11</v>
      </c>
    </row>
    <row r="855" spans="1:4" ht="51">
      <c r="A855" s="625">
        <v>2526</v>
      </c>
      <c r="B855" s="626" t="s">
        <v>927</v>
      </c>
      <c r="C855" s="625" t="s">
        <v>7061</v>
      </c>
      <c r="D855" s="627">
        <v>2.87</v>
      </c>
    </row>
    <row r="856" spans="1:4" ht="51">
      <c r="A856" s="625">
        <v>2527</v>
      </c>
      <c r="B856" s="626" t="s">
        <v>928</v>
      </c>
      <c r="C856" s="625" t="s">
        <v>7061</v>
      </c>
      <c r="D856" s="627">
        <v>4.49</v>
      </c>
    </row>
    <row r="857" spans="1:4" ht="51">
      <c r="A857" s="625">
        <v>2528</v>
      </c>
      <c r="B857" s="626" t="s">
        <v>929</v>
      </c>
      <c r="C857" s="625" t="s">
        <v>7061</v>
      </c>
      <c r="D857" s="627">
        <v>11.3</v>
      </c>
    </row>
    <row r="858" spans="1:4" ht="38.25">
      <c r="A858" s="625">
        <v>2548</v>
      </c>
      <c r="B858" s="626" t="s">
        <v>930</v>
      </c>
      <c r="C858" s="625" t="s">
        <v>7061</v>
      </c>
      <c r="D858" s="627">
        <v>4.9800000000000004</v>
      </c>
    </row>
    <row r="859" spans="1:4">
      <c r="A859" s="625">
        <v>2555</v>
      </c>
      <c r="B859" s="626" t="s">
        <v>931</v>
      </c>
      <c r="C859" s="625" t="s">
        <v>7061</v>
      </c>
      <c r="D859" s="627">
        <v>1.47</v>
      </c>
    </row>
    <row r="860" spans="1:4">
      <c r="A860" s="625">
        <v>2556</v>
      </c>
      <c r="B860" s="626" t="s">
        <v>932</v>
      </c>
      <c r="C860" s="625" t="s">
        <v>7061</v>
      </c>
      <c r="D860" s="627">
        <v>1.36</v>
      </c>
    </row>
    <row r="861" spans="1:4">
      <c r="A861" s="625">
        <v>2557</v>
      </c>
      <c r="B861" s="626" t="s">
        <v>933</v>
      </c>
      <c r="C861" s="625" t="s">
        <v>7061</v>
      </c>
      <c r="D861" s="627">
        <v>2.86</v>
      </c>
    </row>
    <row r="862" spans="1:4" ht="38.25">
      <c r="A862" s="625">
        <v>2558</v>
      </c>
      <c r="B862" s="626" t="s">
        <v>934</v>
      </c>
      <c r="C862" s="625" t="s">
        <v>7061</v>
      </c>
      <c r="D862" s="627">
        <v>5.0199999999999996</v>
      </c>
    </row>
    <row r="863" spans="1:4" ht="38.25">
      <c r="A863" s="625">
        <v>2559</v>
      </c>
      <c r="B863" s="626" t="s">
        <v>935</v>
      </c>
      <c r="C863" s="625" t="s">
        <v>7061</v>
      </c>
      <c r="D863" s="627">
        <v>7.07</v>
      </c>
    </row>
    <row r="864" spans="1:4" ht="38.25">
      <c r="A864" s="625">
        <v>2560</v>
      </c>
      <c r="B864" s="626" t="s">
        <v>936</v>
      </c>
      <c r="C864" s="625" t="s">
        <v>7061</v>
      </c>
      <c r="D864" s="627">
        <v>8.84</v>
      </c>
    </row>
    <row r="865" spans="1:4" ht="38.25">
      <c r="A865" s="625">
        <v>2565</v>
      </c>
      <c r="B865" s="626" t="s">
        <v>937</v>
      </c>
      <c r="C865" s="625" t="s">
        <v>7061</v>
      </c>
      <c r="D865" s="627">
        <v>5.72</v>
      </c>
    </row>
    <row r="866" spans="1:4" ht="38.25">
      <c r="A866" s="625">
        <v>2566</v>
      </c>
      <c r="B866" s="626" t="s">
        <v>938</v>
      </c>
      <c r="C866" s="625" t="s">
        <v>7061</v>
      </c>
      <c r="D866" s="627">
        <v>11.79</v>
      </c>
    </row>
    <row r="867" spans="1:4" ht="38.25">
      <c r="A867" s="625">
        <v>2567</v>
      </c>
      <c r="B867" s="626" t="s">
        <v>939</v>
      </c>
      <c r="C867" s="625" t="s">
        <v>7061</v>
      </c>
      <c r="D867" s="627">
        <v>22.99</v>
      </c>
    </row>
    <row r="868" spans="1:4" ht="38.25">
      <c r="A868" s="625">
        <v>2568</v>
      </c>
      <c r="B868" s="626" t="s">
        <v>940</v>
      </c>
      <c r="C868" s="625" t="s">
        <v>7061</v>
      </c>
      <c r="D868" s="627">
        <v>63.85</v>
      </c>
    </row>
    <row r="869" spans="1:4" ht="38.25">
      <c r="A869" s="625">
        <v>2569</v>
      </c>
      <c r="B869" s="626" t="s">
        <v>941</v>
      </c>
      <c r="C869" s="625" t="s">
        <v>7061</v>
      </c>
      <c r="D869" s="627">
        <v>5.55</v>
      </c>
    </row>
    <row r="870" spans="1:4" ht="38.25">
      <c r="A870" s="625">
        <v>2570</v>
      </c>
      <c r="B870" s="626" t="s">
        <v>942</v>
      </c>
      <c r="C870" s="625" t="s">
        <v>7061</v>
      </c>
      <c r="D870" s="627">
        <v>9.3000000000000007</v>
      </c>
    </row>
    <row r="871" spans="1:4" ht="38.25">
      <c r="A871" s="625">
        <v>2571</v>
      </c>
      <c r="B871" s="626" t="s">
        <v>943</v>
      </c>
      <c r="C871" s="625" t="s">
        <v>7061</v>
      </c>
      <c r="D871" s="627">
        <v>27.61</v>
      </c>
    </row>
    <row r="872" spans="1:4" ht="38.25">
      <c r="A872" s="625">
        <v>2572</v>
      </c>
      <c r="B872" s="626" t="s">
        <v>944</v>
      </c>
      <c r="C872" s="625" t="s">
        <v>7061</v>
      </c>
      <c r="D872" s="627">
        <v>81.66</v>
      </c>
    </row>
    <row r="873" spans="1:4" ht="38.25">
      <c r="A873" s="625">
        <v>2573</v>
      </c>
      <c r="B873" s="626" t="s">
        <v>945</v>
      </c>
      <c r="C873" s="625" t="s">
        <v>7061</v>
      </c>
      <c r="D873" s="627">
        <v>6.78</v>
      </c>
    </row>
    <row r="874" spans="1:4" ht="38.25">
      <c r="A874" s="625">
        <v>2574</v>
      </c>
      <c r="B874" s="626" t="s">
        <v>946</v>
      </c>
      <c r="C874" s="625" t="s">
        <v>7061</v>
      </c>
      <c r="D874" s="627">
        <v>6.82</v>
      </c>
    </row>
    <row r="875" spans="1:4" ht="38.25">
      <c r="A875" s="625">
        <v>2575</v>
      </c>
      <c r="B875" s="626" t="s">
        <v>947</v>
      </c>
      <c r="C875" s="625" t="s">
        <v>7061</v>
      </c>
      <c r="D875" s="627">
        <v>16.32</v>
      </c>
    </row>
    <row r="876" spans="1:4" ht="38.25">
      <c r="A876" s="625">
        <v>2576</v>
      </c>
      <c r="B876" s="626" t="s">
        <v>948</v>
      </c>
      <c r="C876" s="625" t="s">
        <v>7061</v>
      </c>
      <c r="D876" s="627">
        <v>21.72</v>
      </c>
    </row>
    <row r="877" spans="1:4" ht="38.25">
      <c r="A877" s="625">
        <v>2577</v>
      </c>
      <c r="B877" s="626" t="s">
        <v>949</v>
      </c>
      <c r="C877" s="625" t="s">
        <v>7061</v>
      </c>
      <c r="D877" s="627">
        <v>29.43</v>
      </c>
    </row>
    <row r="878" spans="1:4" ht="38.25">
      <c r="A878" s="625">
        <v>2578</v>
      </c>
      <c r="B878" s="626" t="s">
        <v>950</v>
      </c>
      <c r="C878" s="625" t="s">
        <v>7061</v>
      </c>
      <c r="D878" s="627">
        <v>91.88</v>
      </c>
    </row>
    <row r="879" spans="1:4" ht="38.25">
      <c r="A879" s="625">
        <v>2579</v>
      </c>
      <c r="B879" s="626" t="s">
        <v>951</v>
      </c>
      <c r="C879" s="625" t="s">
        <v>7061</v>
      </c>
      <c r="D879" s="627">
        <v>8.2200000000000006</v>
      </c>
    </row>
    <row r="880" spans="1:4" ht="38.25">
      <c r="A880" s="625">
        <v>2580</v>
      </c>
      <c r="B880" s="626" t="s">
        <v>952</v>
      </c>
      <c r="C880" s="625" t="s">
        <v>7061</v>
      </c>
      <c r="D880" s="627">
        <v>9.01</v>
      </c>
    </row>
    <row r="881" spans="1:4" ht="38.25">
      <c r="A881" s="625">
        <v>2581</v>
      </c>
      <c r="B881" s="626" t="s">
        <v>953</v>
      </c>
      <c r="C881" s="625" t="s">
        <v>7061</v>
      </c>
      <c r="D881" s="627">
        <v>10.52</v>
      </c>
    </row>
    <row r="882" spans="1:4" ht="38.25">
      <c r="A882" s="625">
        <v>2582</v>
      </c>
      <c r="B882" s="626" t="s">
        <v>954</v>
      </c>
      <c r="C882" s="625" t="s">
        <v>7061</v>
      </c>
      <c r="D882" s="627">
        <v>20.14</v>
      </c>
    </row>
    <row r="883" spans="1:4" ht="38.25">
      <c r="A883" s="625">
        <v>2583</v>
      </c>
      <c r="B883" s="626" t="s">
        <v>955</v>
      </c>
      <c r="C883" s="625" t="s">
        <v>7061</v>
      </c>
      <c r="D883" s="627">
        <v>75.66</v>
      </c>
    </row>
    <row r="884" spans="1:4" ht="38.25">
      <c r="A884" s="625">
        <v>2584</v>
      </c>
      <c r="B884" s="626" t="s">
        <v>956</v>
      </c>
      <c r="C884" s="625" t="s">
        <v>7061</v>
      </c>
      <c r="D884" s="627">
        <v>125.95</v>
      </c>
    </row>
    <row r="885" spans="1:4" ht="38.25">
      <c r="A885" s="625">
        <v>2585</v>
      </c>
      <c r="B885" s="626" t="s">
        <v>957</v>
      </c>
      <c r="C885" s="625" t="s">
        <v>7061</v>
      </c>
      <c r="D885" s="627">
        <v>126.08</v>
      </c>
    </row>
    <row r="886" spans="1:4" ht="38.25">
      <c r="A886" s="625">
        <v>2586</v>
      </c>
      <c r="B886" s="626" t="s">
        <v>958</v>
      </c>
      <c r="C886" s="625" t="s">
        <v>7061</v>
      </c>
      <c r="D886" s="627">
        <v>10.99</v>
      </c>
    </row>
    <row r="887" spans="1:4" ht="38.25">
      <c r="A887" s="625">
        <v>2587</v>
      </c>
      <c r="B887" s="626" t="s">
        <v>959</v>
      </c>
      <c r="C887" s="625" t="s">
        <v>7061</v>
      </c>
      <c r="D887" s="627">
        <v>18.13</v>
      </c>
    </row>
    <row r="888" spans="1:4" ht="38.25">
      <c r="A888" s="625">
        <v>2588</v>
      </c>
      <c r="B888" s="626" t="s">
        <v>960</v>
      </c>
      <c r="C888" s="625" t="s">
        <v>7061</v>
      </c>
      <c r="D888" s="627">
        <v>14.4</v>
      </c>
    </row>
    <row r="889" spans="1:4" ht="38.25">
      <c r="A889" s="625">
        <v>2589</v>
      </c>
      <c r="B889" s="626" t="s">
        <v>961</v>
      </c>
      <c r="C889" s="625" t="s">
        <v>7061</v>
      </c>
      <c r="D889" s="627">
        <v>15.67</v>
      </c>
    </row>
    <row r="890" spans="1:4" ht="38.25">
      <c r="A890" s="625">
        <v>2590</v>
      </c>
      <c r="B890" s="626" t="s">
        <v>962</v>
      </c>
      <c r="C890" s="625" t="s">
        <v>7061</v>
      </c>
      <c r="D890" s="627">
        <v>9.6199999999999992</v>
      </c>
    </row>
    <row r="891" spans="1:4" ht="38.25">
      <c r="A891" s="625">
        <v>2591</v>
      </c>
      <c r="B891" s="626" t="s">
        <v>963</v>
      </c>
      <c r="C891" s="625" t="s">
        <v>7061</v>
      </c>
      <c r="D891" s="627">
        <v>5.71</v>
      </c>
    </row>
    <row r="892" spans="1:4" ht="38.25">
      <c r="A892" s="625">
        <v>2592</v>
      </c>
      <c r="B892" s="626" t="s">
        <v>964</v>
      </c>
      <c r="C892" s="625" t="s">
        <v>7061</v>
      </c>
      <c r="D892" s="627">
        <v>117.2</v>
      </c>
    </row>
    <row r="893" spans="1:4" ht="38.25">
      <c r="A893" s="625">
        <v>2593</v>
      </c>
      <c r="B893" s="626" t="s">
        <v>965</v>
      </c>
      <c r="C893" s="625" t="s">
        <v>7061</v>
      </c>
      <c r="D893" s="627">
        <v>5.91</v>
      </c>
    </row>
    <row r="894" spans="1:4" ht="38.25">
      <c r="A894" s="625">
        <v>2594</v>
      </c>
      <c r="B894" s="626" t="s">
        <v>966</v>
      </c>
      <c r="C894" s="625" t="s">
        <v>7061</v>
      </c>
      <c r="D894" s="627">
        <v>106.38</v>
      </c>
    </row>
    <row r="895" spans="1:4" ht="38.25">
      <c r="A895" s="625">
        <v>2595</v>
      </c>
      <c r="B895" s="626" t="s">
        <v>967</v>
      </c>
      <c r="C895" s="625" t="s">
        <v>7061</v>
      </c>
      <c r="D895" s="627">
        <v>127.4</v>
      </c>
    </row>
    <row r="896" spans="1:4" ht="38.25">
      <c r="A896" s="625">
        <v>2596</v>
      </c>
      <c r="B896" s="626" t="s">
        <v>968</v>
      </c>
      <c r="C896" s="625" t="s">
        <v>7061</v>
      </c>
      <c r="D896" s="627">
        <v>31.1</v>
      </c>
    </row>
    <row r="897" spans="1:4" ht="38.25">
      <c r="A897" s="625">
        <v>2597</v>
      </c>
      <c r="B897" s="626" t="s">
        <v>969</v>
      </c>
      <c r="C897" s="625" t="s">
        <v>7061</v>
      </c>
      <c r="D897" s="627">
        <v>17.260000000000002</v>
      </c>
    </row>
    <row r="898" spans="1:4" ht="38.25">
      <c r="A898" s="625">
        <v>2609</v>
      </c>
      <c r="B898" s="626" t="s">
        <v>6885</v>
      </c>
      <c r="C898" s="625" t="s">
        <v>7061</v>
      </c>
      <c r="D898" s="627">
        <v>2.33</v>
      </c>
    </row>
    <row r="899" spans="1:4" ht="38.25">
      <c r="A899" s="625">
        <v>2611</v>
      </c>
      <c r="B899" s="626" t="s">
        <v>6886</v>
      </c>
      <c r="C899" s="625" t="s">
        <v>7061</v>
      </c>
      <c r="D899" s="627">
        <v>8.6300000000000008</v>
      </c>
    </row>
    <row r="900" spans="1:4" ht="38.25">
      <c r="A900" s="625">
        <v>2612</v>
      </c>
      <c r="B900" s="626" t="s">
        <v>6887</v>
      </c>
      <c r="C900" s="625" t="s">
        <v>7061</v>
      </c>
      <c r="D900" s="627">
        <v>12.56</v>
      </c>
    </row>
    <row r="901" spans="1:4" ht="38.25">
      <c r="A901" s="625">
        <v>2613</v>
      </c>
      <c r="B901" s="626" t="s">
        <v>6888</v>
      </c>
      <c r="C901" s="625" t="s">
        <v>7061</v>
      </c>
      <c r="D901" s="627">
        <v>30.32</v>
      </c>
    </row>
    <row r="902" spans="1:4" ht="38.25">
      <c r="A902" s="625">
        <v>2614</v>
      </c>
      <c r="B902" s="626" t="s">
        <v>6889</v>
      </c>
      <c r="C902" s="625" t="s">
        <v>7061</v>
      </c>
      <c r="D902" s="627">
        <v>42.16</v>
      </c>
    </row>
    <row r="903" spans="1:4" ht="38.25">
      <c r="A903" s="625">
        <v>2615</v>
      </c>
      <c r="B903" s="626" t="s">
        <v>6890</v>
      </c>
      <c r="C903" s="625" t="s">
        <v>7061</v>
      </c>
      <c r="D903" s="627">
        <v>69.459999999999994</v>
      </c>
    </row>
    <row r="904" spans="1:4" ht="38.25">
      <c r="A904" s="625">
        <v>2616</v>
      </c>
      <c r="B904" s="626" t="s">
        <v>6891</v>
      </c>
      <c r="C904" s="625" t="s">
        <v>7061</v>
      </c>
      <c r="D904" s="627">
        <v>2.09</v>
      </c>
    </row>
    <row r="905" spans="1:4" ht="38.25">
      <c r="A905" s="625">
        <v>2617</v>
      </c>
      <c r="B905" s="626" t="s">
        <v>6892</v>
      </c>
      <c r="C905" s="625" t="s">
        <v>7061</v>
      </c>
      <c r="D905" s="627">
        <v>3.21</v>
      </c>
    </row>
    <row r="906" spans="1:4" ht="38.25">
      <c r="A906" s="625">
        <v>2618</v>
      </c>
      <c r="B906" s="626" t="s">
        <v>6893</v>
      </c>
      <c r="C906" s="625" t="s">
        <v>7061</v>
      </c>
      <c r="D906" s="627">
        <v>7.31</v>
      </c>
    </row>
    <row r="907" spans="1:4" ht="38.25">
      <c r="A907" s="625">
        <v>2619</v>
      </c>
      <c r="B907" s="626" t="s">
        <v>6894</v>
      </c>
      <c r="C907" s="625" t="s">
        <v>7061</v>
      </c>
      <c r="D907" s="627">
        <v>33.18</v>
      </c>
    </row>
    <row r="908" spans="1:4" ht="38.25">
      <c r="A908" s="625">
        <v>2620</v>
      </c>
      <c r="B908" s="626" t="s">
        <v>6895</v>
      </c>
      <c r="C908" s="625" t="s">
        <v>7061</v>
      </c>
      <c r="D908" s="627">
        <v>43.56</v>
      </c>
    </row>
    <row r="909" spans="1:4" ht="38.25">
      <c r="A909" s="625">
        <v>2621</v>
      </c>
      <c r="B909" s="626" t="s">
        <v>6896</v>
      </c>
      <c r="C909" s="625" t="s">
        <v>7061</v>
      </c>
      <c r="D909" s="627">
        <v>73.88</v>
      </c>
    </row>
    <row r="910" spans="1:4" ht="38.25">
      <c r="A910" s="625">
        <v>2622</v>
      </c>
      <c r="B910" s="626" t="s">
        <v>6897</v>
      </c>
      <c r="C910" s="625" t="s">
        <v>7061</v>
      </c>
      <c r="D910" s="627">
        <v>2.48</v>
      </c>
    </row>
    <row r="911" spans="1:4" ht="38.25">
      <c r="A911" s="625">
        <v>2623</v>
      </c>
      <c r="B911" s="626" t="s">
        <v>6898</v>
      </c>
      <c r="C911" s="625" t="s">
        <v>7061</v>
      </c>
      <c r="D911" s="627">
        <v>2.99</v>
      </c>
    </row>
    <row r="912" spans="1:4" ht="38.25">
      <c r="A912" s="625">
        <v>2624</v>
      </c>
      <c r="B912" s="626" t="s">
        <v>6899</v>
      </c>
      <c r="C912" s="625" t="s">
        <v>7061</v>
      </c>
      <c r="D912" s="627">
        <v>4.75</v>
      </c>
    </row>
    <row r="913" spans="1:4" ht="38.25">
      <c r="A913" s="625">
        <v>2625</v>
      </c>
      <c r="B913" s="626" t="s">
        <v>6900</v>
      </c>
      <c r="C913" s="625" t="s">
        <v>7061</v>
      </c>
      <c r="D913" s="627">
        <v>10.029999999999999</v>
      </c>
    </row>
    <row r="914" spans="1:4" ht="38.25">
      <c r="A914" s="625">
        <v>2626</v>
      </c>
      <c r="B914" s="626" t="s">
        <v>6901</v>
      </c>
      <c r="C914" s="625" t="s">
        <v>7061</v>
      </c>
      <c r="D914" s="627">
        <v>14.7</v>
      </c>
    </row>
    <row r="915" spans="1:4" ht="38.25">
      <c r="A915" s="625">
        <v>2627</v>
      </c>
      <c r="B915" s="626" t="s">
        <v>6902</v>
      </c>
      <c r="C915" s="625" t="s">
        <v>7061</v>
      </c>
      <c r="D915" s="627">
        <v>39.380000000000003</v>
      </c>
    </row>
    <row r="916" spans="1:4" ht="38.25">
      <c r="A916" s="625">
        <v>2628</v>
      </c>
      <c r="B916" s="626" t="s">
        <v>6903</v>
      </c>
      <c r="C916" s="625" t="s">
        <v>7061</v>
      </c>
      <c r="D916" s="627">
        <v>104.56</v>
      </c>
    </row>
    <row r="917" spans="1:4" ht="38.25">
      <c r="A917" s="625">
        <v>2629</v>
      </c>
      <c r="B917" s="626" t="s">
        <v>6904</v>
      </c>
      <c r="C917" s="625" t="s">
        <v>7061</v>
      </c>
      <c r="D917" s="627">
        <v>53.27</v>
      </c>
    </row>
    <row r="918" spans="1:4" ht="38.25">
      <c r="A918" s="625">
        <v>2630</v>
      </c>
      <c r="B918" s="626" t="s">
        <v>6905</v>
      </c>
      <c r="C918" s="625" t="s">
        <v>7061</v>
      </c>
      <c r="D918" s="627">
        <v>22.36</v>
      </c>
    </row>
    <row r="919" spans="1:4" ht="38.25">
      <c r="A919" s="625">
        <v>2631</v>
      </c>
      <c r="B919" s="626" t="s">
        <v>6906</v>
      </c>
      <c r="C919" s="625" t="s">
        <v>7061</v>
      </c>
      <c r="D919" s="627">
        <v>13.1</v>
      </c>
    </row>
    <row r="920" spans="1:4" ht="38.25">
      <c r="A920" s="625">
        <v>2632</v>
      </c>
      <c r="B920" s="626" t="s">
        <v>6907</v>
      </c>
      <c r="C920" s="625" t="s">
        <v>7061</v>
      </c>
      <c r="D920" s="627">
        <v>8.92</v>
      </c>
    </row>
    <row r="921" spans="1:4" ht="38.25">
      <c r="A921" s="625">
        <v>2633</v>
      </c>
      <c r="B921" s="626" t="s">
        <v>6908</v>
      </c>
      <c r="C921" s="625" t="s">
        <v>7061</v>
      </c>
      <c r="D921" s="627">
        <v>2.36</v>
      </c>
    </row>
    <row r="922" spans="1:4" ht="38.25">
      <c r="A922" s="625">
        <v>2634</v>
      </c>
      <c r="B922" s="626" t="s">
        <v>6909</v>
      </c>
      <c r="C922" s="625" t="s">
        <v>7061</v>
      </c>
      <c r="D922" s="627">
        <v>3.06</v>
      </c>
    </row>
    <row r="923" spans="1:4" ht="38.25">
      <c r="A923" s="625">
        <v>2635</v>
      </c>
      <c r="B923" s="626" t="s">
        <v>6910</v>
      </c>
      <c r="C923" s="625" t="s">
        <v>7061</v>
      </c>
      <c r="D923" s="627">
        <v>2.0699999999999998</v>
      </c>
    </row>
    <row r="924" spans="1:4" ht="25.5">
      <c r="A924" s="625">
        <v>2636</v>
      </c>
      <c r="B924" s="626" t="s">
        <v>6911</v>
      </c>
      <c r="C924" s="625" t="s">
        <v>7061</v>
      </c>
      <c r="D924" s="627">
        <v>0.83</v>
      </c>
    </row>
    <row r="925" spans="1:4" ht="25.5">
      <c r="A925" s="625">
        <v>2637</v>
      </c>
      <c r="B925" s="626" t="s">
        <v>6912</v>
      </c>
      <c r="C925" s="625" t="s">
        <v>7061</v>
      </c>
      <c r="D925" s="627">
        <v>0.89</v>
      </c>
    </row>
    <row r="926" spans="1:4" ht="25.5">
      <c r="A926" s="625">
        <v>2638</v>
      </c>
      <c r="B926" s="626" t="s">
        <v>6913</v>
      </c>
      <c r="C926" s="625" t="s">
        <v>7061</v>
      </c>
      <c r="D926" s="627">
        <v>1.03</v>
      </c>
    </row>
    <row r="927" spans="1:4" ht="25.5">
      <c r="A927" s="625">
        <v>2639</v>
      </c>
      <c r="B927" s="626" t="s">
        <v>6914</v>
      </c>
      <c r="C927" s="625" t="s">
        <v>7061</v>
      </c>
      <c r="D927" s="627">
        <v>1.83</v>
      </c>
    </row>
    <row r="928" spans="1:4" ht="25.5">
      <c r="A928" s="625">
        <v>2640</v>
      </c>
      <c r="B928" s="626" t="s">
        <v>6915</v>
      </c>
      <c r="C928" s="625" t="s">
        <v>7061</v>
      </c>
      <c r="D928" s="627">
        <v>5.41</v>
      </c>
    </row>
    <row r="929" spans="1:4" ht="25.5">
      <c r="A929" s="625">
        <v>2641</v>
      </c>
      <c r="B929" s="626" t="s">
        <v>6916</v>
      </c>
      <c r="C929" s="625" t="s">
        <v>7061</v>
      </c>
      <c r="D929" s="627">
        <v>13</v>
      </c>
    </row>
    <row r="930" spans="1:4" ht="25.5">
      <c r="A930" s="625">
        <v>2642</v>
      </c>
      <c r="B930" s="626" t="s">
        <v>6917</v>
      </c>
      <c r="C930" s="625" t="s">
        <v>7061</v>
      </c>
      <c r="D930" s="627">
        <v>8.24</v>
      </c>
    </row>
    <row r="931" spans="1:4" ht="25.5">
      <c r="A931" s="625">
        <v>2643</v>
      </c>
      <c r="B931" s="626" t="s">
        <v>6918</v>
      </c>
      <c r="C931" s="625" t="s">
        <v>7061</v>
      </c>
      <c r="D931" s="627">
        <v>3.71</v>
      </c>
    </row>
    <row r="932" spans="1:4" ht="25.5">
      <c r="A932" s="625">
        <v>2644</v>
      </c>
      <c r="B932" s="626" t="s">
        <v>6919</v>
      </c>
      <c r="C932" s="625" t="s">
        <v>7061</v>
      </c>
      <c r="D932" s="627">
        <v>2.66</v>
      </c>
    </row>
    <row r="933" spans="1:4" ht="38.25">
      <c r="A933" s="625">
        <v>2662</v>
      </c>
      <c r="B933" s="626" t="s">
        <v>7113</v>
      </c>
      <c r="C933" s="625" t="s">
        <v>7061</v>
      </c>
      <c r="D933" s="627">
        <v>7.5</v>
      </c>
    </row>
    <row r="934" spans="1:4" ht="38.25">
      <c r="A934" s="625">
        <v>2664</v>
      </c>
      <c r="B934" s="626" t="s">
        <v>7114</v>
      </c>
      <c r="C934" s="625" t="s">
        <v>7061</v>
      </c>
      <c r="D934" s="627">
        <v>6.12</v>
      </c>
    </row>
    <row r="935" spans="1:4" ht="38.25">
      <c r="A935" s="625">
        <v>2666</v>
      </c>
      <c r="B935" s="626" t="s">
        <v>7115</v>
      </c>
      <c r="C935" s="625" t="s">
        <v>7061</v>
      </c>
      <c r="D935" s="627">
        <v>3.63</v>
      </c>
    </row>
    <row r="936" spans="1:4" ht="38.25">
      <c r="A936" s="625">
        <v>2668</v>
      </c>
      <c r="B936" s="626" t="s">
        <v>7116</v>
      </c>
      <c r="C936" s="625" t="s">
        <v>7061</v>
      </c>
      <c r="D936" s="627">
        <v>4.1500000000000004</v>
      </c>
    </row>
    <row r="937" spans="1:4" ht="25.5">
      <c r="A937" s="625">
        <v>2673</v>
      </c>
      <c r="B937" s="626" t="s">
        <v>148</v>
      </c>
      <c r="C937" s="625" t="s">
        <v>7065</v>
      </c>
      <c r="D937" s="627">
        <v>1.66</v>
      </c>
    </row>
    <row r="938" spans="1:4" ht="25.5">
      <c r="A938" s="625">
        <v>2674</v>
      </c>
      <c r="B938" s="626" t="s">
        <v>970</v>
      </c>
      <c r="C938" s="625" t="s">
        <v>7065</v>
      </c>
      <c r="D938" s="627">
        <v>2.06</v>
      </c>
    </row>
    <row r="939" spans="1:4" ht="25.5">
      <c r="A939" s="625">
        <v>2675</v>
      </c>
      <c r="B939" s="626" t="s">
        <v>971</v>
      </c>
      <c r="C939" s="625" t="s">
        <v>7065</v>
      </c>
      <c r="D939" s="627">
        <v>3.37</v>
      </c>
    </row>
    <row r="940" spans="1:4" ht="25.5">
      <c r="A940" s="625">
        <v>2676</v>
      </c>
      <c r="B940" s="626" t="s">
        <v>972</v>
      </c>
      <c r="C940" s="625" t="s">
        <v>7065</v>
      </c>
      <c r="D940" s="627">
        <v>0.96</v>
      </c>
    </row>
    <row r="941" spans="1:4" ht="25.5">
      <c r="A941" s="625">
        <v>2678</v>
      </c>
      <c r="B941" s="626" t="s">
        <v>973</v>
      </c>
      <c r="C941" s="625" t="s">
        <v>7065</v>
      </c>
      <c r="D941" s="627">
        <v>1.2</v>
      </c>
    </row>
    <row r="942" spans="1:4" ht="25.5">
      <c r="A942" s="625">
        <v>2679</v>
      </c>
      <c r="B942" s="626" t="s">
        <v>974</v>
      </c>
      <c r="C942" s="625" t="s">
        <v>7065</v>
      </c>
      <c r="D942" s="627">
        <v>1.86</v>
      </c>
    </row>
    <row r="943" spans="1:4" ht="25.5">
      <c r="A943" s="625">
        <v>2680</v>
      </c>
      <c r="B943" s="626" t="s">
        <v>975</v>
      </c>
      <c r="C943" s="625" t="s">
        <v>7065</v>
      </c>
      <c r="D943" s="627">
        <v>4.72</v>
      </c>
    </row>
    <row r="944" spans="1:4" ht="25.5">
      <c r="A944" s="625">
        <v>2681</v>
      </c>
      <c r="B944" s="626" t="s">
        <v>976</v>
      </c>
      <c r="C944" s="625" t="s">
        <v>7065</v>
      </c>
      <c r="D944" s="627">
        <v>7.72</v>
      </c>
    </row>
    <row r="945" spans="1:4" ht="25.5">
      <c r="A945" s="625">
        <v>2682</v>
      </c>
      <c r="B945" s="626" t="s">
        <v>977</v>
      </c>
      <c r="C945" s="625" t="s">
        <v>7065</v>
      </c>
      <c r="D945" s="627">
        <v>11.27</v>
      </c>
    </row>
    <row r="946" spans="1:4" ht="25.5">
      <c r="A946" s="625">
        <v>2683</v>
      </c>
      <c r="B946" s="626" t="s">
        <v>978</v>
      </c>
      <c r="C946" s="625" t="s">
        <v>7065</v>
      </c>
      <c r="D946" s="627">
        <v>22.27</v>
      </c>
    </row>
    <row r="947" spans="1:4" ht="25.5">
      <c r="A947" s="625">
        <v>2684</v>
      </c>
      <c r="B947" s="626" t="s">
        <v>979</v>
      </c>
      <c r="C947" s="625" t="s">
        <v>7065</v>
      </c>
      <c r="D947" s="627">
        <v>4.3</v>
      </c>
    </row>
    <row r="948" spans="1:4" ht="25.5">
      <c r="A948" s="625">
        <v>2685</v>
      </c>
      <c r="B948" s="626" t="s">
        <v>980</v>
      </c>
      <c r="C948" s="625" t="s">
        <v>7065</v>
      </c>
      <c r="D948" s="627">
        <v>3.23</v>
      </c>
    </row>
    <row r="949" spans="1:4" ht="25.5">
      <c r="A949" s="625">
        <v>2686</v>
      </c>
      <c r="B949" s="626" t="s">
        <v>981</v>
      </c>
      <c r="C949" s="625" t="s">
        <v>7065</v>
      </c>
      <c r="D949" s="627">
        <v>14.13</v>
      </c>
    </row>
    <row r="950" spans="1:4" ht="25.5">
      <c r="A950" s="625">
        <v>2687</v>
      </c>
      <c r="B950" s="626" t="s">
        <v>982</v>
      </c>
      <c r="C950" s="625" t="s">
        <v>7065</v>
      </c>
      <c r="D950" s="627">
        <v>0.84</v>
      </c>
    </row>
    <row r="951" spans="1:4" ht="25.5">
      <c r="A951" s="625">
        <v>2688</v>
      </c>
      <c r="B951" s="626" t="s">
        <v>983</v>
      </c>
      <c r="C951" s="625" t="s">
        <v>7065</v>
      </c>
      <c r="D951" s="627">
        <v>1.08</v>
      </c>
    </row>
    <row r="952" spans="1:4" ht="25.5">
      <c r="A952" s="625">
        <v>2689</v>
      </c>
      <c r="B952" s="626" t="s">
        <v>984</v>
      </c>
      <c r="C952" s="625" t="s">
        <v>7065</v>
      </c>
      <c r="D952" s="627">
        <v>1</v>
      </c>
    </row>
    <row r="953" spans="1:4" ht="25.5">
      <c r="A953" s="625">
        <v>2690</v>
      </c>
      <c r="B953" s="626" t="s">
        <v>985</v>
      </c>
      <c r="C953" s="625" t="s">
        <v>7065</v>
      </c>
      <c r="D953" s="627">
        <v>1.86</v>
      </c>
    </row>
    <row r="954" spans="1:4" ht="38.25">
      <c r="A954" s="625">
        <v>2692</v>
      </c>
      <c r="B954" s="626" t="s">
        <v>986</v>
      </c>
      <c r="C954" s="625" t="s">
        <v>7060</v>
      </c>
      <c r="D954" s="627">
        <v>6.15</v>
      </c>
    </row>
    <row r="955" spans="1:4">
      <c r="A955" s="625">
        <v>2696</v>
      </c>
      <c r="B955" s="626" t="s">
        <v>987</v>
      </c>
      <c r="C955" s="625" t="s">
        <v>7064</v>
      </c>
      <c r="D955" s="627">
        <v>13.12</v>
      </c>
    </row>
    <row r="956" spans="1:4" ht="25.5">
      <c r="A956" s="625">
        <v>2701</v>
      </c>
      <c r="B956" s="626" t="s">
        <v>988</v>
      </c>
      <c r="C956" s="625" t="s">
        <v>7064</v>
      </c>
      <c r="D956" s="627">
        <v>16.440000000000001</v>
      </c>
    </row>
    <row r="957" spans="1:4" ht="25.5">
      <c r="A957" s="625">
        <v>2705</v>
      </c>
      <c r="B957" s="626" t="s">
        <v>989</v>
      </c>
      <c r="C957" s="625" t="s">
        <v>7117</v>
      </c>
      <c r="D957" s="627">
        <v>0.62</v>
      </c>
    </row>
    <row r="958" spans="1:4">
      <c r="A958" s="625">
        <v>2706</v>
      </c>
      <c r="B958" s="626" t="s">
        <v>990</v>
      </c>
      <c r="C958" s="625" t="s">
        <v>7064</v>
      </c>
      <c r="D958" s="627">
        <v>79.39</v>
      </c>
    </row>
    <row r="959" spans="1:4">
      <c r="A959" s="625">
        <v>2707</v>
      </c>
      <c r="B959" s="626" t="s">
        <v>991</v>
      </c>
      <c r="C959" s="625" t="s">
        <v>7064</v>
      </c>
      <c r="D959" s="627">
        <v>99.98</v>
      </c>
    </row>
    <row r="960" spans="1:4">
      <c r="A960" s="625">
        <v>2708</v>
      </c>
      <c r="B960" s="626" t="s">
        <v>992</v>
      </c>
      <c r="C960" s="625" t="s">
        <v>7064</v>
      </c>
      <c r="D960" s="627">
        <v>131.32</v>
      </c>
    </row>
    <row r="961" spans="1:4" ht="25.5">
      <c r="A961" s="625">
        <v>2710</v>
      </c>
      <c r="B961" s="626" t="s">
        <v>993</v>
      </c>
      <c r="C961" s="625" t="s">
        <v>7061</v>
      </c>
      <c r="D961" s="627">
        <v>34.92</v>
      </c>
    </row>
    <row r="962" spans="1:4" ht="25.5">
      <c r="A962" s="625">
        <v>2711</v>
      </c>
      <c r="B962" s="626" t="s">
        <v>994</v>
      </c>
      <c r="C962" s="625" t="s">
        <v>7061</v>
      </c>
      <c r="D962" s="627">
        <v>99.92</v>
      </c>
    </row>
    <row r="963" spans="1:4" ht="63.75">
      <c r="A963" s="625">
        <v>2719</v>
      </c>
      <c r="B963" s="626" t="s">
        <v>995</v>
      </c>
      <c r="C963" s="625" t="s">
        <v>7064</v>
      </c>
      <c r="D963" s="627">
        <v>139.63999999999999</v>
      </c>
    </row>
    <row r="964" spans="1:4" ht="38.25">
      <c r="A964" s="625">
        <v>2720</v>
      </c>
      <c r="B964" s="626" t="s">
        <v>996</v>
      </c>
      <c r="C964" s="625" t="s">
        <v>7064</v>
      </c>
      <c r="D964" s="627">
        <v>164.81</v>
      </c>
    </row>
    <row r="965" spans="1:4" ht="38.25">
      <c r="A965" s="625">
        <v>2723</v>
      </c>
      <c r="B965" s="626" t="s">
        <v>997</v>
      </c>
      <c r="C965" s="625" t="s">
        <v>7061</v>
      </c>
      <c r="D965" s="628">
        <v>367500</v>
      </c>
    </row>
    <row r="966" spans="1:4" ht="38.25">
      <c r="A966" s="625">
        <v>2729</v>
      </c>
      <c r="B966" s="626" t="s">
        <v>998</v>
      </c>
      <c r="C966" s="625" t="s">
        <v>7061</v>
      </c>
      <c r="D966" s="627">
        <v>12.7</v>
      </c>
    </row>
    <row r="967" spans="1:4" ht="38.25">
      <c r="A967" s="625">
        <v>2731</v>
      </c>
      <c r="B967" s="626" t="s">
        <v>999</v>
      </c>
      <c r="C967" s="625" t="s">
        <v>7065</v>
      </c>
      <c r="D967" s="627">
        <v>50.23</v>
      </c>
    </row>
    <row r="968" spans="1:4" ht="38.25">
      <c r="A968" s="625">
        <v>2736</v>
      </c>
      <c r="B968" s="626" t="s">
        <v>1000</v>
      </c>
      <c r="C968" s="625" t="s">
        <v>7065</v>
      </c>
      <c r="D968" s="627">
        <v>8.1300000000000008</v>
      </c>
    </row>
    <row r="969" spans="1:4" ht="38.25">
      <c r="A969" s="625">
        <v>2742</v>
      </c>
      <c r="B969" s="626" t="s">
        <v>1001</v>
      </c>
      <c r="C969" s="625" t="s">
        <v>7065</v>
      </c>
      <c r="D969" s="627">
        <v>1.98</v>
      </c>
    </row>
    <row r="970" spans="1:4" ht="38.25">
      <c r="A970" s="625">
        <v>2745</v>
      </c>
      <c r="B970" s="626" t="s">
        <v>1002</v>
      </c>
      <c r="C970" s="625" t="s">
        <v>7065</v>
      </c>
      <c r="D970" s="627">
        <v>1.64</v>
      </c>
    </row>
    <row r="971" spans="1:4" ht="38.25">
      <c r="A971" s="625">
        <v>2747</v>
      </c>
      <c r="B971" s="626" t="s">
        <v>1003</v>
      </c>
      <c r="C971" s="625" t="s">
        <v>7065</v>
      </c>
      <c r="D971" s="627">
        <v>13.47</v>
      </c>
    </row>
    <row r="972" spans="1:4" ht="38.25">
      <c r="A972" s="625">
        <v>2748</v>
      </c>
      <c r="B972" s="626" t="s">
        <v>1004</v>
      </c>
      <c r="C972" s="625" t="s">
        <v>7065</v>
      </c>
      <c r="D972" s="627">
        <v>5.82</v>
      </c>
    </row>
    <row r="973" spans="1:4" ht="38.25">
      <c r="A973" s="625">
        <v>2751</v>
      </c>
      <c r="B973" s="626" t="s">
        <v>1005</v>
      </c>
      <c r="C973" s="625" t="s">
        <v>7065</v>
      </c>
      <c r="D973" s="627">
        <v>2.1</v>
      </c>
    </row>
    <row r="974" spans="1:4">
      <c r="A974" s="625">
        <v>2759</v>
      </c>
      <c r="B974" s="626" t="s">
        <v>1006</v>
      </c>
      <c r="C974" s="625" t="s">
        <v>7061</v>
      </c>
      <c r="D974" s="627">
        <v>4.8</v>
      </c>
    </row>
    <row r="975" spans="1:4">
      <c r="A975" s="625">
        <v>2762</v>
      </c>
      <c r="B975" s="626" t="s">
        <v>1007</v>
      </c>
      <c r="C975" s="625" t="s">
        <v>7065</v>
      </c>
      <c r="D975" s="627">
        <v>6</v>
      </c>
    </row>
    <row r="976" spans="1:4" ht="38.25">
      <c r="A976" s="625">
        <v>2788</v>
      </c>
      <c r="B976" s="626" t="s">
        <v>1008</v>
      </c>
      <c r="C976" s="625" t="s">
        <v>7065</v>
      </c>
      <c r="D976" s="627">
        <v>105.9</v>
      </c>
    </row>
    <row r="977" spans="1:4" ht="38.25">
      <c r="A977" s="625">
        <v>2794</v>
      </c>
      <c r="B977" s="626" t="s">
        <v>1009</v>
      </c>
      <c r="C977" s="625" t="s">
        <v>7065</v>
      </c>
      <c r="D977" s="627">
        <v>52.38</v>
      </c>
    </row>
    <row r="978" spans="1:4" ht="25.5">
      <c r="A978" s="625">
        <v>3068</v>
      </c>
      <c r="B978" s="626" t="s">
        <v>1010</v>
      </c>
      <c r="C978" s="625" t="s">
        <v>7061</v>
      </c>
      <c r="D978" s="627">
        <v>50.82</v>
      </c>
    </row>
    <row r="979" spans="1:4" ht="25.5">
      <c r="A979" s="625">
        <v>3072</v>
      </c>
      <c r="B979" s="626" t="s">
        <v>1011</v>
      </c>
      <c r="C979" s="625" t="s">
        <v>7061</v>
      </c>
      <c r="D979" s="627">
        <v>42.94</v>
      </c>
    </row>
    <row r="980" spans="1:4" ht="25.5">
      <c r="A980" s="625">
        <v>3073</v>
      </c>
      <c r="B980" s="626" t="s">
        <v>1012</v>
      </c>
      <c r="C980" s="625" t="s">
        <v>7061</v>
      </c>
      <c r="D980" s="627">
        <v>107.95</v>
      </c>
    </row>
    <row r="981" spans="1:4" ht="25.5">
      <c r="A981" s="625">
        <v>3074</v>
      </c>
      <c r="B981" s="626" t="s">
        <v>1013</v>
      </c>
      <c r="C981" s="625" t="s">
        <v>7061</v>
      </c>
      <c r="D981" s="627">
        <v>85.93</v>
      </c>
    </row>
    <row r="982" spans="1:4" ht="25.5">
      <c r="A982" s="625">
        <v>3075</v>
      </c>
      <c r="B982" s="626" t="s">
        <v>1014</v>
      </c>
      <c r="C982" s="625" t="s">
        <v>7061</v>
      </c>
      <c r="D982" s="627">
        <v>77.45</v>
      </c>
    </row>
    <row r="983" spans="1:4" ht="25.5">
      <c r="A983" s="625">
        <v>3076</v>
      </c>
      <c r="B983" s="626" t="s">
        <v>1015</v>
      </c>
      <c r="C983" s="625" t="s">
        <v>7061</v>
      </c>
      <c r="D983" s="627">
        <v>96.76</v>
      </c>
    </row>
    <row r="984" spans="1:4" ht="63.75">
      <c r="A984" s="625">
        <v>3080</v>
      </c>
      <c r="B984" s="626" t="s">
        <v>1016</v>
      </c>
      <c r="C984" s="625" t="s">
        <v>7087</v>
      </c>
      <c r="D984" s="627">
        <v>41.51</v>
      </c>
    </row>
    <row r="985" spans="1:4" ht="63.75">
      <c r="A985" s="625">
        <v>3081</v>
      </c>
      <c r="B985" s="626" t="s">
        <v>1017</v>
      </c>
      <c r="C985" s="625" t="s">
        <v>7087</v>
      </c>
      <c r="D985" s="627">
        <v>62.82</v>
      </c>
    </row>
    <row r="986" spans="1:4" ht="38.25">
      <c r="A986" s="625">
        <v>3082</v>
      </c>
      <c r="B986" s="626" t="s">
        <v>1018</v>
      </c>
      <c r="C986" s="625" t="s">
        <v>7087</v>
      </c>
      <c r="D986" s="627">
        <v>38.83</v>
      </c>
    </row>
    <row r="987" spans="1:4" ht="38.25">
      <c r="A987" s="625">
        <v>3084</v>
      </c>
      <c r="B987" s="626" t="s">
        <v>1019</v>
      </c>
      <c r="C987" s="625" t="s">
        <v>7087</v>
      </c>
      <c r="D987" s="627">
        <v>56.07</v>
      </c>
    </row>
    <row r="988" spans="1:4" ht="63.75">
      <c r="A988" s="625">
        <v>3090</v>
      </c>
      <c r="B988" s="626" t="s">
        <v>1020</v>
      </c>
      <c r="C988" s="625" t="s">
        <v>7087</v>
      </c>
      <c r="D988" s="627">
        <v>33.56</v>
      </c>
    </row>
    <row r="989" spans="1:4" ht="63.75">
      <c r="A989" s="625">
        <v>3093</v>
      </c>
      <c r="B989" s="626" t="s">
        <v>7118</v>
      </c>
      <c r="C989" s="625" t="s">
        <v>7087</v>
      </c>
      <c r="D989" s="627">
        <v>55.78</v>
      </c>
    </row>
    <row r="990" spans="1:4" ht="38.25">
      <c r="A990" s="625">
        <v>3096</v>
      </c>
      <c r="B990" s="626" t="s">
        <v>1021</v>
      </c>
      <c r="C990" s="625" t="s">
        <v>7087</v>
      </c>
      <c r="D990" s="627">
        <v>25.53</v>
      </c>
    </row>
    <row r="991" spans="1:4" ht="63.75">
      <c r="A991" s="625">
        <v>3097</v>
      </c>
      <c r="B991" s="626" t="s">
        <v>1022</v>
      </c>
      <c r="C991" s="625" t="s">
        <v>7087</v>
      </c>
      <c r="D991" s="627">
        <v>31.06</v>
      </c>
    </row>
    <row r="992" spans="1:4" ht="63.75">
      <c r="A992" s="625">
        <v>3099</v>
      </c>
      <c r="B992" s="626" t="s">
        <v>1023</v>
      </c>
      <c r="C992" s="625" t="s">
        <v>7087</v>
      </c>
      <c r="D992" s="627">
        <v>49.68</v>
      </c>
    </row>
    <row r="993" spans="1:4" ht="25.5">
      <c r="A993" s="625">
        <v>3103</v>
      </c>
      <c r="B993" s="626" t="s">
        <v>1024</v>
      </c>
      <c r="C993" s="625" t="s">
        <v>7061</v>
      </c>
      <c r="D993" s="627">
        <v>50.12</v>
      </c>
    </row>
    <row r="994" spans="1:4" ht="63.75">
      <c r="A994" s="625">
        <v>3104</v>
      </c>
      <c r="B994" s="626" t="s">
        <v>1025</v>
      </c>
      <c r="C994" s="625" t="s">
        <v>7087</v>
      </c>
      <c r="D994" s="627">
        <v>350.87</v>
      </c>
    </row>
    <row r="995" spans="1:4" ht="38.25">
      <c r="A995" s="625">
        <v>3105</v>
      </c>
      <c r="B995" s="626" t="s">
        <v>1026</v>
      </c>
      <c r="C995" s="625" t="s">
        <v>7061</v>
      </c>
      <c r="D995" s="627">
        <v>32.47</v>
      </c>
    </row>
    <row r="996" spans="1:4" ht="51">
      <c r="A996" s="625">
        <v>3106</v>
      </c>
      <c r="B996" s="626" t="s">
        <v>1027</v>
      </c>
      <c r="C996" s="625" t="s">
        <v>7061</v>
      </c>
      <c r="D996" s="627">
        <v>3.58</v>
      </c>
    </row>
    <row r="997" spans="1:4" ht="38.25">
      <c r="A997" s="625">
        <v>3107</v>
      </c>
      <c r="B997" s="626" t="s">
        <v>1028</v>
      </c>
      <c r="C997" s="625" t="s">
        <v>7061</v>
      </c>
      <c r="D997" s="627">
        <v>3.01</v>
      </c>
    </row>
    <row r="998" spans="1:4" ht="38.25">
      <c r="A998" s="625">
        <v>3108</v>
      </c>
      <c r="B998" s="626" t="s">
        <v>1029</v>
      </c>
      <c r="C998" s="625" t="s">
        <v>7061</v>
      </c>
      <c r="D998" s="627">
        <v>20.9</v>
      </c>
    </row>
    <row r="999" spans="1:4" ht="38.25">
      <c r="A999" s="625">
        <v>3111</v>
      </c>
      <c r="B999" s="626" t="s">
        <v>1030</v>
      </c>
      <c r="C999" s="625" t="s">
        <v>7061</v>
      </c>
      <c r="D999" s="627">
        <v>19.920000000000002</v>
      </c>
    </row>
    <row r="1000" spans="1:4" ht="38.25">
      <c r="A1000" s="625">
        <v>3112</v>
      </c>
      <c r="B1000" s="626" t="s">
        <v>1031</v>
      </c>
      <c r="C1000" s="625" t="s">
        <v>7087</v>
      </c>
      <c r="D1000" s="627">
        <v>50.24</v>
      </c>
    </row>
    <row r="1001" spans="1:4" ht="38.25">
      <c r="A1001" s="625">
        <v>3113</v>
      </c>
      <c r="B1001" s="626" t="s">
        <v>1032</v>
      </c>
      <c r="C1001" s="625" t="s">
        <v>7087</v>
      </c>
      <c r="D1001" s="627">
        <v>57.89</v>
      </c>
    </row>
    <row r="1002" spans="1:4" ht="51">
      <c r="A1002" s="625">
        <v>3114</v>
      </c>
      <c r="B1002" s="626" t="s">
        <v>1033</v>
      </c>
      <c r="C1002" s="625" t="s">
        <v>7061</v>
      </c>
      <c r="D1002" s="627">
        <v>26.15</v>
      </c>
    </row>
    <row r="1003" spans="1:4" ht="25.5">
      <c r="A1003" s="625">
        <v>3115</v>
      </c>
      <c r="B1003" s="626" t="s">
        <v>1034</v>
      </c>
      <c r="C1003" s="625" t="s">
        <v>7061</v>
      </c>
      <c r="D1003" s="627">
        <v>15.77</v>
      </c>
    </row>
    <row r="1004" spans="1:4" ht="25.5">
      <c r="A1004" s="625">
        <v>3116</v>
      </c>
      <c r="B1004" s="626" t="s">
        <v>1035</v>
      </c>
      <c r="C1004" s="625" t="s">
        <v>7061</v>
      </c>
      <c r="D1004" s="627">
        <v>16.260000000000002</v>
      </c>
    </row>
    <row r="1005" spans="1:4" ht="25.5">
      <c r="A1005" s="625">
        <v>3119</v>
      </c>
      <c r="B1005" s="626" t="s">
        <v>1036</v>
      </c>
      <c r="C1005" s="625" t="s">
        <v>7061</v>
      </c>
      <c r="D1005" s="627">
        <v>1.72</v>
      </c>
    </row>
    <row r="1006" spans="1:4" ht="25.5">
      <c r="A1006" s="625">
        <v>3120</v>
      </c>
      <c r="B1006" s="626" t="s">
        <v>1037</v>
      </c>
      <c r="C1006" s="625" t="s">
        <v>7061</v>
      </c>
      <c r="D1006" s="627">
        <v>5.93</v>
      </c>
    </row>
    <row r="1007" spans="1:4" ht="25.5">
      <c r="A1007" s="625">
        <v>3121</v>
      </c>
      <c r="B1007" s="626" t="s">
        <v>1038</v>
      </c>
      <c r="C1007" s="625" t="s">
        <v>7061</v>
      </c>
      <c r="D1007" s="627">
        <v>3.76</v>
      </c>
    </row>
    <row r="1008" spans="1:4" ht="25.5">
      <c r="A1008" s="625">
        <v>3122</v>
      </c>
      <c r="B1008" s="626" t="s">
        <v>1039</v>
      </c>
      <c r="C1008" s="625" t="s">
        <v>7061</v>
      </c>
      <c r="D1008" s="627">
        <v>2.42</v>
      </c>
    </row>
    <row r="1009" spans="1:4">
      <c r="A1009" s="625">
        <v>3123</v>
      </c>
      <c r="B1009" s="626" t="s">
        <v>1040</v>
      </c>
      <c r="C1009" s="625" t="s">
        <v>7058</v>
      </c>
      <c r="D1009" s="627">
        <v>1.4</v>
      </c>
    </row>
    <row r="1010" spans="1:4" ht="25.5">
      <c r="A1010" s="625">
        <v>3143</v>
      </c>
      <c r="B1010" s="626" t="s">
        <v>130</v>
      </c>
      <c r="C1010" s="625" t="s">
        <v>7061</v>
      </c>
      <c r="D1010" s="627">
        <v>6.34</v>
      </c>
    </row>
    <row r="1011" spans="1:4" ht="25.5">
      <c r="A1011" s="625">
        <v>3146</v>
      </c>
      <c r="B1011" s="626" t="s">
        <v>157</v>
      </c>
      <c r="C1011" s="625" t="s">
        <v>7061</v>
      </c>
      <c r="D1011" s="627">
        <v>2.79</v>
      </c>
    </row>
    <row r="1012" spans="1:4" ht="25.5">
      <c r="A1012" s="625">
        <v>3148</v>
      </c>
      <c r="B1012" s="626" t="s">
        <v>156</v>
      </c>
      <c r="C1012" s="625" t="s">
        <v>7061</v>
      </c>
      <c r="D1012" s="627">
        <v>10.29</v>
      </c>
    </row>
    <row r="1013" spans="1:4" ht="25.5">
      <c r="A1013" s="625">
        <v>3251</v>
      </c>
      <c r="B1013" s="626" t="s">
        <v>1041</v>
      </c>
      <c r="C1013" s="625" t="s">
        <v>7061</v>
      </c>
      <c r="D1013" s="627">
        <v>3.29</v>
      </c>
    </row>
    <row r="1014" spans="1:4" ht="25.5">
      <c r="A1014" s="625">
        <v>3254</v>
      </c>
      <c r="B1014" s="626" t="s">
        <v>1042</v>
      </c>
      <c r="C1014" s="625" t="s">
        <v>7061</v>
      </c>
      <c r="D1014" s="627">
        <v>78.11</v>
      </c>
    </row>
    <row r="1015" spans="1:4" ht="25.5">
      <c r="A1015" s="625">
        <v>3255</v>
      </c>
      <c r="B1015" s="626" t="s">
        <v>1043</v>
      </c>
      <c r="C1015" s="625" t="s">
        <v>7061</v>
      </c>
      <c r="D1015" s="627">
        <v>4.38</v>
      </c>
    </row>
    <row r="1016" spans="1:4" ht="25.5">
      <c r="A1016" s="625">
        <v>3256</v>
      </c>
      <c r="B1016" s="626" t="s">
        <v>1044</v>
      </c>
      <c r="C1016" s="625" t="s">
        <v>7061</v>
      </c>
      <c r="D1016" s="627">
        <v>5.66</v>
      </c>
    </row>
    <row r="1017" spans="1:4" ht="25.5">
      <c r="A1017" s="625">
        <v>3258</v>
      </c>
      <c r="B1017" s="626" t="s">
        <v>1045</v>
      </c>
      <c r="C1017" s="625" t="s">
        <v>7061</v>
      </c>
      <c r="D1017" s="627">
        <v>6.18</v>
      </c>
    </row>
    <row r="1018" spans="1:4" ht="25.5">
      <c r="A1018" s="625">
        <v>3259</v>
      </c>
      <c r="B1018" s="626" t="s">
        <v>1046</v>
      </c>
      <c r="C1018" s="625" t="s">
        <v>7061</v>
      </c>
      <c r="D1018" s="627">
        <v>8.15</v>
      </c>
    </row>
    <row r="1019" spans="1:4" ht="25.5">
      <c r="A1019" s="625">
        <v>3260</v>
      </c>
      <c r="B1019" s="626" t="s">
        <v>1047</v>
      </c>
      <c r="C1019" s="625" t="s">
        <v>7061</v>
      </c>
      <c r="D1019" s="627">
        <v>10.88</v>
      </c>
    </row>
    <row r="1020" spans="1:4" ht="25.5">
      <c r="A1020" s="625">
        <v>3261</v>
      </c>
      <c r="B1020" s="626" t="s">
        <v>1048</v>
      </c>
      <c r="C1020" s="625" t="s">
        <v>7061</v>
      </c>
      <c r="D1020" s="627">
        <v>67.44</v>
      </c>
    </row>
    <row r="1021" spans="1:4" ht="25.5">
      <c r="A1021" s="625">
        <v>3262</v>
      </c>
      <c r="B1021" s="626" t="s">
        <v>1049</v>
      </c>
      <c r="C1021" s="625" t="s">
        <v>7061</v>
      </c>
      <c r="D1021" s="627">
        <v>9.3000000000000007</v>
      </c>
    </row>
    <row r="1022" spans="1:4" ht="25.5">
      <c r="A1022" s="625">
        <v>3263</v>
      </c>
      <c r="B1022" s="626" t="s">
        <v>1050</v>
      </c>
      <c r="C1022" s="625" t="s">
        <v>7061</v>
      </c>
      <c r="D1022" s="627">
        <v>12.7</v>
      </c>
    </row>
    <row r="1023" spans="1:4" ht="25.5">
      <c r="A1023" s="625">
        <v>3264</v>
      </c>
      <c r="B1023" s="626" t="s">
        <v>1051</v>
      </c>
      <c r="C1023" s="625" t="s">
        <v>7061</v>
      </c>
      <c r="D1023" s="627">
        <v>15.27</v>
      </c>
    </row>
    <row r="1024" spans="1:4" ht="25.5">
      <c r="A1024" s="625">
        <v>3265</v>
      </c>
      <c r="B1024" s="626" t="s">
        <v>1052</v>
      </c>
      <c r="C1024" s="625" t="s">
        <v>7061</v>
      </c>
      <c r="D1024" s="627">
        <v>21.24</v>
      </c>
    </row>
    <row r="1025" spans="1:4" ht="25.5">
      <c r="A1025" s="625">
        <v>3266</v>
      </c>
      <c r="B1025" s="626" t="s">
        <v>1053</v>
      </c>
      <c r="C1025" s="625" t="s">
        <v>7061</v>
      </c>
      <c r="D1025" s="627">
        <v>31.74</v>
      </c>
    </row>
    <row r="1026" spans="1:4" ht="25.5">
      <c r="A1026" s="625">
        <v>3267</v>
      </c>
      <c r="B1026" s="626" t="s">
        <v>1054</v>
      </c>
      <c r="C1026" s="625" t="s">
        <v>7061</v>
      </c>
      <c r="D1026" s="627">
        <v>49.89</v>
      </c>
    </row>
    <row r="1027" spans="1:4" ht="25.5">
      <c r="A1027" s="625">
        <v>3268</v>
      </c>
      <c r="B1027" s="626" t="s">
        <v>1055</v>
      </c>
      <c r="C1027" s="625" t="s">
        <v>7061</v>
      </c>
      <c r="D1027" s="627">
        <v>67.45</v>
      </c>
    </row>
    <row r="1028" spans="1:4" ht="25.5">
      <c r="A1028" s="625">
        <v>3270</v>
      </c>
      <c r="B1028" s="626" t="s">
        <v>1056</v>
      </c>
      <c r="C1028" s="625" t="s">
        <v>7061</v>
      </c>
      <c r="D1028" s="627">
        <v>167.54</v>
      </c>
    </row>
    <row r="1029" spans="1:4" ht="25.5">
      <c r="A1029" s="625">
        <v>3271</v>
      </c>
      <c r="B1029" s="626" t="s">
        <v>1057</v>
      </c>
      <c r="C1029" s="625" t="s">
        <v>7061</v>
      </c>
      <c r="D1029" s="627">
        <v>99.72</v>
      </c>
    </row>
    <row r="1030" spans="1:4" ht="25.5">
      <c r="A1030" s="625">
        <v>3272</v>
      </c>
      <c r="B1030" s="626" t="s">
        <v>1058</v>
      </c>
      <c r="C1030" s="625" t="s">
        <v>7061</v>
      </c>
      <c r="D1030" s="627">
        <v>26.74</v>
      </c>
    </row>
    <row r="1031" spans="1:4" ht="51">
      <c r="A1031" s="625">
        <v>3275</v>
      </c>
      <c r="B1031" s="626" t="s">
        <v>1059</v>
      </c>
      <c r="C1031" s="625" t="s">
        <v>7066</v>
      </c>
      <c r="D1031" s="627">
        <v>64.16</v>
      </c>
    </row>
    <row r="1032" spans="1:4" ht="25.5">
      <c r="A1032" s="625">
        <v>3277</v>
      </c>
      <c r="B1032" s="626" t="s">
        <v>1060</v>
      </c>
      <c r="C1032" s="625" t="s">
        <v>7061</v>
      </c>
      <c r="D1032" s="627">
        <v>704.58</v>
      </c>
    </row>
    <row r="1033" spans="1:4" ht="25.5">
      <c r="A1033" s="625">
        <v>3278</v>
      </c>
      <c r="B1033" s="626" t="s">
        <v>1061</v>
      </c>
      <c r="C1033" s="625" t="s">
        <v>7061</v>
      </c>
      <c r="D1033" s="627">
        <v>77.06</v>
      </c>
    </row>
    <row r="1034" spans="1:4" ht="25.5">
      <c r="A1034" s="625">
        <v>3279</v>
      </c>
      <c r="B1034" s="626" t="s">
        <v>1062</v>
      </c>
      <c r="C1034" s="625" t="s">
        <v>7061</v>
      </c>
      <c r="D1034" s="627">
        <v>127.15</v>
      </c>
    </row>
    <row r="1035" spans="1:4" ht="25.5">
      <c r="A1035" s="625">
        <v>3280</v>
      </c>
      <c r="B1035" s="626" t="s">
        <v>1063</v>
      </c>
      <c r="C1035" s="625" t="s">
        <v>7061</v>
      </c>
      <c r="D1035" s="627">
        <v>146.97</v>
      </c>
    </row>
    <row r="1036" spans="1:4" ht="25.5">
      <c r="A1036" s="625">
        <v>3281</v>
      </c>
      <c r="B1036" s="626" t="s">
        <v>1064</v>
      </c>
      <c r="C1036" s="625" t="s">
        <v>7061</v>
      </c>
      <c r="D1036" s="627">
        <v>583.48</v>
      </c>
    </row>
    <row r="1037" spans="1:4" ht="25.5">
      <c r="A1037" s="625">
        <v>3282</v>
      </c>
      <c r="B1037" s="626" t="s">
        <v>1065</v>
      </c>
      <c r="C1037" s="625" t="s">
        <v>7061</v>
      </c>
      <c r="D1037" s="627">
        <v>696.33</v>
      </c>
    </row>
    <row r="1038" spans="1:4" ht="38.25">
      <c r="A1038" s="625">
        <v>3283</v>
      </c>
      <c r="B1038" s="626" t="s">
        <v>1066</v>
      </c>
      <c r="C1038" s="625" t="s">
        <v>7066</v>
      </c>
      <c r="D1038" s="627">
        <v>12.18</v>
      </c>
    </row>
    <row r="1039" spans="1:4" ht="38.25">
      <c r="A1039" s="625">
        <v>3286</v>
      </c>
      <c r="B1039" s="626" t="s">
        <v>1067</v>
      </c>
      <c r="C1039" s="625" t="s">
        <v>7066</v>
      </c>
      <c r="D1039" s="627">
        <v>38.380000000000003</v>
      </c>
    </row>
    <row r="1040" spans="1:4" ht="51">
      <c r="A1040" s="625">
        <v>3287</v>
      </c>
      <c r="B1040" s="626" t="s">
        <v>1068</v>
      </c>
      <c r="C1040" s="625" t="s">
        <v>7066</v>
      </c>
      <c r="D1040" s="627">
        <v>58</v>
      </c>
    </row>
    <row r="1041" spans="1:4" ht="38.25">
      <c r="A1041" s="625">
        <v>3288</v>
      </c>
      <c r="B1041" s="626" t="s">
        <v>1069</v>
      </c>
      <c r="C1041" s="625" t="s">
        <v>7065</v>
      </c>
      <c r="D1041" s="627">
        <v>2.9</v>
      </c>
    </row>
    <row r="1042" spans="1:4" ht="38.25">
      <c r="A1042" s="625">
        <v>3292</v>
      </c>
      <c r="B1042" s="626" t="s">
        <v>1070</v>
      </c>
      <c r="C1042" s="625" t="s">
        <v>7061</v>
      </c>
      <c r="D1042" s="627">
        <v>8.5</v>
      </c>
    </row>
    <row r="1043" spans="1:4" ht="38.25">
      <c r="A1043" s="625">
        <v>3294</v>
      </c>
      <c r="B1043" s="626" t="s">
        <v>1071</v>
      </c>
      <c r="C1043" s="625" t="s">
        <v>7061</v>
      </c>
      <c r="D1043" s="627">
        <v>9.0399999999999991</v>
      </c>
    </row>
    <row r="1044" spans="1:4" ht="38.25">
      <c r="A1044" s="625">
        <v>3295</v>
      </c>
      <c r="B1044" s="626" t="s">
        <v>1072</v>
      </c>
      <c r="C1044" s="625" t="s">
        <v>7061</v>
      </c>
      <c r="D1044" s="627">
        <v>7.98</v>
      </c>
    </row>
    <row r="1045" spans="1:4" ht="38.25">
      <c r="A1045" s="625">
        <v>3297</v>
      </c>
      <c r="B1045" s="626" t="s">
        <v>1073</v>
      </c>
      <c r="C1045" s="625" t="s">
        <v>7061</v>
      </c>
      <c r="D1045" s="627">
        <v>8.91</v>
      </c>
    </row>
    <row r="1046" spans="1:4" ht="38.25">
      <c r="A1046" s="625">
        <v>3298</v>
      </c>
      <c r="B1046" s="626" t="s">
        <v>1074</v>
      </c>
      <c r="C1046" s="625" t="s">
        <v>7061</v>
      </c>
      <c r="D1046" s="627">
        <v>19.920000000000002</v>
      </c>
    </row>
    <row r="1047" spans="1:4" ht="38.25">
      <c r="A1047" s="625">
        <v>3302</v>
      </c>
      <c r="B1047" s="626" t="s">
        <v>1075</v>
      </c>
      <c r="C1047" s="625" t="s">
        <v>7061</v>
      </c>
      <c r="D1047" s="627">
        <v>8.34</v>
      </c>
    </row>
    <row r="1048" spans="1:4" ht="25.5">
      <c r="A1048" s="625">
        <v>3309</v>
      </c>
      <c r="B1048" s="626" t="s">
        <v>1076</v>
      </c>
      <c r="C1048" s="625" t="s">
        <v>7059</v>
      </c>
      <c r="D1048" s="627">
        <v>320.44</v>
      </c>
    </row>
    <row r="1049" spans="1:4" ht="38.25">
      <c r="A1049" s="625">
        <v>3310</v>
      </c>
      <c r="B1049" s="626" t="s">
        <v>1077</v>
      </c>
      <c r="C1049" s="625" t="s">
        <v>7059</v>
      </c>
      <c r="D1049" s="627">
        <v>401.69</v>
      </c>
    </row>
    <row r="1050" spans="1:4" ht="25.5">
      <c r="A1050" s="625">
        <v>3311</v>
      </c>
      <c r="B1050" s="626" t="s">
        <v>1078</v>
      </c>
      <c r="C1050" s="625" t="s">
        <v>7059</v>
      </c>
      <c r="D1050" s="627">
        <v>302.60000000000002</v>
      </c>
    </row>
    <row r="1051" spans="1:4" ht="25.5">
      <c r="A1051" s="625">
        <v>3312</v>
      </c>
      <c r="B1051" s="626" t="s">
        <v>1079</v>
      </c>
      <c r="C1051" s="625" t="s">
        <v>7058</v>
      </c>
      <c r="D1051" s="627">
        <v>15.83</v>
      </c>
    </row>
    <row r="1052" spans="1:4" ht="25.5">
      <c r="A1052" s="625">
        <v>3313</v>
      </c>
      <c r="B1052" s="626" t="s">
        <v>1080</v>
      </c>
      <c r="C1052" s="625" t="s">
        <v>7058</v>
      </c>
      <c r="D1052" s="627">
        <v>20.38</v>
      </c>
    </row>
    <row r="1053" spans="1:4" ht="25.5">
      <c r="A1053" s="625">
        <v>3314</v>
      </c>
      <c r="B1053" s="626" t="s">
        <v>1081</v>
      </c>
      <c r="C1053" s="625" t="s">
        <v>7059</v>
      </c>
      <c r="D1053" s="627">
        <v>403.5</v>
      </c>
    </row>
    <row r="1054" spans="1:4" ht="25.5">
      <c r="A1054" s="625">
        <v>3315</v>
      </c>
      <c r="B1054" s="626" t="s">
        <v>1082</v>
      </c>
      <c r="C1054" s="625" t="s">
        <v>7058</v>
      </c>
      <c r="D1054" s="627">
        <v>0.46</v>
      </c>
    </row>
    <row r="1055" spans="1:4" ht="38.25">
      <c r="A1055" s="625">
        <v>3318</v>
      </c>
      <c r="B1055" s="626" t="s">
        <v>1083</v>
      </c>
      <c r="C1055" s="625" t="s">
        <v>7061</v>
      </c>
      <c r="D1055" s="628">
        <v>23600</v>
      </c>
    </row>
    <row r="1056" spans="1:4" ht="25.5">
      <c r="A1056" s="625">
        <v>3322</v>
      </c>
      <c r="B1056" s="626" t="s">
        <v>1084</v>
      </c>
      <c r="C1056" s="625" t="s">
        <v>7066</v>
      </c>
      <c r="D1056" s="627">
        <v>7</v>
      </c>
    </row>
    <row r="1057" spans="1:4">
      <c r="A1057" s="625">
        <v>3324</v>
      </c>
      <c r="B1057" s="626" t="s">
        <v>1085</v>
      </c>
      <c r="C1057" s="625" t="s">
        <v>7066</v>
      </c>
      <c r="D1057" s="627">
        <v>4.99</v>
      </c>
    </row>
    <row r="1058" spans="1:4" ht="38.25">
      <c r="A1058" s="625">
        <v>3345</v>
      </c>
      <c r="B1058" s="626" t="s">
        <v>6192</v>
      </c>
      <c r="C1058" s="625" t="s">
        <v>7064</v>
      </c>
      <c r="D1058" s="627">
        <v>13.91</v>
      </c>
    </row>
    <row r="1059" spans="1:4" ht="38.25">
      <c r="A1059" s="625">
        <v>3346</v>
      </c>
      <c r="B1059" s="626" t="s">
        <v>6193</v>
      </c>
      <c r="C1059" s="625" t="s">
        <v>7064</v>
      </c>
      <c r="D1059" s="627">
        <v>18</v>
      </c>
    </row>
    <row r="1060" spans="1:4" ht="38.25">
      <c r="A1060" s="625">
        <v>3348</v>
      </c>
      <c r="B1060" s="626" t="s">
        <v>6194</v>
      </c>
      <c r="C1060" s="625" t="s">
        <v>7064</v>
      </c>
      <c r="D1060" s="627">
        <v>21.53</v>
      </c>
    </row>
    <row r="1061" spans="1:4" ht="76.5">
      <c r="A1061" s="625">
        <v>3355</v>
      </c>
      <c r="B1061" s="626" t="s">
        <v>6195</v>
      </c>
      <c r="C1061" s="625" t="s">
        <v>7064</v>
      </c>
      <c r="D1061" s="627">
        <v>26.55</v>
      </c>
    </row>
    <row r="1062" spans="1:4" ht="76.5">
      <c r="A1062" s="625">
        <v>3363</v>
      </c>
      <c r="B1062" s="626" t="s">
        <v>1086</v>
      </c>
      <c r="C1062" s="625" t="s">
        <v>7061</v>
      </c>
      <c r="D1062" s="628">
        <v>60000</v>
      </c>
    </row>
    <row r="1063" spans="1:4" ht="76.5">
      <c r="A1063" s="625">
        <v>3365</v>
      </c>
      <c r="B1063" s="626" t="s">
        <v>1087</v>
      </c>
      <c r="C1063" s="625" t="s">
        <v>7061</v>
      </c>
      <c r="D1063" s="628">
        <v>140250</v>
      </c>
    </row>
    <row r="1064" spans="1:4" ht="38.25">
      <c r="A1064" s="625">
        <v>3373</v>
      </c>
      <c r="B1064" s="626" t="s">
        <v>1088</v>
      </c>
      <c r="C1064" s="625" t="s">
        <v>7061</v>
      </c>
      <c r="D1064" s="627">
        <v>29.9</v>
      </c>
    </row>
    <row r="1065" spans="1:4" ht="51">
      <c r="A1065" s="625">
        <v>3376</v>
      </c>
      <c r="B1065" s="626" t="s">
        <v>166</v>
      </c>
      <c r="C1065" s="625" t="s">
        <v>7061</v>
      </c>
      <c r="D1065" s="627">
        <v>51.02</v>
      </c>
    </row>
    <row r="1066" spans="1:4" ht="38.25">
      <c r="A1066" s="625">
        <v>3378</v>
      </c>
      <c r="B1066" s="626" t="s">
        <v>1089</v>
      </c>
      <c r="C1066" s="625" t="s">
        <v>7061</v>
      </c>
      <c r="D1066" s="627">
        <v>50.44</v>
      </c>
    </row>
    <row r="1067" spans="1:4" ht="38.25">
      <c r="A1067" s="625">
        <v>3379</v>
      </c>
      <c r="B1067" s="626" t="s">
        <v>1090</v>
      </c>
      <c r="C1067" s="625" t="s">
        <v>7061</v>
      </c>
      <c r="D1067" s="627">
        <v>34.090000000000003</v>
      </c>
    </row>
    <row r="1068" spans="1:4" ht="51">
      <c r="A1068" s="625">
        <v>3380</v>
      </c>
      <c r="B1068" s="626" t="s">
        <v>1091</v>
      </c>
      <c r="C1068" s="625" t="s">
        <v>7061</v>
      </c>
      <c r="D1068" s="627">
        <v>35.31</v>
      </c>
    </row>
    <row r="1069" spans="1:4" ht="38.25">
      <c r="A1069" s="625">
        <v>3383</v>
      </c>
      <c r="B1069" s="626" t="s">
        <v>1092</v>
      </c>
      <c r="C1069" s="625" t="s">
        <v>7061</v>
      </c>
      <c r="D1069" s="627">
        <v>26.2</v>
      </c>
    </row>
    <row r="1070" spans="1:4" ht="25.5">
      <c r="A1070" s="625">
        <v>3384</v>
      </c>
      <c r="B1070" s="626" t="s">
        <v>1093</v>
      </c>
      <c r="C1070" s="625" t="s">
        <v>7061</v>
      </c>
      <c r="D1070" s="627">
        <v>4.04</v>
      </c>
    </row>
    <row r="1071" spans="1:4" ht="38.25">
      <c r="A1071" s="625">
        <v>3389</v>
      </c>
      <c r="B1071" s="626" t="s">
        <v>1094</v>
      </c>
      <c r="C1071" s="625" t="s">
        <v>7061</v>
      </c>
      <c r="D1071" s="627">
        <v>23.28</v>
      </c>
    </row>
    <row r="1072" spans="1:4" ht="38.25">
      <c r="A1072" s="625">
        <v>3390</v>
      </c>
      <c r="B1072" s="626" t="s">
        <v>1095</v>
      </c>
      <c r="C1072" s="625" t="s">
        <v>7061</v>
      </c>
      <c r="D1072" s="627">
        <v>26.2</v>
      </c>
    </row>
    <row r="1073" spans="1:4" ht="38.25">
      <c r="A1073" s="625">
        <v>3391</v>
      </c>
      <c r="B1073" s="626" t="s">
        <v>1096</v>
      </c>
      <c r="C1073" s="625" t="s">
        <v>7061</v>
      </c>
      <c r="D1073" s="627">
        <v>44.87</v>
      </c>
    </row>
    <row r="1074" spans="1:4" ht="25.5">
      <c r="A1074" s="625">
        <v>3393</v>
      </c>
      <c r="B1074" s="626" t="s">
        <v>1097</v>
      </c>
      <c r="C1074" s="625" t="s">
        <v>7061</v>
      </c>
      <c r="D1074" s="627">
        <v>534.39</v>
      </c>
    </row>
    <row r="1075" spans="1:4" ht="25.5">
      <c r="A1075" s="625">
        <v>3394</v>
      </c>
      <c r="B1075" s="626" t="s">
        <v>1098</v>
      </c>
      <c r="C1075" s="625" t="s">
        <v>7061</v>
      </c>
      <c r="D1075" s="627">
        <v>313.86</v>
      </c>
    </row>
    <row r="1076" spans="1:4" ht="25.5">
      <c r="A1076" s="625">
        <v>3395</v>
      </c>
      <c r="B1076" s="626" t="s">
        <v>1099</v>
      </c>
      <c r="C1076" s="625" t="s">
        <v>7061</v>
      </c>
      <c r="D1076" s="627">
        <v>76.77</v>
      </c>
    </row>
    <row r="1077" spans="1:4" ht="25.5">
      <c r="A1077" s="625">
        <v>3396</v>
      </c>
      <c r="B1077" s="626" t="s">
        <v>1100</v>
      </c>
      <c r="C1077" s="625" t="s">
        <v>7061</v>
      </c>
      <c r="D1077" s="627">
        <v>4.9000000000000004</v>
      </c>
    </row>
    <row r="1078" spans="1:4" ht="38.25">
      <c r="A1078" s="625">
        <v>3398</v>
      </c>
      <c r="B1078" s="626" t="s">
        <v>1101</v>
      </c>
      <c r="C1078" s="625" t="s">
        <v>7061</v>
      </c>
      <c r="D1078" s="627">
        <v>3.65</v>
      </c>
    </row>
    <row r="1079" spans="1:4" ht="38.25">
      <c r="A1079" s="625">
        <v>3405</v>
      </c>
      <c r="B1079" s="626" t="s">
        <v>1102</v>
      </c>
      <c r="C1079" s="625" t="s">
        <v>7061</v>
      </c>
      <c r="D1079" s="627">
        <v>59.46</v>
      </c>
    </row>
    <row r="1080" spans="1:4" ht="25.5">
      <c r="A1080" s="625">
        <v>3406</v>
      </c>
      <c r="B1080" s="626" t="s">
        <v>149</v>
      </c>
      <c r="C1080" s="625" t="s">
        <v>7061</v>
      </c>
      <c r="D1080" s="627">
        <v>18.2</v>
      </c>
    </row>
    <row r="1081" spans="1:4" ht="38.25">
      <c r="A1081" s="625">
        <v>3408</v>
      </c>
      <c r="B1081" s="626" t="s">
        <v>1103</v>
      </c>
      <c r="C1081" s="625" t="s">
        <v>7066</v>
      </c>
      <c r="D1081" s="627">
        <v>8.0299999999999994</v>
      </c>
    </row>
    <row r="1082" spans="1:4" ht="38.25">
      <c r="A1082" s="625">
        <v>3409</v>
      </c>
      <c r="B1082" s="626" t="s">
        <v>1104</v>
      </c>
      <c r="C1082" s="625" t="s">
        <v>7066</v>
      </c>
      <c r="D1082" s="627">
        <v>20.07</v>
      </c>
    </row>
    <row r="1083" spans="1:4" ht="25.5">
      <c r="A1083" s="625">
        <v>3410</v>
      </c>
      <c r="B1083" s="626" t="s">
        <v>1105</v>
      </c>
      <c r="C1083" s="625" t="s">
        <v>7058</v>
      </c>
      <c r="D1083" s="627">
        <v>23.63</v>
      </c>
    </row>
    <row r="1084" spans="1:4" ht="25.5">
      <c r="A1084" s="625">
        <v>3411</v>
      </c>
      <c r="B1084" s="626" t="s">
        <v>1106</v>
      </c>
      <c r="C1084" s="625" t="s">
        <v>7058</v>
      </c>
      <c r="D1084" s="627">
        <v>46.33</v>
      </c>
    </row>
    <row r="1085" spans="1:4" ht="25.5">
      <c r="A1085" s="625">
        <v>3412</v>
      </c>
      <c r="B1085" s="626" t="s">
        <v>1107</v>
      </c>
      <c r="C1085" s="625" t="s">
        <v>7066</v>
      </c>
      <c r="D1085" s="627">
        <v>16.5</v>
      </c>
    </row>
    <row r="1086" spans="1:4" ht="25.5">
      <c r="A1086" s="625">
        <v>3413</v>
      </c>
      <c r="B1086" s="626" t="s">
        <v>1108</v>
      </c>
      <c r="C1086" s="625" t="s">
        <v>7066</v>
      </c>
      <c r="D1086" s="627">
        <v>37.159999999999997</v>
      </c>
    </row>
    <row r="1087" spans="1:4" ht="89.25">
      <c r="A1087" s="625">
        <v>3421</v>
      </c>
      <c r="B1087" s="626" t="s">
        <v>1109</v>
      </c>
      <c r="C1087" s="625" t="s">
        <v>7066</v>
      </c>
      <c r="D1087" s="627">
        <v>321.07</v>
      </c>
    </row>
    <row r="1088" spans="1:4" ht="76.5">
      <c r="A1088" s="625">
        <v>3423</v>
      </c>
      <c r="B1088" s="626" t="s">
        <v>6382</v>
      </c>
      <c r="C1088" s="625" t="s">
        <v>7066</v>
      </c>
      <c r="D1088" s="627">
        <v>452.79</v>
      </c>
    </row>
    <row r="1089" spans="1:4" ht="89.25">
      <c r="A1089" s="625">
        <v>3428</v>
      </c>
      <c r="B1089" s="626" t="s">
        <v>1110</v>
      </c>
      <c r="C1089" s="625" t="s">
        <v>7066</v>
      </c>
      <c r="D1089" s="627">
        <v>428.71</v>
      </c>
    </row>
    <row r="1090" spans="1:4" ht="89.25">
      <c r="A1090" s="625">
        <v>3429</v>
      </c>
      <c r="B1090" s="626" t="s">
        <v>7119</v>
      </c>
      <c r="C1090" s="625" t="s">
        <v>7066</v>
      </c>
      <c r="D1090" s="627">
        <v>244.94</v>
      </c>
    </row>
    <row r="1091" spans="1:4" ht="76.5">
      <c r="A1091" s="625">
        <v>3437</v>
      </c>
      <c r="B1091" s="626" t="s">
        <v>1111</v>
      </c>
      <c r="C1091" s="625" t="s">
        <v>7066</v>
      </c>
      <c r="D1091" s="627">
        <v>289.02</v>
      </c>
    </row>
    <row r="1092" spans="1:4" ht="25.5">
      <c r="A1092" s="625">
        <v>3441</v>
      </c>
      <c r="B1092" s="626" t="s">
        <v>1112</v>
      </c>
      <c r="C1092" s="625" t="s">
        <v>7061</v>
      </c>
      <c r="D1092" s="627">
        <v>4.18</v>
      </c>
    </row>
    <row r="1093" spans="1:4" ht="25.5">
      <c r="A1093" s="625">
        <v>3442</v>
      </c>
      <c r="B1093" s="626" t="s">
        <v>1113</v>
      </c>
      <c r="C1093" s="625" t="s">
        <v>7061</v>
      </c>
      <c r="D1093" s="627">
        <v>6.25</v>
      </c>
    </row>
    <row r="1094" spans="1:4" ht="25.5">
      <c r="A1094" s="625">
        <v>3443</v>
      </c>
      <c r="B1094" s="626" t="s">
        <v>1114</v>
      </c>
      <c r="C1094" s="625" t="s">
        <v>7061</v>
      </c>
      <c r="D1094" s="627">
        <v>10.52</v>
      </c>
    </row>
    <row r="1095" spans="1:4" ht="25.5">
      <c r="A1095" s="625">
        <v>3444</v>
      </c>
      <c r="B1095" s="626" t="s">
        <v>1115</v>
      </c>
      <c r="C1095" s="625" t="s">
        <v>7061</v>
      </c>
      <c r="D1095" s="627">
        <v>9.11</v>
      </c>
    </row>
    <row r="1096" spans="1:4" ht="25.5">
      <c r="A1096" s="625">
        <v>3445</v>
      </c>
      <c r="B1096" s="626" t="s">
        <v>1116</v>
      </c>
      <c r="C1096" s="625" t="s">
        <v>7061</v>
      </c>
      <c r="D1096" s="627">
        <v>14.81</v>
      </c>
    </row>
    <row r="1097" spans="1:4" ht="25.5">
      <c r="A1097" s="625">
        <v>3446</v>
      </c>
      <c r="B1097" s="626" t="s">
        <v>1117</v>
      </c>
      <c r="C1097" s="625" t="s">
        <v>7061</v>
      </c>
      <c r="D1097" s="627">
        <v>18.14</v>
      </c>
    </row>
    <row r="1098" spans="1:4" ht="25.5">
      <c r="A1098" s="625">
        <v>3447</v>
      </c>
      <c r="B1098" s="626" t="s">
        <v>1118</v>
      </c>
      <c r="C1098" s="625" t="s">
        <v>7061</v>
      </c>
      <c r="D1098" s="627">
        <v>26.39</v>
      </c>
    </row>
    <row r="1099" spans="1:4" ht="25.5">
      <c r="A1099" s="625">
        <v>3448</v>
      </c>
      <c r="B1099" s="626" t="s">
        <v>1119</v>
      </c>
      <c r="C1099" s="625" t="s">
        <v>7061</v>
      </c>
      <c r="D1099" s="627">
        <v>74.569999999999993</v>
      </c>
    </row>
    <row r="1100" spans="1:4" ht="25.5">
      <c r="A1100" s="625">
        <v>3449</v>
      </c>
      <c r="B1100" s="626" t="s">
        <v>1120</v>
      </c>
      <c r="C1100" s="625" t="s">
        <v>7061</v>
      </c>
      <c r="D1100" s="627">
        <v>130.66999999999999</v>
      </c>
    </row>
    <row r="1101" spans="1:4" ht="25.5">
      <c r="A1101" s="625">
        <v>3450</v>
      </c>
      <c r="B1101" s="626" t="s">
        <v>1121</v>
      </c>
      <c r="C1101" s="625" t="s">
        <v>7061</v>
      </c>
      <c r="D1101" s="627">
        <v>4.9000000000000004</v>
      </c>
    </row>
    <row r="1102" spans="1:4" ht="25.5">
      <c r="A1102" s="625">
        <v>3451</v>
      </c>
      <c r="B1102" s="626" t="s">
        <v>1122</v>
      </c>
      <c r="C1102" s="625" t="s">
        <v>7061</v>
      </c>
      <c r="D1102" s="627">
        <v>5.86</v>
      </c>
    </row>
    <row r="1103" spans="1:4" ht="25.5">
      <c r="A1103" s="625">
        <v>3452</v>
      </c>
      <c r="B1103" s="626" t="s">
        <v>1123</v>
      </c>
      <c r="C1103" s="625" t="s">
        <v>7061</v>
      </c>
      <c r="D1103" s="627">
        <v>29.56</v>
      </c>
    </row>
    <row r="1104" spans="1:4" ht="25.5">
      <c r="A1104" s="625">
        <v>3453</v>
      </c>
      <c r="B1104" s="626" t="s">
        <v>1124</v>
      </c>
      <c r="C1104" s="625" t="s">
        <v>7061</v>
      </c>
      <c r="D1104" s="627">
        <v>59.88</v>
      </c>
    </row>
    <row r="1105" spans="1:4" ht="25.5">
      <c r="A1105" s="625">
        <v>3454</v>
      </c>
      <c r="B1105" s="626" t="s">
        <v>1125</v>
      </c>
      <c r="C1105" s="625" t="s">
        <v>7061</v>
      </c>
      <c r="D1105" s="627">
        <v>91.08</v>
      </c>
    </row>
    <row r="1106" spans="1:4" ht="25.5">
      <c r="A1106" s="625">
        <v>3455</v>
      </c>
      <c r="B1106" s="626" t="s">
        <v>1126</v>
      </c>
      <c r="C1106" s="625" t="s">
        <v>7061</v>
      </c>
      <c r="D1106" s="627">
        <v>3.5</v>
      </c>
    </row>
    <row r="1107" spans="1:4" ht="25.5">
      <c r="A1107" s="625">
        <v>3456</v>
      </c>
      <c r="B1107" s="626" t="s">
        <v>1127</v>
      </c>
      <c r="C1107" s="625" t="s">
        <v>7061</v>
      </c>
      <c r="D1107" s="627">
        <v>5.24</v>
      </c>
    </row>
    <row r="1108" spans="1:4" ht="25.5">
      <c r="A1108" s="625">
        <v>3457</v>
      </c>
      <c r="B1108" s="626" t="s">
        <v>1128</v>
      </c>
      <c r="C1108" s="625" t="s">
        <v>7061</v>
      </c>
      <c r="D1108" s="627">
        <v>12.34</v>
      </c>
    </row>
    <row r="1109" spans="1:4" ht="25.5">
      <c r="A1109" s="625">
        <v>3458</v>
      </c>
      <c r="B1109" s="626" t="s">
        <v>1129</v>
      </c>
      <c r="C1109" s="625" t="s">
        <v>7061</v>
      </c>
      <c r="D1109" s="627">
        <v>16.440000000000001</v>
      </c>
    </row>
    <row r="1110" spans="1:4" ht="25.5">
      <c r="A1110" s="625">
        <v>3459</v>
      </c>
      <c r="B1110" s="626" t="s">
        <v>1130</v>
      </c>
      <c r="C1110" s="625" t="s">
        <v>7061</v>
      </c>
      <c r="D1110" s="627">
        <v>64.77</v>
      </c>
    </row>
    <row r="1111" spans="1:4" ht="25.5">
      <c r="A1111" s="625">
        <v>3460</v>
      </c>
      <c r="B1111" s="626" t="s">
        <v>1131</v>
      </c>
      <c r="C1111" s="625" t="s">
        <v>7061</v>
      </c>
      <c r="D1111" s="627">
        <v>179.73</v>
      </c>
    </row>
    <row r="1112" spans="1:4" ht="25.5">
      <c r="A1112" s="625">
        <v>3461</v>
      </c>
      <c r="B1112" s="626" t="s">
        <v>1132</v>
      </c>
      <c r="C1112" s="625" t="s">
        <v>7061</v>
      </c>
      <c r="D1112" s="627">
        <v>459.39</v>
      </c>
    </row>
    <row r="1113" spans="1:4" ht="25.5">
      <c r="A1113" s="625">
        <v>3462</v>
      </c>
      <c r="B1113" s="626" t="s">
        <v>1133</v>
      </c>
      <c r="C1113" s="625" t="s">
        <v>7061</v>
      </c>
      <c r="D1113" s="627">
        <v>5.89</v>
      </c>
    </row>
    <row r="1114" spans="1:4" ht="25.5">
      <c r="A1114" s="625">
        <v>3463</v>
      </c>
      <c r="B1114" s="626" t="s">
        <v>1134</v>
      </c>
      <c r="C1114" s="625" t="s">
        <v>7061</v>
      </c>
      <c r="D1114" s="627">
        <v>8.93</v>
      </c>
    </row>
    <row r="1115" spans="1:4" ht="25.5">
      <c r="A1115" s="625">
        <v>3464</v>
      </c>
      <c r="B1115" s="626" t="s">
        <v>1135</v>
      </c>
      <c r="C1115" s="625" t="s">
        <v>7061</v>
      </c>
      <c r="D1115" s="627">
        <v>8.93</v>
      </c>
    </row>
    <row r="1116" spans="1:4" ht="25.5">
      <c r="A1116" s="625">
        <v>3465</v>
      </c>
      <c r="B1116" s="626" t="s">
        <v>1136</v>
      </c>
      <c r="C1116" s="625" t="s">
        <v>7061</v>
      </c>
      <c r="D1116" s="627">
        <v>21.46</v>
      </c>
    </row>
    <row r="1117" spans="1:4" ht="25.5">
      <c r="A1117" s="625">
        <v>3466</v>
      </c>
      <c r="B1117" s="626" t="s">
        <v>1137</v>
      </c>
      <c r="C1117" s="625" t="s">
        <v>7061</v>
      </c>
      <c r="D1117" s="627">
        <v>54.5</v>
      </c>
    </row>
    <row r="1118" spans="1:4" ht="25.5">
      <c r="A1118" s="625">
        <v>3467</v>
      </c>
      <c r="B1118" s="626" t="s">
        <v>1138</v>
      </c>
      <c r="C1118" s="625" t="s">
        <v>7061</v>
      </c>
      <c r="D1118" s="627">
        <v>30.78</v>
      </c>
    </row>
    <row r="1119" spans="1:4" ht="25.5">
      <c r="A1119" s="625">
        <v>3468</v>
      </c>
      <c r="B1119" s="626" t="s">
        <v>1139</v>
      </c>
      <c r="C1119" s="625" t="s">
        <v>7061</v>
      </c>
      <c r="D1119" s="627">
        <v>21.46</v>
      </c>
    </row>
    <row r="1120" spans="1:4" ht="25.5">
      <c r="A1120" s="625">
        <v>3469</v>
      </c>
      <c r="B1120" s="626" t="s">
        <v>1140</v>
      </c>
      <c r="C1120" s="625" t="s">
        <v>7061</v>
      </c>
      <c r="D1120" s="627">
        <v>123.18</v>
      </c>
    </row>
    <row r="1121" spans="1:4" ht="25.5">
      <c r="A1121" s="625">
        <v>3470</v>
      </c>
      <c r="B1121" s="626" t="s">
        <v>1141</v>
      </c>
      <c r="C1121" s="625" t="s">
        <v>7061</v>
      </c>
      <c r="D1121" s="627">
        <v>45.92</v>
      </c>
    </row>
    <row r="1122" spans="1:4" ht="25.5">
      <c r="A1122" s="625">
        <v>3471</v>
      </c>
      <c r="B1122" s="626" t="s">
        <v>1142</v>
      </c>
      <c r="C1122" s="625" t="s">
        <v>7061</v>
      </c>
      <c r="D1122" s="627">
        <v>25.23</v>
      </c>
    </row>
    <row r="1123" spans="1:4" ht="25.5">
      <c r="A1123" s="625">
        <v>3472</v>
      </c>
      <c r="B1123" s="626" t="s">
        <v>1143</v>
      </c>
      <c r="C1123" s="625" t="s">
        <v>7061</v>
      </c>
      <c r="D1123" s="627">
        <v>7.87</v>
      </c>
    </row>
    <row r="1124" spans="1:4" ht="25.5">
      <c r="A1124" s="625">
        <v>3473</v>
      </c>
      <c r="B1124" s="626" t="s">
        <v>1144</v>
      </c>
      <c r="C1124" s="625" t="s">
        <v>7061</v>
      </c>
      <c r="D1124" s="627">
        <v>20.51</v>
      </c>
    </row>
    <row r="1125" spans="1:4" ht="25.5">
      <c r="A1125" s="625">
        <v>3474</v>
      </c>
      <c r="B1125" s="626" t="s">
        <v>1145</v>
      </c>
      <c r="C1125" s="625" t="s">
        <v>7061</v>
      </c>
      <c r="D1125" s="627">
        <v>16.91</v>
      </c>
    </row>
    <row r="1126" spans="1:4" ht="25.5">
      <c r="A1126" s="625">
        <v>3475</v>
      </c>
      <c r="B1126" s="626" t="s">
        <v>1146</v>
      </c>
      <c r="C1126" s="625" t="s">
        <v>7061</v>
      </c>
      <c r="D1126" s="627">
        <v>2.14</v>
      </c>
    </row>
    <row r="1127" spans="1:4" ht="25.5">
      <c r="A1127" s="625">
        <v>3477</v>
      </c>
      <c r="B1127" s="626" t="s">
        <v>1147</v>
      </c>
      <c r="C1127" s="625" t="s">
        <v>7061</v>
      </c>
      <c r="D1127" s="627">
        <v>17.34</v>
      </c>
    </row>
    <row r="1128" spans="1:4" ht="25.5">
      <c r="A1128" s="625">
        <v>3478</v>
      </c>
      <c r="B1128" s="626" t="s">
        <v>1148</v>
      </c>
      <c r="C1128" s="625" t="s">
        <v>7061</v>
      </c>
      <c r="D1128" s="627">
        <v>42.03</v>
      </c>
    </row>
    <row r="1129" spans="1:4" ht="25.5">
      <c r="A1129" s="625">
        <v>3481</v>
      </c>
      <c r="B1129" s="626" t="s">
        <v>1149</v>
      </c>
      <c r="C1129" s="625" t="s">
        <v>7061</v>
      </c>
      <c r="D1129" s="627">
        <v>9.2100000000000009</v>
      </c>
    </row>
    <row r="1130" spans="1:4" ht="25.5">
      <c r="A1130" s="625">
        <v>3482</v>
      </c>
      <c r="B1130" s="626" t="s">
        <v>1150</v>
      </c>
      <c r="C1130" s="625" t="s">
        <v>7061</v>
      </c>
      <c r="D1130" s="627">
        <v>3.34</v>
      </c>
    </row>
    <row r="1131" spans="1:4" ht="25.5">
      <c r="A1131" s="625">
        <v>3485</v>
      </c>
      <c r="B1131" s="626" t="s">
        <v>1151</v>
      </c>
      <c r="C1131" s="625" t="s">
        <v>7061</v>
      </c>
      <c r="D1131" s="627">
        <v>6.55</v>
      </c>
    </row>
    <row r="1132" spans="1:4" ht="25.5">
      <c r="A1132" s="625">
        <v>3489</v>
      </c>
      <c r="B1132" s="626" t="s">
        <v>1152</v>
      </c>
      <c r="C1132" s="625" t="s">
        <v>7061</v>
      </c>
      <c r="D1132" s="627">
        <v>9.32</v>
      </c>
    </row>
    <row r="1133" spans="1:4" ht="25.5">
      <c r="A1133" s="625">
        <v>3491</v>
      </c>
      <c r="B1133" s="626" t="s">
        <v>1153</v>
      </c>
      <c r="C1133" s="625" t="s">
        <v>7061</v>
      </c>
      <c r="D1133" s="627">
        <v>7.55</v>
      </c>
    </row>
    <row r="1134" spans="1:4" ht="25.5">
      <c r="A1134" s="625">
        <v>3492</v>
      </c>
      <c r="B1134" s="626" t="s">
        <v>1154</v>
      </c>
      <c r="C1134" s="625" t="s">
        <v>7061</v>
      </c>
      <c r="D1134" s="627">
        <v>9.09</v>
      </c>
    </row>
    <row r="1135" spans="1:4" ht="25.5">
      <c r="A1135" s="625">
        <v>3493</v>
      </c>
      <c r="B1135" s="626" t="s">
        <v>1155</v>
      </c>
      <c r="C1135" s="625" t="s">
        <v>7061</v>
      </c>
      <c r="D1135" s="627">
        <v>17.649999999999999</v>
      </c>
    </row>
    <row r="1136" spans="1:4" ht="25.5">
      <c r="A1136" s="625">
        <v>3496</v>
      </c>
      <c r="B1136" s="626" t="s">
        <v>1156</v>
      </c>
      <c r="C1136" s="625" t="s">
        <v>7061</v>
      </c>
      <c r="D1136" s="627">
        <v>2.0099999999999998</v>
      </c>
    </row>
    <row r="1137" spans="1:4" ht="38.25">
      <c r="A1137" s="625">
        <v>3497</v>
      </c>
      <c r="B1137" s="626" t="s">
        <v>1157</v>
      </c>
      <c r="C1137" s="625" t="s">
        <v>7061</v>
      </c>
      <c r="D1137" s="627">
        <v>10.199999999999999</v>
      </c>
    </row>
    <row r="1138" spans="1:4" ht="25.5">
      <c r="A1138" s="625">
        <v>3498</v>
      </c>
      <c r="B1138" s="626" t="s">
        <v>1158</v>
      </c>
      <c r="C1138" s="625" t="s">
        <v>7061</v>
      </c>
      <c r="D1138" s="627">
        <v>3.23</v>
      </c>
    </row>
    <row r="1139" spans="1:4" ht="25.5">
      <c r="A1139" s="625">
        <v>3499</v>
      </c>
      <c r="B1139" s="626" t="s">
        <v>1159</v>
      </c>
      <c r="C1139" s="625" t="s">
        <v>7061</v>
      </c>
      <c r="D1139" s="627">
        <v>0.56999999999999995</v>
      </c>
    </row>
    <row r="1140" spans="1:4" ht="25.5">
      <c r="A1140" s="625">
        <v>3500</v>
      </c>
      <c r="B1140" s="626" t="s">
        <v>1160</v>
      </c>
      <c r="C1140" s="625" t="s">
        <v>7061</v>
      </c>
      <c r="D1140" s="627">
        <v>0.99</v>
      </c>
    </row>
    <row r="1141" spans="1:4" ht="25.5">
      <c r="A1141" s="625">
        <v>3501</v>
      </c>
      <c r="B1141" s="626" t="s">
        <v>1161</v>
      </c>
      <c r="C1141" s="625" t="s">
        <v>7061</v>
      </c>
      <c r="D1141" s="627">
        <v>2.66</v>
      </c>
    </row>
    <row r="1142" spans="1:4" ht="25.5">
      <c r="A1142" s="625">
        <v>3502</v>
      </c>
      <c r="B1142" s="626" t="s">
        <v>1162</v>
      </c>
      <c r="C1142" s="625" t="s">
        <v>7061</v>
      </c>
      <c r="D1142" s="627">
        <v>3.87</v>
      </c>
    </row>
    <row r="1143" spans="1:4" ht="25.5">
      <c r="A1143" s="625">
        <v>3503</v>
      </c>
      <c r="B1143" s="626" t="s">
        <v>1163</v>
      </c>
      <c r="C1143" s="625" t="s">
        <v>7061</v>
      </c>
      <c r="D1143" s="627">
        <v>4.82</v>
      </c>
    </row>
    <row r="1144" spans="1:4" ht="25.5">
      <c r="A1144" s="625">
        <v>3505</v>
      </c>
      <c r="B1144" s="626" t="s">
        <v>1164</v>
      </c>
      <c r="C1144" s="625" t="s">
        <v>7061</v>
      </c>
      <c r="D1144" s="627">
        <v>1.99</v>
      </c>
    </row>
    <row r="1145" spans="1:4" ht="25.5">
      <c r="A1145" s="625">
        <v>3508</v>
      </c>
      <c r="B1145" s="626" t="s">
        <v>1165</v>
      </c>
      <c r="C1145" s="625" t="s">
        <v>7061</v>
      </c>
      <c r="D1145" s="627">
        <v>18.39</v>
      </c>
    </row>
    <row r="1146" spans="1:4" ht="25.5">
      <c r="A1146" s="625">
        <v>3509</v>
      </c>
      <c r="B1146" s="626" t="s">
        <v>1166</v>
      </c>
      <c r="C1146" s="625" t="s">
        <v>7061</v>
      </c>
      <c r="D1146" s="627">
        <v>4.38</v>
      </c>
    </row>
    <row r="1147" spans="1:4" ht="25.5">
      <c r="A1147" s="625">
        <v>3510</v>
      </c>
      <c r="B1147" s="626" t="s">
        <v>1167</v>
      </c>
      <c r="C1147" s="625" t="s">
        <v>7061</v>
      </c>
      <c r="D1147" s="627">
        <v>8.08</v>
      </c>
    </row>
    <row r="1148" spans="1:4" ht="25.5">
      <c r="A1148" s="625">
        <v>3511</v>
      </c>
      <c r="B1148" s="626" t="s">
        <v>1168</v>
      </c>
      <c r="C1148" s="625" t="s">
        <v>7061</v>
      </c>
      <c r="D1148" s="627">
        <v>56.93</v>
      </c>
    </row>
    <row r="1149" spans="1:4" ht="25.5">
      <c r="A1149" s="625">
        <v>3512</v>
      </c>
      <c r="B1149" s="626" t="s">
        <v>1169</v>
      </c>
      <c r="C1149" s="625" t="s">
        <v>7061</v>
      </c>
      <c r="D1149" s="627">
        <v>136.53</v>
      </c>
    </row>
    <row r="1150" spans="1:4" ht="25.5">
      <c r="A1150" s="625">
        <v>3513</v>
      </c>
      <c r="B1150" s="626" t="s">
        <v>1170</v>
      </c>
      <c r="C1150" s="625" t="s">
        <v>7061</v>
      </c>
      <c r="D1150" s="627">
        <v>64.180000000000007</v>
      </c>
    </row>
    <row r="1151" spans="1:4" ht="38.25">
      <c r="A1151" s="625">
        <v>3515</v>
      </c>
      <c r="B1151" s="626" t="s">
        <v>1171</v>
      </c>
      <c r="C1151" s="625" t="s">
        <v>7061</v>
      </c>
      <c r="D1151" s="627">
        <v>4.17</v>
      </c>
    </row>
    <row r="1152" spans="1:4" ht="25.5">
      <c r="A1152" s="625">
        <v>3516</v>
      </c>
      <c r="B1152" s="626" t="s">
        <v>1172</v>
      </c>
      <c r="C1152" s="625" t="s">
        <v>7061</v>
      </c>
      <c r="D1152" s="627">
        <v>1.84</v>
      </c>
    </row>
    <row r="1153" spans="1:4" ht="25.5">
      <c r="A1153" s="625">
        <v>3517</v>
      </c>
      <c r="B1153" s="626" t="s">
        <v>1173</v>
      </c>
      <c r="C1153" s="625" t="s">
        <v>7061</v>
      </c>
      <c r="D1153" s="627">
        <v>1.1200000000000001</v>
      </c>
    </row>
    <row r="1154" spans="1:4" ht="25.5">
      <c r="A1154" s="625">
        <v>3518</v>
      </c>
      <c r="B1154" s="626" t="s">
        <v>1174</v>
      </c>
      <c r="C1154" s="625" t="s">
        <v>7061</v>
      </c>
      <c r="D1154" s="627">
        <v>2.2400000000000002</v>
      </c>
    </row>
    <row r="1155" spans="1:4" ht="25.5">
      <c r="A1155" s="625">
        <v>3519</v>
      </c>
      <c r="B1155" s="626" t="s">
        <v>1175</v>
      </c>
      <c r="C1155" s="625" t="s">
        <v>7061</v>
      </c>
      <c r="D1155" s="627">
        <v>5.14</v>
      </c>
    </row>
    <row r="1156" spans="1:4" ht="25.5">
      <c r="A1156" s="625">
        <v>3520</v>
      </c>
      <c r="B1156" s="626" t="s">
        <v>1176</v>
      </c>
      <c r="C1156" s="625" t="s">
        <v>7061</v>
      </c>
      <c r="D1156" s="627">
        <v>5.76</v>
      </c>
    </row>
    <row r="1157" spans="1:4" ht="25.5">
      <c r="A1157" s="625">
        <v>3521</v>
      </c>
      <c r="B1157" s="626" t="s">
        <v>1177</v>
      </c>
      <c r="C1157" s="625" t="s">
        <v>7061</v>
      </c>
      <c r="D1157" s="627">
        <v>1.22</v>
      </c>
    </row>
    <row r="1158" spans="1:4" ht="25.5">
      <c r="A1158" s="625">
        <v>3522</v>
      </c>
      <c r="B1158" s="626" t="s">
        <v>1178</v>
      </c>
      <c r="C1158" s="625" t="s">
        <v>7061</v>
      </c>
      <c r="D1158" s="627">
        <v>2.16</v>
      </c>
    </row>
    <row r="1159" spans="1:4" ht="38.25">
      <c r="A1159" s="625">
        <v>3524</v>
      </c>
      <c r="B1159" s="626" t="s">
        <v>1179</v>
      </c>
      <c r="C1159" s="625" t="s">
        <v>7061</v>
      </c>
      <c r="D1159" s="627">
        <v>5.0999999999999996</v>
      </c>
    </row>
    <row r="1160" spans="1:4" ht="25.5">
      <c r="A1160" s="625">
        <v>3525</v>
      </c>
      <c r="B1160" s="626" t="s">
        <v>1180</v>
      </c>
      <c r="C1160" s="625" t="s">
        <v>7061</v>
      </c>
      <c r="D1160" s="627">
        <v>47.6</v>
      </c>
    </row>
    <row r="1161" spans="1:4" ht="25.5">
      <c r="A1161" s="625">
        <v>3526</v>
      </c>
      <c r="B1161" s="626" t="s">
        <v>1181</v>
      </c>
      <c r="C1161" s="625" t="s">
        <v>7061</v>
      </c>
      <c r="D1161" s="627">
        <v>1.72</v>
      </c>
    </row>
    <row r="1162" spans="1:4" ht="25.5">
      <c r="A1162" s="625">
        <v>3527</v>
      </c>
      <c r="B1162" s="626" t="s">
        <v>1182</v>
      </c>
      <c r="C1162" s="625" t="s">
        <v>7061</v>
      </c>
      <c r="D1162" s="627">
        <v>6.82</v>
      </c>
    </row>
    <row r="1163" spans="1:4" ht="25.5">
      <c r="A1163" s="625">
        <v>3528</v>
      </c>
      <c r="B1163" s="626" t="s">
        <v>1183</v>
      </c>
      <c r="C1163" s="625" t="s">
        <v>7061</v>
      </c>
      <c r="D1163" s="627">
        <v>5.82</v>
      </c>
    </row>
    <row r="1164" spans="1:4" ht="25.5">
      <c r="A1164" s="625">
        <v>3529</v>
      </c>
      <c r="B1164" s="626" t="s">
        <v>1184</v>
      </c>
      <c r="C1164" s="625" t="s">
        <v>7061</v>
      </c>
      <c r="D1164" s="627">
        <v>0.56000000000000005</v>
      </c>
    </row>
    <row r="1165" spans="1:4" ht="25.5">
      <c r="A1165" s="625">
        <v>3530</v>
      </c>
      <c r="B1165" s="626" t="s">
        <v>1185</v>
      </c>
      <c r="C1165" s="625" t="s">
        <v>7061</v>
      </c>
      <c r="D1165" s="627">
        <v>149.33000000000001</v>
      </c>
    </row>
    <row r="1166" spans="1:4" ht="25.5">
      <c r="A1166" s="625">
        <v>3531</v>
      </c>
      <c r="B1166" s="626" t="s">
        <v>1186</v>
      </c>
      <c r="C1166" s="625" t="s">
        <v>7061</v>
      </c>
      <c r="D1166" s="627">
        <v>1.33</v>
      </c>
    </row>
    <row r="1167" spans="1:4" ht="38.25">
      <c r="A1167" s="625">
        <v>3532</v>
      </c>
      <c r="B1167" s="626" t="s">
        <v>1187</v>
      </c>
      <c r="C1167" s="625" t="s">
        <v>7061</v>
      </c>
      <c r="D1167" s="627">
        <v>9.5</v>
      </c>
    </row>
    <row r="1168" spans="1:4" ht="38.25">
      <c r="A1168" s="625">
        <v>3533</v>
      </c>
      <c r="B1168" s="626" t="s">
        <v>1188</v>
      </c>
      <c r="C1168" s="625" t="s">
        <v>7061</v>
      </c>
      <c r="D1168" s="627">
        <v>1.68</v>
      </c>
    </row>
    <row r="1169" spans="1:4" ht="25.5">
      <c r="A1169" s="625">
        <v>3534</v>
      </c>
      <c r="B1169" s="626" t="s">
        <v>1189</v>
      </c>
      <c r="C1169" s="625" t="s">
        <v>7061</v>
      </c>
      <c r="D1169" s="627">
        <v>2.78</v>
      </c>
    </row>
    <row r="1170" spans="1:4" ht="25.5">
      <c r="A1170" s="625">
        <v>3535</v>
      </c>
      <c r="B1170" s="626" t="s">
        <v>1190</v>
      </c>
      <c r="C1170" s="625" t="s">
        <v>7061</v>
      </c>
      <c r="D1170" s="627">
        <v>3.54</v>
      </c>
    </row>
    <row r="1171" spans="1:4" ht="25.5">
      <c r="A1171" s="625">
        <v>3536</v>
      </c>
      <c r="B1171" s="626" t="s">
        <v>1191</v>
      </c>
      <c r="C1171" s="625" t="s">
        <v>7061</v>
      </c>
      <c r="D1171" s="627">
        <v>1.45</v>
      </c>
    </row>
    <row r="1172" spans="1:4" ht="38.25">
      <c r="A1172" s="625">
        <v>3538</v>
      </c>
      <c r="B1172" s="626" t="s">
        <v>1192</v>
      </c>
      <c r="C1172" s="625" t="s">
        <v>7061</v>
      </c>
      <c r="D1172" s="627">
        <v>2.31</v>
      </c>
    </row>
    <row r="1173" spans="1:4" ht="25.5">
      <c r="A1173" s="625">
        <v>3539</v>
      </c>
      <c r="B1173" s="626" t="s">
        <v>1193</v>
      </c>
      <c r="C1173" s="625" t="s">
        <v>7061</v>
      </c>
      <c r="D1173" s="627">
        <v>17.98</v>
      </c>
    </row>
    <row r="1174" spans="1:4" ht="25.5">
      <c r="A1174" s="625">
        <v>3540</v>
      </c>
      <c r="B1174" s="626" t="s">
        <v>1194</v>
      </c>
      <c r="C1174" s="625" t="s">
        <v>7061</v>
      </c>
      <c r="D1174" s="627">
        <v>3.93</v>
      </c>
    </row>
    <row r="1175" spans="1:4" ht="25.5">
      <c r="A1175" s="625">
        <v>3542</v>
      </c>
      <c r="B1175" s="626" t="s">
        <v>1195</v>
      </c>
      <c r="C1175" s="625" t="s">
        <v>7061</v>
      </c>
      <c r="D1175" s="627">
        <v>0.37</v>
      </c>
    </row>
    <row r="1176" spans="1:4" ht="25.5">
      <c r="A1176" s="625">
        <v>3543</v>
      </c>
      <c r="B1176" s="626" t="s">
        <v>1196</v>
      </c>
      <c r="C1176" s="625" t="s">
        <v>7061</v>
      </c>
      <c r="D1176" s="627">
        <v>1.39</v>
      </c>
    </row>
    <row r="1177" spans="1:4" ht="25.5">
      <c r="A1177" s="625">
        <v>3585</v>
      </c>
      <c r="B1177" s="626" t="s">
        <v>1197</v>
      </c>
      <c r="C1177" s="625" t="s">
        <v>7061</v>
      </c>
      <c r="D1177" s="627">
        <v>10.94</v>
      </c>
    </row>
    <row r="1178" spans="1:4" ht="25.5">
      <c r="A1178" s="625">
        <v>3586</v>
      </c>
      <c r="B1178" s="626" t="s">
        <v>1198</v>
      </c>
      <c r="C1178" s="625" t="s">
        <v>7061</v>
      </c>
      <c r="D1178" s="627">
        <v>14.33</v>
      </c>
    </row>
    <row r="1179" spans="1:4" ht="25.5">
      <c r="A1179" s="625">
        <v>3587</v>
      </c>
      <c r="B1179" s="626" t="s">
        <v>1199</v>
      </c>
      <c r="C1179" s="625" t="s">
        <v>7061</v>
      </c>
      <c r="D1179" s="627">
        <v>21.98</v>
      </c>
    </row>
    <row r="1180" spans="1:4" ht="25.5">
      <c r="A1180" s="625">
        <v>3588</v>
      </c>
      <c r="B1180" s="626" t="s">
        <v>1200</v>
      </c>
      <c r="C1180" s="625" t="s">
        <v>7061</v>
      </c>
      <c r="D1180" s="627">
        <v>35.43</v>
      </c>
    </row>
    <row r="1181" spans="1:4" ht="25.5">
      <c r="A1181" s="625">
        <v>3589</v>
      </c>
      <c r="B1181" s="626" t="s">
        <v>1201</v>
      </c>
      <c r="C1181" s="625" t="s">
        <v>7061</v>
      </c>
      <c r="D1181" s="627">
        <v>70.05</v>
      </c>
    </row>
    <row r="1182" spans="1:4" ht="25.5">
      <c r="A1182" s="625">
        <v>3590</v>
      </c>
      <c r="B1182" s="626" t="s">
        <v>1202</v>
      </c>
      <c r="C1182" s="625" t="s">
        <v>7061</v>
      </c>
      <c r="D1182" s="627">
        <v>130.51</v>
      </c>
    </row>
    <row r="1183" spans="1:4" ht="25.5">
      <c r="A1183" s="625">
        <v>3591</v>
      </c>
      <c r="B1183" s="626" t="s">
        <v>1203</v>
      </c>
      <c r="C1183" s="625" t="s">
        <v>7061</v>
      </c>
      <c r="D1183" s="627">
        <v>330.71</v>
      </c>
    </row>
    <row r="1184" spans="1:4" ht="25.5">
      <c r="A1184" s="625">
        <v>3592</v>
      </c>
      <c r="B1184" s="626" t="s">
        <v>1204</v>
      </c>
      <c r="C1184" s="625" t="s">
        <v>7061</v>
      </c>
      <c r="D1184" s="627">
        <v>206.3</v>
      </c>
    </row>
    <row r="1185" spans="1:4" ht="25.5">
      <c r="A1185" s="625">
        <v>3593</v>
      </c>
      <c r="B1185" s="626" t="s">
        <v>1205</v>
      </c>
      <c r="C1185" s="625" t="s">
        <v>7061</v>
      </c>
      <c r="D1185" s="627">
        <v>45.96</v>
      </c>
    </row>
    <row r="1186" spans="1:4" ht="25.5">
      <c r="A1186" s="625">
        <v>3645</v>
      </c>
      <c r="B1186" s="626" t="s">
        <v>1206</v>
      </c>
      <c r="C1186" s="625" t="s">
        <v>7061</v>
      </c>
      <c r="D1186" s="627">
        <v>270.10000000000002</v>
      </c>
    </row>
    <row r="1187" spans="1:4" ht="25.5">
      <c r="A1187" s="625">
        <v>3646</v>
      </c>
      <c r="B1187" s="626" t="s">
        <v>1207</v>
      </c>
      <c r="C1187" s="625" t="s">
        <v>7061</v>
      </c>
      <c r="D1187" s="627">
        <v>439.76</v>
      </c>
    </row>
    <row r="1188" spans="1:4" ht="25.5">
      <c r="A1188" s="625">
        <v>3647</v>
      </c>
      <c r="B1188" s="626" t="s">
        <v>1208</v>
      </c>
      <c r="C1188" s="625" t="s">
        <v>7061</v>
      </c>
      <c r="D1188" s="627">
        <v>504.97</v>
      </c>
    </row>
    <row r="1189" spans="1:4" ht="25.5">
      <c r="A1189" s="625">
        <v>3649</v>
      </c>
      <c r="B1189" s="626" t="s">
        <v>1209</v>
      </c>
      <c r="C1189" s="625" t="s">
        <v>7061</v>
      </c>
      <c r="D1189" s="627">
        <v>59.02</v>
      </c>
    </row>
    <row r="1190" spans="1:4" ht="25.5">
      <c r="A1190" s="625">
        <v>3650</v>
      </c>
      <c r="B1190" s="626" t="s">
        <v>1210</v>
      </c>
      <c r="C1190" s="625" t="s">
        <v>7061</v>
      </c>
      <c r="D1190" s="627">
        <v>123.81</v>
      </c>
    </row>
    <row r="1191" spans="1:4" ht="25.5">
      <c r="A1191" s="625">
        <v>3651</v>
      </c>
      <c r="B1191" s="626" t="s">
        <v>1211</v>
      </c>
      <c r="C1191" s="625" t="s">
        <v>7061</v>
      </c>
      <c r="D1191" s="627">
        <v>88.88</v>
      </c>
    </row>
    <row r="1192" spans="1:4" ht="25.5">
      <c r="A1192" s="625">
        <v>3653</v>
      </c>
      <c r="B1192" s="626" t="s">
        <v>7120</v>
      </c>
      <c r="C1192" s="625" t="s">
        <v>7061</v>
      </c>
      <c r="D1192" s="627">
        <v>23.05</v>
      </c>
    </row>
    <row r="1193" spans="1:4" ht="25.5">
      <c r="A1193" s="625">
        <v>3654</v>
      </c>
      <c r="B1193" s="626" t="s">
        <v>1212</v>
      </c>
      <c r="C1193" s="625" t="s">
        <v>7061</v>
      </c>
      <c r="D1193" s="627">
        <v>8.09</v>
      </c>
    </row>
    <row r="1194" spans="1:4" ht="25.5">
      <c r="A1194" s="625">
        <v>3655</v>
      </c>
      <c r="B1194" s="626" t="s">
        <v>1213</v>
      </c>
      <c r="C1194" s="625" t="s">
        <v>7061</v>
      </c>
      <c r="D1194" s="627">
        <v>28.2</v>
      </c>
    </row>
    <row r="1195" spans="1:4" ht="25.5">
      <c r="A1195" s="625">
        <v>3656</v>
      </c>
      <c r="B1195" s="626" t="s">
        <v>6196</v>
      </c>
      <c r="C1195" s="625" t="s">
        <v>7061</v>
      </c>
      <c r="D1195" s="627">
        <v>13.01</v>
      </c>
    </row>
    <row r="1196" spans="1:4" ht="25.5">
      <c r="A1196" s="625">
        <v>3657</v>
      </c>
      <c r="B1196" s="626" t="s">
        <v>1214</v>
      </c>
      <c r="C1196" s="625" t="s">
        <v>7061</v>
      </c>
      <c r="D1196" s="627">
        <v>20.76</v>
      </c>
    </row>
    <row r="1197" spans="1:4" ht="25.5">
      <c r="A1197" s="625">
        <v>3658</v>
      </c>
      <c r="B1197" s="626" t="s">
        <v>1215</v>
      </c>
      <c r="C1197" s="625" t="s">
        <v>7061</v>
      </c>
      <c r="D1197" s="627">
        <v>10.71</v>
      </c>
    </row>
    <row r="1198" spans="1:4" ht="25.5">
      <c r="A1198" s="625">
        <v>3659</v>
      </c>
      <c r="B1198" s="626" t="s">
        <v>1216</v>
      </c>
      <c r="C1198" s="625" t="s">
        <v>7061</v>
      </c>
      <c r="D1198" s="627">
        <v>10.94</v>
      </c>
    </row>
    <row r="1199" spans="1:4" ht="25.5">
      <c r="A1199" s="625">
        <v>3660</v>
      </c>
      <c r="B1199" s="626" t="s">
        <v>1217</v>
      </c>
      <c r="C1199" s="625" t="s">
        <v>7061</v>
      </c>
      <c r="D1199" s="627">
        <v>14.93</v>
      </c>
    </row>
    <row r="1200" spans="1:4" ht="25.5">
      <c r="A1200" s="625">
        <v>3661</v>
      </c>
      <c r="B1200" s="626" t="s">
        <v>1218</v>
      </c>
      <c r="C1200" s="625" t="s">
        <v>7061</v>
      </c>
      <c r="D1200" s="627">
        <v>8.4</v>
      </c>
    </row>
    <row r="1201" spans="1:4" ht="25.5">
      <c r="A1201" s="625">
        <v>3662</v>
      </c>
      <c r="B1201" s="626" t="s">
        <v>1219</v>
      </c>
      <c r="C1201" s="625" t="s">
        <v>7061</v>
      </c>
      <c r="D1201" s="627">
        <v>5.66</v>
      </c>
    </row>
    <row r="1202" spans="1:4" ht="25.5">
      <c r="A1202" s="625">
        <v>3663</v>
      </c>
      <c r="B1202" s="626" t="s">
        <v>1220</v>
      </c>
      <c r="C1202" s="625" t="s">
        <v>7061</v>
      </c>
      <c r="D1202" s="627">
        <v>16.309999999999999</v>
      </c>
    </row>
    <row r="1203" spans="1:4" ht="25.5">
      <c r="A1203" s="625">
        <v>3664</v>
      </c>
      <c r="B1203" s="626" t="s">
        <v>1221</v>
      </c>
      <c r="C1203" s="625" t="s">
        <v>7061</v>
      </c>
      <c r="D1203" s="627">
        <v>9.33</v>
      </c>
    </row>
    <row r="1204" spans="1:4" ht="25.5">
      <c r="A1204" s="625">
        <v>3665</v>
      </c>
      <c r="B1204" s="626" t="s">
        <v>1222</v>
      </c>
      <c r="C1204" s="625" t="s">
        <v>7061</v>
      </c>
      <c r="D1204" s="627">
        <v>42.44</v>
      </c>
    </row>
    <row r="1205" spans="1:4" ht="25.5">
      <c r="A1205" s="625">
        <v>3666</v>
      </c>
      <c r="B1205" s="626" t="s">
        <v>1223</v>
      </c>
      <c r="C1205" s="625" t="s">
        <v>7061</v>
      </c>
      <c r="D1205" s="627">
        <v>2.37</v>
      </c>
    </row>
    <row r="1206" spans="1:4" ht="25.5">
      <c r="A1206" s="625">
        <v>3668</v>
      </c>
      <c r="B1206" s="626" t="s">
        <v>1224</v>
      </c>
      <c r="C1206" s="625" t="s">
        <v>7061</v>
      </c>
      <c r="D1206" s="627">
        <v>25.79</v>
      </c>
    </row>
    <row r="1207" spans="1:4" ht="38.25">
      <c r="A1207" s="625">
        <v>3669</v>
      </c>
      <c r="B1207" s="626" t="s">
        <v>1225</v>
      </c>
      <c r="C1207" s="625" t="s">
        <v>7061</v>
      </c>
      <c r="D1207" s="627">
        <v>7.84</v>
      </c>
    </row>
    <row r="1208" spans="1:4" ht="25.5">
      <c r="A1208" s="625">
        <v>3670</v>
      </c>
      <c r="B1208" s="626" t="s">
        <v>1226</v>
      </c>
      <c r="C1208" s="625" t="s">
        <v>7061</v>
      </c>
      <c r="D1208" s="627">
        <v>15.15</v>
      </c>
    </row>
    <row r="1209" spans="1:4" ht="25.5">
      <c r="A1209" s="625">
        <v>3671</v>
      </c>
      <c r="B1209" s="626" t="s">
        <v>1227</v>
      </c>
      <c r="C1209" s="625" t="s">
        <v>7065</v>
      </c>
      <c r="D1209" s="627">
        <v>0.87</v>
      </c>
    </row>
    <row r="1210" spans="1:4" ht="25.5">
      <c r="A1210" s="625">
        <v>3672</v>
      </c>
      <c r="B1210" s="626" t="s">
        <v>1228</v>
      </c>
      <c r="C1210" s="625" t="s">
        <v>7065</v>
      </c>
      <c r="D1210" s="627">
        <v>0.92</v>
      </c>
    </row>
    <row r="1211" spans="1:4" ht="25.5">
      <c r="A1211" s="625">
        <v>3673</v>
      </c>
      <c r="B1211" s="626" t="s">
        <v>1229</v>
      </c>
      <c r="C1211" s="625" t="s">
        <v>7065</v>
      </c>
      <c r="D1211" s="627">
        <v>1.36</v>
      </c>
    </row>
    <row r="1212" spans="1:4" ht="25.5">
      <c r="A1212" s="625">
        <v>3674</v>
      </c>
      <c r="B1212" s="626" t="s">
        <v>1230</v>
      </c>
      <c r="C1212" s="625" t="s">
        <v>7065</v>
      </c>
      <c r="D1212" s="627">
        <v>58.37</v>
      </c>
    </row>
    <row r="1213" spans="1:4" ht="25.5">
      <c r="A1213" s="625">
        <v>3676</v>
      </c>
      <c r="B1213" s="626" t="s">
        <v>1231</v>
      </c>
      <c r="C1213" s="625" t="s">
        <v>7065</v>
      </c>
      <c r="D1213" s="627">
        <v>326.87</v>
      </c>
    </row>
    <row r="1214" spans="1:4" ht="51">
      <c r="A1214" s="625">
        <v>3678</v>
      </c>
      <c r="B1214" s="626" t="s">
        <v>1232</v>
      </c>
      <c r="C1214" s="625" t="s">
        <v>7065</v>
      </c>
      <c r="D1214" s="627">
        <v>60.18</v>
      </c>
    </row>
    <row r="1215" spans="1:4" ht="25.5">
      <c r="A1215" s="625">
        <v>3679</v>
      </c>
      <c r="B1215" s="626" t="s">
        <v>1233</v>
      </c>
      <c r="C1215" s="625" t="s">
        <v>7065</v>
      </c>
      <c r="D1215" s="627">
        <v>270.42</v>
      </c>
    </row>
    <row r="1216" spans="1:4" ht="25.5">
      <c r="A1216" s="625">
        <v>3681</v>
      </c>
      <c r="B1216" s="626" t="s">
        <v>1234</v>
      </c>
      <c r="C1216" s="625" t="s">
        <v>7065</v>
      </c>
      <c r="D1216" s="627">
        <v>86.85</v>
      </c>
    </row>
    <row r="1217" spans="1:4" ht="25.5">
      <c r="A1217" s="625">
        <v>3729</v>
      </c>
      <c r="B1217" s="626" t="s">
        <v>1235</v>
      </c>
      <c r="C1217" s="625" t="s">
        <v>7061</v>
      </c>
      <c r="D1217" s="627">
        <v>39.99</v>
      </c>
    </row>
    <row r="1218" spans="1:4" ht="25.5">
      <c r="A1218" s="625">
        <v>3731</v>
      </c>
      <c r="B1218" s="626" t="s">
        <v>7121</v>
      </c>
      <c r="C1218" s="625" t="s">
        <v>7066</v>
      </c>
      <c r="D1218" s="627">
        <v>43.5</v>
      </c>
    </row>
    <row r="1219" spans="1:4" ht="38.25">
      <c r="A1219" s="625">
        <v>3733</v>
      </c>
      <c r="B1219" s="626" t="s">
        <v>1236</v>
      </c>
      <c r="C1219" s="625" t="s">
        <v>7066</v>
      </c>
      <c r="D1219" s="627">
        <v>46.86</v>
      </c>
    </row>
    <row r="1220" spans="1:4" ht="51">
      <c r="A1220" s="625">
        <v>3736</v>
      </c>
      <c r="B1220" s="626" t="s">
        <v>1237</v>
      </c>
      <c r="C1220" s="625" t="s">
        <v>7066</v>
      </c>
      <c r="D1220" s="627">
        <v>30</v>
      </c>
    </row>
    <row r="1221" spans="1:4" ht="51">
      <c r="A1221" s="625">
        <v>3737</v>
      </c>
      <c r="B1221" s="626" t="s">
        <v>1238</v>
      </c>
      <c r="C1221" s="625" t="s">
        <v>7066</v>
      </c>
      <c r="D1221" s="627">
        <v>37.79</v>
      </c>
    </row>
    <row r="1222" spans="1:4" ht="51">
      <c r="A1222" s="625">
        <v>3738</v>
      </c>
      <c r="B1222" s="626" t="s">
        <v>1239</v>
      </c>
      <c r="C1222" s="625" t="s">
        <v>7066</v>
      </c>
      <c r="D1222" s="627">
        <v>43.6</v>
      </c>
    </row>
    <row r="1223" spans="1:4" ht="51">
      <c r="A1223" s="625">
        <v>3739</v>
      </c>
      <c r="B1223" s="626" t="s">
        <v>1240</v>
      </c>
      <c r="C1223" s="625" t="s">
        <v>7066</v>
      </c>
      <c r="D1223" s="627">
        <v>36.04</v>
      </c>
    </row>
    <row r="1224" spans="1:4" ht="51">
      <c r="A1224" s="625">
        <v>3741</v>
      </c>
      <c r="B1224" s="626" t="s">
        <v>6920</v>
      </c>
      <c r="C1224" s="625" t="s">
        <v>7066</v>
      </c>
      <c r="D1224" s="627">
        <v>31.27</v>
      </c>
    </row>
    <row r="1225" spans="1:4" ht="51">
      <c r="A1225" s="625">
        <v>3742</v>
      </c>
      <c r="B1225" s="626" t="s">
        <v>1241</v>
      </c>
      <c r="C1225" s="625" t="s">
        <v>7066</v>
      </c>
      <c r="D1225" s="627">
        <v>45.23</v>
      </c>
    </row>
    <row r="1226" spans="1:4" ht="51">
      <c r="A1226" s="625">
        <v>3743</v>
      </c>
      <c r="B1226" s="626" t="s">
        <v>1242</v>
      </c>
      <c r="C1226" s="625" t="s">
        <v>7066</v>
      </c>
      <c r="D1226" s="627">
        <v>31.16</v>
      </c>
    </row>
    <row r="1227" spans="1:4" ht="51">
      <c r="A1227" s="625">
        <v>3744</v>
      </c>
      <c r="B1227" s="626" t="s">
        <v>1243</v>
      </c>
      <c r="C1227" s="625" t="s">
        <v>7066</v>
      </c>
      <c r="D1227" s="627">
        <v>34.299999999999997</v>
      </c>
    </row>
    <row r="1228" spans="1:4" ht="51">
      <c r="A1228" s="625">
        <v>3745</v>
      </c>
      <c r="B1228" s="626" t="s">
        <v>1244</v>
      </c>
      <c r="C1228" s="625" t="s">
        <v>7066</v>
      </c>
      <c r="D1228" s="627">
        <v>33.72</v>
      </c>
    </row>
    <row r="1229" spans="1:4" ht="51">
      <c r="A1229" s="625">
        <v>3746</v>
      </c>
      <c r="B1229" s="626" t="s">
        <v>1245</v>
      </c>
      <c r="C1229" s="625" t="s">
        <v>7066</v>
      </c>
      <c r="D1229" s="627">
        <v>52.81</v>
      </c>
    </row>
    <row r="1230" spans="1:4" ht="51">
      <c r="A1230" s="625">
        <v>3747</v>
      </c>
      <c r="B1230" s="626" t="s">
        <v>1246</v>
      </c>
      <c r="C1230" s="625" t="s">
        <v>7066</v>
      </c>
      <c r="D1230" s="627">
        <v>34.299999999999997</v>
      </c>
    </row>
    <row r="1231" spans="1:4">
      <c r="A1231" s="625">
        <v>3749</v>
      </c>
      <c r="B1231" s="626" t="s">
        <v>1247</v>
      </c>
      <c r="C1231" s="625" t="s">
        <v>7061</v>
      </c>
      <c r="D1231" s="627">
        <v>22.43</v>
      </c>
    </row>
    <row r="1232" spans="1:4">
      <c r="A1232" s="625">
        <v>3750</v>
      </c>
      <c r="B1232" s="626" t="s">
        <v>1248</v>
      </c>
      <c r="C1232" s="625" t="s">
        <v>7061</v>
      </c>
      <c r="D1232" s="627">
        <v>18.97</v>
      </c>
    </row>
    <row r="1233" spans="1:4">
      <c r="A1233" s="625">
        <v>3751</v>
      </c>
      <c r="B1233" s="626" t="s">
        <v>1249</v>
      </c>
      <c r="C1233" s="625" t="s">
        <v>7061</v>
      </c>
      <c r="D1233" s="627">
        <v>30.61</v>
      </c>
    </row>
    <row r="1234" spans="1:4" ht="25.5">
      <c r="A1234" s="625">
        <v>3752</v>
      </c>
      <c r="B1234" s="626" t="s">
        <v>1250</v>
      </c>
      <c r="C1234" s="625" t="s">
        <v>7061</v>
      </c>
      <c r="D1234" s="627">
        <v>50.49</v>
      </c>
    </row>
    <row r="1235" spans="1:4" ht="25.5">
      <c r="A1235" s="625">
        <v>3753</v>
      </c>
      <c r="B1235" s="626" t="s">
        <v>1251</v>
      </c>
      <c r="C1235" s="625" t="s">
        <v>7061</v>
      </c>
      <c r="D1235" s="627">
        <v>4.7699999999999996</v>
      </c>
    </row>
    <row r="1236" spans="1:4">
      <c r="A1236" s="625">
        <v>3755</v>
      </c>
      <c r="B1236" s="626" t="s">
        <v>1252</v>
      </c>
      <c r="C1236" s="625" t="s">
        <v>7061</v>
      </c>
      <c r="D1236" s="627">
        <v>14.11</v>
      </c>
    </row>
    <row r="1237" spans="1:4">
      <c r="A1237" s="625">
        <v>3756</v>
      </c>
      <c r="B1237" s="626" t="s">
        <v>1253</v>
      </c>
      <c r="C1237" s="625" t="s">
        <v>7061</v>
      </c>
      <c r="D1237" s="627">
        <v>35.450000000000003</v>
      </c>
    </row>
    <row r="1238" spans="1:4" ht="25.5">
      <c r="A1238" s="625">
        <v>3757</v>
      </c>
      <c r="B1238" s="626" t="s">
        <v>1254</v>
      </c>
      <c r="C1238" s="625" t="s">
        <v>7061</v>
      </c>
      <c r="D1238" s="627">
        <v>31.52</v>
      </c>
    </row>
    <row r="1239" spans="1:4" ht="25.5">
      <c r="A1239" s="625">
        <v>3758</v>
      </c>
      <c r="B1239" s="626" t="s">
        <v>1255</v>
      </c>
      <c r="C1239" s="625" t="s">
        <v>7061</v>
      </c>
      <c r="D1239" s="627">
        <v>36.75</v>
      </c>
    </row>
    <row r="1240" spans="1:4" ht="25.5">
      <c r="A1240" s="625">
        <v>3767</v>
      </c>
      <c r="B1240" s="626" t="s">
        <v>135</v>
      </c>
      <c r="C1240" s="625" t="s">
        <v>7061</v>
      </c>
      <c r="D1240" s="627">
        <v>0.54</v>
      </c>
    </row>
    <row r="1241" spans="1:4">
      <c r="A1241" s="625">
        <v>3768</v>
      </c>
      <c r="B1241" s="626" t="s">
        <v>1256</v>
      </c>
      <c r="C1241" s="625" t="s">
        <v>7061</v>
      </c>
      <c r="D1241" s="627">
        <v>2.29</v>
      </c>
    </row>
    <row r="1242" spans="1:4">
      <c r="A1242" s="625">
        <v>3777</v>
      </c>
      <c r="B1242" s="626" t="s">
        <v>1257</v>
      </c>
      <c r="C1242" s="625" t="s">
        <v>7066</v>
      </c>
      <c r="D1242" s="627">
        <v>0.91</v>
      </c>
    </row>
    <row r="1243" spans="1:4" ht="25.5">
      <c r="A1243" s="625">
        <v>3779</v>
      </c>
      <c r="B1243" s="626" t="s">
        <v>1258</v>
      </c>
      <c r="C1243" s="625" t="s">
        <v>7065</v>
      </c>
      <c r="D1243" s="627">
        <v>7.58</v>
      </c>
    </row>
    <row r="1244" spans="1:4" ht="51">
      <c r="A1244" s="625">
        <v>3780</v>
      </c>
      <c r="B1244" s="626" t="s">
        <v>6197</v>
      </c>
      <c r="C1244" s="625" t="s">
        <v>7061</v>
      </c>
      <c r="D1244" s="627">
        <v>35.03</v>
      </c>
    </row>
    <row r="1245" spans="1:4" ht="51">
      <c r="A1245" s="625">
        <v>3788</v>
      </c>
      <c r="B1245" s="626" t="s">
        <v>6198</v>
      </c>
      <c r="C1245" s="625" t="s">
        <v>7061</v>
      </c>
      <c r="D1245" s="627">
        <v>23.74</v>
      </c>
    </row>
    <row r="1246" spans="1:4" ht="25.5">
      <c r="A1246" s="625">
        <v>3798</v>
      </c>
      <c r="B1246" s="626" t="s">
        <v>1259</v>
      </c>
      <c r="C1246" s="625" t="s">
        <v>7061</v>
      </c>
      <c r="D1246" s="627">
        <v>28.45</v>
      </c>
    </row>
    <row r="1247" spans="1:4" ht="51">
      <c r="A1247" s="625">
        <v>3799</v>
      </c>
      <c r="B1247" s="626" t="s">
        <v>6199</v>
      </c>
      <c r="C1247" s="625" t="s">
        <v>7061</v>
      </c>
      <c r="D1247" s="627">
        <v>46.53</v>
      </c>
    </row>
    <row r="1248" spans="1:4" ht="51">
      <c r="A1248" s="625">
        <v>3803</v>
      </c>
      <c r="B1248" s="626" t="s">
        <v>6200</v>
      </c>
      <c r="C1248" s="625" t="s">
        <v>7061</v>
      </c>
      <c r="D1248" s="627">
        <v>21.06</v>
      </c>
    </row>
    <row r="1249" spans="1:4" ht="51">
      <c r="A1249" s="625">
        <v>3811</v>
      </c>
      <c r="B1249" s="626" t="s">
        <v>6201</v>
      </c>
      <c r="C1249" s="625" t="s">
        <v>7061</v>
      </c>
      <c r="D1249" s="627">
        <v>32.9</v>
      </c>
    </row>
    <row r="1250" spans="1:4" ht="25.5">
      <c r="A1250" s="625">
        <v>3825</v>
      </c>
      <c r="B1250" s="626" t="s">
        <v>1260</v>
      </c>
      <c r="C1250" s="625" t="s">
        <v>7061</v>
      </c>
      <c r="D1250" s="627">
        <v>11.04</v>
      </c>
    </row>
    <row r="1251" spans="1:4" ht="25.5">
      <c r="A1251" s="625">
        <v>3826</v>
      </c>
      <c r="B1251" s="626" t="s">
        <v>1261</v>
      </c>
      <c r="C1251" s="625" t="s">
        <v>7061</v>
      </c>
      <c r="D1251" s="627">
        <v>42.38</v>
      </c>
    </row>
    <row r="1252" spans="1:4" ht="25.5">
      <c r="A1252" s="625">
        <v>3827</v>
      </c>
      <c r="B1252" s="626" t="s">
        <v>1262</v>
      </c>
      <c r="C1252" s="625" t="s">
        <v>7061</v>
      </c>
      <c r="D1252" s="627">
        <v>23.37</v>
      </c>
    </row>
    <row r="1253" spans="1:4" ht="25.5">
      <c r="A1253" s="625">
        <v>3830</v>
      </c>
      <c r="B1253" s="626" t="s">
        <v>1263</v>
      </c>
      <c r="C1253" s="625" t="s">
        <v>7061</v>
      </c>
      <c r="D1253" s="627">
        <v>122.41</v>
      </c>
    </row>
    <row r="1254" spans="1:4" ht="25.5">
      <c r="A1254" s="625">
        <v>3831</v>
      </c>
      <c r="B1254" s="626" t="s">
        <v>1264</v>
      </c>
      <c r="C1254" s="625" t="s">
        <v>7061</v>
      </c>
      <c r="D1254" s="627">
        <v>189.64</v>
      </c>
    </row>
    <row r="1255" spans="1:4" ht="25.5">
      <c r="A1255" s="625">
        <v>3833</v>
      </c>
      <c r="B1255" s="626" t="s">
        <v>1265</v>
      </c>
      <c r="C1255" s="625" t="s">
        <v>7061</v>
      </c>
      <c r="D1255" s="627">
        <v>12.81</v>
      </c>
    </row>
    <row r="1256" spans="1:4" ht="25.5">
      <c r="A1256" s="625">
        <v>3835</v>
      </c>
      <c r="B1256" s="626" t="s">
        <v>1266</v>
      </c>
      <c r="C1256" s="625" t="s">
        <v>7061</v>
      </c>
      <c r="D1256" s="627">
        <v>28.76</v>
      </c>
    </row>
    <row r="1257" spans="1:4" ht="25.5">
      <c r="A1257" s="625">
        <v>3836</v>
      </c>
      <c r="B1257" s="626" t="s">
        <v>1267</v>
      </c>
      <c r="C1257" s="625" t="s">
        <v>7061</v>
      </c>
      <c r="D1257" s="627">
        <v>74.36</v>
      </c>
    </row>
    <row r="1258" spans="1:4" ht="25.5">
      <c r="A1258" s="625">
        <v>3837</v>
      </c>
      <c r="B1258" s="626" t="s">
        <v>1268</v>
      </c>
      <c r="C1258" s="625" t="s">
        <v>7061</v>
      </c>
      <c r="D1258" s="627">
        <v>45.64</v>
      </c>
    </row>
    <row r="1259" spans="1:4">
      <c r="A1259" s="625">
        <v>3838</v>
      </c>
      <c r="B1259" s="626" t="s">
        <v>1269</v>
      </c>
      <c r="C1259" s="625" t="s">
        <v>7061</v>
      </c>
      <c r="D1259" s="627">
        <v>67.540000000000006</v>
      </c>
    </row>
    <row r="1260" spans="1:4">
      <c r="A1260" s="625">
        <v>3839</v>
      </c>
      <c r="B1260" s="626" t="s">
        <v>1270</v>
      </c>
      <c r="C1260" s="625" t="s">
        <v>7061</v>
      </c>
      <c r="D1260" s="627">
        <v>234.52</v>
      </c>
    </row>
    <row r="1261" spans="1:4">
      <c r="A1261" s="625">
        <v>3840</v>
      </c>
      <c r="B1261" s="626" t="s">
        <v>1271</v>
      </c>
      <c r="C1261" s="625" t="s">
        <v>7061</v>
      </c>
      <c r="D1261" s="627">
        <v>28.33</v>
      </c>
    </row>
    <row r="1262" spans="1:4" ht="25.5">
      <c r="A1262" s="625">
        <v>3841</v>
      </c>
      <c r="B1262" s="626" t="s">
        <v>1272</v>
      </c>
      <c r="C1262" s="625" t="s">
        <v>7061</v>
      </c>
      <c r="D1262" s="627">
        <v>370.56</v>
      </c>
    </row>
    <row r="1263" spans="1:4" ht="25.5">
      <c r="A1263" s="625">
        <v>3842</v>
      </c>
      <c r="B1263" s="626" t="s">
        <v>1273</v>
      </c>
      <c r="C1263" s="625" t="s">
        <v>7061</v>
      </c>
      <c r="D1263" s="627">
        <v>501.11</v>
      </c>
    </row>
    <row r="1264" spans="1:4">
      <c r="A1264" s="625">
        <v>3843</v>
      </c>
      <c r="B1264" s="626" t="s">
        <v>1274</v>
      </c>
      <c r="C1264" s="625" t="s">
        <v>7061</v>
      </c>
      <c r="D1264" s="627">
        <v>399.97</v>
      </c>
    </row>
    <row r="1265" spans="1:4">
      <c r="A1265" s="625">
        <v>3844</v>
      </c>
      <c r="B1265" s="626" t="s">
        <v>1275</v>
      </c>
      <c r="C1265" s="625" t="s">
        <v>7061</v>
      </c>
      <c r="D1265" s="627">
        <v>191.01</v>
      </c>
    </row>
    <row r="1266" spans="1:4" ht="25.5">
      <c r="A1266" s="625">
        <v>3845</v>
      </c>
      <c r="B1266" s="626" t="s">
        <v>1276</v>
      </c>
      <c r="C1266" s="625" t="s">
        <v>7061</v>
      </c>
      <c r="D1266" s="627">
        <v>13.29</v>
      </c>
    </row>
    <row r="1267" spans="1:4" ht="25.5">
      <c r="A1267" s="625">
        <v>3846</v>
      </c>
      <c r="B1267" s="626" t="s">
        <v>1277</v>
      </c>
      <c r="C1267" s="625" t="s">
        <v>7061</v>
      </c>
      <c r="D1267" s="627">
        <v>7.5</v>
      </c>
    </row>
    <row r="1268" spans="1:4" ht="25.5">
      <c r="A1268" s="625">
        <v>3847</v>
      </c>
      <c r="B1268" s="626" t="s">
        <v>1278</v>
      </c>
      <c r="C1268" s="625" t="s">
        <v>7061</v>
      </c>
      <c r="D1268" s="627">
        <v>20.71</v>
      </c>
    </row>
    <row r="1269" spans="1:4" ht="25.5">
      <c r="A1269" s="625">
        <v>3848</v>
      </c>
      <c r="B1269" s="626" t="s">
        <v>1279</v>
      </c>
      <c r="C1269" s="625" t="s">
        <v>7061</v>
      </c>
      <c r="D1269" s="627">
        <v>7.03</v>
      </c>
    </row>
    <row r="1270" spans="1:4" ht="25.5">
      <c r="A1270" s="625">
        <v>3850</v>
      </c>
      <c r="B1270" s="626" t="s">
        <v>1280</v>
      </c>
      <c r="C1270" s="625" t="s">
        <v>7061</v>
      </c>
      <c r="D1270" s="627">
        <v>7.74</v>
      </c>
    </row>
    <row r="1271" spans="1:4" ht="25.5">
      <c r="A1271" s="625">
        <v>3854</v>
      </c>
      <c r="B1271" s="626" t="s">
        <v>1281</v>
      </c>
      <c r="C1271" s="625" t="s">
        <v>7061</v>
      </c>
      <c r="D1271" s="627">
        <v>6.44</v>
      </c>
    </row>
    <row r="1272" spans="1:4" ht="25.5">
      <c r="A1272" s="625">
        <v>3855</v>
      </c>
      <c r="B1272" s="626" t="s">
        <v>1282</v>
      </c>
      <c r="C1272" s="625" t="s">
        <v>7061</v>
      </c>
      <c r="D1272" s="627">
        <v>3.93</v>
      </c>
    </row>
    <row r="1273" spans="1:4" ht="25.5">
      <c r="A1273" s="625">
        <v>3856</v>
      </c>
      <c r="B1273" s="626" t="s">
        <v>1283</v>
      </c>
      <c r="C1273" s="625" t="s">
        <v>7061</v>
      </c>
      <c r="D1273" s="627">
        <v>1.45</v>
      </c>
    </row>
    <row r="1274" spans="1:4" ht="25.5">
      <c r="A1274" s="625">
        <v>3859</v>
      </c>
      <c r="B1274" s="626" t="s">
        <v>1284</v>
      </c>
      <c r="C1274" s="625" t="s">
        <v>7061</v>
      </c>
      <c r="D1274" s="627">
        <v>0.95</v>
      </c>
    </row>
    <row r="1275" spans="1:4" ht="25.5">
      <c r="A1275" s="625">
        <v>3860</v>
      </c>
      <c r="B1275" s="626" t="s">
        <v>1285</v>
      </c>
      <c r="C1275" s="625" t="s">
        <v>7061</v>
      </c>
      <c r="D1275" s="627">
        <v>3.51</v>
      </c>
    </row>
    <row r="1276" spans="1:4" ht="25.5">
      <c r="A1276" s="625">
        <v>3861</v>
      </c>
      <c r="B1276" s="626" t="s">
        <v>1286</v>
      </c>
      <c r="C1276" s="625" t="s">
        <v>7061</v>
      </c>
      <c r="D1276" s="627">
        <v>0.54</v>
      </c>
    </row>
    <row r="1277" spans="1:4" ht="25.5">
      <c r="A1277" s="625">
        <v>3862</v>
      </c>
      <c r="B1277" s="626" t="s">
        <v>1287</v>
      </c>
      <c r="C1277" s="625" t="s">
        <v>7061</v>
      </c>
      <c r="D1277" s="627">
        <v>2.85</v>
      </c>
    </row>
    <row r="1278" spans="1:4" ht="25.5">
      <c r="A1278" s="625">
        <v>3863</v>
      </c>
      <c r="B1278" s="626" t="s">
        <v>1288</v>
      </c>
      <c r="C1278" s="625" t="s">
        <v>7061</v>
      </c>
      <c r="D1278" s="627">
        <v>3.35</v>
      </c>
    </row>
    <row r="1279" spans="1:4" ht="25.5">
      <c r="A1279" s="625">
        <v>3864</v>
      </c>
      <c r="B1279" s="626" t="s">
        <v>1289</v>
      </c>
      <c r="C1279" s="625" t="s">
        <v>7061</v>
      </c>
      <c r="D1279" s="627">
        <v>9.16</v>
      </c>
    </row>
    <row r="1280" spans="1:4" ht="25.5">
      <c r="A1280" s="625">
        <v>3865</v>
      </c>
      <c r="B1280" s="626" t="s">
        <v>1290</v>
      </c>
      <c r="C1280" s="625" t="s">
        <v>7061</v>
      </c>
      <c r="D1280" s="627">
        <v>13.71</v>
      </c>
    </row>
    <row r="1281" spans="1:4" ht="25.5">
      <c r="A1281" s="625">
        <v>3866</v>
      </c>
      <c r="B1281" s="626" t="s">
        <v>1291</v>
      </c>
      <c r="C1281" s="625" t="s">
        <v>7061</v>
      </c>
      <c r="D1281" s="627">
        <v>31.23</v>
      </c>
    </row>
    <row r="1282" spans="1:4" ht="25.5">
      <c r="A1282" s="625">
        <v>3867</v>
      </c>
      <c r="B1282" s="626" t="s">
        <v>1292</v>
      </c>
      <c r="C1282" s="625" t="s">
        <v>7061</v>
      </c>
      <c r="D1282" s="627">
        <v>53.16</v>
      </c>
    </row>
    <row r="1283" spans="1:4" ht="25.5">
      <c r="A1283" s="625">
        <v>3868</v>
      </c>
      <c r="B1283" s="626" t="s">
        <v>1293</v>
      </c>
      <c r="C1283" s="625" t="s">
        <v>7061</v>
      </c>
      <c r="D1283" s="627">
        <v>0.95</v>
      </c>
    </row>
    <row r="1284" spans="1:4" ht="25.5">
      <c r="A1284" s="625">
        <v>3869</v>
      </c>
      <c r="B1284" s="626" t="s">
        <v>1294</v>
      </c>
      <c r="C1284" s="625" t="s">
        <v>7061</v>
      </c>
      <c r="D1284" s="627">
        <v>2.31</v>
      </c>
    </row>
    <row r="1285" spans="1:4" ht="25.5">
      <c r="A1285" s="625">
        <v>3870</v>
      </c>
      <c r="B1285" s="626" t="s">
        <v>1295</v>
      </c>
      <c r="C1285" s="625" t="s">
        <v>7061</v>
      </c>
      <c r="D1285" s="627">
        <v>5.25</v>
      </c>
    </row>
    <row r="1286" spans="1:4" ht="25.5">
      <c r="A1286" s="625">
        <v>3871</v>
      </c>
      <c r="B1286" s="626" t="s">
        <v>1296</v>
      </c>
      <c r="C1286" s="625" t="s">
        <v>7061</v>
      </c>
      <c r="D1286" s="627">
        <v>13.33</v>
      </c>
    </row>
    <row r="1287" spans="1:4" ht="25.5">
      <c r="A1287" s="625">
        <v>3872</v>
      </c>
      <c r="B1287" s="626" t="s">
        <v>1297</v>
      </c>
      <c r="C1287" s="625" t="s">
        <v>7061</v>
      </c>
      <c r="D1287" s="627">
        <v>2.84</v>
      </c>
    </row>
    <row r="1288" spans="1:4" ht="25.5">
      <c r="A1288" s="625">
        <v>3873</v>
      </c>
      <c r="B1288" s="626" t="s">
        <v>1298</v>
      </c>
      <c r="C1288" s="625" t="s">
        <v>7061</v>
      </c>
      <c r="D1288" s="627">
        <v>9.08</v>
      </c>
    </row>
    <row r="1289" spans="1:4" ht="25.5">
      <c r="A1289" s="625">
        <v>3874</v>
      </c>
      <c r="B1289" s="626" t="s">
        <v>1299</v>
      </c>
      <c r="C1289" s="625" t="s">
        <v>7061</v>
      </c>
      <c r="D1289" s="627">
        <v>4.1900000000000004</v>
      </c>
    </row>
    <row r="1290" spans="1:4" ht="25.5">
      <c r="A1290" s="625">
        <v>3875</v>
      </c>
      <c r="B1290" s="626" t="s">
        <v>1300</v>
      </c>
      <c r="C1290" s="625" t="s">
        <v>7061</v>
      </c>
      <c r="D1290" s="627">
        <v>2.2400000000000002</v>
      </c>
    </row>
    <row r="1291" spans="1:4">
      <c r="A1291" s="625">
        <v>3876</v>
      </c>
      <c r="B1291" s="626" t="s">
        <v>1301</v>
      </c>
      <c r="C1291" s="625" t="s">
        <v>7061</v>
      </c>
      <c r="D1291" s="627">
        <v>2.52</v>
      </c>
    </row>
    <row r="1292" spans="1:4" ht="25.5">
      <c r="A1292" s="625">
        <v>3877</v>
      </c>
      <c r="B1292" s="626" t="s">
        <v>1302</v>
      </c>
      <c r="C1292" s="625" t="s">
        <v>7061</v>
      </c>
      <c r="D1292" s="627">
        <v>5.07</v>
      </c>
    </row>
    <row r="1293" spans="1:4" ht="25.5">
      <c r="A1293" s="625">
        <v>3878</v>
      </c>
      <c r="B1293" s="626" t="s">
        <v>1303</v>
      </c>
      <c r="C1293" s="625" t="s">
        <v>7061</v>
      </c>
      <c r="D1293" s="627">
        <v>5.56</v>
      </c>
    </row>
    <row r="1294" spans="1:4">
      <c r="A1294" s="625">
        <v>3879</v>
      </c>
      <c r="B1294" s="626" t="s">
        <v>1304</v>
      </c>
      <c r="C1294" s="625" t="s">
        <v>7061</v>
      </c>
      <c r="D1294" s="627">
        <v>11.21</v>
      </c>
    </row>
    <row r="1295" spans="1:4">
      <c r="A1295" s="625">
        <v>3880</v>
      </c>
      <c r="B1295" s="626" t="s">
        <v>1305</v>
      </c>
      <c r="C1295" s="625" t="s">
        <v>7061</v>
      </c>
      <c r="D1295" s="627">
        <v>25.34</v>
      </c>
    </row>
    <row r="1296" spans="1:4">
      <c r="A1296" s="625">
        <v>3883</v>
      </c>
      <c r="B1296" s="626" t="s">
        <v>1306</v>
      </c>
      <c r="C1296" s="625" t="s">
        <v>7061</v>
      </c>
      <c r="D1296" s="627">
        <v>0.97</v>
      </c>
    </row>
    <row r="1297" spans="1:4">
      <c r="A1297" s="625">
        <v>3884</v>
      </c>
      <c r="B1297" s="626" t="s">
        <v>1307</v>
      </c>
      <c r="C1297" s="625" t="s">
        <v>7061</v>
      </c>
      <c r="D1297" s="627">
        <v>1.45</v>
      </c>
    </row>
    <row r="1298" spans="1:4" ht="25.5">
      <c r="A1298" s="625">
        <v>3886</v>
      </c>
      <c r="B1298" s="626" t="s">
        <v>1308</v>
      </c>
      <c r="C1298" s="625" t="s">
        <v>7061</v>
      </c>
      <c r="D1298" s="627">
        <v>10.55</v>
      </c>
    </row>
    <row r="1299" spans="1:4" ht="25.5">
      <c r="A1299" s="625">
        <v>3889</v>
      </c>
      <c r="B1299" s="626" t="s">
        <v>1309</v>
      </c>
      <c r="C1299" s="625" t="s">
        <v>7061</v>
      </c>
      <c r="D1299" s="627">
        <v>1.94</v>
      </c>
    </row>
    <row r="1300" spans="1:4" ht="25.5">
      <c r="A1300" s="625">
        <v>3893</v>
      </c>
      <c r="B1300" s="626" t="s">
        <v>1310</v>
      </c>
      <c r="C1300" s="625" t="s">
        <v>7061</v>
      </c>
      <c r="D1300" s="627">
        <v>11.58</v>
      </c>
    </row>
    <row r="1301" spans="1:4" ht="25.5">
      <c r="A1301" s="625">
        <v>3895</v>
      </c>
      <c r="B1301" s="626" t="s">
        <v>1311</v>
      </c>
      <c r="C1301" s="625" t="s">
        <v>7061</v>
      </c>
      <c r="D1301" s="627">
        <v>7.53</v>
      </c>
    </row>
    <row r="1302" spans="1:4" ht="25.5">
      <c r="A1302" s="625">
        <v>3897</v>
      </c>
      <c r="B1302" s="626" t="s">
        <v>1312</v>
      </c>
      <c r="C1302" s="625" t="s">
        <v>7061</v>
      </c>
      <c r="D1302" s="627">
        <v>0.99</v>
      </c>
    </row>
    <row r="1303" spans="1:4" ht="25.5">
      <c r="A1303" s="625">
        <v>3898</v>
      </c>
      <c r="B1303" s="626" t="s">
        <v>1313</v>
      </c>
      <c r="C1303" s="625" t="s">
        <v>7061</v>
      </c>
      <c r="D1303" s="627">
        <v>4.16</v>
      </c>
    </row>
    <row r="1304" spans="1:4" ht="25.5">
      <c r="A1304" s="625">
        <v>3899</v>
      </c>
      <c r="B1304" s="626" t="s">
        <v>1314</v>
      </c>
      <c r="C1304" s="625" t="s">
        <v>7061</v>
      </c>
      <c r="D1304" s="627">
        <v>4.84</v>
      </c>
    </row>
    <row r="1305" spans="1:4" ht="25.5">
      <c r="A1305" s="625">
        <v>3900</v>
      </c>
      <c r="B1305" s="626" t="s">
        <v>1315</v>
      </c>
      <c r="C1305" s="625" t="s">
        <v>7061</v>
      </c>
      <c r="D1305" s="627">
        <v>24.08</v>
      </c>
    </row>
    <row r="1306" spans="1:4" ht="25.5">
      <c r="A1306" s="625">
        <v>3902</v>
      </c>
      <c r="B1306" s="626" t="s">
        <v>1316</v>
      </c>
      <c r="C1306" s="625" t="s">
        <v>7061</v>
      </c>
      <c r="D1306" s="627">
        <v>17.62</v>
      </c>
    </row>
    <row r="1307" spans="1:4" ht="25.5">
      <c r="A1307" s="625">
        <v>3903</v>
      </c>
      <c r="B1307" s="626" t="s">
        <v>1317</v>
      </c>
      <c r="C1307" s="625" t="s">
        <v>7061</v>
      </c>
      <c r="D1307" s="627">
        <v>1.28</v>
      </c>
    </row>
    <row r="1308" spans="1:4" ht="25.5">
      <c r="A1308" s="625">
        <v>3904</v>
      </c>
      <c r="B1308" s="626" t="s">
        <v>1318</v>
      </c>
      <c r="C1308" s="625" t="s">
        <v>7061</v>
      </c>
      <c r="D1308" s="627">
        <v>0.61</v>
      </c>
    </row>
    <row r="1309" spans="1:4" ht="25.5">
      <c r="A1309" s="625">
        <v>3905</v>
      </c>
      <c r="B1309" s="626" t="s">
        <v>1319</v>
      </c>
      <c r="C1309" s="625" t="s">
        <v>7061</v>
      </c>
      <c r="D1309" s="627">
        <v>7.56</v>
      </c>
    </row>
    <row r="1310" spans="1:4" ht="25.5">
      <c r="A1310" s="625">
        <v>3906</v>
      </c>
      <c r="B1310" s="626" t="s">
        <v>136</v>
      </c>
      <c r="C1310" s="625" t="s">
        <v>7061</v>
      </c>
      <c r="D1310" s="627">
        <v>1.1000000000000001</v>
      </c>
    </row>
    <row r="1311" spans="1:4" ht="25.5">
      <c r="A1311" s="625">
        <v>3907</v>
      </c>
      <c r="B1311" s="626" t="s">
        <v>1320</v>
      </c>
      <c r="C1311" s="625" t="s">
        <v>7061</v>
      </c>
      <c r="D1311" s="627">
        <v>2.7</v>
      </c>
    </row>
    <row r="1312" spans="1:4" ht="25.5">
      <c r="A1312" s="625">
        <v>3908</v>
      </c>
      <c r="B1312" s="626" t="s">
        <v>1321</v>
      </c>
      <c r="C1312" s="625" t="s">
        <v>7061</v>
      </c>
      <c r="D1312" s="627">
        <v>3.06</v>
      </c>
    </row>
    <row r="1313" spans="1:4" ht="25.5">
      <c r="A1313" s="625">
        <v>3909</v>
      </c>
      <c r="B1313" s="626" t="s">
        <v>1322</v>
      </c>
      <c r="C1313" s="625" t="s">
        <v>7061</v>
      </c>
      <c r="D1313" s="627">
        <v>4.17</v>
      </c>
    </row>
    <row r="1314" spans="1:4" ht="25.5">
      <c r="A1314" s="625">
        <v>3910</v>
      </c>
      <c r="B1314" s="626" t="s">
        <v>1323</v>
      </c>
      <c r="C1314" s="625" t="s">
        <v>7061</v>
      </c>
      <c r="D1314" s="627">
        <v>6.78</v>
      </c>
    </row>
    <row r="1315" spans="1:4" ht="25.5">
      <c r="A1315" s="625">
        <v>3911</v>
      </c>
      <c r="B1315" s="626" t="s">
        <v>1324</v>
      </c>
      <c r="C1315" s="625" t="s">
        <v>7061</v>
      </c>
      <c r="D1315" s="627">
        <v>9.4700000000000006</v>
      </c>
    </row>
    <row r="1316" spans="1:4" ht="25.5">
      <c r="A1316" s="625">
        <v>3912</v>
      </c>
      <c r="B1316" s="626" t="s">
        <v>1325</v>
      </c>
      <c r="C1316" s="625" t="s">
        <v>7061</v>
      </c>
      <c r="D1316" s="627">
        <v>17.760000000000002</v>
      </c>
    </row>
    <row r="1317" spans="1:4" ht="25.5">
      <c r="A1317" s="625">
        <v>3913</v>
      </c>
      <c r="B1317" s="626" t="s">
        <v>1326</v>
      </c>
      <c r="C1317" s="625" t="s">
        <v>7061</v>
      </c>
      <c r="D1317" s="627">
        <v>32.4</v>
      </c>
    </row>
    <row r="1318" spans="1:4" ht="25.5">
      <c r="A1318" s="625">
        <v>3914</v>
      </c>
      <c r="B1318" s="626" t="s">
        <v>1327</v>
      </c>
      <c r="C1318" s="625" t="s">
        <v>7061</v>
      </c>
      <c r="D1318" s="627">
        <v>48.88</v>
      </c>
    </row>
    <row r="1319" spans="1:4" ht="25.5">
      <c r="A1319" s="625">
        <v>3915</v>
      </c>
      <c r="B1319" s="626" t="s">
        <v>1328</v>
      </c>
      <c r="C1319" s="625" t="s">
        <v>7061</v>
      </c>
      <c r="D1319" s="627">
        <v>77.08</v>
      </c>
    </row>
    <row r="1320" spans="1:4" ht="25.5">
      <c r="A1320" s="625">
        <v>3916</v>
      </c>
      <c r="B1320" s="626" t="s">
        <v>1329</v>
      </c>
      <c r="C1320" s="625" t="s">
        <v>7061</v>
      </c>
      <c r="D1320" s="627">
        <v>140.43</v>
      </c>
    </row>
    <row r="1321" spans="1:4" ht="25.5">
      <c r="A1321" s="625">
        <v>3917</v>
      </c>
      <c r="B1321" s="626" t="s">
        <v>1330</v>
      </c>
      <c r="C1321" s="625" t="s">
        <v>7061</v>
      </c>
      <c r="D1321" s="627">
        <v>231.63</v>
      </c>
    </row>
    <row r="1322" spans="1:4" ht="25.5">
      <c r="A1322" s="625">
        <v>3919</v>
      </c>
      <c r="B1322" s="626" t="s">
        <v>1331</v>
      </c>
      <c r="C1322" s="625" t="s">
        <v>7061</v>
      </c>
      <c r="D1322" s="627">
        <v>6.83</v>
      </c>
    </row>
    <row r="1323" spans="1:4" ht="25.5">
      <c r="A1323" s="625">
        <v>3920</v>
      </c>
      <c r="B1323" s="626" t="s">
        <v>1332</v>
      </c>
      <c r="C1323" s="625" t="s">
        <v>7061</v>
      </c>
      <c r="D1323" s="627">
        <v>10.16</v>
      </c>
    </row>
    <row r="1324" spans="1:4" ht="25.5">
      <c r="A1324" s="625">
        <v>3921</v>
      </c>
      <c r="B1324" s="626" t="s">
        <v>1333</v>
      </c>
      <c r="C1324" s="625" t="s">
        <v>7061</v>
      </c>
      <c r="D1324" s="627">
        <v>10.17</v>
      </c>
    </row>
    <row r="1325" spans="1:4" ht="25.5">
      <c r="A1325" s="625">
        <v>3922</v>
      </c>
      <c r="B1325" s="626" t="s">
        <v>1334</v>
      </c>
      <c r="C1325" s="625" t="s">
        <v>7061</v>
      </c>
      <c r="D1325" s="627">
        <v>11.33</v>
      </c>
    </row>
    <row r="1326" spans="1:4" ht="25.5">
      <c r="A1326" s="625">
        <v>3923</v>
      </c>
      <c r="B1326" s="626" t="s">
        <v>1335</v>
      </c>
      <c r="C1326" s="625" t="s">
        <v>7061</v>
      </c>
      <c r="D1326" s="627">
        <v>12.32</v>
      </c>
    </row>
    <row r="1327" spans="1:4" ht="25.5">
      <c r="A1327" s="625">
        <v>3924</v>
      </c>
      <c r="B1327" s="626" t="s">
        <v>1336</v>
      </c>
      <c r="C1327" s="625" t="s">
        <v>7061</v>
      </c>
      <c r="D1327" s="627">
        <v>12.32</v>
      </c>
    </row>
    <row r="1328" spans="1:4" ht="25.5">
      <c r="A1328" s="625">
        <v>3925</v>
      </c>
      <c r="B1328" s="626" t="s">
        <v>1337</v>
      </c>
      <c r="C1328" s="625" t="s">
        <v>7061</v>
      </c>
      <c r="D1328" s="627">
        <v>19.72</v>
      </c>
    </row>
    <row r="1329" spans="1:4" ht="25.5">
      <c r="A1329" s="625">
        <v>3926</v>
      </c>
      <c r="B1329" s="626" t="s">
        <v>1338</v>
      </c>
      <c r="C1329" s="625" t="s">
        <v>7061</v>
      </c>
      <c r="D1329" s="627">
        <v>19.72</v>
      </c>
    </row>
    <row r="1330" spans="1:4" ht="25.5">
      <c r="A1330" s="625">
        <v>3927</v>
      </c>
      <c r="B1330" s="626" t="s">
        <v>1339</v>
      </c>
      <c r="C1330" s="625" t="s">
        <v>7061</v>
      </c>
      <c r="D1330" s="627">
        <v>34.6</v>
      </c>
    </row>
    <row r="1331" spans="1:4" ht="25.5">
      <c r="A1331" s="625">
        <v>3928</v>
      </c>
      <c r="B1331" s="626" t="s">
        <v>1340</v>
      </c>
      <c r="C1331" s="625" t="s">
        <v>7061</v>
      </c>
      <c r="D1331" s="627">
        <v>34.6</v>
      </c>
    </row>
    <row r="1332" spans="1:4" ht="25.5">
      <c r="A1332" s="625">
        <v>3929</v>
      </c>
      <c r="B1332" s="626" t="s">
        <v>1341</v>
      </c>
      <c r="C1332" s="625" t="s">
        <v>7061</v>
      </c>
      <c r="D1332" s="627">
        <v>52.71</v>
      </c>
    </row>
    <row r="1333" spans="1:4" ht="25.5">
      <c r="A1333" s="625">
        <v>3930</v>
      </c>
      <c r="B1333" s="626" t="s">
        <v>1342</v>
      </c>
      <c r="C1333" s="625" t="s">
        <v>7061</v>
      </c>
      <c r="D1333" s="627">
        <v>52.71</v>
      </c>
    </row>
    <row r="1334" spans="1:4" ht="25.5">
      <c r="A1334" s="625">
        <v>3931</v>
      </c>
      <c r="B1334" s="626" t="s">
        <v>1343</v>
      </c>
      <c r="C1334" s="625" t="s">
        <v>7061</v>
      </c>
      <c r="D1334" s="627">
        <v>52.71</v>
      </c>
    </row>
    <row r="1335" spans="1:4" ht="25.5">
      <c r="A1335" s="625">
        <v>3932</v>
      </c>
      <c r="B1335" s="626" t="s">
        <v>1344</v>
      </c>
      <c r="C1335" s="625" t="s">
        <v>7061</v>
      </c>
      <c r="D1335" s="627">
        <v>91.02</v>
      </c>
    </row>
    <row r="1336" spans="1:4" ht="25.5">
      <c r="A1336" s="625">
        <v>3933</v>
      </c>
      <c r="B1336" s="626" t="s">
        <v>1345</v>
      </c>
      <c r="C1336" s="625" t="s">
        <v>7061</v>
      </c>
      <c r="D1336" s="627">
        <v>91.02</v>
      </c>
    </row>
    <row r="1337" spans="1:4" ht="25.5">
      <c r="A1337" s="625">
        <v>3934</v>
      </c>
      <c r="B1337" s="626" t="s">
        <v>1346</v>
      </c>
      <c r="C1337" s="625" t="s">
        <v>7061</v>
      </c>
      <c r="D1337" s="627">
        <v>91.02</v>
      </c>
    </row>
    <row r="1338" spans="1:4" ht="25.5">
      <c r="A1338" s="625">
        <v>3935</v>
      </c>
      <c r="B1338" s="626" t="s">
        <v>1347</v>
      </c>
      <c r="C1338" s="625" t="s">
        <v>7061</v>
      </c>
      <c r="D1338" s="627">
        <v>19.72</v>
      </c>
    </row>
    <row r="1339" spans="1:4" ht="25.5">
      <c r="A1339" s="625">
        <v>3936</v>
      </c>
      <c r="B1339" s="626" t="s">
        <v>1348</v>
      </c>
      <c r="C1339" s="625" t="s">
        <v>7061</v>
      </c>
      <c r="D1339" s="627">
        <v>12.32</v>
      </c>
    </row>
    <row r="1340" spans="1:4" ht="25.5">
      <c r="A1340" s="625">
        <v>3937</v>
      </c>
      <c r="B1340" s="626" t="s">
        <v>1349</v>
      </c>
      <c r="C1340" s="625" t="s">
        <v>7061</v>
      </c>
      <c r="D1340" s="627">
        <v>10.16</v>
      </c>
    </row>
    <row r="1341" spans="1:4" ht="25.5">
      <c r="A1341" s="625">
        <v>3938</v>
      </c>
      <c r="B1341" s="626" t="s">
        <v>1350</v>
      </c>
      <c r="C1341" s="625" t="s">
        <v>7061</v>
      </c>
      <c r="D1341" s="627">
        <v>6.7</v>
      </c>
    </row>
    <row r="1342" spans="1:4" ht="25.5">
      <c r="A1342" s="625">
        <v>3939</v>
      </c>
      <c r="B1342" s="626" t="s">
        <v>1351</v>
      </c>
      <c r="C1342" s="625" t="s">
        <v>7061</v>
      </c>
      <c r="D1342" s="627">
        <v>11.6</v>
      </c>
    </row>
    <row r="1343" spans="1:4" ht="38.25">
      <c r="A1343" s="625">
        <v>3989</v>
      </c>
      <c r="B1343" s="626" t="s">
        <v>1352</v>
      </c>
      <c r="C1343" s="625" t="s">
        <v>7059</v>
      </c>
      <c r="D1343" s="628">
        <v>1149.42</v>
      </c>
    </row>
    <row r="1344" spans="1:4" ht="38.25">
      <c r="A1344" s="625">
        <v>3990</v>
      </c>
      <c r="B1344" s="626" t="s">
        <v>1353</v>
      </c>
      <c r="C1344" s="625" t="s">
        <v>7065</v>
      </c>
      <c r="D1344" s="627">
        <v>7.19</v>
      </c>
    </row>
    <row r="1345" spans="1:4" ht="38.25">
      <c r="A1345" s="625">
        <v>3992</v>
      </c>
      <c r="B1345" s="626" t="s">
        <v>1354</v>
      </c>
      <c r="C1345" s="625" t="s">
        <v>7065</v>
      </c>
      <c r="D1345" s="627">
        <v>8.83</v>
      </c>
    </row>
    <row r="1346" spans="1:4" ht="38.25">
      <c r="A1346" s="625">
        <v>3993</v>
      </c>
      <c r="B1346" s="626" t="s">
        <v>1355</v>
      </c>
      <c r="C1346" s="625" t="s">
        <v>7066</v>
      </c>
      <c r="D1346" s="627">
        <v>32.57</v>
      </c>
    </row>
    <row r="1347" spans="1:4" ht="38.25">
      <c r="A1347" s="625">
        <v>3997</v>
      </c>
      <c r="B1347" s="626" t="s">
        <v>1356</v>
      </c>
      <c r="C1347" s="625" t="s">
        <v>7059</v>
      </c>
      <c r="D1347" s="628">
        <v>1531.01</v>
      </c>
    </row>
    <row r="1348" spans="1:4" ht="25.5">
      <c r="A1348" s="625">
        <v>4004</v>
      </c>
      <c r="B1348" s="626" t="s">
        <v>1357</v>
      </c>
      <c r="C1348" s="625" t="s">
        <v>7059</v>
      </c>
      <c r="D1348" s="628">
        <v>1041</v>
      </c>
    </row>
    <row r="1349" spans="1:4" ht="25.5">
      <c r="A1349" s="625">
        <v>4006</v>
      </c>
      <c r="B1349" s="626" t="s">
        <v>1358</v>
      </c>
      <c r="C1349" s="625" t="s">
        <v>7059</v>
      </c>
      <c r="D1349" s="627">
        <v>749.13</v>
      </c>
    </row>
    <row r="1350" spans="1:4" ht="38.25">
      <c r="A1350" s="625">
        <v>4011</v>
      </c>
      <c r="B1350" s="626" t="s">
        <v>6202</v>
      </c>
      <c r="C1350" s="625" t="s">
        <v>7066</v>
      </c>
      <c r="D1350" s="627">
        <v>4.8600000000000003</v>
      </c>
    </row>
    <row r="1351" spans="1:4" ht="38.25">
      <c r="A1351" s="625">
        <v>4012</v>
      </c>
      <c r="B1351" s="626" t="s">
        <v>6203</v>
      </c>
      <c r="C1351" s="625" t="s">
        <v>7066</v>
      </c>
      <c r="D1351" s="627">
        <v>9.75</v>
      </c>
    </row>
    <row r="1352" spans="1:4" ht="38.25">
      <c r="A1352" s="625">
        <v>4013</v>
      </c>
      <c r="B1352" s="626" t="s">
        <v>6204</v>
      </c>
      <c r="C1352" s="625" t="s">
        <v>7066</v>
      </c>
      <c r="D1352" s="627">
        <v>4.3499999999999996</v>
      </c>
    </row>
    <row r="1353" spans="1:4" ht="38.25">
      <c r="A1353" s="625">
        <v>4014</v>
      </c>
      <c r="B1353" s="626" t="s">
        <v>6205</v>
      </c>
      <c r="C1353" s="625" t="s">
        <v>7066</v>
      </c>
      <c r="D1353" s="627">
        <v>34.43</v>
      </c>
    </row>
    <row r="1354" spans="1:4" ht="38.25">
      <c r="A1354" s="625">
        <v>4015</v>
      </c>
      <c r="B1354" s="626" t="s">
        <v>6206</v>
      </c>
      <c r="C1354" s="625" t="s">
        <v>7066</v>
      </c>
      <c r="D1354" s="627">
        <v>42.28</v>
      </c>
    </row>
    <row r="1355" spans="1:4" ht="38.25">
      <c r="A1355" s="625">
        <v>4016</v>
      </c>
      <c r="B1355" s="626" t="s">
        <v>6207</v>
      </c>
      <c r="C1355" s="625" t="s">
        <v>7066</v>
      </c>
      <c r="D1355" s="627">
        <v>24.3</v>
      </c>
    </row>
    <row r="1356" spans="1:4" ht="38.25">
      <c r="A1356" s="625">
        <v>4017</v>
      </c>
      <c r="B1356" s="626" t="s">
        <v>6208</v>
      </c>
      <c r="C1356" s="625" t="s">
        <v>7066</v>
      </c>
      <c r="D1356" s="627">
        <v>61.52</v>
      </c>
    </row>
    <row r="1357" spans="1:4" ht="38.25">
      <c r="A1357" s="625">
        <v>4018</v>
      </c>
      <c r="B1357" s="626" t="s">
        <v>6209</v>
      </c>
      <c r="C1357" s="625" t="s">
        <v>7066</v>
      </c>
      <c r="D1357" s="627">
        <v>14.63</v>
      </c>
    </row>
    <row r="1358" spans="1:4" ht="38.25">
      <c r="A1358" s="625">
        <v>4019</v>
      </c>
      <c r="B1358" s="626" t="s">
        <v>6210</v>
      </c>
      <c r="C1358" s="625" t="s">
        <v>7066</v>
      </c>
      <c r="D1358" s="627">
        <v>7.28</v>
      </c>
    </row>
    <row r="1359" spans="1:4" ht="38.25">
      <c r="A1359" s="625">
        <v>4020</v>
      </c>
      <c r="B1359" s="626" t="s">
        <v>6211</v>
      </c>
      <c r="C1359" s="625" t="s">
        <v>7066</v>
      </c>
      <c r="D1359" s="627">
        <v>12.21</v>
      </c>
    </row>
    <row r="1360" spans="1:4" ht="38.25">
      <c r="A1360" s="625">
        <v>4021</v>
      </c>
      <c r="B1360" s="626" t="s">
        <v>6212</v>
      </c>
      <c r="C1360" s="625" t="s">
        <v>7066</v>
      </c>
      <c r="D1360" s="627">
        <v>6.06</v>
      </c>
    </row>
    <row r="1361" spans="1:4">
      <c r="A1361" s="625">
        <v>4030</v>
      </c>
      <c r="B1361" s="626" t="s">
        <v>1359</v>
      </c>
      <c r="C1361" s="625" t="s">
        <v>7066</v>
      </c>
      <c r="D1361" s="627">
        <v>4.51</v>
      </c>
    </row>
    <row r="1362" spans="1:4">
      <c r="A1362" s="625">
        <v>4031</v>
      </c>
      <c r="B1362" s="626" t="s">
        <v>6213</v>
      </c>
      <c r="C1362" s="625" t="s">
        <v>7066</v>
      </c>
      <c r="D1362" s="627">
        <v>21.21</v>
      </c>
    </row>
    <row r="1363" spans="1:4">
      <c r="A1363" s="625">
        <v>4047</v>
      </c>
      <c r="B1363" s="626" t="s">
        <v>1360</v>
      </c>
      <c r="C1363" s="625" t="s">
        <v>7122</v>
      </c>
      <c r="D1363" s="627">
        <v>12.47</v>
      </c>
    </row>
    <row r="1364" spans="1:4">
      <c r="A1364" s="625">
        <v>4048</v>
      </c>
      <c r="B1364" s="626" t="s">
        <v>1360</v>
      </c>
      <c r="C1364" s="625" t="s">
        <v>7060</v>
      </c>
      <c r="D1364" s="627">
        <v>3.46</v>
      </c>
    </row>
    <row r="1365" spans="1:4" ht="25.5">
      <c r="A1365" s="625">
        <v>4049</v>
      </c>
      <c r="B1365" s="626" t="s">
        <v>1361</v>
      </c>
      <c r="C1365" s="625" t="s">
        <v>7060</v>
      </c>
      <c r="D1365" s="627">
        <v>39.06</v>
      </c>
    </row>
    <row r="1366" spans="1:4">
      <c r="A1366" s="625">
        <v>4051</v>
      </c>
      <c r="B1366" s="626" t="s">
        <v>1360</v>
      </c>
      <c r="C1366" s="625" t="s">
        <v>7123</v>
      </c>
      <c r="D1366" s="627">
        <v>62.35</v>
      </c>
    </row>
    <row r="1367" spans="1:4">
      <c r="A1367" s="625">
        <v>4052</v>
      </c>
      <c r="B1367" s="626" t="s">
        <v>1363</v>
      </c>
      <c r="C1367" s="625" t="s">
        <v>7123</v>
      </c>
      <c r="D1367" s="627">
        <v>96.88</v>
      </c>
    </row>
    <row r="1368" spans="1:4">
      <c r="A1368" s="625">
        <v>4053</v>
      </c>
      <c r="B1368" s="626" t="s">
        <v>1364</v>
      </c>
      <c r="C1368" s="625" t="s">
        <v>7122</v>
      </c>
      <c r="D1368" s="627">
        <v>47.5</v>
      </c>
    </row>
    <row r="1369" spans="1:4" ht="25.5">
      <c r="A1369" s="625">
        <v>4056</v>
      </c>
      <c r="B1369" s="626" t="s">
        <v>1365</v>
      </c>
      <c r="C1369" s="625" t="s">
        <v>7122</v>
      </c>
      <c r="D1369" s="627">
        <v>24.98</v>
      </c>
    </row>
    <row r="1370" spans="1:4">
      <c r="A1370" s="625">
        <v>4058</v>
      </c>
      <c r="B1370" s="626" t="s">
        <v>1366</v>
      </c>
      <c r="C1370" s="625" t="s">
        <v>7064</v>
      </c>
      <c r="D1370" s="627">
        <v>12.68</v>
      </c>
    </row>
    <row r="1371" spans="1:4" ht="25.5">
      <c r="A1371" s="625">
        <v>4059</v>
      </c>
      <c r="B1371" s="626" t="s">
        <v>1367</v>
      </c>
      <c r="C1371" s="625" t="s">
        <v>7065</v>
      </c>
      <c r="D1371" s="627">
        <v>20.5</v>
      </c>
    </row>
    <row r="1372" spans="1:4" ht="38.25">
      <c r="A1372" s="625">
        <v>4061</v>
      </c>
      <c r="B1372" s="626" t="s">
        <v>1368</v>
      </c>
      <c r="C1372" s="625" t="s">
        <v>7061</v>
      </c>
      <c r="D1372" s="627">
        <v>16.399999999999999</v>
      </c>
    </row>
    <row r="1373" spans="1:4" ht="25.5">
      <c r="A1373" s="625">
        <v>4062</v>
      </c>
      <c r="B1373" s="626" t="s">
        <v>1369</v>
      </c>
      <c r="C1373" s="625" t="s">
        <v>7061</v>
      </c>
      <c r="D1373" s="627">
        <v>16.91</v>
      </c>
    </row>
    <row r="1374" spans="1:4">
      <c r="A1374" s="625">
        <v>4069</v>
      </c>
      <c r="B1374" s="626" t="s">
        <v>1370</v>
      </c>
      <c r="C1374" s="625" t="s">
        <v>7064</v>
      </c>
      <c r="D1374" s="627">
        <v>28.3</v>
      </c>
    </row>
    <row r="1375" spans="1:4">
      <c r="A1375" s="625">
        <v>4083</v>
      </c>
      <c r="B1375" s="626" t="s">
        <v>67</v>
      </c>
      <c r="C1375" s="625" t="s">
        <v>7064</v>
      </c>
      <c r="D1375" s="627">
        <v>16.989999999999998</v>
      </c>
    </row>
    <row r="1376" spans="1:4" ht="76.5">
      <c r="A1376" s="625">
        <v>4084</v>
      </c>
      <c r="B1376" s="626" t="s">
        <v>6214</v>
      </c>
      <c r="C1376" s="625" t="s">
        <v>7064</v>
      </c>
      <c r="D1376" s="627">
        <v>1.44</v>
      </c>
    </row>
    <row r="1377" spans="1:4" ht="76.5">
      <c r="A1377" s="625">
        <v>4085</v>
      </c>
      <c r="B1377" s="626" t="s">
        <v>6215</v>
      </c>
      <c r="C1377" s="625" t="s">
        <v>7064</v>
      </c>
      <c r="D1377" s="627">
        <v>2.0099999999999998</v>
      </c>
    </row>
    <row r="1378" spans="1:4" ht="38.25">
      <c r="A1378" s="625">
        <v>4090</v>
      </c>
      <c r="B1378" s="626" t="s">
        <v>1371</v>
      </c>
      <c r="C1378" s="625" t="s">
        <v>7061</v>
      </c>
      <c r="D1378" s="628">
        <v>634477.5</v>
      </c>
    </row>
    <row r="1379" spans="1:4">
      <c r="A1379" s="625">
        <v>4093</v>
      </c>
      <c r="B1379" s="626" t="s">
        <v>1372</v>
      </c>
      <c r="C1379" s="625" t="s">
        <v>7064</v>
      </c>
      <c r="D1379" s="627">
        <v>10.74</v>
      </c>
    </row>
    <row r="1380" spans="1:4">
      <c r="A1380" s="625">
        <v>4094</v>
      </c>
      <c r="B1380" s="626" t="s">
        <v>1373</v>
      </c>
      <c r="C1380" s="625" t="s">
        <v>7064</v>
      </c>
      <c r="D1380" s="627">
        <v>10.74</v>
      </c>
    </row>
    <row r="1381" spans="1:4">
      <c r="A1381" s="625">
        <v>4095</v>
      </c>
      <c r="B1381" s="626" t="s">
        <v>1374</v>
      </c>
      <c r="C1381" s="625" t="s">
        <v>7064</v>
      </c>
      <c r="D1381" s="627">
        <v>9.91</v>
      </c>
    </row>
    <row r="1382" spans="1:4">
      <c r="A1382" s="625">
        <v>4096</v>
      </c>
      <c r="B1382" s="626" t="s">
        <v>1375</v>
      </c>
      <c r="C1382" s="625" t="s">
        <v>7064</v>
      </c>
      <c r="D1382" s="627">
        <v>11.76</v>
      </c>
    </row>
    <row r="1383" spans="1:4">
      <c r="A1383" s="625">
        <v>4097</v>
      </c>
      <c r="B1383" s="626" t="s">
        <v>1376</v>
      </c>
      <c r="C1383" s="625" t="s">
        <v>7064</v>
      </c>
      <c r="D1383" s="627">
        <v>10.74</v>
      </c>
    </row>
    <row r="1384" spans="1:4" ht="25.5">
      <c r="A1384" s="625">
        <v>4102</v>
      </c>
      <c r="B1384" s="626" t="s">
        <v>1377</v>
      </c>
      <c r="C1384" s="625" t="s">
        <v>7061</v>
      </c>
      <c r="D1384" s="627">
        <v>41.3</v>
      </c>
    </row>
    <row r="1385" spans="1:4" ht="25.5">
      <c r="A1385" s="625">
        <v>4107</v>
      </c>
      <c r="B1385" s="626" t="s">
        <v>1378</v>
      </c>
      <c r="C1385" s="625" t="s">
        <v>7061</v>
      </c>
      <c r="D1385" s="627">
        <v>34.53</v>
      </c>
    </row>
    <row r="1386" spans="1:4" ht="25.5">
      <c r="A1386" s="625">
        <v>4108</v>
      </c>
      <c r="B1386" s="626" t="s">
        <v>1379</v>
      </c>
      <c r="C1386" s="625" t="s">
        <v>7061</v>
      </c>
      <c r="D1386" s="627">
        <v>27.76</v>
      </c>
    </row>
    <row r="1387" spans="1:4" ht="25.5">
      <c r="A1387" s="625">
        <v>4111</v>
      </c>
      <c r="B1387" s="626" t="s">
        <v>1380</v>
      </c>
      <c r="C1387" s="625" t="s">
        <v>7061</v>
      </c>
      <c r="D1387" s="627">
        <v>32.5</v>
      </c>
    </row>
    <row r="1388" spans="1:4" ht="25.5">
      <c r="A1388" s="625">
        <v>4114</v>
      </c>
      <c r="B1388" s="626" t="s">
        <v>1381</v>
      </c>
      <c r="C1388" s="625" t="s">
        <v>7061</v>
      </c>
      <c r="D1388" s="627">
        <v>41.01</v>
      </c>
    </row>
    <row r="1389" spans="1:4" ht="38.25">
      <c r="A1389" s="625">
        <v>4115</v>
      </c>
      <c r="B1389" s="626" t="s">
        <v>1382</v>
      </c>
      <c r="C1389" s="625" t="s">
        <v>7065</v>
      </c>
      <c r="D1389" s="627">
        <v>10.54</v>
      </c>
    </row>
    <row r="1390" spans="1:4" ht="38.25">
      <c r="A1390" s="625">
        <v>4119</v>
      </c>
      <c r="B1390" s="626" t="s">
        <v>1383</v>
      </c>
      <c r="C1390" s="625" t="s">
        <v>7065</v>
      </c>
      <c r="D1390" s="627">
        <v>21.21</v>
      </c>
    </row>
    <row r="1391" spans="1:4" ht="51">
      <c r="A1391" s="625">
        <v>4126</v>
      </c>
      <c r="B1391" s="626" t="s">
        <v>1384</v>
      </c>
      <c r="C1391" s="625" t="s">
        <v>7061</v>
      </c>
      <c r="D1391" s="627">
        <v>165.76</v>
      </c>
    </row>
    <row r="1392" spans="1:4" ht="38.25">
      <c r="A1392" s="625">
        <v>4127</v>
      </c>
      <c r="B1392" s="626" t="s">
        <v>1385</v>
      </c>
      <c r="C1392" s="625" t="s">
        <v>7061</v>
      </c>
      <c r="D1392" s="627">
        <v>166.43</v>
      </c>
    </row>
    <row r="1393" spans="1:4" ht="38.25">
      <c r="A1393" s="625">
        <v>4154</v>
      </c>
      <c r="B1393" s="626" t="s">
        <v>1386</v>
      </c>
      <c r="C1393" s="625" t="s">
        <v>7061</v>
      </c>
      <c r="D1393" s="627">
        <v>203.34</v>
      </c>
    </row>
    <row r="1394" spans="1:4" ht="38.25">
      <c r="A1394" s="625">
        <v>4161</v>
      </c>
      <c r="B1394" s="626" t="s">
        <v>1387</v>
      </c>
      <c r="C1394" s="625" t="s">
        <v>7061</v>
      </c>
      <c r="D1394" s="627">
        <v>206.69</v>
      </c>
    </row>
    <row r="1395" spans="1:4" ht="38.25">
      <c r="A1395" s="625">
        <v>4168</v>
      </c>
      <c r="B1395" s="626" t="s">
        <v>1388</v>
      </c>
      <c r="C1395" s="625" t="s">
        <v>7061</v>
      </c>
      <c r="D1395" s="627">
        <v>214.75</v>
      </c>
    </row>
    <row r="1396" spans="1:4" ht="25.5">
      <c r="A1396" s="625">
        <v>4177</v>
      </c>
      <c r="B1396" s="626" t="s">
        <v>1389</v>
      </c>
      <c r="C1396" s="625" t="s">
        <v>7061</v>
      </c>
      <c r="D1396" s="627">
        <v>2.85</v>
      </c>
    </row>
    <row r="1397" spans="1:4" ht="25.5">
      <c r="A1397" s="625">
        <v>4178</v>
      </c>
      <c r="B1397" s="626" t="s">
        <v>1390</v>
      </c>
      <c r="C1397" s="625" t="s">
        <v>7061</v>
      </c>
      <c r="D1397" s="627">
        <v>3.96</v>
      </c>
    </row>
    <row r="1398" spans="1:4" ht="25.5">
      <c r="A1398" s="625">
        <v>4179</v>
      </c>
      <c r="B1398" s="626" t="s">
        <v>1391</v>
      </c>
      <c r="C1398" s="625" t="s">
        <v>7061</v>
      </c>
      <c r="D1398" s="627">
        <v>5.84</v>
      </c>
    </row>
    <row r="1399" spans="1:4" ht="25.5">
      <c r="A1399" s="625">
        <v>4180</v>
      </c>
      <c r="B1399" s="626" t="s">
        <v>1392</v>
      </c>
      <c r="C1399" s="625" t="s">
        <v>7061</v>
      </c>
      <c r="D1399" s="627">
        <v>8.6</v>
      </c>
    </row>
    <row r="1400" spans="1:4" ht="25.5">
      <c r="A1400" s="625">
        <v>4181</v>
      </c>
      <c r="B1400" s="626" t="s">
        <v>1393</v>
      </c>
      <c r="C1400" s="625" t="s">
        <v>7061</v>
      </c>
      <c r="D1400" s="627">
        <v>17.77</v>
      </c>
    </row>
    <row r="1401" spans="1:4" ht="25.5">
      <c r="A1401" s="625">
        <v>4182</v>
      </c>
      <c r="B1401" s="626" t="s">
        <v>1394</v>
      </c>
      <c r="C1401" s="625" t="s">
        <v>7061</v>
      </c>
      <c r="D1401" s="627">
        <v>44.26</v>
      </c>
    </row>
    <row r="1402" spans="1:4" ht="25.5">
      <c r="A1402" s="625">
        <v>4183</v>
      </c>
      <c r="B1402" s="626" t="s">
        <v>1395</v>
      </c>
      <c r="C1402" s="625" t="s">
        <v>7061</v>
      </c>
      <c r="D1402" s="627">
        <v>71.25</v>
      </c>
    </row>
    <row r="1403" spans="1:4" ht="25.5">
      <c r="A1403" s="625">
        <v>4184</v>
      </c>
      <c r="B1403" s="626" t="s">
        <v>1396</v>
      </c>
      <c r="C1403" s="625" t="s">
        <v>7061</v>
      </c>
      <c r="D1403" s="627">
        <v>157.28</v>
      </c>
    </row>
    <row r="1404" spans="1:4" ht="25.5">
      <c r="A1404" s="625">
        <v>4185</v>
      </c>
      <c r="B1404" s="626" t="s">
        <v>1397</v>
      </c>
      <c r="C1404" s="625" t="s">
        <v>7061</v>
      </c>
      <c r="D1404" s="627">
        <v>261.33999999999997</v>
      </c>
    </row>
    <row r="1405" spans="1:4" ht="25.5">
      <c r="A1405" s="625">
        <v>4186</v>
      </c>
      <c r="B1405" s="626" t="s">
        <v>1398</v>
      </c>
      <c r="C1405" s="625" t="s">
        <v>7061</v>
      </c>
      <c r="D1405" s="627">
        <v>3.48</v>
      </c>
    </row>
    <row r="1406" spans="1:4" ht="25.5">
      <c r="A1406" s="625">
        <v>4187</v>
      </c>
      <c r="B1406" s="626" t="s">
        <v>1399</v>
      </c>
      <c r="C1406" s="625" t="s">
        <v>7061</v>
      </c>
      <c r="D1406" s="627">
        <v>4.54</v>
      </c>
    </row>
    <row r="1407" spans="1:4" ht="25.5">
      <c r="A1407" s="625">
        <v>4188</v>
      </c>
      <c r="B1407" s="626" t="s">
        <v>1400</v>
      </c>
      <c r="C1407" s="625" t="s">
        <v>7061</v>
      </c>
      <c r="D1407" s="627">
        <v>7.11</v>
      </c>
    </row>
    <row r="1408" spans="1:4" ht="25.5">
      <c r="A1408" s="625">
        <v>4189</v>
      </c>
      <c r="B1408" s="626" t="s">
        <v>1401</v>
      </c>
      <c r="C1408" s="625" t="s">
        <v>7061</v>
      </c>
      <c r="D1408" s="627">
        <v>7.11</v>
      </c>
    </row>
    <row r="1409" spans="1:4" ht="25.5">
      <c r="A1409" s="625">
        <v>4190</v>
      </c>
      <c r="B1409" s="626" t="s">
        <v>1402</v>
      </c>
      <c r="C1409" s="625" t="s">
        <v>7061</v>
      </c>
      <c r="D1409" s="627">
        <v>11.79</v>
      </c>
    </row>
    <row r="1410" spans="1:4" ht="25.5">
      <c r="A1410" s="625">
        <v>4191</v>
      </c>
      <c r="B1410" s="626" t="s">
        <v>1403</v>
      </c>
      <c r="C1410" s="625" t="s">
        <v>7061</v>
      </c>
      <c r="D1410" s="627">
        <v>15.09</v>
      </c>
    </row>
    <row r="1411" spans="1:4" ht="25.5">
      <c r="A1411" s="625">
        <v>4192</v>
      </c>
      <c r="B1411" s="626" t="s">
        <v>1404</v>
      </c>
      <c r="C1411" s="625" t="s">
        <v>7061</v>
      </c>
      <c r="D1411" s="627">
        <v>15.09</v>
      </c>
    </row>
    <row r="1412" spans="1:4" ht="25.5">
      <c r="A1412" s="625">
        <v>4193</v>
      </c>
      <c r="B1412" s="626" t="s">
        <v>1405</v>
      </c>
      <c r="C1412" s="625" t="s">
        <v>7061</v>
      </c>
      <c r="D1412" s="627">
        <v>22.77</v>
      </c>
    </row>
    <row r="1413" spans="1:4" ht="25.5">
      <c r="A1413" s="625">
        <v>4194</v>
      </c>
      <c r="B1413" s="626" t="s">
        <v>1406</v>
      </c>
      <c r="C1413" s="625" t="s">
        <v>7061</v>
      </c>
      <c r="D1413" s="627">
        <v>22.77</v>
      </c>
    </row>
    <row r="1414" spans="1:4" ht="25.5">
      <c r="A1414" s="625">
        <v>4197</v>
      </c>
      <c r="B1414" s="626" t="s">
        <v>1407</v>
      </c>
      <c r="C1414" s="625" t="s">
        <v>7061</v>
      </c>
      <c r="D1414" s="627">
        <v>37.68</v>
      </c>
    </row>
    <row r="1415" spans="1:4" ht="25.5">
      <c r="A1415" s="625">
        <v>4202</v>
      </c>
      <c r="B1415" s="626" t="s">
        <v>1408</v>
      </c>
      <c r="C1415" s="625" t="s">
        <v>7061</v>
      </c>
      <c r="D1415" s="627">
        <v>68.819999999999993</v>
      </c>
    </row>
    <row r="1416" spans="1:4" ht="25.5">
      <c r="A1416" s="625">
        <v>4203</v>
      </c>
      <c r="B1416" s="626" t="s">
        <v>1409</v>
      </c>
      <c r="C1416" s="625" t="s">
        <v>7061</v>
      </c>
      <c r="D1416" s="627">
        <v>60.78</v>
      </c>
    </row>
    <row r="1417" spans="1:4" ht="25.5">
      <c r="A1417" s="625">
        <v>4204</v>
      </c>
      <c r="B1417" s="626" t="s">
        <v>1410</v>
      </c>
      <c r="C1417" s="625" t="s">
        <v>7061</v>
      </c>
      <c r="D1417" s="627">
        <v>22.77</v>
      </c>
    </row>
    <row r="1418" spans="1:4" ht="25.5">
      <c r="A1418" s="625">
        <v>4205</v>
      </c>
      <c r="B1418" s="626" t="s">
        <v>1411</v>
      </c>
      <c r="C1418" s="625" t="s">
        <v>7061</v>
      </c>
      <c r="D1418" s="627">
        <v>15.09</v>
      </c>
    </row>
    <row r="1419" spans="1:4" ht="25.5">
      <c r="A1419" s="625">
        <v>4206</v>
      </c>
      <c r="B1419" s="626" t="s">
        <v>1412</v>
      </c>
      <c r="C1419" s="625" t="s">
        <v>7061</v>
      </c>
      <c r="D1419" s="627">
        <v>11.79</v>
      </c>
    </row>
    <row r="1420" spans="1:4" ht="25.5">
      <c r="A1420" s="625">
        <v>4207</v>
      </c>
      <c r="B1420" s="626" t="s">
        <v>1413</v>
      </c>
      <c r="C1420" s="625" t="s">
        <v>7061</v>
      </c>
      <c r="D1420" s="627">
        <v>12.14</v>
      </c>
    </row>
    <row r="1421" spans="1:4" ht="25.5">
      <c r="A1421" s="625">
        <v>4208</v>
      </c>
      <c r="B1421" s="626" t="s">
        <v>1414</v>
      </c>
      <c r="C1421" s="625" t="s">
        <v>7061</v>
      </c>
      <c r="D1421" s="627">
        <v>27.2</v>
      </c>
    </row>
    <row r="1422" spans="1:4" ht="25.5">
      <c r="A1422" s="625">
        <v>4209</v>
      </c>
      <c r="B1422" s="626" t="s">
        <v>1415</v>
      </c>
      <c r="C1422" s="625" t="s">
        <v>7061</v>
      </c>
      <c r="D1422" s="627">
        <v>11.43</v>
      </c>
    </row>
    <row r="1423" spans="1:4">
      <c r="A1423" s="625">
        <v>4210</v>
      </c>
      <c r="B1423" s="626" t="s">
        <v>1416</v>
      </c>
      <c r="C1423" s="625" t="s">
        <v>7061</v>
      </c>
      <c r="D1423" s="627">
        <v>0.56999999999999995</v>
      </c>
    </row>
    <row r="1424" spans="1:4">
      <c r="A1424" s="625">
        <v>4211</v>
      </c>
      <c r="B1424" s="626" t="s">
        <v>1417</v>
      </c>
      <c r="C1424" s="625" t="s">
        <v>7061</v>
      </c>
      <c r="D1424" s="627">
        <v>0.85</v>
      </c>
    </row>
    <row r="1425" spans="1:4">
      <c r="A1425" s="625">
        <v>4212</v>
      </c>
      <c r="B1425" s="626" t="s">
        <v>1418</v>
      </c>
      <c r="C1425" s="625" t="s">
        <v>7061</v>
      </c>
      <c r="D1425" s="627">
        <v>1.5</v>
      </c>
    </row>
    <row r="1426" spans="1:4">
      <c r="A1426" s="625">
        <v>4213</v>
      </c>
      <c r="B1426" s="626" t="s">
        <v>1419</v>
      </c>
      <c r="C1426" s="625" t="s">
        <v>7061</v>
      </c>
      <c r="D1426" s="627">
        <v>8.15</v>
      </c>
    </row>
    <row r="1427" spans="1:4" ht="25.5">
      <c r="A1427" s="625">
        <v>4214</v>
      </c>
      <c r="B1427" s="626" t="s">
        <v>1420</v>
      </c>
      <c r="C1427" s="625" t="s">
        <v>7061</v>
      </c>
      <c r="D1427" s="627">
        <v>4.51</v>
      </c>
    </row>
    <row r="1428" spans="1:4" ht="25.5">
      <c r="A1428" s="625">
        <v>4215</v>
      </c>
      <c r="B1428" s="626" t="s">
        <v>1421</v>
      </c>
      <c r="C1428" s="625" t="s">
        <v>7061</v>
      </c>
      <c r="D1428" s="627">
        <v>3.74</v>
      </c>
    </row>
    <row r="1429" spans="1:4">
      <c r="A1429" s="625">
        <v>4221</v>
      </c>
      <c r="B1429" s="626" t="s">
        <v>1422</v>
      </c>
      <c r="C1429" s="625" t="s">
        <v>7060</v>
      </c>
      <c r="D1429" s="627">
        <v>3.64</v>
      </c>
    </row>
    <row r="1430" spans="1:4">
      <c r="A1430" s="625">
        <v>4222</v>
      </c>
      <c r="B1430" s="626" t="s">
        <v>1423</v>
      </c>
      <c r="C1430" s="625" t="s">
        <v>7060</v>
      </c>
      <c r="D1430" s="627">
        <v>4.0599999999999996</v>
      </c>
    </row>
    <row r="1431" spans="1:4">
      <c r="A1431" s="625">
        <v>4223</v>
      </c>
      <c r="B1431" s="626" t="s">
        <v>1424</v>
      </c>
      <c r="C1431" s="625" t="s">
        <v>7060</v>
      </c>
      <c r="D1431" s="627">
        <v>2.41</v>
      </c>
    </row>
    <row r="1432" spans="1:4">
      <c r="A1432" s="625">
        <v>4224</v>
      </c>
      <c r="B1432" s="626" t="s">
        <v>1425</v>
      </c>
      <c r="C1432" s="625" t="s">
        <v>7060</v>
      </c>
      <c r="D1432" s="627">
        <v>11.53</v>
      </c>
    </row>
    <row r="1433" spans="1:4">
      <c r="A1433" s="625">
        <v>4226</v>
      </c>
      <c r="B1433" s="626" t="s">
        <v>1426</v>
      </c>
      <c r="C1433" s="625" t="s">
        <v>7058</v>
      </c>
      <c r="D1433" s="627">
        <v>7.13</v>
      </c>
    </row>
    <row r="1434" spans="1:4" ht="38.25">
      <c r="A1434" s="625">
        <v>4227</v>
      </c>
      <c r="B1434" s="626" t="s">
        <v>1427</v>
      </c>
      <c r="C1434" s="625" t="s">
        <v>7060</v>
      </c>
      <c r="D1434" s="627">
        <v>11.25</v>
      </c>
    </row>
    <row r="1435" spans="1:4">
      <c r="A1435" s="625">
        <v>4229</v>
      </c>
      <c r="B1435" s="626" t="s">
        <v>1428</v>
      </c>
      <c r="C1435" s="625" t="s">
        <v>7058</v>
      </c>
      <c r="D1435" s="627">
        <v>16.510000000000002</v>
      </c>
    </row>
    <row r="1436" spans="1:4">
      <c r="A1436" s="625">
        <v>4230</v>
      </c>
      <c r="B1436" s="626" t="s">
        <v>1429</v>
      </c>
      <c r="C1436" s="625" t="s">
        <v>7064</v>
      </c>
      <c r="D1436" s="627">
        <v>10.62</v>
      </c>
    </row>
    <row r="1437" spans="1:4" ht="25.5">
      <c r="A1437" s="625">
        <v>4233</v>
      </c>
      <c r="B1437" s="626" t="s">
        <v>1430</v>
      </c>
      <c r="C1437" s="625" t="s">
        <v>7064</v>
      </c>
      <c r="D1437" s="627">
        <v>10.74</v>
      </c>
    </row>
    <row r="1438" spans="1:4">
      <c r="A1438" s="625">
        <v>4234</v>
      </c>
      <c r="B1438" s="626" t="s">
        <v>1431</v>
      </c>
      <c r="C1438" s="625" t="s">
        <v>7064</v>
      </c>
      <c r="D1438" s="627">
        <v>12.68</v>
      </c>
    </row>
    <row r="1439" spans="1:4" ht="25.5">
      <c r="A1439" s="625">
        <v>4235</v>
      </c>
      <c r="B1439" s="626" t="s">
        <v>1432</v>
      </c>
      <c r="C1439" s="625" t="s">
        <v>7064</v>
      </c>
      <c r="D1439" s="627">
        <v>7.19</v>
      </c>
    </row>
    <row r="1440" spans="1:4">
      <c r="A1440" s="625">
        <v>4237</v>
      </c>
      <c r="B1440" s="626" t="s">
        <v>1433</v>
      </c>
      <c r="C1440" s="625" t="s">
        <v>7064</v>
      </c>
      <c r="D1440" s="627">
        <v>11.21</v>
      </c>
    </row>
    <row r="1441" spans="1:4">
      <c r="A1441" s="625">
        <v>4238</v>
      </c>
      <c r="B1441" s="626" t="s">
        <v>1434</v>
      </c>
      <c r="C1441" s="625" t="s">
        <v>7064</v>
      </c>
      <c r="D1441" s="627">
        <v>10.27</v>
      </c>
    </row>
    <row r="1442" spans="1:4">
      <c r="A1442" s="625">
        <v>4239</v>
      </c>
      <c r="B1442" s="626" t="s">
        <v>1435</v>
      </c>
      <c r="C1442" s="625" t="s">
        <v>7064</v>
      </c>
      <c r="D1442" s="627">
        <v>16.649999999999999</v>
      </c>
    </row>
    <row r="1443" spans="1:4">
      <c r="A1443" s="625">
        <v>4240</v>
      </c>
      <c r="B1443" s="626" t="s">
        <v>1436</v>
      </c>
      <c r="C1443" s="625" t="s">
        <v>7064</v>
      </c>
      <c r="D1443" s="627">
        <v>16.649999999999999</v>
      </c>
    </row>
    <row r="1444" spans="1:4">
      <c r="A1444" s="625">
        <v>4242</v>
      </c>
      <c r="B1444" s="626" t="s">
        <v>1437</v>
      </c>
      <c r="C1444" s="625" t="s">
        <v>7064</v>
      </c>
      <c r="D1444" s="627">
        <v>10.74</v>
      </c>
    </row>
    <row r="1445" spans="1:4">
      <c r="A1445" s="625">
        <v>4243</v>
      </c>
      <c r="B1445" s="626" t="s">
        <v>1438</v>
      </c>
      <c r="C1445" s="625" t="s">
        <v>7064</v>
      </c>
      <c r="D1445" s="627">
        <v>11.34</v>
      </c>
    </row>
    <row r="1446" spans="1:4">
      <c r="A1446" s="625">
        <v>4244</v>
      </c>
      <c r="B1446" s="626" t="s">
        <v>1439</v>
      </c>
      <c r="C1446" s="625" t="s">
        <v>7064</v>
      </c>
      <c r="D1446" s="627">
        <v>12.68</v>
      </c>
    </row>
    <row r="1447" spans="1:4">
      <c r="A1447" s="625">
        <v>4248</v>
      </c>
      <c r="B1447" s="626" t="s">
        <v>1440</v>
      </c>
      <c r="C1447" s="625" t="s">
        <v>7064</v>
      </c>
      <c r="D1447" s="627">
        <v>11.91</v>
      </c>
    </row>
    <row r="1448" spans="1:4" ht="25.5">
      <c r="A1448" s="625">
        <v>4250</v>
      </c>
      <c r="B1448" s="626" t="s">
        <v>1441</v>
      </c>
      <c r="C1448" s="625" t="s">
        <v>7064</v>
      </c>
      <c r="D1448" s="627">
        <v>6.89</v>
      </c>
    </row>
    <row r="1449" spans="1:4">
      <c r="A1449" s="625">
        <v>4251</v>
      </c>
      <c r="B1449" s="626" t="s">
        <v>1442</v>
      </c>
      <c r="C1449" s="625" t="s">
        <v>7064</v>
      </c>
      <c r="D1449" s="627">
        <v>6.83</v>
      </c>
    </row>
    <row r="1450" spans="1:4">
      <c r="A1450" s="625">
        <v>4252</v>
      </c>
      <c r="B1450" s="626" t="s">
        <v>1443</v>
      </c>
      <c r="C1450" s="625" t="s">
        <v>7064</v>
      </c>
      <c r="D1450" s="627">
        <v>8.08</v>
      </c>
    </row>
    <row r="1451" spans="1:4">
      <c r="A1451" s="625">
        <v>4253</v>
      </c>
      <c r="B1451" s="626" t="s">
        <v>1444</v>
      </c>
      <c r="C1451" s="625" t="s">
        <v>7064</v>
      </c>
      <c r="D1451" s="627">
        <v>6.36</v>
      </c>
    </row>
    <row r="1452" spans="1:4">
      <c r="A1452" s="625">
        <v>4254</v>
      </c>
      <c r="B1452" s="626" t="s">
        <v>1445</v>
      </c>
      <c r="C1452" s="625" t="s">
        <v>7064</v>
      </c>
      <c r="D1452" s="627">
        <v>14.68</v>
      </c>
    </row>
    <row r="1453" spans="1:4">
      <c r="A1453" s="625">
        <v>4257</v>
      </c>
      <c r="B1453" s="626" t="s">
        <v>1446</v>
      </c>
      <c r="C1453" s="625" t="s">
        <v>7064</v>
      </c>
      <c r="D1453" s="627">
        <v>6.4</v>
      </c>
    </row>
    <row r="1454" spans="1:4" ht="38.25">
      <c r="A1454" s="625">
        <v>4262</v>
      </c>
      <c r="B1454" s="626" t="s">
        <v>1447</v>
      </c>
      <c r="C1454" s="625" t="s">
        <v>7061</v>
      </c>
      <c r="D1454" s="628">
        <v>240000</v>
      </c>
    </row>
    <row r="1455" spans="1:4" ht="38.25">
      <c r="A1455" s="625">
        <v>4263</v>
      </c>
      <c r="B1455" s="626" t="s">
        <v>1448</v>
      </c>
      <c r="C1455" s="625" t="s">
        <v>7061</v>
      </c>
      <c r="D1455" s="628">
        <v>332799.98</v>
      </c>
    </row>
    <row r="1456" spans="1:4" ht="25.5">
      <c r="A1456" s="625">
        <v>4272</v>
      </c>
      <c r="B1456" s="626" t="s">
        <v>1449</v>
      </c>
      <c r="C1456" s="625" t="s">
        <v>7061</v>
      </c>
      <c r="D1456" s="627">
        <v>70.42</v>
      </c>
    </row>
    <row r="1457" spans="1:4" ht="25.5">
      <c r="A1457" s="625">
        <v>4273</v>
      </c>
      <c r="B1457" s="626" t="s">
        <v>1450</v>
      </c>
      <c r="C1457" s="625" t="s">
        <v>7061</v>
      </c>
      <c r="D1457" s="627">
        <v>345.3</v>
      </c>
    </row>
    <row r="1458" spans="1:4" ht="51">
      <c r="A1458" s="625">
        <v>4274</v>
      </c>
      <c r="B1458" s="626" t="s">
        <v>1451</v>
      </c>
      <c r="C1458" s="625" t="s">
        <v>7061</v>
      </c>
      <c r="D1458" s="627">
        <v>80.069999999999993</v>
      </c>
    </row>
    <row r="1459" spans="1:4" ht="25.5">
      <c r="A1459" s="625">
        <v>4276</v>
      </c>
      <c r="B1459" s="626" t="s">
        <v>1452</v>
      </c>
      <c r="C1459" s="625" t="s">
        <v>7061</v>
      </c>
      <c r="D1459" s="627">
        <v>207.86</v>
      </c>
    </row>
    <row r="1460" spans="1:4" ht="38.25">
      <c r="A1460" s="625">
        <v>4299</v>
      </c>
      <c r="B1460" s="626" t="s">
        <v>1453</v>
      </c>
      <c r="C1460" s="625" t="s">
        <v>7061</v>
      </c>
      <c r="D1460" s="627">
        <v>0.74</v>
      </c>
    </row>
    <row r="1461" spans="1:4" ht="38.25">
      <c r="A1461" s="625">
        <v>4300</v>
      </c>
      <c r="B1461" s="626" t="s">
        <v>1454</v>
      </c>
      <c r="C1461" s="625" t="s">
        <v>7061</v>
      </c>
      <c r="D1461" s="627">
        <v>0.5</v>
      </c>
    </row>
    <row r="1462" spans="1:4" ht="38.25">
      <c r="A1462" s="625">
        <v>4301</v>
      </c>
      <c r="B1462" s="626" t="s">
        <v>1455</v>
      </c>
      <c r="C1462" s="625" t="s">
        <v>7061</v>
      </c>
      <c r="D1462" s="627">
        <v>0.61</v>
      </c>
    </row>
    <row r="1463" spans="1:4" ht="38.25">
      <c r="A1463" s="625">
        <v>4302</v>
      </c>
      <c r="B1463" s="626" t="s">
        <v>1456</v>
      </c>
      <c r="C1463" s="625" t="s">
        <v>7061</v>
      </c>
      <c r="D1463" s="627">
        <v>2.11</v>
      </c>
    </row>
    <row r="1464" spans="1:4" ht="38.25">
      <c r="A1464" s="625">
        <v>4304</v>
      </c>
      <c r="B1464" s="626" t="s">
        <v>1457</v>
      </c>
      <c r="C1464" s="625" t="s">
        <v>7061</v>
      </c>
      <c r="D1464" s="627">
        <v>1.01</v>
      </c>
    </row>
    <row r="1465" spans="1:4" ht="38.25">
      <c r="A1465" s="625">
        <v>4305</v>
      </c>
      <c r="B1465" s="626" t="s">
        <v>1458</v>
      </c>
      <c r="C1465" s="625" t="s">
        <v>7061</v>
      </c>
      <c r="D1465" s="627">
        <v>1.17</v>
      </c>
    </row>
    <row r="1466" spans="1:4" ht="38.25">
      <c r="A1466" s="625">
        <v>4306</v>
      </c>
      <c r="B1466" s="626" t="s">
        <v>1459</v>
      </c>
      <c r="C1466" s="625" t="s">
        <v>7061</v>
      </c>
      <c r="D1466" s="627">
        <v>1.36</v>
      </c>
    </row>
    <row r="1467" spans="1:4" ht="25.5">
      <c r="A1467" s="625">
        <v>4307</v>
      </c>
      <c r="B1467" s="626" t="s">
        <v>1460</v>
      </c>
      <c r="C1467" s="625" t="s">
        <v>7061</v>
      </c>
      <c r="D1467" s="627">
        <v>6.93</v>
      </c>
    </row>
    <row r="1468" spans="1:4" ht="38.25">
      <c r="A1468" s="625">
        <v>4308</v>
      </c>
      <c r="B1468" s="626" t="s">
        <v>1461</v>
      </c>
      <c r="C1468" s="625" t="s">
        <v>7061</v>
      </c>
      <c r="D1468" s="627">
        <v>2.81</v>
      </c>
    </row>
    <row r="1469" spans="1:4" ht="25.5">
      <c r="A1469" s="625">
        <v>4309</v>
      </c>
      <c r="B1469" s="626" t="s">
        <v>1462</v>
      </c>
      <c r="C1469" s="625" t="s">
        <v>7061</v>
      </c>
      <c r="D1469" s="627">
        <v>4.05</v>
      </c>
    </row>
    <row r="1470" spans="1:4" ht="38.25">
      <c r="A1470" s="625">
        <v>4310</v>
      </c>
      <c r="B1470" s="626" t="s">
        <v>1463</v>
      </c>
      <c r="C1470" s="625" t="s">
        <v>7061</v>
      </c>
      <c r="D1470" s="627">
        <v>1.66</v>
      </c>
    </row>
    <row r="1471" spans="1:4" ht="25.5">
      <c r="A1471" s="625">
        <v>4311</v>
      </c>
      <c r="B1471" s="626" t="s">
        <v>1464</v>
      </c>
      <c r="C1471" s="625" t="s">
        <v>7061</v>
      </c>
      <c r="D1471" s="627">
        <v>1.17</v>
      </c>
    </row>
    <row r="1472" spans="1:4" ht="38.25">
      <c r="A1472" s="625">
        <v>4312</v>
      </c>
      <c r="B1472" s="626" t="s">
        <v>1465</v>
      </c>
      <c r="C1472" s="625" t="s">
        <v>7061</v>
      </c>
      <c r="D1472" s="627">
        <v>1.64</v>
      </c>
    </row>
    <row r="1473" spans="1:4" ht="51">
      <c r="A1473" s="625">
        <v>4313</v>
      </c>
      <c r="B1473" s="626" t="s">
        <v>1466</v>
      </c>
      <c r="C1473" s="625" t="s">
        <v>7087</v>
      </c>
      <c r="D1473" s="627">
        <v>1.51</v>
      </c>
    </row>
    <row r="1474" spans="1:4" ht="51">
      <c r="A1474" s="625">
        <v>4314</v>
      </c>
      <c r="B1474" s="626" t="s">
        <v>1467</v>
      </c>
      <c r="C1474" s="625" t="s">
        <v>7087</v>
      </c>
      <c r="D1474" s="627">
        <v>2.02</v>
      </c>
    </row>
    <row r="1475" spans="1:4" ht="51">
      <c r="A1475" s="625">
        <v>4315</v>
      </c>
      <c r="B1475" s="626" t="s">
        <v>1468</v>
      </c>
      <c r="C1475" s="625" t="s">
        <v>7061</v>
      </c>
      <c r="D1475" s="627">
        <v>1.2</v>
      </c>
    </row>
    <row r="1476" spans="1:4" ht="51">
      <c r="A1476" s="625">
        <v>4316</v>
      </c>
      <c r="B1476" s="626" t="s">
        <v>1469</v>
      </c>
      <c r="C1476" s="625" t="s">
        <v>7061</v>
      </c>
      <c r="D1476" s="627">
        <v>1.05</v>
      </c>
    </row>
    <row r="1477" spans="1:4" ht="51">
      <c r="A1477" s="625">
        <v>4317</v>
      </c>
      <c r="B1477" s="626" t="s">
        <v>1470</v>
      </c>
      <c r="C1477" s="625" t="s">
        <v>7061</v>
      </c>
      <c r="D1477" s="627">
        <v>1.72</v>
      </c>
    </row>
    <row r="1478" spans="1:4" ht="38.25">
      <c r="A1478" s="625">
        <v>4318</v>
      </c>
      <c r="B1478" s="626" t="s">
        <v>1471</v>
      </c>
      <c r="C1478" s="625" t="s">
        <v>7061</v>
      </c>
      <c r="D1478" s="627">
        <v>0.91</v>
      </c>
    </row>
    <row r="1479" spans="1:4" ht="25.5">
      <c r="A1479" s="625">
        <v>4319</v>
      </c>
      <c r="B1479" s="626" t="s">
        <v>1472</v>
      </c>
      <c r="C1479" s="625" t="s">
        <v>7061</v>
      </c>
      <c r="D1479" s="627">
        <v>0.95</v>
      </c>
    </row>
    <row r="1480" spans="1:4" ht="38.25">
      <c r="A1480" s="625">
        <v>4320</v>
      </c>
      <c r="B1480" s="626" t="s">
        <v>1473</v>
      </c>
      <c r="C1480" s="625" t="s">
        <v>7061</v>
      </c>
      <c r="D1480" s="627">
        <v>1.86</v>
      </c>
    </row>
    <row r="1481" spans="1:4" ht="38.25">
      <c r="A1481" s="625">
        <v>4329</v>
      </c>
      <c r="B1481" s="626" t="s">
        <v>1474</v>
      </c>
      <c r="C1481" s="625" t="s">
        <v>7061</v>
      </c>
      <c r="D1481" s="627">
        <v>0.95</v>
      </c>
    </row>
    <row r="1482" spans="1:4">
      <c r="A1482" s="625">
        <v>4330</v>
      </c>
      <c r="B1482" s="626" t="s">
        <v>1475</v>
      </c>
      <c r="C1482" s="625" t="s">
        <v>7061</v>
      </c>
      <c r="D1482" s="627">
        <v>0.06</v>
      </c>
    </row>
    <row r="1483" spans="1:4" ht="25.5">
      <c r="A1483" s="625">
        <v>4331</v>
      </c>
      <c r="B1483" s="626" t="s">
        <v>1476</v>
      </c>
      <c r="C1483" s="625" t="s">
        <v>7061</v>
      </c>
      <c r="D1483" s="627">
        <v>1.8</v>
      </c>
    </row>
    <row r="1484" spans="1:4" ht="25.5">
      <c r="A1484" s="625">
        <v>4332</v>
      </c>
      <c r="B1484" s="626" t="s">
        <v>1477</v>
      </c>
      <c r="C1484" s="625" t="s">
        <v>7061</v>
      </c>
      <c r="D1484" s="627">
        <v>0.47</v>
      </c>
    </row>
    <row r="1485" spans="1:4" ht="38.25">
      <c r="A1485" s="625">
        <v>4333</v>
      </c>
      <c r="B1485" s="626" t="s">
        <v>6921</v>
      </c>
      <c r="C1485" s="625" t="s">
        <v>7061</v>
      </c>
      <c r="D1485" s="627">
        <v>0.11</v>
      </c>
    </row>
    <row r="1486" spans="1:4" ht="38.25">
      <c r="A1486" s="625">
        <v>4334</v>
      </c>
      <c r="B1486" s="626" t="s">
        <v>1478</v>
      </c>
      <c r="C1486" s="625" t="s">
        <v>7061</v>
      </c>
      <c r="D1486" s="627">
        <v>8.2899999999999991</v>
      </c>
    </row>
    <row r="1487" spans="1:4" ht="38.25">
      <c r="A1487" s="625">
        <v>4335</v>
      </c>
      <c r="B1487" s="626" t="s">
        <v>1479</v>
      </c>
      <c r="C1487" s="625" t="s">
        <v>7061</v>
      </c>
      <c r="D1487" s="627">
        <v>6.04</v>
      </c>
    </row>
    <row r="1488" spans="1:4" ht="38.25">
      <c r="A1488" s="625">
        <v>4336</v>
      </c>
      <c r="B1488" s="626" t="s">
        <v>1480</v>
      </c>
      <c r="C1488" s="625" t="s">
        <v>7061</v>
      </c>
      <c r="D1488" s="627">
        <v>2.2999999999999998</v>
      </c>
    </row>
    <row r="1489" spans="1:4">
      <c r="A1489" s="625">
        <v>4337</v>
      </c>
      <c r="B1489" s="626" t="s">
        <v>1481</v>
      </c>
      <c r="C1489" s="625" t="s">
        <v>7061</v>
      </c>
      <c r="D1489" s="627">
        <v>1.1200000000000001</v>
      </c>
    </row>
    <row r="1490" spans="1:4">
      <c r="A1490" s="625">
        <v>4339</v>
      </c>
      <c r="B1490" s="626" t="s">
        <v>1482</v>
      </c>
      <c r="C1490" s="625" t="s">
        <v>7061</v>
      </c>
      <c r="D1490" s="627">
        <v>0.23</v>
      </c>
    </row>
    <row r="1491" spans="1:4">
      <c r="A1491" s="625">
        <v>4340</v>
      </c>
      <c r="B1491" s="626" t="s">
        <v>1483</v>
      </c>
      <c r="C1491" s="625" t="s">
        <v>7061</v>
      </c>
      <c r="D1491" s="627">
        <v>0.52</v>
      </c>
    </row>
    <row r="1492" spans="1:4">
      <c r="A1492" s="625">
        <v>4341</v>
      </c>
      <c r="B1492" s="626" t="s">
        <v>1484</v>
      </c>
      <c r="C1492" s="625" t="s">
        <v>7061</v>
      </c>
      <c r="D1492" s="627">
        <v>0.44</v>
      </c>
    </row>
    <row r="1493" spans="1:4">
      <c r="A1493" s="625">
        <v>4342</v>
      </c>
      <c r="B1493" s="626" t="s">
        <v>1485</v>
      </c>
      <c r="C1493" s="625" t="s">
        <v>7061</v>
      </c>
      <c r="D1493" s="627">
        <v>0.09</v>
      </c>
    </row>
    <row r="1494" spans="1:4" ht="25.5">
      <c r="A1494" s="625">
        <v>4343</v>
      </c>
      <c r="B1494" s="626" t="s">
        <v>1486</v>
      </c>
      <c r="C1494" s="625" t="s">
        <v>7061</v>
      </c>
      <c r="D1494" s="627">
        <v>2.04</v>
      </c>
    </row>
    <row r="1495" spans="1:4" ht="51">
      <c r="A1495" s="625">
        <v>4344</v>
      </c>
      <c r="B1495" s="626" t="s">
        <v>1487</v>
      </c>
      <c r="C1495" s="625" t="s">
        <v>7061</v>
      </c>
      <c r="D1495" s="627">
        <v>9</v>
      </c>
    </row>
    <row r="1496" spans="1:4" ht="38.25">
      <c r="A1496" s="625">
        <v>4346</v>
      </c>
      <c r="B1496" s="626" t="s">
        <v>1488</v>
      </c>
      <c r="C1496" s="625" t="s">
        <v>7061</v>
      </c>
      <c r="D1496" s="627">
        <v>4.45</v>
      </c>
    </row>
    <row r="1497" spans="1:4" ht="51">
      <c r="A1497" s="625">
        <v>4350</v>
      </c>
      <c r="B1497" s="626" t="s">
        <v>1489</v>
      </c>
      <c r="C1497" s="625" t="s">
        <v>7061</v>
      </c>
      <c r="D1497" s="627">
        <v>0.28000000000000003</v>
      </c>
    </row>
    <row r="1498" spans="1:4" ht="51">
      <c r="A1498" s="625">
        <v>4351</v>
      </c>
      <c r="B1498" s="626" t="s">
        <v>6216</v>
      </c>
      <c r="C1498" s="625" t="s">
        <v>7061</v>
      </c>
      <c r="D1498" s="627">
        <v>7.31</v>
      </c>
    </row>
    <row r="1499" spans="1:4" ht="38.25">
      <c r="A1499" s="625">
        <v>4354</v>
      </c>
      <c r="B1499" s="626" t="s">
        <v>6217</v>
      </c>
      <c r="C1499" s="625" t="s">
        <v>7061</v>
      </c>
      <c r="D1499" s="627">
        <v>20.65</v>
      </c>
    </row>
    <row r="1500" spans="1:4" ht="38.25">
      <c r="A1500" s="625">
        <v>4356</v>
      </c>
      <c r="B1500" s="626" t="s">
        <v>1490</v>
      </c>
      <c r="C1500" s="625" t="s">
        <v>7061</v>
      </c>
      <c r="D1500" s="627">
        <v>0.11</v>
      </c>
    </row>
    <row r="1501" spans="1:4" ht="38.25">
      <c r="A1501" s="625">
        <v>4358</v>
      </c>
      <c r="B1501" s="626" t="s">
        <v>1491</v>
      </c>
      <c r="C1501" s="625" t="s">
        <v>7061</v>
      </c>
      <c r="D1501" s="627">
        <v>0.89</v>
      </c>
    </row>
    <row r="1502" spans="1:4">
      <c r="A1502" s="625">
        <v>4374</v>
      </c>
      <c r="B1502" s="626" t="s">
        <v>1492</v>
      </c>
      <c r="C1502" s="625" t="s">
        <v>7061</v>
      </c>
      <c r="D1502" s="627">
        <v>0.37</v>
      </c>
    </row>
    <row r="1503" spans="1:4">
      <c r="A1503" s="625">
        <v>4375</v>
      </c>
      <c r="B1503" s="626" t="s">
        <v>1493</v>
      </c>
      <c r="C1503" s="625" t="s">
        <v>7061</v>
      </c>
      <c r="D1503" s="627">
        <v>0.1</v>
      </c>
    </row>
    <row r="1504" spans="1:4">
      <c r="A1504" s="625">
        <v>4376</v>
      </c>
      <c r="B1504" s="626" t="s">
        <v>1494</v>
      </c>
      <c r="C1504" s="625" t="s">
        <v>7061</v>
      </c>
      <c r="D1504" s="627">
        <v>0.19</v>
      </c>
    </row>
    <row r="1505" spans="1:4" ht="38.25">
      <c r="A1505" s="625">
        <v>4377</v>
      </c>
      <c r="B1505" s="626" t="s">
        <v>1495</v>
      </c>
      <c r="C1505" s="625" t="s">
        <v>7061</v>
      </c>
      <c r="D1505" s="627">
        <v>0.08</v>
      </c>
    </row>
    <row r="1506" spans="1:4" ht="38.25">
      <c r="A1506" s="625">
        <v>4379</v>
      </c>
      <c r="B1506" s="626" t="s">
        <v>1496</v>
      </c>
      <c r="C1506" s="625" t="s">
        <v>7061</v>
      </c>
      <c r="D1506" s="627">
        <v>0.02</v>
      </c>
    </row>
    <row r="1507" spans="1:4" ht="25.5">
      <c r="A1507" s="625">
        <v>4380</v>
      </c>
      <c r="B1507" s="626" t="s">
        <v>1497</v>
      </c>
      <c r="C1507" s="625" t="s">
        <v>7061</v>
      </c>
      <c r="D1507" s="627">
        <v>0.78</v>
      </c>
    </row>
    <row r="1508" spans="1:4" ht="38.25">
      <c r="A1508" s="625">
        <v>4382</v>
      </c>
      <c r="B1508" s="626" t="s">
        <v>1498</v>
      </c>
      <c r="C1508" s="625" t="s">
        <v>7061</v>
      </c>
      <c r="D1508" s="627">
        <v>0.49</v>
      </c>
    </row>
    <row r="1509" spans="1:4" ht="51">
      <c r="A1509" s="625">
        <v>4383</v>
      </c>
      <c r="B1509" s="626" t="s">
        <v>7124</v>
      </c>
      <c r="C1509" s="625" t="s">
        <v>7061</v>
      </c>
      <c r="D1509" s="627">
        <v>8.59</v>
      </c>
    </row>
    <row r="1510" spans="1:4" ht="51">
      <c r="A1510" s="625">
        <v>4384</v>
      </c>
      <c r="B1510" s="626" t="s">
        <v>1499</v>
      </c>
      <c r="C1510" s="625" t="s">
        <v>7061</v>
      </c>
      <c r="D1510" s="627">
        <v>9.8699999999999992</v>
      </c>
    </row>
    <row r="1511" spans="1:4" ht="38.25">
      <c r="A1511" s="625">
        <v>4385</v>
      </c>
      <c r="B1511" s="626" t="s">
        <v>1500</v>
      </c>
      <c r="C1511" s="625" t="s">
        <v>7125</v>
      </c>
      <c r="D1511" s="628">
        <v>1320</v>
      </c>
    </row>
    <row r="1512" spans="1:4" ht="38.25">
      <c r="A1512" s="625">
        <v>4386</v>
      </c>
      <c r="B1512" s="626" t="s">
        <v>1500</v>
      </c>
      <c r="C1512" s="625" t="s">
        <v>7066</v>
      </c>
      <c r="D1512" s="627">
        <v>55.81</v>
      </c>
    </row>
    <row r="1513" spans="1:4" ht="38.25">
      <c r="A1513" s="625">
        <v>4396</v>
      </c>
      <c r="B1513" s="626" t="s">
        <v>1502</v>
      </c>
      <c r="C1513" s="625" t="s">
        <v>7066</v>
      </c>
      <c r="D1513" s="627">
        <v>111.72</v>
      </c>
    </row>
    <row r="1514" spans="1:4" ht="38.25">
      <c r="A1514" s="625">
        <v>4397</v>
      </c>
      <c r="B1514" s="626" t="s">
        <v>1503</v>
      </c>
      <c r="C1514" s="625" t="s">
        <v>7066</v>
      </c>
      <c r="D1514" s="627">
        <v>181.16</v>
      </c>
    </row>
    <row r="1515" spans="1:4" ht="38.25">
      <c r="A1515" s="625">
        <v>4400</v>
      </c>
      <c r="B1515" s="626" t="s">
        <v>1504</v>
      </c>
      <c r="C1515" s="625" t="s">
        <v>7065</v>
      </c>
      <c r="D1515" s="627">
        <v>6.45</v>
      </c>
    </row>
    <row r="1516" spans="1:4" ht="38.25">
      <c r="A1516" s="625">
        <v>4408</v>
      </c>
      <c r="B1516" s="626" t="s">
        <v>1505</v>
      </c>
      <c r="C1516" s="625" t="s">
        <v>7065</v>
      </c>
      <c r="D1516" s="627">
        <v>1.1200000000000001</v>
      </c>
    </row>
    <row r="1517" spans="1:4" ht="38.25">
      <c r="A1517" s="625">
        <v>4412</v>
      </c>
      <c r="B1517" s="626" t="s">
        <v>1506</v>
      </c>
      <c r="C1517" s="625" t="s">
        <v>7065</v>
      </c>
      <c r="D1517" s="627">
        <v>0.83</v>
      </c>
    </row>
    <row r="1518" spans="1:4" ht="38.25">
      <c r="A1518" s="625">
        <v>4415</v>
      </c>
      <c r="B1518" s="626" t="s">
        <v>1507</v>
      </c>
      <c r="C1518" s="625" t="s">
        <v>7065</v>
      </c>
      <c r="D1518" s="627">
        <v>2.25</v>
      </c>
    </row>
    <row r="1519" spans="1:4" ht="38.25">
      <c r="A1519" s="625">
        <v>4417</v>
      </c>
      <c r="B1519" s="626" t="s">
        <v>1508</v>
      </c>
      <c r="C1519" s="625" t="s">
        <v>7065</v>
      </c>
      <c r="D1519" s="627">
        <v>2.69</v>
      </c>
    </row>
    <row r="1520" spans="1:4" ht="38.25">
      <c r="A1520" s="625">
        <v>4425</v>
      </c>
      <c r="B1520" s="626" t="s">
        <v>1509</v>
      </c>
      <c r="C1520" s="625" t="s">
        <v>7065</v>
      </c>
      <c r="D1520" s="627">
        <v>9.9</v>
      </c>
    </row>
    <row r="1521" spans="1:4" ht="38.25">
      <c r="A1521" s="625">
        <v>4430</v>
      </c>
      <c r="B1521" s="626" t="s">
        <v>1510</v>
      </c>
      <c r="C1521" s="625" t="s">
        <v>7065</v>
      </c>
      <c r="D1521" s="627">
        <v>5.1100000000000003</v>
      </c>
    </row>
    <row r="1522" spans="1:4" ht="38.25">
      <c r="A1522" s="625">
        <v>4433</v>
      </c>
      <c r="B1522" s="626" t="s">
        <v>1511</v>
      </c>
      <c r="C1522" s="625" t="s">
        <v>7065</v>
      </c>
      <c r="D1522" s="627">
        <v>6.18</v>
      </c>
    </row>
    <row r="1523" spans="1:4" ht="38.25">
      <c r="A1523" s="625">
        <v>4437</v>
      </c>
      <c r="B1523" s="626" t="s">
        <v>1512</v>
      </c>
      <c r="C1523" s="625" t="s">
        <v>7065</v>
      </c>
      <c r="D1523" s="627">
        <v>29.59</v>
      </c>
    </row>
    <row r="1524" spans="1:4" ht="25.5">
      <c r="A1524" s="625">
        <v>4448</v>
      </c>
      <c r="B1524" s="626" t="s">
        <v>1513</v>
      </c>
      <c r="C1524" s="625" t="s">
        <v>7065</v>
      </c>
      <c r="D1524" s="627">
        <v>7.91</v>
      </c>
    </row>
    <row r="1525" spans="1:4" ht="38.25">
      <c r="A1525" s="625">
        <v>4460</v>
      </c>
      <c r="B1525" s="626" t="s">
        <v>1514</v>
      </c>
      <c r="C1525" s="625" t="s">
        <v>7065</v>
      </c>
      <c r="D1525" s="627">
        <v>4.68</v>
      </c>
    </row>
    <row r="1526" spans="1:4" ht="38.25">
      <c r="A1526" s="625">
        <v>4465</v>
      </c>
      <c r="B1526" s="626" t="s">
        <v>1515</v>
      </c>
      <c r="C1526" s="625" t="s">
        <v>7065</v>
      </c>
      <c r="D1526" s="627">
        <v>24.75</v>
      </c>
    </row>
    <row r="1527" spans="1:4" ht="38.25">
      <c r="A1527" s="625">
        <v>4470</v>
      </c>
      <c r="B1527" s="626" t="s">
        <v>1516</v>
      </c>
      <c r="C1527" s="625" t="s">
        <v>7065</v>
      </c>
      <c r="D1527" s="627">
        <v>40.86</v>
      </c>
    </row>
    <row r="1528" spans="1:4" ht="38.25">
      <c r="A1528" s="625">
        <v>4472</v>
      </c>
      <c r="B1528" s="626" t="s">
        <v>1517</v>
      </c>
      <c r="C1528" s="625" t="s">
        <v>7065</v>
      </c>
      <c r="D1528" s="627">
        <v>13.47</v>
      </c>
    </row>
    <row r="1529" spans="1:4" ht="38.25">
      <c r="A1529" s="625">
        <v>4481</v>
      </c>
      <c r="B1529" s="626" t="s">
        <v>150</v>
      </c>
      <c r="C1529" s="625" t="s">
        <v>7065</v>
      </c>
      <c r="D1529" s="627">
        <v>18.23</v>
      </c>
    </row>
    <row r="1530" spans="1:4" ht="38.25">
      <c r="A1530" s="625">
        <v>4487</v>
      </c>
      <c r="B1530" s="626" t="s">
        <v>1518</v>
      </c>
      <c r="C1530" s="625" t="s">
        <v>7065</v>
      </c>
      <c r="D1530" s="627">
        <v>8.85</v>
      </c>
    </row>
    <row r="1531" spans="1:4" ht="25.5">
      <c r="A1531" s="625">
        <v>4491</v>
      </c>
      <c r="B1531" s="626" t="s">
        <v>1519</v>
      </c>
      <c r="C1531" s="625" t="s">
        <v>7065</v>
      </c>
      <c r="D1531" s="627">
        <v>4.33</v>
      </c>
    </row>
    <row r="1532" spans="1:4" ht="25.5">
      <c r="A1532" s="625">
        <v>4496</v>
      </c>
      <c r="B1532" s="626" t="s">
        <v>1520</v>
      </c>
      <c r="C1532" s="625" t="s">
        <v>7065</v>
      </c>
      <c r="D1532" s="627">
        <v>2.89</v>
      </c>
    </row>
    <row r="1533" spans="1:4" ht="25.5">
      <c r="A1533" s="625">
        <v>4500</v>
      </c>
      <c r="B1533" s="626" t="s">
        <v>1521</v>
      </c>
      <c r="C1533" s="625" t="s">
        <v>7065</v>
      </c>
      <c r="D1533" s="627">
        <v>6.71</v>
      </c>
    </row>
    <row r="1534" spans="1:4" ht="25.5">
      <c r="A1534" s="625">
        <v>4505</v>
      </c>
      <c r="B1534" s="626" t="s">
        <v>1522</v>
      </c>
      <c r="C1534" s="625" t="s">
        <v>7065</v>
      </c>
      <c r="D1534" s="627">
        <v>1.71</v>
      </c>
    </row>
    <row r="1535" spans="1:4" ht="25.5">
      <c r="A1535" s="625">
        <v>4509</v>
      </c>
      <c r="B1535" s="626" t="s">
        <v>1523</v>
      </c>
      <c r="C1535" s="625" t="s">
        <v>7065</v>
      </c>
      <c r="D1535" s="627">
        <v>2.2200000000000002</v>
      </c>
    </row>
    <row r="1536" spans="1:4" ht="25.5">
      <c r="A1536" s="625">
        <v>4512</v>
      </c>
      <c r="B1536" s="626" t="s">
        <v>1524</v>
      </c>
      <c r="C1536" s="625" t="s">
        <v>7065</v>
      </c>
      <c r="D1536" s="627">
        <v>1.36</v>
      </c>
    </row>
    <row r="1537" spans="1:4" ht="25.5">
      <c r="A1537" s="625">
        <v>4513</v>
      </c>
      <c r="B1537" s="626" t="s">
        <v>1525</v>
      </c>
      <c r="C1537" s="625" t="s">
        <v>7065</v>
      </c>
      <c r="D1537" s="627">
        <v>1.87</v>
      </c>
    </row>
    <row r="1538" spans="1:4" ht="25.5">
      <c r="A1538" s="625">
        <v>4517</v>
      </c>
      <c r="B1538" s="626" t="s">
        <v>1526</v>
      </c>
      <c r="C1538" s="625" t="s">
        <v>7065</v>
      </c>
      <c r="D1538" s="627">
        <v>1.3</v>
      </c>
    </row>
    <row r="1539" spans="1:4">
      <c r="A1539" s="625">
        <v>4704</v>
      </c>
      <c r="B1539" s="626" t="s">
        <v>1527</v>
      </c>
      <c r="C1539" s="625" t="s">
        <v>7066</v>
      </c>
      <c r="D1539" s="627">
        <v>22.69</v>
      </c>
    </row>
    <row r="1540" spans="1:4" ht="25.5">
      <c r="A1540" s="625">
        <v>4708</v>
      </c>
      <c r="B1540" s="626" t="s">
        <v>1528</v>
      </c>
      <c r="C1540" s="625" t="s">
        <v>7066</v>
      </c>
      <c r="D1540" s="627">
        <v>91.19</v>
      </c>
    </row>
    <row r="1541" spans="1:4" ht="63.75">
      <c r="A1541" s="625">
        <v>4710</v>
      </c>
      <c r="B1541" s="626" t="s">
        <v>1529</v>
      </c>
      <c r="C1541" s="625" t="s">
        <v>7066</v>
      </c>
      <c r="D1541" s="627">
        <v>142.97</v>
      </c>
    </row>
    <row r="1542" spans="1:4" ht="63.75">
      <c r="A1542" s="625">
        <v>4712</v>
      </c>
      <c r="B1542" s="626" t="s">
        <v>1530</v>
      </c>
      <c r="C1542" s="625" t="s">
        <v>7066</v>
      </c>
      <c r="D1542" s="627">
        <v>44.58</v>
      </c>
    </row>
    <row r="1543" spans="1:4" ht="25.5">
      <c r="A1543" s="625">
        <v>4718</v>
      </c>
      <c r="B1543" s="626" t="s">
        <v>139</v>
      </c>
      <c r="C1543" s="625" t="s">
        <v>7059</v>
      </c>
      <c r="D1543" s="627">
        <v>49.7</v>
      </c>
    </row>
    <row r="1544" spans="1:4" ht="38.25">
      <c r="A1544" s="625">
        <v>4720</v>
      </c>
      <c r="B1544" s="626" t="s">
        <v>1531</v>
      </c>
      <c r="C1544" s="625" t="s">
        <v>7059</v>
      </c>
      <c r="D1544" s="627">
        <v>63.46</v>
      </c>
    </row>
    <row r="1545" spans="1:4" ht="25.5">
      <c r="A1545" s="625">
        <v>4721</v>
      </c>
      <c r="B1545" s="626" t="s">
        <v>1532</v>
      </c>
      <c r="C1545" s="625" t="s">
        <v>7059</v>
      </c>
      <c r="D1545" s="627">
        <v>49.7</v>
      </c>
    </row>
    <row r="1546" spans="1:4" ht="25.5">
      <c r="A1546" s="625">
        <v>4722</v>
      </c>
      <c r="B1546" s="626" t="s">
        <v>1533</v>
      </c>
      <c r="C1546" s="625" t="s">
        <v>7059</v>
      </c>
      <c r="D1546" s="627">
        <v>49.7</v>
      </c>
    </row>
    <row r="1547" spans="1:4" ht="25.5">
      <c r="A1547" s="625">
        <v>4723</v>
      </c>
      <c r="B1547" s="626" t="s">
        <v>170</v>
      </c>
      <c r="C1547" s="625" t="s">
        <v>7059</v>
      </c>
      <c r="D1547" s="627">
        <v>54.22</v>
      </c>
    </row>
    <row r="1548" spans="1:4" ht="25.5">
      <c r="A1548" s="625">
        <v>4727</v>
      </c>
      <c r="B1548" s="626" t="s">
        <v>1534</v>
      </c>
      <c r="C1548" s="625" t="s">
        <v>7059</v>
      </c>
      <c r="D1548" s="627">
        <v>55.72</v>
      </c>
    </row>
    <row r="1549" spans="1:4" ht="25.5">
      <c r="A1549" s="625">
        <v>4729</v>
      </c>
      <c r="B1549" s="626" t="s">
        <v>1535</v>
      </c>
      <c r="C1549" s="625" t="s">
        <v>7059</v>
      </c>
      <c r="D1549" s="627">
        <v>58.03</v>
      </c>
    </row>
    <row r="1550" spans="1:4" ht="38.25">
      <c r="A1550" s="625">
        <v>4730</v>
      </c>
      <c r="B1550" s="626" t="s">
        <v>1536</v>
      </c>
      <c r="C1550" s="625" t="s">
        <v>7059</v>
      </c>
      <c r="D1550" s="627">
        <v>51.96</v>
      </c>
    </row>
    <row r="1551" spans="1:4" ht="25.5">
      <c r="A1551" s="625">
        <v>4734</v>
      </c>
      <c r="B1551" s="626" t="s">
        <v>1537</v>
      </c>
      <c r="C1551" s="625" t="s">
        <v>7059</v>
      </c>
      <c r="D1551" s="627">
        <v>63.59</v>
      </c>
    </row>
    <row r="1552" spans="1:4" ht="25.5">
      <c r="A1552" s="625">
        <v>4741</v>
      </c>
      <c r="B1552" s="626" t="s">
        <v>1538</v>
      </c>
      <c r="C1552" s="625" t="s">
        <v>7059</v>
      </c>
      <c r="D1552" s="627">
        <v>47.44</v>
      </c>
    </row>
    <row r="1553" spans="1:4">
      <c r="A1553" s="625">
        <v>4743</v>
      </c>
      <c r="B1553" s="626" t="s">
        <v>1539</v>
      </c>
      <c r="C1553" s="625" t="s">
        <v>7059</v>
      </c>
      <c r="D1553" s="627">
        <v>23.04</v>
      </c>
    </row>
    <row r="1554" spans="1:4">
      <c r="A1554" s="625">
        <v>4744</v>
      </c>
      <c r="B1554" s="626" t="s">
        <v>1540</v>
      </c>
      <c r="C1554" s="625" t="s">
        <v>7059</v>
      </c>
      <c r="D1554" s="627">
        <v>30.12</v>
      </c>
    </row>
    <row r="1555" spans="1:4">
      <c r="A1555" s="625">
        <v>4745</v>
      </c>
      <c r="B1555" s="626" t="s">
        <v>1541</v>
      </c>
      <c r="C1555" s="625" t="s">
        <v>7059</v>
      </c>
      <c r="D1555" s="627">
        <v>40.35</v>
      </c>
    </row>
    <row r="1556" spans="1:4" ht="38.25">
      <c r="A1556" s="625">
        <v>4746</v>
      </c>
      <c r="B1556" s="626" t="s">
        <v>1542</v>
      </c>
      <c r="C1556" s="625" t="s">
        <v>7059</v>
      </c>
      <c r="D1556" s="627">
        <v>48.19</v>
      </c>
    </row>
    <row r="1557" spans="1:4" ht="38.25">
      <c r="A1557" s="625">
        <v>4748</v>
      </c>
      <c r="B1557" s="626" t="s">
        <v>1543</v>
      </c>
      <c r="C1557" s="625" t="s">
        <v>7059</v>
      </c>
      <c r="D1557" s="627">
        <v>53.77</v>
      </c>
    </row>
    <row r="1558" spans="1:4">
      <c r="A1558" s="625">
        <v>4750</v>
      </c>
      <c r="B1558" s="626" t="s">
        <v>35</v>
      </c>
      <c r="C1558" s="625" t="s">
        <v>7064</v>
      </c>
      <c r="D1558" s="627">
        <v>12.68</v>
      </c>
    </row>
    <row r="1559" spans="1:4">
      <c r="A1559" s="625">
        <v>4751</v>
      </c>
      <c r="B1559" s="626" t="s">
        <v>1544</v>
      </c>
      <c r="C1559" s="625" t="s">
        <v>7064</v>
      </c>
      <c r="D1559" s="627">
        <v>15.31</v>
      </c>
    </row>
    <row r="1560" spans="1:4">
      <c r="A1560" s="625">
        <v>4752</v>
      </c>
      <c r="B1560" s="626" t="s">
        <v>1545</v>
      </c>
      <c r="C1560" s="625" t="s">
        <v>7064</v>
      </c>
      <c r="D1560" s="627">
        <v>13.49</v>
      </c>
    </row>
    <row r="1561" spans="1:4">
      <c r="A1561" s="625">
        <v>4755</v>
      </c>
      <c r="B1561" s="626" t="s">
        <v>1546</v>
      </c>
      <c r="C1561" s="625" t="s">
        <v>7064</v>
      </c>
      <c r="D1561" s="627">
        <v>11.93</v>
      </c>
    </row>
    <row r="1562" spans="1:4">
      <c r="A1562" s="625">
        <v>4757</v>
      </c>
      <c r="B1562" s="626" t="s">
        <v>1547</v>
      </c>
      <c r="C1562" s="625" t="s">
        <v>7064</v>
      </c>
      <c r="D1562" s="627">
        <v>12.68</v>
      </c>
    </row>
    <row r="1563" spans="1:4">
      <c r="A1563" s="625">
        <v>4758</v>
      </c>
      <c r="B1563" s="626" t="s">
        <v>1548</v>
      </c>
      <c r="C1563" s="625" t="s">
        <v>7064</v>
      </c>
      <c r="D1563" s="627">
        <v>11.87</v>
      </c>
    </row>
    <row r="1564" spans="1:4">
      <c r="A1564" s="625">
        <v>4759</v>
      </c>
      <c r="B1564" s="626" t="s">
        <v>1549</v>
      </c>
      <c r="C1564" s="625" t="s">
        <v>7064</v>
      </c>
      <c r="D1564" s="627">
        <v>13.12</v>
      </c>
    </row>
    <row r="1565" spans="1:4">
      <c r="A1565" s="625">
        <v>4760</v>
      </c>
      <c r="B1565" s="626" t="s">
        <v>1550</v>
      </c>
      <c r="C1565" s="625" t="s">
        <v>7064</v>
      </c>
      <c r="D1565" s="627">
        <v>11.53</v>
      </c>
    </row>
    <row r="1566" spans="1:4">
      <c r="A1566" s="625">
        <v>4763</v>
      </c>
      <c r="B1566" s="626" t="s">
        <v>1551</v>
      </c>
      <c r="C1566" s="625" t="s">
        <v>7064</v>
      </c>
      <c r="D1566" s="627">
        <v>10.4</v>
      </c>
    </row>
    <row r="1567" spans="1:4">
      <c r="A1567" s="625">
        <v>4765</v>
      </c>
      <c r="B1567" s="626" t="s">
        <v>1552</v>
      </c>
      <c r="C1567" s="625" t="s">
        <v>7065</v>
      </c>
      <c r="D1567" s="627">
        <v>52.25</v>
      </c>
    </row>
    <row r="1568" spans="1:4">
      <c r="A1568" s="625">
        <v>4766</v>
      </c>
      <c r="B1568" s="626" t="s">
        <v>1553</v>
      </c>
      <c r="C1568" s="625" t="s">
        <v>7058</v>
      </c>
      <c r="D1568" s="627">
        <v>4.16</v>
      </c>
    </row>
    <row r="1569" spans="1:4">
      <c r="A1569" s="625">
        <v>4767</v>
      </c>
      <c r="B1569" s="626" t="s">
        <v>1553</v>
      </c>
      <c r="C1569" s="625" t="s">
        <v>7065</v>
      </c>
      <c r="D1569" s="627">
        <v>90.02</v>
      </c>
    </row>
    <row r="1570" spans="1:4">
      <c r="A1570" s="625">
        <v>4773</v>
      </c>
      <c r="B1570" s="626" t="s">
        <v>1554</v>
      </c>
      <c r="C1570" s="625" t="s">
        <v>7065</v>
      </c>
      <c r="D1570" s="627">
        <v>180.1</v>
      </c>
    </row>
    <row r="1571" spans="1:4">
      <c r="A1571" s="625">
        <v>4774</v>
      </c>
      <c r="B1571" s="626" t="s">
        <v>1555</v>
      </c>
      <c r="C1571" s="625" t="s">
        <v>7058</v>
      </c>
      <c r="D1571" s="627">
        <v>4.16</v>
      </c>
    </row>
    <row r="1572" spans="1:4">
      <c r="A1572" s="625">
        <v>4776</v>
      </c>
      <c r="B1572" s="626" t="s">
        <v>1555</v>
      </c>
      <c r="C1572" s="625" t="s">
        <v>7065</v>
      </c>
      <c r="D1572" s="627">
        <v>279.22000000000003</v>
      </c>
    </row>
    <row r="1573" spans="1:4" ht="25.5">
      <c r="A1573" s="625">
        <v>4777</v>
      </c>
      <c r="B1573" s="626" t="s">
        <v>1556</v>
      </c>
      <c r="C1573" s="625" t="s">
        <v>7058</v>
      </c>
      <c r="D1573" s="627">
        <v>3.11</v>
      </c>
    </row>
    <row r="1574" spans="1:4" ht="25.5">
      <c r="A1574" s="625">
        <v>4778</v>
      </c>
      <c r="B1574" s="626" t="s">
        <v>6218</v>
      </c>
      <c r="C1574" s="625" t="s">
        <v>7064</v>
      </c>
      <c r="D1574" s="627">
        <v>2.25</v>
      </c>
    </row>
    <row r="1575" spans="1:4" ht="25.5">
      <c r="A1575" s="625">
        <v>4780</v>
      </c>
      <c r="B1575" s="626" t="s">
        <v>6219</v>
      </c>
      <c r="C1575" s="625" t="s">
        <v>7064</v>
      </c>
      <c r="D1575" s="627">
        <v>2.4300000000000002</v>
      </c>
    </row>
    <row r="1576" spans="1:4">
      <c r="A1576" s="625">
        <v>4783</v>
      </c>
      <c r="B1576" s="626" t="s">
        <v>1557</v>
      </c>
      <c r="C1576" s="625" t="s">
        <v>7064</v>
      </c>
      <c r="D1576" s="627">
        <v>12.68</v>
      </c>
    </row>
    <row r="1577" spans="1:4">
      <c r="A1577" s="625">
        <v>4785</v>
      </c>
      <c r="B1577" s="626" t="s">
        <v>1558</v>
      </c>
      <c r="C1577" s="625" t="s">
        <v>7064</v>
      </c>
      <c r="D1577" s="627">
        <v>15.1</v>
      </c>
    </row>
    <row r="1578" spans="1:4" ht="38.25">
      <c r="A1578" s="625">
        <v>4786</v>
      </c>
      <c r="B1578" s="626" t="s">
        <v>1559</v>
      </c>
      <c r="C1578" s="625" t="s">
        <v>7066</v>
      </c>
      <c r="D1578" s="627">
        <v>63.5</v>
      </c>
    </row>
    <row r="1579" spans="1:4" ht="38.25">
      <c r="A1579" s="625">
        <v>4790</v>
      </c>
      <c r="B1579" s="626" t="s">
        <v>1560</v>
      </c>
      <c r="C1579" s="625" t="s">
        <v>7066</v>
      </c>
      <c r="D1579" s="627">
        <v>59.79</v>
      </c>
    </row>
    <row r="1580" spans="1:4">
      <c r="A1580" s="625">
        <v>4791</v>
      </c>
      <c r="B1580" s="626" t="s">
        <v>1561</v>
      </c>
      <c r="C1580" s="625" t="s">
        <v>7058</v>
      </c>
      <c r="D1580" s="627">
        <v>13.68</v>
      </c>
    </row>
    <row r="1581" spans="1:4" ht="25.5">
      <c r="A1581" s="625">
        <v>4792</v>
      </c>
      <c r="B1581" s="626" t="s">
        <v>1562</v>
      </c>
      <c r="C1581" s="625" t="s">
        <v>7066</v>
      </c>
      <c r="D1581" s="627">
        <v>99.44</v>
      </c>
    </row>
    <row r="1582" spans="1:4" ht="25.5">
      <c r="A1582" s="625">
        <v>4794</v>
      </c>
      <c r="B1582" s="626" t="s">
        <v>1563</v>
      </c>
      <c r="C1582" s="625" t="s">
        <v>7066</v>
      </c>
      <c r="D1582" s="627">
        <v>211.83</v>
      </c>
    </row>
    <row r="1583" spans="1:4" ht="25.5">
      <c r="A1583" s="625">
        <v>4795</v>
      </c>
      <c r="B1583" s="626" t="s">
        <v>1564</v>
      </c>
      <c r="C1583" s="625" t="s">
        <v>7066</v>
      </c>
      <c r="D1583" s="627">
        <v>206.21</v>
      </c>
    </row>
    <row r="1584" spans="1:4" ht="38.25">
      <c r="A1584" s="625">
        <v>4796</v>
      </c>
      <c r="B1584" s="626" t="s">
        <v>1565</v>
      </c>
      <c r="C1584" s="625" t="s">
        <v>7066</v>
      </c>
      <c r="D1584" s="627">
        <v>128.66999999999999</v>
      </c>
    </row>
    <row r="1585" spans="1:4" ht="25.5">
      <c r="A1585" s="625">
        <v>4800</v>
      </c>
      <c r="B1585" s="626" t="s">
        <v>1566</v>
      </c>
      <c r="C1585" s="625" t="s">
        <v>7066</v>
      </c>
      <c r="D1585" s="627">
        <v>35.380000000000003</v>
      </c>
    </row>
    <row r="1586" spans="1:4" ht="25.5">
      <c r="A1586" s="625">
        <v>4801</v>
      </c>
      <c r="B1586" s="626" t="s">
        <v>1567</v>
      </c>
      <c r="C1586" s="625" t="s">
        <v>7066</v>
      </c>
      <c r="D1586" s="627">
        <v>46.51</v>
      </c>
    </row>
    <row r="1587" spans="1:4" ht="25.5">
      <c r="A1587" s="625">
        <v>4803</v>
      </c>
      <c r="B1587" s="626" t="s">
        <v>1568</v>
      </c>
      <c r="C1587" s="625" t="s">
        <v>7065</v>
      </c>
      <c r="D1587" s="627">
        <v>18.91</v>
      </c>
    </row>
    <row r="1588" spans="1:4">
      <c r="A1588" s="625">
        <v>4804</v>
      </c>
      <c r="B1588" s="626" t="s">
        <v>1569</v>
      </c>
      <c r="C1588" s="625" t="s">
        <v>7065</v>
      </c>
      <c r="D1588" s="627">
        <v>14.52</v>
      </c>
    </row>
    <row r="1589" spans="1:4" ht="25.5">
      <c r="A1589" s="625">
        <v>4806</v>
      </c>
      <c r="B1589" s="626" t="s">
        <v>1570</v>
      </c>
      <c r="C1589" s="625" t="s">
        <v>7065</v>
      </c>
      <c r="D1589" s="627">
        <v>10.98</v>
      </c>
    </row>
    <row r="1590" spans="1:4" ht="38.25">
      <c r="A1590" s="625">
        <v>4812</v>
      </c>
      <c r="B1590" s="626" t="s">
        <v>1571</v>
      </c>
      <c r="C1590" s="625" t="s">
        <v>7066</v>
      </c>
      <c r="D1590" s="627">
        <v>10.56</v>
      </c>
    </row>
    <row r="1591" spans="1:4" ht="25.5">
      <c r="A1591" s="625">
        <v>4813</v>
      </c>
      <c r="B1591" s="626" t="s">
        <v>1572</v>
      </c>
      <c r="C1591" s="625" t="s">
        <v>7066</v>
      </c>
      <c r="D1591" s="627">
        <v>400</v>
      </c>
    </row>
    <row r="1592" spans="1:4" ht="51">
      <c r="A1592" s="625">
        <v>4814</v>
      </c>
      <c r="B1592" s="626" t="s">
        <v>6220</v>
      </c>
      <c r="C1592" s="625" t="s">
        <v>7061</v>
      </c>
      <c r="D1592" s="627">
        <v>85.22</v>
      </c>
    </row>
    <row r="1593" spans="1:4">
      <c r="A1593" s="625">
        <v>4815</v>
      </c>
      <c r="B1593" s="626" t="s">
        <v>1573</v>
      </c>
      <c r="C1593" s="625" t="s">
        <v>7061</v>
      </c>
      <c r="D1593" s="627">
        <v>4.62</v>
      </c>
    </row>
    <row r="1594" spans="1:4" ht="38.25">
      <c r="A1594" s="625">
        <v>4818</v>
      </c>
      <c r="B1594" s="626" t="s">
        <v>1574</v>
      </c>
      <c r="C1594" s="625" t="s">
        <v>7066</v>
      </c>
      <c r="D1594" s="627">
        <v>194</v>
      </c>
    </row>
    <row r="1595" spans="1:4" ht="38.25">
      <c r="A1595" s="625">
        <v>4822</v>
      </c>
      <c r="B1595" s="626" t="s">
        <v>1575</v>
      </c>
      <c r="C1595" s="625" t="s">
        <v>7066</v>
      </c>
      <c r="D1595" s="627">
        <v>188.74</v>
      </c>
    </row>
    <row r="1596" spans="1:4">
      <c r="A1596" s="625">
        <v>4823</v>
      </c>
      <c r="B1596" s="626" t="s">
        <v>1576</v>
      </c>
      <c r="C1596" s="625" t="s">
        <v>7058</v>
      </c>
      <c r="D1596" s="627">
        <v>27.63</v>
      </c>
    </row>
    <row r="1597" spans="1:4" ht="38.25">
      <c r="A1597" s="625">
        <v>4824</v>
      </c>
      <c r="B1597" s="626" t="s">
        <v>1577</v>
      </c>
      <c r="C1597" s="625" t="s">
        <v>7058</v>
      </c>
      <c r="D1597" s="627">
        <v>0.27</v>
      </c>
    </row>
    <row r="1598" spans="1:4" ht="38.25">
      <c r="A1598" s="625">
        <v>4825</v>
      </c>
      <c r="B1598" s="626" t="s">
        <v>1578</v>
      </c>
      <c r="C1598" s="625" t="s">
        <v>7065</v>
      </c>
      <c r="D1598" s="627">
        <v>68.180000000000007</v>
      </c>
    </row>
    <row r="1599" spans="1:4" ht="25.5">
      <c r="A1599" s="625">
        <v>4826</v>
      </c>
      <c r="B1599" s="626" t="s">
        <v>1579</v>
      </c>
      <c r="C1599" s="625" t="s">
        <v>7065</v>
      </c>
      <c r="D1599" s="627">
        <v>49.26</v>
      </c>
    </row>
    <row r="1600" spans="1:4" ht="38.25">
      <c r="A1600" s="625">
        <v>4828</v>
      </c>
      <c r="B1600" s="626" t="s">
        <v>6221</v>
      </c>
      <c r="C1600" s="625" t="s">
        <v>7065</v>
      </c>
      <c r="D1600" s="627">
        <v>34.47</v>
      </c>
    </row>
    <row r="1601" spans="1:4" ht="25.5">
      <c r="A1601" s="625">
        <v>4829</v>
      </c>
      <c r="B1601" s="626" t="s">
        <v>1580</v>
      </c>
      <c r="C1601" s="625" t="s">
        <v>7065</v>
      </c>
      <c r="D1601" s="627">
        <v>23.09</v>
      </c>
    </row>
    <row r="1602" spans="1:4" ht="25.5">
      <c r="A1602" s="625">
        <v>4888</v>
      </c>
      <c r="B1602" s="626" t="s">
        <v>1581</v>
      </c>
      <c r="C1602" s="625" t="s">
        <v>7061</v>
      </c>
      <c r="D1602" s="627">
        <v>2.08</v>
      </c>
    </row>
    <row r="1603" spans="1:4" ht="25.5">
      <c r="A1603" s="625">
        <v>4889</v>
      </c>
      <c r="B1603" s="626" t="s">
        <v>1582</v>
      </c>
      <c r="C1603" s="625" t="s">
        <v>7061</v>
      </c>
      <c r="D1603" s="627">
        <v>2.81</v>
      </c>
    </row>
    <row r="1604" spans="1:4">
      <c r="A1604" s="625">
        <v>4890</v>
      </c>
      <c r="B1604" s="626" t="s">
        <v>1583</v>
      </c>
      <c r="C1604" s="625" t="s">
        <v>7061</v>
      </c>
      <c r="D1604" s="627">
        <v>3.91</v>
      </c>
    </row>
    <row r="1605" spans="1:4">
      <c r="A1605" s="625">
        <v>4891</v>
      </c>
      <c r="B1605" s="626" t="s">
        <v>1584</v>
      </c>
      <c r="C1605" s="625" t="s">
        <v>7061</v>
      </c>
      <c r="D1605" s="627">
        <v>10.54</v>
      </c>
    </row>
    <row r="1606" spans="1:4">
      <c r="A1606" s="625">
        <v>4892</v>
      </c>
      <c r="B1606" s="626" t="s">
        <v>1585</v>
      </c>
      <c r="C1606" s="625" t="s">
        <v>7061</v>
      </c>
      <c r="D1606" s="627">
        <v>29.52</v>
      </c>
    </row>
    <row r="1607" spans="1:4" ht="25.5">
      <c r="A1607" s="625">
        <v>4893</v>
      </c>
      <c r="B1607" s="626" t="s">
        <v>1586</v>
      </c>
      <c r="C1607" s="625" t="s">
        <v>7061</v>
      </c>
      <c r="D1607" s="627">
        <v>7.13</v>
      </c>
    </row>
    <row r="1608" spans="1:4" ht="25.5">
      <c r="A1608" s="625">
        <v>4894</v>
      </c>
      <c r="B1608" s="626" t="s">
        <v>1587</v>
      </c>
      <c r="C1608" s="625" t="s">
        <v>7061</v>
      </c>
      <c r="D1608" s="627">
        <v>6.11</v>
      </c>
    </row>
    <row r="1609" spans="1:4" ht="25.5">
      <c r="A1609" s="625">
        <v>4895</v>
      </c>
      <c r="B1609" s="626" t="s">
        <v>1588</v>
      </c>
      <c r="C1609" s="625" t="s">
        <v>7061</v>
      </c>
      <c r="D1609" s="627">
        <v>0.51</v>
      </c>
    </row>
    <row r="1610" spans="1:4" ht="25.5">
      <c r="A1610" s="625">
        <v>4896</v>
      </c>
      <c r="B1610" s="626" t="s">
        <v>1589</v>
      </c>
      <c r="C1610" s="625" t="s">
        <v>7061</v>
      </c>
      <c r="D1610" s="627">
        <v>0.53</v>
      </c>
    </row>
    <row r="1611" spans="1:4" ht="25.5">
      <c r="A1611" s="625">
        <v>4897</v>
      </c>
      <c r="B1611" s="626" t="s">
        <v>1590</v>
      </c>
      <c r="C1611" s="625" t="s">
        <v>7061</v>
      </c>
      <c r="D1611" s="627">
        <v>1.25</v>
      </c>
    </row>
    <row r="1612" spans="1:4" ht="25.5">
      <c r="A1612" s="625">
        <v>4898</v>
      </c>
      <c r="B1612" s="626" t="s">
        <v>1591</v>
      </c>
      <c r="C1612" s="625" t="s">
        <v>7061</v>
      </c>
      <c r="D1612" s="627">
        <v>1.58</v>
      </c>
    </row>
    <row r="1613" spans="1:4">
      <c r="A1613" s="625">
        <v>4899</v>
      </c>
      <c r="B1613" s="626" t="s">
        <v>1592</v>
      </c>
      <c r="C1613" s="625" t="s">
        <v>7061</v>
      </c>
      <c r="D1613" s="627">
        <v>4.95</v>
      </c>
    </row>
    <row r="1614" spans="1:4" ht="25.5">
      <c r="A1614" s="625">
        <v>4900</v>
      </c>
      <c r="B1614" s="626" t="s">
        <v>1593</v>
      </c>
      <c r="C1614" s="625" t="s">
        <v>7061</v>
      </c>
      <c r="D1614" s="627">
        <v>3.63</v>
      </c>
    </row>
    <row r="1615" spans="1:4" ht="25.5">
      <c r="A1615" s="625">
        <v>4902</v>
      </c>
      <c r="B1615" s="626" t="s">
        <v>1594</v>
      </c>
      <c r="C1615" s="625" t="s">
        <v>7061</v>
      </c>
      <c r="D1615" s="627">
        <v>23.84</v>
      </c>
    </row>
    <row r="1616" spans="1:4" ht="25.5">
      <c r="A1616" s="625">
        <v>4903</v>
      </c>
      <c r="B1616" s="626" t="s">
        <v>1595</v>
      </c>
      <c r="C1616" s="625" t="s">
        <v>7061</v>
      </c>
      <c r="D1616" s="627">
        <v>123.7</v>
      </c>
    </row>
    <row r="1617" spans="1:4" ht="25.5">
      <c r="A1617" s="625">
        <v>4904</v>
      </c>
      <c r="B1617" s="626" t="s">
        <v>1596</v>
      </c>
      <c r="C1617" s="625" t="s">
        <v>7061</v>
      </c>
      <c r="D1617" s="627">
        <v>85</v>
      </c>
    </row>
    <row r="1618" spans="1:4" ht="25.5">
      <c r="A1618" s="625">
        <v>4905</v>
      </c>
      <c r="B1618" s="626" t="s">
        <v>1597</v>
      </c>
      <c r="C1618" s="625" t="s">
        <v>7061</v>
      </c>
      <c r="D1618" s="627">
        <v>138.63</v>
      </c>
    </row>
    <row r="1619" spans="1:4" ht="25.5">
      <c r="A1619" s="625">
        <v>4907</v>
      </c>
      <c r="B1619" s="626" t="s">
        <v>1598</v>
      </c>
      <c r="C1619" s="625" t="s">
        <v>7061</v>
      </c>
      <c r="D1619" s="627">
        <v>10.53</v>
      </c>
    </row>
    <row r="1620" spans="1:4" ht="25.5">
      <c r="A1620" s="625">
        <v>4908</v>
      </c>
      <c r="B1620" s="626" t="s">
        <v>1599</v>
      </c>
      <c r="C1620" s="625" t="s">
        <v>7061</v>
      </c>
      <c r="D1620" s="627">
        <v>34.31</v>
      </c>
    </row>
    <row r="1621" spans="1:4" ht="25.5">
      <c r="A1621" s="625">
        <v>4909</v>
      </c>
      <c r="B1621" s="626" t="s">
        <v>1600</v>
      </c>
      <c r="C1621" s="625" t="s">
        <v>7061</v>
      </c>
      <c r="D1621" s="627">
        <v>62.9</v>
      </c>
    </row>
    <row r="1622" spans="1:4" ht="38.25">
      <c r="A1622" s="625">
        <v>4910</v>
      </c>
      <c r="B1622" s="626" t="s">
        <v>1601</v>
      </c>
      <c r="C1622" s="625" t="s">
        <v>7066</v>
      </c>
      <c r="D1622" s="627">
        <v>236</v>
      </c>
    </row>
    <row r="1623" spans="1:4" ht="51">
      <c r="A1623" s="625">
        <v>4911</v>
      </c>
      <c r="B1623" s="626" t="s">
        <v>1602</v>
      </c>
      <c r="C1623" s="625" t="s">
        <v>7066</v>
      </c>
      <c r="D1623" s="627">
        <v>236</v>
      </c>
    </row>
    <row r="1624" spans="1:4">
      <c r="A1624" s="625">
        <v>4912</v>
      </c>
      <c r="B1624" s="626" t="s">
        <v>1603</v>
      </c>
      <c r="C1624" s="625" t="s">
        <v>7058</v>
      </c>
      <c r="D1624" s="627">
        <v>3.61</v>
      </c>
    </row>
    <row r="1625" spans="1:4" ht="51">
      <c r="A1625" s="625">
        <v>4914</v>
      </c>
      <c r="B1625" s="626" t="s">
        <v>1604</v>
      </c>
      <c r="C1625" s="625" t="s">
        <v>7066</v>
      </c>
      <c r="D1625" s="628">
        <v>1171.03</v>
      </c>
    </row>
    <row r="1626" spans="1:4" ht="38.25">
      <c r="A1626" s="625">
        <v>4917</v>
      </c>
      <c r="B1626" s="626" t="s">
        <v>1605</v>
      </c>
      <c r="C1626" s="625" t="s">
        <v>7066</v>
      </c>
      <c r="D1626" s="627">
        <v>808.72</v>
      </c>
    </row>
    <row r="1627" spans="1:4" ht="51">
      <c r="A1627" s="625">
        <v>4922</v>
      </c>
      <c r="B1627" s="626" t="s">
        <v>1606</v>
      </c>
      <c r="C1627" s="625" t="s">
        <v>7066</v>
      </c>
      <c r="D1627" s="627">
        <v>750.16</v>
      </c>
    </row>
    <row r="1628" spans="1:4" ht="38.25">
      <c r="A1628" s="625">
        <v>4930</v>
      </c>
      <c r="B1628" s="626" t="s">
        <v>1607</v>
      </c>
      <c r="C1628" s="625" t="s">
        <v>7066</v>
      </c>
      <c r="D1628" s="627">
        <v>364.11</v>
      </c>
    </row>
    <row r="1629" spans="1:4" ht="51">
      <c r="A1629" s="625">
        <v>4943</v>
      </c>
      <c r="B1629" s="626" t="s">
        <v>1608</v>
      </c>
      <c r="C1629" s="625" t="s">
        <v>7066</v>
      </c>
      <c r="D1629" s="627">
        <v>374.58</v>
      </c>
    </row>
    <row r="1630" spans="1:4" ht="38.25">
      <c r="A1630" s="625">
        <v>4944</v>
      </c>
      <c r="B1630" s="626" t="s">
        <v>1609</v>
      </c>
      <c r="C1630" s="625" t="s">
        <v>7066</v>
      </c>
      <c r="D1630" s="627">
        <v>459.37</v>
      </c>
    </row>
    <row r="1631" spans="1:4" ht="51">
      <c r="A1631" s="625">
        <v>4947</v>
      </c>
      <c r="B1631" s="626" t="s">
        <v>1610</v>
      </c>
      <c r="C1631" s="625" t="s">
        <v>7066</v>
      </c>
      <c r="D1631" s="627">
        <v>467.92</v>
      </c>
    </row>
    <row r="1632" spans="1:4" ht="38.25">
      <c r="A1632" s="625">
        <v>4948</v>
      </c>
      <c r="B1632" s="626" t="s">
        <v>1611</v>
      </c>
      <c r="C1632" s="625" t="s">
        <v>7066</v>
      </c>
      <c r="D1632" s="627">
        <v>326.06</v>
      </c>
    </row>
    <row r="1633" spans="1:4" ht="51">
      <c r="A1633" s="625">
        <v>4958</v>
      </c>
      <c r="B1633" s="626" t="s">
        <v>1612</v>
      </c>
      <c r="C1633" s="625" t="s">
        <v>7066</v>
      </c>
      <c r="D1633" s="627">
        <v>135.69999999999999</v>
      </c>
    </row>
    <row r="1634" spans="1:4" ht="63.75">
      <c r="A1634" s="625">
        <v>4962</v>
      </c>
      <c r="B1634" s="626" t="s">
        <v>1613</v>
      </c>
      <c r="C1634" s="625" t="s">
        <v>7061</v>
      </c>
      <c r="D1634" s="627">
        <v>209.29</v>
      </c>
    </row>
    <row r="1635" spans="1:4" ht="63.75">
      <c r="A1635" s="625">
        <v>4964</v>
      </c>
      <c r="B1635" s="626" t="s">
        <v>1614</v>
      </c>
      <c r="C1635" s="625" t="s">
        <v>7061</v>
      </c>
      <c r="D1635" s="627">
        <v>254.14</v>
      </c>
    </row>
    <row r="1636" spans="1:4" ht="38.25">
      <c r="A1636" s="625">
        <v>4969</v>
      </c>
      <c r="B1636" s="626" t="s">
        <v>7126</v>
      </c>
      <c r="C1636" s="625" t="s">
        <v>7066</v>
      </c>
      <c r="D1636" s="627">
        <v>217.36</v>
      </c>
    </row>
    <row r="1637" spans="1:4" ht="25.5">
      <c r="A1637" s="625">
        <v>4977</v>
      </c>
      <c r="B1637" s="626" t="s">
        <v>7127</v>
      </c>
      <c r="C1637" s="625" t="s">
        <v>7066</v>
      </c>
      <c r="D1637" s="627">
        <v>153.68</v>
      </c>
    </row>
    <row r="1638" spans="1:4" ht="51">
      <c r="A1638" s="625">
        <v>4981</v>
      </c>
      <c r="B1638" s="626" t="s">
        <v>1615</v>
      </c>
      <c r="C1638" s="625" t="s">
        <v>7061</v>
      </c>
      <c r="D1638" s="627">
        <v>148</v>
      </c>
    </row>
    <row r="1639" spans="1:4" ht="51">
      <c r="A1639" s="625">
        <v>4982</v>
      </c>
      <c r="B1639" s="626" t="s">
        <v>1616</v>
      </c>
      <c r="C1639" s="625" t="s">
        <v>7061</v>
      </c>
      <c r="D1639" s="627">
        <v>220.5</v>
      </c>
    </row>
    <row r="1640" spans="1:4" ht="51">
      <c r="A1640" s="625">
        <v>4987</v>
      </c>
      <c r="B1640" s="626" t="s">
        <v>1617</v>
      </c>
      <c r="C1640" s="625" t="s">
        <v>7061</v>
      </c>
      <c r="D1640" s="627">
        <v>231.56</v>
      </c>
    </row>
    <row r="1641" spans="1:4" ht="51">
      <c r="A1641" s="625">
        <v>4989</v>
      </c>
      <c r="B1641" s="626" t="s">
        <v>1618</v>
      </c>
      <c r="C1641" s="625" t="s">
        <v>7061</v>
      </c>
      <c r="D1641" s="627">
        <v>253.99</v>
      </c>
    </row>
    <row r="1642" spans="1:4" ht="51">
      <c r="A1642" s="625">
        <v>4992</v>
      </c>
      <c r="B1642" s="626" t="s">
        <v>1619</v>
      </c>
      <c r="C1642" s="625" t="s">
        <v>7061</v>
      </c>
      <c r="D1642" s="627">
        <v>252.04</v>
      </c>
    </row>
    <row r="1643" spans="1:4" ht="38.25">
      <c r="A1643" s="625">
        <v>4998</v>
      </c>
      <c r="B1643" s="626" t="s">
        <v>7128</v>
      </c>
      <c r="C1643" s="625" t="s">
        <v>7066</v>
      </c>
      <c r="D1643" s="627">
        <v>312.31</v>
      </c>
    </row>
    <row r="1644" spans="1:4" ht="38.25">
      <c r="A1644" s="625">
        <v>5002</v>
      </c>
      <c r="B1644" s="626" t="s">
        <v>7129</v>
      </c>
      <c r="C1644" s="625" t="s">
        <v>7066</v>
      </c>
      <c r="D1644" s="627">
        <v>227.67</v>
      </c>
    </row>
    <row r="1645" spans="1:4" ht="51">
      <c r="A1645" s="625">
        <v>5020</v>
      </c>
      <c r="B1645" s="626" t="s">
        <v>1620</v>
      </c>
      <c r="C1645" s="625" t="s">
        <v>7061</v>
      </c>
      <c r="D1645" s="627">
        <v>214.82</v>
      </c>
    </row>
    <row r="1646" spans="1:4" ht="38.25">
      <c r="A1646" s="625">
        <v>5028</v>
      </c>
      <c r="B1646" s="626" t="s">
        <v>7130</v>
      </c>
      <c r="C1646" s="625" t="s">
        <v>7066</v>
      </c>
      <c r="D1646" s="627">
        <v>376.04</v>
      </c>
    </row>
    <row r="1647" spans="1:4" ht="38.25">
      <c r="A1647" s="625">
        <v>5031</v>
      </c>
      <c r="B1647" s="626" t="s">
        <v>1621</v>
      </c>
      <c r="C1647" s="625" t="s">
        <v>7066</v>
      </c>
      <c r="D1647" s="627">
        <v>250.95</v>
      </c>
    </row>
    <row r="1648" spans="1:4" ht="25.5">
      <c r="A1648" s="625">
        <v>5033</v>
      </c>
      <c r="B1648" s="626" t="s">
        <v>1622</v>
      </c>
      <c r="C1648" s="625" t="s">
        <v>7061</v>
      </c>
      <c r="D1648" s="627">
        <v>548.22</v>
      </c>
    </row>
    <row r="1649" spans="1:4" ht="25.5">
      <c r="A1649" s="625">
        <v>5034</v>
      </c>
      <c r="B1649" s="626" t="s">
        <v>1623</v>
      </c>
      <c r="C1649" s="625" t="s">
        <v>7061</v>
      </c>
      <c r="D1649" s="628">
        <v>1059.72</v>
      </c>
    </row>
    <row r="1650" spans="1:4" ht="25.5">
      <c r="A1650" s="625">
        <v>5035</v>
      </c>
      <c r="B1650" s="626" t="s">
        <v>1624</v>
      </c>
      <c r="C1650" s="625" t="s">
        <v>7061</v>
      </c>
      <c r="D1650" s="627">
        <v>981.93</v>
      </c>
    </row>
    <row r="1651" spans="1:4" ht="25.5">
      <c r="A1651" s="625">
        <v>5036</v>
      </c>
      <c r="B1651" s="626" t="s">
        <v>1625</v>
      </c>
      <c r="C1651" s="625" t="s">
        <v>7061</v>
      </c>
      <c r="D1651" s="628">
        <v>1639.17</v>
      </c>
    </row>
    <row r="1652" spans="1:4" ht="25.5">
      <c r="A1652" s="625">
        <v>5037</v>
      </c>
      <c r="B1652" s="626" t="s">
        <v>1626</v>
      </c>
      <c r="C1652" s="625" t="s">
        <v>7061</v>
      </c>
      <c r="D1652" s="627">
        <v>278.13</v>
      </c>
    </row>
    <row r="1653" spans="1:4" ht="25.5">
      <c r="A1653" s="625">
        <v>5038</v>
      </c>
      <c r="B1653" s="626" t="s">
        <v>1627</v>
      </c>
      <c r="C1653" s="625" t="s">
        <v>7061</v>
      </c>
      <c r="D1653" s="627">
        <v>446.79</v>
      </c>
    </row>
    <row r="1654" spans="1:4" ht="25.5">
      <c r="A1654" s="625">
        <v>5040</v>
      </c>
      <c r="B1654" s="626" t="s">
        <v>1628</v>
      </c>
      <c r="C1654" s="625" t="s">
        <v>7061</v>
      </c>
      <c r="D1654" s="627">
        <v>212.7</v>
      </c>
    </row>
    <row r="1655" spans="1:4" ht="25.5">
      <c r="A1655" s="625">
        <v>5041</v>
      </c>
      <c r="B1655" s="626" t="s">
        <v>1629</v>
      </c>
      <c r="C1655" s="625" t="s">
        <v>7061</v>
      </c>
      <c r="D1655" s="627">
        <v>285.07</v>
      </c>
    </row>
    <row r="1656" spans="1:4" ht="25.5">
      <c r="A1656" s="625">
        <v>5042</v>
      </c>
      <c r="B1656" s="626" t="s">
        <v>1630</v>
      </c>
      <c r="C1656" s="625" t="s">
        <v>7061</v>
      </c>
      <c r="D1656" s="627">
        <v>401.29</v>
      </c>
    </row>
    <row r="1657" spans="1:4" ht="25.5">
      <c r="A1657" s="625">
        <v>5043</v>
      </c>
      <c r="B1657" s="626" t="s">
        <v>1631</v>
      </c>
      <c r="C1657" s="625" t="s">
        <v>7061</v>
      </c>
      <c r="D1657" s="627">
        <v>492.3</v>
      </c>
    </row>
    <row r="1658" spans="1:4" ht="25.5">
      <c r="A1658" s="625">
        <v>5044</v>
      </c>
      <c r="B1658" s="626" t="s">
        <v>1632</v>
      </c>
      <c r="C1658" s="625" t="s">
        <v>7061</v>
      </c>
      <c r="D1658" s="627">
        <v>542.73</v>
      </c>
    </row>
    <row r="1659" spans="1:4" ht="25.5">
      <c r="A1659" s="625">
        <v>5045</v>
      </c>
      <c r="B1659" s="626" t="s">
        <v>1633</v>
      </c>
      <c r="C1659" s="625" t="s">
        <v>7061</v>
      </c>
      <c r="D1659" s="627">
        <v>769.28</v>
      </c>
    </row>
    <row r="1660" spans="1:4" ht="76.5">
      <c r="A1660" s="625">
        <v>5047</v>
      </c>
      <c r="B1660" s="626" t="s">
        <v>7131</v>
      </c>
      <c r="C1660" s="625" t="s">
        <v>7061</v>
      </c>
      <c r="D1660" s="627">
        <v>267.33999999999997</v>
      </c>
    </row>
    <row r="1661" spans="1:4" ht="38.25">
      <c r="A1661" s="625">
        <v>5050</v>
      </c>
      <c r="B1661" s="626" t="s">
        <v>1634</v>
      </c>
      <c r="C1661" s="625" t="s">
        <v>7061</v>
      </c>
      <c r="D1661" s="627">
        <v>296.08999999999997</v>
      </c>
    </row>
    <row r="1662" spans="1:4" ht="51">
      <c r="A1662" s="625">
        <v>5051</v>
      </c>
      <c r="B1662" s="626" t="s">
        <v>7132</v>
      </c>
      <c r="C1662" s="625" t="s">
        <v>7061</v>
      </c>
      <c r="D1662" s="628">
        <v>1150.92</v>
      </c>
    </row>
    <row r="1663" spans="1:4" ht="51">
      <c r="A1663" s="625">
        <v>5052</v>
      </c>
      <c r="B1663" s="626" t="s">
        <v>1635</v>
      </c>
      <c r="C1663" s="625" t="s">
        <v>7061</v>
      </c>
      <c r="D1663" s="627">
        <v>857.5</v>
      </c>
    </row>
    <row r="1664" spans="1:4" ht="25.5">
      <c r="A1664" s="625">
        <v>5053</v>
      </c>
      <c r="B1664" s="626" t="s">
        <v>1636</v>
      </c>
      <c r="C1664" s="625" t="s">
        <v>7061</v>
      </c>
      <c r="D1664" s="627">
        <v>600.58000000000004</v>
      </c>
    </row>
    <row r="1665" spans="1:4" ht="25.5">
      <c r="A1665" s="625">
        <v>5054</v>
      </c>
      <c r="B1665" s="626" t="s">
        <v>1637</v>
      </c>
      <c r="C1665" s="625" t="s">
        <v>7061</v>
      </c>
      <c r="D1665" s="627">
        <v>310.29000000000002</v>
      </c>
    </row>
    <row r="1666" spans="1:4" ht="25.5">
      <c r="A1666" s="625">
        <v>5055</v>
      </c>
      <c r="B1666" s="626" t="s">
        <v>1638</v>
      </c>
      <c r="C1666" s="625" t="s">
        <v>7061</v>
      </c>
      <c r="D1666" s="627">
        <v>771.63</v>
      </c>
    </row>
    <row r="1667" spans="1:4" ht="25.5">
      <c r="A1667" s="625">
        <v>5056</v>
      </c>
      <c r="B1667" s="626" t="s">
        <v>163</v>
      </c>
      <c r="C1667" s="625" t="s">
        <v>7061</v>
      </c>
      <c r="D1667" s="627">
        <v>823.42</v>
      </c>
    </row>
    <row r="1668" spans="1:4" ht="25.5">
      <c r="A1668" s="625">
        <v>5057</v>
      </c>
      <c r="B1668" s="626" t="s">
        <v>1639</v>
      </c>
      <c r="C1668" s="625" t="s">
        <v>7061</v>
      </c>
      <c r="D1668" s="627">
        <v>660.38</v>
      </c>
    </row>
    <row r="1669" spans="1:4" ht="25.5">
      <c r="A1669" s="625">
        <v>5059</v>
      </c>
      <c r="B1669" s="626" t="s">
        <v>1640</v>
      </c>
      <c r="C1669" s="625" t="s">
        <v>7061</v>
      </c>
      <c r="D1669" s="627">
        <v>767.96</v>
      </c>
    </row>
    <row r="1670" spans="1:4" ht="25.5">
      <c r="A1670" s="625">
        <v>5061</v>
      </c>
      <c r="B1670" s="626" t="s">
        <v>1641</v>
      </c>
      <c r="C1670" s="625" t="s">
        <v>7058</v>
      </c>
      <c r="D1670" s="627">
        <v>8.73</v>
      </c>
    </row>
    <row r="1671" spans="1:4" ht="25.5">
      <c r="A1671" s="625">
        <v>5062</v>
      </c>
      <c r="B1671" s="626" t="s">
        <v>1642</v>
      </c>
      <c r="C1671" s="625" t="s">
        <v>7058</v>
      </c>
      <c r="D1671" s="627">
        <v>8.99</v>
      </c>
    </row>
    <row r="1672" spans="1:4" ht="25.5">
      <c r="A1672" s="625">
        <v>5063</v>
      </c>
      <c r="B1672" s="626" t="s">
        <v>1643</v>
      </c>
      <c r="C1672" s="625" t="s">
        <v>7058</v>
      </c>
      <c r="D1672" s="627">
        <v>10.59</v>
      </c>
    </row>
    <row r="1673" spans="1:4" ht="25.5">
      <c r="A1673" s="625">
        <v>5065</v>
      </c>
      <c r="B1673" s="626" t="s">
        <v>1644</v>
      </c>
      <c r="C1673" s="625" t="s">
        <v>7058</v>
      </c>
      <c r="D1673" s="627">
        <v>16.89</v>
      </c>
    </row>
    <row r="1674" spans="1:4">
      <c r="A1674" s="625">
        <v>5066</v>
      </c>
      <c r="B1674" s="626" t="s">
        <v>1645</v>
      </c>
      <c r="C1674" s="625" t="s">
        <v>7058</v>
      </c>
      <c r="D1674" s="627">
        <v>11.7</v>
      </c>
    </row>
    <row r="1675" spans="1:4" ht="25.5">
      <c r="A1675" s="625">
        <v>5067</v>
      </c>
      <c r="B1675" s="626" t="s">
        <v>1646</v>
      </c>
      <c r="C1675" s="625" t="s">
        <v>7058</v>
      </c>
      <c r="D1675" s="627">
        <v>9.4600000000000009</v>
      </c>
    </row>
    <row r="1676" spans="1:4" ht="25.5">
      <c r="A1676" s="625">
        <v>5068</v>
      </c>
      <c r="B1676" s="626" t="s">
        <v>1647</v>
      </c>
      <c r="C1676" s="625" t="s">
        <v>7058</v>
      </c>
      <c r="D1676" s="627">
        <v>8.8800000000000008</v>
      </c>
    </row>
    <row r="1677" spans="1:4" ht="25.5">
      <c r="A1677" s="625">
        <v>5069</v>
      </c>
      <c r="B1677" s="626" t="s">
        <v>1648</v>
      </c>
      <c r="C1677" s="625" t="s">
        <v>7058</v>
      </c>
      <c r="D1677" s="627">
        <v>9.0500000000000007</v>
      </c>
    </row>
    <row r="1678" spans="1:4" ht="25.5">
      <c r="A1678" s="625">
        <v>5070</v>
      </c>
      <c r="B1678" s="626" t="s">
        <v>1649</v>
      </c>
      <c r="C1678" s="625" t="s">
        <v>7058</v>
      </c>
      <c r="D1678" s="627">
        <v>9.15</v>
      </c>
    </row>
    <row r="1679" spans="1:4" ht="25.5">
      <c r="A1679" s="625">
        <v>5071</v>
      </c>
      <c r="B1679" s="626" t="s">
        <v>1650</v>
      </c>
      <c r="C1679" s="625" t="s">
        <v>7058</v>
      </c>
      <c r="D1679" s="627">
        <v>8.8800000000000008</v>
      </c>
    </row>
    <row r="1680" spans="1:4" ht="25.5">
      <c r="A1680" s="625">
        <v>5072</v>
      </c>
      <c r="B1680" s="626" t="s">
        <v>1651</v>
      </c>
      <c r="C1680" s="625" t="s">
        <v>7058</v>
      </c>
      <c r="D1680" s="627">
        <v>15.62</v>
      </c>
    </row>
    <row r="1681" spans="1:4" ht="25.5">
      <c r="A1681" s="625">
        <v>5073</v>
      </c>
      <c r="B1681" s="626" t="s">
        <v>1652</v>
      </c>
      <c r="C1681" s="625" t="s">
        <v>7058</v>
      </c>
      <c r="D1681" s="627">
        <v>9.0500000000000007</v>
      </c>
    </row>
    <row r="1682" spans="1:4" ht="25.5">
      <c r="A1682" s="625">
        <v>5074</v>
      </c>
      <c r="B1682" s="626" t="s">
        <v>1653</v>
      </c>
      <c r="C1682" s="625" t="s">
        <v>7058</v>
      </c>
      <c r="D1682" s="627">
        <v>9.9499999999999993</v>
      </c>
    </row>
    <row r="1683" spans="1:4" ht="25.5">
      <c r="A1683" s="625">
        <v>5075</v>
      </c>
      <c r="B1683" s="626" t="s">
        <v>1654</v>
      </c>
      <c r="C1683" s="625" t="s">
        <v>7058</v>
      </c>
      <c r="D1683" s="627">
        <v>8.8800000000000008</v>
      </c>
    </row>
    <row r="1684" spans="1:4">
      <c r="A1684" s="625">
        <v>5076</v>
      </c>
      <c r="B1684" s="626" t="s">
        <v>1655</v>
      </c>
      <c r="C1684" s="625" t="s">
        <v>7058</v>
      </c>
      <c r="D1684" s="627">
        <v>8.9700000000000006</v>
      </c>
    </row>
    <row r="1685" spans="1:4">
      <c r="A1685" s="625">
        <v>5077</v>
      </c>
      <c r="B1685" s="626" t="s">
        <v>1656</v>
      </c>
      <c r="C1685" s="625" t="s">
        <v>7058</v>
      </c>
      <c r="D1685" s="627">
        <v>9.91</v>
      </c>
    </row>
    <row r="1686" spans="1:4" ht="25.5">
      <c r="A1686" s="625">
        <v>5078</v>
      </c>
      <c r="B1686" s="626" t="s">
        <v>1657</v>
      </c>
      <c r="C1686" s="625" t="s">
        <v>7058</v>
      </c>
      <c r="D1686" s="627">
        <v>9.35</v>
      </c>
    </row>
    <row r="1687" spans="1:4" ht="51">
      <c r="A1687" s="625">
        <v>5080</v>
      </c>
      <c r="B1687" s="626" t="s">
        <v>1658</v>
      </c>
      <c r="C1687" s="625" t="s">
        <v>7061</v>
      </c>
      <c r="D1687" s="627">
        <v>10.69</v>
      </c>
    </row>
    <row r="1688" spans="1:4" ht="25.5">
      <c r="A1688" s="625">
        <v>5081</v>
      </c>
      <c r="B1688" s="626" t="s">
        <v>1659</v>
      </c>
      <c r="C1688" s="625" t="s">
        <v>7133</v>
      </c>
      <c r="D1688" s="627">
        <v>19.11</v>
      </c>
    </row>
    <row r="1689" spans="1:4" ht="51">
      <c r="A1689" s="625">
        <v>5085</v>
      </c>
      <c r="B1689" s="626" t="s">
        <v>1660</v>
      </c>
      <c r="C1689" s="625" t="s">
        <v>7061</v>
      </c>
      <c r="D1689" s="627">
        <v>16.940000000000001</v>
      </c>
    </row>
    <row r="1690" spans="1:4" ht="38.25">
      <c r="A1690" s="625">
        <v>5086</v>
      </c>
      <c r="B1690" s="626" t="s">
        <v>1661</v>
      </c>
      <c r="C1690" s="625" t="s">
        <v>7058</v>
      </c>
      <c r="D1690" s="627">
        <v>24.87</v>
      </c>
    </row>
    <row r="1691" spans="1:4" ht="25.5">
      <c r="A1691" s="625">
        <v>5088</v>
      </c>
      <c r="B1691" s="626" t="s">
        <v>1662</v>
      </c>
      <c r="C1691" s="625" t="s">
        <v>7061</v>
      </c>
      <c r="D1691" s="627">
        <v>2.4</v>
      </c>
    </row>
    <row r="1692" spans="1:4" ht="67.5">
      <c r="A1692" s="629">
        <v>5089</v>
      </c>
      <c r="B1692" s="630" t="s">
        <v>1663</v>
      </c>
      <c r="C1692" s="631" t="s">
        <v>31</v>
      </c>
      <c r="D1692" s="629">
        <v>19.96</v>
      </c>
    </row>
    <row r="1693" spans="1:4" ht="51">
      <c r="A1693" s="625">
        <v>5090</v>
      </c>
      <c r="B1693" s="626" t="s">
        <v>1664</v>
      </c>
      <c r="C1693" s="625" t="s">
        <v>7061</v>
      </c>
      <c r="D1693" s="627">
        <v>15.2</v>
      </c>
    </row>
    <row r="1694" spans="1:4" ht="38.25">
      <c r="A1694" s="625">
        <v>5091</v>
      </c>
      <c r="B1694" s="626" t="s">
        <v>1665</v>
      </c>
      <c r="C1694" s="625" t="s">
        <v>7061</v>
      </c>
      <c r="D1694" s="627">
        <v>14.84</v>
      </c>
    </row>
    <row r="1695" spans="1:4" ht="38.25">
      <c r="A1695" s="625">
        <v>5092</v>
      </c>
      <c r="B1695" s="626" t="s">
        <v>1666</v>
      </c>
      <c r="C1695" s="625" t="s">
        <v>7133</v>
      </c>
      <c r="D1695" s="627">
        <v>13.33</v>
      </c>
    </row>
    <row r="1696" spans="1:4" ht="25.5">
      <c r="A1696" s="625">
        <v>5093</v>
      </c>
      <c r="B1696" s="626" t="s">
        <v>1667</v>
      </c>
      <c r="C1696" s="625" t="s">
        <v>7133</v>
      </c>
      <c r="D1696" s="627">
        <v>13.19</v>
      </c>
    </row>
    <row r="1697" spans="1:4" ht="25.5">
      <c r="A1697" s="625">
        <v>5102</v>
      </c>
      <c r="B1697" s="626" t="s">
        <v>1668</v>
      </c>
      <c r="C1697" s="625" t="s">
        <v>7061</v>
      </c>
      <c r="D1697" s="627">
        <v>6.93</v>
      </c>
    </row>
    <row r="1698" spans="1:4" ht="25.5">
      <c r="A1698" s="625">
        <v>5103</v>
      </c>
      <c r="B1698" s="626" t="s">
        <v>1669</v>
      </c>
      <c r="C1698" s="625" t="s">
        <v>7061</v>
      </c>
      <c r="D1698" s="627">
        <v>9.7899999999999991</v>
      </c>
    </row>
    <row r="1699" spans="1:4" ht="25.5">
      <c r="A1699" s="625">
        <v>5104</v>
      </c>
      <c r="B1699" s="626" t="s">
        <v>1670</v>
      </c>
      <c r="C1699" s="625" t="s">
        <v>7058</v>
      </c>
      <c r="D1699" s="627">
        <v>68.510000000000005</v>
      </c>
    </row>
    <row r="1700" spans="1:4">
      <c r="A1700" s="625">
        <v>5318</v>
      </c>
      <c r="B1700" s="626" t="s">
        <v>1671</v>
      </c>
      <c r="C1700" s="625" t="s">
        <v>7060</v>
      </c>
      <c r="D1700" s="627">
        <v>10.96</v>
      </c>
    </row>
    <row r="1701" spans="1:4">
      <c r="A1701" s="625">
        <v>5320</v>
      </c>
      <c r="B1701" s="626" t="s">
        <v>1672</v>
      </c>
      <c r="C1701" s="625" t="s">
        <v>7060</v>
      </c>
      <c r="D1701" s="627">
        <v>29.47</v>
      </c>
    </row>
    <row r="1702" spans="1:4" ht="25.5">
      <c r="A1702" s="625">
        <v>5327</v>
      </c>
      <c r="B1702" s="626" t="s">
        <v>1673</v>
      </c>
      <c r="C1702" s="625" t="s">
        <v>7058</v>
      </c>
      <c r="D1702" s="627">
        <v>26.42</v>
      </c>
    </row>
    <row r="1703" spans="1:4" ht="25.5">
      <c r="A1703" s="625">
        <v>5328</v>
      </c>
      <c r="B1703" s="626" t="s">
        <v>1674</v>
      </c>
      <c r="C1703" s="625" t="s">
        <v>7061</v>
      </c>
      <c r="D1703" s="627">
        <v>3.83</v>
      </c>
    </row>
    <row r="1704" spans="1:4">
      <c r="A1704" s="625">
        <v>5330</v>
      </c>
      <c r="B1704" s="626" t="s">
        <v>1675</v>
      </c>
      <c r="C1704" s="625" t="s">
        <v>7060</v>
      </c>
      <c r="D1704" s="627">
        <v>32.409999999999997</v>
      </c>
    </row>
    <row r="1705" spans="1:4">
      <c r="A1705" s="625">
        <v>5333</v>
      </c>
      <c r="B1705" s="626" t="s">
        <v>1676</v>
      </c>
      <c r="C1705" s="625" t="s">
        <v>7060</v>
      </c>
      <c r="D1705" s="627">
        <v>16.649999999999999</v>
      </c>
    </row>
    <row r="1706" spans="1:4" ht="54">
      <c r="A1706" s="629">
        <v>5627</v>
      </c>
      <c r="B1706" s="630" t="s">
        <v>7134</v>
      </c>
      <c r="C1706" s="631" t="s">
        <v>31</v>
      </c>
      <c r="D1706" s="629">
        <v>23.52</v>
      </c>
    </row>
    <row r="1707" spans="1:4" ht="54">
      <c r="A1707" s="629">
        <v>5628</v>
      </c>
      <c r="B1707" s="630" t="s">
        <v>7135</v>
      </c>
      <c r="C1707" s="631" t="s">
        <v>31</v>
      </c>
      <c r="D1707" s="629">
        <v>6.04</v>
      </c>
    </row>
    <row r="1708" spans="1:4" ht="54">
      <c r="A1708" s="629">
        <v>5629</v>
      </c>
      <c r="B1708" s="630" t="s">
        <v>7136</v>
      </c>
      <c r="C1708" s="631" t="s">
        <v>31</v>
      </c>
      <c r="D1708" s="629">
        <v>29.4</v>
      </c>
    </row>
    <row r="1709" spans="1:4" ht="54">
      <c r="A1709" s="629">
        <v>5630</v>
      </c>
      <c r="B1709" s="630" t="s">
        <v>7137</v>
      </c>
      <c r="C1709" s="631" t="s">
        <v>31</v>
      </c>
      <c r="D1709" s="629">
        <v>54.27</v>
      </c>
    </row>
    <row r="1710" spans="1:4" ht="54">
      <c r="A1710" s="629">
        <v>5631</v>
      </c>
      <c r="B1710" s="630" t="s">
        <v>7138</v>
      </c>
      <c r="C1710" s="631" t="s">
        <v>119</v>
      </c>
      <c r="D1710" s="629">
        <v>130.05000000000001</v>
      </c>
    </row>
    <row r="1711" spans="1:4" ht="54">
      <c r="A1711" s="629">
        <v>5632</v>
      </c>
      <c r="B1711" s="630" t="s">
        <v>7139</v>
      </c>
      <c r="C1711" s="631" t="s">
        <v>1677</v>
      </c>
      <c r="D1711" s="629">
        <v>46.38</v>
      </c>
    </row>
    <row r="1712" spans="1:4" ht="54">
      <c r="A1712" s="629">
        <v>5658</v>
      </c>
      <c r="B1712" s="630" t="s">
        <v>7140</v>
      </c>
      <c r="C1712" s="631" t="s">
        <v>31</v>
      </c>
      <c r="D1712" s="629">
        <v>1.07</v>
      </c>
    </row>
    <row r="1713" spans="1:4" ht="94.5">
      <c r="A1713" s="629">
        <v>5664</v>
      </c>
      <c r="B1713" s="630" t="s">
        <v>7141</v>
      </c>
      <c r="C1713" s="631" t="s">
        <v>31</v>
      </c>
      <c r="D1713" s="629">
        <v>17.05</v>
      </c>
    </row>
    <row r="1714" spans="1:4" ht="94.5">
      <c r="A1714" s="629">
        <v>5667</v>
      </c>
      <c r="B1714" s="630" t="s">
        <v>7142</v>
      </c>
      <c r="C1714" s="631" t="s">
        <v>31</v>
      </c>
      <c r="D1714" s="629">
        <v>15.16</v>
      </c>
    </row>
    <row r="1715" spans="1:4" ht="94.5">
      <c r="A1715" s="629">
        <v>5668</v>
      </c>
      <c r="B1715" s="630" t="s">
        <v>7143</v>
      </c>
      <c r="C1715" s="631" t="s">
        <v>31</v>
      </c>
      <c r="D1715" s="629">
        <v>41.53</v>
      </c>
    </row>
    <row r="1716" spans="1:4" ht="81">
      <c r="A1716" s="629">
        <v>5674</v>
      </c>
      <c r="B1716" s="630" t="s">
        <v>7144</v>
      </c>
      <c r="C1716" s="631" t="s">
        <v>31</v>
      </c>
      <c r="D1716" s="629">
        <v>19.2</v>
      </c>
    </row>
    <row r="1717" spans="1:4" ht="94.5">
      <c r="A1717" s="629">
        <v>5678</v>
      </c>
      <c r="B1717" s="630" t="s">
        <v>7145</v>
      </c>
      <c r="C1717" s="631" t="s">
        <v>119</v>
      </c>
      <c r="D1717" s="629">
        <v>95.96</v>
      </c>
    </row>
    <row r="1718" spans="1:4" ht="94.5">
      <c r="A1718" s="629">
        <v>5679</v>
      </c>
      <c r="B1718" s="630" t="s">
        <v>7146</v>
      </c>
      <c r="C1718" s="631" t="s">
        <v>1677</v>
      </c>
      <c r="D1718" s="629">
        <v>33.96</v>
      </c>
    </row>
    <row r="1719" spans="1:4" ht="94.5">
      <c r="A1719" s="629">
        <v>5680</v>
      </c>
      <c r="B1719" s="630" t="s">
        <v>7147</v>
      </c>
      <c r="C1719" s="631" t="s">
        <v>119</v>
      </c>
      <c r="D1719" s="629">
        <v>88.75</v>
      </c>
    </row>
    <row r="1720" spans="1:4" ht="94.5">
      <c r="A1720" s="629">
        <v>5681</v>
      </c>
      <c r="B1720" s="630" t="s">
        <v>7148</v>
      </c>
      <c r="C1720" s="631" t="s">
        <v>1677</v>
      </c>
      <c r="D1720" s="629">
        <v>32.06</v>
      </c>
    </row>
    <row r="1721" spans="1:4" ht="81">
      <c r="A1721" s="629">
        <v>5684</v>
      </c>
      <c r="B1721" s="630" t="s">
        <v>7149</v>
      </c>
      <c r="C1721" s="631" t="s">
        <v>119</v>
      </c>
      <c r="D1721" s="629">
        <v>92.02</v>
      </c>
    </row>
    <row r="1722" spans="1:4" ht="81">
      <c r="A1722" s="629">
        <v>5685</v>
      </c>
      <c r="B1722" s="630" t="s">
        <v>7150</v>
      </c>
      <c r="C1722" s="631" t="s">
        <v>1677</v>
      </c>
      <c r="D1722" s="629">
        <v>33.729999999999997</v>
      </c>
    </row>
    <row r="1723" spans="1:4" ht="54">
      <c r="A1723" s="629">
        <v>5689</v>
      </c>
      <c r="B1723" s="630" t="s">
        <v>1678</v>
      </c>
      <c r="C1723" s="631" t="s">
        <v>119</v>
      </c>
      <c r="D1723" s="629">
        <v>3.02</v>
      </c>
    </row>
    <row r="1724" spans="1:4" ht="54">
      <c r="A1724" s="629">
        <v>5690</v>
      </c>
      <c r="B1724" s="630" t="s">
        <v>7151</v>
      </c>
      <c r="C1724" s="631" t="s">
        <v>1677</v>
      </c>
      <c r="D1724" s="629">
        <v>1.95</v>
      </c>
    </row>
    <row r="1725" spans="1:4" ht="67.5">
      <c r="A1725" s="629">
        <v>5692</v>
      </c>
      <c r="B1725" s="630" t="s">
        <v>7152</v>
      </c>
      <c r="C1725" s="631" t="s">
        <v>31</v>
      </c>
      <c r="D1725" s="629">
        <v>0.14000000000000001</v>
      </c>
    </row>
    <row r="1726" spans="1:4" ht="67.5">
      <c r="A1726" s="629">
        <v>5693</v>
      </c>
      <c r="B1726" s="630" t="s">
        <v>7153</v>
      </c>
      <c r="C1726" s="631" t="s">
        <v>31</v>
      </c>
      <c r="D1726" s="629">
        <v>3.28</v>
      </c>
    </row>
    <row r="1727" spans="1:4" ht="67.5">
      <c r="A1727" s="629">
        <v>5695</v>
      </c>
      <c r="B1727" s="630" t="s">
        <v>7154</v>
      </c>
      <c r="C1727" s="631" t="s">
        <v>31</v>
      </c>
      <c r="D1727" s="629">
        <v>17.86</v>
      </c>
    </row>
    <row r="1728" spans="1:4" ht="40.5">
      <c r="A1728" s="629">
        <v>5703</v>
      </c>
      <c r="B1728" s="630" t="s">
        <v>1679</v>
      </c>
      <c r="C1728" s="631" t="s">
        <v>31</v>
      </c>
      <c r="D1728" s="629">
        <v>14.75</v>
      </c>
    </row>
    <row r="1729" spans="1:4" ht="94.5">
      <c r="A1729" s="629">
        <v>5705</v>
      </c>
      <c r="B1729" s="630" t="s">
        <v>7155</v>
      </c>
      <c r="C1729" s="631" t="s">
        <v>31</v>
      </c>
      <c r="D1729" s="629">
        <v>11.1</v>
      </c>
    </row>
    <row r="1730" spans="1:4" ht="40.5">
      <c r="A1730" s="629">
        <v>5707</v>
      </c>
      <c r="B1730" s="630" t="s">
        <v>7156</v>
      </c>
      <c r="C1730" s="631" t="s">
        <v>31</v>
      </c>
      <c r="D1730" s="629">
        <v>39.97</v>
      </c>
    </row>
    <row r="1731" spans="1:4" ht="54">
      <c r="A1731" s="629">
        <v>5710</v>
      </c>
      <c r="B1731" s="630" t="s">
        <v>7157</v>
      </c>
      <c r="C1731" s="631" t="s">
        <v>31</v>
      </c>
      <c r="D1731" s="629">
        <v>56.63</v>
      </c>
    </row>
    <row r="1732" spans="1:4" ht="67.5">
      <c r="A1732" s="629">
        <v>5711</v>
      </c>
      <c r="B1732" s="630" t="s">
        <v>7158</v>
      </c>
      <c r="C1732" s="631" t="s">
        <v>31</v>
      </c>
      <c r="D1732" s="629">
        <v>51.32</v>
      </c>
    </row>
    <row r="1733" spans="1:4" ht="40.5">
      <c r="A1733" s="629">
        <v>5714</v>
      </c>
      <c r="B1733" s="630" t="s">
        <v>1680</v>
      </c>
      <c r="C1733" s="631" t="s">
        <v>31</v>
      </c>
      <c r="D1733" s="629">
        <v>7.69</v>
      </c>
    </row>
    <row r="1734" spans="1:4" ht="40.5">
      <c r="A1734" s="629">
        <v>5715</v>
      </c>
      <c r="B1734" s="630" t="s">
        <v>1681</v>
      </c>
      <c r="C1734" s="631" t="s">
        <v>31</v>
      </c>
      <c r="D1734" s="629">
        <v>40.98</v>
      </c>
    </row>
    <row r="1735" spans="1:4" ht="40.5">
      <c r="A1735" s="629">
        <v>5718</v>
      </c>
      <c r="B1735" s="630" t="s">
        <v>7159</v>
      </c>
      <c r="C1735" s="631" t="s">
        <v>31</v>
      </c>
      <c r="D1735" s="629">
        <v>83.1</v>
      </c>
    </row>
    <row r="1736" spans="1:4" ht="54">
      <c r="A1736" s="629">
        <v>5721</v>
      </c>
      <c r="B1736" s="630" t="s">
        <v>1682</v>
      </c>
      <c r="C1736" s="631" t="s">
        <v>31</v>
      </c>
      <c r="D1736" s="629">
        <v>73.3</v>
      </c>
    </row>
    <row r="1737" spans="1:4" ht="54">
      <c r="A1737" s="629">
        <v>5722</v>
      </c>
      <c r="B1737" s="630" t="s">
        <v>7160</v>
      </c>
      <c r="C1737" s="631" t="s">
        <v>31</v>
      </c>
      <c r="D1737" s="629">
        <v>169.62</v>
      </c>
    </row>
    <row r="1738" spans="1:4" ht="40.5">
      <c r="A1738" s="629">
        <v>5724</v>
      </c>
      <c r="B1738" s="630" t="s">
        <v>7161</v>
      </c>
      <c r="C1738" s="631" t="s">
        <v>31</v>
      </c>
      <c r="D1738" s="629">
        <v>28.41</v>
      </c>
    </row>
    <row r="1739" spans="1:4" ht="67.5">
      <c r="A1739" s="629">
        <v>5727</v>
      </c>
      <c r="B1739" s="630" t="s">
        <v>7162</v>
      </c>
      <c r="C1739" s="631" t="s">
        <v>31</v>
      </c>
      <c r="D1739" s="629">
        <v>5.79</v>
      </c>
    </row>
    <row r="1740" spans="1:4" ht="54">
      <c r="A1740" s="629">
        <v>5729</v>
      </c>
      <c r="B1740" s="630" t="s">
        <v>7163</v>
      </c>
      <c r="C1740" s="631" t="s">
        <v>31</v>
      </c>
      <c r="D1740" s="629">
        <v>23.58</v>
      </c>
    </row>
    <row r="1741" spans="1:4" ht="67.5">
      <c r="A1741" s="629">
        <v>5730</v>
      </c>
      <c r="B1741" s="630" t="s">
        <v>7164</v>
      </c>
      <c r="C1741" s="631" t="s">
        <v>31</v>
      </c>
      <c r="D1741" s="629">
        <v>28.35</v>
      </c>
    </row>
    <row r="1742" spans="1:4" ht="94.5">
      <c r="A1742" s="629">
        <v>5735</v>
      </c>
      <c r="B1742" s="630" t="s">
        <v>7165</v>
      </c>
      <c r="C1742" s="631" t="s">
        <v>31</v>
      </c>
      <c r="D1742" s="629">
        <v>16.45</v>
      </c>
    </row>
    <row r="1743" spans="1:4" ht="94.5">
      <c r="A1743" s="629">
        <v>5736</v>
      </c>
      <c r="B1743" s="630" t="s">
        <v>7166</v>
      </c>
      <c r="C1743" s="631" t="s">
        <v>31</v>
      </c>
      <c r="D1743" s="629">
        <v>38.11</v>
      </c>
    </row>
    <row r="1744" spans="1:4" ht="67.5">
      <c r="A1744" s="629">
        <v>5738</v>
      </c>
      <c r="B1744" s="630" t="s">
        <v>7167</v>
      </c>
      <c r="C1744" s="631" t="s">
        <v>31</v>
      </c>
      <c r="D1744" s="629">
        <v>20.96</v>
      </c>
    </row>
    <row r="1745" spans="1:4" ht="67.5">
      <c r="A1745" s="629">
        <v>5739</v>
      </c>
      <c r="B1745" s="630" t="s">
        <v>7168</v>
      </c>
      <c r="C1745" s="631" t="s">
        <v>31</v>
      </c>
      <c r="D1745" s="629">
        <v>26.24</v>
      </c>
    </row>
    <row r="1746" spans="1:4" ht="81">
      <c r="A1746" s="629">
        <v>5741</v>
      </c>
      <c r="B1746" s="630" t="s">
        <v>7169</v>
      </c>
      <c r="C1746" s="631" t="s">
        <v>31</v>
      </c>
      <c r="D1746" s="629">
        <v>23.97</v>
      </c>
    </row>
    <row r="1747" spans="1:4" ht="81">
      <c r="A1747" s="629">
        <v>5742</v>
      </c>
      <c r="B1747" s="630" t="s">
        <v>7170</v>
      </c>
      <c r="C1747" s="631" t="s">
        <v>31</v>
      </c>
      <c r="D1747" s="629">
        <v>15.9</v>
      </c>
    </row>
    <row r="1748" spans="1:4" ht="81">
      <c r="A1748" s="629">
        <v>5747</v>
      </c>
      <c r="B1748" s="630" t="s">
        <v>7171</v>
      </c>
      <c r="C1748" s="631" t="s">
        <v>31</v>
      </c>
      <c r="D1748" s="629">
        <v>91.14</v>
      </c>
    </row>
    <row r="1749" spans="1:4" ht="67.5">
      <c r="A1749" s="629">
        <v>5751</v>
      </c>
      <c r="B1749" s="630" t="s">
        <v>1683</v>
      </c>
      <c r="C1749" s="631" t="s">
        <v>31</v>
      </c>
      <c r="D1749" s="629">
        <v>12.15</v>
      </c>
    </row>
    <row r="1750" spans="1:4" ht="67.5">
      <c r="A1750" s="629">
        <v>5754</v>
      </c>
      <c r="B1750" s="630" t="s">
        <v>7172</v>
      </c>
      <c r="C1750" s="631" t="s">
        <v>31</v>
      </c>
      <c r="D1750" s="629">
        <v>10.23</v>
      </c>
    </row>
    <row r="1751" spans="1:4" ht="81">
      <c r="A1751" s="629">
        <v>5763</v>
      </c>
      <c r="B1751" s="630" t="s">
        <v>7173</v>
      </c>
      <c r="C1751" s="631" t="s">
        <v>31</v>
      </c>
      <c r="D1751" s="629">
        <v>17.559999999999999</v>
      </c>
    </row>
    <row r="1752" spans="1:4" ht="54">
      <c r="A1752" s="629">
        <v>5765</v>
      </c>
      <c r="B1752" s="630" t="s">
        <v>1684</v>
      </c>
      <c r="C1752" s="631" t="s">
        <v>31</v>
      </c>
      <c r="D1752" s="629">
        <v>1.69</v>
      </c>
    </row>
    <row r="1753" spans="1:4" ht="54">
      <c r="A1753" s="629">
        <v>5766</v>
      </c>
      <c r="B1753" s="630" t="s">
        <v>1685</v>
      </c>
      <c r="C1753" s="631" t="s">
        <v>31</v>
      </c>
      <c r="D1753" s="629">
        <v>2.0699999999999998</v>
      </c>
    </row>
    <row r="1754" spans="1:4" ht="54">
      <c r="A1754" s="629">
        <v>5779</v>
      </c>
      <c r="B1754" s="630" t="s">
        <v>1686</v>
      </c>
      <c r="C1754" s="631" t="s">
        <v>31</v>
      </c>
      <c r="D1754" s="629">
        <v>40.79</v>
      </c>
    </row>
    <row r="1755" spans="1:4" ht="54">
      <c r="A1755" s="629">
        <v>5787</v>
      </c>
      <c r="B1755" s="630" t="s">
        <v>7174</v>
      </c>
      <c r="C1755" s="631" t="s">
        <v>31</v>
      </c>
      <c r="D1755" s="629">
        <v>96.27</v>
      </c>
    </row>
    <row r="1756" spans="1:4" ht="40.5">
      <c r="A1756" s="629">
        <v>5795</v>
      </c>
      <c r="B1756" s="630" t="s">
        <v>1687</v>
      </c>
      <c r="C1756" s="631" t="s">
        <v>119</v>
      </c>
      <c r="D1756" s="629">
        <v>13.41</v>
      </c>
    </row>
    <row r="1757" spans="1:4" ht="54">
      <c r="A1757" s="629">
        <v>5797</v>
      </c>
      <c r="B1757" s="630" t="s">
        <v>1688</v>
      </c>
      <c r="C1757" s="631" t="s">
        <v>31</v>
      </c>
      <c r="D1757" s="629">
        <v>2.4</v>
      </c>
    </row>
    <row r="1758" spans="1:4" ht="67.5">
      <c r="A1758" s="629">
        <v>5800</v>
      </c>
      <c r="B1758" s="630" t="s">
        <v>7175</v>
      </c>
      <c r="C1758" s="631" t="s">
        <v>31</v>
      </c>
      <c r="D1758" s="629">
        <v>0.25</v>
      </c>
    </row>
    <row r="1759" spans="1:4" ht="67.5">
      <c r="A1759" s="629">
        <v>5806</v>
      </c>
      <c r="B1759" s="630" t="s">
        <v>7176</v>
      </c>
      <c r="C1759" s="631" t="s">
        <v>1677</v>
      </c>
      <c r="D1759" s="629">
        <v>0.15</v>
      </c>
    </row>
    <row r="1760" spans="1:4" ht="67.5">
      <c r="A1760" s="629">
        <v>5811</v>
      </c>
      <c r="B1760" s="630" t="s">
        <v>7177</v>
      </c>
      <c r="C1760" s="631" t="s">
        <v>119</v>
      </c>
      <c r="D1760" s="629">
        <v>156.22</v>
      </c>
    </row>
    <row r="1761" spans="1:4" ht="40.5">
      <c r="A1761" s="629">
        <v>5823</v>
      </c>
      <c r="B1761" s="630" t="s">
        <v>1689</v>
      </c>
      <c r="C1761" s="631" t="s">
        <v>119</v>
      </c>
      <c r="D1761" s="629">
        <v>162.37</v>
      </c>
    </row>
    <row r="1762" spans="1:4" ht="94.5">
      <c r="A1762" s="629">
        <v>5824</v>
      </c>
      <c r="B1762" s="630" t="s">
        <v>7178</v>
      </c>
      <c r="C1762" s="631" t="s">
        <v>119</v>
      </c>
      <c r="D1762" s="629">
        <v>124.91</v>
      </c>
    </row>
    <row r="1763" spans="1:4" ht="94.5">
      <c r="A1763" s="629">
        <v>5826</v>
      </c>
      <c r="B1763" s="630" t="s">
        <v>7179</v>
      </c>
      <c r="C1763" s="631" t="s">
        <v>1677</v>
      </c>
      <c r="D1763" s="629">
        <v>22.67</v>
      </c>
    </row>
    <row r="1764" spans="1:4" ht="40.5">
      <c r="A1764" s="629">
        <v>5829</v>
      </c>
      <c r="B1764" s="630" t="s">
        <v>1690</v>
      </c>
      <c r="C1764" s="631" t="s">
        <v>1677</v>
      </c>
      <c r="D1764" s="629">
        <v>112.62</v>
      </c>
    </row>
    <row r="1765" spans="1:4" ht="54">
      <c r="A1765" s="629">
        <v>5835</v>
      </c>
      <c r="B1765" s="630" t="s">
        <v>7180</v>
      </c>
      <c r="C1765" s="631" t="s">
        <v>119</v>
      </c>
      <c r="D1765" s="629">
        <v>171.12</v>
      </c>
    </row>
    <row r="1766" spans="1:4" ht="54">
      <c r="A1766" s="629">
        <v>5837</v>
      </c>
      <c r="B1766" s="630" t="s">
        <v>7181</v>
      </c>
      <c r="C1766" s="631" t="s">
        <v>1677</v>
      </c>
      <c r="D1766" s="629">
        <v>63.17</v>
      </c>
    </row>
    <row r="1767" spans="1:4" ht="40.5">
      <c r="A1767" s="629">
        <v>5839</v>
      </c>
      <c r="B1767" s="630" t="s">
        <v>7182</v>
      </c>
      <c r="C1767" s="631" t="s">
        <v>119</v>
      </c>
      <c r="D1767" s="629">
        <v>4.46</v>
      </c>
    </row>
    <row r="1768" spans="1:4" ht="40.5">
      <c r="A1768" s="629">
        <v>5841</v>
      </c>
      <c r="B1768" s="630" t="s">
        <v>7183</v>
      </c>
      <c r="C1768" s="631" t="s">
        <v>1677</v>
      </c>
      <c r="D1768" s="629">
        <v>2.23</v>
      </c>
    </row>
    <row r="1769" spans="1:4" ht="40.5">
      <c r="A1769" s="629">
        <v>5843</v>
      </c>
      <c r="B1769" s="630" t="s">
        <v>1691</v>
      </c>
      <c r="C1769" s="631" t="s">
        <v>119</v>
      </c>
      <c r="D1769" s="629">
        <v>97.19</v>
      </c>
    </row>
    <row r="1770" spans="1:4" ht="40.5">
      <c r="A1770" s="629">
        <v>5845</v>
      </c>
      <c r="B1770" s="630" t="s">
        <v>1692</v>
      </c>
      <c r="C1770" s="631" t="s">
        <v>1677</v>
      </c>
      <c r="D1770" s="629">
        <v>27.87</v>
      </c>
    </row>
    <row r="1771" spans="1:4" ht="40.5">
      <c r="A1771" s="629">
        <v>5847</v>
      </c>
      <c r="B1771" s="630" t="s">
        <v>7184</v>
      </c>
      <c r="C1771" s="631" t="s">
        <v>119</v>
      </c>
      <c r="D1771" s="629">
        <v>164.68</v>
      </c>
    </row>
    <row r="1772" spans="1:4" ht="40.5">
      <c r="A1772" s="629">
        <v>5849</v>
      </c>
      <c r="B1772" s="630" t="s">
        <v>7185</v>
      </c>
      <c r="C1772" s="631" t="s">
        <v>1677</v>
      </c>
      <c r="D1772" s="629">
        <v>44.98</v>
      </c>
    </row>
    <row r="1773" spans="1:4" ht="54">
      <c r="A1773" s="629">
        <v>5851</v>
      </c>
      <c r="B1773" s="630" t="s">
        <v>1693</v>
      </c>
      <c r="C1773" s="631" t="s">
        <v>119</v>
      </c>
      <c r="D1773" s="629">
        <v>155.30000000000001</v>
      </c>
    </row>
    <row r="1774" spans="1:4" ht="54">
      <c r="A1774" s="629">
        <v>5853</v>
      </c>
      <c r="B1774" s="630" t="s">
        <v>1694</v>
      </c>
      <c r="C1774" s="631" t="s">
        <v>1677</v>
      </c>
      <c r="D1774" s="629">
        <v>45.17</v>
      </c>
    </row>
    <row r="1775" spans="1:4" ht="40.5">
      <c r="A1775" s="629">
        <v>5855</v>
      </c>
      <c r="B1775" s="630" t="s">
        <v>7186</v>
      </c>
      <c r="C1775" s="631" t="s">
        <v>119</v>
      </c>
      <c r="D1775" s="629">
        <v>402.37</v>
      </c>
    </row>
    <row r="1776" spans="1:4" ht="40.5">
      <c r="A1776" s="629">
        <v>5857</v>
      </c>
      <c r="B1776" s="630" t="s">
        <v>7187</v>
      </c>
      <c r="C1776" s="631" t="s">
        <v>1677</v>
      </c>
      <c r="D1776" s="629">
        <v>112.1</v>
      </c>
    </row>
    <row r="1777" spans="1:4" ht="67.5">
      <c r="A1777" s="629">
        <v>5863</v>
      </c>
      <c r="B1777" s="630" t="s">
        <v>7188</v>
      </c>
      <c r="C1777" s="631" t="s">
        <v>119</v>
      </c>
      <c r="D1777" s="629">
        <v>11.63</v>
      </c>
    </row>
    <row r="1778" spans="1:4" ht="67.5">
      <c r="A1778" s="629">
        <v>5865</v>
      </c>
      <c r="B1778" s="630" t="s">
        <v>7189</v>
      </c>
      <c r="C1778" s="631" t="s">
        <v>1677</v>
      </c>
      <c r="D1778" s="629">
        <v>5.84</v>
      </c>
    </row>
    <row r="1779" spans="1:4" ht="54">
      <c r="A1779" s="629">
        <v>5867</v>
      </c>
      <c r="B1779" s="630" t="s">
        <v>7190</v>
      </c>
      <c r="C1779" s="631" t="s">
        <v>119</v>
      </c>
      <c r="D1779" s="629">
        <v>90.08</v>
      </c>
    </row>
    <row r="1780" spans="1:4" ht="54">
      <c r="A1780" s="629">
        <v>5869</v>
      </c>
      <c r="B1780" s="630" t="s">
        <v>7191</v>
      </c>
      <c r="C1780" s="631" t="s">
        <v>1677</v>
      </c>
      <c r="D1780" s="629">
        <v>38.15</v>
      </c>
    </row>
    <row r="1781" spans="1:4" ht="94.5">
      <c r="A1781" s="629">
        <v>5875</v>
      </c>
      <c r="B1781" s="630" t="s">
        <v>7192</v>
      </c>
      <c r="C1781" s="631" t="s">
        <v>119</v>
      </c>
      <c r="D1781" s="629">
        <v>87.92</v>
      </c>
    </row>
    <row r="1782" spans="1:4" ht="94.5">
      <c r="A1782" s="629">
        <v>5877</v>
      </c>
      <c r="B1782" s="630" t="s">
        <v>7193</v>
      </c>
      <c r="C1782" s="631" t="s">
        <v>1677</v>
      </c>
      <c r="D1782" s="629">
        <v>33.36</v>
      </c>
    </row>
    <row r="1783" spans="1:4" ht="67.5">
      <c r="A1783" s="629">
        <v>5879</v>
      </c>
      <c r="B1783" s="630" t="s">
        <v>7194</v>
      </c>
      <c r="C1783" s="631" t="s">
        <v>119</v>
      </c>
      <c r="D1783" s="629">
        <v>75.25</v>
      </c>
    </row>
    <row r="1784" spans="1:4" ht="67.5">
      <c r="A1784" s="629">
        <v>5881</v>
      </c>
      <c r="B1784" s="630" t="s">
        <v>7195</v>
      </c>
      <c r="C1784" s="631" t="s">
        <v>1677</v>
      </c>
      <c r="D1784" s="629">
        <v>40.82</v>
      </c>
    </row>
    <row r="1785" spans="1:4" ht="81">
      <c r="A1785" s="629">
        <v>5882</v>
      </c>
      <c r="B1785" s="630" t="s">
        <v>7196</v>
      </c>
      <c r="C1785" s="631" t="s">
        <v>119</v>
      </c>
      <c r="D1785" s="629">
        <v>71.8</v>
      </c>
    </row>
    <row r="1786" spans="1:4" ht="81">
      <c r="A1786" s="629">
        <v>5884</v>
      </c>
      <c r="B1786" s="630" t="s">
        <v>7197</v>
      </c>
      <c r="C1786" s="631" t="s">
        <v>1677</v>
      </c>
      <c r="D1786" s="629">
        <v>31.93</v>
      </c>
    </row>
    <row r="1787" spans="1:4" ht="67.5">
      <c r="A1787" s="629">
        <v>5890</v>
      </c>
      <c r="B1787" s="630" t="s">
        <v>1695</v>
      </c>
      <c r="C1787" s="631" t="s">
        <v>119</v>
      </c>
      <c r="D1787" s="629">
        <v>124.86</v>
      </c>
    </row>
    <row r="1788" spans="1:4" ht="67.5">
      <c r="A1788" s="629">
        <v>5892</v>
      </c>
      <c r="B1788" s="630" t="s">
        <v>1696</v>
      </c>
      <c r="C1788" s="631" t="s">
        <v>1677</v>
      </c>
      <c r="D1788" s="629">
        <v>23.5</v>
      </c>
    </row>
    <row r="1789" spans="1:4" ht="67.5">
      <c r="A1789" s="629">
        <v>5894</v>
      </c>
      <c r="B1789" s="630" t="s">
        <v>7198</v>
      </c>
      <c r="C1789" s="631" t="s">
        <v>119</v>
      </c>
      <c r="D1789" s="629">
        <v>123.37</v>
      </c>
    </row>
    <row r="1790" spans="1:4" ht="67.5">
      <c r="A1790" s="629">
        <v>5896</v>
      </c>
      <c r="B1790" s="630" t="s">
        <v>7199</v>
      </c>
      <c r="C1790" s="631" t="s">
        <v>1677</v>
      </c>
      <c r="D1790" s="629">
        <v>22</v>
      </c>
    </row>
    <row r="1791" spans="1:4" ht="81">
      <c r="A1791" s="629">
        <v>5901</v>
      </c>
      <c r="B1791" s="630" t="s">
        <v>7200</v>
      </c>
      <c r="C1791" s="631" t="s">
        <v>119</v>
      </c>
      <c r="D1791" s="629">
        <v>156.24</v>
      </c>
    </row>
    <row r="1792" spans="1:4" ht="81">
      <c r="A1792" s="629">
        <v>5903</v>
      </c>
      <c r="B1792" s="630" t="s">
        <v>7201</v>
      </c>
      <c r="C1792" s="631" t="s">
        <v>1677</v>
      </c>
      <c r="D1792" s="629">
        <v>27.77</v>
      </c>
    </row>
    <row r="1793" spans="1:4" ht="54">
      <c r="A1793" s="629">
        <v>5909</v>
      </c>
      <c r="B1793" s="630" t="s">
        <v>1697</v>
      </c>
      <c r="C1793" s="631" t="s">
        <v>119</v>
      </c>
      <c r="D1793" s="629">
        <v>20.7</v>
      </c>
    </row>
    <row r="1794" spans="1:4" ht="54">
      <c r="A1794" s="629">
        <v>5911</v>
      </c>
      <c r="B1794" s="630" t="s">
        <v>1698</v>
      </c>
      <c r="C1794" s="631" t="s">
        <v>1677</v>
      </c>
      <c r="D1794" s="629">
        <v>16.940000000000001</v>
      </c>
    </row>
    <row r="1795" spans="1:4" ht="40.5">
      <c r="A1795" s="629">
        <v>5921</v>
      </c>
      <c r="B1795" s="630" t="s">
        <v>7202</v>
      </c>
      <c r="C1795" s="631" t="s">
        <v>119</v>
      </c>
      <c r="D1795" s="629">
        <v>2.37</v>
      </c>
    </row>
    <row r="1796" spans="1:4" ht="40.5">
      <c r="A1796" s="629">
        <v>5923</v>
      </c>
      <c r="B1796" s="630" t="s">
        <v>7203</v>
      </c>
      <c r="C1796" s="631" t="s">
        <v>1677</v>
      </c>
      <c r="D1796" s="629">
        <v>1.53</v>
      </c>
    </row>
    <row r="1797" spans="1:4" ht="81">
      <c r="A1797" s="629">
        <v>5928</v>
      </c>
      <c r="B1797" s="630" t="s">
        <v>7204</v>
      </c>
      <c r="C1797" s="631" t="s">
        <v>119</v>
      </c>
      <c r="D1797" s="629">
        <v>131.38</v>
      </c>
    </row>
    <row r="1798" spans="1:4" ht="81">
      <c r="A1798" s="629">
        <v>5930</v>
      </c>
      <c r="B1798" s="630" t="s">
        <v>7205</v>
      </c>
      <c r="C1798" s="631" t="s">
        <v>1677</v>
      </c>
      <c r="D1798" s="629">
        <v>26.16</v>
      </c>
    </row>
    <row r="1799" spans="1:4" ht="54">
      <c r="A1799" s="629">
        <v>5932</v>
      </c>
      <c r="B1799" s="630" t="s">
        <v>1699</v>
      </c>
      <c r="C1799" s="631" t="s">
        <v>119</v>
      </c>
      <c r="D1799" s="629">
        <v>156.75</v>
      </c>
    </row>
    <row r="1800" spans="1:4" ht="54">
      <c r="A1800" s="629">
        <v>5934</v>
      </c>
      <c r="B1800" s="630" t="s">
        <v>1700</v>
      </c>
      <c r="C1800" s="631" t="s">
        <v>1677</v>
      </c>
      <c r="D1800" s="629">
        <v>54.85</v>
      </c>
    </row>
    <row r="1801" spans="1:4" ht="54">
      <c r="A1801" s="629">
        <v>5940</v>
      </c>
      <c r="B1801" s="630" t="s">
        <v>7206</v>
      </c>
      <c r="C1801" s="631" t="s">
        <v>119</v>
      </c>
      <c r="D1801" s="629">
        <v>112.27</v>
      </c>
    </row>
    <row r="1802" spans="1:4" ht="54">
      <c r="A1802" s="629">
        <v>5942</v>
      </c>
      <c r="B1802" s="630" t="s">
        <v>7207</v>
      </c>
      <c r="C1802" s="631" t="s">
        <v>1677</v>
      </c>
      <c r="D1802" s="629">
        <v>32.9</v>
      </c>
    </row>
    <row r="1803" spans="1:4" ht="54">
      <c r="A1803" s="629">
        <v>5944</v>
      </c>
      <c r="B1803" s="630" t="s">
        <v>7208</v>
      </c>
      <c r="C1803" s="631" t="s">
        <v>119</v>
      </c>
      <c r="D1803" s="629">
        <v>158.99</v>
      </c>
    </row>
    <row r="1804" spans="1:4" ht="54">
      <c r="A1804" s="629">
        <v>5946</v>
      </c>
      <c r="B1804" s="630" t="s">
        <v>7209</v>
      </c>
      <c r="C1804" s="631" t="s">
        <v>1677</v>
      </c>
      <c r="D1804" s="629">
        <v>39.43</v>
      </c>
    </row>
    <row r="1805" spans="1:4" ht="40.5">
      <c r="A1805" s="629">
        <v>5952</v>
      </c>
      <c r="B1805" s="630" t="s">
        <v>1701</v>
      </c>
      <c r="C1805" s="631" t="s">
        <v>1677</v>
      </c>
      <c r="D1805" s="629">
        <v>11.92</v>
      </c>
    </row>
    <row r="1806" spans="1:4" ht="54">
      <c r="A1806" s="629">
        <v>5953</v>
      </c>
      <c r="B1806" s="630" t="s">
        <v>1702</v>
      </c>
      <c r="C1806" s="631" t="s">
        <v>119</v>
      </c>
      <c r="D1806" s="629">
        <v>35.21</v>
      </c>
    </row>
    <row r="1807" spans="1:4" ht="54">
      <c r="A1807" s="629">
        <v>5954</v>
      </c>
      <c r="B1807" s="630" t="s">
        <v>1703</v>
      </c>
      <c r="C1807" s="631" t="s">
        <v>1677</v>
      </c>
      <c r="D1807" s="629">
        <v>2.42</v>
      </c>
    </row>
    <row r="1808" spans="1:4" ht="67.5">
      <c r="A1808" s="629">
        <v>5961</v>
      </c>
      <c r="B1808" s="630" t="s">
        <v>7210</v>
      </c>
      <c r="C1808" s="631" t="s">
        <v>1677</v>
      </c>
      <c r="D1808" s="629">
        <v>27.45</v>
      </c>
    </row>
    <row r="1809" spans="1:4" ht="54">
      <c r="A1809" s="629">
        <v>5968</v>
      </c>
      <c r="B1809" s="630" t="s">
        <v>7211</v>
      </c>
      <c r="C1809" s="631" t="s">
        <v>125</v>
      </c>
      <c r="D1809" s="629">
        <v>34.119999999999997</v>
      </c>
    </row>
    <row r="1810" spans="1:4" ht="67.5">
      <c r="A1810" s="629">
        <v>5991</v>
      </c>
      <c r="B1810" s="630" t="s">
        <v>7212</v>
      </c>
      <c r="C1810" s="631" t="s">
        <v>125</v>
      </c>
      <c r="D1810" s="629">
        <v>36.909999999999997</v>
      </c>
    </row>
    <row r="1811" spans="1:4" ht="27">
      <c r="A1811" s="629">
        <v>5998</v>
      </c>
      <c r="B1811" s="630" t="s">
        <v>1704</v>
      </c>
      <c r="C1811" s="631" t="s">
        <v>125</v>
      </c>
      <c r="D1811" s="629">
        <v>0.76</v>
      </c>
    </row>
    <row r="1812" spans="1:4" ht="38.25">
      <c r="A1812" s="625">
        <v>6005</v>
      </c>
      <c r="B1812" s="626" t="s">
        <v>1705</v>
      </c>
      <c r="C1812" s="625" t="s">
        <v>7061</v>
      </c>
      <c r="D1812" s="627">
        <v>38.9</v>
      </c>
    </row>
    <row r="1813" spans="1:4" ht="38.25">
      <c r="A1813" s="625">
        <v>6006</v>
      </c>
      <c r="B1813" s="626" t="s">
        <v>1706</v>
      </c>
      <c r="C1813" s="625" t="s">
        <v>7061</v>
      </c>
      <c r="D1813" s="627">
        <v>34.479999999999997</v>
      </c>
    </row>
    <row r="1814" spans="1:4" ht="25.5">
      <c r="A1814" s="625">
        <v>6010</v>
      </c>
      <c r="B1814" s="626" t="s">
        <v>1707</v>
      </c>
      <c r="C1814" s="625" t="s">
        <v>7061</v>
      </c>
      <c r="D1814" s="627">
        <v>43.3</v>
      </c>
    </row>
    <row r="1815" spans="1:4" ht="25.5">
      <c r="A1815" s="625">
        <v>6011</v>
      </c>
      <c r="B1815" s="626" t="s">
        <v>1708</v>
      </c>
      <c r="C1815" s="625" t="s">
        <v>7061</v>
      </c>
      <c r="D1815" s="627">
        <v>125.09</v>
      </c>
    </row>
    <row r="1816" spans="1:4" ht="25.5">
      <c r="A1816" s="625">
        <v>6012</v>
      </c>
      <c r="B1816" s="626" t="s">
        <v>1709</v>
      </c>
      <c r="C1816" s="625" t="s">
        <v>7061</v>
      </c>
      <c r="D1816" s="627">
        <v>151.44999999999999</v>
      </c>
    </row>
    <row r="1817" spans="1:4" ht="38.25">
      <c r="A1817" s="625">
        <v>6013</v>
      </c>
      <c r="B1817" s="626" t="s">
        <v>1710</v>
      </c>
      <c r="C1817" s="625" t="s">
        <v>7061</v>
      </c>
      <c r="D1817" s="627">
        <v>47.62</v>
      </c>
    </row>
    <row r="1818" spans="1:4" ht="38.25">
      <c r="A1818" s="625">
        <v>6014</v>
      </c>
      <c r="B1818" s="626" t="s">
        <v>1711</v>
      </c>
      <c r="C1818" s="625" t="s">
        <v>7061</v>
      </c>
      <c r="D1818" s="627">
        <v>66.2</v>
      </c>
    </row>
    <row r="1819" spans="1:4" ht="38.25">
      <c r="A1819" s="625">
        <v>6015</v>
      </c>
      <c r="B1819" s="626" t="s">
        <v>1712</v>
      </c>
      <c r="C1819" s="625" t="s">
        <v>7061</v>
      </c>
      <c r="D1819" s="627">
        <v>69.239999999999995</v>
      </c>
    </row>
    <row r="1820" spans="1:4" ht="25.5">
      <c r="A1820" s="625">
        <v>6016</v>
      </c>
      <c r="B1820" s="626" t="s">
        <v>1713</v>
      </c>
      <c r="C1820" s="625" t="s">
        <v>7061</v>
      </c>
      <c r="D1820" s="627">
        <v>15.94</v>
      </c>
    </row>
    <row r="1821" spans="1:4" ht="25.5">
      <c r="A1821" s="625">
        <v>6017</v>
      </c>
      <c r="B1821" s="626" t="s">
        <v>1714</v>
      </c>
      <c r="C1821" s="625" t="s">
        <v>7061</v>
      </c>
      <c r="D1821" s="627">
        <v>34.299999999999997</v>
      </c>
    </row>
    <row r="1822" spans="1:4" ht="25.5">
      <c r="A1822" s="625">
        <v>6019</v>
      </c>
      <c r="B1822" s="626" t="s">
        <v>1715</v>
      </c>
      <c r="C1822" s="625" t="s">
        <v>7061</v>
      </c>
      <c r="D1822" s="627">
        <v>25.17</v>
      </c>
    </row>
    <row r="1823" spans="1:4" ht="25.5">
      <c r="A1823" s="625">
        <v>6020</v>
      </c>
      <c r="B1823" s="626" t="s">
        <v>1716</v>
      </c>
      <c r="C1823" s="625" t="s">
        <v>7061</v>
      </c>
      <c r="D1823" s="627">
        <v>15.11</v>
      </c>
    </row>
    <row r="1824" spans="1:4" ht="38.25">
      <c r="A1824" s="625">
        <v>6021</v>
      </c>
      <c r="B1824" s="626" t="s">
        <v>1717</v>
      </c>
      <c r="C1824" s="625" t="s">
        <v>7061</v>
      </c>
      <c r="D1824" s="627">
        <v>35.49</v>
      </c>
    </row>
    <row r="1825" spans="1:4" ht="38.25">
      <c r="A1825" s="625">
        <v>6024</v>
      </c>
      <c r="B1825" s="626" t="s">
        <v>1718</v>
      </c>
      <c r="C1825" s="625" t="s">
        <v>7061</v>
      </c>
      <c r="D1825" s="627">
        <v>36.69</v>
      </c>
    </row>
    <row r="1826" spans="1:4" ht="25.5">
      <c r="A1826" s="625">
        <v>6027</v>
      </c>
      <c r="B1826" s="626" t="s">
        <v>1719</v>
      </c>
      <c r="C1826" s="625" t="s">
        <v>7061</v>
      </c>
      <c r="D1826" s="627">
        <v>315.57</v>
      </c>
    </row>
    <row r="1827" spans="1:4" ht="25.5">
      <c r="A1827" s="625">
        <v>6028</v>
      </c>
      <c r="B1827" s="626" t="s">
        <v>1720</v>
      </c>
      <c r="C1827" s="625" t="s">
        <v>7061</v>
      </c>
      <c r="D1827" s="627">
        <v>60.32</v>
      </c>
    </row>
    <row r="1828" spans="1:4" ht="25.5">
      <c r="A1828" s="625">
        <v>6029</v>
      </c>
      <c r="B1828" s="626" t="s">
        <v>1721</v>
      </c>
      <c r="C1828" s="625" t="s">
        <v>7061</v>
      </c>
      <c r="D1828" s="627">
        <v>11.89</v>
      </c>
    </row>
    <row r="1829" spans="1:4" ht="25.5">
      <c r="A1829" s="625">
        <v>6031</v>
      </c>
      <c r="B1829" s="626" t="s">
        <v>1722</v>
      </c>
      <c r="C1829" s="625" t="s">
        <v>7061</v>
      </c>
      <c r="D1829" s="627">
        <v>11.76</v>
      </c>
    </row>
    <row r="1830" spans="1:4" ht="25.5">
      <c r="A1830" s="625">
        <v>6032</v>
      </c>
      <c r="B1830" s="626" t="s">
        <v>1723</v>
      </c>
      <c r="C1830" s="625" t="s">
        <v>7061</v>
      </c>
      <c r="D1830" s="627">
        <v>14.9</v>
      </c>
    </row>
    <row r="1831" spans="1:4" ht="25.5">
      <c r="A1831" s="625">
        <v>6033</v>
      </c>
      <c r="B1831" s="626" t="s">
        <v>1724</v>
      </c>
      <c r="C1831" s="625" t="s">
        <v>7061</v>
      </c>
      <c r="D1831" s="627">
        <v>15.67</v>
      </c>
    </row>
    <row r="1832" spans="1:4" ht="25.5">
      <c r="A1832" s="625">
        <v>6034</v>
      </c>
      <c r="B1832" s="626" t="s">
        <v>1725</v>
      </c>
      <c r="C1832" s="625" t="s">
        <v>7061</v>
      </c>
      <c r="D1832" s="627">
        <v>7.35</v>
      </c>
    </row>
    <row r="1833" spans="1:4" ht="25.5">
      <c r="A1833" s="625">
        <v>6036</v>
      </c>
      <c r="B1833" s="626" t="s">
        <v>1726</v>
      </c>
      <c r="C1833" s="625" t="s">
        <v>7061</v>
      </c>
      <c r="D1833" s="627">
        <v>10.01</v>
      </c>
    </row>
    <row r="1834" spans="1:4" ht="25.5">
      <c r="A1834" s="625">
        <v>6037</v>
      </c>
      <c r="B1834" s="626" t="s">
        <v>1727</v>
      </c>
      <c r="C1834" s="625" t="s">
        <v>7061</v>
      </c>
      <c r="D1834" s="627">
        <v>8.01</v>
      </c>
    </row>
    <row r="1835" spans="1:4" ht="25.5">
      <c r="A1835" s="625">
        <v>6038</v>
      </c>
      <c r="B1835" s="626" t="s">
        <v>1728</v>
      </c>
      <c r="C1835" s="625" t="s">
        <v>7061</v>
      </c>
      <c r="D1835" s="627">
        <v>3.85</v>
      </c>
    </row>
    <row r="1836" spans="1:4" ht="102">
      <c r="A1836" s="625">
        <v>6046</v>
      </c>
      <c r="B1836" s="626" t="s">
        <v>1729</v>
      </c>
      <c r="C1836" s="625" t="s">
        <v>7061</v>
      </c>
      <c r="D1836" s="628">
        <v>235000</v>
      </c>
    </row>
    <row r="1837" spans="1:4" ht="38.25">
      <c r="A1837" s="625">
        <v>6067</v>
      </c>
      <c r="B1837" s="626" t="s">
        <v>1730</v>
      </c>
      <c r="C1837" s="625" t="s">
        <v>7061</v>
      </c>
      <c r="D1837" s="628">
        <v>353571.43</v>
      </c>
    </row>
    <row r="1838" spans="1:4" ht="51">
      <c r="A1838" s="625">
        <v>6069</v>
      </c>
      <c r="B1838" s="626" t="s">
        <v>1731</v>
      </c>
      <c r="C1838" s="625" t="s">
        <v>7061</v>
      </c>
      <c r="D1838" s="628">
        <v>86914.3</v>
      </c>
    </row>
    <row r="1839" spans="1:4" ht="51">
      <c r="A1839" s="625">
        <v>6070</v>
      </c>
      <c r="B1839" s="626" t="s">
        <v>1732</v>
      </c>
      <c r="C1839" s="625" t="s">
        <v>7061</v>
      </c>
      <c r="D1839" s="628">
        <v>393428.56</v>
      </c>
    </row>
    <row r="1840" spans="1:4" ht="25.5">
      <c r="A1840" s="625">
        <v>6076</v>
      </c>
      <c r="B1840" s="626" t="s">
        <v>1733</v>
      </c>
      <c r="C1840" s="625" t="s">
        <v>7059</v>
      </c>
      <c r="D1840" s="627">
        <v>51.19</v>
      </c>
    </row>
    <row r="1841" spans="1:4" ht="25.5">
      <c r="A1841" s="625">
        <v>6077</v>
      </c>
      <c r="B1841" s="626" t="s">
        <v>1734</v>
      </c>
      <c r="C1841" s="625" t="s">
        <v>7059</v>
      </c>
      <c r="D1841" s="627">
        <v>15.67</v>
      </c>
    </row>
    <row r="1842" spans="1:4" ht="38.25">
      <c r="A1842" s="625">
        <v>6079</v>
      </c>
      <c r="B1842" s="626" t="s">
        <v>1735</v>
      </c>
      <c r="C1842" s="625" t="s">
        <v>7059</v>
      </c>
      <c r="D1842" s="627">
        <v>8.9499999999999993</v>
      </c>
    </row>
    <row r="1843" spans="1:4" ht="25.5">
      <c r="A1843" s="625">
        <v>6081</v>
      </c>
      <c r="B1843" s="626" t="s">
        <v>1736</v>
      </c>
      <c r="C1843" s="625" t="s">
        <v>7059</v>
      </c>
      <c r="D1843" s="627">
        <v>27.19</v>
      </c>
    </row>
    <row r="1844" spans="1:4" ht="27">
      <c r="A1844" s="629">
        <v>6082</v>
      </c>
      <c r="B1844" s="630" t="s">
        <v>1737</v>
      </c>
      <c r="C1844" s="631" t="s">
        <v>125</v>
      </c>
      <c r="D1844" s="629">
        <v>13.9</v>
      </c>
    </row>
    <row r="1845" spans="1:4" ht="25.5">
      <c r="A1845" s="625">
        <v>6085</v>
      </c>
      <c r="B1845" s="626" t="s">
        <v>1738</v>
      </c>
      <c r="C1845" s="625" t="s">
        <v>7060</v>
      </c>
      <c r="D1845" s="627">
        <v>4.25</v>
      </c>
    </row>
    <row r="1846" spans="1:4" ht="25.5">
      <c r="A1846" s="625">
        <v>6086</v>
      </c>
      <c r="B1846" s="626" t="s">
        <v>1739</v>
      </c>
      <c r="C1846" s="625" t="s">
        <v>7122</v>
      </c>
      <c r="D1846" s="627">
        <v>61.63</v>
      </c>
    </row>
    <row r="1847" spans="1:4" ht="27">
      <c r="A1847" s="629">
        <v>6087</v>
      </c>
      <c r="B1847" s="630" t="s">
        <v>1740</v>
      </c>
      <c r="C1847" s="631" t="s">
        <v>70</v>
      </c>
      <c r="D1847" s="629">
        <v>21.02</v>
      </c>
    </row>
    <row r="1848" spans="1:4">
      <c r="A1848" s="625">
        <v>6090</v>
      </c>
      <c r="B1848" s="626" t="s">
        <v>1741</v>
      </c>
      <c r="C1848" s="625" t="s">
        <v>7060</v>
      </c>
      <c r="D1848" s="627">
        <v>8.07</v>
      </c>
    </row>
    <row r="1849" spans="1:4">
      <c r="A1849" s="625">
        <v>6091</v>
      </c>
      <c r="B1849" s="626" t="s">
        <v>1742</v>
      </c>
      <c r="C1849" s="625" t="s">
        <v>7060</v>
      </c>
      <c r="D1849" s="627">
        <v>11.46</v>
      </c>
    </row>
    <row r="1850" spans="1:4" ht="25.5">
      <c r="A1850" s="625">
        <v>6094</v>
      </c>
      <c r="B1850" s="626" t="s">
        <v>1743</v>
      </c>
      <c r="C1850" s="625" t="s">
        <v>7058</v>
      </c>
      <c r="D1850" s="627">
        <v>13.65</v>
      </c>
    </row>
    <row r="1851" spans="1:4" ht="38.25">
      <c r="A1851" s="625">
        <v>6106</v>
      </c>
      <c r="B1851" s="626" t="s">
        <v>7213</v>
      </c>
      <c r="C1851" s="625" t="s">
        <v>7061</v>
      </c>
      <c r="D1851" s="627">
        <v>2.92</v>
      </c>
    </row>
    <row r="1852" spans="1:4" ht="38.25">
      <c r="A1852" s="625">
        <v>6107</v>
      </c>
      <c r="B1852" s="626" t="s">
        <v>1744</v>
      </c>
      <c r="C1852" s="625" t="s">
        <v>7061</v>
      </c>
      <c r="D1852" s="627">
        <v>8.4600000000000009</v>
      </c>
    </row>
    <row r="1853" spans="1:4" ht="38.25">
      <c r="A1853" s="625">
        <v>6108</v>
      </c>
      <c r="B1853" s="626" t="s">
        <v>1745</v>
      </c>
      <c r="C1853" s="625" t="s">
        <v>7061</v>
      </c>
      <c r="D1853" s="627">
        <v>10.8</v>
      </c>
    </row>
    <row r="1854" spans="1:4" ht="38.25">
      <c r="A1854" s="625">
        <v>6109</v>
      </c>
      <c r="B1854" s="626" t="s">
        <v>1746</v>
      </c>
      <c r="C1854" s="625" t="s">
        <v>7061</v>
      </c>
      <c r="D1854" s="627">
        <v>15.34</v>
      </c>
    </row>
    <row r="1855" spans="1:4">
      <c r="A1855" s="625">
        <v>6110</v>
      </c>
      <c r="B1855" s="626" t="s">
        <v>1747</v>
      </c>
      <c r="C1855" s="625" t="s">
        <v>7064</v>
      </c>
      <c r="D1855" s="627">
        <v>11.96</v>
      </c>
    </row>
    <row r="1856" spans="1:4">
      <c r="A1856" s="625">
        <v>6111</v>
      </c>
      <c r="B1856" s="626" t="s">
        <v>30</v>
      </c>
      <c r="C1856" s="625" t="s">
        <v>7064</v>
      </c>
      <c r="D1856" s="627">
        <v>9.44</v>
      </c>
    </row>
    <row r="1857" spans="1:4">
      <c r="A1857" s="625">
        <v>6114</v>
      </c>
      <c r="B1857" s="626" t="s">
        <v>1748</v>
      </c>
      <c r="C1857" s="625" t="s">
        <v>7064</v>
      </c>
      <c r="D1857" s="627">
        <v>9.51</v>
      </c>
    </row>
    <row r="1858" spans="1:4">
      <c r="A1858" s="625">
        <v>6117</v>
      </c>
      <c r="B1858" s="626" t="s">
        <v>1749</v>
      </c>
      <c r="C1858" s="625" t="s">
        <v>7064</v>
      </c>
      <c r="D1858" s="627">
        <v>9.51</v>
      </c>
    </row>
    <row r="1859" spans="1:4">
      <c r="A1859" s="625">
        <v>6121</v>
      </c>
      <c r="B1859" s="626" t="s">
        <v>1750</v>
      </c>
      <c r="C1859" s="625" t="s">
        <v>7064</v>
      </c>
      <c r="D1859" s="627">
        <v>8.4499999999999993</v>
      </c>
    </row>
    <row r="1860" spans="1:4">
      <c r="A1860" s="625">
        <v>6122</v>
      </c>
      <c r="B1860" s="626" t="s">
        <v>1751</v>
      </c>
      <c r="C1860" s="625" t="s">
        <v>7064</v>
      </c>
      <c r="D1860" s="627">
        <v>11.96</v>
      </c>
    </row>
    <row r="1861" spans="1:4">
      <c r="A1861" s="625">
        <v>6127</v>
      </c>
      <c r="B1861" s="626" t="s">
        <v>1752</v>
      </c>
      <c r="C1861" s="625" t="s">
        <v>7064</v>
      </c>
      <c r="D1861" s="627">
        <v>9.23</v>
      </c>
    </row>
    <row r="1862" spans="1:4" ht="25.5">
      <c r="A1862" s="625">
        <v>6136</v>
      </c>
      <c r="B1862" s="626" t="s">
        <v>1753</v>
      </c>
      <c r="C1862" s="625" t="s">
        <v>7061</v>
      </c>
      <c r="D1862" s="627">
        <v>124.05</v>
      </c>
    </row>
    <row r="1863" spans="1:4" ht="25.5">
      <c r="A1863" s="625">
        <v>6138</v>
      </c>
      <c r="B1863" s="626" t="s">
        <v>1754</v>
      </c>
      <c r="C1863" s="625" t="s">
        <v>7061</v>
      </c>
      <c r="D1863" s="627">
        <v>1.54</v>
      </c>
    </row>
    <row r="1864" spans="1:4" ht="25.5">
      <c r="A1864" s="625">
        <v>6140</v>
      </c>
      <c r="B1864" s="626" t="s">
        <v>1755</v>
      </c>
      <c r="C1864" s="625" t="s">
        <v>7061</v>
      </c>
      <c r="D1864" s="627">
        <v>2.5</v>
      </c>
    </row>
    <row r="1865" spans="1:4" ht="25.5">
      <c r="A1865" s="625">
        <v>6141</v>
      </c>
      <c r="B1865" s="626" t="s">
        <v>1756</v>
      </c>
      <c r="C1865" s="625" t="s">
        <v>7061</v>
      </c>
      <c r="D1865" s="627">
        <v>3.17</v>
      </c>
    </row>
    <row r="1866" spans="1:4" ht="38.25">
      <c r="A1866" s="625">
        <v>6142</v>
      </c>
      <c r="B1866" s="626" t="s">
        <v>1757</v>
      </c>
      <c r="C1866" s="625" t="s">
        <v>7061</v>
      </c>
      <c r="D1866" s="627">
        <v>5.43</v>
      </c>
    </row>
    <row r="1867" spans="1:4" ht="25.5">
      <c r="A1867" s="625">
        <v>6145</v>
      </c>
      <c r="B1867" s="626" t="s">
        <v>1758</v>
      </c>
      <c r="C1867" s="625" t="s">
        <v>7061</v>
      </c>
      <c r="D1867" s="627">
        <v>12.62</v>
      </c>
    </row>
    <row r="1868" spans="1:4" ht="25.5">
      <c r="A1868" s="625">
        <v>6146</v>
      </c>
      <c r="B1868" s="626" t="s">
        <v>1759</v>
      </c>
      <c r="C1868" s="625" t="s">
        <v>7061</v>
      </c>
      <c r="D1868" s="627">
        <v>12.63</v>
      </c>
    </row>
    <row r="1869" spans="1:4" ht="25.5">
      <c r="A1869" s="625">
        <v>6148</v>
      </c>
      <c r="B1869" s="626" t="s">
        <v>1760</v>
      </c>
      <c r="C1869" s="625" t="s">
        <v>7061</v>
      </c>
      <c r="D1869" s="627">
        <v>7.04</v>
      </c>
    </row>
    <row r="1870" spans="1:4" ht="25.5">
      <c r="A1870" s="625">
        <v>6149</v>
      </c>
      <c r="B1870" s="626" t="s">
        <v>1761</v>
      </c>
      <c r="C1870" s="625" t="s">
        <v>7061</v>
      </c>
      <c r="D1870" s="627">
        <v>11.9</v>
      </c>
    </row>
    <row r="1871" spans="1:4" ht="25.5">
      <c r="A1871" s="625">
        <v>6150</v>
      </c>
      <c r="B1871" s="626" t="s">
        <v>1762</v>
      </c>
      <c r="C1871" s="625" t="s">
        <v>7061</v>
      </c>
      <c r="D1871" s="627">
        <v>157.81</v>
      </c>
    </row>
    <row r="1872" spans="1:4" ht="25.5">
      <c r="A1872" s="625">
        <v>6152</v>
      </c>
      <c r="B1872" s="626" t="s">
        <v>1763</v>
      </c>
      <c r="C1872" s="625" t="s">
        <v>7061</v>
      </c>
      <c r="D1872" s="627">
        <v>2.7</v>
      </c>
    </row>
    <row r="1873" spans="1:4" ht="25.5">
      <c r="A1873" s="625">
        <v>6153</v>
      </c>
      <c r="B1873" s="626" t="s">
        <v>6922</v>
      </c>
      <c r="C1873" s="625" t="s">
        <v>7061</v>
      </c>
      <c r="D1873" s="627">
        <v>2.54</v>
      </c>
    </row>
    <row r="1874" spans="1:4" ht="25.5">
      <c r="A1874" s="625">
        <v>6154</v>
      </c>
      <c r="B1874" s="626" t="s">
        <v>1764</v>
      </c>
      <c r="C1874" s="625" t="s">
        <v>7061</v>
      </c>
      <c r="D1874" s="627">
        <v>6.05</v>
      </c>
    </row>
    <row r="1875" spans="1:4" ht="38.25">
      <c r="A1875" s="625">
        <v>6155</v>
      </c>
      <c r="B1875" s="626" t="s">
        <v>1765</v>
      </c>
      <c r="C1875" s="625" t="s">
        <v>7061</v>
      </c>
      <c r="D1875" s="627">
        <v>12.51</v>
      </c>
    </row>
    <row r="1876" spans="1:4" ht="25.5">
      <c r="A1876" s="625">
        <v>6156</v>
      </c>
      <c r="B1876" s="626" t="s">
        <v>1766</v>
      </c>
      <c r="C1876" s="625" t="s">
        <v>7061</v>
      </c>
      <c r="D1876" s="627">
        <v>3.21</v>
      </c>
    </row>
    <row r="1877" spans="1:4" ht="25.5">
      <c r="A1877" s="625">
        <v>6157</v>
      </c>
      <c r="B1877" s="626" t="s">
        <v>1767</v>
      </c>
      <c r="C1877" s="625" t="s">
        <v>7061</v>
      </c>
      <c r="D1877" s="627">
        <v>42.36</v>
      </c>
    </row>
    <row r="1878" spans="1:4" ht="25.5">
      <c r="A1878" s="625">
        <v>6158</v>
      </c>
      <c r="B1878" s="626" t="s">
        <v>1768</v>
      </c>
      <c r="C1878" s="625" t="s">
        <v>7061</v>
      </c>
      <c r="D1878" s="627">
        <v>3.26</v>
      </c>
    </row>
    <row r="1879" spans="1:4">
      <c r="A1879" s="625">
        <v>6160</v>
      </c>
      <c r="B1879" s="626" t="s">
        <v>1769</v>
      </c>
      <c r="C1879" s="625" t="s">
        <v>7064</v>
      </c>
      <c r="D1879" s="627">
        <v>12.68</v>
      </c>
    </row>
    <row r="1880" spans="1:4" ht="25.5">
      <c r="A1880" s="625">
        <v>6166</v>
      </c>
      <c r="B1880" s="626" t="s">
        <v>1770</v>
      </c>
      <c r="C1880" s="625" t="s">
        <v>7064</v>
      </c>
      <c r="D1880" s="627">
        <v>13.83</v>
      </c>
    </row>
    <row r="1881" spans="1:4" ht="27">
      <c r="A1881" s="629">
        <v>6171</v>
      </c>
      <c r="B1881" s="630" t="s">
        <v>1771</v>
      </c>
      <c r="C1881" s="631" t="s">
        <v>70</v>
      </c>
      <c r="D1881" s="629">
        <v>21.28</v>
      </c>
    </row>
    <row r="1882" spans="1:4">
      <c r="A1882" s="625">
        <v>6175</v>
      </c>
      <c r="B1882" s="626" t="s">
        <v>1772</v>
      </c>
      <c r="C1882" s="625" t="s">
        <v>7064</v>
      </c>
      <c r="D1882" s="627">
        <v>25.03</v>
      </c>
    </row>
    <row r="1883" spans="1:4" ht="38.25">
      <c r="A1883" s="625">
        <v>6178</v>
      </c>
      <c r="B1883" s="626" t="s">
        <v>1773</v>
      </c>
      <c r="C1883" s="625" t="s">
        <v>7066</v>
      </c>
      <c r="D1883" s="627">
        <v>68.47</v>
      </c>
    </row>
    <row r="1884" spans="1:4" ht="38.25">
      <c r="A1884" s="625">
        <v>6180</v>
      </c>
      <c r="B1884" s="626" t="s">
        <v>1774</v>
      </c>
      <c r="C1884" s="625" t="s">
        <v>7066</v>
      </c>
      <c r="D1884" s="627">
        <v>73.900000000000006</v>
      </c>
    </row>
    <row r="1885" spans="1:4" ht="38.25">
      <c r="A1885" s="625">
        <v>6182</v>
      </c>
      <c r="B1885" s="626" t="s">
        <v>1775</v>
      </c>
      <c r="C1885" s="625" t="s">
        <v>7066</v>
      </c>
      <c r="D1885" s="627">
        <v>91.72</v>
      </c>
    </row>
    <row r="1886" spans="1:4" ht="38.25">
      <c r="A1886" s="625">
        <v>6186</v>
      </c>
      <c r="B1886" s="626" t="s">
        <v>1776</v>
      </c>
      <c r="C1886" s="625" t="s">
        <v>7065</v>
      </c>
      <c r="D1886" s="627">
        <v>4.0999999999999996</v>
      </c>
    </row>
    <row r="1887" spans="1:4" ht="25.5">
      <c r="A1887" s="625">
        <v>6188</v>
      </c>
      <c r="B1887" s="626" t="s">
        <v>1777</v>
      </c>
      <c r="C1887" s="625" t="s">
        <v>7066</v>
      </c>
      <c r="D1887" s="627">
        <v>20.05</v>
      </c>
    </row>
    <row r="1888" spans="1:4" ht="25.5">
      <c r="A1888" s="625">
        <v>6189</v>
      </c>
      <c r="B1888" s="626" t="s">
        <v>124</v>
      </c>
      <c r="C1888" s="625" t="s">
        <v>7065</v>
      </c>
      <c r="D1888" s="627">
        <v>6.33</v>
      </c>
    </row>
    <row r="1889" spans="1:4" ht="25.5">
      <c r="A1889" s="625">
        <v>6193</v>
      </c>
      <c r="B1889" s="626" t="s">
        <v>1778</v>
      </c>
      <c r="C1889" s="625" t="s">
        <v>7065</v>
      </c>
      <c r="D1889" s="627">
        <v>4.22</v>
      </c>
    </row>
    <row r="1890" spans="1:4" ht="25.5">
      <c r="A1890" s="625">
        <v>6194</v>
      </c>
      <c r="B1890" s="626" t="s">
        <v>1779</v>
      </c>
      <c r="C1890" s="625" t="s">
        <v>7065</v>
      </c>
      <c r="D1890" s="627">
        <v>2.94</v>
      </c>
    </row>
    <row r="1891" spans="1:4" ht="38.25">
      <c r="A1891" s="625">
        <v>6204</v>
      </c>
      <c r="B1891" s="626" t="s">
        <v>1780</v>
      </c>
      <c r="C1891" s="625" t="s">
        <v>7065</v>
      </c>
      <c r="D1891" s="627">
        <v>4.71</v>
      </c>
    </row>
    <row r="1892" spans="1:4" ht="25.5">
      <c r="A1892" s="625">
        <v>6212</v>
      </c>
      <c r="B1892" s="626" t="s">
        <v>1781</v>
      </c>
      <c r="C1892" s="625" t="s">
        <v>7065</v>
      </c>
      <c r="D1892" s="627">
        <v>6.01</v>
      </c>
    </row>
    <row r="1893" spans="1:4" ht="25.5">
      <c r="A1893" s="625">
        <v>6214</v>
      </c>
      <c r="B1893" s="626" t="s">
        <v>1782</v>
      </c>
      <c r="C1893" s="625" t="s">
        <v>7066</v>
      </c>
      <c r="D1893" s="627">
        <v>42.89</v>
      </c>
    </row>
    <row r="1894" spans="1:4" ht="40.5">
      <c r="A1894" s="629">
        <v>6225</v>
      </c>
      <c r="B1894" s="630" t="s">
        <v>7214</v>
      </c>
      <c r="C1894" s="631" t="s">
        <v>125</v>
      </c>
      <c r="D1894" s="629">
        <v>33.67</v>
      </c>
    </row>
    <row r="1895" spans="1:4" ht="38.25">
      <c r="A1895" s="625">
        <v>6240</v>
      </c>
      <c r="B1895" s="626" t="s">
        <v>1783</v>
      </c>
      <c r="C1895" s="625" t="s">
        <v>7061</v>
      </c>
      <c r="D1895" s="627">
        <v>423.68</v>
      </c>
    </row>
    <row r="1896" spans="1:4" ht="38.25">
      <c r="A1896" s="625">
        <v>6243</v>
      </c>
      <c r="B1896" s="626" t="s">
        <v>1784</v>
      </c>
      <c r="C1896" s="625" t="s">
        <v>7061</v>
      </c>
      <c r="D1896" s="627">
        <v>320</v>
      </c>
    </row>
    <row r="1897" spans="1:4" ht="25.5">
      <c r="A1897" s="625">
        <v>6249</v>
      </c>
      <c r="B1897" s="626" t="s">
        <v>1785</v>
      </c>
      <c r="C1897" s="625" t="s">
        <v>7061</v>
      </c>
      <c r="D1897" s="627">
        <v>18.28</v>
      </c>
    </row>
    <row r="1898" spans="1:4" ht="25.5">
      <c r="A1898" s="625">
        <v>6250</v>
      </c>
      <c r="B1898" s="626" t="s">
        <v>1786</v>
      </c>
      <c r="C1898" s="625" t="s">
        <v>7061</v>
      </c>
      <c r="D1898" s="627">
        <v>44.32</v>
      </c>
    </row>
    <row r="1899" spans="1:4" ht="25.5">
      <c r="A1899" s="625">
        <v>6251</v>
      </c>
      <c r="B1899" s="626" t="s">
        <v>1787</v>
      </c>
      <c r="C1899" s="625" t="s">
        <v>7061</v>
      </c>
      <c r="D1899" s="627">
        <v>28.04</v>
      </c>
    </row>
    <row r="1900" spans="1:4" ht="25.5">
      <c r="A1900" s="625">
        <v>6252</v>
      </c>
      <c r="B1900" s="626" t="s">
        <v>1788</v>
      </c>
      <c r="C1900" s="625" t="s">
        <v>7061</v>
      </c>
      <c r="D1900" s="627">
        <v>35.79</v>
      </c>
    </row>
    <row r="1901" spans="1:4" ht="38.25">
      <c r="A1901" s="625">
        <v>6253</v>
      </c>
      <c r="B1901" s="626" t="s">
        <v>1789</v>
      </c>
      <c r="C1901" s="625" t="s">
        <v>7061</v>
      </c>
      <c r="D1901" s="627">
        <v>60.3</v>
      </c>
    </row>
    <row r="1902" spans="1:4" ht="67.5">
      <c r="A1902" s="629">
        <v>6259</v>
      </c>
      <c r="B1902" s="630" t="s">
        <v>7215</v>
      </c>
      <c r="C1902" s="631" t="s">
        <v>119</v>
      </c>
      <c r="D1902" s="629">
        <v>129.51</v>
      </c>
    </row>
    <row r="1903" spans="1:4" ht="67.5">
      <c r="A1903" s="629">
        <v>6260</v>
      </c>
      <c r="B1903" s="630" t="s">
        <v>7216</v>
      </c>
      <c r="C1903" s="631" t="s">
        <v>1677</v>
      </c>
      <c r="D1903" s="629">
        <v>24.69</v>
      </c>
    </row>
    <row r="1904" spans="1:4">
      <c r="A1904" s="625">
        <v>6294</v>
      </c>
      <c r="B1904" s="626" t="s">
        <v>1790</v>
      </c>
      <c r="C1904" s="625" t="s">
        <v>7061</v>
      </c>
      <c r="D1904" s="627">
        <v>4.76</v>
      </c>
    </row>
    <row r="1905" spans="1:4">
      <c r="A1905" s="625">
        <v>6295</v>
      </c>
      <c r="B1905" s="626" t="s">
        <v>1791</v>
      </c>
      <c r="C1905" s="625" t="s">
        <v>7061</v>
      </c>
      <c r="D1905" s="627">
        <v>6.78</v>
      </c>
    </row>
    <row r="1906" spans="1:4">
      <c r="A1906" s="625">
        <v>6296</v>
      </c>
      <c r="B1906" s="626" t="s">
        <v>1792</v>
      </c>
      <c r="C1906" s="625" t="s">
        <v>7061</v>
      </c>
      <c r="D1906" s="627">
        <v>16.71</v>
      </c>
    </row>
    <row r="1907" spans="1:4">
      <c r="A1907" s="625">
        <v>6297</v>
      </c>
      <c r="B1907" s="626" t="s">
        <v>1793</v>
      </c>
      <c r="C1907" s="625" t="s">
        <v>7061</v>
      </c>
      <c r="D1907" s="627">
        <v>21.18</v>
      </c>
    </row>
    <row r="1908" spans="1:4">
      <c r="A1908" s="625">
        <v>6298</v>
      </c>
      <c r="B1908" s="626" t="s">
        <v>1794</v>
      </c>
      <c r="C1908" s="625" t="s">
        <v>7061</v>
      </c>
      <c r="D1908" s="627">
        <v>33.54</v>
      </c>
    </row>
    <row r="1909" spans="1:4">
      <c r="A1909" s="625">
        <v>6299</v>
      </c>
      <c r="B1909" s="626" t="s">
        <v>1795</v>
      </c>
      <c r="C1909" s="625" t="s">
        <v>7061</v>
      </c>
      <c r="D1909" s="627">
        <v>63.7</v>
      </c>
    </row>
    <row r="1910" spans="1:4">
      <c r="A1910" s="625">
        <v>6300</v>
      </c>
      <c r="B1910" s="626" t="s">
        <v>1796</v>
      </c>
      <c r="C1910" s="625" t="s">
        <v>7061</v>
      </c>
      <c r="D1910" s="627">
        <v>157.29</v>
      </c>
    </row>
    <row r="1911" spans="1:4">
      <c r="A1911" s="625">
        <v>6301</v>
      </c>
      <c r="B1911" s="626" t="s">
        <v>1797</v>
      </c>
      <c r="C1911" s="625" t="s">
        <v>7061</v>
      </c>
      <c r="D1911" s="627">
        <v>526.63</v>
      </c>
    </row>
    <row r="1912" spans="1:4" ht="25.5">
      <c r="A1912" s="625">
        <v>6302</v>
      </c>
      <c r="B1912" s="626" t="s">
        <v>1798</v>
      </c>
      <c r="C1912" s="625" t="s">
        <v>7061</v>
      </c>
      <c r="D1912" s="627">
        <v>7.87</v>
      </c>
    </row>
    <row r="1913" spans="1:4" ht="25.5">
      <c r="A1913" s="625">
        <v>6303</v>
      </c>
      <c r="B1913" s="626" t="s">
        <v>1799</v>
      </c>
      <c r="C1913" s="625" t="s">
        <v>7061</v>
      </c>
      <c r="D1913" s="627">
        <v>12.81</v>
      </c>
    </row>
    <row r="1914" spans="1:4" ht="25.5">
      <c r="A1914" s="625">
        <v>6304</v>
      </c>
      <c r="B1914" s="626" t="s">
        <v>1800</v>
      </c>
      <c r="C1914" s="625" t="s">
        <v>7061</v>
      </c>
      <c r="D1914" s="627">
        <v>24.88</v>
      </c>
    </row>
    <row r="1915" spans="1:4" ht="25.5">
      <c r="A1915" s="625">
        <v>6305</v>
      </c>
      <c r="B1915" s="626" t="s">
        <v>1801</v>
      </c>
      <c r="C1915" s="625" t="s">
        <v>7061</v>
      </c>
      <c r="D1915" s="627">
        <v>37.14</v>
      </c>
    </row>
    <row r="1916" spans="1:4" ht="25.5">
      <c r="A1916" s="625">
        <v>6306</v>
      </c>
      <c r="B1916" s="626" t="s">
        <v>1802</v>
      </c>
      <c r="C1916" s="625" t="s">
        <v>7061</v>
      </c>
      <c r="D1916" s="627">
        <v>37.14</v>
      </c>
    </row>
    <row r="1917" spans="1:4" ht="25.5">
      <c r="A1917" s="625">
        <v>6307</v>
      </c>
      <c r="B1917" s="626" t="s">
        <v>1803</v>
      </c>
      <c r="C1917" s="625" t="s">
        <v>7061</v>
      </c>
      <c r="D1917" s="627">
        <v>68.849999999999994</v>
      </c>
    </row>
    <row r="1918" spans="1:4" ht="25.5">
      <c r="A1918" s="625">
        <v>6308</v>
      </c>
      <c r="B1918" s="626" t="s">
        <v>1804</v>
      </c>
      <c r="C1918" s="625" t="s">
        <v>7061</v>
      </c>
      <c r="D1918" s="627">
        <v>68.849999999999994</v>
      </c>
    </row>
    <row r="1919" spans="1:4" ht="25.5">
      <c r="A1919" s="625">
        <v>6309</v>
      </c>
      <c r="B1919" s="626" t="s">
        <v>1805</v>
      </c>
      <c r="C1919" s="625" t="s">
        <v>7061</v>
      </c>
      <c r="D1919" s="627">
        <v>70.849999999999994</v>
      </c>
    </row>
    <row r="1920" spans="1:4" ht="25.5">
      <c r="A1920" s="625">
        <v>6310</v>
      </c>
      <c r="B1920" s="626" t="s">
        <v>1806</v>
      </c>
      <c r="C1920" s="625" t="s">
        <v>7061</v>
      </c>
      <c r="D1920" s="627">
        <v>99.03</v>
      </c>
    </row>
    <row r="1921" spans="1:4" ht="25.5">
      <c r="A1921" s="625">
        <v>6311</v>
      </c>
      <c r="B1921" s="626" t="s">
        <v>1807</v>
      </c>
      <c r="C1921" s="625" t="s">
        <v>7061</v>
      </c>
      <c r="D1921" s="627">
        <v>99.03</v>
      </c>
    </row>
    <row r="1922" spans="1:4" ht="25.5">
      <c r="A1922" s="625">
        <v>6312</v>
      </c>
      <c r="B1922" s="626" t="s">
        <v>1808</v>
      </c>
      <c r="C1922" s="625" t="s">
        <v>7061</v>
      </c>
      <c r="D1922" s="627">
        <v>99.03</v>
      </c>
    </row>
    <row r="1923" spans="1:4" ht="25.5">
      <c r="A1923" s="625">
        <v>6313</v>
      </c>
      <c r="B1923" s="626" t="s">
        <v>1809</v>
      </c>
      <c r="C1923" s="625" t="s">
        <v>7061</v>
      </c>
      <c r="D1923" s="627">
        <v>99.03</v>
      </c>
    </row>
    <row r="1924" spans="1:4" ht="25.5">
      <c r="A1924" s="625">
        <v>6314</v>
      </c>
      <c r="B1924" s="626" t="s">
        <v>1810</v>
      </c>
      <c r="C1924" s="625" t="s">
        <v>7061</v>
      </c>
      <c r="D1924" s="627">
        <v>99.03</v>
      </c>
    </row>
    <row r="1925" spans="1:4" ht="25.5">
      <c r="A1925" s="625">
        <v>6315</v>
      </c>
      <c r="B1925" s="626" t="s">
        <v>1811</v>
      </c>
      <c r="C1925" s="625" t="s">
        <v>7061</v>
      </c>
      <c r="D1925" s="627">
        <v>187.51</v>
      </c>
    </row>
    <row r="1926" spans="1:4" ht="25.5">
      <c r="A1926" s="625">
        <v>6316</v>
      </c>
      <c r="B1926" s="626" t="s">
        <v>1812</v>
      </c>
      <c r="C1926" s="625" t="s">
        <v>7061</v>
      </c>
      <c r="D1926" s="627">
        <v>187.51</v>
      </c>
    </row>
    <row r="1927" spans="1:4" ht="25.5">
      <c r="A1927" s="625">
        <v>6317</v>
      </c>
      <c r="B1927" s="626" t="s">
        <v>1813</v>
      </c>
      <c r="C1927" s="625" t="s">
        <v>7061</v>
      </c>
      <c r="D1927" s="627">
        <v>68.849999999999994</v>
      </c>
    </row>
    <row r="1928" spans="1:4" ht="25.5">
      <c r="A1928" s="625">
        <v>6318</v>
      </c>
      <c r="B1928" s="626" t="s">
        <v>1814</v>
      </c>
      <c r="C1928" s="625" t="s">
        <v>7061</v>
      </c>
      <c r="D1928" s="627">
        <v>37.14</v>
      </c>
    </row>
    <row r="1929" spans="1:4" ht="25.5">
      <c r="A1929" s="625">
        <v>6319</v>
      </c>
      <c r="B1929" s="626" t="s">
        <v>1815</v>
      </c>
      <c r="C1929" s="625" t="s">
        <v>7061</v>
      </c>
      <c r="D1929" s="627">
        <v>24.88</v>
      </c>
    </row>
    <row r="1930" spans="1:4" ht="25.5">
      <c r="A1930" s="625">
        <v>6320</v>
      </c>
      <c r="B1930" s="626" t="s">
        <v>1816</v>
      </c>
      <c r="C1930" s="625" t="s">
        <v>7061</v>
      </c>
      <c r="D1930" s="627">
        <v>12.81</v>
      </c>
    </row>
    <row r="1931" spans="1:4">
      <c r="A1931" s="625">
        <v>6321</v>
      </c>
      <c r="B1931" s="626" t="s">
        <v>1817</v>
      </c>
      <c r="C1931" s="625" t="s">
        <v>7061</v>
      </c>
      <c r="D1931" s="627">
        <v>224.68</v>
      </c>
    </row>
    <row r="1932" spans="1:4">
      <c r="A1932" s="625">
        <v>6322</v>
      </c>
      <c r="B1932" s="626" t="s">
        <v>1818</v>
      </c>
      <c r="C1932" s="625" t="s">
        <v>7061</v>
      </c>
      <c r="D1932" s="627">
        <v>85.31</v>
      </c>
    </row>
    <row r="1933" spans="1:4">
      <c r="A1933" s="625">
        <v>6323</v>
      </c>
      <c r="B1933" s="626" t="s">
        <v>1819</v>
      </c>
      <c r="C1933" s="625" t="s">
        <v>7061</v>
      </c>
      <c r="D1933" s="627">
        <v>10.92</v>
      </c>
    </row>
    <row r="1934" spans="1:4" ht="40.5">
      <c r="A1934" s="629">
        <v>6391</v>
      </c>
      <c r="B1934" s="630" t="s">
        <v>1820</v>
      </c>
      <c r="C1934" s="631" t="s">
        <v>22</v>
      </c>
      <c r="D1934" s="629">
        <v>117.63</v>
      </c>
    </row>
    <row r="1935" spans="1:4" ht="27">
      <c r="A1935" s="629">
        <v>6454</v>
      </c>
      <c r="B1935" s="630" t="s">
        <v>1821</v>
      </c>
      <c r="C1935" s="631" t="s">
        <v>57</v>
      </c>
      <c r="D1935" s="629">
        <v>141.44999999999999</v>
      </c>
    </row>
    <row r="1936" spans="1:4" ht="13.5">
      <c r="A1936" s="629">
        <v>6514</v>
      </c>
      <c r="B1936" s="630" t="s">
        <v>1822</v>
      </c>
      <c r="C1936" s="631" t="s">
        <v>57</v>
      </c>
      <c r="D1936" s="629">
        <v>85.03</v>
      </c>
    </row>
    <row r="1937" spans="1:4" ht="67.5">
      <c r="A1937" s="629">
        <v>6879</v>
      </c>
      <c r="B1937" s="630" t="s">
        <v>7217</v>
      </c>
      <c r="C1937" s="631" t="s">
        <v>119</v>
      </c>
      <c r="D1937" s="629">
        <v>128.91999999999999</v>
      </c>
    </row>
    <row r="1938" spans="1:4" ht="67.5">
      <c r="A1938" s="629">
        <v>6880</v>
      </c>
      <c r="B1938" s="630" t="s">
        <v>7218</v>
      </c>
      <c r="C1938" s="631" t="s">
        <v>1677</v>
      </c>
      <c r="D1938" s="629">
        <v>44.64</v>
      </c>
    </row>
    <row r="1939" spans="1:4" ht="40.5">
      <c r="A1939" s="629">
        <v>7030</v>
      </c>
      <c r="B1939" s="630" t="s">
        <v>7219</v>
      </c>
      <c r="C1939" s="631" t="s">
        <v>119</v>
      </c>
      <c r="D1939" s="629">
        <v>163.34</v>
      </c>
    </row>
    <row r="1940" spans="1:4" ht="40.5">
      <c r="A1940" s="629">
        <v>7031</v>
      </c>
      <c r="B1940" s="630" t="s">
        <v>7220</v>
      </c>
      <c r="C1940" s="631" t="s">
        <v>1677</v>
      </c>
      <c r="D1940" s="629">
        <v>3.13</v>
      </c>
    </row>
    <row r="1941" spans="1:4" ht="40.5">
      <c r="A1941" s="629">
        <v>7032</v>
      </c>
      <c r="B1941" s="630" t="s">
        <v>7221</v>
      </c>
      <c r="C1941" s="631" t="s">
        <v>31</v>
      </c>
      <c r="D1941" s="629">
        <v>2.2400000000000002</v>
      </c>
    </row>
    <row r="1942" spans="1:4" ht="40.5">
      <c r="A1942" s="629">
        <v>7033</v>
      </c>
      <c r="B1942" s="630" t="s">
        <v>7222</v>
      </c>
      <c r="C1942" s="631" t="s">
        <v>31</v>
      </c>
      <c r="D1942" s="629">
        <v>0.89</v>
      </c>
    </row>
    <row r="1943" spans="1:4" ht="40.5">
      <c r="A1943" s="629">
        <v>7034</v>
      </c>
      <c r="B1943" s="630" t="s">
        <v>7223</v>
      </c>
      <c r="C1943" s="631" t="s">
        <v>31</v>
      </c>
      <c r="D1943" s="629">
        <v>4.2</v>
      </c>
    </row>
    <row r="1944" spans="1:4" ht="40.5">
      <c r="A1944" s="629">
        <v>7035</v>
      </c>
      <c r="B1944" s="630" t="s">
        <v>7224</v>
      </c>
      <c r="C1944" s="631" t="s">
        <v>31</v>
      </c>
      <c r="D1944" s="629">
        <v>156.01</v>
      </c>
    </row>
    <row r="1945" spans="1:4" ht="67.5">
      <c r="A1945" s="629">
        <v>7038</v>
      </c>
      <c r="B1945" s="630" t="s">
        <v>7225</v>
      </c>
      <c r="C1945" s="631" t="s">
        <v>31</v>
      </c>
      <c r="D1945" s="629">
        <v>23.98</v>
      </c>
    </row>
    <row r="1946" spans="1:4" ht="54">
      <c r="A1946" s="629">
        <v>7039</v>
      </c>
      <c r="B1946" s="630" t="s">
        <v>7226</v>
      </c>
      <c r="C1946" s="631" t="s">
        <v>31</v>
      </c>
      <c r="D1946" s="629">
        <v>6.3</v>
      </c>
    </row>
    <row r="1947" spans="1:4" ht="67.5">
      <c r="A1947" s="629">
        <v>7040</v>
      </c>
      <c r="B1947" s="630" t="s">
        <v>7227</v>
      </c>
      <c r="C1947" s="631" t="s">
        <v>31</v>
      </c>
      <c r="D1947" s="629">
        <v>30.01</v>
      </c>
    </row>
    <row r="1948" spans="1:4" ht="67.5">
      <c r="A1948" s="629">
        <v>7042</v>
      </c>
      <c r="B1948" s="630" t="s">
        <v>7228</v>
      </c>
      <c r="C1948" s="631" t="s">
        <v>119</v>
      </c>
      <c r="D1948" s="629">
        <v>4.25</v>
      </c>
    </row>
    <row r="1949" spans="1:4" ht="67.5">
      <c r="A1949" s="629">
        <v>7043</v>
      </c>
      <c r="B1949" s="630" t="s">
        <v>7229</v>
      </c>
      <c r="C1949" s="631" t="s">
        <v>1677</v>
      </c>
      <c r="D1949" s="629">
        <v>0.19</v>
      </c>
    </row>
    <row r="1950" spans="1:4" ht="67.5">
      <c r="A1950" s="629">
        <v>7044</v>
      </c>
      <c r="B1950" s="630" t="s">
        <v>7230</v>
      </c>
      <c r="C1950" s="631" t="s">
        <v>31</v>
      </c>
      <c r="D1950" s="629">
        <v>0.16</v>
      </c>
    </row>
    <row r="1951" spans="1:4" ht="67.5">
      <c r="A1951" s="629">
        <v>7045</v>
      </c>
      <c r="B1951" s="630" t="s">
        <v>7231</v>
      </c>
      <c r="C1951" s="631" t="s">
        <v>31</v>
      </c>
      <c r="D1951" s="629">
        <v>0.03</v>
      </c>
    </row>
    <row r="1952" spans="1:4" ht="67.5">
      <c r="A1952" s="629">
        <v>7046</v>
      </c>
      <c r="B1952" s="630" t="s">
        <v>7232</v>
      </c>
      <c r="C1952" s="631" t="s">
        <v>31</v>
      </c>
      <c r="D1952" s="629">
        <v>0.17</v>
      </c>
    </row>
    <row r="1953" spans="1:4" ht="81">
      <c r="A1953" s="629">
        <v>7047</v>
      </c>
      <c r="B1953" s="630" t="s">
        <v>7233</v>
      </c>
      <c r="C1953" s="631" t="s">
        <v>31</v>
      </c>
      <c r="D1953" s="629">
        <v>3.89</v>
      </c>
    </row>
    <row r="1954" spans="1:4" ht="25.5">
      <c r="A1954" s="625">
        <v>7048</v>
      </c>
      <c r="B1954" s="626" t="s">
        <v>1823</v>
      </c>
      <c r="C1954" s="625" t="s">
        <v>7061</v>
      </c>
      <c r="D1954" s="627">
        <v>18.5</v>
      </c>
    </row>
    <row r="1955" spans="1:4" ht="81">
      <c r="A1955" s="629">
        <v>7049</v>
      </c>
      <c r="B1955" s="630" t="s">
        <v>7234</v>
      </c>
      <c r="C1955" s="631" t="s">
        <v>119</v>
      </c>
      <c r="D1955" s="629">
        <v>128.94</v>
      </c>
    </row>
    <row r="1956" spans="1:4" ht="81">
      <c r="A1956" s="629">
        <v>7050</v>
      </c>
      <c r="B1956" s="630" t="s">
        <v>7235</v>
      </c>
      <c r="C1956" s="631" t="s">
        <v>1677</v>
      </c>
      <c r="D1956" s="629">
        <v>41.21</v>
      </c>
    </row>
    <row r="1957" spans="1:4" ht="81">
      <c r="A1957" s="629">
        <v>7051</v>
      </c>
      <c r="B1957" s="630" t="s">
        <v>7236</v>
      </c>
      <c r="C1957" s="631" t="s">
        <v>31</v>
      </c>
      <c r="D1957" s="629">
        <v>21.27</v>
      </c>
    </row>
    <row r="1958" spans="1:4" ht="81">
      <c r="A1958" s="629">
        <v>7052</v>
      </c>
      <c r="B1958" s="630" t="s">
        <v>7237</v>
      </c>
      <c r="C1958" s="631" t="s">
        <v>31</v>
      </c>
      <c r="D1958" s="629">
        <v>5.58</v>
      </c>
    </row>
    <row r="1959" spans="1:4" ht="81">
      <c r="A1959" s="629">
        <v>7053</v>
      </c>
      <c r="B1959" s="630" t="s">
        <v>7238</v>
      </c>
      <c r="C1959" s="631" t="s">
        <v>31</v>
      </c>
      <c r="D1959" s="629">
        <v>26.62</v>
      </c>
    </row>
    <row r="1960" spans="1:4" ht="81">
      <c r="A1960" s="629">
        <v>7054</v>
      </c>
      <c r="B1960" s="630" t="s">
        <v>7239</v>
      </c>
      <c r="C1960" s="631" t="s">
        <v>31</v>
      </c>
      <c r="D1960" s="629">
        <v>61.11</v>
      </c>
    </row>
    <row r="1961" spans="1:4" ht="81">
      <c r="A1961" s="629">
        <v>7058</v>
      </c>
      <c r="B1961" s="630" t="s">
        <v>7240</v>
      </c>
      <c r="C1961" s="631" t="s">
        <v>31</v>
      </c>
      <c r="D1961" s="629">
        <v>9.09</v>
      </c>
    </row>
    <row r="1962" spans="1:4" ht="67.5">
      <c r="A1962" s="629">
        <v>7059</v>
      </c>
      <c r="B1962" s="630" t="s">
        <v>7241</v>
      </c>
      <c r="C1962" s="631" t="s">
        <v>31</v>
      </c>
      <c r="D1962" s="629">
        <v>3.18</v>
      </c>
    </row>
    <row r="1963" spans="1:4" ht="81">
      <c r="A1963" s="629">
        <v>7060</v>
      </c>
      <c r="B1963" s="630" t="s">
        <v>7242</v>
      </c>
      <c r="C1963" s="631" t="s">
        <v>31</v>
      </c>
      <c r="D1963" s="629">
        <v>17.059999999999999</v>
      </c>
    </row>
    <row r="1964" spans="1:4" ht="81">
      <c r="A1964" s="629">
        <v>7061</v>
      </c>
      <c r="B1964" s="630" t="s">
        <v>7243</v>
      </c>
      <c r="C1964" s="631" t="s">
        <v>31</v>
      </c>
      <c r="D1964" s="629">
        <v>89.21</v>
      </c>
    </row>
    <row r="1965" spans="1:4" ht="40.5">
      <c r="A1965" s="629">
        <v>7063</v>
      </c>
      <c r="B1965" s="630" t="s">
        <v>1824</v>
      </c>
      <c r="C1965" s="631" t="s">
        <v>31</v>
      </c>
      <c r="D1965" s="629">
        <v>9.59</v>
      </c>
    </row>
    <row r="1966" spans="1:4" ht="40.5">
      <c r="A1966" s="629">
        <v>7064</v>
      </c>
      <c r="B1966" s="630" t="s">
        <v>1825</v>
      </c>
      <c r="C1966" s="631" t="s">
        <v>31</v>
      </c>
      <c r="D1966" s="629">
        <v>2.52</v>
      </c>
    </row>
    <row r="1967" spans="1:4" ht="40.5">
      <c r="A1967" s="629">
        <v>7065</v>
      </c>
      <c r="B1967" s="630" t="s">
        <v>1826</v>
      </c>
      <c r="C1967" s="631" t="s">
        <v>31</v>
      </c>
      <c r="D1967" s="629">
        <v>10.5</v>
      </c>
    </row>
    <row r="1968" spans="1:4" ht="40.5">
      <c r="A1968" s="629">
        <v>7066</v>
      </c>
      <c r="B1968" s="630" t="s">
        <v>1827</v>
      </c>
      <c r="C1968" s="631" t="s">
        <v>31</v>
      </c>
      <c r="D1968" s="629">
        <v>58.82</v>
      </c>
    </row>
    <row r="1969" spans="1:4" ht="38.25">
      <c r="A1969" s="625">
        <v>7068</v>
      </c>
      <c r="B1969" s="626" t="s">
        <v>1828</v>
      </c>
      <c r="C1969" s="625" t="s">
        <v>7061</v>
      </c>
      <c r="D1969" s="627">
        <v>374.27</v>
      </c>
    </row>
    <row r="1970" spans="1:4" ht="25.5">
      <c r="A1970" s="625">
        <v>7069</v>
      </c>
      <c r="B1970" s="626" t="s">
        <v>1829</v>
      </c>
      <c r="C1970" s="625" t="s">
        <v>7061</v>
      </c>
      <c r="D1970" s="627">
        <v>106.25</v>
      </c>
    </row>
    <row r="1971" spans="1:4" ht="25.5">
      <c r="A1971" s="625">
        <v>7070</v>
      </c>
      <c r="B1971" s="626" t="s">
        <v>1830</v>
      </c>
      <c r="C1971" s="625" t="s">
        <v>7061</v>
      </c>
      <c r="D1971" s="627">
        <v>180.64</v>
      </c>
    </row>
    <row r="1972" spans="1:4" ht="25.5">
      <c r="A1972" s="625">
        <v>7082</v>
      </c>
      <c r="B1972" s="626" t="s">
        <v>1831</v>
      </c>
      <c r="C1972" s="625" t="s">
        <v>7061</v>
      </c>
      <c r="D1972" s="627">
        <v>64.47</v>
      </c>
    </row>
    <row r="1973" spans="1:4" ht="25.5">
      <c r="A1973" s="625">
        <v>7088</v>
      </c>
      <c r="B1973" s="626" t="s">
        <v>1832</v>
      </c>
      <c r="C1973" s="625" t="s">
        <v>7061</v>
      </c>
      <c r="D1973" s="627">
        <v>46.36</v>
      </c>
    </row>
    <row r="1974" spans="1:4" ht="25.5">
      <c r="A1974" s="625">
        <v>7091</v>
      </c>
      <c r="B1974" s="626" t="s">
        <v>1833</v>
      </c>
      <c r="C1974" s="625" t="s">
        <v>7061</v>
      </c>
      <c r="D1974" s="627">
        <v>10.92</v>
      </c>
    </row>
    <row r="1975" spans="1:4" ht="25.5">
      <c r="A1975" s="625">
        <v>7094</v>
      </c>
      <c r="B1975" s="626" t="s">
        <v>1834</v>
      </c>
      <c r="C1975" s="625" t="s">
        <v>7061</v>
      </c>
      <c r="D1975" s="627">
        <v>6.17</v>
      </c>
    </row>
    <row r="1976" spans="1:4" ht="25.5">
      <c r="A1976" s="625">
        <v>7097</v>
      </c>
      <c r="B1976" s="626" t="s">
        <v>1835</v>
      </c>
      <c r="C1976" s="625" t="s">
        <v>7061</v>
      </c>
      <c r="D1976" s="627">
        <v>4.8499999999999996</v>
      </c>
    </row>
    <row r="1977" spans="1:4" ht="25.5">
      <c r="A1977" s="625">
        <v>7098</v>
      </c>
      <c r="B1977" s="626" t="s">
        <v>1836</v>
      </c>
      <c r="C1977" s="625" t="s">
        <v>7061</v>
      </c>
      <c r="D1977" s="627">
        <v>1.76</v>
      </c>
    </row>
    <row r="1978" spans="1:4" ht="38.25">
      <c r="A1978" s="625">
        <v>7103</v>
      </c>
      <c r="B1978" s="626" t="s">
        <v>1837</v>
      </c>
      <c r="C1978" s="625" t="s">
        <v>7061</v>
      </c>
      <c r="D1978" s="627">
        <v>12.12</v>
      </c>
    </row>
    <row r="1979" spans="1:4" ht="25.5">
      <c r="A1979" s="625">
        <v>7104</v>
      </c>
      <c r="B1979" s="626" t="s">
        <v>1838</v>
      </c>
      <c r="C1979" s="625" t="s">
        <v>7061</v>
      </c>
      <c r="D1979" s="627">
        <v>2.2200000000000002</v>
      </c>
    </row>
    <row r="1980" spans="1:4" ht="25.5">
      <c r="A1980" s="625">
        <v>7105</v>
      </c>
      <c r="B1980" s="626" t="s">
        <v>1839</v>
      </c>
      <c r="C1980" s="625" t="s">
        <v>7061</v>
      </c>
      <c r="D1980" s="627">
        <v>27.09</v>
      </c>
    </row>
    <row r="1981" spans="1:4" ht="25.5">
      <c r="A1981" s="625">
        <v>7106</v>
      </c>
      <c r="B1981" s="626" t="s">
        <v>1840</v>
      </c>
      <c r="C1981" s="625" t="s">
        <v>7061</v>
      </c>
      <c r="D1981" s="627">
        <v>80.88</v>
      </c>
    </row>
    <row r="1982" spans="1:4" ht="25.5">
      <c r="A1982" s="625">
        <v>7108</v>
      </c>
      <c r="B1982" s="626" t="s">
        <v>1841</v>
      </c>
      <c r="C1982" s="625" t="s">
        <v>7061</v>
      </c>
      <c r="D1982" s="627">
        <v>6.53</v>
      </c>
    </row>
    <row r="1983" spans="1:4" ht="38.25">
      <c r="A1983" s="625">
        <v>7109</v>
      </c>
      <c r="B1983" s="626" t="s">
        <v>1842</v>
      </c>
      <c r="C1983" s="625" t="s">
        <v>7061</v>
      </c>
      <c r="D1983" s="627">
        <v>1.72</v>
      </c>
    </row>
    <row r="1984" spans="1:4" ht="25.5">
      <c r="A1984" s="625">
        <v>7110</v>
      </c>
      <c r="B1984" s="626" t="s">
        <v>1843</v>
      </c>
      <c r="C1984" s="625" t="s">
        <v>7061</v>
      </c>
      <c r="D1984" s="627">
        <v>25.3</v>
      </c>
    </row>
    <row r="1985" spans="1:4" ht="38.25">
      <c r="A1985" s="625">
        <v>7114</v>
      </c>
      <c r="B1985" s="626" t="s">
        <v>1844</v>
      </c>
      <c r="C1985" s="625" t="s">
        <v>7061</v>
      </c>
      <c r="D1985" s="627">
        <v>12.12</v>
      </c>
    </row>
    <row r="1986" spans="1:4" ht="25.5">
      <c r="A1986" s="625">
        <v>7116</v>
      </c>
      <c r="B1986" s="626" t="s">
        <v>1845</v>
      </c>
      <c r="C1986" s="625" t="s">
        <v>7061</v>
      </c>
      <c r="D1986" s="627">
        <v>2.0099999999999998</v>
      </c>
    </row>
    <row r="1987" spans="1:4" ht="25.5">
      <c r="A1987" s="625">
        <v>7117</v>
      </c>
      <c r="B1987" s="626" t="s">
        <v>1846</v>
      </c>
      <c r="C1987" s="625" t="s">
        <v>7061</v>
      </c>
      <c r="D1987" s="627">
        <v>10.65</v>
      </c>
    </row>
    <row r="1988" spans="1:4" ht="25.5">
      <c r="A1988" s="625">
        <v>7118</v>
      </c>
      <c r="B1988" s="626" t="s">
        <v>1847</v>
      </c>
      <c r="C1988" s="625" t="s">
        <v>7061</v>
      </c>
      <c r="D1988" s="627">
        <v>14</v>
      </c>
    </row>
    <row r="1989" spans="1:4" ht="25.5">
      <c r="A1989" s="625">
        <v>7119</v>
      </c>
      <c r="B1989" s="626" t="s">
        <v>1848</v>
      </c>
      <c r="C1989" s="625" t="s">
        <v>7061</v>
      </c>
      <c r="D1989" s="627">
        <v>5.97</v>
      </c>
    </row>
    <row r="1990" spans="1:4" ht="25.5">
      <c r="A1990" s="625">
        <v>7120</v>
      </c>
      <c r="B1990" s="626" t="s">
        <v>1849</v>
      </c>
      <c r="C1990" s="625" t="s">
        <v>7061</v>
      </c>
      <c r="D1990" s="627">
        <v>3.54</v>
      </c>
    </row>
    <row r="1991" spans="1:4" ht="38.25">
      <c r="A1991" s="625">
        <v>7121</v>
      </c>
      <c r="B1991" s="626" t="s">
        <v>1850</v>
      </c>
      <c r="C1991" s="625" t="s">
        <v>7061</v>
      </c>
      <c r="D1991" s="627">
        <v>6.44</v>
      </c>
    </row>
    <row r="1992" spans="1:4" ht="38.25">
      <c r="A1992" s="625">
        <v>7122</v>
      </c>
      <c r="B1992" s="626" t="s">
        <v>1851</v>
      </c>
      <c r="C1992" s="625" t="s">
        <v>7061</v>
      </c>
      <c r="D1992" s="627">
        <v>7.26</v>
      </c>
    </row>
    <row r="1993" spans="1:4" ht="25.5">
      <c r="A1993" s="625">
        <v>7123</v>
      </c>
      <c r="B1993" s="626" t="s">
        <v>1852</v>
      </c>
      <c r="C1993" s="625" t="s">
        <v>7061</v>
      </c>
      <c r="D1993" s="627">
        <v>2.33</v>
      </c>
    </row>
    <row r="1994" spans="1:4" ht="25.5">
      <c r="A1994" s="625">
        <v>7126</v>
      </c>
      <c r="B1994" s="626" t="s">
        <v>1853</v>
      </c>
      <c r="C1994" s="625" t="s">
        <v>7061</v>
      </c>
      <c r="D1994" s="627">
        <v>11.2</v>
      </c>
    </row>
    <row r="1995" spans="1:4" ht="25.5">
      <c r="A1995" s="625">
        <v>7128</v>
      </c>
      <c r="B1995" s="626" t="s">
        <v>1854</v>
      </c>
      <c r="C1995" s="625" t="s">
        <v>7061</v>
      </c>
      <c r="D1995" s="627">
        <v>5.9</v>
      </c>
    </row>
    <row r="1996" spans="1:4" ht="25.5">
      <c r="A1996" s="625">
        <v>7129</v>
      </c>
      <c r="B1996" s="626" t="s">
        <v>1855</v>
      </c>
      <c r="C1996" s="625" t="s">
        <v>7061</v>
      </c>
      <c r="D1996" s="627">
        <v>6.56</v>
      </c>
    </row>
    <row r="1997" spans="1:4" ht="25.5">
      <c r="A1997" s="625">
        <v>7130</v>
      </c>
      <c r="B1997" s="626" t="s">
        <v>1856</v>
      </c>
      <c r="C1997" s="625" t="s">
        <v>7061</v>
      </c>
      <c r="D1997" s="627">
        <v>8.89</v>
      </c>
    </row>
    <row r="1998" spans="1:4" ht="25.5">
      <c r="A1998" s="625">
        <v>7131</v>
      </c>
      <c r="B1998" s="626" t="s">
        <v>1857</v>
      </c>
      <c r="C1998" s="625" t="s">
        <v>7061</v>
      </c>
      <c r="D1998" s="627">
        <v>10.23</v>
      </c>
    </row>
    <row r="1999" spans="1:4" ht="25.5">
      <c r="A1999" s="625">
        <v>7132</v>
      </c>
      <c r="B1999" s="626" t="s">
        <v>1858</v>
      </c>
      <c r="C1999" s="625" t="s">
        <v>7061</v>
      </c>
      <c r="D1999" s="627">
        <v>30.48</v>
      </c>
    </row>
    <row r="2000" spans="1:4" ht="25.5">
      <c r="A2000" s="625">
        <v>7133</v>
      </c>
      <c r="B2000" s="626" t="s">
        <v>1859</v>
      </c>
      <c r="C2000" s="625" t="s">
        <v>7061</v>
      </c>
      <c r="D2000" s="627">
        <v>48.37</v>
      </c>
    </row>
    <row r="2001" spans="1:4" ht="38.25">
      <c r="A2001" s="625">
        <v>7135</v>
      </c>
      <c r="B2001" s="626" t="s">
        <v>1860</v>
      </c>
      <c r="C2001" s="625" t="s">
        <v>7061</v>
      </c>
      <c r="D2001" s="627">
        <v>2.73</v>
      </c>
    </row>
    <row r="2002" spans="1:4" ht="25.5">
      <c r="A2002" s="625">
        <v>7136</v>
      </c>
      <c r="B2002" s="626" t="s">
        <v>1861</v>
      </c>
      <c r="C2002" s="625" t="s">
        <v>7061</v>
      </c>
      <c r="D2002" s="627">
        <v>4.32</v>
      </c>
    </row>
    <row r="2003" spans="1:4" ht="38.25">
      <c r="A2003" s="625">
        <v>7137</v>
      </c>
      <c r="B2003" s="626" t="s">
        <v>1862</v>
      </c>
      <c r="C2003" s="625" t="s">
        <v>7061</v>
      </c>
      <c r="D2003" s="627">
        <v>7.05</v>
      </c>
    </row>
    <row r="2004" spans="1:4" ht="25.5">
      <c r="A2004" s="625">
        <v>7138</v>
      </c>
      <c r="B2004" s="626" t="s">
        <v>1863</v>
      </c>
      <c r="C2004" s="625" t="s">
        <v>7061</v>
      </c>
      <c r="D2004" s="627">
        <v>0.68</v>
      </c>
    </row>
    <row r="2005" spans="1:4" ht="25.5">
      <c r="A2005" s="625">
        <v>7139</v>
      </c>
      <c r="B2005" s="626" t="s">
        <v>1864</v>
      </c>
      <c r="C2005" s="625" t="s">
        <v>7061</v>
      </c>
      <c r="D2005" s="627">
        <v>0.93</v>
      </c>
    </row>
    <row r="2006" spans="1:4" ht="25.5">
      <c r="A2006" s="625">
        <v>7140</v>
      </c>
      <c r="B2006" s="626" t="s">
        <v>1865</v>
      </c>
      <c r="C2006" s="625" t="s">
        <v>7061</v>
      </c>
      <c r="D2006" s="627">
        <v>2.33</v>
      </c>
    </row>
    <row r="2007" spans="1:4" ht="25.5">
      <c r="A2007" s="625">
        <v>7141</v>
      </c>
      <c r="B2007" s="626" t="s">
        <v>1866</v>
      </c>
      <c r="C2007" s="625" t="s">
        <v>7061</v>
      </c>
      <c r="D2007" s="627">
        <v>6</v>
      </c>
    </row>
    <row r="2008" spans="1:4" ht="25.5">
      <c r="A2008" s="625">
        <v>7142</v>
      </c>
      <c r="B2008" s="626" t="s">
        <v>1867</v>
      </c>
      <c r="C2008" s="625" t="s">
        <v>7061</v>
      </c>
      <c r="D2008" s="627">
        <v>6.79</v>
      </c>
    </row>
    <row r="2009" spans="1:4" ht="25.5">
      <c r="A2009" s="625">
        <v>7143</v>
      </c>
      <c r="B2009" s="626" t="s">
        <v>1868</v>
      </c>
      <c r="C2009" s="625" t="s">
        <v>7061</v>
      </c>
      <c r="D2009" s="627">
        <v>19.47</v>
      </c>
    </row>
    <row r="2010" spans="1:4" ht="25.5">
      <c r="A2010" s="625">
        <v>7144</v>
      </c>
      <c r="B2010" s="626" t="s">
        <v>1869</v>
      </c>
      <c r="C2010" s="625" t="s">
        <v>7061</v>
      </c>
      <c r="D2010" s="627">
        <v>37.33</v>
      </c>
    </row>
    <row r="2011" spans="1:4" ht="25.5">
      <c r="A2011" s="625">
        <v>7145</v>
      </c>
      <c r="B2011" s="626" t="s">
        <v>1870</v>
      </c>
      <c r="C2011" s="625" t="s">
        <v>7061</v>
      </c>
      <c r="D2011" s="627">
        <v>58.55</v>
      </c>
    </row>
    <row r="2012" spans="1:4" ht="25.5">
      <c r="A2012" s="625">
        <v>7146</v>
      </c>
      <c r="B2012" s="626" t="s">
        <v>1871</v>
      </c>
      <c r="C2012" s="625" t="s">
        <v>7061</v>
      </c>
      <c r="D2012" s="627">
        <v>109.53</v>
      </c>
    </row>
    <row r="2013" spans="1:4" ht="25.5">
      <c r="A2013" s="625">
        <v>7153</v>
      </c>
      <c r="B2013" s="626" t="s">
        <v>1872</v>
      </c>
      <c r="C2013" s="625" t="s">
        <v>7064</v>
      </c>
      <c r="D2013" s="627">
        <v>20.84</v>
      </c>
    </row>
    <row r="2014" spans="1:4" ht="51">
      <c r="A2014" s="625">
        <v>7154</v>
      </c>
      <c r="B2014" s="626" t="s">
        <v>1873</v>
      </c>
      <c r="C2014" s="625" t="s">
        <v>7058</v>
      </c>
      <c r="D2014" s="627">
        <v>7.41</v>
      </c>
    </row>
    <row r="2015" spans="1:4" ht="51">
      <c r="A2015" s="625">
        <v>7155</v>
      </c>
      <c r="B2015" s="626" t="s">
        <v>1874</v>
      </c>
      <c r="C2015" s="625" t="s">
        <v>7066</v>
      </c>
      <c r="D2015" s="627">
        <v>16.48</v>
      </c>
    </row>
    <row r="2016" spans="1:4" ht="51">
      <c r="A2016" s="625">
        <v>7156</v>
      </c>
      <c r="B2016" s="626" t="s">
        <v>1875</v>
      </c>
      <c r="C2016" s="625" t="s">
        <v>7066</v>
      </c>
      <c r="D2016" s="627">
        <v>22.27</v>
      </c>
    </row>
    <row r="2017" spans="1:4" ht="38.25">
      <c r="A2017" s="625">
        <v>7158</v>
      </c>
      <c r="B2017" s="626" t="s">
        <v>1876</v>
      </c>
      <c r="C2017" s="625" t="s">
        <v>7066</v>
      </c>
      <c r="D2017" s="627">
        <v>23.5</v>
      </c>
    </row>
    <row r="2018" spans="1:4">
      <c r="A2018" s="625">
        <v>7161</v>
      </c>
      <c r="B2018" s="626" t="s">
        <v>1877</v>
      </c>
      <c r="C2018" s="625" t="s">
        <v>7066</v>
      </c>
      <c r="D2018" s="627">
        <v>4.43</v>
      </c>
    </row>
    <row r="2019" spans="1:4" ht="38.25">
      <c r="A2019" s="625">
        <v>7162</v>
      </c>
      <c r="B2019" s="626" t="s">
        <v>1878</v>
      </c>
      <c r="C2019" s="625" t="s">
        <v>7066</v>
      </c>
      <c r="D2019" s="627">
        <v>35.33</v>
      </c>
    </row>
    <row r="2020" spans="1:4" ht="25.5">
      <c r="A2020" s="625">
        <v>7164</v>
      </c>
      <c r="B2020" s="626" t="s">
        <v>1879</v>
      </c>
      <c r="C2020" s="625" t="s">
        <v>7066</v>
      </c>
      <c r="D2020" s="627">
        <v>29.2</v>
      </c>
    </row>
    <row r="2021" spans="1:4" ht="38.25">
      <c r="A2021" s="625">
        <v>7167</v>
      </c>
      <c r="B2021" s="626" t="s">
        <v>1880</v>
      </c>
      <c r="C2021" s="625" t="s">
        <v>7066</v>
      </c>
      <c r="D2021" s="627">
        <v>15.6</v>
      </c>
    </row>
    <row r="2022" spans="1:4" ht="38.25">
      <c r="A2022" s="625">
        <v>7170</v>
      </c>
      <c r="B2022" s="626" t="s">
        <v>1881</v>
      </c>
      <c r="C2022" s="625" t="s">
        <v>7066</v>
      </c>
      <c r="D2022" s="627">
        <v>2</v>
      </c>
    </row>
    <row r="2023" spans="1:4" ht="25.5">
      <c r="A2023" s="625">
        <v>7173</v>
      </c>
      <c r="B2023" s="626" t="s">
        <v>1882</v>
      </c>
      <c r="C2023" s="625" t="s">
        <v>7125</v>
      </c>
      <c r="D2023" s="628">
        <v>1900</v>
      </c>
    </row>
    <row r="2024" spans="1:4" ht="25.5">
      <c r="A2024" s="625">
        <v>7175</v>
      </c>
      <c r="B2024" s="626" t="s">
        <v>1883</v>
      </c>
      <c r="C2024" s="625" t="s">
        <v>7061</v>
      </c>
      <c r="D2024" s="627">
        <v>2.15</v>
      </c>
    </row>
    <row r="2025" spans="1:4" ht="25.5">
      <c r="A2025" s="625">
        <v>7176</v>
      </c>
      <c r="B2025" s="626" t="s">
        <v>1882</v>
      </c>
      <c r="C2025" s="625" t="s">
        <v>7061</v>
      </c>
      <c r="D2025" s="627">
        <v>1.9</v>
      </c>
    </row>
    <row r="2026" spans="1:4" ht="25.5">
      <c r="A2026" s="625">
        <v>7180</v>
      </c>
      <c r="B2026" s="626" t="s">
        <v>1884</v>
      </c>
      <c r="C2026" s="625" t="s">
        <v>7061</v>
      </c>
      <c r="D2026" s="627">
        <v>1.81</v>
      </c>
    </row>
    <row r="2027" spans="1:4" ht="38.25">
      <c r="A2027" s="625">
        <v>7181</v>
      </c>
      <c r="B2027" s="626" t="s">
        <v>1885</v>
      </c>
      <c r="C2027" s="625" t="s">
        <v>7061</v>
      </c>
      <c r="D2027" s="627">
        <v>4.92</v>
      </c>
    </row>
    <row r="2028" spans="1:4" ht="38.25">
      <c r="A2028" s="625">
        <v>7183</v>
      </c>
      <c r="B2028" s="626" t="s">
        <v>1886</v>
      </c>
      <c r="C2028" s="625" t="s">
        <v>7061</v>
      </c>
      <c r="D2028" s="627">
        <v>3.05</v>
      </c>
    </row>
    <row r="2029" spans="1:4" ht="25.5">
      <c r="A2029" s="625">
        <v>7184</v>
      </c>
      <c r="B2029" s="626" t="s">
        <v>1887</v>
      </c>
      <c r="C2029" s="625" t="s">
        <v>7066</v>
      </c>
      <c r="D2029" s="627">
        <v>24.9</v>
      </c>
    </row>
    <row r="2030" spans="1:4" ht="25.5">
      <c r="A2030" s="625">
        <v>7186</v>
      </c>
      <c r="B2030" s="626" t="s">
        <v>1888</v>
      </c>
      <c r="C2030" s="625" t="s">
        <v>7061</v>
      </c>
      <c r="D2030" s="627">
        <v>38.549999999999997</v>
      </c>
    </row>
    <row r="2031" spans="1:4" ht="25.5">
      <c r="A2031" s="625">
        <v>7189</v>
      </c>
      <c r="B2031" s="626" t="s">
        <v>1889</v>
      </c>
      <c r="C2031" s="625" t="s">
        <v>7061</v>
      </c>
      <c r="D2031" s="627">
        <v>71.08</v>
      </c>
    </row>
    <row r="2032" spans="1:4" ht="25.5">
      <c r="A2032" s="625">
        <v>7190</v>
      </c>
      <c r="B2032" s="626" t="s">
        <v>1890</v>
      </c>
      <c r="C2032" s="625" t="s">
        <v>7061</v>
      </c>
      <c r="D2032" s="627">
        <v>6.71</v>
      </c>
    </row>
    <row r="2033" spans="1:4" ht="25.5">
      <c r="A2033" s="625">
        <v>7191</v>
      </c>
      <c r="B2033" s="626" t="s">
        <v>1891</v>
      </c>
      <c r="C2033" s="625" t="s">
        <v>7061</v>
      </c>
      <c r="D2033" s="627">
        <v>13.52</v>
      </c>
    </row>
    <row r="2034" spans="1:4" ht="25.5">
      <c r="A2034" s="625">
        <v>7192</v>
      </c>
      <c r="B2034" s="626" t="s">
        <v>1892</v>
      </c>
      <c r="C2034" s="625" t="s">
        <v>7061</v>
      </c>
      <c r="D2034" s="627">
        <v>42.39</v>
      </c>
    </row>
    <row r="2035" spans="1:4" ht="25.5">
      <c r="A2035" s="625">
        <v>7193</v>
      </c>
      <c r="B2035" s="626" t="s">
        <v>1893</v>
      </c>
      <c r="C2035" s="625" t="s">
        <v>7061</v>
      </c>
      <c r="D2035" s="627">
        <v>50.61</v>
      </c>
    </row>
    <row r="2036" spans="1:4" ht="25.5">
      <c r="A2036" s="625">
        <v>7194</v>
      </c>
      <c r="B2036" s="626" t="s">
        <v>1894</v>
      </c>
      <c r="C2036" s="625" t="s">
        <v>7066</v>
      </c>
      <c r="D2036" s="627">
        <v>19.11</v>
      </c>
    </row>
    <row r="2037" spans="1:4" ht="25.5">
      <c r="A2037" s="625">
        <v>7195</v>
      </c>
      <c r="B2037" s="626" t="s">
        <v>1895</v>
      </c>
      <c r="C2037" s="625" t="s">
        <v>7061</v>
      </c>
      <c r="D2037" s="627">
        <v>32.22</v>
      </c>
    </row>
    <row r="2038" spans="1:4" ht="25.5">
      <c r="A2038" s="625">
        <v>7197</v>
      </c>
      <c r="B2038" s="626" t="s">
        <v>1896</v>
      </c>
      <c r="C2038" s="625" t="s">
        <v>7061</v>
      </c>
      <c r="D2038" s="627">
        <v>77.08</v>
      </c>
    </row>
    <row r="2039" spans="1:4" ht="25.5">
      <c r="A2039" s="625">
        <v>7198</v>
      </c>
      <c r="B2039" s="626" t="s">
        <v>1897</v>
      </c>
      <c r="C2039" s="625" t="s">
        <v>7066</v>
      </c>
      <c r="D2039" s="627">
        <v>26.46</v>
      </c>
    </row>
    <row r="2040" spans="1:4" ht="25.5">
      <c r="A2040" s="625">
        <v>7202</v>
      </c>
      <c r="B2040" s="626" t="s">
        <v>1898</v>
      </c>
      <c r="C2040" s="625" t="s">
        <v>7066</v>
      </c>
      <c r="D2040" s="627">
        <v>39.130000000000003</v>
      </c>
    </row>
    <row r="2041" spans="1:4" ht="25.5">
      <c r="A2041" s="625">
        <v>7207</v>
      </c>
      <c r="B2041" s="626" t="s">
        <v>1894</v>
      </c>
      <c r="C2041" s="625" t="s">
        <v>7061</v>
      </c>
      <c r="D2041" s="627">
        <v>51.31</v>
      </c>
    </row>
    <row r="2042" spans="1:4" ht="25.5">
      <c r="A2042" s="625">
        <v>7210</v>
      </c>
      <c r="B2042" s="626" t="s">
        <v>1899</v>
      </c>
      <c r="C2042" s="625" t="s">
        <v>7061</v>
      </c>
      <c r="D2042" s="627">
        <v>139.19</v>
      </c>
    </row>
    <row r="2043" spans="1:4" ht="25.5">
      <c r="A2043" s="625">
        <v>7212</v>
      </c>
      <c r="B2043" s="626" t="s">
        <v>1900</v>
      </c>
      <c r="C2043" s="625" t="s">
        <v>7061</v>
      </c>
      <c r="D2043" s="627">
        <v>222.66</v>
      </c>
    </row>
    <row r="2044" spans="1:4" ht="25.5">
      <c r="A2044" s="625">
        <v>7213</v>
      </c>
      <c r="B2044" s="626" t="s">
        <v>1891</v>
      </c>
      <c r="C2044" s="625" t="s">
        <v>7066</v>
      </c>
      <c r="D2044" s="627">
        <v>11.08</v>
      </c>
    </row>
    <row r="2045" spans="1:4" ht="38.25">
      <c r="A2045" s="625">
        <v>7214</v>
      </c>
      <c r="B2045" s="626" t="s">
        <v>1901</v>
      </c>
      <c r="C2045" s="625" t="s">
        <v>7061</v>
      </c>
      <c r="D2045" s="627">
        <v>26.24</v>
      </c>
    </row>
    <row r="2046" spans="1:4" ht="38.25">
      <c r="A2046" s="625">
        <v>7215</v>
      </c>
      <c r="B2046" s="626" t="s">
        <v>1902</v>
      </c>
      <c r="C2046" s="625" t="s">
        <v>7061</v>
      </c>
      <c r="D2046" s="627">
        <v>18.32</v>
      </c>
    </row>
    <row r="2047" spans="1:4" ht="38.25">
      <c r="A2047" s="625">
        <v>7216</v>
      </c>
      <c r="B2047" s="626" t="s">
        <v>1903</v>
      </c>
      <c r="C2047" s="625" t="s">
        <v>7061</v>
      </c>
      <c r="D2047" s="627">
        <v>76.58</v>
      </c>
    </row>
    <row r="2048" spans="1:4" ht="38.25">
      <c r="A2048" s="625">
        <v>7219</v>
      </c>
      <c r="B2048" s="626" t="s">
        <v>1904</v>
      </c>
      <c r="C2048" s="625" t="s">
        <v>7061</v>
      </c>
      <c r="D2048" s="627">
        <v>27.15</v>
      </c>
    </row>
    <row r="2049" spans="1:4" ht="25.5">
      <c r="A2049" s="625">
        <v>7220</v>
      </c>
      <c r="B2049" s="626" t="s">
        <v>1905</v>
      </c>
      <c r="C2049" s="625" t="s">
        <v>7061</v>
      </c>
      <c r="D2049" s="627">
        <v>378.86</v>
      </c>
    </row>
    <row r="2050" spans="1:4" ht="25.5">
      <c r="A2050" s="625">
        <v>7221</v>
      </c>
      <c r="B2050" s="626" t="s">
        <v>1899</v>
      </c>
      <c r="C2050" s="625" t="s">
        <v>7066</v>
      </c>
      <c r="D2050" s="627">
        <v>59.48</v>
      </c>
    </row>
    <row r="2051" spans="1:4" ht="25.5">
      <c r="A2051" s="625">
        <v>7223</v>
      </c>
      <c r="B2051" s="626" t="s">
        <v>1906</v>
      </c>
      <c r="C2051" s="625" t="s">
        <v>7061</v>
      </c>
      <c r="D2051" s="627">
        <v>76.78</v>
      </c>
    </row>
    <row r="2052" spans="1:4" ht="25.5">
      <c r="A2052" s="625">
        <v>7224</v>
      </c>
      <c r="B2052" s="626" t="s">
        <v>1907</v>
      </c>
      <c r="C2052" s="625" t="s">
        <v>7061</v>
      </c>
      <c r="D2052" s="627">
        <v>122.33</v>
      </c>
    </row>
    <row r="2053" spans="1:4" ht="25.5">
      <c r="A2053" s="625">
        <v>7225</v>
      </c>
      <c r="B2053" s="626" t="s">
        <v>1908</v>
      </c>
      <c r="C2053" s="625" t="s">
        <v>7061</v>
      </c>
      <c r="D2053" s="627">
        <v>154.66</v>
      </c>
    </row>
    <row r="2054" spans="1:4" ht="25.5">
      <c r="A2054" s="625">
        <v>7226</v>
      </c>
      <c r="B2054" s="626" t="s">
        <v>1909</v>
      </c>
      <c r="C2054" s="625" t="s">
        <v>7061</v>
      </c>
      <c r="D2054" s="627">
        <v>170.2</v>
      </c>
    </row>
    <row r="2055" spans="1:4" ht="25.5">
      <c r="A2055" s="625">
        <v>7227</v>
      </c>
      <c r="B2055" s="626" t="s">
        <v>1910</v>
      </c>
      <c r="C2055" s="625" t="s">
        <v>7061</v>
      </c>
      <c r="D2055" s="627">
        <v>201.1</v>
      </c>
    </row>
    <row r="2056" spans="1:4" ht="25.5">
      <c r="A2056" s="625">
        <v>7229</v>
      </c>
      <c r="B2056" s="626" t="s">
        <v>1911</v>
      </c>
      <c r="C2056" s="625" t="s">
        <v>7061</v>
      </c>
      <c r="D2056" s="627">
        <v>147.25</v>
      </c>
    </row>
    <row r="2057" spans="1:4" ht="25.5">
      <c r="A2057" s="625">
        <v>7230</v>
      </c>
      <c r="B2057" s="626" t="s">
        <v>1912</v>
      </c>
      <c r="C2057" s="625" t="s">
        <v>7061</v>
      </c>
      <c r="D2057" s="627">
        <v>234.65</v>
      </c>
    </row>
    <row r="2058" spans="1:4" ht="25.5">
      <c r="A2058" s="625">
        <v>7231</v>
      </c>
      <c r="B2058" s="626" t="s">
        <v>1913</v>
      </c>
      <c r="C2058" s="625" t="s">
        <v>7061</v>
      </c>
      <c r="D2058" s="627">
        <v>308.16000000000003</v>
      </c>
    </row>
    <row r="2059" spans="1:4" ht="25.5">
      <c r="A2059" s="625">
        <v>7233</v>
      </c>
      <c r="B2059" s="626" t="s">
        <v>1914</v>
      </c>
      <c r="C2059" s="625" t="s">
        <v>7061</v>
      </c>
      <c r="D2059" s="627">
        <v>472.08</v>
      </c>
    </row>
    <row r="2060" spans="1:4" ht="25.5">
      <c r="A2060" s="625">
        <v>7234</v>
      </c>
      <c r="B2060" s="626" t="s">
        <v>1915</v>
      </c>
      <c r="C2060" s="625" t="s">
        <v>7061</v>
      </c>
      <c r="D2060" s="627">
        <v>110.75</v>
      </c>
    </row>
    <row r="2061" spans="1:4" ht="25.5">
      <c r="A2061" s="625">
        <v>7236</v>
      </c>
      <c r="B2061" s="626" t="s">
        <v>1916</v>
      </c>
      <c r="C2061" s="625" t="s">
        <v>7061</v>
      </c>
      <c r="D2061" s="627">
        <v>185.62</v>
      </c>
    </row>
    <row r="2062" spans="1:4" ht="38.25">
      <c r="A2062" s="625">
        <v>7237</v>
      </c>
      <c r="B2062" s="626" t="s">
        <v>1917</v>
      </c>
      <c r="C2062" s="625" t="s">
        <v>7061</v>
      </c>
      <c r="D2062" s="627">
        <v>16.809999999999999</v>
      </c>
    </row>
    <row r="2063" spans="1:4" ht="25.5">
      <c r="A2063" s="625">
        <v>7238</v>
      </c>
      <c r="B2063" s="626" t="s">
        <v>1918</v>
      </c>
      <c r="C2063" s="625" t="s">
        <v>7066</v>
      </c>
      <c r="D2063" s="627">
        <v>24.35</v>
      </c>
    </row>
    <row r="2064" spans="1:4" ht="25.5">
      <c r="A2064" s="625">
        <v>7239</v>
      </c>
      <c r="B2064" s="626" t="s">
        <v>1919</v>
      </c>
      <c r="C2064" s="625" t="s">
        <v>7066</v>
      </c>
      <c r="D2064" s="627">
        <v>30.28</v>
      </c>
    </row>
    <row r="2065" spans="1:4" ht="25.5">
      <c r="A2065" s="625">
        <v>7240</v>
      </c>
      <c r="B2065" s="626" t="s">
        <v>1920</v>
      </c>
      <c r="C2065" s="625" t="s">
        <v>7066</v>
      </c>
      <c r="D2065" s="627">
        <v>34.770000000000003</v>
      </c>
    </row>
    <row r="2066" spans="1:4" ht="25.5">
      <c r="A2066" s="625">
        <v>7241</v>
      </c>
      <c r="B2066" s="626" t="s">
        <v>1921</v>
      </c>
      <c r="C2066" s="625" t="s">
        <v>7066</v>
      </c>
      <c r="D2066" s="627">
        <v>35.14</v>
      </c>
    </row>
    <row r="2067" spans="1:4" ht="25.5">
      <c r="A2067" s="625">
        <v>7243</v>
      </c>
      <c r="B2067" s="626" t="s">
        <v>1922</v>
      </c>
      <c r="C2067" s="625" t="s">
        <v>7066</v>
      </c>
      <c r="D2067" s="627">
        <v>26.18</v>
      </c>
    </row>
    <row r="2068" spans="1:4">
      <c r="A2068" s="625">
        <v>7245</v>
      </c>
      <c r="B2068" s="626" t="s">
        <v>1923</v>
      </c>
      <c r="C2068" s="625" t="s">
        <v>7061</v>
      </c>
      <c r="D2068" s="627">
        <v>34.270000000000003</v>
      </c>
    </row>
    <row r="2069" spans="1:4" ht="25.5">
      <c r="A2069" s="625">
        <v>7246</v>
      </c>
      <c r="B2069" s="626" t="s">
        <v>1924</v>
      </c>
      <c r="C2069" s="625" t="s">
        <v>7061</v>
      </c>
      <c r="D2069" s="627">
        <v>31.88</v>
      </c>
    </row>
    <row r="2070" spans="1:4" ht="38.25">
      <c r="A2070" s="625">
        <v>7247</v>
      </c>
      <c r="B2070" s="626" t="s">
        <v>6222</v>
      </c>
      <c r="C2070" s="625" t="s">
        <v>7064</v>
      </c>
      <c r="D2070" s="627">
        <v>2.27</v>
      </c>
    </row>
    <row r="2071" spans="1:4" ht="25.5">
      <c r="A2071" s="625">
        <v>7252</v>
      </c>
      <c r="B2071" s="626" t="s">
        <v>6223</v>
      </c>
      <c r="C2071" s="625" t="s">
        <v>7064</v>
      </c>
      <c r="D2071" s="627">
        <v>2.27</v>
      </c>
    </row>
    <row r="2072" spans="1:4">
      <c r="A2072" s="625">
        <v>7253</v>
      </c>
      <c r="B2072" s="626" t="s">
        <v>1925</v>
      </c>
      <c r="C2072" s="625" t="s">
        <v>7059</v>
      </c>
      <c r="D2072" s="627">
        <v>83.57</v>
      </c>
    </row>
    <row r="2073" spans="1:4" ht="25.5">
      <c r="A2073" s="625">
        <v>7256</v>
      </c>
      <c r="B2073" s="626" t="s">
        <v>1926</v>
      </c>
      <c r="C2073" s="625" t="s">
        <v>7061</v>
      </c>
      <c r="D2073" s="627">
        <v>0.61</v>
      </c>
    </row>
    <row r="2074" spans="1:4">
      <c r="A2074" s="625">
        <v>7258</v>
      </c>
      <c r="B2074" s="626" t="s">
        <v>1927</v>
      </c>
      <c r="C2074" s="625" t="s">
        <v>7061</v>
      </c>
      <c r="D2074" s="627">
        <v>0.34</v>
      </c>
    </row>
    <row r="2075" spans="1:4" ht="25.5">
      <c r="A2075" s="625">
        <v>7260</v>
      </c>
      <c r="B2075" s="626" t="s">
        <v>1928</v>
      </c>
      <c r="C2075" s="625" t="s">
        <v>7061</v>
      </c>
      <c r="D2075" s="627">
        <v>1.04</v>
      </c>
    </row>
    <row r="2076" spans="1:4" ht="25.5">
      <c r="A2076" s="625">
        <v>7266</v>
      </c>
      <c r="B2076" s="626" t="s">
        <v>1929</v>
      </c>
      <c r="C2076" s="625" t="s">
        <v>7125</v>
      </c>
      <c r="D2076" s="627">
        <v>540</v>
      </c>
    </row>
    <row r="2077" spans="1:4" ht="25.5">
      <c r="A2077" s="625">
        <v>7267</v>
      </c>
      <c r="B2077" s="626" t="s">
        <v>1930</v>
      </c>
      <c r="C2077" s="625" t="s">
        <v>7061</v>
      </c>
      <c r="D2077" s="627">
        <v>0.37</v>
      </c>
    </row>
    <row r="2078" spans="1:4" ht="25.5">
      <c r="A2078" s="625">
        <v>7268</v>
      </c>
      <c r="B2078" s="626" t="s">
        <v>1931</v>
      </c>
      <c r="C2078" s="625" t="s">
        <v>7061</v>
      </c>
      <c r="D2078" s="627">
        <v>0.76</v>
      </c>
    </row>
    <row r="2079" spans="1:4" ht="25.5">
      <c r="A2079" s="625">
        <v>7269</v>
      </c>
      <c r="B2079" s="626" t="s">
        <v>1932</v>
      </c>
      <c r="C2079" s="625" t="s">
        <v>7061</v>
      </c>
      <c r="D2079" s="627">
        <v>0.36</v>
      </c>
    </row>
    <row r="2080" spans="1:4" ht="25.5">
      <c r="A2080" s="625">
        <v>7270</v>
      </c>
      <c r="B2080" s="626" t="s">
        <v>1933</v>
      </c>
      <c r="C2080" s="625" t="s">
        <v>7061</v>
      </c>
      <c r="D2080" s="627">
        <v>0.51</v>
      </c>
    </row>
    <row r="2081" spans="1:4" ht="25.5">
      <c r="A2081" s="625">
        <v>7271</v>
      </c>
      <c r="B2081" s="626" t="s">
        <v>160</v>
      </c>
      <c r="C2081" s="625" t="s">
        <v>7061</v>
      </c>
      <c r="D2081" s="627">
        <v>0.54</v>
      </c>
    </row>
    <row r="2082" spans="1:4">
      <c r="A2082" s="625">
        <v>7272</v>
      </c>
      <c r="B2082" s="626" t="s">
        <v>1934</v>
      </c>
      <c r="C2082" s="625" t="s">
        <v>7061</v>
      </c>
      <c r="D2082" s="627">
        <v>3.65</v>
      </c>
    </row>
    <row r="2083" spans="1:4">
      <c r="A2083" s="625">
        <v>7273</v>
      </c>
      <c r="B2083" s="626" t="s">
        <v>1935</v>
      </c>
      <c r="C2083" s="625" t="s">
        <v>7061</v>
      </c>
      <c r="D2083" s="627">
        <v>2.62</v>
      </c>
    </row>
    <row r="2084" spans="1:4" ht="38.25">
      <c r="A2084" s="625">
        <v>7274</v>
      </c>
      <c r="B2084" s="626" t="s">
        <v>1936</v>
      </c>
      <c r="C2084" s="625" t="s">
        <v>7061</v>
      </c>
      <c r="D2084" s="627">
        <v>20.49</v>
      </c>
    </row>
    <row r="2085" spans="1:4" ht="25.5">
      <c r="A2085" s="625">
        <v>7275</v>
      </c>
      <c r="B2085" s="626" t="s">
        <v>1937</v>
      </c>
      <c r="C2085" s="625" t="s">
        <v>7061</v>
      </c>
      <c r="D2085" s="627">
        <v>539.15</v>
      </c>
    </row>
    <row r="2086" spans="1:4" ht="38.25">
      <c r="A2086" s="625">
        <v>7276</v>
      </c>
      <c r="B2086" s="626" t="s">
        <v>1938</v>
      </c>
      <c r="C2086" s="625" t="s">
        <v>7061</v>
      </c>
      <c r="D2086" s="627">
        <v>595.78</v>
      </c>
    </row>
    <row r="2087" spans="1:4" ht="38.25">
      <c r="A2087" s="625">
        <v>7277</v>
      </c>
      <c r="B2087" s="626" t="s">
        <v>6383</v>
      </c>
      <c r="C2087" s="625" t="s">
        <v>7061</v>
      </c>
      <c r="D2087" s="627">
        <v>769.17</v>
      </c>
    </row>
    <row r="2088" spans="1:4" ht="38.25">
      <c r="A2088" s="625">
        <v>7278</v>
      </c>
      <c r="B2088" s="626" t="s">
        <v>1939</v>
      </c>
      <c r="C2088" s="625" t="s">
        <v>7061</v>
      </c>
      <c r="D2088" s="627">
        <v>985.89</v>
      </c>
    </row>
    <row r="2089" spans="1:4" ht="38.25">
      <c r="A2089" s="625">
        <v>7280</v>
      </c>
      <c r="B2089" s="626" t="s">
        <v>1940</v>
      </c>
      <c r="C2089" s="625" t="s">
        <v>7061</v>
      </c>
      <c r="D2089" s="627">
        <v>292.33</v>
      </c>
    </row>
    <row r="2090" spans="1:4" ht="38.25">
      <c r="A2090" s="625">
        <v>7282</v>
      </c>
      <c r="B2090" s="626" t="s">
        <v>6224</v>
      </c>
      <c r="C2090" s="625" t="s">
        <v>7061</v>
      </c>
      <c r="D2090" s="627">
        <v>550.27</v>
      </c>
    </row>
    <row r="2091" spans="1:4" ht="25.5">
      <c r="A2091" s="625">
        <v>7284</v>
      </c>
      <c r="B2091" s="626" t="s">
        <v>1941</v>
      </c>
      <c r="C2091" s="625" t="s">
        <v>7061</v>
      </c>
      <c r="D2091" s="628">
        <v>1660.57</v>
      </c>
    </row>
    <row r="2092" spans="1:4" ht="25.5">
      <c r="A2092" s="625">
        <v>7287</v>
      </c>
      <c r="B2092" s="626" t="s">
        <v>1942</v>
      </c>
      <c r="C2092" s="625" t="s">
        <v>7122</v>
      </c>
      <c r="D2092" s="627">
        <v>58.78</v>
      </c>
    </row>
    <row r="2093" spans="1:4">
      <c r="A2093" s="625">
        <v>7288</v>
      </c>
      <c r="B2093" s="626" t="s">
        <v>1943</v>
      </c>
      <c r="C2093" s="625" t="s">
        <v>7060</v>
      </c>
      <c r="D2093" s="627">
        <v>20.93</v>
      </c>
    </row>
    <row r="2094" spans="1:4">
      <c r="A2094" s="625">
        <v>7292</v>
      </c>
      <c r="B2094" s="626" t="s">
        <v>1944</v>
      </c>
      <c r="C2094" s="625" t="s">
        <v>7060</v>
      </c>
      <c r="D2094" s="627">
        <v>18.47</v>
      </c>
    </row>
    <row r="2095" spans="1:4" ht="25.5">
      <c r="A2095" s="625">
        <v>7293</v>
      </c>
      <c r="B2095" s="626" t="s">
        <v>1945</v>
      </c>
      <c r="C2095" s="625" t="s">
        <v>7060</v>
      </c>
      <c r="D2095" s="627">
        <v>19.670000000000002</v>
      </c>
    </row>
    <row r="2096" spans="1:4">
      <c r="A2096" s="625">
        <v>7304</v>
      </c>
      <c r="B2096" s="626" t="s">
        <v>6225</v>
      </c>
      <c r="C2096" s="625" t="s">
        <v>7060</v>
      </c>
      <c r="D2096" s="627">
        <v>43.87</v>
      </c>
    </row>
    <row r="2097" spans="1:4" ht="25.5">
      <c r="A2097" s="625">
        <v>7306</v>
      </c>
      <c r="B2097" s="626" t="s">
        <v>1946</v>
      </c>
      <c r="C2097" s="625" t="s">
        <v>7060</v>
      </c>
      <c r="D2097" s="627">
        <v>22.56</v>
      </c>
    </row>
    <row r="2098" spans="1:4" ht="25.5">
      <c r="A2098" s="625">
        <v>7307</v>
      </c>
      <c r="B2098" s="626" t="s">
        <v>1947</v>
      </c>
      <c r="C2098" s="625" t="s">
        <v>7060</v>
      </c>
      <c r="D2098" s="627">
        <v>19.18</v>
      </c>
    </row>
    <row r="2099" spans="1:4">
      <c r="A2099" s="625">
        <v>7311</v>
      </c>
      <c r="B2099" s="626" t="s">
        <v>1948</v>
      </c>
      <c r="C2099" s="625" t="s">
        <v>7060</v>
      </c>
      <c r="D2099" s="627">
        <v>19.02</v>
      </c>
    </row>
    <row r="2100" spans="1:4" ht="38.25">
      <c r="A2100" s="625">
        <v>7313</v>
      </c>
      <c r="B2100" s="626" t="s">
        <v>1949</v>
      </c>
      <c r="C2100" s="625" t="s">
        <v>7060</v>
      </c>
      <c r="D2100" s="627">
        <v>11.68</v>
      </c>
    </row>
    <row r="2101" spans="1:4" ht="25.5">
      <c r="A2101" s="625">
        <v>7314</v>
      </c>
      <c r="B2101" s="626" t="s">
        <v>1950</v>
      </c>
      <c r="C2101" s="625" t="s">
        <v>7060</v>
      </c>
      <c r="D2101" s="627">
        <v>88.09</v>
      </c>
    </row>
    <row r="2102" spans="1:4">
      <c r="A2102" s="625">
        <v>7317</v>
      </c>
      <c r="B2102" s="626" t="s">
        <v>1951</v>
      </c>
      <c r="C2102" s="625" t="s">
        <v>7058</v>
      </c>
      <c r="D2102" s="627">
        <v>22.13</v>
      </c>
    </row>
    <row r="2103" spans="1:4" ht="25.5">
      <c r="A2103" s="625">
        <v>7319</v>
      </c>
      <c r="B2103" s="626" t="s">
        <v>1952</v>
      </c>
      <c r="C2103" s="625" t="s">
        <v>7060</v>
      </c>
      <c r="D2103" s="627">
        <v>6.69</v>
      </c>
    </row>
    <row r="2104" spans="1:4" ht="38.25">
      <c r="A2104" s="625">
        <v>7325</v>
      </c>
      <c r="B2104" s="626" t="s">
        <v>1953</v>
      </c>
      <c r="C2104" s="625" t="s">
        <v>7058</v>
      </c>
      <c r="D2104" s="627">
        <v>5.15</v>
      </c>
    </row>
    <row r="2105" spans="1:4" ht="25.5">
      <c r="A2105" s="625">
        <v>7334</v>
      </c>
      <c r="B2105" s="626" t="s">
        <v>1954</v>
      </c>
      <c r="C2105" s="625" t="s">
        <v>7060</v>
      </c>
      <c r="D2105" s="627">
        <v>8.5</v>
      </c>
    </row>
    <row r="2106" spans="1:4" ht="25.5">
      <c r="A2106" s="625">
        <v>7338</v>
      </c>
      <c r="B2106" s="626" t="s">
        <v>1955</v>
      </c>
      <c r="C2106" s="625" t="s">
        <v>7058</v>
      </c>
      <c r="D2106" s="627">
        <v>28.09</v>
      </c>
    </row>
    <row r="2107" spans="1:4">
      <c r="A2107" s="625">
        <v>7340</v>
      </c>
      <c r="B2107" s="626" t="s">
        <v>1956</v>
      </c>
      <c r="C2107" s="625" t="s">
        <v>7060</v>
      </c>
      <c r="D2107" s="627">
        <v>15.87</v>
      </c>
    </row>
    <row r="2108" spans="1:4">
      <c r="A2108" s="625">
        <v>7342</v>
      </c>
      <c r="B2108" s="626" t="s">
        <v>1957</v>
      </c>
      <c r="C2108" s="625" t="s">
        <v>7058</v>
      </c>
      <c r="D2108" s="627">
        <v>1.28</v>
      </c>
    </row>
    <row r="2109" spans="1:4" ht="25.5">
      <c r="A2109" s="625">
        <v>7343</v>
      </c>
      <c r="B2109" s="626" t="s">
        <v>1958</v>
      </c>
      <c r="C2109" s="625" t="s">
        <v>7060</v>
      </c>
      <c r="D2109" s="627">
        <v>7.77</v>
      </c>
    </row>
    <row r="2110" spans="1:4">
      <c r="A2110" s="625">
        <v>7344</v>
      </c>
      <c r="B2110" s="626" t="s">
        <v>1959</v>
      </c>
      <c r="C2110" s="625" t="s">
        <v>7122</v>
      </c>
      <c r="D2110" s="627">
        <v>55.95</v>
      </c>
    </row>
    <row r="2111" spans="1:4">
      <c r="A2111" s="625">
        <v>7345</v>
      </c>
      <c r="B2111" s="626" t="s">
        <v>1960</v>
      </c>
      <c r="C2111" s="625" t="s">
        <v>7060</v>
      </c>
      <c r="D2111" s="627">
        <v>15.54</v>
      </c>
    </row>
    <row r="2112" spans="1:4">
      <c r="A2112" s="625">
        <v>7347</v>
      </c>
      <c r="B2112" s="626" t="s">
        <v>1961</v>
      </c>
      <c r="C2112" s="625" t="s">
        <v>7122</v>
      </c>
      <c r="D2112" s="627">
        <v>43.18</v>
      </c>
    </row>
    <row r="2113" spans="1:4">
      <c r="A2113" s="625">
        <v>7348</v>
      </c>
      <c r="B2113" s="626" t="s">
        <v>1961</v>
      </c>
      <c r="C2113" s="625" t="s">
        <v>7060</v>
      </c>
      <c r="D2113" s="627">
        <v>11.99</v>
      </c>
    </row>
    <row r="2114" spans="1:4">
      <c r="A2114" s="625">
        <v>7350</v>
      </c>
      <c r="B2114" s="626" t="s">
        <v>1962</v>
      </c>
      <c r="C2114" s="625" t="s">
        <v>7060</v>
      </c>
      <c r="D2114" s="627">
        <v>21.38</v>
      </c>
    </row>
    <row r="2115" spans="1:4">
      <c r="A2115" s="625">
        <v>7353</v>
      </c>
      <c r="B2115" s="626" t="s">
        <v>1963</v>
      </c>
      <c r="C2115" s="625" t="s">
        <v>7060</v>
      </c>
      <c r="D2115" s="627">
        <v>20.82</v>
      </c>
    </row>
    <row r="2116" spans="1:4">
      <c r="A2116" s="625">
        <v>7355</v>
      </c>
      <c r="B2116" s="626" t="s">
        <v>1964</v>
      </c>
      <c r="C2116" s="625" t="s">
        <v>7122</v>
      </c>
      <c r="D2116" s="627">
        <v>64.73</v>
      </c>
    </row>
    <row r="2117" spans="1:4">
      <c r="A2117" s="625">
        <v>7356</v>
      </c>
      <c r="B2117" s="626" t="s">
        <v>1965</v>
      </c>
      <c r="C2117" s="625" t="s">
        <v>7060</v>
      </c>
      <c r="D2117" s="627">
        <v>17.98</v>
      </c>
    </row>
    <row r="2118" spans="1:4" ht="25.5">
      <c r="A2118" s="625">
        <v>7524</v>
      </c>
      <c r="B2118" s="626" t="s">
        <v>1966</v>
      </c>
      <c r="C2118" s="625" t="s">
        <v>7061</v>
      </c>
      <c r="D2118" s="627">
        <v>24.59</v>
      </c>
    </row>
    <row r="2119" spans="1:4" ht="25.5">
      <c r="A2119" s="625">
        <v>7525</v>
      </c>
      <c r="B2119" s="626" t="s">
        <v>1967</v>
      </c>
      <c r="C2119" s="625" t="s">
        <v>7061</v>
      </c>
      <c r="D2119" s="627">
        <v>26.09</v>
      </c>
    </row>
    <row r="2120" spans="1:4" ht="38.25">
      <c r="A2120" s="625">
        <v>7528</v>
      </c>
      <c r="B2120" s="626" t="s">
        <v>1968</v>
      </c>
      <c r="C2120" s="625" t="s">
        <v>7061</v>
      </c>
      <c r="D2120" s="627">
        <v>5.3</v>
      </c>
    </row>
    <row r="2121" spans="1:4">
      <c r="A2121" s="625">
        <v>7543</v>
      </c>
      <c r="B2121" s="626" t="s">
        <v>1969</v>
      </c>
      <c r="C2121" s="625" t="s">
        <v>7061</v>
      </c>
      <c r="D2121" s="627">
        <v>3.52</v>
      </c>
    </row>
    <row r="2122" spans="1:4" ht="25.5">
      <c r="A2122" s="625">
        <v>7552</v>
      </c>
      <c r="B2122" s="626" t="s">
        <v>1970</v>
      </c>
      <c r="C2122" s="625" t="s">
        <v>7061</v>
      </c>
      <c r="D2122" s="627">
        <v>12.1</v>
      </c>
    </row>
    <row r="2123" spans="1:4" ht="51">
      <c r="A2123" s="625">
        <v>7568</v>
      </c>
      <c r="B2123" s="626" t="s">
        <v>1971</v>
      </c>
      <c r="C2123" s="625" t="s">
        <v>7061</v>
      </c>
      <c r="D2123" s="627">
        <v>0.61</v>
      </c>
    </row>
    <row r="2124" spans="1:4" ht="25.5">
      <c r="A2124" s="625">
        <v>7569</v>
      </c>
      <c r="B2124" s="626" t="s">
        <v>1972</v>
      </c>
      <c r="C2124" s="625" t="s">
        <v>7061</v>
      </c>
      <c r="D2124" s="627">
        <v>36.32</v>
      </c>
    </row>
    <row r="2125" spans="1:4" ht="38.25">
      <c r="A2125" s="625">
        <v>7571</v>
      </c>
      <c r="B2125" s="626" t="s">
        <v>1973</v>
      </c>
      <c r="C2125" s="625" t="s">
        <v>7061</v>
      </c>
      <c r="D2125" s="627">
        <v>8.43</v>
      </c>
    </row>
    <row r="2126" spans="1:4" ht="25.5">
      <c r="A2126" s="625">
        <v>7572</v>
      </c>
      <c r="B2126" s="626" t="s">
        <v>1974</v>
      </c>
      <c r="C2126" s="625" t="s">
        <v>7061</v>
      </c>
      <c r="D2126" s="627">
        <v>6.91</v>
      </c>
    </row>
    <row r="2127" spans="1:4" ht="38.25">
      <c r="A2127" s="625">
        <v>7576</v>
      </c>
      <c r="B2127" s="626" t="s">
        <v>1975</v>
      </c>
      <c r="C2127" s="625" t="s">
        <v>7061</v>
      </c>
      <c r="D2127" s="627">
        <v>90.71</v>
      </c>
    </row>
    <row r="2128" spans="1:4" ht="25.5">
      <c r="A2128" s="625">
        <v>7581</v>
      </c>
      <c r="B2128" s="626" t="s">
        <v>1976</v>
      </c>
      <c r="C2128" s="625" t="s">
        <v>7061</v>
      </c>
      <c r="D2128" s="627">
        <v>2.21</v>
      </c>
    </row>
    <row r="2129" spans="1:4" ht="38.25">
      <c r="A2129" s="625">
        <v>7583</v>
      </c>
      <c r="B2129" s="626" t="s">
        <v>1977</v>
      </c>
      <c r="C2129" s="625" t="s">
        <v>7061</v>
      </c>
      <c r="D2129" s="627">
        <v>0.41</v>
      </c>
    </row>
    <row r="2130" spans="1:4" ht="38.25">
      <c r="A2130" s="625">
        <v>7584</v>
      </c>
      <c r="B2130" s="626" t="s">
        <v>6384</v>
      </c>
      <c r="C2130" s="625" t="s">
        <v>7061</v>
      </c>
      <c r="D2130" s="627">
        <v>0.93</v>
      </c>
    </row>
    <row r="2131" spans="1:4" ht="25.5">
      <c r="A2131" s="625">
        <v>7588</v>
      </c>
      <c r="B2131" s="626" t="s">
        <v>1978</v>
      </c>
      <c r="C2131" s="625" t="s">
        <v>7061</v>
      </c>
      <c r="D2131" s="627">
        <v>38.4</v>
      </c>
    </row>
    <row r="2132" spans="1:4">
      <c r="A2132" s="625">
        <v>7592</v>
      </c>
      <c r="B2132" s="626" t="s">
        <v>1979</v>
      </c>
      <c r="C2132" s="625" t="s">
        <v>7064</v>
      </c>
      <c r="D2132" s="627">
        <v>12.68</v>
      </c>
    </row>
    <row r="2133" spans="1:4">
      <c r="A2133" s="625">
        <v>7595</v>
      </c>
      <c r="B2133" s="626" t="s">
        <v>1980</v>
      </c>
      <c r="C2133" s="625" t="s">
        <v>7064</v>
      </c>
      <c r="D2133" s="627">
        <v>10.28</v>
      </c>
    </row>
    <row r="2134" spans="1:4" ht="38.25">
      <c r="A2134" s="625">
        <v>7602</v>
      </c>
      <c r="B2134" s="626" t="s">
        <v>1981</v>
      </c>
      <c r="C2134" s="625" t="s">
        <v>7061</v>
      </c>
      <c r="D2134" s="627">
        <v>16.02</v>
      </c>
    </row>
    <row r="2135" spans="1:4" ht="38.25">
      <c r="A2135" s="625">
        <v>7603</v>
      </c>
      <c r="B2135" s="626" t="s">
        <v>1982</v>
      </c>
      <c r="C2135" s="625" t="s">
        <v>7061</v>
      </c>
      <c r="D2135" s="627">
        <v>15.53</v>
      </c>
    </row>
    <row r="2136" spans="1:4" ht="25.5">
      <c r="A2136" s="625">
        <v>7604</v>
      </c>
      <c r="B2136" s="626" t="s">
        <v>1983</v>
      </c>
      <c r="C2136" s="625" t="s">
        <v>7061</v>
      </c>
      <c r="D2136" s="627">
        <v>16.16</v>
      </c>
    </row>
    <row r="2137" spans="1:4" ht="38.25">
      <c r="A2137" s="625">
        <v>7606</v>
      </c>
      <c r="B2137" s="626" t="s">
        <v>6226</v>
      </c>
      <c r="C2137" s="625" t="s">
        <v>7061</v>
      </c>
      <c r="D2137" s="627">
        <v>24.5</v>
      </c>
    </row>
    <row r="2138" spans="1:4" ht="25.5">
      <c r="A2138" s="625">
        <v>7608</v>
      </c>
      <c r="B2138" s="626" t="s">
        <v>1984</v>
      </c>
      <c r="C2138" s="625" t="s">
        <v>7061</v>
      </c>
      <c r="D2138" s="627">
        <v>3.92</v>
      </c>
    </row>
    <row r="2139" spans="1:4" ht="51">
      <c r="A2139" s="625">
        <v>7610</v>
      </c>
      <c r="B2139" s="626" t="s">
        <v>1985</v>
      </c>
      <c r="C2139" s="625" t="s">
        <v>7061</v>
      </c>
      <c r="D2139" s="628">
        <v>6286.42</v>
      </c>
    </row>
    <row r="2140" spans="1:4" ht="51">
      <c r="A2140" s="625">
        <v>7611</v>
      </c>
      <c r="B2140" s="626" t="s">
        <v>1986</v>
      </c>
      <c r="C2140" s="625" t="s">
        <v>7061</v>
      </c>
      <c r="D2140" s="628">
        <v>9080.39</v>
      </c>
    </row>
    <row r="2141" spans="1:4" ht="51">
      <c r="A2141" s="625">
        <v>7612</v>
      </c>
      <c r="B2141" s="626" t="s">
        <v>1987</v>
      </c>
      <c r="C2141" s="625" t="s">
        <v>7061</v>
      </c>
      <c r="D2141" s="628">
        <v>51841.3</v>
      </c>
    </row>
    <row r="2142" spans="1:4" ht="51">
      <c r="A2142" s="625">
        <v>7613</v>
      </c>
      <c r="B2142" s="626" t="s">
        <v>1988</v>
      </c>
      <c r="C2142" s="625" t="s">
        <v>7061</v>
      </c>
      <c r="D2142" s="628">
        <v>72584.289999999994</v>
      </c>
    </row>
    <row r="2143" spans="1:4" ht="51">
      <c r="A2143" s="625">
        <v>7614</v>
      </c>
      <c r="B2143" s="626" t="s">
        <v>1989</v>
      </c>
      <c r="C2143" s="625" t="s">
        <v>7061</v>
      </c>
      <c r="D2143" s="628">
        <v>14151.07</v>
      </c>
    </row>
    <row r="2144" spans="1:4" ht="51">
      <c r="A2144" s="625">
        <v>7615</v>
      </c>
      <c r="B2144" s="626" t="s">
        <v>1990</v>
      </c>
      <c r="C2144" s="625" t="s">
        <v>7061</v>
      </c>
      <c r="D2144" s="628">
        <v>23160.5</v>
      </c>
    </row>
    <row r="2145" spans="1:4" ht="51">
      <c r="A2145" s="625">
        <v>7616</v>
      </c>
      <c r="B2145" s="626" t="s">
        <v>1991</v>
      </c>
      <c r="C2145" s="625" t="s">
        <v>7061</v>
      </c>
      <c r="D2145" s="628">
        <v>37794.269999999997</v>
      </c>
    </row>
    <row r="2146" spans="1:4" ht="51">
      <c r="A2146" s="625">
        <v>7617</v>
      </c>
      <c r="B2146" s="626" t="s">
        <v>1992</v>
      </c>
      <c r="C2146" s="625" t="s">
        <v>7061</v>
      </c>
      <c r="D2146" s="628">
        <v>7021.67</v>
      </c>
    </row>
    <row r="2147" spans="1:4" ht="51">
      <c r="A2147" s="625">
        <v>7618</v>
      </c>
      <c r="B2147" s="626" t="s">
        <v>1993</v>
      </c>
      <c r="C2147" s="625" t="s">
        <v>7061</v>
      </c>
      <c r="D2147" s="628">
        <v>91780.31</v>
      </c>
    </row>
    <row r="2148" spans="1:4" ht="51">
      <c r="A2148" s="625">
        <v>7619</v>
      </c>
      <c r="B2148" s="626" t="s">
        <v>1994</v>
      </c>
      <c r="C2148" s="625" t="s">
        <v>7061</v>
      </c>
      <c r="D2148" s="628">
        <v>11219.97</v>
      </c>
    </row>
    <row r="2149" spans="1:4" ht="51">
      <c r="A2149" s="625">
        <v>7620</v>
      </c>
      <c r="B2149" s="626" t="s">
        <v>1995</v>
      </c>
      <c r="C2149" s="625" t="s">
        <v>7061</v>
      </c>
      <c r="D2149" s="628">
        <v>19851.86</v>
      </c>
    </row>
    <row r="2150" spans="1:4" ht="38.25">
      <c r="A2150" s="625">
        <v>7622</v>
      </c>
      <c r="B2150" s="626" t="s">
        <v>1996</v>
      </c>
      <c r="C2150" s="625" t="s">
        <v>7061</v>
      </c>
      <c r="D2150" s="628">
        <v>511032.62</v>
      </c>
    </row>
    <row r="2151" spans="1:4" ht="38.25">
      <c r="A2151" s="625">
        <v>7623</v>
      </c>
      <c r="B2151" s="626" t="s">
        <v>1997</v>
      </c>
      <c r="C2151" s="625" t="s">
        <v>7061</v>
      </c>
      <c r="D2151" s="628">
        <v>2170059.2200000002</v>
      </c>
    </row>
    <row r="2152" spans="1:4" ht="51">
      <c r="A2152" s="625">
        <v>7624</v>
      </c>
      <c r="B2152" s="626" t="s">
        <v>6385</v>
      </c>
      <c r="C2152" s="625" t="s">
        <v>7061</v>
      </c>
      <c r="D2152" s="628">
        <v>662500</v>
      </c>
    </row>
    <row r="2153" spans="1:4" ht="38.25">
      <c r="A2153" s="625">
        <v>7625</v>
      </c>
      <c r="B2153" s="626" t="s">
        <v>1998</v>
      </c>
      <c r="C2153" s="625" t="s">
        <v>7061</v>
      </c>
      <c r="D2153" s="628">
        <v>658447.94999999995</v>
      </c>
    </row>
    <row r="2154" spans="1:4" ht="25.5">
      <c r="A2154" s="625">
        <v>7640</v>
      </c>
      <c r="B2154" s="626" t="s">
        <v>1999</v>
      </c>
      <c r="C2154" s="625" t="s">
        <v>7061</v>
      </c>
      <c r="D2154" s="628">
        <v>132000</v>
      </c>
    </row>
    <row r="2155" spans="1:4">
      <c r="A2155" s="625">
        <v>7660</v>
      </c>
      <c r="B2155" s="626" t="s">
        <v>7244</v>
      </c>
      <c r="C2155" s="625" t="s">
        <v>7065</v>
      </c>
      <c r="D2155" s="628">
        <v>1630.4</v>
      </c>
    </row>
    <row r="2156" spans="1:4" ht="25.5">
      <c r="A2156" s="625">
        <v>7661</v>
      </c>
      <c r="B2156" s="626" t="s">
        <v>2000</v>
      </c>
      <c r="C2156" s="625" t="s">
        <v>7065</v>
      </c>
      <c r="D2156" s="627">
        <v>341.91</v>
      </c>
    </row>
    <row r="2157" spans="1:4">
      <c r="A2157" s="625">
        <v>7667</v>
      </c>
      <c r="B2157" s="626" t="s">
        <v>7245</v>
      </c>
      <c r="C2157" s="625" t="s">
        <v>7065</v>
      </c>
      <c r="D2157" s="628">
        <v>1278.99</v>
      </c>
    </row>
    <row r="2158" spans="1:4" ht="25.5">
      <c r="A2158" s="625">
        <v>7672</v>
      </c>
      <c r="B2158" s="626" t="s">
        <v>2001</v>
      </c>
      <c r="C2158" s="625" t="s">
        <v>7065</v>
      </c>
      <c r="D2158" s="627">
        <v>227.08</v>
      </c>
    </row>
    <row r="2159" spans="1:4">
      <c r="A2159" s="625">
        <v>7676</v>
      </c>
      <c r="B2159" s="626" t="s">
        <v>7246</v>
      </c>
      <c r="C2159" s="625" t="s">
        <v>7065</v>
      </c>
      <c r="D2159" s="628">
        <v>1649.03</v>
      </c>
    </row>
    <row r="2160" spans="1:4" ht="25.5">
      <c r="A2160" s="625">
        <v>7690</v>
      </c>
      <c r="B2160" s="626" t="s">
        <v>2002</v>
      </c>
      <c r="C2160" s="625" t="s">
        <v>7065</v>
      </c>
      <c r="D2160" s="627">
        <v>263.47000000000003</v>
      </c>
    </row>
    <row r="2161" spans="1:4" ht="38.25">
      <c r="A2161" s="625">
        <v>7691</v>
      </c>
      <c r="B2161" s="626" t="s">
        <v>2003</v>
      </c>
      <c r="C2161" s="625" t="s">
        <v>7065</v>
      </c>
      <c r="D2161" s="627">
        <v>9.44</v>
      </c>
    </row>
    <row r="2162" spans="1:4" ht="38.25">
      <c r="A2162" s="625">
        <v>7692</v>
      </c>
      <c r="B2162" s="626" t="s">
        <v>2004</v>
      </c>
      <c r="C2162" s="625" t="s">
        <v>7065</v>
      </c>
      <c r="D2162" s="627">
        <v>128.97</v>
      </c>
    </row>
    <row r="2163" spans="1:4" ht="38.25">
      <c r="A2163" s="625">
        <v>7693</v>
      </c>
      <c r="B2163" s="626" t="s">
        <v>2005</v>
      </c>
      <c r="C2163" s="625" t="s">
        <v>7065</v>
      </c>
      <c r="D2163" s="627">
        <v>86.14</v>
      </c>
    </row>
    <row r="2164" spans="1:4" ht="38.25">
      <c r="A2164" s="625">
        <v>7694</v>
      </c>
      <c r="B2164" s="626" t="s">
        <v>2006</v>
      </c>
      <c r="C2164" s="625" t="s">
        <v>7065</v>
      </c>
      <c r="D2164" s="627">
        <v>62.54</v>
      </c>
    </row>
    <row r="2165" spans="1:4" ht="38.25">
      <c r="A2165" s="625">
        <v>7695</v>
      </c>
      <c r="B2165" s="626" t="s">
        <v>2007</v>
      </c>
      <c r="C2165" s="625" t="s">
        <v>7065</v>
      </c>
      <c r="D2165" s="627">
        <v>139.87</v>
      </c>
    </row>
    <row r="2166" spans="1:4" ht="38.25">
      <c r="A2166" s="625">
        <v>7696</v>
      </c>
      <c r="B2166" s="626" t="s">
        <v>2008</v>
      </c>
      <c r="C2166" s="625" t="s">
        <v>7065</v>
      </c>
      <c r="D2166" s="627">
        <v>37.450000000000003</v>
      </c>
    </row>
    <row r="2167" spans="1:4" ht="38.25">
      <c r="A2167" s="625">
        <v>7697</v>
      </c>
      <c r="B2167" s="626" t="s">
        <v>2009</v>
      </c>
      <c r="C2167" s="625" t="s">
        <v>7065</v>
      </c>
      <c r="D2167" s="627">
        <v>25.97</v>
      </c>
    </row>
    <row r="2168" spans="1:4" ht="38.25">
      <c r="A2168" s="625">
        <v>7698</v>
      </c>
      <c r="B2168" s="626" t="s">
        <v>6923</v>
      </c>
      <c r="C2168" s="625" t="s">
        <v>7065</v>
      </c>
      <c r="D2168" s="627">
        <v>22.35</v>
      </c>
    </row>
    <row r="2169" spans="1:4" ht="38.25">
      <c r="A2169" s="625">
        <v>7700</v>
      </c>
      <c r="B2169" s="626" t="s">
        <v>2010</v>
      </c>
      <c r="C2169" s="625" t="s">
        <v>7065</v>
      </c>
      <c r="D2169" s="627">
        <v>11.94</v>
      </c>
    </row>
    <row r="2170" spans="1:4" ht="38.25">
      <c r="A2170" s="625">
        <v>7701</v>
      </c>
      <c r="B2170" s="626" t="s">
        <v>2011</v>
      </c>
      <c r="C2170" s="625" t="s">
        <v>7065</v>
      </c>
      <c r="D2170" s="627">
        <v>46.48</v>
      </c>
    </row>
    <row r="2171" spans="1:4" ht="25.5">
      <c r="A2171" s="625">
        <v>7714</v>
      </c>
      <c r="B2171" s="626" t="s">
        <v>2012</v>
      </c>
      <c r="C2171" s="625" t="s">
        <v>7065</v>
      </c>
      <c r="D2171" s="627">
        <v>90.71</v>
      </c>
    </row>
    <row r="2172" spans="1:4" ht="38.25">
      <c r="A2172" s="625">
        <v>7720</v>
      </c>
      <c r="B2172" s="626" t="s">
        <v>2013</v>
      </c>
      <c r="C2172" s="625" t="s">
        <v>7065</v>
      </c>
      <c r="D2172" s="627">
        <v>448.07</v>
      </c>
    </row>
    <row r="2173" spans="1:4" ht="25.5">
      <c r="A2173" s="625">
        <v>7722</v>
      </c>
      <c r="B2173" s="626" t="s">
        <v>2014</v>
      </c>
      <c r="C2173" s="625" t="s">
        <v>7065</v>
      </c>
      <c r="D2173" s="627">
        <v>177.57</v>
      </c>
    </row>
    <row r="2174" spans="1:4" ht="25.5">
      <c r="A2174" s="625">
        <v>7725</v>
      </c>
      <c r="B2174" s="626" t="s">
        <v>2015</v>
      </c>
      <c r="C2174" s="625" t="s">
        <v>7065</v>
      </c>
      <c r="D2174" s="627">
        <v>120</v>
      </c>
    </row>
    <row r="2175" spans="1:4" ht="25.5">
      <c r="A2175" s="625">
        <v>7727</v>
      </c>
      <c r="B2175" s="626" t="s">
        <v>6227</v>
      </c>
      <c r="C2175" s="625" t="s">
        <v>7065</v>
      </c>
      <c r="D2175" s="628">
        <v>1409.17</v>
      </c>
    </row>
    <row r="2176" spans="1:4" ht="25.5">
      <c r="A2176" s="625">
        <v>7733</v>
      </c>
      <c r="B2176" s="626" t="s">
        <v>2016</v>
      </c>
      <c r="C2176" s="625" t="s">
        <v>7065</v>
      </c>
      <c r="D2176" s="627">
        <v>290.73</v>
      </c>
    </row>
    <row r="2177" spans="1:4" ht="25.5">
      <c r="A2177" s="625">
        <v>7734</v>
      </c>
      <c r="B2177" s="626" t="s">
        <v>2017</v>
      </c>
      <c r="C2177" s="625" t="s">
        <v>7065</v>
      </c>
      <c r="D2177" s="627">
        <v>517.1</v>
      </c>
    </row>
    <row r="2178" spans="1:4" ht="38.25">
      <c r="A2178" s="625">
        <v>7735</v>
      </c>
      <c r="B2178" s="626" t="s">
        <v>2018</v>
      </c>
      <c r="C2178" s="625" t="s">
        <v>7065</v>
      </c>
      <c r="D2178" s="627">
        <v>565.64</v>
      </c>
    </row>
    <row r="2179" spans="1:4" ht="25.5">
      <c r="A2179" s="625">
        <v>7740</v>
      </c>
      <c r="B2179" s="626" t="s">
        <v>2019</v>
      </c>
      <c r="C2179" s="625" t="s">
        <v>7065</v>
      </c>
      <c r="D2179" s="627">
        <v>124.51</v>
      </c>
    </row>
    <row r="2180" spans="1:4" ht="25.5">
      <c r="A2180" s="625">
        <v>7741</v>
      </c>
      <c r="B2180" s="626" t="s">
        <v>2020</v>
      </c>
      <c r="C2180" s="625" t="s">
        <v>7065</v>
      </c>
      <c r="D2180" s="627">
        <v>157.13999999999999</v>
      </c>
    </row>
    <row r="2181" spans="1:4" ht="25.5">
      <c r="A2181" s="625">
        <v>7742</v>
      </c>
      <c r="B2181" s="626" t="s">
        <v>2021</v>
      </c>
      <c r="C2181" s="625" t="s">
        <v>7065</v>
      </c>
      <c r="D2181" s="627">
        <v>168.44</v>
      </c>
    </row>
    <row r="2182" spans="1:4" ht="25.5">
      <c r="A2182" s="625">
        <v>7743</v>
      </c>
      <c r="B2182" s="626" t="s">
        <v>2022</v>
      </c>
      <c r="C2182" s="625" t="s">
        <v>7065</v>
      </c>
      <c r="D2182" s="627">
        <v>260.72000000000003</v>
      </c>
    </row>
    <row r="2183" spans="1:4" ht="25.5">
      <c r="A2183" s="625">
        <v>7744</v>
      </c>
      <c r="B2183" s="626" t="s">
        <v>2023</v>
      </c>
      <c r="C2183" s="625" t="s">
        <v>7065</v>
      </c>
      <c r="D2183" s="627">
        <v>243.85</v>
      </c>
    </row>
    <row r="2184" spans="1:4" ht="25.5">
      <c r="A2184" s="625">
        <v>7745</v>
      </c>
      <c r="B2184" s="626" t="s">
        <v>2024</v>
      </c>
      <c r="C2184" s="625" t="s">
        <v>7065</v>
      </c>
      <c r="D2184" s="627">
        <v>68.69</v>
      </c>
    </row>
    <row r="2185" spans="1:4" ht="25.5">
      <c r="A2185" s="625">
        <v>7750</v>
      </c>
      <c r="B2185" s="626" t="s">
        <v>2025</v>
      </c>
      <c r="C2185" s="625" t="s">
        <v>7065</v>
      </c>
      <c r="D2185" s="627">
        <v>191</v>
      </c>
    </row>
    <row r="2186" spans="1:4" ht="25.5">
      <c r="A2186" s="625">
        <v>7752</v>
      </c>
      <c r="B2186" s="626" t="s">
        <v>2026</v>
      </c>
      <c r="C2186" s="625" t="s">
        <v>7065</v>
      </c>
      <c r="D2186" s="627">
        <v>88.01</v>
      </c>
    </row>
    <row r="2187" spans="1:4" ht="25.5">
      <c r="A2187" s="625">
        <v>7753</v>
      </c>
      <c r="B2187" s="626" t="s">
        <v>2027</v>
      </c>
      <c r="C2187" s="625" t="s">
        <v>7065</v>
      </c>
      <c r="D2187" s="627">
        <v>262.18</v>
      </c>
    </row>
    <row r="2188" spans="1:4" ht="25.5">
      <c r="A2188" s="625">
        <v>7754</v>
      </c>
      <c r="B2188" s="626" t="s">
        <v>2028</v>
      </c>
      <c r="C2188" s="625" t="s">
        <v>7065</v>
      </c>
      <c r="D2188" s="627">
        <v>412.68</v>
      </c>
    </row>
    <row r="2189" spans="1:4" ht="25.5">
      <c r="A2189" s="625">
        <v>7755</v>
      </c>
      <c r="B2189" s="626" t="s">
        <v>2029</v>
      </c>
      <c r="C2189" s="625" t="s">
        <v>7065</v>
      </c>
      <c r="D2189" s="627">
        <v>151.69</v>
      </c>
    </row>
    <row r="2190" spans="1:4" ht="25.5">
      <c r="A2190" s="625">
        <v>7756</v>
      </c>
      <c r="B2190" s="626" t="s">
        <v>2030</v>
      </c>
      <c r="C2190" s="625" t="s">
        <v>7065</v>
      </c>
      <c r="D2190" s="627">
        <v>235.81</v>
      </c>
    </row>
    <row r="2191" spans="1:4" ht="25.5">
      <c r="A2191" s="625">
        <v>7757</v>
      </c>
      <c r="B2191" s="626" t="s">
        <v>2031</v>
      </c>
      <c r="C2191" s="625" t="s">
        <v>7065</v>
      </c>
      <c r="D2191" s="627">
        <v>371.55</v>
      </c>
    </row>
    <row r="2192" spans="1:4" ht="25.5">
      <c r="A2192" s="625">
        <v>7758</v>
      </c>
      <c r="B2192" s="626" t="s">
        <v>2032</v>
      </c>
      <c r="C2192" s="625" t="s">
        <v>7065</v>
      </c>
      <c r="D2192" s="627">
        <v>552.66</v>
      </c>
    </row>
    <row r="2193" spans="1:4" ht="25.5">
      <c r="A2193" s="625">
        <v>7759</v>
      </c>
      <c r="B2193" s="626" t="s">
        <v>2033</v>
      </c>
      <c r="C2193" s="625" t="s">
        <v>7065</v>
      </c>
      <c r="D2193" s="628">
        <v>1204.04</v>
      </c>
    </row>
    <row r="2194" spans="1:4" ht="25.5">
      <c r="A2194" s="625">
        <v>7760</v>
      </c>
      <c r="B2194" s="626" t="s">
        <v>2034</v>
      </c>
      <c r="C2194" s="625" t="s">
        <v>7065</v>
      </c>
      <c r="D2194" s="627">
        <v>68.36</v>
      </c>
    </row>
    <row r="2195" spans="1:4" ht="25.5">
      <c r="A2195" s="625">
        <v>7761</v>
      </c>
      <c r="B2195" s="626" t="s">
        <v>2035</v>
      </c>
      <c r="C2195" s="625" t="s">
        <v>7065</v>
      </c>
      <c r="D2195" s="627">
        <v>72.66</v>
      </c>
    </row>
    <row r="2196" spans="1:4" ht="25.5">
      <c r="A2196" s="625">
        <v>7762</v>
      </c>
      <c r="B2196" s="626" t="s">
        <v>2036</v>
      </c>
      <c r="C2196" s="625" t="s">
        <v>7065</v>
      </c>
      <c r="D2196" s="627">
        <v>115.15</v>
      </c>
    </row>
    <row r="2197" spans="1:4" ht="25.5">
      <c r="A2197" s="625">
        <v>7763</v>
      </c>
      <c r="B2197" s="626" t="s">
        <v>2037</v>
      </c>
      <c r="C2197" s="625" t="s">
        <v>7065</v>
      </c>
      <c r="D2197" s="627">
        <v>197.88</v>
      </c>
    </row>
    <row r="2198" spans="1:4" ht="25.5">
      <c r="A2198" s="625">
        <v>7764</v>
      </c>
      <c r="B2198" s="626" t="s">
        <v>2038</v>
      </c>
      <c r="C2198" s="625" t="s">
        <v>7065</v>
      </c>
      <c r="D2198" s="627">
        <v>297.24</v>
      </c>
    </row>
    <row r="2199" spans="1:4" ht="25.5">
      <c r="A2199" s="625">
        <v>7765</v>
      </c>
      <c r="B2199" s="626" t="s">
        <v>2039</v>
      </c>
      <c r="C2199" s="625" t="s">
        <v>7065</v>
      </c>
      <c r="D2199" s="627">
        <v>289.54000000000002</v>
      </c>
    </row>
    <row r="2200" spans="1:4" ht="25.5">
      <c r="A2200" s="625">
        <v>7766</v>
      </c>
      <c r="B2200" s="626" t="s">
        <v>2040</v>
      </c>
      <c r="C2200" s="625" t="s">
        <v>7065</v>
      </c>
      <c r="D2200" s="627">
        <v>421.1</v>
      </c>
    </row>
    <row r="2201" spans="1:4" ht="25.5">
      <c r="A2201" s="625">
        <v>7767</v>
      </c>
      <c r="B2201" s="626" t="s">
        <v>2041</v>
      </c>
      <c r="C2201" s="625" t="s">
        <v>7065</v>
      </c>
      <c r="D2201" s="627">
        <v>648.89</v>
      </c>
    </row>
    <row r="2202" spans="1:4" ht="25.5">
      <c r="A2202" s="625">
        <v>7773</v>
      </c>
      <c r="B2202" s="626" t="s">
        <v>2042</v>
      </c>
      <c r="C2202" s="625" t="s">
        <v>7065</v>
      </c>
      <c r="D2202" s="627">
        <v>303.68</v>
      </c>
    </row>
    <row r="2203" spans="1:4" ht="25.5">
      <c r="A2203" s="625">
        <v>7774</v>
      </c>
      <c r="B2203" s="626" t="s">
        <v>2043</v>
      </c>
      <c r="C2203" s="625" t="s">
        <v>7065</v>
      </c>
      <c r="D2203" s="627">
        <v>211.54</v>
      </c>
    </row>
    <row r="2204" spans="1:4" ht="25.5">
      <c r="A2204" s="625">
        <v>7775</v>
      </c>
      <c r="B2204" s="626" t="s">
        <v>2044</v>
      </c>
      <c r="C2204" s="625" t="s">
        <v>7065</v>
      </c>
      <c r="D2204" s="627">
        <v>357.68</v>
      </c>
    </row>
    <row r="2205" spans="1:4" ht="25.5">
      <c r="A2205" s="625">
        <v>7776</v>
      </c>
      <c r="B2205" s="626" t="s">
        <v>2045</v>
      </c>
      <c r="C2205" s="625" t="s">
        <v>7065</v>
      </c>
      <c r="D2205" s="627">
        <v>197.43</v>
      </c>
    </row>
    <row r="2206" spans="1:4" ht="25.5">
      <c r="A2206" s="625">
        <v>7778</v>
      </c>
      <c r="B2206" s="626" t="s">
        <v>2046</v>
      </c>
      <c r="C2206" s="625" t="s">
        <v>7065</v>
      </c>
      <c r="D2206" s="627">
        <v>24.44</v>
      </c>
    </row>
    <row r="2207" spans="1:4" ht="25.5">
      <c r="A2207" s="625">
        <v>7781</v>
      </c>
      <c r="B2207" s="626" t="s">
        <v>2047</v>
      </c>
      <c r="C2207" s="625" t="s">
        <v>7065</v>
      </c>
      <c r="D2207" s="627">
        <v>38.9</v>
      </c>
    </row>
    <row r="2208" spans="1:4" ht="25.5">
      <c r="A2208" s="625">
        <v>7783</v>
      </c>
      <c r="B2208" s="626" t="s">
        <v>2048</v>
      </c>
      <c r="C2208" s="625" t="s">
        <v>7065</v>
      </c>
      <c r="D2208" s="627">
        <v>27.43</v>
      </c>
    </row>
    <row r="2209" spans="1:4" ht="25.5">
      <c r="A2209" s="625">
        <v>7785</v>
      </c>
      <c r="B2209" s="626" t="s">
        <v>2049</v>
      </c>
      <c r="C2209" s="625" t="s">
        <v>7065</v>
      </c>
      <c r="D2209" s="627">
        <v>41.9</v>
      </c>
    </row>
    <row r="2210" spans="1:4" ht="25.5">
      <c r="A2210" s="625">
        <v>7790</v>
      </c>
      <c r="B2210" s="626" t="s">
        <v>2050</v>
      </c>
      <c r="C2210" s="625" t="s">
        <v>7065</v>
      </c>
      <c r="D2210" s="627">
        <v>31.92</v>
      </c>
    </row>
    <row r="2211" spans="1:4" ht="25.5">
      <c r="A2211" s="625">
        <v>7791</v>
      </c>
      <c r="B2211" s="626" t="s">
        <v>2051</v>
      </c>
      <c r="C2211" s="625" t="s">
        <v>7065</v>
      </c>
      <c r="D2211" s="627">
        <v>71.819999999999993</v>
      </c>
    </row>
    <row r="2212" spans="1:4" ht="25.5">
      <c r="A2212" s="625">
        <v>7792</v>
      </c>
      <c r="B2212" s="626" t="s">
        <v>2052</v>
      </c>
      <c r="C2212" s="625" t="s">
        <v>7065</v>
      </c>
      <c r="D2212" s="627">
        <v>60.85</v>
      </c>
    </row>
    <row r="2213" spans="1:4" ht="25.5">
      <c r="A2213" s="625">
        <v>7793</v>
      </c>
      <c r="B2213" s="626" t="s">
        <v>2053</v>
      </c>
      <c r="C2213" s="625" t="s">
        <v>7065</v>
      </c>
      <c r="D2213" s="627">
        <v>78.53</v>
      </c>
    </row>
    <row r="2214" spans="1:4" ht="25.5">
      <c r="A2214" s="625">
        <v>7795</v>
      </c>
      <c r="B2214" s="626" t="s">
        <v>2054</v>
      </c>
      <c r="C2214" s="625" t="s">
        <v>7065</v>
      </c>
      <c r="D2214" s="627">
        <v>56.36</v>
      </c>
    </row>
    <row r="2215" spans="1:4" ht="25.5">
      <c r="A2215" s="625">
        <v>7796</v>
      </c>
      <c r="B2215" s="626" t="s">
        <v>2055</v>
      </c>
      <c r="C2215" s="625" t="s">
        <v>7065</v>
      </c>
      <c r="D2215" s="627">
        <v>29.43</v>
      </c>
    </row>
    <row r="2216" spans="1:4" ht="13.5">
      <c r="A2216" s="629">
        <v>8260</v>
      </c>
      <c r="B2216" s="630" t="s">
        <v>2056</v>
      </c>
      <c r="C2216" s="631" t="s">
        <v>70</v>
      </c>
      <c r="D2216" s="632">
        <v>2743.67</v>
      </c>
    </row>
    <row r="2217" spans="1:4" ht="27">
      <c r="A2217" s="629">
        <v>9535</v>
      </c>
      <c r="B2217" s="630" t="s">
        <v>7247</v>
      </c>
      <c r="C2217" s="631" t="s">
        <v>70</v>
      </c>
      <c r="D2217" s="629">
        <v>64.650000000000006</v>
      </c>
    </row>
    <row r="2218" spans="1:4" ht="13.5">
      <c r="A2218" s="629">
        <v>9537</v>
      </c>
      <c r="B2218" s="630" t="s">
        <v>2057</v>
      </c>
      <c r="C2218" s="631" t="s">
        <v>125</v>
      </c>
      <c r="D2218" s="629">
        <v>2.11</v>
      </c>
    </row>
    <row r="2219" spans="1:4" ht="54">
      <c r="A2219" s="629">
        <v>9540</v>
      </c>
      <c r="B2219" s="630" t="s">
        <v>7248</v>
      </c>
      <c r="C2219" s="631" t="s">
        <v>70</v>
      </c>
      <c r="D2219" s="629">
        <v>904.66</v>
      </c>
    </row>
    <row r="2220" spans="1:4" ht="38.25">
      <c r="A2220" s="625">
        <v>9813</v>
      </c>
      <c r="B2220" s="626" t="s">
        <v>2058</v>
      </c>
      <c r="C2220" s="625" t="s">
        <v>7065</v>
      </c>
      <c r="D2220" s="627">
        <v>3.04</v>
      </c>
    </row>
    <row r="2221" spans="1:4" ht="38.25">
      <c r="A2221" s="625">
        <v>9815</v>
      </c>
      <c r="B2221" s="626" t="s">
        <v>2059</v>
      </c>
      <c r="C2221" s="625" t="s">
        <v>7065</v>
      </c>
      <c r="D2221" s="627">
        <v>6</v>
      </c>
    </row>
    <row r="2222" spans="1:4" ht="25.5">
      <c r="A2222" s="625">
        <v>9825</v>
      </c>
      <c r="B2222" s="626" t="s">
        <v>2060</v>
      </c>
      <c r="C2222" s="625" t="s">
        <v>7065</v>
      </c>
      <c r="D2222" s="627">
        <v>33.35</v>
      </c>
    </row>
    <row r="2223" spans="1:4" ht="25.5">
      <c r="A2223" s="625">
        <v>9826</v>
      </c>
      <c r="B2223" s="626" t="s">
        <v>2061</v>
      </c>
      <c r="C2223" s="625" t="s">
        <v>7065</v>
      </c>
      <c r="D2223" s="627">
        <v>171.72</v>
      </c>
    </row>
    <row r="2224" spans="1:4" ht="25.5">
      <c r="A2224" s="625">
        <v>9827</v>
      </c>
      <c r="B2224" s="626" t="s">
        <v>2062</v>
      </c>
      <c r="C2224" s="625" t="s">
        <v>7065</v>
      </c>
      <c r="D2224" s="627">
        <v>249.58</v>
      </c>
    </row>
    <row r="2225" spans="1:4" ht="25.5">
      <c r="A2225" s="625">
        <v>9828</v>
      </c>
      <c r="B2225" s="626" t="s">
        <v>2063</v>
      </c>
      <c r="C2225" s="625" t="s">
        <v>7065</v>
      </c>
      <c r="D2225" s="627">
        <v>65.02</v>
      </c>
    </row>
    <row r="2226" spans="1:4" ht="25.5">
      <c r="A2226" s="625">
        <v>9829</v>
      </c>
      <c r="B2226" s="626" t="s">
        <v>2064</v>
      </c>
      <c r="C2226" s="625" t="s">
        <v>7065</v>
      </c>
      <c r="D2226" s="627">
        <v>115.75</v>
      </c>
    </row>
    <row r="2227" spans="1:4" ht="38.25">
      <c r="A2227" s="625">
        <v>9830</v>
      </c>
      <c r="B2227" s="626" t="s">
        <v>2065</v>
      </c>
      <c r="C2227" s="625" t="s">
        <v>7065</v>
      </c>
      <c r="D2227" s="627">
        <v>4.2</v>
      </c>
    </row>
    <row r="2228" spans="1:4" ht="38.25">
      <c r="A2228" s="625">
        <v>9833</v>
      </c>
      <c r="B2228" s="626" t="s">
        <v>2066</v>
      </c>
      <c r="C2228" s="625" t="s">
        <v>7065</v>
      </c>
      <c r="D2228" s="627">
        <v>7.85</v>
      </c>
    </row>
    <row r="2229" spans="1:4" ht="38.25">
      <c r="A2229" s="625">
        <v>9834</v>
      </c>
      <c r="B2229" s="626" t="s">
        <v>2067</v>
      </c>
      <c r="C2229" s="625" t="s">
        <v>7065</v>
      </c>
      <c r="D2229" s="627">
        <v>21.84</v>
      </c>
    </row>
    <row r="2230" spans="1:4" ht="25.5">
      <c r="A2230" s="625">
        <v>9835</v>
      </c>
      <c r="B2230" s="626" t="s">
        <v>2068</v>
      </c>
      <c r="C2230" s="625" t="s">
        <v>7065</v>
      </c>
      <c r="D2230" s="627">
        <v>2.75</v>
      </c>
    </row>
    <row r="2231" spans="1:4" ht="25.5">
      <c r="A2231" s="625">
        <v>9836</v>
      </c>
      <c r="B2231" s="626" t="s">
        <v>2069</v>
      </c>
      <c r="C2231" s="625" t="s">
        <v>7065</v>
      </c>
      <c r="D2231" s="627">
        <v>7.27</v>
      </c>
    </row>
    <row r="2232" spans="1:4" ht="25.5">
      <c r="A2232" s="625">
        <v>9837</v>
      </c>
      <c r="B2232" s="626" t="s">
        <v>2070</v>
      </c>
      <c r="C2232" s="625" t="s">
        <v>7065</v>
      </c>
      <c r="D2232" s="627">
        <v>6.4</v>
      </c>
    </row>
    <row r="2233" spans="1:4" ht="25.5">
      <c r="A2233" s="625">
        <v>9838</v>
      </c>
      <c r="B2233" s="626" t="s">
        <v>2071</v>
      </c>
      <c r="C2233" s="625" t="s">
        <v>7065</v>
      </c>
      <c r="D2233" s="627">
        <v>4.7300000000000004</v>
      </c>
    </row>
    <row r="2234" spans="1:4" ht="38.25">
      <c r="A2234" s="625">
        <v>9839</v>
      </c>
      <c r="B2234" s="626" t="s">
        <v>2072</v>
      </c>
      <c r="C2234" s="625" t="s">
        <v>7065</v>
      </c>
      <c r="D2234" s="627">
        <v>8.4700000000000006</v>
      </c>
    </row>
    <row r="2235" spans="1:4" ht="38.25">
      <c r="A2235" s="625">
        <v>9840</v>
      </c>
      <c r="B2235" s="626" t="s">
        <v>2073</v>
      </c>
      <c r="C2235" s="625" t="s">
        <v>7065</v>
      </c>
      <c r="D2235" s="627">
        <v>29.02</v>
      </c>
    </row>
    <row r="2236" spans="1:4" ht="38.25">
      <c r="A2236" s="625">
        <v>9841</v>
      </c>
      <c r="B2236" s="626" t="s">
        <v>2074</v>
      </c>
      <c r="C2236" s="625" t="s">
        <v>7065</v>
      </c>
      <c r="D2236" s="627">
        <v>13.96</v>
      </c>
    </row>
    <row r="2237" spans="1:4" ht="38.25">
      <c r="A2237" s="625">
        <v>9850</v>
      </c>
      <c r="B2237" s="626" t="s">
        <v>2075</v>
      </c>
      <c r="C2237" s="625" t="s">
        <v>7065</v>
      </c>
      <c r="D2237" s="627">
        <v>100</v>
      </c>
    </row>
    <row r="2238" spans="1:4" ht="38.25">
      <c r="A2238" s="625">
        <v>9851</v>
      </c>
      <c r="B2238" s="626" t="s">
        <v>2076</v>
      </c>
      <c r="C2238" s="625" t="s">
        <v>7065</v>
      </c>
      <c r="D2238" s="627">
        <v>135.11000000000001</v>
      </c>
    </row>
    <row r="2239" spans="1:4" ht="38.25">
      <c r="A2239" s="625">
        <v>9853</v>
      </c>
      <c r="B2239" s="626" t="s">
        <v>2077</v>
      </c>
      <c r="C2239" s="625" t="s">
        <v>7065</v>
      </c>
      <c r="D2239" s="627">
        <v>177.83</v>
      </c>
    </row>
    <row r="2240" spans="1:4" ht="38.25">
      <c r="A2240" s="625">
        <v>9854</v>
      </c>
      <c r="B2240" s="626" t="s">
        <v>2078</v>
      </c>
      <c r="C2240" s="625" t="s">
        <v>7065</v>
      </c>
      <c r="D2240" s="627">
        <v>77.91</v>
      </c>
    </row>
    <row r="2241" spans="1:4" ht="38.25">
      <c r="A2241" s="625">
        <v>9855</v>
      </c>
      <c r="B2241" s="626" t="s">
        <v>2079</v>
      </c>
      <c r="C2241" s="625" t="s">
        <v>7065</v>
      </c>
      <c r="D2241" s="627">
        <v>225.98</v>
      </c>
    </row>
    <row r="2242" spans="1:4">
      <c r="A2242" s="625">
        <v>9856</v>
      </c>
      <c r="B2242" s="626" t="s">
        <v>2080</v>
      </c>
      <c r="C2242" s="625" t="s">
        <v>7065</v>
      </c>
      <c r="D2242" s="627">
        <v>5.64</v>
      </c>
    </row>
    <row r="2243" spans="1:4">
      <c r="A2243" s="625">
        <v>9857</v>
      </c>
      <c r="B2243" s="626" t="s">
        <v>2081</v>
      </c>
      <c r="C2243" s="625" t="s">
        <v>7065</v>
      </c>
      <c r="D2243" s="627">
        <v>76.17</v>
      </c>
    </row>
    <row r="2244" spans="1:4">
      <c r="A2244" s="625">
        <v>9858</v>
      </c>
      <c r="B2244" s="626" t="s">
        <v>2082</v>
      </c>
      <c r="C2244" s="625" t="s">
        <v>7065</v>
      </c>
      <c r="D2244" s="627">
        <v>148.19</v>
      </c>
    </row>
    <row r="2245" spans="1:4">
      <c r="A2245" s="625">
        <v>9859</v>
      </c>
      <c r="B2245" s="626" t="s">
        <v>2083</v>
      </c>
      <c r="C2245" s="625" t="s">
        <v>7065</v>
      </c>
      <c r="D2245" s="627">
        <v>7.63</v>
      </c>
    </row>
    <row r="2246" spans="1:4" ht="25.5">
      <c r="A2246" s="625">
        <v>9860</v>
      </c>
      <c r="B2246" s="626" t="s">
        <v>2084</v>
      </c>
      <c r="C2246" s="625" t="s">
        <v>7065</v>
      </c>
      <c r="D2246" s="627">
        <v>35.340000000000003</v>
      </c>
    </row>
    <row r="2247" spans="1:4" ht="25.5">
      <c r="A2247" s="625">
        <v>9861</v>
      </c>
      <c r="B2247" s="626" t="s">
        <v>2085</v>
      </c>
      <c r="C2247" s="625" t="s">
        <v>7065</v>
      </c>
      <c r="D2247" s="627">
        <v>19.86</v>
      </c>
    </row>
    <row r="2248" spans="1:4" ht="25.5">
      <c r="A2248" s="625">
        <v>9862</v>
      </c>
      <c r="B2248" s="626" t="s">
        <v>2086</v>
      </c>
      <c r="C2248" s="625" t="s">
        <v>7065</v>
      </c>
      <c r="D2248" s="627">
        <v>24.7</v>
      </c>
    </row>
    <row r="2249" spans="1:4" ht="25.5">
      <c r="A2249" s="625">
        <v>9863</v>
      </c>
      <c r="B2249" s="626" t="s">
        <v>2087</v>
      </c>
      <c r="C2249" s="625" t="s">
        <v>7065</v>
      </c>
      <c r="D2249" s="627">
        <v>58.77</v>
      </c>
    </row>
    <row r="2250" spans="1:4">
      <c r="A2250" s="625">
        <v>9864</v>
      </c>
      <c r="B2250" s="626" t="s">
        <v>2088</v>
      </c>
      <c r="C2250" s="625" t="s">
        <v>7065</v>
      </c>
      <c r="D2250" s="627">
        <v>89.96</v>
      </c>
    </row>
    <row r="2251" spans="1:4">
      <c r="A2251" s="625">
        <v>9865</v>
      </c>
      <c r="B2251" s="626" t="s">
        <v>2089</v>
      </c>
      <c r="C2251" s="625" t="s">
        <v>7065</v>
      </c>
      <c r="D2251" s="627">
        <v>128.16999999999999</v>
      </c>
    </row>
    <row r="2252" spans="1:4">
      <c r="A2252" s="625">
        <v>9866</v>
      </c>
      <c r="B2252" s="626" t="s">
        <v>2090</v>
      </c>
      <c r="C2252" s="625" t="s">
        <v>7065</v>
      </c>
      <c r="D2252" s="627">
        <v>14.92</v>
      </c>
    </row>
    <row r="2253" spans="1:4" ht="25.5">
      <c r="A2253" s="625">
        <v>9867</v>
      </c>
      <c r="B2253" s="626" t="s">
        <v>2091</v>
      </c>
      <c r="C2253" s="625" t="s">
        <v>7065</v>
      </c>
      <c r="D2253" s="627">
        <v>2.29</v>
      </c>
    </row>
    <row r="2254" spans="1:4" ht="25.5">
      <c r="A2254" s="625">
        <v>9868</v>
      </c>
      <c r="B2254" s="626" t="s">
        <v>2092</v>
      </c>
      <c r="C2254" s="625" t="s">
        <v>7065</v>
      </c>
      <c r="D2254" s="627">
        <v>3.04</v>
      </c>
    </row>
    <row r="2255" spans="1:4" ht="25.5">
      <c r="A2255" s="625">
        <v>9869</v>
      </c>
      <c r="B2255" s="626" t="s">
        <v>2093</v>
      </c>
      <c r="C2255" s="625" t="s">
        <v>7065</v>
      </c>
      <c r="D2255" s="627">
        <v>6.52</v>
      </c>
    </row>
    <row r="2256" spans="1:4" ht="25.5">
      <c r="A2256" s="625">
        <v>9870</v>
      </c>
      <c r="B2256" s="626" t="s">
        <v>2094</v>
      </c>
      <c r="C2256" s="625" t="s">
        <v>7065</v>
      </c>
      <c r="D2256" s="627">
        <v>54.81</v>
      </c>
    </row>
    <row r="2257" spans="1:4" ht="25.5">
      <c r="A2257" s="625">
        <v>9871</v>
      </c>
      <c r="B2257" s="626" t="s">
        <v>2095</v>
      </c>
      <c r="C2257" s="625" t="s">
        <v>7065</v>
      </c>
      <c r="D2257" s="627">
        <v>25.79</v>
      </c>
    </row>
    <row r="2258" spans="1:4" ht="25.5">
      <c r="A2258" s="625">
        <v>9872</v>
      </c>
      <c r="B2258" s="626" t="s">
        <v>2096</v>
      </c>
      <c r="C2258" s="625" t="s">
        <v>7065</v>
      </c>
      <c r="D2258" s="627">
        <v>32.51</v>
      </c>
    </row>
    <row r="2259" spans="1:4" ht="25.5">
      <c r="A2259" s="625">
        <v>9873</v>
      </c>
      <c r="B2259" s="626" t="s">
        <v>2097</v>
      </c>
      <c r="C2259" s="625" t="s">
        <v>7065</v>
      </c>
      <c r="D2259" s="627">
        <v>18.38</v>
      </c>
    </row>
    <row r="2260" spans="1:4" ht="25.5">
      <c r="A2260" s="625">
        <v>9874</v>
      </c>
      <c r="B2260" s="626" t="s">
        <v>2098</v>
      </c>
      <c r="C2260" s="625" t="s">
        <v>7065</v>
      </c>
      <c r="D2260" s="627">
        <v>9.51</v>
      </c>
    </row>
    <row r="2261" spans="1:4" ht="25.5">
      <c r="A2261" s="625">
        <v>9875</v>
      </c>
      <c r="B2261" s="626" t="s">
        <v>2099</v>
      </c>
      <c r="C2261" s="625" t="s">
        <v>7065</v>
      </c>
      <c r="D2261" s="627">
        <v>11.79</v>
      </c>
    </row>
    <row r="2262" spans="1:4" ht="25.5">
      <c r="A2262" s="625">
        <v>9876</v>
      </c>
      <c r="B2262" s="626" t="s">
        <v>2100</v>
      </c>
      <c r="C2262" s="625" t="s">
        <v>7065</v>
      </c>
      <c r="D2262" s="627">
        <v>9.17</v>
      </c>
    </row>
    <row r="2263" spans="1:4" ht="25.5">
      <c r="A2263" s="625">
        <v>9877</v>
      </c>
      <c r="B2263" s="626" t="s">
        <v>2101</v>
      </c>
      <c r="C2263" s="625" t="s">
        <v>7065</v>
      </c>
      <c r="D2263" s="627">
        <v>33.130000000000003</v>
      </c>
    </row>
    <row r="2264" spans="1:4" ht="25.5">
      <c r="A2264" s="625">
        <v>9878</v>
      </c>
      <c r="B2264" s="626" t="s">
        <v>2102</v>
      </c>
      <c r="C2264" s="625" t="s">
        <v>7065</v>
      </c>
      <c r="D2264" s="627">
        <v>45.99</v>
      </c>
    </row>
    <row r="2265" spans="1:4" ht="25.5">
      <c r="A2265" s="625">
        <v>9879</v>
      </c>
      <c r="B2265" s="626" t="s">
        <v>2103</v>
      </c>
      <c r="C2265" s="625" t="s">
        <v>7065</v>
      </c>
      <c r="D2265" s="627">
        <v>108.54</v>
      </c>
    </row>
    <row r="2266" spans="1:4" ht="25.5">
      <c r="A2266" s="625">
        <v>9883</v>
      </c>
      <c r="B2266" s="626" t="s">
        <v>2104</v>
      </c>
      <c r="C2266" s="625" t="s">
        <v>7061</v>
      </c>
      <c r="D2266" s="627">
        <v>12.28</v>
      </c>
    </row>
    <row r="2267" spans="1:4" ht="25.5">
      <c r="A2267" s="625">
        <v>9884</v>
      </c>
      <c r="B2267" s="626" t="s">
        <v>2105</v>
      </c>
      <c r="C2267" s="625" t="s">
        <v>7061</v>
      </c>
      <c r="D2267" s="627">
        <v>35.03</v>
      </c>
    </row>
    <row r="2268" spans="1:4" ht="25.5">
      <c r="A2268" s="625">
        <v>9885</v>
      </c>
      <c r="B2268" s="626" t="s">
        <v>2106</v>
      </c>
      <c r="C2268" s="625" t="s">
        <v>7061</v>
      </c>
      <c r="D2268" s="627">
        <v>16.260000000000002</v>
      </c>
    </row>
    <row r="2269" spans="1:4" ht="25.5">
      <c r="A2269" s="625">
        <v>9886</v>
      </c>
      <c r="B2269" s="626" t="s">
        <v>2107</v>
      </c>
      <c r="C2269" s="625" t="s">
        <v>7061</v>
      </c>
      <c r="D2269" s="627">
        <v>16.82</v>
      </c>
    </row>
    <row r="2270" spans="1:4" ht="25.5">
      <c r="A2270" s="625">
        <v>9887</v>
      </c>
      <c r="B2270" s="626" t="s">
        <v>2108</v>
      </c>
      <c r="C2270" s="625" t="s">
        <v>7061</v>
      </c>
      <c r="D2270" s="627">
        <v>51.5</v>
      </c>
    </row>
    <row r="2271" spans="1:4" ht="25.5">
      <c r="A2271" s="625">
        <v>9888</v>
      </c>
      <c r="B2271" s="626" t="s">
        <v>2109</v>
      </c>
      <c r="C2271" s="625" t="s">
        <v>7061</v>
      </c>
      <c r="D2271" s="627">
        <v>28.14</v>
      </c>
    </row>
    <row r="2272" spans="1:4" ht="25.5">
      <c r="A2272" s="625">
        <v>9889</v>
      </c>
      <c r="B2272" s="626" t="s">
        <v>2110</v>
      </c>
      <c r="C2272" s="625" t="s">
        <v>7061</v>
      </c>
      <c r="D2272" s="627">
        <v>85.22</v>
      </c>
    </row>
    <row r="2273" spans="1:4" ht="25.5">
      <c r="A2273" s="625">
        <v>9890</v>
      </c>
      <c r="B2273" s="626" t="s">
        <v>2111</v>
      </c>
      <c r="C2273" s="625" t="s">
        <v>7061</v>
      </c>
      <c r="D2273" s="627">
        <v>132.02000000000001</v>
      </c>
    </row>
    <row r="2274" spans="1:4" ht="25.5">
      <c r="A2274" s="625">
        <v>9891</v>
      </c>
      <c r="B2274" s="626" t="s">
        <v>2112</v>
      </c>
      <c r="C2274" s="625" t="s">
        <v>7061</v>
      </c>
      <c r="D2274" s="627">
        <v>185.34</v>
      </c>
    </row>
    <row r="2275" spans="1:4">
      <c r="A2275" s="625">
        <v>9892</v>
      </c>
      <c r="B2275" s="626" t="s">
        <v>2113</v>
      </c>
      <c r="C2275" s="625" t="s">
        <v>7061</v>
      </c>
      <c r="D2275" s="627">
        <v>6.23</v>
      </c>
    </row>
    <row r="2276" spans="1:4">
      <c r="A2276" s="625">
        <v>9893</v>
      </c>
      <c r="B2276" s="626" t="s">
        <v>2114</v>
      </c>
      <c r="C2276" s="625" t="s">
        <v>7061</v>
      </c>
      <c r="D2276" s="627">
        <v>68.27</v>
      </c>
    </row>
    <row r="2277" spans="1:4" ht="25.5">
      <c r="A2277" s="625">
        <v>9894</v>
      </c>
      <c r="B2277" s="626" t="s">
        <v>2115</v>
      </c>
      <c r="C2277" s="625" t="s">
        <v>7061</v>
      </c>
      <c r="D2277" s="627">
        <v>23.59</v>
      </c>
    </row>
    <row r="2278" spans="1:4" ht="25.5">
      <c r="A2278" s="625">
        <v>9895</v>
      </c>
      <c r="B2278" s="626" t="s">
        <v>2116</v>
      </c>
      <c r="C2278" s="625" t="s">
        <v>7061</v>
      </c>
      <c r="D2278" s="627">
        <v>12.07</v>
      </c>
    </row>
    <row r="2279" spans="1:4" ht="25.5">
      <c r="A2279" s="625">
        <v>9896</v>
      </c>
      <c r="B2279" s="626" t="s">
        <v>2117</v>
      </c>
      <c r="C2279" s="625" t="s">
        <v>7061</v>
      </c>
      <c r="D2279" s="627">
        <v>25.86</v>
      </c>
    </row>
    <row r="2280" spans="1:4" ht="25.5">
      <c r="A2280" s="625">
        <v>9897</v>
      </c>
      <c r="B2280" s="626" t="s">
        <v>2118</v>
      </c>
      <c r="C2280" s="625" t="s">
        <v>7061</v>
      </c>
      <c r="D2280" s="627">
        <v>27.74</v>
      </c>
    </row>
    <row r="2281" spans="1:4" ht="25.5">
      <c r="A2281" s="625">
        <v>9898</v>
      </c>
      <c r="B2281" s="626" t="s">
        <v>2119</v>
      </c>
      <c r="C2281" s="625" t="s">
        <v>7061</v>
      </c>
      <c r="D2281" s="627">
        <v>140.33000000000001</v>
      </c>
    </row>
    <row r="2282" spans="1:4" ht="25.5">
      <c r="A2282" s="625">
        <v>9899</v>
      </c>
      <c r="B2282" s="626" t="s">
        <v>2120</v>
      </c>
      <c r="C2282" s="625" t="s">
        <v>7061</v>
      </c>
      <c r="D2282" s="627">
        <v>8.58</v>
      </c>
    </row>
    <row r="2283" spans="1:4">
      <c r="A2283" s="625">
        <v>9900</v>
      </c>
      <c r="B2283" s="626" t="s">
        <v>2121</v>
      </c>
      <c r="C2283" s="625" t="s">
        <v>7061</v>
      </c>
      <c r="D2283" s="627">
        <v>16.010000000000002</v>
      </c>
    </row>
    <row r="2284" spans="1:4" ht="25.5">
      <c r="A2284" s="625">
        <v>9901</v>
      </c>
      <c r="B2284" s="626" t="s">
        <v>2122</v>
      </c>
      <c r="C2284" s="625" t="s">
        <v>7061</v>
      </c>
      <c r="D2284" s="627">
        <v>30.03</v>
      </c>
    </row>
    <row r="2285" spans="1:4">
      <c r="A2285" s="625">
        <v>9902</v>
      </c>
      <c r="B2285" s="626" t="s">
        <v>2123</v>
      </c>
      <c r="C2285" s="625" t="s">
        <v>7061</v>
      </c>
      <c r="D2285" s="627">
        <v>177.8</v>
      </c>
    </row>
    <row r="2286" spans="1:4" ht="25.5">
      <c r="A2286" s="625">
        <v>9905</v>
      </c>
      <c r="B2286" s="626" t="s">
        <v>2124</v>
      </c>
      <c r="C2286" s="625" t="s">
        <v>7061</v>
      </c>
      <c r="D2286" s="627">
        <v>6.05</v>
      </c>
    </row>
    <row r="2287" spans="1:4" ht="25.5">
      <c r="A2287" s="625">
        <v>9906</v>
      </c>
      <c r="B2287" s="626" t="s">
        <v>2125</v>
      </c>
      <c r="C2287" s="625" t="s">
        <v>7061</v>
      </c>
      <c r="D2287" s="627">
        <v>7.15</v>
      </c>
    </row>
    <row r="2288" spans="1:4" ht="25.5">
      <c r="A2288" s="625">
        <v>9907</v>
      </c>
      <c r="B2288" s="626" t="s">
        <v>2126</v>
      </c>
      <c r="C2288" s="625" t="s">
        <v>7061</v>
      </c>
      <c r="D2288" s="627">
        <v>197.98</v>
      </c>
    </row>
    <row r="2289" spans="1:4" ht="25.5">
      <c r="A2289" s="625">
        <v>9908</v>
      </c>
      <c r="B2289" s="626" t="s">
        <v>2127</v>
      </c>
      <c r="C2289" s="625" t="s">
        <v>7061</v>
      </c>
      <c r="D2289" s="627">
        <v>450.27</v>
      </c>
    </row>
    <row r="2290" spans="1:4" ht="25.5">
      <c r="A2290" s="625">
        <v>9909</v>
      </c>
      <c r="B2290" s="626" t="s">
        <v>2128</v>
      </c>
      <c r="C2290" s="625" t="s">
        <v>7061</v>
      </c>
      <c r="D2290" s="627">
        <v>133.37</v>
      </c>
    </row>
    <row r="2291" spans="1:4" ht="25.5">
      <c r="A2291" s="625">
        <v>9910</v>
      </c>
      <c r="B2291" s="626" t="s">
        <v>2129</v>
      </c>
      <c r="C2291" s="625" t="s">
        <v>7061</v>
      </c>
      <c r="D2291" s="627">
        <v>64.180000000000007</v>
      </c>
    </row>
    <row r="2292" spans="1:4" ht="38.25">
      <c r="A2292" s="625">
        <v>9912</v>
      </c>
      <c r="B2292" s="626" t="s">
        <v>2130</v>
      </c>
      <c r="C2292" s="625" t="s">
        <v>7061</v>
      </c>
      <c r="D2292" s="628">
        <v>1550000</v>
      </c>
    </row>
    <row r="2293" spans="1:4" ht="25.5">
      <c r="A2293" s="625">
        <v>9914</v>
      </c>
      <c r="B2293" s="626" t="s">
        <v>2131</v>
      </c>
      <c r="C2293" s="625" t="s">
        <v>7061</v>
      </c>
      <c r="D2293" s="628">
        <v>700000</v>
      </c>
    </row>
    <row r="2294" spans="1:4" ht="38.25">
      <c r="A2294" s="625">
        <v>9921</v>
      </c>
      <c r="B2294" s="626" t="s">
        <v>2132</v>
      </c>
      <c r="C2294" s="625" t="s">
        <v>7061</v>
      </c>
      <c r="D2294" s="628">
        <v>799563.31</v>
      </c>
    </row>
    <row r="2295" spans="1:4" ht="25.5">
      <c r="A2295" s="625">
        <v>10228</v>
      </c>
      <c r="B2295" s="626" t="s">
        <v>2133</v>
      </c>
      <c r="C2295" s="625" t="s">
        <v>7061</v>
      </c>
      <c r="D2295" s="627">
        <v>149.65</v>
      </c>
    </row>
    <row r="2296" spans="1:4" ht="38.25">
      <c r="A2296" s="625">
        <v>10229</v>
      </c>
      <c r="B2296" s="626" t="s">
        <v>2134</v>
      </c>
      <c r="C2296" s="625" t="s">
        <v>7061</v>
      </c>
      <c r="D2296" s="627">
        <v>36.28</v>
      </c>
    </row>
    <row r="2297" spans="1:4" ht="38.25">
      <c r="A2297" s="625">
        <v>10230</v>
      </c>
      <c r="B2297" s="626" t="s">
        <v>2135</v>
      </c>
      <c r="C2297" s="625" t="s">
        <v>7061</v>
      </c>
      <c r="D2297" s="627">
        <v>443.83</v>
      </c>
    </row>
    <row r="2298" spans="1:4" ht="38.25">
      <c r="A2298" s="625">
        <v>10231</v>
      </c>
      <c r="B2298" s="626" t="s">
        <v>2136</v>
      </c>
      <c r="C2298" s="625" t="s">
        <v>7061</v>
      </c>
      <c r="D2298" s="627">
        <v>183.96</v>
      </c>
    </row>
    <row r="2299" spans="1:4" ht="38.25">
      <c r="A2299" s="625">
        <v>10232</v>
      </c>
      <c r="B2299" s="626" t="s">
        <v>2137</v>
      </c>
      <c r="C2299" s="625" t="s">
        <v>7061</v>
      </c>
      <c r="D2299" s="627">
        <v>102.94</v>
      </c>
    </row>
    <row r="2300" spans="1:4" ht="38.25">
      <c r="A2300" s="625">
        <v>10233</v>
      </c>
      <c r="B2300" s="626" t="s">
        <v>2138</v>
      </c>
      <c r="C2300" s="625" t="s">
        <v>7061</v>
      </c>
      <c r="D2300" s="627">
        <v>63.68</v>
      </c>
    </row>
    <row r="2301" spans="1:4" ht="38.25">
      <c r="A2301" s="625">
        <v>10234</v>
      </c>
      <c r="B2301" s="626" t="s">
        <v>2139</v>
      </c>
      <c r="C2301" s="625" t="s">
        <v>7061</v>
      </c>
      <c r="D2301" s="627">
        <v>40.11</v>
      </c>
    </row>
    <row r="2302" spans="1:4" ht="38.25">
      <c r="A2302" s="625">
        <v>10235</v>
      </c>
      <c r="B2302" s="626" t="s">
        <v>2140</v>
      </c>
      <c r="C2302" s="625" t="s">
        <v>7061</v>
      </c>
      <c r="D2302" s="627">
        <v>252.19</v>
      </c>
    </row>
    <row r="2303" spans="1:4" ht="38.25">
      <c r="A2303" s="625">
        <v>10236</v>
      </c>
      <c r="B2303" s="626" t="s">
        <v>2141</v>
      </c>
      <c r="C2303" s="625" t="s">
        <v>7061</v>
      </c>
      <c r="D2303" s="627">
        <v>67.959999999999994</v>
      </c>
    </row>
    <row r="2304" spans="1:4" ht="38.25">
      <c r="A2304" s="625">
        <v>10404</v>
      </c>
      <c r="B2304" s="626" t="s">
        <v>2142</v>
      </c>
      <c r="C2304" s="625" t="s">
        <v>7061</v>
      </c>
      <c r="D2304" s="627">
        <v>47.85</v>
      </c>
    </row>
    <row r="2305" spans="1:4" ht="38.25">
      <c r="A2305" s="625">
        <v>10405</v>
      </c>
      <c r="B2305" s="626" t="s">
        <v>2143</v>
      </c>
      <c r="C2305" s="625" t="s">
        <v>7061</v>
      </c>
      <c r="D2305" s="627">
        <v>264.17</v>
      </c>
    </row>
    <row r="2306" spans="1:4" ht="38.25">
      <c r="A2306" s="625">
        <v>10406</v>
      </c>
      <c r="B2306" s="626" t="s">
        <v>2144</v>
      </c>
      <c r="C2306" s="625" t="s">
        <v>7061</v>
      </c>
      <c r="D2306" s="627">
        <v>364.88</v>
      </c>
    </row>
    <row r="2307" spans="1:4" ht="38.25">
      <c r="A2307" s="625">
        <v>10407</v>
      </c>
      <c r="B2307" s="626" t="s">
        <v>2145</v>
      </c>
      <c r="C2307" s="625" t="s">
        <v>7061</v>
      </c>
      <c r="D2307" s="627">
        <v>565.92999999999995</v>
      </c>
    </row>
    <row r="2308" spans="1:4" ht="38.25">
      <c r="A2308" s="625">
        <v>10408</v>
      </c>
      <c r="B2308" s="626" t="s">
        <v>2146</v>
      </c>
      <c r="C2308" s="625" t="s">
        <v>7061</v>
      </c>
      <c r="D2308" s="627">
        <v>184.73</v>
      </c>
    </row>
    <row r="2309" spans="1:4" ht="38.25">
      <c r="A2309" s="625">
        <v>10409</v>
      </c>
      <c r="B2309" s="626" t="s">
        <v>2147</v>
      </c>
      <c r="C2309" s="625" t="s">
        <v>7061</v>
      </c>
      <c r="D2309" s="627">
        <v>131.85</v>
      </c>
    </row>
    <row r="2310" spans="1:4" ht="38.25">
      <c r="A2310" s="625">
        <v>10410</v>
      </c>
      <c r="B2310" s="626" t="s">
        <v>2148</v>
      </c>
      <c r="C2310" s="625" t="s">
        <v>7061</v>
      </c>
      <c r="D2310" s="627">
        <v>78.81</v>
      </c>
    </row>
    <row r="2311" spans="1:4" ht="38.25">
      <c r="A2311" s="625">
        <v>10411</v>
      </c>
      <c r="B2311" s="626" t="s">
        <v>2149</v>
      </c>
      <c r="C2311" s="625" t="s">
        <v>7061</v>
      </c>
      <c r="D2311" s="627">
        <v>117.98</v>
      </c>
    </row>
    <row r="2312" spans="1:4" ht="38.25">
      <c r="A2312" s="625">
        <v>10412</v>
      </c>
      <c r="B2312" s="626" t="s">
        <v>2150</v>
      </c>
      <c r="C2312" s="625" t="s">
        <v>7061</v>
      </c>
      <c r="D2312" s="627">
        <v>57.98</v>
      </c>
    </row>
    <row r="2313" spans="1:4" ht="38.25">
      <c r="A2313" s="625">
        <v>10413</v>
      </c>
      <c r="B2313" s="626" t="s">
        <v>2151</v>
      </c>
      <c r="C2313" s="625" t="s">
        <v>7061</v>
      </c>
      <c r="D2313" s="627">
        <v>37.17</v>
      </c>
    </row>
    <row r="2314" spans="1:4" ht="25.5">
      <c r="A2314" s="625">
        <v>10414</v>
      </c>
      <c r="B2314" s="626" t="s">
        <v>2152</v>
      </c>
      <c r="C2314" s="625" t="s">
        <v>7061</v>
      </c>
      <c r="D2314" s="627">
        <v>223.81</v>
      </c>
    </row>
    <row r="2315" spans="1:4" ht="25.5">
      <c r="A2315" s="625">
        <v>10415</v>
      </c>
      <c r="B2315" s="626" t="s">
        <v>2153</v>
      </c>
      <c r="C2315" s="625" t="s">
        <v>7061</v>
      </c>
      <c r="D2315" s="627">
        <v>388.43</v>
      </c>
    </row>
    <row r="2316" spans="1:4" ht="38.25">
      <c r="A2316" s="625">
        <v>10416</v>
      </c>
      <c r="B2316" s="626" t="s">
        <v>2154</v>
      </c>
      <c r="C2316" s="625" t="s">
        <v>7061</v>
      </c>
      <c r="D2316" s="627">
        <v>70.19</v>
      </c>
    </row>
    <row r="2317" spans="1:4" ht="25.5">
      <c r="A2317" s="625">
        <v>10417</v>
      </c>
      <c r="B2317" s="626" t="s">
        <v>2155</v>
      </c>
      <c r="C2317" s="625" t="s">
        <v>7061</v>
      </c>
      <c r="D2317" s="627">
        <v>102.28</v>
      </c>
    </row>
    <row r="2318" spans="1:4" ht="25.5">
      <c r="A2318" s="625">
        <v>10418</v>
      </c>
      <c r="B2318" s="626" t="s">
        <v>2156</v>
      </c>
      <c r="C2318" s="625" t="s">
        <v>7061</v>
      </c>
      <c r="D2318" s="627">
        <v>40.61</v>
      </c>
    </row>
    <row r="2319" spans="1:4" ht="38.25">
      <c r="A2319" s="625">
        <v>10419</v>
      </c>
      <c r="B2319" s="626" t="s">
        <v>2157</v>
      </c>
      <c r="C2319" s="625" t="s">
        <v>7061</v>
      </c>
      <c r="D2319" s="627">
        <v>60.93</v>
      </c>
    </row>
    <row r="2320" spans="1:4" ht="25.5">
      <c r="A2320" s="625">
        <v>10420</v>
      </c>
      <c r="B2320" s="626" t="s">
        <v>2158</v>
      </c>
      <c r="C2320" s="625" t="s">
        <v>7061</v>
      </c>
      <c r="D2320" s="627">
        <v>117.9</v>
      </c>
    </row>
    <row r="2321" spans="1:4" ht="25.5">
      <c r="A2321" s="625">
        <v>10421</v>
      </c>
      <c r="B2321" s="626" t="s">
        <v>2159</v>
      </c>
      <c r="C2321" s="625" t="s">
        <v>7061</v>
      </c>
      <c r="D2321" s="627">
        <v>157.79</v>
      </c>
    </row>
    <row r="2322" spans="1:4" ht="25.5">
      <c r="A2322" s="625">
        <v>10422</v>
      </c>
      <c r="B2322" s="626" t="s">
        <v>2160</v>
      </c>
      <c r="C2322" s="625" t="s">
        <v>7061</v>
      </c>
      <c r="D2322" s="627">
        <v>314.36</v>
      </c>
    </row>
    <row r="2323" spans="1:4">
      <c r="A2323" s="625">
        <v>10423</v>
      </c>
      <c r="B2323" s="626" t="s">
        <v>2161</v>
      </c>
      <c r="C2323" s="625" t="s">
        <v>7061</v>
      </c>
      <c r="D2323" s="627">
        <v>319.27</v>
      </c>
    </row>
    <row r="2324" spans="1:4" ht="25.5">
      <c r="A2324" s="625">
        <v>10425</v>
      </c>
      <c r="B2324" s="626" t="s">
        <v>2162</v>
      </c>
      <c r="C2324" s="625" t="s">
        <v>7061</v>
      </c>
      <c r="D2324" s="627">
        <v>76.94</v>
      </c>
    </row>
    <row r="2325" spans="1:4" ht="25.5">
      <c r="A2325" s="625">
        <v>10426</v>
      </c>
      <c r="B2325" s="626" t="s">
        <v>2163</v>
      </c>
      <c r="C2325" s="625" t="s">
        <v>7061</v>
      </c>
      <c r="D2325" s="627">
        <v>174.47</v>
      </c>
    </row>
    <row r="2326" spans="1:4" ht="25.5">
      <c r="A2326" s="625">
        <v>10427</v>
      </c>
      <c r="B2326" s="626" t="s">
        <v>2164</v>
      </c>
      <c r="C2326" s="625" t="s">
        <v>7061</v>
      </c>
      <c r="D2326" s="627">
        <v>215.73</v>
      </c>
    </row>
    <row r="2327" spans="1:4" ht="25.5">
      <c r="A2327" s="625">
        <v>10428</v>
      </c>
      <c r="B2327" s="626" t="s">
        <v>2165</v>
      </c>
      <c r="C2327" s="625" t="s">
        <v>7061</v>
      </c>
      <c r="D2327" s="627">
        <v>218.94</v>
      </c>
    </row>
    <row r="2328" spans="1:4">
      <c r="A2328" s="625">
        <v>10429</v>
      </c>
      <c r="B2328" s="626" t="s">
        <v>2166</v>
      </c>
      <c r="C2328" s="625" t="s">
        <v>7061</v>
      </c>
      <c r="D2328" s="627">
        <v>91.76</v>
      </c>
    </row>
    <row r="2329" spans="1:4" ht="25.5">
      <c r="A2329" s="625">
        <v>10430</v>
      </c>
      <c r="B2329" s="626" t="s">
        <v>2167</v>
      </c>
      <c r="C2329" s="625" t="s">
        <v>7061</v>
      </c>
      <c r="D2329" s="627">
        <v>288.66000000000003</v>
      </c>
    </row>
    <row r="2330" spans="1:4" ht="25.5">
      <c r="A2330" s="625">
        <v>10431</v>
      </c>
      <c r="B2330" s="626" t="s">
        <v>2168</v>
      </c>
      <c r="C2330" s="625" t="s">
        <v>7061</v>
      </c>
      <c r="D2330" s="627">
        <v>191.41</v>
      </c>
    </row>
    <row r="2331" spans="1:4" ht="25.5">
      <c r="A2331" s="625">
        <v>10432</v>
      </c>
      <c r="B2331" s="626" t="s">
        <v>2169</v>
      </c>
      <c r="C2331" s="625" t="s">
        <v>7061</v>
      </c>
      <c r="D2331" s="627">
        <v>268.02999999999997</v>
      </c>
    </row>
    <row r="2332" spans="1:4" ht="25.5">
      <c r="A2332" s="625">
        <v>10475</v>
      </c>
      <c r="B2332" s="626" t="s">
        <v>2170</v>
      </c>
      <c r="C2332" s="625" t="s">
        <v>7060</v>
      </c>
      <c r="D2332" s="627">
        <v>20.89</v>
      </c>
    </row>
    <row r="2333" spans="1:4" ht="38.25">
      <c r="A2333" s="625">
        <v>10478</v>
      </c>
      <c r="B2333" s="626" t="s">
        <v>2171</v>
      </c>
      <c r="C2333" s="625" t="s">
        <v>7060</v>
      </c>
      <c r="D2333" s="627">
        <v>23.75</v>
      </c>
    </row>
    <row r="2334" spans="1:4" ht="38.25">
      <c r="A2334" s="625">
        <v>10481</v>
      </c>
      <c r="B2334" s="626" t="s">
        <v>2172</v>
      </c>
      <c r="C2334" s="625" t="s">
        <v>7060</v>
      </c>
      <c r="D2334" s="627">
        <v>22.79</v>
      </c>
    </row>
    <row r="2335" spans="1:4" ht="38.25">
      <c r="A2335" s="625">
        <v>10488</v>
      </c>
      <c r="B2335" s="626" t="s">
        <v>2173</v>
      </c>
      <c r="C2335" s="625" t="s">
        <v>7061</v>
      </c>
      <c r="D2335" s="628">
        <v>880800</v>
      </c>
    </row>
    <row r="2336" spans="1:4">
      <c r="A2336" s="625">
        <v>10489</v>
      </c>
      <c r="B2336" s="626" t="s">
        <v>2174</v>
      </c>
      <c r="C2336" s="625" t="s">
        <v>7064</v>
      </c>
      <c r="D2336" s="627">
        <v>10.93</v>
      </c>
    </row>
    <row r="2337" spans="1:4" ht="25.5">
      <c r="A2337" s="625">
        <v>10490</v>
      </c>
      <c r="B2337" s="626" t="s">
        <v>2175</v>
      </c>
      <c r="C2337" s="625" t="s">
        <v>7066</v>
      </c>
      <c r="D2337" s="627">
        <v>81.010000000000005</v>
      </c>
    </row>
    <row r="2338" spans="1:4">
      <c r="A2338" s="625">
        <v>10491</v>
      </c>
      <c r="B2338" s="626" t="s">
        <v>2176</v>
      </c>
      <c r="C2338" s="625" t="s">
        <v>7066</v>
      </c>
      <c r="D2338" s="627">
        <v>153.01</v>
      </c>
    </row>
    <row r="2339" spans="1:4">
      <c r="A2339" s="625">
        <v>10492</v>
      </c>
      <c r="B2339" s="626" t="s">
        <v>2177</v>
      </c>
      <c r="C2339" s="625" t="s">
        <v>7066</v>
      </c>
      <c r="D2339" s="627">
        <v>108.01</v>
      </c>
    </row>
    <row r="2340" spans="1:4">
      <c r="A2340" s="625">
        <v>10493</v>
      </c>
      <c r="B2340" s="626" t="s">
        <v>2178</v>
      </c>
      <c r="C2340" s="625" t="s">
        <v>7066</v>
      </c>
      <c r="D2340" s="627">
        <v>126.01</v>
      </c>
    </row>
    <row r="2341" spans="1:4" ht="38.25">
      <c r="A2341" s="625">
        <v>10496</v>
      </c>
      <c r="B2341" s="626" t="s">
        <v>2179</v>
      </c>
      <c r="C2341" s="625" t="s">
        <v>7066</v>
      </c>
      <c r="D2341" s="627">
        <v>450.05</v>
      </c>
    </row>
    <row r="2342" spans="1:4" ht="38.25">
      <c r="A2342" s="625">
        <v>10497</v>
      </c>
      <c r="B2342" s="626" t="s">
        <v>2180</v>
      </c>
      <c r="C2342" s="625" t="s">
        <v>7066</v>
      </c>
      <c r="D2342" s="628">
        <v>1170.1400000000001</v>
      </c>
    </row>
    <row r="2343" spans="1:4">
      <c r="A2343" s="625">
        <v>10498</v>
      </c>
      <c r="B2343" s="626" t="s">
        <v>2181</v>
      </c>
      <c r="C2343" s="625" t="s">
        <v>7058</v>
      </c>
      <c r="D2343" s="627">
        <v>6.86</v>
      </c>
    </row>
    <row r="2344" spans="1:4" ht="25.5">
      <c r="A2344" s="625">
        <v>10499</v>
      </c>
      <c r="B2344" s="626" t="s">
        <v>2182</v>
      </c>
      <c r="C2344" s="625" t="s">
        <v>7066</v>
      </c>
      <c r="D2344" s="627">
        <v>90.01</v>
      </c>
    </row>
    <row r="2345" spans="1:4" ht="25.5">
      <c r="A2345" s="625">
        <v>10501</v>
      </c>
      <c r="B2345" s="626" t="s">
        <v>2183</v>
      </c>
      <c r="C2345" s="625" t="s">
        <v>7066</v>
      </c>
      <c r="D2345" s="627">
        <v>165.2</v>
      </c>
    </row>
    <row r="2346" spans="1:4" ht="25.5">
      <c r="A2346" s="625">
        <v>10502</v>
      </c>
      <c r="B2346" s="626" t="s">
        <v>2184</v>
      </c>
      <c r="C2346" s="625" t="s">
        <v>7066</v>
      </c>
      <c r="D2346" s="627">
        <v>292.41000000000003</v>
      </c>
    </row>
    <row r="2347" spans="1:4" ht="25.5">
      <c r="A2347" s="625">
        <v>10503</v>
      </c>
      <c r="B2347" s="626" t="s">
        <v>2185</v>
      </c>
      <c r="C2347" s="625" t="s">
        <v>7066</v>
      </c>
      <c r="D2347" s="627">
        <v>223.19</v>
      </c>
    </row>
    <row r="2348" spans="1:4" ht="38.25">
      <c r="A2348" s="625">
        <v>10504</v>
      </c>
      <c r="B2348" s="626" t="s">
        <v>2186</v>
      </c>
      <c r="C2348" s="625" t="s">
        <v>7066</v>
      </c>
      <c r="D2348" s="628">
        <v>1368.16</v>
      </c>
    </row>
    <row r="2349" spans="1:4" ht="25.5">
      <c r="A2349" s="625">
        <v>10505</v>
      </c>
      <c r="B2349" s="626" t="s">
        <v>2187</v>
      </c>
      <c r="C2349" s="625" t="s">
        <v>7066</v>
      </c>
      <c r="D2349" s="627">
        <v>136.9</v>
      </c>
    </row>
    <row r="2350" spans="1:4" ht="25.5">
      <c r="A2350" s="625">
        <v>10506</v>
      </c>
      <c r="B2350" s="626" t="s">
        <v>2188</v>
      </c>
      <c r="C2350" s="625" t="s">
        <v>7066</v>
      </c>
      <c r="D2350" s="627">
        <v>178.72</v>
      </c>
    </row>
    <row r="2351" spans="1:4" ht="25.5">
      <c r="A2351" s="625">
        <v>10507</v>
      </c>
      <c r="B2351" s="626" t="s">
        <v>2189</v>
      </c>
      <c r="C2351" s="625" t="s">
        <v>7066</v>
      </c>
      <c r="D2351" s="627">
        <v>232.01</v>
      </c>
    </row>
    <row r="2352" spans="1:4" ht="38.25">
      <c r="A2352" s="625">
        <v>10510</v>
      </c>
      <c r="B2352" s="626" t="s">
        <v>2190</v>
      </c>
      <c r="C2352" s="625" t="s">
        <v>7061</v>
      </c>
      <c r="D2352" s="627">
        <v>65.62</v>
      </c>
    </row>
    <row r="2353" spans="1:4" ht="25.5">
      <c r="A2353" s="625">
        <v>10511</v>
      </c>
      <c r="B2353" s="626" t="s">
        <v>2191</v>
      </c>
      <c r="C2353" s="625" t="s">
        <v>7084</v>
      </c>
      <c r="D2353" s="627">
        <v>24</v>
      </c>
    </row>
    <row r="2354" spans="1:4" ht="25.5">
      <c r="A2354" s="625">
        <v>10512</v>
      </c>
      <c r="B2354" s="626" t="s">
        <v>2192</v>
      </c>
      <c r="C2354" s="625" t="s">
        <v>7249</v>
      </c>
      <c r="D2354" s="628">
        <v>1895.35</v>
      </c>
    </row>
    <row r="2355" spans="1:4" ht="38.25">
      <c r="A2355" s="625">
        <v>10515</v>
      </c>
      <c r="B2355" s="626" t="s">
        <v>2194</v>
      </c>
      <c r="C2355" s="625" t="s">
        <v>7066</v>
      </c>
      <c r="D2355" s="627">
        <v>49.31</v>
      </c>
    </row>
    <row r="2356" spans="1:4">
      <c r="A2356" s="625">
        <v>10518</v>
      </c>
      <c r="B2356" s="626" t="s">
        <v>2195</v>
      </c>
      <c r="C2356" s="625" t="s">
        <v>7061</v>
      </c>
      <c r="D2356" s="627">
        <v>57.99</v>
      </c>
    </row>
    <row r="2357" spans="1:4" ht="76.5">
      <c r="A2357" s="625">
        <v>10521</v>
      </c>
      <c r="B2357" s="626" t="s">
        <v>2196</v>
      </c>
      <c r="C2357" s="625" t="s">
        <v>7061</v>
      </c>
      <c r="D2357" s="627">
        <v>195.45</v>
      </c>
    </row>
    <row r="2358" spans="1:4" ht="38.25">
      <c r="A2358" s="625">
        <v>10527</v>
      </c>
      <c r="B2358" s="626" t="s">
        <v>6228</v>
      </c>
      <c r="C2358" s="625" t="s">
        <v>7250</v>
      </c>
      <c r="D2358" s="627">
        <v>15</v>
      </c>
    </row>
    <row r="2359" spans="1:4" ht="51">
      <c r="A2359" s="625">
        <v>10535</v>
      </c>
      <c r="B2359" s="626" t="s">
        <v>2197</v>
      </c>
      <c r="C2359" s="625" t="s">
        <v>7061</v>
      </c>
      <c r="D2359" s="628">
        <v>3541.87</v>
      </c>
    </row>
    <row r="2360" spans="1:4" ht="38.25">
      <c r="A2360" s="625">
        <v>10537</v>
      </c>
      <c r="B2360" s="626" t="s">
        <v>2198</v>
      </c>
      <c r="C2360" s="625" t="s">
        <v>7061</v>
      </c>
      <c r="D2360" s="628">
        <v>4830.1499999999996</v>
      </c>
    </row>
    <row r="2361" spans="1:4" ht="25.5">
      <c r="A2361" s="625">
        <v>10541</v>
      </c>
      <c r="B2361" s="626" t="s">
        <v>2199</v>
      </c>
      <c r="C2361" s="625" t="s">
        <v>7065</v>
      </c>
      <c r="D2361" s="627">
        <v>17.95</v>
      </c>
    </row>
    <row r="2362" spans="1:4" ht="25.5">
      <c r="A2362" s="625">
        <v>10542</v>
      </c>
      <c r="B2362" s="626" t="s">
        <v>2200</v>
      </c>
      <c r="C2362" s="625" t="s">
        <v>7065</v>
      </c>
      <c r="D2362" s="627">
        <v>24.74</v>
      </c>
    </row>
    <row r="2363" spans="1:4" ht="25.5">
      <c r="A2363" s="625">
        <v>10543</v>
      </c>
      <c r="B2363" s="626" t="s">
        <v>2201</v>
      </c>
      <c r="C2363" s="625" t="s">
        <v>7065</v>
      </c>
      <c r="D2363" s="627">
        <v>34.840000000000003</v>
      </c>
    </row>
    <row r="2364" spans="1:4" ht="25.5">
      <c r="A2364" s="625">
        <v>10544</v>
      </c>
      <c r="B2364" s="626" t="s">
        <v>2202</v>
      </c>
      <c r="C2364" s="625" t="s">
        <v>7065</v>
      </c>
      <c r="D2364" s="627">
        <v>41.9</v>
      </c>
    </row>
    <row r="2365" spans="1:4" ht="25.5">
      <c r="A2365" s="625">
        <v>10545</v>
      </c>
      <c r="B2365" s="626" t="s">
        <v>2203</v>
      </c>
      <c r="C2365" s="625" t="s">
        <v>7065</v>
      </c>
      <c r="D2365" s="627">
        <v>64.260000000000005</v>
      </c>
    </row>
    <row r="2366" spans="1:4" ht="51">
      <c r="A2366" s="625">
        <v>10553</v>
      </c>
      <c r="B2366" s="626" t="s">
        <v>2204</v>
      </c>
      <c r="C2366" s="625" t="s">
        <v>7061</v>
      </c>
      <c r="D2366" s="627">
        <v>207.2</v>
      </c>
    </row>
    <row r="2367" spans="1:4" ht="51">
      <c r="A2367" s="625">
        <v>10554</v>
      </c>
      <c r="B2367" s="626" t="s">
        <v>2205</v>
      </c>
      <c r="C2367" s="625" t="s">
        <v>7061</v>
      </c>
      <c r="D2367" s="627">
        <v>231.56</v>
      </c>
    </row>
    <row r="2368" spans="1:4" ht="51">
      <c r="A2368" s="625">
        <v>10555</v>
      </c>
      <c r="B2368" s="626" t="s">
        <v>2206</v>
      </c>
      <c r="C2368" s="625" t="s">
        <v>7061</v>
      </c>
      <c r="D2368" s="627">
        <v>223.49</v>
      </c>
    </row>
    <row r="2369" spans="1:4" ht="51">
      <c r="A2369" s="625">
        <v>10556</v>
      </c>
      <c r="B2369" s="626" t="s">
        <v>2207</v>
      </c>
      <c r="C2369" s="625" t="s">
        <v>7061</v>
      </c>
      <c r="D2369" s="627">
        <v>237.43</v>
      </c>
    </row>
    <row r="2370" spans="1:4" ht="25.5">
      <c r="A2370" s="625">
        <v>10559</v>
      </c>
      <c r="B2370" s="626" t="s">
        <v>2208</v>
      </c>
      <c r="C2370" s="625" t="s">
        <v>7061</v>
      </c>
      <c r="D2370" s="628">
        <v>2039</v>
      </c>
    </row>
    <row r="2371" spans="1:4">
      <c r="A2371" s="625">
        <v>10561</v>
      </c>
      <c r="B2371" s="626" t="s">
        <v>2209</v>
      </c>
      <c r="C2371" s="625" t="s">
        <v>7058</v>
      </c>
      <c r="D2371" s="627">
        <v>0.28999999999999998</v>
      </c>
    </row>
    <row r="2372" spans="1:4" ht="25.5">
      <c r="A2372" s="625">
        <v>10567</v>
      </c>
      <c r="B2372" s="626" t="s">
        <v>2210</v>
      </c>
      <c r="C2372" s="625" t="s">
        <v>7065</v>
      </c>
      <c r="D2372" s="627">
        <v>4.3</v>
      </c>
    </row>
    <row r="2373" spans="1:4" ht="25.5">
      <c r="A2373" s="625">
        <v>10569</v>
      </c>
      <c r="B2373" s="626" t="s">
        <v>2211</v>
      </c>
      <c r="C2373" s="625" t="s">
        <v>7061</v>
      </c>
      <c r="D2373" s="627">
        <v>2.85</v>
      </c>
    </row>
    <row r="2374" spans="1:4" ht="38.25">
      <c r="A2374" s="625">
        <v>10571</v>
      </c>
      <c r="B2374" s="626" t="s">
        <v>2212</v>
      </c>
      <c r="C2374" s="625" t="s">
        <v>7066</v>
      </c>
      <c r="D2374" s="627">
        <v>293.20999999999998</v>
      </c>
    </row>
    <row r="2375" spans="1:4" ht="63.75">
      <c r="A2375" s="625">
        <v>10575</v>
      </c>
      <c r="B2375" s="626" t="s">
        <v>2213</v>
      </c>
      <c r="C2375" s="625" t="s">
        <v>7061</v>
      </c>
      <c r="D2375" s="627">
        <v>757.56</v>
      </c>
    </row>
    <row r="2376" spans="1:4" ht="25.5">
      <c r="A2376" s="625">
        <v>10577</v>
      </c>
      <c r="B2376" s="626" t="s">
        <v>2214</v>
      </c>
      <c r="C2376" s="625" t="s">
        <v>7061</v>
      </c>
      <c r="D2376" s="627">
        <v>15.71</v>
      </c>
    </row>
    <row r="2377" spans="1:4" ht="25.5">
      <c r="A2377" s="625">
        <v>10578</v>
      </c>
      <c r="B2377" s="626" t="s">
        <v>2215</v>
      </c>
      <c r="C2377" s="625" t="s">
        <v>7061</v>
      </c>
      <c r="D2377" s="627">
        <v>10.79</v>
      </c>
    </row>
    <row r="2378" spans="1:4" ht="25.5">
      <c r="A2378" s="625">
        <v>10579</v>
      </c>
      <c r="B2378" s="626" t="s">
        <v>2216</v>
      </c>
      <c r="C2378" s="625" t="s">
        <v>7061</v>
      </c>
      <c r="D2378" s="627">
        <v>14.37</v>
      </c>
    </row>
    <row r="2379" spans="1:4" ht="25.5">
      <c r="A2379" s="625">
        <v>10582</v>
      </c>
      <c r="B2379" s="626" t="s">
        <v>2217</v>
      </c>
      <c r="C2379" s="625" t="s">
        <v>7061</v>
      </c>
      <c r="D2379" s="627">
        <v>5.03</v>
      </c>
    </row>
    <row r="2380" spans="1:4" ht="25.5">
      <c r="A2380" s="625">
        <v>10583</v>
      </c>
      <c r="B2380" s="626" t="s">
        <v>2218</v>
      </c>
      <c r="C2380" s="625" t="s">
        <v>7061</v>
      </c>
      <c r="D2380" s="627">
        <v>8.81</v>
      </c>
    </row>
    <row r="2381" spans="1:4" ht="76.5">
      <c r="A2381" s="625">
        <v>10587</v>
      </c>
      <c r="B2381" s="626" t="s">
        <v>2219</v>
      </c>
      <c r="C2381" s="625" t="s">
        <v>7061</v>
      </c>
      <c r="D2381" s="628">
        <v>2496.17</v>
      </c>
    </row>
    <row r="2382" spans="1:4" ht="63.75">
      <c r="A2382" s="625">
        <v>10588</v>
      </c>
      <c r="B2382" s="626" t="s">
        <v>2220</v>
      </c>
      <c r="C2382" s="625" t="s">
        <v>7061</v>
      </c>
      <c r="D2382" s="628">
        <v>2591.34</v>
      </c>
    </row>
    <row r="2383" spans="1:4" ht="63.75">
      <c r="A2383" s="625">
        <v>10589</v>
      </c>
      <c r="B2383" s="626" t="s">
        <v>2221</v>
      </c>
      <c r="C2383" s="625" t="s">
        <v>7061</v>
      </c>
      <c r="D2383" s="628">
        <v>4204.95</v>
      </c>
    </row>
    <row r="2384" spans="1:4" ht="63.75">
      <c r="A2384" s="625">
        <v>10592</v>
      </c>
      <c r="B2384" s="626" t="s">
        <v>2222</v>
      </c>
      <c r="C2384" s="625" t="s">
        <v>7061</v>
      </c>
      <c r="D2384" s="628">
        <v>3130</v>
      </c>
    </row>
    <row r="2385" spans="1:4" ht="38.25">
      <c r="A2385" s="625">
        <v>10597</v>
      </c>
      <c r="B2385" s="626" t="s">
        <v>7251</v>
      </c>
      <c r="C2385" s="625" t="s">
        <v>7061</v>
      </c>
      <c r="D2385" s="628">
        <v>829911.03</v>
      </c>
    </row>
    <row r="2386" spans="1:4" ht="25.5">
      <c r="A2386" s="625">
        <v>10598</v>
      </c>
      <c r="B2386" s="626" t="s">
        <v>2223</v>
      </c>
      <c r="C2386" s="625" t="s">
        <v>7061</v>
      </c>
      <c r="D2386" s="628">
        <v>86023.27</v>
      </c>
    </row>
    <row r="2387" spans="1:4" ht="51">
      <c r="A2387" s="625">
        <v>10601</v>
      </c>
      <c r="B2387" s="626" t="s">
        <v>2224</v>
      </c>
      <c r="C2387" s="625" t="s">
        <v>7061</v>
      </c>
      <c r="D2387" s="628">
        <v>1903913.36</v>
      </c>
    </row>
    <row r="2388" spans="1:4" ht="25.5">
      <c r="A2388" s="625">
        <v>10604</v>
      </c>
      <c r="B2388" s="626" t="s">
        <v>2225</v>
      </c>
      <c r="C2388" s="625" t="s">
        <v>7061</v>
      </c>
      <c r="D2388" s="627">
        <v>3.89</v>
      </c>
    </row>
    <row r="2389" spans="1:4" ht="25.5">
      <c r="A2389" s="625">
        <v>10605</v>
      </c>
      <c r="B2389" s="626" t="s">
        <v>2226</v>
      </c>
      <c r="C2389" s="625" t="s">
        <v>7061</v>
      </c>
      <c r="D2389" s="627">
        <v>1.95</v>
      </c>
    </row>
    <row r="2390" spans="1:4" ht="38.25">
      <c r="A2390" s="625">
        <v>10608</v>
      </c>
      <c r="B2390" s="626" t="s">
        <v>2227</v>
      </c>
      <c r="C2390" s="625" t="s">
        <v>7061</v>
      </c>
      <c r="D2390" s="628">
        <v>4280.6099999999997</v>
      </c>
    </row>
    <row r="2391" spans="1:4" ht="25.5">
      <c r="A2391" s="625">
        <v>10610</v>
      </c>
      <c r="B2391" s="626" t="s">
        <v>2228</v>
      </c>
      <c r="C2391" s="625" t="s">
        <v>7061</v>
      </c>
      <c r="D2391" s="627">
        <v>1.45</v>
      </c>
    </row>
    <row r="2392" spans="1:4" ht="38.25">
      <c r="A2392" s="625">
        <v>10615</v>
      </c>
      <c r="B2392" s="626" t="s">
        <v>6924</v>
      </c>
      <c r="C2392" s="625" t="s">
        <v>7061</v>
      </c>
      <c r="D2392" s="628">
        <v>46150</v>
      </c>
    </row>
    <row r="2393" spans="1:4" ht="25.5">
      <c r="A2393" s="625">
        <v>10617</v>
      </c>
      <c r="B2393" s="626" t="s">
        <v>2229</v>
      </c>
      <c r="C2393" s="625" t="s">
        <v>7061</v>
      </c>
      <c r="D2393" s="627">
        <v>3.68</v>
      </c>
    </row>
    <row r="2394" spans="1:4" ht="25.5">
      <c r="A2394" s="625">
        <v>10629</v>
      </c>
      <c r="B2394" s="626" t="s">
        <v>2230</v>
      </c>
      <c r="C2394" s="625" t="s">
        <v>7066</v>
      </c>
      <c r="D2394" s="627">
        <v>295.70999999999998</v>
      </c>
    </row>
    <row r="2395" spans="1:4" ht="63.75">
      <c r="A2395" s="625">
        <v>10630</v>
      </c>
      <c r="B2395" s="626" t="s">
        <v>7252</v>
      </c>
      <c r="C2395" s="625" t="s">
        <v>7061</v>
      </c>
      <c r="D2395" s="628">
        <v>347586.18</v>
      </c>
    </row>
    <row r="2396" spans="1:4" ht="63.75">
      <c r="A2396" s="625">
        <v>10634</v>
      </c>
      <c r="B2396" s="626" t="s">
        <v>2231</v>
      </c>
      <c r="C2396" s="625" t="s">
        <v>7061</v>
      </c>
      <c r="D2396" s="628">
        <v>133500</v>
      </c>
    </row>
    <row r="2397" spans="1:4" ht="63.75">
      <c r="A2397" s="625">
        <v>10635</v>
      </c>
      <c r="B2397" s="626" t="s">
        <v>2232</v>
      </c>
      <c r="C2397" s="625" t="s">
        <v>7061</v>
      </c>
      <c r="D2397" s="628">
        <v>155902.10999999999</v>
      </c>
    </row>
    <row r="2398" spans="1:4" ht="63.75">
      <c r="A2398" s="625">
        <v>10636</v>
      </c>
      <c r="B2398" s="626" t="s">
        <v>2233</v>
      </c>
      <c r="C2398" s="625" t="s">
        <v>7061</v>
      </c>
      <c r="D2398" s="628">
        <v>293999.69</v>
      </c>
    </row>
    <row r="2399" spans="1:4" ht="63.75">
      <c r="A2399" s="625">
        <v>10637</v>
      </c>
      <c r="B2399" s="626" t="s">
        <v>6229</v>
      </c>
      <c r="C2399" s="625" t="s">
        <v>7061</v>
      </c>
      <c r="D2399" s="628">
        <v>307526.78000000003</v>
      </c>
    </row>
    <row r="2400" spans="1:4" ht="63.75">
      <c r="A2400" s="625">
        <v>10638</v>
      </c>
      <c r="B2400" s="626" t="s">
        <v>2234</v>
      </c>
      <c r="C2400" s="625" t="s">
        <v>7061</v>
      </c>
      <c r="D2400" s="628">
        <v>451039.28</v>
      </c>
    </row>
    <row r="2401" spans="1:4" ht="25.5">
      <c r="A2401" s="625">
        <v>10640</v>
      </c>
      <c r="B2401" s="626" t="s">
        <v>2235</v>
      </c>
      <c r="C2401" s="625" t="s">
        <v>7061</v>
      </c>
      <c r="D2401" s="628">
        <v>17804.41</v>
      </c>
    </row>
    <row r="2402" spans="1:4" ht="51">
      <c r="A2402" s="625">
        <v>10642</v>
      </c>
      <c r="B2402" s="626" t="s">
        <v>2236</v>
      </c>
      <c r="C2402" s="625" t="s">
        <v>7061</v>
      </c>
      <c r="D2402" s="628">
        <v>450000</v>
      </c>
    </row>
    <row r="2403" spans="1:4" ht="51">
      <c r="A2403" s="625">
        <v>10646</v>
      </c>
      <c r="B2403" s="626" t="s">
        <v>2237</v>
      </c>
      <c r="C2403" s="625" t="s">
        <v>7061</v>
      </c>
      <c r="D2403" s="628">
        <v>287935.59999999998</v>
      </c>
    </row>
    <row r="2404" spans="1:4" ht="38.25">
      <c r="A2404" s="625">
        <v>10658</v>
      </c>
      <c r="B2404" s="626" t="s">
        <v>2238</v>
      </c>
      <c r="C2404" s="625" t="s">
        <v>7061</v>
      </c>
      <c r="D2404" s="628">
        <v>9800</v>
      </c>
    </row>
    <row r="2405" spans="1:4" ht="25.5">
      <c r="A2405" s="625">
        <v>10664</v>
      </c>
      <c r="B2405" s="626" t="s">
        <v>2239</v>
      </c>
      <c r="C2405" s="625" t="s">
        <v>7061</v>
      </c>
      <c r="D2405" s="628">
        <v>5541.56</v>
      </c>
    </row>
    <row r="2406" spans="1:4" ht="51">
      <c r="A2406" s="625">
        <v>10667</v>
      </c>
      <c r="B2406" s="626" t="s">
        <v>2240</v>
      </c>
      <c r="C2406" s="625" t="s">
        <v>7061</v>
      </c>
      <c r="D2406" s="628">
        <v>9846</v>
      </c>
    </row>
    <row r="2407" spans="1:4" ht="38.25">
      <c r="A2407" s="625">
        <v>10685</v>
      </c>
      <c r="B2407" s="626" t="s">
        <v>2241</v>
      </c>
      <c r="C2407" s="625" t="s">
        <v>7061</v>
      </c>
      <c r="D2407" s="628">
        <v>420000</v>
      </c>
    </row>
    <row r="2408" spans="1:4" ht="25.5">
      <c r="A2408" s="625">
        <v>10691</v>
      </c>
      <c r="B2408" s="626" t="s">
        <v>2242</v>
      </c>
      <c r="C2408" s="625" t="s">
        <v>7060</v>
      </c>
      <c r="D2408" s="627">
        <v>28.51</v>
      </c>
    </row>
    <row r="2409" spans="1:4" ht="25.5">
      <c r="A2409" s="625">
        <v>10698</v>
      </c>
      <c r="B2409" s="626" t="s">
        <v>2243</v>
      </c>
      <c r="C2409" s="625" t="s">
        <v>7066</v>
      </c>
      <c r="D2409" s="627">
        <v>121.47</v>
      </c>
    </row>
    <row r="2410" spans="1:4" ht="25.5">
      <c r="A2410" s="625">
        <v>10700</v>
      </c>
      <c r="B2410" s="626" t="s">
        <v>2244</v>
      </c>
      <c r="C2410" s="625" t="s">
        <v>7061</v>
      </c>
      <c r="D2410" s="628">
        <v>10925.83</v>
      </c>
    </row>
    <row r="2411" spans="1:4" ht="38.25">
      <c r="A2411" s="625">
        <v>10708</v>
      </c>
      <c r="B2411" s="626" t="s">
        <v>2245</v>
      </c>
      <c r="C2411" s="625" t="s">
        <v>7066</v>
      </c>
      <c r="D2411" s="627">
        <v>25.05</v>
      </c>
    </row>
    <row r="2412" spans="1:4" ht="25.5">
      <c r="A2412" s="625">
        <v>10709</v>
      </c>
      <c r="B2412" s="626" t="s">
        <v>2246</v>
      </c>
      <c r="C2412" s="625" t="s">
        <v>7066</v>
      </c>
      <c r="D2412" s="627">
        <v>79.52</v>
      </c>
    </row>
    <row r="2413" spans="1:4" ht="25.5">
      <c r="A2413" s="625">
        <v>10710</v>
      </c>
      <c r="B2413" s="626" t="s">
        <v>2247</v>
      </c>
      <c r="C2413" s="625" t="s">
        <v>7066</v>
      </c>
      <c r="D2413" s="627">
        <v>64.73</v>
      </c>
    </row>
    <row r="2414" spans="1:4" ht="76.5">
      <c r="A2414" s="625">
        <v>10712</v>
      </c>
      <c r="B2414" s="626" t="s">
        <v>2248</v>
      </c>
      <c r="C2414" s="625" t="s">
        <v>7061</v>
      </c>
      <c r="D2414" s="628">
        <v>42656.25</v>
      </c>
    </row>
    <row r="2415" spans="1:4">
      <c r="A2415" s="625">
        <v>10730</v>
      </c>
      <c r="B2415" s="626" t="s">
        <v>2249</v>
      </c>
      <c r="C2415" s="625" t="s">
        <v>7066</v>
      </c>
      <c r="D2415" s="627">
        <v>24.31</v>
      </c>
    </row>
    <row r="2416" spans="1:4">
      <c r="A2416" s="625">
        <v>10731</v>
      </c>
      <c r="B2416" s="626" t="s">
        <v>2250</v>
      </c>
      <c r="C2416" s="625" t="s">
        <v>7066</v>
      </c>
      <c r="D2416" s="627">
        <v>25.15</v>
      </c>
    </row>
    <row r="2417" spans="1:4" ht="51">
      <c r="A2417" s="625">
        <v>10734</v>
      </c>
      <c r="B2417" s="626" t="s">
        <v>2251</v>
      </c>
      <c r="C2417" s="625" t="s">
        <v>7066</v>
      </c>
      <c r="D2417" s="627">
        <v>47.01</v>
      </c>
    </row>
    <row r="2418" spans="1:4" ht="51">
      <c r="A2418" s="625">
        <v>10737</v>
      </c>
      <c r="B2418" s="626" t="s">
        <v>2252</v>
      </c>
      <c r="C2418" s="625" t="s">
        <v>7066</v>
      </c>
      <c r="D2418" s="627">
        <v>79.03</v>
      </c>
    </row>
    <row r="2419" spans="1:4" ht="25.5">
      <c r="A2419" s="625">
        <v>10740</v>
      </c>
      <c r="B2419" s="626" t="s">
        <v>2253</v>
      </c>
      <c r="C2419" s="625" t="s">
        <v>7061</v>
      </c>
      <c r="D2419" s="628">
        <v>11181.76</v>
      </c>
    </row>
    <row r="2420" spans="1:4" ht="25.5">
      <c r="A2420" s="625">
        <v>10742</v>
      </c>
      <c r="B2420" s="626" t="s">
        <v>2254</v>
      </c>
      <c r="C2420" s="625" t="s">
        <v>7061</v>
      </c>
      <c r="D2420" s="628">
        <v>1180</v>
      </c>
    </row>
    <row r="2421" spans="1:4">
      <c r="A2421" s="625">
        <v>10743</v>
      </c>
      <c r="B2421" s="626" t="s">
        <v>2255</v>
      </c>
      <c r="C2421" s="625" t="s">
        <v>7061</v>
      </c>
      <c r="D2421" s="627">
        <v>653.26</v>
      </c>
    </row>
    <row r="2422" spans="1:4" ht="25.5">
      <c r="A2422" s="625">
        <v>10747</v>
      </c>
      <c r="B2422" s="626" t="s">
        <v>2256</v>
      </c>
      <c r="C2422" s="625" t="s">
        <v>7061</v>
      </c>
      <c r="D2422" s="628">
        <v>18899.95</v>
      </c>
    </row>
    <row r="2423" spans="1:4" ht="51">
      <c r="A2423" s="625">
        <v>10749</v>
      </c>
      <c r="B2423" s="626" t="s">
        <v>6230</v>
      </c>
      <c r="C2423" s="625" t="s">
        <v>7249</v>
      </c>
      <c r="D2423" s="627">
        <v>6.87</v>
      </c>
    </row>
    <row r="2424" spans="1:4" ht="25.5">
      <c r="A2424" s="625">
        <v>10765</v>
      </c>
      <c r="B2424" s="626" t="s">
        <v>2257</v>
      </c>
      <c r="C2424" s="625" t="s">
        <v>7061</v>
      </c>
      <c r="D2424" s="627">
        <v>6.6</v>
      </c>
    </row>
    <row r="2425" spans="1:4" ht="25.5">
      <c r="A2425" s="625">
        <v>10767</v>
      </c>
      <c r="B2425" s="626" t="s">
        <v>2258</v>
      </c>
      <c r="C2425" s="625" t="s">
        <v>7061</v>
      </c>
      <c r="D2425" s="627">
        <v>18.16</v>
      </c>
    </row>
    <row r="2426" spans="1:4" ht="38.25">
      <c r="A2426" s="625">
        <v>10775</v>
      </c>
      <c r="B2426" s="626" t="s">
        <v>6231</v>
      </c>
      <c r="C2426" s="625" t="s">
        <v>7249</v>
      </c>
      <c r="D2426" s="627">
        <v>507.5</v>
      </c>
    </row>
    <row r="2427" spans="1:4" ht="38.25">
      <c r="A2427" s="625">
        <v>10776</v>
      </c>
      <c r="B2427" s="626" t="s">
        <v>6232</v>
      </c>
      <c r="C2427" s="625" t="s">
        <v>7249</v>
      </c>
      <c r="D2427" s="627">
        <v>396.48</v>
      </c>
    </row>
    <row r="2428" spans="1:4" ht="38.25">
      <c r="A2428" s="625">
        <v>10777</v>
      </c>
      <c r="B2428" s="626" t="s">
        <v>6233</v>
      </c>
      <c r="C2428" s="625" t="s">
        <v>7249</v>
      </c>
      <c r="D2428" s="627">
        <v>576.22</v>
      </c>
    </row>
    <row r="2429" spans="1:4" ht="38.25">
      <c r="A2429" s="625">
        <v>10778</v>
      </c>
      <c r="B2429" s="626" t="s">
        <v>6234</v>
      </c>
      <c r="C2429" s="625" t="s">
        <v>7249</v>
      </c>
      <c r="D2429" s="627">
        <v>634.37</v>
      </c>
    </row>
    <row r="2430" spans="1:4" ht="38.25">
      <c r="A2430" s="625">
        <v>10779</v>
      </c>
      <c r="B2430" s="626" t="s">
        <v>6235</v>
      </c>
      <c r="C2430" s="625" t="s">
        <v>7249</v>
      </c>
      <c r="D2430" s="627">
        <v>634.37</v>
      </c>
    </row>
    <row r="2431" spans="1:4" ht="25.5">
      <c r="A2431" s="625">
        <v>10780</v>
      </c>
      <c r="B2431" s="626" t="s">
        <v>2259</v>
      </c>
      <c r="C2431" s="625" t="s">
        <v>7061</v>
      </c>
      <c r="D2431" s="627">
        <v>4.67</v>
      </c>
    </row>
    <row r="2432" spans="1:4" ht="25.5">
      <c r="A2432" s="625">
        <v>10781</v>
      </c>
      <c r="B2432" s="626" t="s">
        <v>2260</v>
      </c>
      <c r="C2432" s="625" t="s">
        <v>7061</v>
      </c>
      <c r="D2432" s="627">
        <v>5.8</v>
      </c>
    </row>
    <row r="2433" spans="1:4" ht="25.5">
      <c r="A2433" s="625">
        <v>10809</v>
      </c>
      <c r="B2433" s="626" t="s">
        <v>6236</v>
      </c>
      <c r="C2433" s="625" t="s">
        <v>7064</v>
      </c>
      <c r="D2433" s="627">
        <v>1.1100000000000001</v>
      </c>
    </row>
    <row r="2434" spans="1:4" ht="25.5">
      <c r="A2434" s="625">
        <v>10811</v>
      </c>
      <c r="B2434" s="626" t="s">
        <v>6237</v>
      </c>
      <c r="C2434" s="625" t="s">
        <v>7064</v>
      </c>
      <c r="D2434" s="627">
        <v>0.95</v>
      </c>
    </row>
    <row r="2435" spans="1:4" ht="25.5">
      <c r="A2435" s="625">
        <v>10818</v>
      </c>
      <c r="B2435" s="626" t="s">
        <v>2261</v>
      </c>
      <c r="C2435" s="625" t="s">
        <v>7058</v>
      </c>
      <c r="D2435" s="627">
        <v>23</v>
      </c>
    </row>
    <row r="2436" spans="1:4" ht="38.25">
      <c r="A2436" s="625">
        <v>10826</v>
      </c>
      <c r="B2436" s="626" t="s">
        <v>2262</v>
      </c>
      <c r="C2436" s="625" t="s">
        <v>7061</v>
      </c>
      <c r="D2436" s="627">
        <v>71.83</v>
      </c>
    </row>
    <row r="2437" spans="1:4" ht="38.25">
      <c r="A2437" s="625">
        <v>10835</v>
      </c>
      <c r="B2437" s="626" t="s">
        <v>2263</v>
      </c>
      <c r="C2437" s="625" t="s">
        <v>7061</v>
      </c>
      <c r="D2437" s="627">
        <v>2.87</v>
      </c>
    </row>
    <row r="2438" spans="1:4" ht="25.5">
      <c r="A2438" s="625">
        <v>10836</v>
      </c>
      <c r="B2438" s="626" t="s">
        <v>2264</v>
      </c>
      <c r="C2438" s="625" t="s">
        <v>7061</v>
      </c>
      <c r="D2438" s="627">
        <v>12.88</v>
      </c>
    </row>
    <row r="2439" spans="1:4" ht="63.75">
      <c r="A2439" s="625">
        <v>10840</v>
      </c>
      <c r="B2439" s="626" t="s">
        <v>6238</v>
      </c>
      <c r="C2439" s="625" t="s">
        <v>7066</v>
      </c>
      <c r="D2439" s="627">
        <v>265</v>
      </c>
    </row>
    <row r="2440" spans="1:4" ht="51">
      <c r="A2440" s="625">
        <v>10841</v>
      </c>
      <c r="B2440" s="626" t="s">
        <v>6239</v>
      </c>
      <c r="C2440" s="625" t="s">
        <v>7066</v>
      </c>
      <c r="D2440" s="627">
        <v>200</v>
      </c>
    </row>
    <row r="2441" spans="1:4" ht="51">
      <c r="A2441" s="625">
        <v>10842</v>
      </c>
      <c r="B2441" s="626" t="s">
        <v>6240</v>
      </c>
      <c r="C2441" s="625" t="s">
        <v>7066</v>
      </c>
      <c r="D2441" s="627">
        <v>288.88</v>
      </c>
    </row>
    <row r="2442" spans="1:4" ht="25.5">
      <c r="A2442" s="625">
        <v>10848</v>
      </c>
      <c r="B2442" s="626" t="s">
        <v>2265</v>
      </c>
      <c r="C2442" s="625" t="s">
        <v>7061</v>
      </c>
      <c r="D2442" s="628">
        <v>1206.01</v>
      </c>
    </row>
    <row r="2443" spans="1:4">
      <c r="A2443" s="625">
        <v>10849</v>
      </c>
      <c r="B2443" s="626" t="s">
        <v>2266</v>
      </c>
      <c r="C2443" s="625" t="s">
        <v>7061</v>
      </c>
      <c r="D2443" s="628">
        <v>1920.01</v>
      </c>
    </row>
    <row r="2444" spans="1:4" ht="25.5">
      <c r="A2444" s="625">
        <v>10850</v>
      </c>
      <c r="B2444" s="626" t="s">
        <v>2267</v>
      </c>
      <c r="C2444" s="625" t="s">
        <v>7061</v>
      </c>
      <c r="D2444" s="627">
        <v>60</v>
      </c>
    </row>
    <row r="2445" spans="1:4" ht="51">
      <c r="A2445" s="625">
        <v>10851</v>
      </c>
      <c r="B2445" s="626" t="s">
        <v>161</v>
      </c>
      <c r="C2445" s="625" t="s">
        <v>7061</v>
      </c>
      <c r="D2445" s="627">
        <v>39.119999999999997</v>
      </c>
    </row>
    <row r="2446" spans="1:4" ht="25.5">
      <c r="A2446" s="625">
        <v>10853</v>
      </c>
      <c r="B2446" s="626" t="s">
        <v>2268</v>
      </c>
      <c r="C2446" s="625" t="s">
        <v>7061</v>
      </c>
      <c r="D2446" s="627">
        <v>61.03</v>
      </c>
    </row>
    <row r="2447" spans="1:4" ht="25.5">
      <c r="A2447" s="625">
        <v>10856</v>
      </c>
      <c r="B2447" s="626" t="s">
        <v>2269</v>
      </c>
      <c r="C2447" s="625" t="s">
        <v>7065</v>
      </c>
      <c r="D2447" s="627">
        <v>60.73</v>
      </c>
    </row>
    <row r="2448" spans="1:4">
      <c r="A2448" s="625">
        <v>10857</v>
      </c>
      <c r="B2448" s="626" t="s">
        <v>2270</v>
      </c>
      <c r="C2448" s="625" t="s">
        <v>7065</v>
      </c>
      <c r="D2448" s="627">
        <v>9.7899999999999991</v>
      </c>
    </row>
    <row r="2449" spans="1:4" ht="25.5">
      <c r="A2449" s="625">
        <v>10865</v>
      </c>
      <c r="B2449" s="626" t="s">
        <v>2271</v>
      </c>
      <c r="C2449" s="625" t="s">
        <v>7061</v>
      </c>
      <c r="D2449" s="627">
        <v>11.41</v>
      </c>
    </row>
    <row r="2450" spans="1:4" ht="76.5">
      <c r="A2450" s="625">
        <v>10885</v>
      </c>
      <c r="B2450" s="626" t="s">
        <v>2272</v>
      </c>
      <c r="C2450" s="625" t="s">
        <v>7061</v>
      </c>
      <c r="D2450" s="627">
        <v>247.22</v>
      </c>
    </row>
    <row r="2451" spans="1:4" ht="25.5">
      <c r="A2451" s="625">
        <v>10886</v>
      </c>
      <c r="B2451" s="626" t="s">
        <v>2273</v>
      </c>
      <c r="C2451" s="625" t="s">
        <v>7061</v>
      </c>
      <c r="D2451" s="627">
        <v>131.25</v>
      </c>
    </row>
    <row r="2452" spans="1:4" ht="25.5">
      <c r="A2452" s="625">
        <v>10888</v>
      </c>
      <c r="B2452" s="626" t="s">
        <v>2274</v>
      </c>
      <c r="C2452" s="625" t="s">
        <v>7061</v>
      </c>
      <c r="D2452" s="627">
        <v>415.38</v>
      </c>
    </row>
    <row r="2453" spans="1:4" ht="25.5">
      <c r="A2453" s="625">
        <v>10889</v>
      </c>
      <c r="B2453" s="626" t="s">
        <v>101</v>
      </c>
      <c r="C2453" s="625" t="s">
        <v>7061</v>
      </c>
      <c r="D2453" s="627">
        <v>450</v>
      </c>
    </row>
    <row r="2454" spans="1:4" ht="25.5">
      <c r="A2454" s="625">
        <v>10890</v>
      </c>
      <c r="B2454" s="626" t="s">
        <v>2275</v>
      </c>
      <c r="C2454" s="625" t="s">
        <v>7061</v>
      </c>
      <c r="D2454" s="627">
        <v>207.69</v>
      </c>
    </row>
    <row r="2455" spans="1:4" ht="25.5">
      <c r="A2455" s="625">
        <v>10891</v>
      </c>
      <c r="B2455" s="626" t="s">
        <v>102</v>
      </c>
      <c r="C2455" s="625" t="s">
        <v>7061</v>
      </c>
      <c r="D2455" s="627">
        <v>126.92</v>
      </c>
    </row>
    <row r="2456" spans="1:4" ht="25.5">
      <c r="A2456" s="625">
        <v>10892</v>
      </c>
      <c r="B2456" s="626" t="s">
        <v>104</v>
      </c>
      <c r="C2456" s="625" t="s">
        <v>7061</v>
      </c>
      <c r="D2456" s="627">
        <v>150</v>
      </c>
    </row>
    <row r="2457" spans="1:4" ht="38.25">
      <c r="A2457" s="625">
        <v>10899</v>
      </c>
      <c r="B2457" s="626" t="s">
        <v>2276</v>
      </c>
      <c r="C2457" s="625" t="s">
        <v>7061</v>
      </c>
      <c r="D2457" s="627">
        <v>55.19</v>
      </c>
    </row>
    <row r="2458" spans="1:4" ht="38.25">
      <c r="A2458" s="625">
        <v>10900</v>
      </c>
      <c r="B2458" s="626" t="s">
        <v>2277</v>
      </c>
      <c r="C2458" s="625" t="s">
        <v>7061</v>
      </c>
      <c r="D2458" s="627">
        <v>43.19</v>
      </c>
    </row>
    <row r="2459" spans="1:4" ht="51">
      <c r="A2459" s="625">
        <v>10902</v>
      </c>
      <c r="B2459" s="626" t="s">
        <v>2278</v>
      </c>
      <c r="C2459" s="625" t="s">
        <v>7061</v>
      </c>
      <c r="D2459" s="627">
        <v>45.16</v>
      </c>
    </row>
    <row r="2460" spans="1:4" ht="51">
      <c r="A2460" s="625">
        <v>10903</v>
      </c>
      <c r="B2460" s="626" t="s">
        <v>2279</v>
      </c>
      <c r="C2460" s="625" t="s">
        <v>7061</v>
      </c>
      <c r="D2460" s="627">
        <v>74.39</v>
      </c>
    </row>
    <row r="2461" spans="1:4" ht="63.75">
      <c r="A2461" s="625">
        <v>10904</v>
      </c>
      <c r="B2461" s="626" t="s">
        <v>6386</v>
      </c>
      <c r="C2461" s="625" t="s">
        <v>7061</v>
      </c>
      <c r="D2461" s="627">
        <v>126</v>
      </c>
    </row>
    <row r="2462" spans="1:4" ht="38.25">
      <c r="A2462" s="625">
        <v>10905</v>
      </c>
      <c r="B2462" s="626" t="s">
        <v>2280</v>
      </c>
      <c r="C2462" s="625" t="s">
        <v>7061</v>
      </c>
      <c r="D2462" s="627">
        <v>65.989999999999995</v>
      </c>
    </row>
    <row r="2463" spans="1:4" ht="38.25">
      <c r="A2463" s="625">
        <v>10908</v>
      </c>
      <c r="B2463" s="626" t="s">
        <v>2281</v>
      </c>
      <c r="C2463" s="625" t="s">
        <v>7061</v>
      </c>
      <c r="D2463" s="627">
        <v>10.71</v>
      </c>
    </row>
    <row r="2464" spans="1:4" ht="38.25">
      <c r="A2464" s="625">
        <v>10909</v>
      </c>
      <c r="B2464" s="626" t="s">
        <v>2282</v>
      </c>
      <c r="C2464" s="625" t="s">
        <v>7061</v>
      </c>
      <c r="D2464" s="627">
        <v>13.01</v>
      </c>
    </row>
    <row r="2465" spans="1:4" ht="25.5">
      <c r="A2465" s="625">
        <v>10911</v>
      </c>
      <c r="B2465" s="626" t="s">
        <v>2283</v>
      </c>
      <c r="C2465" s="625" t="s">
        <v>7061</v>
      </c>
      <c r="D2465" s="627">
        <v>12.33</v>
      </c>
    </row>
    <row r="2466" spans="1:4" ht="51">
      <c r="A2466" s="625">
        <v>10915</v>
      </c>
      <c r="B2466" s="626" t="s">
        <v>2284</v>
      </c>
      <c r="C2466" s="625" t="s">
        <v>7058</v>
      </c>
      <c r="D2466" s="627">
        <v>7.7</v>
      </c>
    </row>
    <row r="2467" spans="1:4" ht="51">
      <c r="A2467" s="625">
        <v>10916</v>
      </c>
      <c r="B2467" s="626" t="s">
        <v>2285</v>
      </c>
      <c r="C2467" s="625" t="s">
        <v>7058</v>
      </c>
      <c r="D2467" s="627">
        <v>7.48</v>
      </c>
    </row>
    <row r="2468" spans="1:4" ht="51">
      <c r="A2468" s="625">
        <v>10917</v>
      </c>
      <c r="B2468" s="626" t="s">
        <v>2286</v>
      </c>
      <c r="C2468" s="625" t="s">
        <v>7066</v>
      </c>
      <c r="D2468" s="627">
        <v>7.47</v>
      </c>
    </row>
    <row r="2469" spans="1:4" ht="25.5">
      <c r="A2469" s="625">
        <v>10920</v>
      </c>
      <c r="B2469" s="626" t="s">
        <v>2287</v>
      </c>
      <c r="C2469" s="625" t="s">
        <v>7066</v>
      </c>
      <c r="D2469" s="627">
        <v>14.84</v>
      </c>
    </row>
    <row r="2470" spans="1:4" ht="51">
      <c r="A2470" s="625">
        <v>10921</v>
      </c>
      <c r="B2470" s="626" t="s">
        <v>2288</v>
      </c>
      <c r="C2470" s="625" t="s">
        <v>7061</v>
      </c>
      <c r="D2470" s="628">
        <v>3635</v>
      </c>
    </row>
    <row r="2471" spans="1:4" ht="51">
      <c r="A2471" s="625">
        <v>10922</v>
      </c>
      <c r="B2471" s="626" t="s">
        <v>2289</v>
      </c>
      <c r="C2471" s="625" t="s">
        <v>7061</v>
      </c>
      <c r="D2471" s="628">
        <v>3292.49</v>
      </c>
    </row>
    <row r="2472" spans="1:4" ht="25.5">
      <c r="A2472" s="625">
        <v>10923</v>
      </c>
      <c r="B2472" s="626" t="s">
        <v>2290</v>
      </c>
      <c r="C2472" s="625" t="s">
        <v>7061</v>
      </c>
      <c r="D2472" s="628">
        <v>1946</v>
      </c>
    </row>
    <row r="2473" spans="1:4" ht="25.5">
      <c r="A2473" s="625">
        <v>10924</v>
      </c>
      <c r="B2473" s="626" t="s">
        <v>2291</v>
      </c>
      <c r="C2473" s="625" t="s">
        <v>7061</v>
      </c>
      <c r="D2473" s="628">
        <v>2049.52</v>
      </c>
    </row>
    <row r="2474" spans="1:4" ht="38.25">
      <c r="A2474" s="625">
        <v>10927</v>
      </c>
      <c r="B2474" s="626" t="s">
        <v>2292</v>
      </c>
      <c r="C2474" s="625" t="s">
        <v>7066</v>
      </c>
      <c r="D2474" s="627">
        <v>16.84</v>
      </c>
    </row>
    <row r="2475" spans="1:4" ht="38.25">
      <c r="A2475" s="625">
        <v>10928</v>
      </c>
      <c r="B2475" s="626" t="s">
        <v>2293</v>
      </c>
      <c r="C2475" s="625" t="s">
        <v>7066</v>
      </c>
      <c r="D2475" s="627">
        <v>11.41</v>
      </c>
    </row>
    <row r="2476" spans="1:4" ht="25.5">
      <c r="A2476" s="625">
        <v>10931</v>
      </c>
      <c r="B2476" s="626" t="s">
        <v>2294</v>
      </c>
      <c r="C2476" s="625" t="s">
        <v>7066</v>
      </c>
      <c r="D2476" s="627">
        <v>10.42</v>
      </c>
    </row>
    <row r="2477" spans="1:4" ht="38.25">
      <c r="A2477" s="625">
        <v>10932</v>
      </c>
      <c r="B2477" s="626" t="s">
        <v>2295</v>
      </c>
      <c r="C2477" s="625" t="s">
        <v>7066</v>
      </c>
      <c r="D2477" s="627">
        <v>62.57</v>
      </c>
    </row>
    <row r="2478" spans="1:4" ht="38.25">
      <c r="A2478" s="625">
        <v>10933</v>
      </c>
      <c r="B2478" s="626" t="s">
        <v>2296</v>
      </c>
      <c r="C2478" s="625" t="s">
        <v>7066</v>
      </c>
      <c r="D2478" s="627">
        <v>13.94</v>
      </c>
    </row>
    <row r="2479" spans="1:4" ht="51">
      <c r="A2479" s="625">
        <v>10935</v>
      </c>
      <c r="B2479" s="626" t="s">
        <v>2297</v>
      </c>
      <c r="C2479" s="625" t="s">
        <v>7066</v>
      </c>
      <c r="D2479" s="627">
        <v>32.39</v>
      </c>
    </row>
    <row r="2480" spans="1:4" ht="51">
      <c r="A2480" s="625">
        <v>10937</v>
      </c>
      <c r="B2480" s="626" t="s">
        <v>2298</v>
      </c>
      <c r="C2480" s="625" t="s">
        <v>7066</v>
      </c>
      <c r="D2480" s="627">
        <v>24.59</v>
      </c>
    </row>
    <row r="2481" spans="1:4" ht="25.5">
      <c r="A2481" s="625">
        <v>10956</v>
      </c>
      <c r="B2481" s="626" t="s">
        <v>2299</v>
      </c>
      <c r="C2481" s="625" t="s">
        <v>7061</v>
      </c>
      <c r="D2481" s="627">
        <v>55.6</v>
      </c>
    </row>
    <row r="2482" spans="1:4" ht="25.5">
      <c r="A2482" s="625">
        <v>10957</v>
      </c>
      <c r="B2482" s="626" t="s">
        <v>2300</v>
      </c>
      <c r="C2482" s="625" t="s">
        <v>7058</v>
      </c>
      <c r="D2482" s="627">
        <v>9.1300000000000008</v>
      </c>
    </row>
    <row r="2483" spans="1:4">
      <c r="A2483" s="625">
        <v>10962</v>
      </c>
      <c r="B2483" s="626" t="s">
        <v>2301</v>
      </c>
      <c r="C2483" s="625" t="s">
        <v>7058</v>
      </c>
      <c r="D2483" s="627">
        <v>4.43</v>
      </c>
    </row>
    <row r="2484" spans="1:4">
      <c r="A2484" s="625">
        <v>10963</v>
      </c>
      <c r="B2484" s="626" t="s">
        <v>6241</v>
      </c>
      <c r="C2484" s="625" t="s">
        <v>7065</v>
      </c>
      <c r="D2484" s="627">
        <v>142.66999999999999</v>
      </c>
    </row>
    <row r="2485" spans="1:4">
      <c r="A2485" s="625">
        <v>10965</v>
      </c>
      <c r="B2485" s="626" t="s">
        <v>2302</v>
      </c>
      <c r="C2485" s="625" t="s">
        <v>7065</v>
      </c>
      <c r="D2485" s="627">
        <v>37.549999999999997</v>
      </c>
    </row>
    <row r="2486" spans="1:4">
      <c r="A2486" s="625">
        <v>10966</v>
      </c>
      <c r="B2486" s="626" t="s">
        <v>2303</v>
      </c>
      <c r="C2486" s="625" t="s">
        <v>7058</v>
      </c>
      <c r="D2486" s="627">
        <v>4.1900000000000004</v>
      </c>
    </row>
    <row r="2487" spans="1:4" ht="25.5">
      <c r="A2487" s="625">
        <v>10997</v>
      </c>
      <c r="B2487" s="626" t="s">
        <v>2304</v>
      </c>
      <c r="C2487" s="625" t="s">
        <v>7058</v>
      </c>
      <c r="D2487" s="627">
        <v>13.13</v>
      </c>
    </row>
    <row r="2488" spans="1:4" ht="25.5">
      <c r="A2488" s="625">
        <v>10998</v>
      </c>
      <c r="B2488" s="626" t="s">
        <v>2305</v>
      </c>
      <c r="C2488" s="625" t="s">
        <v>7058</v>
      </c>
      <c r="D2488" s="627">
        <v>13.76</v>
      </c>
    </row>
    <row r="2489" spans="1:4" ht="25.5">
      <c r="A2489" s="625">
        <v>10999</v>
      </c>
      <c r="B2489" s="626" t="s">
        <v>2306</v>
      </c>
      <c r="C2489" s="625" t="s">
        <v>7058</v>
      </c>
      <c r="D2489" s="627">
        <v>12.11</v>
      </c>
    </row>
    <row r="2490" spans="1:4" ht="25.5">
      <c r="A2490" s="625">
        <v>11002</v>
      </c>
      <c r="B2490" s="626" t="s">
        <v>2307</v>
      </c>
      <c r="C2490" s="625" t="s">
        <v>7058</v>
      </c>
      <c r="D2490" s="627">
        <v>12.6</v>
      </c>
    </row>
    <row r="2491" spans="1:4" ht="51">
      <c r="A2491" s="625">
        <v>11013</v>
      </c>
      <c r="B2491" s="626" t="s">
        <v>2308</v>
      </c>
      <c r="C2491" s="625" t="s">
        <v>7061</v>
      </c>
      <c r="D2491" s="627">
        <v>11.39</v>
      </c>
    </row>
    <row r="2492" spans="1:4" ht="51">
      <c r="A2492" s="625">
        <v>11017</v>
      </c>
      <c r="B2492" s="626" t="s">
        <v>2309</v>
      </c>
      <c r="C2492" s="625" t="s">
        <v>7061</v>
      </c>
      <c r="D2492" s="627">
        <v>4.8600000000000003</v>
      </c>
    </row>
    <row r="2493" spans="1:4" ht="25.5">
      <c r="A2493" s="625">
        <v>11026</v>
      </c>
      <c r="B2493" s="626" t="s">
        <v>2310</v>
      </c>
      <c r="C2493" s="625" t="s">
        <v>7058</v>
      </c>
      <c r="D2493" s="627">
        <v>9.5</v>
      </c>
    </row>
    <row r="2494" spans="1:4" ht="25.5">
      <c r="A2494" s="625">
        <v>11027</v>
      </c>
      <c r="B2494" s="626" t="s">
        <v>2311</v>
      </c>
      <c r="C2494" s="625" t="s">
        <v>7058</v>
      </c>
      <c r="D2494" s="627">
        <v>10.09</v>
      </c>
    </row>
    <row r="2495" spans="1:4" ht="51">
      <c r="A2495" s="625">
        <v>11029</v>
      </c>
      <c r="B2495" s="626" t="s">
        <v>2312</v>
      </c>
      <c r="C2495" s="625" t="s">
        <v>7087</v>
      </c>
      <c r="D2495" s="627">
        <v>1.04</v>
      </c>
    </row>
    <row r="2496" spans="1:4">
      <c r="A2496" s="625">
        <v>11032</v>
      </c>
      <c r="B2496" s="626" t="s">
        <v>2313</v>
      </c>
      <c r="C2496" s="625" t="s">
        <v>7061</v>
      </c>
      <c r="D2496" s="627">
        <v>6.81</v>
      </c>
    </row>
    <row r="2497" spans="1:4" ht="25.5">
      <c r="A2497" s="625">
        <v>11033</v>
      </c>
      <c r="B2497" s="626" t="s">
        <v>2314</v>
      </c>
      <c r="C2497" s="625" t="s">
        <v>7061</v>
      </c>
      <c r="D2497" s="627">
        <v>3.87</v>
      </c>
    </row>
    <row r="2498" spans="1:4" ht="25.5">
      <c r="A2498" s="625">
        <v>11045</v>
      </c>
      <c r="B2498" s="626" t="s">
        <v>2315</v>
      </c>
      <c r="C2498" s="625" t="s">
        <v>7061</v>
      </c>
      <c r="D2498" s="627">
        <v>27.69</v>
      </c>
    </row>
    <row r="2499" spans="1:4" ht="25.5">
      <c r="A2499" s="625">
        <v>11046</v>
      </c>
      <c r="B2499" s="626" t="s">
        <v>2316</v>
      </c>
      <c r="C2499" s="625" t="s">
        <v>7058</v>
      </c>
      <c r="D2499" s="627">
        <v>9.8000000000000007</v>
      </c>
    </row>
    <row r="2500" spans="1:4" ht="25.5">
      <c r="A2500" s="625">
        <v>11047</v>
      </c>
      <c r="B2500" s="626" t="s">
        <v>6242</v>
      </c>
      <c r="C2500" s="625" t="s">
        <v>7058</v>
      </c>
      <c r="D2500" s="627">
        <v>7.4</v>
      </c>
    </row>
    <row r="2501" spans="1:4" ht="25.5">
      <c r="A2501" s="625">
        <v>11049</v>
      </c>
      <c r="B2501" s="626" t="s">
        <v>2317</v>
      </c>
      <c r="C2501" s="625" t="s">
        <v>7058</v>
      </c>
      <c r="D2501" s="627">
        <v>9.1300000000000008</v>
      </c>
    </row>
    <row r="2502" spans="1:4" ht="25.5">
      <c r="A2502" s="625">
        <v>11051</v>
      </c>
      <c r="B2502" s="626" t="s">
        <v>2318</v>
      </c>
      <c r="C2502" s="625" t="s">
        <v>7058</v>
      </c>
      <c r="D2502" s="627">
        <v>9.81</v>
      </c>
    </row>
    <row r="2503" spans="1:4" ht="25.5">
      <c r="A2503" s="625">
        <v>11054</v>
      </c>
      <c r="B2503" s="626" t="s">
        <v>2319</v>
      </c>
      <c r="C2503" s="625" t="s">
        <v>7061</v>
      </c>
      <c r="D2503" s="627">
        <v>0.02</v>
      </c>
    </row>
    <row r="2504" spans="1:4" ht="25.5">
      <c r="A2504" s="625">
        <v>11055</v>
      </c>
      <c r="B2504" s="626" t="s">
        <v>2320</v>
      </c>
      <c r="C2504" s="625" t="s">
        <v>7061</v>
      </c>
      <c r="D2504" s="627">
        <v>0.04</v>
      </c>
    </row>
    <row r="2505" spans="1:4" ht="25.5">
      <c r="A2505" s="625">
        <v>11056</v>
      </c>
      <c r="B2505" s="626" t="s">
        <v>2321</v>
      </c>
      <c r="C2505" s="625" t="s">
        <v>7061</v>
      </c>
      <c r="D2505" s="627">
        <v>0.04</v>
      </c>
    </row>
    <row r="2506" spans="1:4" ht="25.5">
      <c r="A2506" s="625">
        <v>11057</v>
      </c>
      <c r="B2506" s="626" t="s">
        <v>2322</v>
      </c>
      <c r="C2506" s="625" t="s">
        <v>7061</v>
      </c>
      <c r="D2506" s="627">
        <v>0.09</v>
      </c>
    </row>
    <row r="2507" spans="1:4" ht="25.5">
      <c r="A2507" s="625">
        <v>11058</v>
      </c>
      <c r="B2507" s="626" t="s">
        <v>2323</v>
      </c>
      <c r="C2507" s="625" t="s">
        <v>7061</v>
      </c>
      <c r="D2507" s="627">
        <v>0.23</v>
      </c>
    </row>
    <row r="2508" spans="1:4" ht="25.5">
      <c r="A2508" s="625">
        <v>11059</v>
      </c>
      <c r="B2508" s="626" t="s">
        <v>2324</v>
      </c>
      <c r="C2508" s="625" t="s">
        <v>7061</v>
      </c>
      <c r="D2508" s="627">
        <v>0.18</v>
      </c>
    </row>
    <row r="2509" spans="1:4" ht="38.25">
      <c r="A2509" s="625">
        <v>11060</v>
      </c>
      <c r="B2509" s="626" t="s">
        <v>2325</v>
      </c>
      <c r="C2509" s="625" t="s">
        <v>7061</v>
      </c>
      <c r="D2509" s="627">
        <v>22.96</v>
      </c>
    </row>
    <row r="2510" spans="1:4" ht="25.5">
      <c r="A2510" s="625">
        <v>11061</v>
      </c>
      <c r="B2510" s="626" t="s">
        <v>6243</v>
      </c>
      <c r="C2510" s="625" t="s">
        <v>7058</v>
      </c>
      <c r="D2510" s="627">
        <v>6.86</v>
      </c>
    </row>
    <row r="2511" spans="1:4" ht="25.5">
      <c r="A2511" s="625">
        <v>11062</v>
      </c>
      <c r="B2511" s="626" t="s">
        <v>2326</v>
      </c>
      <c r="C2511" s="625" t="s">
        <v>7066</v>
      </c>
      <c r="D2511" s="627">
        <v>44.22</v>
      </c>
    </row>
    <row r="2512" spans="1:4" ht="25.5">
      <c r="A2512" s="625">
        <v>11063</v>
      </c>
      <c r="B2512" s="626" t="s">
        <v>2327</v>
      </c>
      <c r="C2512" s="625" t="s">
        <v>7066</v>
      </c>
      <c r="D2512" s="627">
        <v>42.81</v>
      </c>
    </row>
    <row r="2513" spans="1:4" ht="38.25">
      <c r="A2513" s="625">
        <v>11064</v>
      </c>
      <c r="B2513" s="626" t="s">
        <v>2328</v>
      </c>
      <c r="C2513" s="625" t="s">
        <v>7061</v>
      </c>
      <c r="D2513" s="627">
        <v>12.32</v>
      </c>
    </row>
    <row r="2514" spans="1:4" ht="38.25">
      <c r="A2514" s="625">
        <v>11065</v>
      </c>
      <c r="B2514" s="626" t="s">
        <v>2329</v>
      </c>
      <c r="C2514" s="625" t="s">
        <v>7061</v>
      </c>
      <c r="D2514" s="627">
        <v>11.72</v>
      </c>
    </row>
    <row r="2515" spans="1:4" ht="38.25">
      <c r="A2515" s="625">
        <v>11066</v>
      </c>
      <c r="B2515" s="626" t="s">
        <v>2330</v>
      </c>
      <c r="C2515" s="625" t="s">
        <v>7061</v>
      </c>
      <c r="D2515" s="627">
        <v>10.220000000000001</v>
      </c>
    </row>
    <row r="2516" spans="1:4" ht="38.25">
      <c r="A2516" s="625">
        <v>11067</v>
      </c>
      <c r="B2516" s="626" t="s">
        <v>2331</v>
      </c>
      <c r="C2516" s="625" t="s">
        <v>7061</v>
      </c>
      <c r="D2516" s="627">
        <v>121.14</v>
      </c>
    </row>
    <row r="2517" spans="1:4" ht="38.25">
      <c r="A2517" s="625">
        <v>11068</v>
      </c>
      <c r="B2517" s="626" t="s">
        <v>2332</v>
      </c>
      <c r="C2517" s="625" t="s">
        <v>7061</v>
      </c>
      <c r="D2517" s="627">
        <v>171.1</v>
      </c>
    </row>
    <row r="2518" spans="1:4">
      <c r="A2518" s="625">
        <v>11071</v>
      </c>
      <c r="B2518" s="626" t="s">
        <v>2333</v>
      </c>
      <c r="C2518" s="625" t="s">
        <v>7061</v>
      </c>
      <c r="D2518" s="627">
        <v>8.36</v>
      </c>
    </row>
    <row r="2519" spans="1:4">
      <c r="A2519" s="625">
        <v>11072</v>
      </c>
      <c r="B2519" s="626" t="s">
        <v>2334</v>
      </c>
      <c r="C2519" s="625" t="s">
        <v>7061</v>
      </c>
      <c r="D2519" s="627">
        <v>3.06</v>
      </c>
    </row>
    <row r="2520" spans="1:4">
      <c r="A2520" s="625">
        <v>11073</v>
      </c>
      <c r="B2520" s="626" t="s">
        <v>2335</v>
      </c>
      <c r="C2520" s="625" t="s">
        <v>7061</v>
      </c>
      <c r="D2520" s="627">
        <v>7.01</v>
      </c>
    </row>
    <row r="2521" spans="1:4" ht="38.25">
      <c r="A2521" s="625">
        <v>11075</v>
      </c>
      <c r="B2521" s="626" t="s">
        <v>2336</v>
      </c>
      <c r="C2521" s="625" t="s">
        <v>7059</v>
      </c>
      <c r="D2521" s="627">
        <v>941.56</v>
      </c>
    </row>
    <row r="2522" spans="1:4" ht="38.25">
      <c r="A2522" s="625">
        <v>11076</v>
      </c>
      <c r="B2522" s="626" t="s">
        <v>2337</v>
      </c>
      <c r="C2522" s="625" t="s">
        <v>7059</v>
      </c>
      <c r="D2522" s="627">
        <v>71.87</v>
      </c>
    </row>
    <row r="2523" spans="1:4" ht="38.25">
      <c r="A2523" s="625">
        <v>11079</v>
      </c>
      <c r="B2523" s="626" t="s">
        <v>2338</v>
      </c>
      <c r="C2523" s="625" t="s">
        <v>7059</v>
      </c>
      <c r="D2523" s="627">
        <v>620.04999999999995</v>
      </c>
    </row>
    <row r="2524" spans="1:4" ht="38.25">
      <c r="A2524" s="625">
        <v>11082</v>
      </c>
      <c r="B2524" s="626" t="s">
        <v>2339</v>
      </c>
      <c r="C2524" s="625" t="s">
        <v>7059</v>
      </c>
      <c r="D2524" s="627">
        <v>632.6</v>
      </c>
    </row>
    <row r="2525" spans="1:4" ht="38.25">
      <c r="A2525" s="625">
        <v>11086</v>
      </c>
      <c r="B2525" s="626" t="s">
        <v>2340</v>
      </c>
      <c r="C2525" s="625" t="s">
        <v>7059</v>
      </c>
      <c r="D2525" s="627">
        <v>44.68</v>
      </c>
    </row>
    <row r="2526" spans="1:4" ht="25.5">
      <c r="A2526" s="625">
        <v>11088</v>
      </c>
      <c r="B2526" s="626" t="s">
        <v>2341</v>
      </c>
      <c r="C2526" s="625" t="s">
        <v>7061</v>
      </c>
      <c r="D2526" s="627">
        <v>1.72</v>
      </c>
    </row>
    <row r="2527" spans="1:4" ht="38.25">
      <c r="A2527" s="625">
        <v>11091</v>
      </c>
      <c r="B2527" s="626" t="s">
        <v>2342</v>
      </c>
      <c r="C2527" s="625" t="s">
        <v>7061</v>
      </c>
      <c r="D2527" s="627">
        <v>0.9</v>
      </c>
    </row>
    <row r="2528" spans="1:4" ht="25.5">
      <c r="A2528" s="625">
        <v>11096</v>
      </c>
      <c r="B2528" s="626" t="s">
        <v>2343</v>
      </c>
      <c r="C2528" s="625" t="s">
        <v>7058</v>
      </c>
      <c r="D2528" s="627">
        <v>0.25</v>
      </c>
    </row>
    <row r="2529" spans="1:4" ht="25.5">
      <c r="A2529" s="625">
        <v>11107</v>
      </c>
      <c r="B2529" s="626" t="s">
        <v>2344</v>
      </c>
      <c r="C2529" s="625" t="s">
        <v>7058</v>
      </c>
      <c r="D2529" s="627">
        <v>11.52</v>
      </c>
    </row>
    <row r="2530" spans="1:4" ht="25.5">
      <c r="A2530" s="625">
        <v>11112</v>
      </c>
      <c r="B2530" s="626" t="s">
        <v>2345</v>
      </c>
      <c r="C2530" s="625" t="s">
        <v>7058</v>
      </c>
      <c r="D2530" s="627">
        <v>15.1</v>
      </c>
    </row>
    <row r="2531" spans="1:4" ht="25.5">
      <c r="A2531" s="625">
        <v>11113</v>
      </c>
      <c r="B2531" s="626" t="s">
        <v>2346</v>
      </c>
      <c r="C2531" s="625" t="s">
        <v>7058</v>
      </c>
      <c r="D2531" s="627">
        <v>15.1</v>
      </c>
    </row>
    <row r="2532" spans="1:4" ht="25.5">
      <c r="A2532" s="625">
        <v>11114</v>
      </c>
      <c r="B2532" s="626" t="s">
        <v>2347</v>
      </c>
      <c r="C2532" s="625" t="s">
        <v>7065</v>
      </c>
      <c r="D2532" s="627">
        <v>11.61</v>
      </c>
    </row>
    <row r="2533" spans="1:4" ht="25.5">
      <c r="A2533" s="625">
        <v>11115</v>
      </c>
      <c r="B2533" s="626" t="s">
        <v>2348</v>
      </c>
      <c r="C2533" s="625" t="s">
        <v>7065</v>
      </c>
      <c r="D2533" s="627">
        <v>6.99</v>
      </c>
    </row>
    <row r="2534" spans="1:4" ht="25.5">
      <c r="A2534" s="625">
        <v>11116</v>
      </c>
      <c r="B2534" s="626" t="s">
        <v>2349</v>
      </c>
      <c r="C2534" s="625" t="s">
        <v>7061</v>
      </c>
      <c r="D2534" s="627">
        <v>397.21</v>
      </c>
    </row>
    <row r="2535" spans="1:4" ht="25.5">
      <c r="A2535" s="625">
        <v>11122</v>
      </c>
      <c r="B2535" s="626" t="s">
        <v>2350</v>
      </c>
      <c r="C2535" s="625" t="s">
        <v>7058</v>
      </c>
      <c r="D2535" s="627">
        <v>15.1</v>
      </c>
    </row>
    <row r="2536" spans="1:4" ht="25.5">
      <c r="A2536" s="625">
        <v>11123</v>
      </c>
      <c r="B2536" s="626" t="s">
        <v>2351</v>
      </c>
      <c r="C2536" s="625" t="s">
        <v>7058</v>
      </c>
      <c r="D2536" s="627">
        <v>15.1</v>
      </c>
    </row>
    <row r="2537" spans="1:4" ht="25.5">
      <c r="A2537" s="625">
        <v>11125</v>
      </c>
      <c r="B2537" s="626" t="s">
        <v>2352</v>
      </c>
      <c r="C2537" s="625" t="s">
        <v>7058</v>
      </c>
      <c r="D2537" s="627">
        <v>15.1</v>
      </c>
    </row>
    <row r="2538" spans="1:4" ht="38.25">
      <c r="A2538" s="625">
        <v>11130</v>
      </c>
      <c r="B2538" s="626" t="s">
        <v>2353</v>
      </c>
      <c r="C2538" s="625" t="s">
        <v>7066</v>
      </c>
      <c r="D2538" s="627">
        <v>18.350000000000001</v>
      </c>
    </row>
    <row r="2539" spans="1:4" ht="38.25">
      <c r="A2539" s="625">
        <v>11131</v>
      </c>
      <c r="B2539" s="626" t="s">
        <v>2354</v>
      </c>
      <c r="C2539" s="625" t="s">
        <v>7066</v>
      </c>
      <c r="D2539" s="627">
        <v>36.44</v>
      </c>
    </row>
    <row r="2540" spans="1:4" ht="38.25">
      <c r="A2540" s="625">
        <v>11132</v>
      </c>
      <c r="B2540" s="626" t="s">
        <v>2355</v>
      </c>
      <c r="C2540" s="625" t="s">
        <v>7066</v>
      </c>
      <c r="D2540" s="627">
        <v>43.09</v>
      </c>
    </row>
    <row r="2541" spans="1:4" ht="25.5">
      <c r="A2541" s="625">
        <v>11134</v>
      </c>
      <c r="B2541" s="626" t="s">
        <v>2356</v>
      </c>
      <c r="C2541" s="625" t="s">
        <v>7066</v>
      </c>
      <c r="D2541" s="627">
        <v>24.71</v>
      </c>
    </row>
    <row r="2542" spans="1:4" ht="25.5">
      <c r="A2542" s="625">
        <v>11135</v>
      </c>
      <c r="B2542" s="626" t="s">
        <v>2357</v>
      </c>
      <c r="C2542" s="625" t="s">
        <v>7066</v>
      </c>
      <c r="D2542" s="627">
        <v>30.12</v>
      </c>
    </row>
    <row r="2543" spans="1:4" ht="25.5">
      <c r="A2543" s="625">
        <v>11136</v>
      </c>
      <c r="B2543" s="626" t="s">
        <v>2358</v>
      </c>
      <c r="C2543" s="625" t="s">
        <v>7066</v>
      </c>
      <c r="D2543" s="627">
        <v>32.58</v>
      </c>
    </row>
    <row r="2544" spans="1:4" ht="25.5">
      <c r="A2544" s="625">
        <v>11137</v>
      </c>
      <c r="B2544" s="626" t="s">
        <v>2359</v>
      </c>
      <c r="C2544" s="625" t="s">
        <v>7066</v>
      </c>
      <c r="D2544" s="627">
        <v>46.25</v>
      </c>
    </row>
    <row r="2545" spans="1:4">
      <c r="A2545" s="625">
        <v>11138</v>
      </c>
      <c r="B2545" s="626" t="s">
        <v>2360</v>
      </c>
      <c r="C2545" s="625" t="s">
        <v>7060</v>
      </c>
      <c r="D2545" s="627">
        <v>2.34</v>
      </c>
    </row>
    <row r="2546" spans="1:4" ht="51">
      <c r="A2546" s="625">
        <v>11145</v>
      </c>
      <c r="B2546" s="626" t="s">
        <v>2361</v>
      </c>
      <c r="C2546" s="625" t="s">
        <v>7059</v>
      </c>
      <c r="D2546" s="627">
        <v>368.21</v>
      </c>
    </row>
    <row r="2547" spans="1:4" ht="38.25">
      <c r="A2547" s="625">
        <v>11146</v>
      </c>
      <c r="B2547" s="626" t="s">
        <v>2362</v>
      </c>
      <c r="C2547" s="625" t="s">
        <v>7059</v>
      </c>
      <c r="D2547" s="627">
        <v>312.63</v>
      </c>
    </row>
    <row r="2548" spans="1:4" ht="38.25">
      <c r="A2548" s="625">
        <v>11147</v>
      </c>
      <c r="B2548" s="626" t="s">
        <v>2363</v>
      </c>
      <c r="C2548" s="625" t="s">
        <v>7059</v>
      </c>
      <c r="D2548" s="627">
        <v>324.20999999999998</v>
      </c>
    </row>
    <row r="2549" spans="1:4">
      <c r="A2549" s="625">
        <v>11149</v>
      </c>
      <c r="B2549" s="626" t="s">
        <v>2364</v>
      </c>
      <c r="C2549" s="625" t="s">
        <v>7122</v>
      </c>
      <c r="D2549" s="627">
        <v>155.05000000000001</v>
      </c>
    </row>
    <row r="2550" spans="1:4" ht="38.25">
      <c r="A2550" s="625">
        <v>11154</v>
      </c>
      <c r="B2550" s="626" t="s">
        <v>2365</v>
      </c>
      <c r="C2550" s="625" t="s">
        <v>7061</v>
      </c>
      <c r="D2550" s="627">
        <v>753.24</v>
      </c>
    </row>
    <row r="2551" spans="1:4">
      <c r="A2551" s="625">
        <v>11157</v>
      </c>
      <c r="B2551" s="626" t="s">
        <v>2366</v>
      </c>
      <c r="C2551" s="625" t="s">
        <v>7122</v>
      </c>
      <c r="D2551" s="627">
        <v>125.57</v>
      </c>
    </row>
    <row r="2552" spans="1:4">
      <c r="A2552" s="625">
        <v>11161</v>
      </c>
      <c r="B2552" s="626" t="s">
        <v>2367</v>
      </c>
      <c r="C2552" s="625" t="s">
        <v>7058</v>
      </c>
      <c r="D2552" s="627">
        <v>0.93</v>
      </c>
    </row>
    <row r="2553" spans="1:4">
      <c r="A2553" s="625">
        <v>11162</v>
      </c>
      <c r="B2553" s="626" t="s">
        <v>2368</v>
      </c>
      <c r="C2553" s="625" t="s">
        <v>7061</v>
      </c>
      <c r="D2553" s="627">
        <v>1.19</v>
      </c>
    </row>
    <row r="2554" spans="1:4" ht="25.5">
      <c r="A2554" s="625">
        <v>11174</v>
      </c>
      <c r="B2554" s="626" t="s">
        <v>2369</v>
      </c>
      <c r="C2554" s="625" t="s">
        <v>7123</v>
      </c>
      <c r="D2554" s="627">
        <v>440.23</v>
      </c>
    </row>
    <row r="2555" spans="1:4" ht="38.25">
      <c r="A2555" s="625">
        <v>11183</v>
      </c>
      <c r="B2555" s="626" t="s">
        <v>2370</v>
      </c>
      <c r="C2555" s="625" t="s">
        <v>7061</v>
      </c>
      <c r="D2555" s="627">
        <v>236.91</v>
      </c>
    </row>
    <row r="2556" spans="1:4" ht="25.5">
      <c r="A2556" s="625">
        <v>11185</v>
      </c>
      <c r="B2556" s="626" t="s">
        <v>2371</v>
      </c>
      <c r="C2556" s="625" t="s">
        <v>7066</v>
      </c>
      <c r="D2556" s="627">
        <v>279.02999999999997</v>
      </c>
    </row>
    <row r="2557" spans="1:4">
      <c r="A2557" s="625">
        <v>11186</v>
      </c>
      <c r="B2557" s="626" t="s">
        <v>2372</v>
      </c>
      <c r="C2557" s="625" t="s">
        <v>7066</v>
      </c>
      <c r="D2557" s="627">
        <v>309.63</v>
      </c>
    </row>
    <row r="2558" spans="1:4">
      <c r="A2558" s="625">
        <v>11188</v>
      </c>
      <c r="B2558" s="626" t="s">
        <v>2373</v>
      </c>
      <c r="C2558" s="625" t="s">
        <v>7066</v>
      </c>
      <c r="D2558" s="627">
        <v>144.01</v>
      </c>
    </row>
    <row r="2559" spans="1:4">
      <c r="A2559" s="625">
        <v>11189</v>
      </c>
      <c r="B2559" s="626" t="s">
        <v>2374</v>
      </c>
      <c r="C2559" s="625" t="s">
        <v>7066</v>
      </c>
      <c r="D2559" s="627">
        <v>216.02</v>
      </c>
    </row>
    <row r="2560" spans="1:4" ht="25.5">
      <c r="A2560" s="625">
        <v>11190</v>
      </c>
      <c r="B2560" s="626" t="s">
        <v>2375</v>
      </c>
      <c r="C2560" s="625" t="s">
        <v>7061</v>
      </c>
      <c r="D2560" s="627">
        <v>109.9</v>
      </c>
    </row>
    <row r="2561" spans="1:4" ht="25.5">
      <c r="A2561" s="625">
        <v>11192</v>
      </c>
      <c r="B2561" s="626" t="s">
        <v>2376</v>
      </c>
      <c r="C2561" s="625" t="s">
        <v>7061</v>
      </c>
      <c r="D2561" s="627">
        <v>202.21</v>
      </c>
    </row>
    <row r="2562" spans="1:4" ht="51">
      <c r="A2562" s="625">
        <v>11193</v>
      </c>
      <c r="B2562" s="626" t="s">
        <v>2377</v>
      </c>
      <c r="C2562" s="625" t="s">
        <v>7066</v>
      </c>
      <c r="D2562" s="627">
        <v>428.87</v>
      </c>
    </row>
    <row r="2563" spans="1:4" ht="38.25">
      <c r="A2563" s="625">
        <v>11194</v>
      </c>
      <c r="B2563" s="626" t="s">
        <v>2378</v>
      </c>
      <c r="C2563" s="625" t="s">
        <v>7066</v>
      </c>
      <c r="D2563" s="627">
        <v>386.14</v>
      </c>
    </row>
    <row r="2564" spans="1:4" ht="63.75">
      <c r="A2564" s="625">
        <v>11197</v>
      </c>
      <c r="B2564" s="626" t="s">
        <v>2379</v>
      </c>
      <c r="C2564" s="625" t="s">
        <v>7061</v>
      </c>
      <c r="D2564" s="627">
        <v>587.34</v>
      </c>
    </row>
    <row r="2565" spans="1:4" ht="51">
      <c r="A2565" s="625">
        <v>11199</v>
      </c>
      <c r="B2565" s="626" t="s">
        <v>2380</v>
      </c>
      <c r="C2565" s="625" t="s">
        <v>7061</v>
      </c>
      <c r="D2565" s="627">
        <v>606.95000000000005</v>
      </c>
    </row>
    <row r="2566" spans="1:4" ht="51">
      <c r="A2566" s="625">
        <v>11227</v>
      </c>
      <c r="B2566" s="626" t="s">
        <v>2381</v>
      </c>
      <c r="C2566" s="625" t="s">
        <v>7061</v>
      </c>
      <c r="D2566" s="627">
        <v>448.01</v>
      </c>
    </row>
    <row r="2567" spans="1:4" ht="25.5">
      <c r="A2567" s="625">
        <v>11231</v>
      </c>
      <c r="B2567" s="626" t="s">
        <v>2376</v>
      </c>
      <c r="C2567" s="625" t="s">
        <v>7066</v>
      </c>
      <c r="D2567" s="627">
        <v>315.95</v>
      </c>
    </row>
    <row r="2568" spans="1:4" ht="25.5">
      <c r="A2568" s="625">
        <v>11234</v>
      </c>
      <c r="B2568" s="626" t="s">
        <v>2382</v>
      </c>
      <c r="C2568" s="625" t="s">
        <v>7061</v>
      </c>
      <c r="D2568" s="627">
        <v>51.59</v>
      </c>
    </row>
    <row r="2569" spans="1:4" ht="25.5">
      <c r="A2569" s="625">
        <v>11235</v>
      </c>
      <c r="B2569" s="626" t="s">
        <v>2383</v>
      </c>
      <c r="C2569" s="625" t="s">
        <v>7061</v>
      </c>
      <c r="D2569" s="627">
        <v>119.06</v>
      </c>
    </row>
    <row r="2570" spans="1:4" ht="25.5">
      <c r="A2570" s="625">
        <v>11236</v>
      </c>
      <c r="B2570" s="626" t="s">
        <v>2384</v>
      </c>
      <c r="C2570" s="625" t="s">
        <v>7061</v>
      </c>
      <c r="D2570" s="627">
        <v>151.31</v>
      </c>
    </row>
    <row r="2571" spans="1:4" ht="25.5">
      <c r="A2571" s="625">
        <v>11241</v>
      </c>
      <c r="B2571" s="626" t="s">
        <v>2385</v>
      </c>
      <c r="C2571" s="625" t="s">
        <v>7061</v>
      </c>
      <c r="D2571" s="627">
        <v>138.91</v>
      </c>
    </row>
    <row r="2572" spans="1:4" ht="25.5">
      <c r="A2572" s="625">
        <v>11244</v>
      </c>
      <c r="B2572" s="626" t="s">
        <v>2386</v>
      </c>
      <c r="C2572" s="625" t="s">
        <v>7061</v>
      </c>
      <c r="D2572" s="627">
        <v>156.03</v>
      </c>
    </row>
    <row r="2573" spans="1:4" ht="38.25">
      <c r="A2573" s="625">
        <v>11245</v>
      </c>
      <c r="B2573" s="626" t="s">
        <v>2387</v>
      </c>
      <c r="C2573" s="625" t="s">
        <v>7061</v>
      </c>
      <c r="D2573" s="627">
        <v>215.81</v>
      </c>
    </row>
    <row r="2574" spans="1:4" ht="38.25">
      <c r="A2574" s="625">
        <v>11247</v>
      </c>
      <c r="B2574" s="626" t="s">
        <v>2388</v>
      </c>
      <c r="C2574" s="625" t="s">
        <v>7061</v>
      </c>
      <c r="D2574" s="627">
        <v>917.22</v>
      </c>
    </row>
    <row r="2575" spans="1:4" ht="38.25">
      <c r="A2575" s="625">
        <v>11249</v>
      </c>
      <c r="B2575" s="626" t="s">
        <v>2389</v>
      </c>
      <c r="C2575" s="625" t="s">
        <v>7061</v>
      </c>
      <c r="D2575" s="628">
        <v>2998.06</v>
      </c>
    </row>
    <row r="2576" spans="1:4" ht="38.25">
      <c r="A2576" s="625">
        <v>11250</v>
      </c>
      <c r="B2576" s="626" t="s">
        <v>2390</v>
      </c>
      <c r="C2576" s="625" t="s">
        <v>7061</v>
      </c>
      <c r="D2576" s="627">
        <v>46.84</v>
      </c>
    </row>
    <row r="2577" spans="1:4" ht="38.25">
      <c r="A2577" s="625">
        <v>11251</v>
      </c>
      <c r="B2577" s="626" t="s">
        <v>2391</v>
      </c>
      <c r="C2577" s="625" t="s">
        <v>7061</v>
      </c>
      <c r="D2577" s="627">
        <v>98.56</v>
      </c>
    </row>
    <row r="2578" spans="1:4" ht="38.25">
      <c r="A2578" s="625">
        <v>11253</v>
      </c>
      <c r="B2578" s="626" t="s">
        <v>2392</v>
      </c>
      <c r="C2578" s="625" t="s">
        <v>7061</v>
      </c>
      <c r="D2578" s="627">
        <v>193.83</v>
      </c>
    </row>
    <row r="2579" spans="1:4" ht="38.25">
      <c r="A2579" s="625">
        <v>11254</v>
      </c>
      <c r="B2579" s="626" t="s">
        <v>2393</v>
      </c>
      <c r="C2579" s="625" t="s">
        <v>7061</v>
      </c>
      <c r="D2579" s="627">
        <v>208.24</v>
      </c>
    </row>
    <row r="2580" spans="1:4" ht="38.25">
      <c r="A2580" s="625">
        <v>11255</v>
      </c>
      <c r="B2580" s="626" t="s">
        <v>2394</v>
      </c>
      <c r="C2580" s="625" t="s">
        <v>7061</v>
      </c>
      <c r="D2580" s="627">
        <v>315.39</v>
      </c>
    </row>
    <row r="2581" spans="1:4" ht="38.25">
      <c r="A2581" s="625">
        <v>11256</v>
      </c>
      <c r="B2581" s="626" t="s">
        <v>2395</v>
      </c>
      <c r="C2581" s="625" t="s">
        <v>7061</v>
      </c>
      <c r="D2581" s="627">
        <v>360.91</v>
      </c>
    </row>
    <row r="2582" spans="1:4" ht="38.25">
      <c r="A2582" s="625">
        <v>11267</v>
      </c>
      <c r="B2582" s="626" t="s">
        <v>2396</v>
      </c>
      <c r="C2582" s="625" t="s">
        <v>7061</v>
      </c>
      <c r="D2582" s="627">
        <v>5.26</v>
      </c>
    </row>
    <row r="2583" spans="1:4" ht="25.5">
      <c r="A2583" s="625">
        <v>11270</v>
      </c>
      <c r="B2583" s="626" t="s">
        <v>2397</v>
      </c>
      <c r="C2583" s="625" t="s">
        <v>7061</v>
      </c>
      <c r="D2583" s="627">
        <v>1.1399999999999999</v>
      </c>
    </row>
    <row r="2584" spans="1:4" ht="38.25">
      <c r="A2584" s="625">
        <v>11272</v>
      </c>
      <c r="B2584" s="626" t="s">
        <v>2398</v>
      </c>
      <c r="C2584" s="625" t="s">
        <v>7061</v>
      </c>
      <c r="D2584" s="627">
        <v>3.71</v>
      </c>
    </row>
    <row r="2585" spans="1:4" ht="38.25">
      <c r="A2585" s="625">
        <v>11273</v>
      </c>
      <c r="B2585" s="626" t="s">
        <v>2399</v>
      </c>
      <c r="C2585" s="625" t="s">
        <v>7061</v>
      </c>
      <c r="D2585" s="627">
        <v>6.15</v>
      </c>
    </row>
    <row r="2586" spans="1:4" ht="38.25">
      <c r="A2586" s="625">
        <v>11274</v>
      </c>
      <c r="B2586" s="626" t="s">
        <v>2400</v>
      </c>
      <c r="C2586" s="625" t="s">
        <v>7061</v>
      </c>
      <c r="D2586" s="627">
        <v>1.1299999999999999</v>
      </c>
    </row>
    <row r="2587" spans="1:4" ht="38.25">
      <c r="A2587" s="625">
        <v>11275</v>
      </c>
      <c r="B2587" s="626" t="s">
        <v>2401</v>
      </c>
      <c r="C2587" s="625" t="s">
        <v>7061</v>
      </c>
      <c r="D2587" s="627">
        <v>1.49</v>
      </c>
    </row>
    <row r="2588" spans="1:4" ht="51">
      <c r="A2588" s="625">
        <v>11280</v>
      </c>
      <c r="B2588" s="626" t="s">
        <v>2402</v>
      </c>
      <c r="C2588" s="625" t="s">
        <v>7061</v>
      </c>
      <c r="D2588" s="628">
        <v>11559.34</v>
      </c>
    </row>
    <row r="2589" spans="1:4" ht="89.25">
      <c r="A2589" s="625">
        <v>11281</v>
      </c>
      <c r="B2589" s="626" t="s">
        <v>7253</v>
      </c>
      <c r="C2589" s="625" t="s">
        <v>7061</v>
      </c>
      <c r="D2589" s="628">
        <v>12400</v>
      </c>
    </row>
    <row r="2590" spans="1:4" ht="25.5">
      <c r="A2590" s="625">
        <v>11289</v>
      </c>
      <c r="B2590" s="626" t="s">
        <v>2403</v>
      </c>
      <c r="C2590" s="625" t="s">
        <v>7061</v>
      </c>
      <c r="D2590" s="627">
        <v>55.56</v>
      </c>
    </row>
    <row r="2591" spans="1:4" ht="25.5">
      <c r="A2591" s="625">
        <v>11292</v>
      </c>
      <c r="B2591" s="626" t="s">
        <v>2404</v>
      </c>
      <c r="C2591" s="625" t="s">
        <v>7061</v>
      </c>
      <c r="D2591" s="627">
        <v>197.45</v>
      </c>
    </row>
    <row r="2592" spans="1:4" ht="38.25">
      <c r="A2592" s="625">
        <v>11293</v>
      </c>
      <c r="B2592" s="626" t="s">
        <v>2405</v>
      </c>
      <c r="C2592" s="625" t="s">
        <v>7061</v>
      </c>
      <c r="D2592" s="627">
        <v>218.29</v>
      </c>
    </row>
    <row r="2593" spans="1:4" ht="38.25">
      <c r="A2593" s="625">
        <v>11296</v>
      </c>
      <c r="B2593" s="626" t="s">
        <v>2406</v>
      </c>
      <c r="C2593" s="625" t="s">
        <v>7061</v>
      </c>
      <c r="D2593" s="628">
        <v>1349.95</v>
      </c>
    </row>
    <row r="2594" spans="1:4" ht="25.5">
      <c r="A2594" s="625">
        <v>11299</v>
      </c>
      <c r="B2594" s="626" t="s">
        <v>2407</v>
      </c>
      <c r="C2594" s="625" t="s">
        <v>7061</v>
      </c>
      <c r="D2594" s="627">
        <v>456.93</v>
      </c>
    </row>
    <row r="2595" spans="1:4" ht="38.25">
      <c r="A2595" s="625">
        <v>11301</v>
      </c>
      <c r="B2595" s="626" t="s">
        <v>2408</v>
      </c>
      <c r="C2595" s="625" t="s">
        <v>7061</v>
      </c>
      <c r="D2595" s="627">
        <v>352.24</v>
      </c>
    </row>
    <row r="2596" spans="1:4" ht="38.25">
      <c r="A2596" s="625">
        <v>11315</v>
      </c>
      <c r="B2596" s="626" t="s">
        <v>2409</v>
      </c>
      <c r="C2596" s="625" t="s">
        <v>7061</v>
      </c>
      <c r="D2596" s="627">
        <v>84.34</v>
      </c>
    </row>
    <row r="2597" spans="1:4" ht="38.25">
      <c r="A2597" s="625">
        <v>11316</v>
      </c>
      <c r="B2597" s="626" t="s">
        <v>2410</v>
      </c>
      <c r="C2597" s="625" t="s">
        <v>7061</v>
      </c>
      <c r="D2597" s="627">
        <v>277.82</v>
      </c>
    </row>
    <row r="2598" spans="1:4" ht="25.5">
      <c r="A2598" s="625">
        <v>11321</v>
      </c>
      <c r="B2598" s="626" t="s">
        <v>2411</v>
      </c>
      <c r="C2598" s="625" t="s">
        <v>7061</v>
      </c>
      <c r="D2598" s="627">
        <v>18.309999999999999</v>
      </c>
    </row>
    <row r="2599" spans="1:4" ht="25.5">
      <c r="A2599" s="625">
        <v>11323</v>
      </c>
      <c r="B2599" s="626" t="s">
        <v>2412</v>
      </c>
      <c r="C2599" s="625" t="s">
        <v>7061</v>
      </c>
      <c r="D2599" s="627">
        <v>21.88</v>
      </c>
    </row>
    <row r="2600" spans="1:4" ht="38.25">
      <c r="A2600" s="625">
        <v>11359</v>
      </c>
      <c r="B2600" s="626" t="s">
        <v>2413</v>
      </c>
      <c r="C2600" s="625" t="s">
        <v>7061</v>
      </c>
      <c r="D2600" s="627">
        <v>836.69</v>
      </c>
    </row>
    <row r="2601" spans="1:4" ht="51">
      <c r="A2601" s="625">
        <v>11364</v>
      </c>
      <c r="B2601" s="626" t="s">
        <v>2414</v>
      </c>
      <c r="C2601" s="625" t="s">
        <v>7061</v>
      </c>
      <c r="D2601" s="627">
        <v>111.49</v>
      </c>
    </row>
    <row r="2602" spans="1:4" ht="51">
      <c r="A2602" s="625">
        <v>11365</v>
      </c>
      <c r="B2602" s="626" t="s">
        <v>2415</v>
      </c>
      <c r="C2602" s="625" t="s">
        <v>7061</v>
      </c>
      <c r="D2602" s="627">
        <v>120.07</v>
      </c>
    </row>
    <row r="2603" spans="1:4" ht="51">
      <c r="A2603" s="625">
        <v>11366</v>
      </c>
      <c r="B2603" s="626" t="s">
        <v>2416</v>
      </c>
      <c r="C2603" s="625" t="s">
        <v>7061</v>
      </c>
      <c r="D2603" s="627">
        <v>127.07</v>
      </c>
    </row>
    <row r="2604" spans="1:4" ht="51">
      <c r="A2604" s="625">
        <v>11367</v>
      </c>
      <c r="B2604" s="626" t="s">
        <v>2417</v>
      </c>
      <c r="C2604" s="625" t="s">
        <v>7066</v>
      </c>
      <c r="D2604" s="627">
        <v>97.88</v>
      </c>
    </row>
    <row r="2605" spans="1:4" ht="25.5">
      <c r="A2605" s="625">
        <v>11378</v>
      </c>
      <c r="B2605" s="626" t="s">
        <v>2418</v>
      </c>
      <c r="C2605" s="625" t="s">
        <v>7061</v>
      </c>
      <c r="D2605" s="627">
        <v>69.760000000000005</v>
      </c>
    </row>
    <row r="2606" spans="1:4" ht="25.5">
      <c r="A2606" s="625">
        <v>11379</v>
      </c>
      <c r="B2606" s="626" t="s">
        <v>2419</v>
      </c>
      <c r="C2606" s="625" t="s">
        <v>7061</v>
      </c>
      <c r="D2606" s="627">
        <v>76.19</v>
      </c>
    </row>
    <row r="2607" spans="1:4">
      <c r="A2607" s="625">
        <v>11427</v>
      </c>
      <c r="B2607" s="626" t="s">
        <v>2420</v>
      </c>
      <c r="C2607" s="625" t="s">
        <v>7058</v>
      </c>
      <c r="D2607" s="627">
        <v>61.79</v>
      </c>
    </row>
    <row r="2608" spans="1:4" ht="38.25">
      <c r="A2608" s="625">
        <v>11447</v>
      </c>
      <c r="B2608" s="626" t="s">
        <v>2421</v>
      </c>
      <c r="C2608" s="625" t="s">
        <v>7061</v>
      </c>
      <c r="D2608" s="627">
        <v>15.29</v>
      </c>
    </row>
    <row r="2609" spans="1:4" ht="25.5">
      <c r="A2609" s="625">
        <v>11449</v>
      </c>
      <c r="B2609" s="626" t="s">
        <v>2422</v>
      </c>
      <c r="C2609" s="625" t="s">
        <v>7061</v>
      </c>
      <c r="D2609" s="627">
        <v>41.69</v>
      </c>
    </row>
    <row r="2610" spans="1:4" ht="25.5">
      <c r="A2610" s="625">
        <v>11451</v>
      </c>
      <c r="B2610" s="626" t="s">
        <v>2423</v>
      </c>
      <c r="C2610" s="625" t="s">
        <v>7061</v>
      </c>
      <c r="D2610" s="627">
        <v>41</v>
      </c>
    </row>
    <row r="2611" spans="1:4" ht="25.5">
      <c r="A2611" s="625">
        <v>11455</v>
      </c>
      <c r="B2611" s="626" t="s">
        <v>2424</v>
      </c>
      <c r="C2611" s="625" t="s">
        <v>7061</v>
      </c>
      <c r="D2611" s="627">
        <v>8.32</v>
      </c>
    </row>
    <row r="2612" spans="1:4" ht="38.25">
      <c r="A2612" s="625">
        <v>11456</v>
      </c>
      <c r="B2612" s="626" t="s">
        <v>2425</v>
      </c>
      <c r="C2612" s="625" t="s">
        <v>7061</v>
      </c>
      <c r="D2612" s="627">
        <v>11.61</v>
      </c>
    </row>
    <row r="2613" spans="1:4" ht="25.5">
      <c r="A2613" s="625">
        <v>11457</v>
      </c>
      <c r="B2613" s="626" t="s">
        <v>2426</v>
      </c>
      <c r="C2613" s="625" t="s">
        <v>7061</v>
      </c>
      <c r="D2613" s="627">
        <v>24.45</v>
      </c>
    </row>
    <row r="2614" spans="1:4" ht="38.25">
      <c r="A2614" s="625">
        <v>11458</v>
      </c>
      <c r="B2614" s="626" t="s">
        <v>2427</v>
      </c>
      <c r="C2614" s="625" t="s">
        <v>7061</v>
      </c>
      <c r="D2614" s="627">
        <v>18.59</v>
      </c>
    </row>
    <row r="2615" spans="1:4" ht="51">
      <c r="A2615" s="625">
        <v>11461</v>
      </c>
      <c r="B2615" s="626" t="s">
        <v>2428</v>
      </c>
      <c r="C2615" s="625" t="s">
        <v>7061</v>
      </c>
      <c r="D2615" s="627">
        <v>4.71</v>
      </c>
    </row>
    <row r="2616" spans="1:4" ht="25.5">
      <c r="A2616" s="625">
        <v>11462</v>
      </c>
      <c r="B2616" s="626" t="s">
        <v>2429</v>
      </c>
      <c r="C2616" s="625" t="s">
        <v>7133</v>
      </c>
      <c r="D2616" s="627">
        <v>13.63</v>
      </c>
    </row>
    <row r="2617" spans="1:4" ht="51">
      <c r="A2617" s="625">
        <v>11467</v>
      </c>
      <c r="B2617" s="626" t="s">
        <v>2430</v>
      </c>
      <c r="C2617" s="625" t="s">
        <v>7061</v>
      </c>
      <c r="D2617" s="627">
        <v>13.54</v>
      </c>
    </row>
    <row r="2618" spans="1:4" ht="51">
      <c r="A2618" s="625">
        <v>11468</v>
      </c>
      <c r="B2618" s="626" t="s">
        <v>2431</v>
      </c>
      <c r="C2618" s="625" t="s">
        <v>7061</v>
      </c>
      <c r="D2618" s="627">
        <v>8.4700000000000006</v>
      </c>
    </row>
    <row r="2619" spans="1:4" ht="51">
      <c r="A2619" s="625">
        <v>11469</v>
      </c>
      <c r="B2619" s="626" t="s">
        <v>2432</v>
      </c>
      <c r="C2619" s="625" t="s">
        <v>7061</v>
      </c>
      <c r="D2619" s="627">
        <v>10.119999999999999</v>
      </c>
    </row>
    <row r="2620" spans="1:4" ht="38.25">
      <c r="A2620" s="625">
        <v>11470</v>
      </c>
      <c r="B2620" s="626" t="s">
        <v>2433</v>
      </c>
      <c r="C2620" s="625" t="s">
        <v>7061</v>
      </c>
      <c r="D2620" s="627">
        <v>19.23</v>
      </c>
    </row>
    <row r="2621" spans="1:4" ht="51">
      <c r="A2621" s="625">
        <v>11474</v>
      </c>
      <c r="B2621" s="626" t="s">
        <v>2434</v>
      </c>
      <c r="C2621" s="625" t="s">
        <v>7061</v>
      </c>
      <c r="D2621" s="627">
        <v>29.36</v>
      </c>
    </row>
    <row r="2622" spans="1:4" ht="51">
      <c r="A2622" s="625">
        <v>11476</v>
      </c>
      <c r="B2622" s="626" t="s">
        <v>2435</v>
      </c>
      <c r="C2622" s="625" t="s">
        <v>7061</v>
      </c>
      <c r="D2622" s="627">
        <v>24.04</v>
      </c>
    </row>
    <row r="2623" spans="1:4" ht="51">
      <c r="A2623" s="625">
        <v>11477</v>
      </c>
      <c r="B2623" s="626" t="s">
        <v>2436</v>
      </c>
      <c r="C2623" s="625" t="s">
        <v>7087</v>
      </c>
      <c r="D2623" s="627">
        <v>46</v>
      </c>
    </row>
    <row r="2624" spans="1:4" ht="51">
      <c r="A2624" s="625">
        <v>11478</v>
      </c>
      <c r="B2624" s="626" t="s">
        <v>2437</v>
      </c>
      <c r="C2624" s="625" t="s">
        <v>7061</v>
      </c>
      <c r="D2624" s="627">
        <v>40.119999999999997</v>
      </c>
    </row>
    <row r="2625" spans="1:4" ht="51">
      <c r="A2625" s="625">
        <v>11479</v>
      </c>
      <c r="B2625" s="626" t="s">
        <v>6925</v>
      </c>
      <c r="C2625" s="625" t="s">
        <v>7061</v>
      </c>
      <c r="D2625" s="627">
        <v>22.87</v>
      </c>
    </row>
    <row r="2626" spans="1:4" ht="51">
      <c r="A2626" s="625">
        <v>11480</v>
      </c>
      <c r="B2626" s="626" t="s">
        <v>2438</v>
      </c>
      <c r="C2626" s="625" t="s">
        <v>7087</v>
      </c>
      <c r="D2626" s="627">
        <v>48.01</v>
      </c>
    </row>
    <row r="2627" spans="1:4" ht="51">
      <c r="A2627" s="625">
        <v>11481</v>
      </c>
      <c r="B2627" s="626" t="s">
        <v>2439</v>
      </c>
      <c r="C2627" s="625" t="s">
        <v>7061</v>
      </c>
      <c r="D2627" s="627">
        <v>15.12</v>
      </c>
    </row>
    <row r="2628" spans="1:4" ht="51">
      <c r="A2628" s="625">
        <v>11482</v>
      </c>
      <c r="B2628" s="626" t="s">
        <v>2440</v>
      </c>
      <c r="C2628" s="625" t="s">
        <v>7087</v>
      </c>
      <c r="D2628" s="627">
        <v>43.61</v>
      </c>
    </row>
    <row r="2629" spans="1:4" ht="51">
      <c r="A2629" s="625">
        <v>11484</v>
      </c>
      <c r="B2629" s="626" t="s">
        <v>2441</v>
      </c>
      <c r="C2629" s="625" t="s">
        <v>7061</v>
      </c>
      <c r="D2629" s="627">
        <v>27.7</v>
      </c>
    </row>
    <row r="2630" spans="1:4" ht="25.5">
      <c r="A2630" s="625">
        <v>11493</v>
      </c>
      <c r="B2630" s="626" t="s">
        <v>2442</v>
      </c>
      <c r="C2630" s="625" t="s">
        <v>7061</v>
      </c>
      <c r="D2630" s="627">
        <v>38.56</v>
      </c>
    </row>
    <row r="2631" spans="1:4" ht="25.5">
      <c r="A2631" s="625">
        <v>11499</v>
      </c>
      <c r="B2631" s="626" t="s">
        <v>2443</v>
      </c>
      <c r="C2631" s="625" t="s">
        <v>7061</v>
      </c>
      <c r="D2631" s="628">
        <v>1047.04</v>
      </c>
    </row>
    <row r="2632" spans="1:4" ht="38.25">
      <c r="A2632" s="625">
        <v>11518</v>
      </c>
      <c r="B2632" s="626" t="s">
        <v>2444</v>
      </c>
      <c r="C2632" s="625" t="s">
        <v>7133</v>
      </c>
      <c r="D2632" s="627">
        <v>30.37</v>
      </c>
    </row>
    <row r="2633" spans="1:4" ht="51">
      <c r="A2633" s="625">
        <v>11519</v>
      </c>
      <c r="B2633" s="626" t="s">
        <v>2445</v>
      </c>
      <c r="C2633" s="625" t="s">
        <v>7133</v>
      </c>
      <c r="D2633" s="627">
        <v>26.32</v>
      </c>
    </row>
    <row r="2634" spans="1:4" ht="51">
      <c r="A2634" s="625">
        <v>11520</v>
      </c>
      <c r="B2634" s="626" t="s">
        <v>2446</v>
      </c>
      <c r="C2634" s="625" t="s">
        <v>7133</v>
      </c>
      <c r="D2634" s="627">
        <v>10.43</v>
      </c>
    </row>
    <row r="2635" spans="1:4" ht="63.75">
      <c r="A2635" s="625">
        <v>11522</v>
      </c>
      <c r="B2635" s="626" t="s">
        <v>2447</v>
      </c>
      <c r="C2635" s="625" t="s">
        <v>7061</v>
      </c>
      <c r="D2635" s="627">
        <v>13.37</v>
      </c>
    </row>
    <row r="2636" spans="1:4" ht="63.75">
      <c r="A2636" s="625">
        <v>11523</v>
      </c>
      <c r="B2636" s="626" t="s">
        <v>2448</v>
      </c>
      <c r="C2636" s="625" t="s">
        <v>7061</v>
      </c>
      <c r="D2636" s="627">
        <v>12.51</v>
      </c>
    </row>
    <row r="2637" spans="1:4" ht="51">
      <c r="A2637" s="625">
        <v>11524</v>
      </c>
      <c r="B2637" s="626" t="s">
        <v>2449</v>
      </c>
      <c r="C2637" s="625" t="s">
        <v>7061</v>
      </c>
      <c r="D2637" s="627">
        <v>25.76</v>
      </c>
    </row>
    <row r="2638" spans="1:4" ht="38.25">
      <c r="A2638" s="625">
        <v>11552</v>
      </c>
      <c r="B2638" s="626" t="s">
        <v>2450</v>
      </c>
      <c r="C2638" s="625" t="s">
        <v>7065</v>
      </c>
      <c r="D2638" s="627">
        <v>8.18</v>
      </c>
    </row>
    <row r="2639" spans="1:4" ht="51">
      <c r="A2639" s="625">
        <v>11557</v>
      </c>
      <c r="B2639" s="626" t="s">
        <v>2451</v>
      </c>
      <c r="C2639" s="625" t="s">
        <v>7133</v>
      </c>
      <c r="D2639" s="627">
        <v>27.58</v>
      </c>
    </row>
    <row r="2640" spans="1:4" ht="51">
      <c r="A2640" s="625">
        <v>11558</v>
      </c>
      <c r="B2640" s="626" t="s">
        <v>2452</v>
      </c>
      <c r="C2640" s="625" t="s">
        <v>7133</v>
      </c>
      <c r="D2640" s="627">
        <v>10.89</v>
      </c>
    </row>
    <row r="2641" spans="1:4" ht="38.25">
      <c r="A2641" s="625">
        <v>11559</v>
      </c>
      <c r="B2641" s="626" t="s">
        <v>2453</v>
      </c>
      <c r="C2641" s="625" t="s">
        <v>7061</v>
      </c>
      <c r="D2641" s="627">
        <v>3.76</v>
      </c>
    </row>
    <row r="2642" spans="1:4" ht="25.5">
      <c r="A2642" s="625">
        <v>11560</v>
      </c>
      <c r="B2642" s="626" t="s">
        <v>2454</v>
      </c>
      <c r="C2642" s="625" t="s">
        <v>7061</v>
      </c>
      <c r="D2642" s="627">
        <v>117</v>
      </c>
    </row>
    <row r="2643" spans="1:4" ht="25.5">
      <c r="A2643" s="625">
        <v>11561</v>
      </c>
      <c r="B2643" s="626" t="s">
        <v>2455</v>
      </c>
      <c r="C2643" s="625" t="s">
        <v>7061</v>
      </c>
      <c r="D2643" s="627">
        <v>137.47</v>
      </c>
    </row>
    <row r="2644" spans="1:4" ht="25.5">
      <c r="A2644" s="625">
        <v>11571</v>
      </c>
      <c r="B2644" s="626" t="s">
        <v>2456</v>
      </c>
      <c r="C2644" s="625" t="s">
        <v>7061</v>
      </c>
      <c r="D2644" s="627">
        <v>177.74</v>
      </c>
    </row>
    <row r="2645" spans="1:4" ht="25.5">
      <c r="A2645" s="625">
        <v>11572</v>
      </c>
      <c r="B2645" s="626" t="s">
        <v>2457</v>
      </c>
      <c r="C2645" s="625" t="s">
        <v>7061</v>
      </c>
      <c r="D2645" s="627">
        <v>15.08</v>
      </c>
    </row>
    <row r="2646" spans="1:4" ht="38.25">
      <c r="A2646" s="625">
        <v>11573</v>
      </c>
      <c r="B2646" s="626" t="s">
        <v>2458</v>
      </c>
      <c r="C2646" s="625" t="s">
        <v>7061</v>
      </c>
      <c r="D2646" s="627">
        <v>6.05</v>
      </c>
    </row>
    <row r="2647" spans="1:4" ht="38.25">
      <c r="A2647" s="625">
        <v>11575</v>
      </c>
      <c r="B2647" s="626" t="s">
        <v>2459</v>
      </c>
      <c r="C2647" s="625" t="s">
        <v>7061</v>
      </c>
      <c r="D2647" s="627">
        <v>28.61</v>
      </c>
    </row>
    <row r="2648" spans="1:4" ht="51">
      <c r="A2648" s="625">
        <v>11577</v>
      </c>
      <c r="B2648" s="626" t="s">
        <v>2460</v>
      </c>
      <c r="C2648" s="625" t="s">
        <v>7061</v>
      </c>
      <c r="D2648" s="627">
        <v>8.77</v>
      </c>
    </row>
    <row r="2649" spans="1:4" ht="38.25">
      <c r="A2649" s="625">
        <v>11578</v>
      </c>
      <c r="B2649" s="626" t="s">
        <v>2461</v>
      </c>
      <c r="C2649" s="625" t="s">
        <v>7061</v>
      </c>
      <c r="D2649" s="627">
        <v>9.19</v>
      </c>
    </row>
    <row r="2650" spans="1:4" ht="25.5">
      <c r="A2650" s="625">
        <v>11580</v>
      </c>
      <c r="B2650" s="626" t="s">
        <v>2462</v>
      </c>
      <c r="C2650" s="625" t="s">
        <v>7065</v>
      </c>
      <c r="D2650" s="627">
        <v>10.65</v>
      </c>
    </row>
    <row r="2651" spans="1:4" ht="25.5">
      <c r="A2651" s="625">
        <v>11581</v>
      </c>
      <c r="B2651" s="626" t="s">
        <v>2463</v>
      </c>
      <c r="C2651" s="625" t="s">
        <v>7065</v>
      </c>
      <c r="D2651" s="627">
        <v>23.4</v>
      </c>
    </row>
    <row r="2652" spans="1:4" ht="38.25">
      <c r="A2652" s="625">
        <v>11584</v>
      </c>
      <c r="B2652" s="626" t="s">
        <v>2464</v>
      </c>
      <c r="C2652" s="625" t="s">
        <v>7061</v>
      </c>
      <c r="D2652" s="627">
        <v>78.05</v>
      </c>
    </row>
    <row r="2653" spans="1:4" ht="38.25">
      <c r="A2653" s="625">
        <v>11587</v>
      </c>
      <c r="B2653" s="626" t="s">
        <v>2465</v>
      </c>
      <c r="C2653" s="625" t="s">
        <v>7066</v>
      </c>
      <c r="D2653" s="627">
        <v>43.99</v>
      </c>
    </row>
    <row r="2654" spans="1:4" ht="38.25">
      <c r="A2654" s="625">
        <v>11588</v>
      </c>
      <c r="B2654" s="626" t="s">
        <v>2466</v>
      </c>
      <c r="C2654" s="625" t="s">
        <v>7061</v>
      </c>
      <c r="D2654" s="627">
        <v>949.41</v>
      </c>
    </row>
    <row r="2655" spans="1:4" ht="38.25">
      <c r="A2655" s="625">
        <v>11590</v>
      </c>
      <c r="B2655" s="626" t="s">
        <v>2467</v>
      </c>
      <c r="C2655" s="625" t="s">
        <v>7061</v>
      </c>
      <c r="D2655" s="627">
        <v>964.07</v>
      </c>
    </row>
    <row r="2656" spans="1:4" ht="38.25">
      <c r="A2656" s="625">
        <v>11591</v>
      </c>
      <c r="B2656" s="626" t="s">
        <v>2468</v>
      </c>
      <c r="C2656" s="625" t="s">
        <v>7061</v>
      </c>
      <c r="D2656" s="627">
        <v>925.11</v>
      </c>
    </row>
    <row r="2657" spans="1:4" ht="38.25">
      <c r="A2657" s="625">
        <v>11592</v>
      </c>
      <c r="B2657" s="626" t="s">
        <v>2469</v>
      </c>
      <c r="C2657" s="625" t="s">
        <v>7061</v>
      </c>
      <c r="D2657" s="627">
        <v>403.5</v>
      </c>
    </row>
    <row r="2658" spans="1:4" ht="38.25">
      <c r="A2658" s="625">
        <v>11593</v>
      </c>
      <c r="B2658" s="626" t="s">
        <v>2470</v>
      </c>
      <c r="C2658" s="625" t="s">
        <v>7061</v>
      </c>
      <c r="D2658" s="627">
        <v>564.17999999999995</v>
      </c>
    </row>
    <row r="2659" spans="1:4" ht="38.25">
      <c r="A2659" s="625">
        <v>11594</v>
      </c>
      <c r="B2659" s="626" t="s">
        <v>2471</v>
      </c>
      <c r="C2659" s="625" t="s">
        <v>7061</v>
      </c>
      <c r="D2659" s="627">
        <v>302.60000000000002</v>
      </c>
    </row>
    <row r="2660" spans="1:4" ht="38.25">
      <c r="A2660" s="625">
        <v>11596</v>
      </c>
      <c r="B2660" s="626" t="s">
        <v>2472</v>
      </c>
      <c r="C2660" s="625" t="s">
        <v>7061</v>
      </c>
      <c r="D2660" s="627">
        <v>320.44</v>
      </c>
    </row>
    <row r="2661" spans="1:4" ht="38.25">
      <c r="A2661" s="625">
        <v>11597</v>
      </c>
      <c r="B2661" s="626" t="s">
        <v>2473</v>
      </c>
      <c r="C2661" s="625" t="s">
        <v>7061</v>
      </c>
      <c r="D2661" s="627">
        <v>469.22</v>
      </c>
    </row>
    <row r="2662" spans="1:4" ht="25.5">
      <c r="A2662" s="625">
        <v>11599</v>
      </c>
      <c r="B2662" s="626" t="s">
        <v>2474</v>
      </c>
      <c r="C2662" s="625" t="s">
        <v>7061</v>
      </c>
      <c r="D2662" s="627">
        <v>402.43</v>
      </c>
    </row>
    <row r="2663" spans="1:4" ht="25.5">
      <c r="A2663" s="625">
        <v>11609</v>
      </c>
      <c r="B2663" s="626" t="s">
        <v>2475</v>
      </c>
      <c r="C2663" s="625" t="s">
        <v>7060</v>
      </c>
      <c r="D2663" s="627">
        <v>10.32</v>
      </c>
    </row>
    <row r="2664" spans="1:4" ht="38.25">
      <c r="A2664" s="625">
        <v>11615</v>
      </c>
      <c r="B2664" s="626" t="s">
        <v>2476</v>
      </c>
      <c r="C2664" s="625" t="s">
        <v>7066</v>
      </c>
      <c r="D2664" s="627">
        <v>3.02</v>
      </c>
    </row>
    <row r="2665" spans="1:4" ht="25.5">
      <c r="A2665" s="625">
        <v>11616</v>
      </c>
      <c r="B2665" s="626" t="s">
        <v>2477</v>
      </c>
      <c r="C2665" s="625" t="s">
        <v>7061</v>
      </c>
      <c r="D2665" s="628">
        <v>16636.419999999998</v>
      </c>
    </row>
    <row r="2666" spans="1:4" ht="38.25">
      <c r="A2666" s="625">
        <v>11621</v>
      </c>
      <c r="B2666" s="626" t="s">
        <v>6244</v>
      </c>
      <c r="C2666" s="625" t="s">
        <v>7066</v>
      </c>
      <c r="D2666" s="627">
        <v>33.28</v>
      </c>
    </row>
    <row r="2667" spans="1:4" ht="25.5">
      <c r="A2667" s="625">
        <v>11622</v>
      </c>
      <c r="B2667" s="626" t="s">
        <v>2478</v>
      </c>
      <c r="C2667" s="625" t="s">
        <v>7058</v>
      </c>
      <c r="D2667" s="627">
        <v>59.58</v>
      </c>
    </row>
    <row r="2668" spans="1:4" ht="38.25">
      <c r="A2668" s="625">
        <v>11638</v>
      </c>
      <c r="B2668" s="626" t="s">
        <v>2479</v>
      </c>
      <c r="C2668" s="625" t="s">
        <v>7061</v>
      </c>
      <c r="D2668" s="627">
        <v>97.88</v>
      </c>
    </row>
    <row r="2669" spans="1:4" ht="25.5">
      <c r="A2669" s="625">
        <v>11641</v>
      </c>
      <c r="B2669" s="626" t="s">
        <v>2480</v>
      </c>
      <c r="C2669" s="625" t="s">
        <v>7066</v>
      </c>
      <c r="D2669" s="627">
        <v>10.58</v>
      </c>
    </row>
    <row r="2670" spans="1:4" ht="38.25">
      <c r="A2670" s="625">
        <v>11649</v>
      </c>
      <c r="B2670" s="626" t="s">
        <v>2481</v>
      </c>
      <c r="C2670" s="625" t="s">
        <v>7061</v>
      </c>
      <c r="D2670" s="627">
        <v>248.83</v>
      </c>
    </row>
    <row r="2671" spans="1:4" ht="38.25">
      <c r="A2671" s="625">
        <v>11650</v>
      </c>
      <c r="B2671" s="626" t="s">
        <v>2482</v>
      </c>
      <c r="C2671" s="625" t="s">
        <v>7061</v>
      </c>
      <c r="D2671" s="627">
        <v>424.12</v>
      </c>
    </row>
    <row r="2672" spans="1:4" ht="38.25">
      <c r="A2672" s="625">
        <v>11651</v>
      </c>
      <c r="B2672" s="626" t="s">
        <v>2483</v>
      </c>
      <c r="C2672" s="625" t="s">
        <v>7061</v>
      </c>
      <c r="D2672" s="628">
        <v>13641.4</v>
      </c>
    </row>
    <row r="2673" spans="1:4" ht="38.25">
      <c r="A2673" s="625">
        <v>11652</v>
      </c>
      <c r="B2673" s="626" t="s">
        <v>2484</v>
      </c>
      <c r="C2673" s="625" t="s">
        <v>7061</v>
      </c>
      <c r="D2673" s="628">
        <v>2446.71</v>
      </c>
    </row>
    <row r="2674" spans="1:4" ht="25.5">
      <c r="A2674" s="625">
        <v>11655</v>
      </c>
      <c r="B2674" s="626" t="s">
        <v>2485</v>
      </c>
      <c r="C2674" s="625" t="s">
        <v>7061</v>
      </c>
      <c r="D2674" s="627">
        <v>9.77</v>
      </c>
    </row>
    <row r="2675" spans="1:4" ht="25.5">
      <c r="A2675" s="625">
        <v>11656</v>
      </c>
      <c r="B2675" s="626" t="s">
        <v>2486</v>
      </c>
      <c r="C2675" s="625" t="s">
        <v>7061</v>
      </c>
      <c r="D2675" s="627">
        <v>10.06</v>
      </c>
    </row>
    <row r="2676" spans="1:4" ht="25.5">
      <c r="A2676" s="625">
        <v>11657</v>
      </c>
      <c r="B2676" s="626" t="s">
        <v>2487</v>
      </c>
      <c r="C2676" s="625" t="s">
        <v>7061</v>
      </c>
      <c r="D2676" s="627">
        <v>8.49</v>
      </c>
    </row>
    <row r="2677" spans="1:4" ht="25.5">
      <c r="A2677" s="625">
        <v>11658</v>
      </c>
      <c r="B2677" s="626" t="s">
        <v>61</v>
      </c>
      <c r="C2677" s="625" t="s">
        <v>7061</v>
      </c>
      <c r="D2677" s="627">
        <v>9.59</v>
      </c>
    </row>
    <row r="2678" spans="1:4" ht="38.25">
      <c r="A2678" s="625">
        <v>11663</v>
      </c>
      <c r="B2678" s="626" t="s">
        <v>2488</v>
      </c>
      <c r="C2678" s="625" t="s">
        <v>7061</v>
      </c>
      <c r="D2678" s="627">
        <v>200.66</v>
      </c>
    </row>
    <row r="2679" spans="1:4" ht="38.25">
      <c r="A2679" s="625">
        <v>11665</v>
      </c>
      <c r="B2679" s="626" t="s">
        <v>2489</v>
      </c>
      <c r="C2679" s="625" t="s">
        <v>7061</v>
      </c>
      <c r="D2679" s="627">
        <v>887.28</v>
      </c>
    </row>
    <row r="2680" spans="1:4" ht="38.25">
      <c r="A2680" s="625">
        <v>11666</v>
      </c>
      <c r="B2680" s="626" t="s">
        <v>2490</v>
      </c>
      <c r="C2680" s="625" t="s">
        <v>7061</v>
      </c>
      <c r="D2680" s="627">
        <v>894.33</v>
      </c>
    </row>
    <row r="2681" spans="1:4" ht="38.25">
      <c r="A2681" s="625">
        <v>11667</v>
      </c>
      <c r="B2681" s="626" t="s">
        <v>2491</v>
      </c>
      <c r="C2681" s="625" t="s">
        <v>7061</v>
      </c>
      <c r="D2681" s="628">
        <v>1020.59</v>
      </c>
    </row>
    <row r="2682" spans="1:4" ht="38.25">
      <c r="A2682" s="625">
        <v>11668</v>
      </c>
      <c r="B2682" s="626" t="s">
        <v>2492</v>
      </c>
      <c r="C2682" s="625" t="s">
        <v>7061</v>
      </c>
      <c r="D2682" s="628">
        <v>1099.07</v>
      </c>
    </row>
    <row r="2683" spans="1:4" ht="25.5">
      <c r="A2683" s="625">
        <v>11669</v>
      </c>
      <c r="B2683" s="626" t="s">
        <v>2493</v>
      </c>
      <c r="C2683" s="625" t="s">
        <v>7061</v>
      </c>
      <c r="D2683" s="627">
        <v>32.46</v>
      </c>
    </row>
    <row r="2684" spans="1:4" ht="25.5">
      <c r="A2684" s="625">
        <v>11670</v>
      </c>
      <c r="B2684" s="626" t="s">
        <v>2494</v>
      </c>
      <c r="C2684" s="625" t="s">
        <v>7061</v>
      </c>
      <c r="D2684" s="627">
        <v>12.43</v>
      </c>
    </row>
    <row r="2685" spans="1:4" ht="25.5">
      <c r="A2685" s="625">
        <v>11671</v>
      </c>
      <c r="B2685" s="626" t="s">
        <v>2495</v>
      </c>
      <c r="C2685" s="625" t="s">
        <v>7061</v>
      </c>
      <c r="D2685" s="627">
        <v>52.16</v>
      </c>
    </row>
    <row r="2686" spans="1:4" ht="25.5">
      <c r="A2686" s="625">
        <v>11672</v>
      </c>
      <c r="B2686" s="626" t="s">
        <v>2496</v>
      </c>
      <c r="C2686" s="625" t="s">
        <v>7061</v>
      </c>
      <c r="D2686" s="627">
        <v>34.08</v>
      </c>
    </row>
    <row r="2687" spans="1:4" ht="25.5">
      <c r="A2687" s="625">
        <v>11673</v>
      </c>
      <c r="B2687" s="626" t="s">
        <v>2497</v>
      </c>
      <c r="C2687" s="625" t="s">
        <v>7061</v>
      </c>
      <c r="D2687" s="627">
        <v>11.73</v>
      </c>
    </row>
    <row r="2688" spans="1:4" ht="25.5">
      <c r="A2688" s="625">
        <v>11674</v>
      </c>
      <c r="B2688" s="626" t="s">
        <v>2498</v>
      </c>
      <c r="C2688" s="625" t="s">
        <v>7061</v>
      </c>
      <c r="D2688" s="627">
        <v>15.11</v>
      </c>
    </row>
    <row r="2689" spans="1:4" ht="25.5">
      <c r="A2689" s="625">
        <v>11675</v>
      </c>
      <c r="B2689" s="626" t="s">
        <v>137</v>
      </c>
      <c r="C2689" s="625" t="s">
        <v>7061</v>
      </c>
      <c r="D2689" s="627">
        <v>23.99</v>
      </c>
    </row>
    <row r="2690" spans="1:4" ht="25.5">
      <c r="A2690" s="625">
        <v>11676</v>
      </c>
      <c r="B2690" s="626" t="s">
        <v>2499</v>
      </c>
      <c r="C2690" s="625" t="s">
        <v>7061</v>
      </c>
      <c r="D2690" s="627">
        <v>32.08</v>
      </c>
    </row>
    <row r="2691" spans="1:4" ht="25.5">
      <c r="A2691" s="625">
        <v>11677</v>
      </c>
      <c r="B2691" s="626" t="s">
        <v>2500</v>
      </c>
      <c r="C2691" s="625" t="s">
        <v>7061</v>
      </c>
      <c r="D2691" s="627">
        <v>33.130000000000003</v>
      </c>
    </row>
    <row r="2692" spans="1:4" ht="25.5">
      <c r="A2692" s="625">
        <v>11678</v>
      </c>
      <c r="B2692" s="626" t="s">
        <v>2501</v>
      </c>
      <c r="C2692" s="625" t="s">
        <v>7061</v>
      </c>
      <c r="D2692" s="627">
        <v>60.68</v>
      </c>
    </row>
    <row r="2693" spans="1:4" ht="25.5">
      <c r="A2693" s="625">
        <v>11679</v>
      </c>
      <c r="B2693" s="626" t="s">
        <v>2502</v>
      </c>
      <c r="C2693" s="625" t="s">
        <v>7061</v>
      </c>
      <c r="D2693" s="627">
        <v>5.53</v>
      </c>
    </row>
    <row r="2694" spans="1:4" ht="25.5">
      <c r="A2694" s="625">
        <v>11680</v>
      </c>
      <c r="B2694" s="626" t="s">
        <v>2503</v>
      </c>
      <c r="C2694" s="625" t="s">
        <v>7061</v>
      </c>
      <c r="D2694" s="627">
        <v>4.5599999999999996</v>
      </c>
    </row>
    <row r="2695" spans="1:4" ht="25.5">
      <c r="A2695" s="625">
        <v>11681</v>
      </c>
      <c r="B2695" s="626" t="s">
        <v>2504</v>
      </c>
      <c r="C2695" s="625" t="s">
        <v>7061</v>
      </c>
      <c r="D2695" s="627">
        <v>5.3</v>
      </c>
    </row>
    <row r="2696" spans="1:4">
      <c r="A2696" s="625">
        <v>11683</v>
      </c>
      <c r="B2696" s="626" t="s">
        <v>2505</v>
      </c>
      <c r="C2696" s="625" t="s">
        <v>7061</v>
      </c>
      <c r="D2696" s="627">
        <v>28.44</v>
      </c>
    </row>
    <row r="2697" spans="1:4">
      <c r="A2697" s="625">
        <v>11684</v>
      </c>
      <c r="B2697" s="626" t="s">
        <v>2506</v>
      </c>
      <c r="C2697" s="625" t="s">
        <v>7061</v>
      </c>
      <c r="D2697" s="627">
        <v>31.13</v>
      </c>
    </row>
    <row r="2698" spans="1:4" ht="25.5">
      <c r="A2698" s="625">
        <v>11685</v>
      </c>
      <c r="B2698" s="626" t="s">
        <v>6245</v>
      </c>
      <c r="C2698" s="625" t="s">
        <v>7061</v>
      </c>
      <c r="D2698" s="627">
        <v>20.059999999999999</v>
      </c>
    </row>
    <row r="2699" spans="1:4" ht="38.25">
      <c r="A2699" s="625">
        <v>11686</v>
      </c>
      <c r="B2699" s="626" t="s">
        <v>2507</v>
      </c>
      <c r="C2699" s="625" t="s">
        <v>7061</v>
      </c>
      <c r="D2699" s="627">
        <v>7.55</v>
      </c>
    </row>
    <row r="2700" spans="1:4" ht="38.25">
      <c r="A2700" s="625">
        <v>11687</v>
      </c>
      <c r="B2700" s="626" t="s">
        <v>2508</v>
      </c>
      <c r="C2700" s="625" t="s">
        <v>7065</v>
      </c>
      <c r="D2700" s="627">
        <v>648.49</v>
      </c>
    </row>
    <row r="2701" spans="1:4" ht="25.5">
      <c r="A2701" s="625">
        <v>11688</v>
      </c>
      <c r="B2701" s="626" t="s">
        <v>2509</v>
      </c>
      <c r="C2701" s="625" t="s">
        <v>7061</v>
      </c>
      <c r="D2701" s="627">
        <v>298.99</v>
      </c>
    </row>
    <row r="2702" spans="1:4" ht="38.25">
      <c r="A2702" s="625">
        <v>11689</v>
      </c>
      <c r="B2702" s="626" t="s">
        <v>2510</v>
      </c>
      <c r="C2702" s="625" t="s">
        <v>7065</v>
      </c>
      <c r="D2702" s="627">
        <v>812.52</v>
      </c>
    </row>
    <row r="2703" spans="1:4" ht="38.25">
      <c r="A2703" s="625">
        <v>11690</v>
      </c>
      <c r="B2703" s="626" t="s">
        <v>2511</v>
      </c>
      <c r="C2703" s="625" t="s">
        <v>7061</v>
      </c>
      <c r="D2703" s="627">
        <v>96.83</v>
      </c>
    </row>
    <row r="2704" spans="1:4" ht="25.5">
      <c r="A2704" s="625">
        <v>11692</v>
      </c>
      <c r="B2704" s="626" t="s">
        <v>2512</v>
      </c>
      <c r="C2704" s="625" t="s">
        <v>7066</v>
      </c>
      <c r="D2704" s="627">
        <v>233.35</v>
      </c>
    </row>
    <row r="2705" spans="1:4" ht="25.5">
      <c r="A2705" s="625">
        <v>11693</v>
      </c>
      <c r="B2705" s="626" t="s">
        <v>2513</v>
      </c>
      <c r="C2705" s="625" t="s">
        <v>7066</v>
      </c>
      <c r="D2705" s="627">
        <v>109.56</v>
      </c>
    </row>
    <row r="2706" spans="1:4" ht="38.25">
      <c r="A2706" s="625">
        <v>11694</v>
      </c>
      <c r="B2706" s="626" t="s">
        <v>2514</v>
      </c>
      <c r="C2706" s="625" t="s">
        <v>7061</v>
      </c>
      <c r="D2706" s="627">
        <v>635.52</v>
      </c>
    </row>
    <row r="2707" spans="1:4" ht="25.5">
      <c r="A2707" s="625">
        <v>11696</v>
      </c>
      <c r="B2707" s="626" t="s">
        <v>2515</v>
      </c>
      <c r="C2707" s="625" t="s">
        <v>7061</v>
      </c>
      <c r="D2707" s="627">
        <v>120.31</v>
      </c>
    </row>
    <row r="2708" spans="1:4" ht="25.5">
      <c r="A2708" s="625">
        <v>11697</v>
      </c>
      <c r="B2708" s="626" t="s">
        <v>2516</v>
      </c>
      <c r="C2708" s="625" t="s">
        <v>7061</v>
      </c>
      <c r="D2708" s="627">
        <v>417.59</v>
      </c>
    </row>
    <row r="2709" spans="1:4" ht="25.5">
      <c r="A2709" s="625">
        <v>11698</v>
      </c>
      <c r="B2709" s="626" t="s">
        <v>2517</v>
      </c>
      <c r="C2709" s="625" t="s">
        <v>7061</v>
      </c>
      <c r="D2709" s="627">
        <v>498.16</v>
      </c>
    </row>
    <row r="2710" spans="1:4" ht="25.5">
      <c r="A2710" s="625">
        <v>11699</v>
      </c>
      <c r="B2710" s="626" t="s">
        <v>2518</v>
      </c>
      <c r="C2710" s="625" t="s">
        <v>7061</v>
      </c>
      <c r="D2710" s="627">
        <v>550.58000000000004</v>
      </c>
    </row>
    <row r="2711" spans="1:4" ht="25.5">
      <c r="A2711" s="625">
        <v>11703</v>
      </c>
      <c r="B2711" s="626" t="s">
        <v>2519</v>
      </c>
      <c r="C2711" s="625" t="s">
        <v>7061</v>
      </c>
      <c r="D2711" s="627">
        <v>31.8</v>
      </c>
    </row>
    <row r="2712" spans="1:4" ht="25.5">
      <c r="A2712" s="625">
        <v>11707</v>
      </c>
      <c r="B2712" s="626" t="s">
        <v>2520</v>
      </c>
      <c r="C2712" s="625" t="s">
        <v>7061</v>
      </c>
      <c r="D2712" s="627">
        <v>10.220000000000001</v>
      </c>
    </row>
    <row r="2713" spans="1:4" ht="25.5">
      <c r="A2713" s="625">
        <v>11708</v>
      </c>
      <c r="B2713" s="626" t="s">
        <v>2521</v>
      </c>
      <c r="C2713" s="625" t="s">
        <v>7061</v>
      </c>
      <c r="D2713" s="627">
        <v>13.64</v>
      </c>
    </row>
    <row r="2714" spans="1:4" ht="25.5">
      <c r="A2714" s="625">
        <v>11709</v>
      </c>
      <c r="B2714" s="626" t="s">
        <v>2522</v>
      </c>
      <c r="C2714" s="625" t="s">
        <v>7061</v>
      </c>
      <c r="D2714" s="627">
        <v>32.04</v>
      </c>
    </row>
    <row r="2715" spans="1:4" ht="25.5">
      <c r="A2715" s="625">
        <v>11710</v>
      </c>
      <c r="B2715" s="626" t="s">
        <v>2523</v>
      </c>
      <c r="C2715" s="625" t="s">
        <v>7061</v>
      </c>
      <c r="D2715" s="627">
        <v>73.67</v>
      </c>
    </row>
    <row r="2716" spans="1:4" ht="25.5">
      <c r="A2716" s="625">
        <v>11711</v>
      </c>
      <c r="B2716" s="626" t="s">
        <v>2524</v>
      </c>
      <c r="C2716" s="625" t="s">
        <v>7061</v>
      </c>
      <c r="D2716" s="627">
        <v>7.16</v>
      </c>
    </row>
    <row r="2717" spans="1:4" ht="25.5">
      <c r="A2717" s="625">
        <v>11712</v>
      </c>
      <c r="B2717" s="626" t="s">
        <v>2525</v>
      </c>
      <c r="C2717" s="625" t="s">
        <v>7061</v>
      </c>
      <c r="D2717" s="627">
        <v>22.8</v>
      </c>
    </row>
    <row r="2718" spans="1:4" ht="25.5">
      <c r="A2718" s="625">
        <v>11713</v>
      </c>
      <c r="B2718" s="626" t="s">
        <v>2526</v>
      </c>
      <c r="C2718" s="625" t="s">
        <v>7061</v>
      </c>
      <c r="D2718" s="627">
        <v>22.61</v>
      </c>
    </row>
    <row r="2719" spans="1:4" ht="25.5">
      <c r="A2719" s="625">
        <v>11714</v>
      </c>
      <c r="B2719" s="626" t="s">
        <v>2527</v>
      </c>
      <c r="C2719" s="625" t="s">
        <v>7061</v>
      </c>
      <c r="D2719" s="627">
        <v>30.82</v>
      </c>
    </row>
    <row r="2720" spans="1:4" ht="25.5">
      <c r="A2720" s="625">
        <v>11715</v>
      </c>
      <c r="B2720" s="626" t="s">
        <v>2528</v>
      </c>
      <c r="C2720" s="625" t="s">
        <v>7061</v>
      </c>
      <c r="D2720" s="627">
        <v>35.47</v>
      </c>
    </row>
    <row r="2721" spans="1:4" ht="25.5">
      <c r="A2721" s="625">
        <v>11716</v>
      </c>
      <c r="B2721" s="626" t="s">
        <v>2529</v>
      </c>
      <c r="C2721" s="625" t="s">
        <v>7061</v>
      </c>
      <c r="D2721" s="627">
        <v>9.65</v>
      </c>
    </row>
    <row r="2722" spans="1:4" ht="25.5">
      <c r="A2722" s="625">
        <v>11717</v>
      </c>
      <c r="B2722" s="626" t="s">
        <v>2530</v>
      </c>
      <c r="C2722" s="625" t="s">
        <v>7061</v>
      </c>
      <c r="D2722" s="627">
        <v>24.77</v>
      </c>
    </row>
    <row r="2723" spans="1:4" ht="25.5">
      <c r="A2723" s="625">
        <v>11718</v>
      </c>
      <c r="B2723" s="626" t="s">
        <v>2531</v>
      </c>
      <c r="C2723" s="625" t="s">
        <v>7061</v>
      </c>
      <c r="D2723" s="627">
        <v>10.97</v>
      </c>
    </row>
    <row r="2724" spans="1:4" ht="25.5">
      <c r="A2724" s="625">
        <v>11719</v>
      </c>
      <c r="B2724" s="626" t="s">
        <v>2532</v>
      </c>
      <c r="C2724" s="625" t="s">
        <v>7061</v>
      </c>
      <c r="D2724" s="627">
        <v>8.9</v>
      </c>
    </row>
    <row r="2725" spans="1:4">
      <c r="A2725" s="625">
        <v>11731</v>
      </c>
      <c r="B2725" s="626" t="s">
        <v>2533</v>
      </c>
      <c r="C2725" s="625" t="s">
        <v>7061</v>
      </c>
      <c r="D2725" s="627">
        <v>3.67</v>
      </c>
    </row>
    <row r="2726" spans="1:4">
      <c r="A2726" s="625">
        <v>11732</v>
      </c>
      <c r="B2726" s="626" t="s">
        <v>2534</v>
      </c>
      <c r="C2726" s="625" t="s">
        <v>7061</v>
      </c>
      <c r="D2726" s="627">
        <v>18.66</v>
      </c>
    </row>
    <row r="2727" spans="1:4" ht="25.5">
      <c r="A2727" s="625">
        <v>11733</v>
      </c>
      <c r="B2727" s="626" t="s">
        <v>2535</v>
      </c>
      <c r="C2727" s="625" t="s">
        <v>7061</v>
      </c>
      <c r="D2727" s="627">
        <v>1.64</v>
      </c>
    </row>
    <row r="2728" spans="1:4" ht="25.5">
      <c r="A2728" s="625">
        <v>11734</v>
      </c>
      <c r="B2728" s="626" t="s">
        <v>2536</v>
      </c>
      <c r="C2728" s="625" t="s">
        <v>7061</v>
      </c>
      <c r="D2728" s="627">
        <v>2.54</v>
      </c>
    </row>
    <row r="2729" spans="1:4" ht="25.5">
      <c r="A2729" s="625">
        <v>11735</v>
      </c>
      <c r="B2729" s="626" t="s">
        <v>2537</v>
      </c>
      <c r="C2729" s="625" t="s">
        <v>7061</v>
      </c>
      <c r="D2729" s="627">
        <v>3.36</v>
      </c>
    </row>
    <row r="2730" spans="1:4" ht="25.5">
      <c r="A2730" s="625">
        <v>11737</v>
      </c>
      <c r="B2730" s="626" t="s">
        <v>2538</v>
      </c>
      <c r="C2730" s="625" t="s">
        <v>7061</v>
      </c>
      <c r="D2730" s="627">
        <v>4.49</v>
      </c>
    </row>
    <row r="2731" spans="1:4" ht="25.5">
      <c r="A2731" s="625">
        <v>11738</v>
      </c>
      <c r="B2731" s="626" t="s">
        <v>2539</v>
      </c>
      <c r="C2731" s="625" t="s">
        <v>7061</v>
      </c>
      <c r="D2731" s="627">
        <v>7.3</v>
      </c>
    </row>
    <row r="2732" spans="1:4" ht="25.5">
      <c r="A2732" s="625">
        <v>11739</v>
      </c>
      <c r="B2732" s="626" t="s">
        <v>2540</v>
      </c>
      <c r="C2732" s="625" t="s">
        <v>7061</v>
      </c>
      <c r="D2732" s="627">
        <v>4.8899999999999997</v>
      </c>
    </row>
    <row r="2733" spans="1:4" ht="25.5">
      <c r="A2733" s="625">
        <v>11741</v>
      </c>
      <c r="B2733" s="626" t="s">
        <v>2541</v>
      </c>
      <c r="C2733" s="625" t="s">
        <v>7061</v>
      </c>
      <c r="D2733" s="627">
        <v>5.04</v>
      </c>
    </row>
    <row r="2734" spans="1:4" ht="25.5">
      <c r="A2734" s="625">
        <v>11743</v>
      </c>
      <c r="B2734" s="626" t="s">
        <v>2542</v>
      </c>
      <c r="C2734" s="625" t="s">
        <v>7061</v>
      </c>
      <c r="D2734" s="627">
        <v>4.58</v>
      </c>
    </row>
    <row r="2735" spans="1:4" ht="25.5">
      <c r="A2735" s="625">
        <v>11745</v>
      </c>
      <c r="B2735" s="626" t="s">
        <v>2543</v>
      </c>
      <c r="C2735" s="625" t="s">
        <v>7061</v>
      </c>
      <c r="D2735" s="627">
        <v>6.51</v>
      </c>
    </row>
    <row r="2736" spans="1:4" ht="25.5">
      <c r="A2736" s="625">
        <v>11746</v>
      </c>
      <c r="B2736" s="626" t="s">
        <v>2544</v>
      </c>
      <c r="C2736" s="625" t="s">
        <v>7061</v>
      </c>
      <c r="D2736" s="627">
        <v>35.31</v>
      </c>
    </row>
    <row r="2737" spans="1:4" ht="25.5">
      <c r="A2737" s="625">
        <v>11747</v>
      </c>
      <c r="B2737" s="626" t="s">
        <v>2545</v>
      </c>
      <c r="C2737" s="625" t="s">
        <v>7061</v>
      </c>
      <c r="D2737" s="627">
        <v>97.79</v>
      </c>
    </row>
    <row r="2738" spans="1:4" ht="25.5">
      <c r="A2738" s="625">
        <v>11748</v>
      </c>
      <c r="B2738" s="626" t="s">
        <v>2546</v>
      </c>
      <c r="C2738" s="625" t="s">
        <v>7061</v>
      </c>
      <c r="D2738" s="627">
        <v>22.66</v>
      </c>
    </row>
    <row r="2739" spans="1:4" ht="25.5">
      <c r="A2739" s="625">
        <v>11749</v>
      </c>
      <c r="B2739" s="626" t="s">
        <v>2547</v>
      </c>
      <c r="C2739" s="625" t="s">
        <v>7061</v>
      </c>
      <c r="D2739" s="627">
        <v>26.15</v>
      </c>
    </row>
    <row r="2740" spans="1:4" ht="25.5">
      <c r="A2740" s="625">
        <v>11750</v>
      </c>
      <c r="B2740" s="626" t="s">
        <v>2548</v>
      </c>
      <c r="C2740" s="625" t="s">
        <v>7061</v>
      </c>
      <c r="D2740" s="627">
        <v>52.63</v>
      </c>
    </row>
    <row r="2741" spans="1:4" ht="25.5">
      <c r="A2741" s="625">
        <v>11751</v>
      </c>
      <c r="B2741" s="626" t="s">
        <v>2549</v>
      </c>
      <c r="C2741" s="625" t="s">
        <v>7061</v>
      </c>
      <c r="D2741" s="627">
        <v>63.42</v>
      </c>
    </row>
    <row r="2742" spans="1:4" ht="25.5">
      <c r="A2742" s="625">
        <v>11752</v>
      </c>
      <c r="B2742" s="626" t="s">
        <v>2550</v>
      </c>
      <c r="C2742" s="625" t="s">
        <v>7061</v>
      </c>
      <c r="D2742" s="627">
        <v>10.71</v>
      </c>
    </row>
    <row r="2743" spans="1:4" ht="25.5">
      <c r="A2743" s="625">
        <v>11753</v>
      </c>
      <c r="B2743" s="626" t="s">
        <v>2551</v>
      </c>
      <c r="C2743" s="625" t="s">
        <v>7061</v>
      </c>
      <c r="D2743" s="627">
        <v>12.79</v>
      </c>
    </row>
    <row r="2744" spans="1:4" ht="25.5">
      <c r="A2744" s="625">
        <v>11756</v>
      </c>
      <c r="B2744" s="626" t="s">
        <v>2552</v>
      </c>
      <c r="C2744" s="625" t="s">
        <v>7061</v>
      </c>
      <c r="D2744" s="627">
        <v>18.57</v>
      </c>
    </row>
    <row r="2745" spans="1:4">
      <c r="A2745" s="625">
        <v>11757</v>
      </c>
      <c r="B2745" s="626" t="s">
        <v>2553</v>
      </c>
      <c r="C2745" s="625" t="s">
        <v>7061</v>
      </c>
      <c r="D2745" s="627">
        <v>31</v>
      </c>
    </row>
    <row r="2746" spans="1:4" ht="38.25">
      <c r="A2746" s="625">
        <v>11758</v>
      </c>
      <c r="B2746" s="626" t="s">
        <v>2554</v>
      </c>
      <c r="C2746" s="625" t="s">
        <v>7061</v>
      </c>
      <c r="D2746" s="627">
        <v>32.75</v>
      </c>
    </row>
    <row r="2747" spans="1:4" ht="25.5">
      <c r="A2747" s="625">
        <v>11761</v>
      </c>
      <c r="B2747" s="626" t="s">
        <v>2555</v>
      </c>
      <c r="C2747" s="625" t="s">
        <v>7061</v>
      </c>
      <c r="D2747" s="627">
        <v>46.81</v>
      </c>
    </row>
    <row r="2748" spans="1:4" ht="25.5">
      <c r="A2748" s="625">
        <v>11762</v>
      </c>
      <c r="B2748" s="626" t="s">
        <v>2556</v>
      </c>
      <c r="C2748" s="625" t="s">
        <v>7061</v>
      </c>
      <c r="D2748" s="627">
        <v>60.69</v>
      </c>
    </row>
    <row r="2749" spans="1:4" ht="38.25">
      <c r="A2749" s="625">
        <v>11763</v>
      </c>
      <c r="B2749" s="626" t="s">
        <v>6246</v>
      </c>
      <c r="C2749" s="625" t="s">
        <v>7061</v>
      </c>
      <c r="D2749" s="627">
        <v>55.2</v>
      </c>
    </row>
    <row r="2750" spans="1:4" ht="38.25">
      <c r="A2750" s="625">
        <v>11764</v>
      </c>
      <c r="B2750" s="626" t="s">
        <v>2557</v>
      </c>
      <c r="C2750" s="625" t="s">
        <v>7061</v>
      </c>
      <c r="D2750" s="627">
        <v>58.96</v>
      </c>
    </row>
    <row r="2751" spans="1:4" ht="38.25">
      <c r="A2751" s="625">
        <v>11765</v>
      </c>
      <c r="B2751" s="626" t="s">
        <v>6247</v>
      </c>
      <c r="C2751" s="625" t="s">
        <v>7061</v>
      </c>
      <c r="D2751" s="627">
        <v>36.96</v>
      </c>
    </row>
    <row r="2752" spans="1:4" ht="38.25">
      <c r="A2752" s="625">
        <v>11766</v>
      </c>
      <c r="B2752" s="626" t="s">
        <v>6248</v>
      </c>
      <c r="C2752" s="625" t="s">
        <v>7061</v>
      </c>
      <c r="D2752" s="627">
        <v>27.14</v>
      </c>
    </row>
    <row r="2753" spans="1:4" ht="38.25">
      <c r="A2753" s="625">
        <v>11767</v>
      </c>
      <c r="B2753" s="626" t="s">
        <v>6249</v>
      </c>
      <c r="C2753" s="625" t="s">
        <v>7061</v>
      </c>
      <c r="D2753" s="627">
        <v>97.86</v>
      </c>
    </row>
    <row r="2754" spans="1:4" ht="25.5">
      <c r="A2754" s="625">
        <v>11769</v>
      </c>
      <c r="B2754" s="626" t="s">
        <v>2558</v>
      </c>
      <c r="C2754" s="625" t="s">
        <v>7061</v>
      </c>
      <c r="D2754" s="627">
        <v>217.57</v>
      </c>
    </row>
    <row r="2755" spans="1:4" ht="25.5">
      <c r="A2755" s="625">
        <v>11771</v>
      </c>
      <c r="B2755" s="626" t="s">
        <v>2559</v>
      </c>
      <c r="C2755" s="625" t="s">
        <v>7061</v>
      </c>
      <c r="D2755" s="627">
        <v>269.87</v>
      </c>
    </row>
    <row r="2756" spans="1:4" ht="38.25">
      <c r="A2756" s="625">
        <v>11772</v>
      </c>
      <c r="B2756" s="626" t="s">
        <v>2560</v>
      </c>
      <c r="C2756" s="625" t="s">
        <v>7061</v>
      </c>
      <c r="D2756" s="627">
        <v>102.99</v>
      </c>
    </row>
    <row r="2757" spans="1:4" ht="38.25">
      <c r="A2757" s="625">
        <v>11773</v>
      </c>
      <c r="B2757" s="626" t="s">
        <v>2561</v>
      </c>
      <c r="C2757" s="625" t="s">
        <v>7061</v>
      </c>
      <c r="D2757" s="627">
        <v>98.33</v>
      </c>
    </row>
    <row r="2758" spans="1:4" ht="25.5">
      <c r="A2758" s="625">
        <v>11775</v>
      </c>
      <c r="B2758" s="626" t="s">
        <v>2562</v>
      </c>
      <c r="C2758" s="625" t="s">
        <v>7061</v>
      </c>
      <c r="D2758" s="627">
        <v>102.67</v>
      </c>
    </row>
    <row r="2759" spans="1:4" ht="25.5">
      <c r="A2759" s="625">
        <v>11777</v>
      </c>
      <c r="B2759" s="626" t="s">
        <v>2563</v>
      </c>
      <c r="C2759" s="625" t="s">
        <v>7061</v>
      </c>
      <c r="D2759" s="627">
        <v>113.32</v>
      </c>
    </row>
    <row r="2760" spans="1:4" ht="25.5">
      <c r="A2760" s="625">
        <v>11781</v>
      </c>
      <c r="B2760" s="626" t="s">
        <v>2564</v>
      </c>
      <c r="C2760" s="625" t="s">
        <v>7061</v>
      </c>
      <c r="D2760" s="627">
        <v>121.23</v>
      </c>
    </row>
    <row r="2761" spans="1:4">
      <c r="A2761" s="625">
        <v>11784</v>
      </c>
      <c r="B2761" s="626" t="s">
        <v>2565</v>
      </c>
      <c r="C2761" s="625" t="s">
        <v>7061</v>
      </c>
      <c r="D2761" s="627">
        <v>441.16</v>
      </c>
    </row>
    <row r="2762" spans="1:4" ht="25.5">
      <c r="A2762" s="625">
        <v>11786</v>
      </c>
      <c r="B2762" s="626" t="s">
        <v>2566</v>
      </c>
      <c r="C2762" s="625" t="s">
        <v>7061</v>
      </c>
      <c r="D2762" s="627">
        <v>265.55</v>
      </c>
    </row>
    <row r="2763" spans="1:4" ht="25.5">
      <c r="A2763" s="625">
        <v>11789</v>
      </c>
      <c r="B2763" s="626" t="s">
        <v>2567</v>
      </c>
      <c r="C2763" s="625" t="s">
        <v>7061</v>
      </c>
      <c r="D2763" s="627">
        <v>0.56000000000000005</v>
      </c>
    </row>
    <row r="2764" spans="1:4" ht="38.25">
      <c r="A2764" s="625">
        <v>11790</v>
      </c>
      <c r="B2764" s="626" t="s">
        <v>2568</v>
      </c>
      <c r="C2764" s="625" t="s">
        <v>7061</v>
      </c>
      <c r="D2764" s="627">
        <v>11.83</v>
      </c>
    </row>
    <row r="2765" spans="1:4" ht="38.25">
      <c r="A2765" s="625">
        <v>11795</v>
      </c>
      <c r="B2765" s="626" t="s">
        <v>6250</v>
      </c>
      <c r="C2765" s="625" t="s">
        <v>7066</v>
      </c>
      <c r="D2765" s="627">
        <v>400</v>
      </c>
    </row>
    <row r="2766" spans="1:4" ht="51">
      <c r="A2766" s="625">
        <v>11811</v>
      </c>
      <c r="B2766" s="626" t="s">
        <v>2569</v>
      </c>
      <c r="C2766" s="625" t="s">
        <v>7061</v>
      </c>
      <c r="D2766" s="628">
        <v>3534.41</v>
      </c>
    </row>
    <row r="2767" spans="1:4" ht="51">
      <c r="A2767" s="625">
        <v>11814</v>
      </c>
      <c r="B2767" s="626" t="s">
        <v>2570</v>
      </c>
      <c r="C2767" s="625" t="s">
        <v>7061</v>
      </c>
      <c r="D2767" s="628">
        <v>5683.01</v>
      </c>
    </row>
    <row r="2768" spans="1:4" ht="51">
      <c r="A2768" s="625">
        <v>11816</v>
      </c>
      <c r="B2768" s="626" t="s">
        <v>2571</v>
      </c>
      <c r="C2768" s="625" t="s">
        <v>7061</v>
      </c>
      <c r="D2768" s="628">
        <v>2610.7800000000002</v>
      </c>
    </row>
    <row r="2769" spans="1:4" ht="38.25">
      <c r="A2769" s="625">
        <v>11821</v>
      </c>
      <c r="B2769" s="626" t="s">
        <v>2572</v>
      </c>
      <c r="C2769" s="625" t="s">
        <v>7061</v>
      </c>
      <c r="D2769" s="627">
        <v>5.0199999999999996</v>
      </c>
    </row>
    <row r="2770" spans="1:4" ht="25.5">
      <c r="A2770" s="625">
        <v>11822</v>
      </c>
      <c r="B2770" s="626" t="s">
        <v>2573</v>
      </c>
      <c r="C2770" s="625" t="s">
        <v>7061</v>
      </c>
      <c r="D2770" s="627">
        <v>30.87</v>
      </c>
    </row>
    <row r="2771" spans="1:4" ht="38.25">
      <c r="A2771" s="625">
        <v>11823</v>
      </c>
      <c r="B2771" s="626" t="s">
        <v>2574</v>
      </c>
      <c r="C2771" s="625" t="s">
        <v>7061</v>
      </c>
      <c r="D2771" s="627">
        <v>5.12</v>
      </c>
    </row>
    <row r="2772" spans="1:4" ht="38.25">
      <c r="A2772" s="625">
        <v>11824</v>
      </c>
      <c r="B2772" s="626" t="s">
        <v>6251</v>
      </c>
      <c r="C2772" s="625" t="s">
        <v>7061</v>
      </c>
      <c r="D2772" s="627">
        <v>27.99</v>
      </c>
    </row>
    <row r="2773" spans="1:4" ht="38.25">
      <c r="A2773" s="625">
        <v>11825</v>
      </c>
      <c r="B2773" s="626" t="s">
        <v>6252</v>
      </c>
      <c r="C2773" s="625" t="s">
        <v>7061</v>
      </c>
      <c r="D2773" s="627">
        <v>24.22</v>
      </c>
    </row>
    <row r="2774" spans="1:4" ht="38.25">
      <c r="A2774" s="625">
        <v>11826</v>
      </c>
      <c r="B2774" s="626" t="s">
        <v>6253</v>
      </c>
      <c r="C2774" s="625" t="s">
        <v>7061</v>
      </c>
      <c r="D2774" s="627">
        <v>23.51</v>
      </c>
    </row>
    <row r="2775" spans="1:4" ht="38.25">
      <c r="A2775" s="625">
        <v>11829</v>
      </c>
      <c r="B2775" s="626" t="s">
        <v>6254</v>
      </c>
      <c r="C2775" s="625" t="s">
        <v>7061</v>
      </c>
      <c r="D2775" s="627">
        <v>14.13</v>
      </c>
    </row>
    <row r="2776" spans="1:4" ht="38.25">
      <c r="A2776" s="625">
        <v>11830</v>
      </c>
      <c r="B2776" s="626" t="s">
        <v>6255</v>
      </c>
      <c r="C2776" s="625" t="s">
        <v>7061</v>
      </c>
      <c r="D2776" s="627">
        <v>15.27</v>
      </c>
    </row>
    <row r="2777" spans="1:4" ht="25.5">
      <c r="A2777" s="625">
        <v>11831</v>
      </c>
      <c r="B2777" s="626" t="s">
        <v>2575</v>
      </c>
      <c r="C2777" s="625" t="s">
        <v>7061</v>
      </c>
      <c r="D2777" s="627">
        <v>23.44</v>
      </c>
    </row>
    <row r="2778" spans="1:4" ht="25.5">
      <c r="A2778" s="625">
        <v>11832</v>
      </c>
      <c r="B2778" s="626" t="s">
        <v>2576</v>
      </c>
      <c r="C2778" s="625" t="s">
        <v>7061</v>
      </c>
      <c r="D2778" s="627">
        <v>11.33</v>
      </c>
    </row>
    <row r="2779" spans="1:4" ht="25.5">
      <c r="A2779" s="625">
        <v>11836</v>
      </c>
      <c r="B2779" s="626" t="s">
        <v>2577</v>
      </c>
      <c r="C2779" s="625" t="s">
        <v>7059</v>
      </c>
      <c r="D2779" s="628">
        <v>1232.76</v>
      </c>
    </row>
    <row r="2780" spans="1:4" ht="38.25">
      <c r="A2780" s="625">
        <v>11837</v>
      </c>
      <c r="B2780" s="626" t="s">
        <v>2578</v>
      </c>
      <c r="C2780" s="625" t="s">
        <v>7061</v>
      </c>
      <c r="D2780" s="627">
        <v>34.75</v>
      </c>
    </row>
    <row r="2781" spans="1:4" ht="25.5">
      <c r="A2781" s="625">
        <v>11838</v>
      </c>
      <c r="B2781" s="626" t="s">
        <v>2579</v>
      </c>
      <c r="C2781" s="625" t="s">
        <v>7061</v>
      </c>
      <c r="D2781" s="627">
        <v>18.899999999999999</v>
      </c>
    </row>
    <row r="2782" spans="1:4" ht="25.5">
      <c r="A2782" s="625">
        <v>11839</v>
      </c>
      <c r="B2782" s="626" t="s">
        <v>2580</v>
      </c>
      <c r="C2782" s="625" t="s">
        <v>7061</v>
      </c>
      <c r="D2782" s="627">
        <v>27.5</v>
      </c>
    </row>
    <row r="2783" spans="1:4" ht="38.25">
      <c r="A2783" s="625">
        <v>11844</v>
      </c>
      <c r="B2783" s="626" t="s">
        <v>2581</v>
      </c>
      <c r="C2783" s="625" t="s">
        <v>7065</v>
      </c>
      <c r="D2783" s="627">
        <v>16.63</v>
      </c>
    </row>
    <row r="2784" spans="1:4">
      <c r="A2784" s="625">
        <v>11849</v>
      </c>
      <c r="B2784" s="626" t="s">
        <v>2582</v>
      </c>
      <c r="C2784" s="625" t="s">
        <v>7060</v>
      </c>
      <c r="D2784" s="627">
        <v>9.39</v>
      </c>
    </row>
    <row r="2785" spans="1:4" ht="25.5">
      <c r="A2785" s="625">
        <v>11854</v>
      </c>
      <c r="B2785" s="626" t="s">
        <v>2583</v>
      </c>
      <c r="C2785" s="625" t="s">
        <v>7061</v>
      </c>
      <c r="D2785" s="627">
        <v>5.09</v>
      </c>
    </row>
    <row r="2786" spans="1:4" ht="25.5">
      <c r="A2786" s="625">
        <v>11855</v>
      </c>
      <c r="B2786" s="626" t="s">
        <v>2584</v>
      </c>
      <c r="C2786" s="625" t="s">
        <v>7061</v>
      </c>
      <c r="D2786" s="627">
        <v>10.67</v>
      </c>
    </row>
    <row r="2787" spans="1:4" ht="25.5">
      <c r="A2787" s="625">
        <v>11856</v>
      </c>
      <c r="B2787" s="626" t="s">
        <v>2585</v>
      </c>
      <c r="C2787" s="625" t="s">
        <v>7061</v>
      </c>
      <c r="D2787" s="627">
        <v>3.29</v>
      </c>
    </row>
    <row r="2788" spans="1:4" ht="25.5">
      <c r="A2788" s="625">
        <v>11857</v>
      </c>
      <c r="B2788" s="626" t="s">
        <v>2586</v>
      </c>
      <c r="C2788" s="625" t="s">
        <v>7061</v>
      </c>
      <c r="D2788" s="627">
        <v>17.309999999999999</v>
      </c>
    </row>
    <row r="2789" spans="1:4" ht="25.5">
      <c r="A2789" s="625">
        <v>11858</v>
      </c>
      <c r="B2789" s="626" t="s">
        <v>2587</v>
      </c>
      <c r="C2789" s="625" t="s">
        <v>7061</v>
      </c>
      <c r="D2789" s="627">
        <v>21.49</v>
      </c>
    </row>
    <row r="2790" spans="1:4" ht="25.5">
      <c r="A2790" s="625">
        <v>11859</v>
      </c>
      <c r="B2790" s="626" t="s">
        <v>2588</v>
      </c>
      <c r="C2790" s="625" t="s">
        <v>7061</v>
      </c>
      <c r="D2790" s="627">
        <v>29.23</v>
      </c>
    </row>
    <row r="2791" spans="1:4" ht="25.5">
      <c r="A2791" s="625">
        <v>11862</v>
      </c>
      <c r="B2791" s="626" t="s">
        <v>2589</v>
      </c>
      <c r="C2791" s="625" t="s">
        <v>7061</v>
      </c>
      <c r="D2791" s="627">
        <v>7.15</v>
      </c>
    </row>
    <row r="2792" spans="1:4" ht="25.5">
      <c r="A2792" s="625">
        <v>11863</v>
      </c>
      <c r="B2792" s="626" t="s">
        <v>2590</v>
      </c>
      <c r="C2792" s="625" t="s">
        <v>7061</v>
      </c>
      <c r="D2792" s="627">
        <v>2.88</v>
      </c>
    </row>
    <row r="2793" spans="1:4" ht="25.5">
      <c r="A2793" s="625">
        <v>11864</v>
      </c>
      <c r="B2793" s="626" t="s">
        <v>2591</v>
      </c>
      <c r="C2793" s="625" t="s">
        <v>7061</v>
      </c>
      <c r="D2793" s="627">
        <v>16.13</v>
      </c>
    </row>
    <row r="2794" spans="1:4" ht="25.5">
      <c r="A2794" s="625">
        <v>11868</v>
      </c>
      <c r="B2794" s="626" t="s">
        <v>2592</v>
      </c>
      <c r="C2794" s="625" t="s">
        <v>7061</v>
      </c>
      <c r="D2794" s="627">
        <v>268.41000000000003</v>
      </c>
    </row>
    <row r="2795" spans="1:4" ht="25.5">
      <c r="A2795" s="625">
        <v>11869</v>
      </c>
      <c r="B2795" s="626" t="s">
        <v>2593</v>
      </c>
      <c r="C2795" s="625" t="s">
        <v>7061</v>
      </c>
      <c r="D2795" s="627">
        <v>435.49</v>
      </c>
    </row>
    <row r="2796" spans="1:4" ht="25.5">
      <c r="A2796" s="625">
        <v>11871</v>
      </c>
      <c r="B2796" s="626" t="s">
        <v>2594</v>
      </c>
      <c r="C2796" s="625" t="s">
        <v>7061</v>
      </c>
      <c r="D2796" s="627">
        <v>195.3</v>
      </c>
    </row>
    <row r="2797" spans="1:4" ht="25.5">
      <c r="A2797" s="625">
        <v>11880</v>
      </c>
      <c r="B2797" s="626" t="s">
        <v>2595</v>
      </c>
      <c r="C2797" s="625" t="s">
        <v>7061</v>
      </c>
      <c r="D2797" s="627">
        <v>63.75</v>
      </c>
    </row>
    <row r="2798" spans="1:4" ht="25.5">
      <c r="A2798" s="625">
        <v>11881</v>
      </c>
      <c r="B2798" s="626" t="s">
        <v>2596</v>
      </c>
      <c r="C2798" s="625" t="s">
        <v>7061</v>
      </c>
      <c r="D2798" s="627">
        <v>68.25</v>
      </c>
    </row>
    <row r="2799" spans="1:4" ht="25.5">
      <c r="A2799" s="625">
        <v>11882</v>
      </c>
      <c r="B2799" s="626" t="s">
        <v>2597</v>
      </c>
      <c r="C2799" s="625" t="s">
        <v>7061</v>
      </c>
      <c r="D2799" s="627">
        <v>77.06</v>
      </c>
    </row>
    <row r="2800" spans="1:4" ht="25.5">
      <c r="A2800" s="625">
        <v>11883</v>
      </c>
      <c r="B2800" s="626" t="s">
        <v>2598</v>
      </c>
      <c r="C2800" s="625" t="s">
        <v>7061</v>
      </c>
      <c r="D2800" s="628">
        <v>4612.84</v>
      </c>
    </row>
    <row r="2801" spans="1:4" ht="25.5">
      <c r="A2801" s="625">
        <v>11884</v>
      </c>
      <c r="B2801" s="626" t="s">
        <v>2599</v>
      </c>
      <c r="C2801" s="625" t="s">
        <v>7061</v>
      </c>
      <c r="D2801" s="628">
        <v>4949.17</v>
      </c>
    </row>
    <row r="2802" spans="1:4" ht="25.5">
      <c r="A2802" s="625">
        <v>11885</v>
      </c>
      <c r="B2802" s="626" t="s">
        <v>2600</v>
      </c>
      <c r="C2802" s="625" t="s">
        <v>7061</v>
      </c>
      <c r="D2802" s="628">
        <v>5520</v>
      </c>
    </row>
    <row r="2803" spans="1:4" ht="25.5">
      <c r="A2803" s="625">
        <v>11886</v>
      </c>
      <c r="B2803" s="626" t="s">
        <v>2601</v>
      </c>
      <c r="C2803" s="625" t="s">
        <v>7061</v>
      </c>
      <c r="D2803" s="628">
        <v>1779.08</v>
      </c>
    </row>
    <row r="2804" spans="1:4" ht="25.5">
      <c r="A2804" s="625">
        <v>11887</v>
      </c>
      <c r="B2804" s="626" t="s">
        <v>2602</v>
      </c>
      <c r="C2804" s="625" t="s">
        <v>7061</v>
      </c>
      <c r="D2804" s="628">
        <v>3137.61</v>
      </c>
    </row>
    <row r="2805" spans="1:4" ht="25.5">
      <c r="A2805" s="625">
        <v>11888</v>
      </c>
      <c r="B2805" s="626" t="s">
        <v>2603</v>
      </c>
      <c r="C2805" s="625" t="s">
        <v>7061</v>
      </c>
      <c r="D2805" s="628">
        <v>4177.9799999999996</v>
      </c>
    </row>
    <row r="2806" spans="1:4" ht="38.25">
      <c r="A2806" s="625">
        <v>11889</v>
      </c>
      <c r="B2806" s="626" t="s">
        <v>2604</v>
      </c>
      <c r="C2806" s="625" t="s">
        <v>7065</v>
      </c>
      <c r="D2806" s="627">
        <v>0.87</v>
      </c>
    </row>
    <row r="2807" spans="1:4" ht="38.25">
      <c r="A2807" s="625">
        <v>11890</v>
      </c>
      <c r="B2807" s="626" t="s">
        <v>2605</v>
      </c>
      <c r="C2807" s="625" t="s">
        <v>7065</v>
      </c>
      <c r="D2807" s="627">
        <v>1.35</v>
      </c>
    </row>
    <row r="2808" spans="1:4" ht="38.25">
      <c r="A2808" s="625">
        <v>11891</v>
      </c>
      <c r="B2808" s="626" t="s">
        <v>2606</v>
      </c>
      <c r="C2808" s="625" t="s">
        <v>7065</v>
      </c>
      <c r="D2808" s="627">
        <v>2.2200000000000002</v>
      </c>
    </row>
    <row r="2809" spans="1:4" ht="38.25">
      <c r="A2809" s="625">
        <v>11892</v>
      </c>
      <c r="B2809" s="626" t="s">
        <v>2607</v>
      </c>
      <c r="C2809" s="625" t="s">
        <v>7065</v>
      </c>
      <c r="D2809" s="627">
        <v>3.43</v>
      </c>
    </row>
    <row r="2810" spans="1:4" ht="38.25">
      <c r="A2810" s="625">
        <v>11894</v>
      </c>
      <c r="B2810" s="626" t="s">
        <v>2608</v>
      </c>
      <c r="C2810" s="625" t="s">
        <v>7061</v>
      </c>
      <c r="D2810" s="627">
        <v>666.05</v>
      </c>
    </row>
    <row r="2811" spans="1:4" ht="25.5">
      <c r="A2811" s="625">
        <v>11895</v>
      </c>
      <c r="B2811" s="626" t="s">
        <v>2609</v>
      </c>
      <c r="C2811" s="625" t="s">
        <v>7061</v>
      </c>
      <c r="D2811" s="627">
        <v>957.79</v>
      </c>
    </row>
    <row r="2812" spans="1:4" ht="25.5">
      <c r="A2812" s="625">
        <v>11896</v>
      </c>
      <c r="B2812" s="626" t="s">
        <v>2610</v>
      </c>
      <c r="C2812" s="625" t="s">
        <v>7061</v>
      </c>
      <c r="D2812" s="628">
        <v>5020.18</v>
      </c>
    </row>
    <row r="2813" spans="1:4" ht="25.5">
      <c r="A2813" s="625">
        <v>11897</v>
      </c>
      <c r="B2813" s="626" t="s">
        <v>2611</v>
      </c>
      <c r="C2813" s="625" t="s">
        <v>7061</v>
      </c>
      <c r="D2813" s="628">
        <v>6550.45</v>
      </c>
    </row>
    <row r="2814" spans="1:4" ht="25.5">
      <c r="A2814" s="625">
        <v>11898</v>
      </c>
      <c r="B2814" s="626" t="s">
        <v>2612</v>
      </c>
      <c r="C2814" s="625" t="s">
        <v>7061</v>
      </c>
      <c r="D2814" s="628">
        <v>6880.73</v>
      </c>
    </row>
    <row r="2815" spans="1:4" ht="25.5">
      <c r="A2815" s="625">
        <v>11899</v>
      </c>
      <c r="B2815" s="626" t="s">
        <v>2613</v>
      </c>
      <c r="C2815" s="625" t="s">
        <v>7061</v>
      </c>
      <c r="D2815" s="628">
        <v>3396.33</v>
      </c>
    </row>
    <row r="2816" spans="1:4" ht="25.5">
      <c r="A2816" s="625">
        <v>11900</v>
      </c>
      <c r="B2816" s="626" t="s">
        <v>2614</v>
      </c>
      <c r="C2816" s="625" t="s">
        <v>7061</v>
      </c>
      <c r="D2816" s="628">
        <v>4656.88</v>
      </c>
    </row>
    <row r="2817" spans="1:4" ht="25.5">
      <c r="A2817" s="625">
        <v>11901</v>
      </c>
      <c r="B2817" s="626" t="s">
        <v>2615</v>
      </c>
      <c r="C2817" s="625" t="s">
        <v>7065</v>
      </c>
      <c r="D2817" s="627">
        <v>0.81</v>
      </c>
    </row>
    <row r="2818" spans="1:4" ht="25.5">
      <c r="A2818" s="625">
        <v>11902</v>
      </c>
      <c r="B2818" s="626" t="s">
        <v>2616</v>
      </c>
      <c r="C2818" s="625" t="s">
        <v>7065</v>
      </c>
      <c r="D2818" s="627">
        <v>1.41</v>
      </c>
    </row>
    <row r="2819" spans="1:4" ht="25.5">
      <c r="A2819" s="625">
        <v>11903</v>
      </c>
      <c r="B2819" s="626" t="s">
        <v>2617</v>
      </c>
      <c r="C2819" s="625" t="s">
        <v>7065</v>
      </c>
      <c r="D2819" s="627">
        <v>2.1800000000000002</v>
      </c>
    </row>
    <row r="2820" spans="1:4" ht="25.5">
      <c r="A2820" s="625">
        <v>11904</v>
      </c>
      <c r="B2820" s="626" t="s">
        <v>2618</v>
      </c>
      <c r="C2820" s="625" t="s">
        <v>7065</v>
      </c>
      <c r="D2820" s="627">
        <v>2.77</v>
      </c>
    </row>
    <row r="2821" spans="1:4" ht="25.5">
      <c r="A2821" s="625">
        <v>11905</v>
      </c>
      <c r="B2821" s="626" t="s">
        <v>2619</v>
      </c>
      <c r="C2821" s="625" t="s">
        <v>7065</v>
      </c>
      <c r="D2821" s="627">
        <v>3.73</v>
      </c>
    </row>
    <row r="2822" spans="1:4" ht="25.5">
      <c r="A2822" s="625">
        <v>11906</v>
      </c>
      <c r="B2822" s="626" t="s">
        <v>2620</v>
      </c>
      <c r="C2822" s="625" t="s">
        <v>7065</v>
      </c>
      <c r="D2822" s="627">
        <v>4.3</v>
      </c>
    </row>
    <row r="2823" spans="1:4" ht="25.5">
      <c r="A2823" s="625">
        <v>11914</v>
      </c>
      <c r="B2823" s="626" t="s">
        <v>2621</v>
      </c>
      <c r="C2823" s="625" t="s">
        <v>7065</v>
      </c>
      <c r="D2823" s="627">
        <v>79.5</v>
      </c>
    </row>
    <row r="2824" spans="1:4" ht="25.5">
      <c r="A2824" s="625">
        <v>11916</v>
      </c>
      <c r="B2824" s="626" t="s">
        <v>2622</v>
      </c>
      <c r="C2824" s="625" t="s">
        <v>7065</v>
      </c>
      <c r="D2824" s="627">
        <v>10.95</v>
      </c>
    </row>
    <row r="2825" spans="1:4" ht="25.5">
      <c r="A2825" s="625">
        <v>11917</v>
      </c>
      <c r="B2825" s="626" t="s">
        <v>2623</v>
      </c>
      <c r="C2825" s="625" t="s">
        <v>7065</v>
      </c>
      <c r="D2825" s="627">
        <v>19.059999999999999</v>
      </c>
    </row>
    <row r="2826" spans="1:4" ht="25.5">
      <c r="A2826" s="625">
        <v>11918</v>
      </c>
      <c r="B2826" s="626" t="s">
        <v>2624</v>
      </c>
      <c r="C2826" s="625" t="s">
        <v>7065</v>
      </c>
      <c r="D2826" s="627">
        <v>25.85</v>
      </c>
    </row>
    <row r="2827" spans="1:4" ht="25.5">
      <c r="A2827" s="625">
        <v>11919</v>
      </c>
      <c r="B2827" s="626" t="s">
        <v>2625</v>
      </c>
      <c r="C2827" s="625" t="s">
        <v>7065</v>
      </c>
      <c r="D2827" s="627">
        <v>8.43</v>
      </c>
    </row>
    <row r="2828" spans="1:4" ht="25.5">
      <c r="A2828" s="625">
        <v>11920</v>
      </c>
      <c r="B2828" s="626" t="s">
        <v>2626</v>
      </c>
      <c r="C2828" s="625" t="s">
        <v>7065</v>
      </c>
      <c r="D2828" s="627">
        <v>16.34</v>
      </c>
    </row>
    <row r="2829" spans="1:4" ht="25.5">
      <c r="A2829" s="625">
        <v>11921</v>
      </c>
      <c r="B2829" s="626" t="s">
        <v>2627</v>
      </c>
      <c r="C2829" s="625" t="s">
        <v>7065</v>
      </c>
      <c r="D2829" s="627">
        <v>22.25</v>
      </c>
    </row>
    <row r="2830" spans="1:4" ht="25.5">
      <c r="A2830" s="625">
        <v>11922</v>
      </c>
      <c r="B2830" s="626" t="s">
        <v>2628</v>
      </c>
      <c r="C2830" s="625" t="s">
        <v>7065</v>
      </c>
      <c r="D2830" s="627">
        <v>39.51</v>
      </c>
    </row>
    <row r="2831" spans="1:4" ht="25.5">
      <c r="A2831" s="625">
        <v>11923</v>
      </c>
      <c r="B2831" s="626" t="s">
        <v>2629</v>
      </c>
      <c r="C2831" s="625" t="s">
        <v>7065</v>
      </c>
      <c r="D2831" s="627">
        <v>64.53</v>
      </c>
    </row>
    <row r="2832" spans="1:4" ht="25.5">
      <c r="A2832" s="625">
        <v>11924</v>
      </c>
      <c r="B2832" s="626" t="s">
        <v>2630</v>
      </c>
      <c r="C2832" s="625" t="s">
        <v>7065</v>
      </c>
      <c r="D2832" s="627">
        <v>158.96</v>
      </c>
    </row>
    <row r="2833" spans="1:4" ht="38.25">
      <c r="A2833" s="625">
        <v>11927</v>
      </c>
      <c r="B2833" s="626" t="s">
        <v>2631</v>
      </c>
      <c r="C2833" s="625" t="s">
        <v>7061</v>
      </c>
      <c r="D2833" s="627">
        <v>3.4</v>
      </c>
    </row>
    <row r="2834" spans="1:4" ht="38.25">
      <c r="A2834" s="625">
        <v>11928</v>
      </c>
      <c r="B2834" s="626" t="s">
        <v>2632</v>
      </c>
      <c r="C2834" s="625" t="s">
        <v>7061</v>
      </c>
      <c r="D2834" s="627">
        <v>3.89</v>
      </c>
    </row>
    <row r="2835" spans="1:4" ht="38.25">
      <c r="A2835" s="625">
        <v>11929</v>
      </c>
      <c r="B2835" s="626" t="s">
        <v>2633</v>
      </c>
      <c r="C2835" s="625" t="s">
        <v>7061</v>
      </c>
      <c r="D2835" s="627">
        <v>6.03</v>
      </c>
    </row>
    <row r="2836" spans="1:4">
      <c r="A2836" s="625">
        <v>11945</v>
      </c>
      <c r="B2836" s="626" t="s">
        <v>2634</v>
      </c>
      <c r="C2836" s="625" t="s">
        <v>7061</v>
      </c>
      <c r="D2836" s="627">
        <v>0.06</v>
      </c>
    </row>
    <row r="2837" spans="1:4">
      <c r="A2837" s="625">
        <v>11946</v>
      </c>
      <c r="B2837" s="626" t="s">
        <v>2635</v>
      </c>
      <c r="C2837" s="625" t="s">
        <v>7061</v>
      </c>
      <c r="D2837" s="627">
        <v>0.06</v>
      </c>
    </row>
    <row r="2838" spans="1:4" ht="38.25">
      <c r="A2838" s="625">
        <v>11948</v>
      </c>
      <c r="B2838" s="626" t="s">
        <v>2636</v>
      </c>
      <c r="C2838" s="625" t="s">
        <v>7061</v>
      </c>
      <c r="D2838" s="627">
        <v>0.28999999999999998</v>
      </c>
    </row>
    <row r="2839" spans="1:4" ht="38.25">
      <c r="A2839" s="625">
        <v>11950</v>
      </c>
      <c r="B2839" s="626" t="s">
        <v>2637</v>
      </c>
      <c r="C2839" s="625" t="s">
        <v>7061</v>
      </c>
      <c r="D2839" s="627">
        <v>0.2</v>
      </c>
    </row>
    <row r="2840" spans="1:4" ht="25.5">
      <c r="A2840" s="625">
        <v>11953</v>
      </c>
      <c r="B2840" s="626" t="s">
        <v>2638</v>
      </c>
      <c r="C2840" s="625" t="s">
        <v>7061</v>
      </c>
      <c r="D2840" s="627">
        <v>1.42</v>
      </c>
    </row>
    <row r="2841" spans="1:4" ht="51">
      <c r="A2841" s="625">
        <v>11955</v>
      </c>
      <c r="B2841" s="626" t="s">
        <v>2639</v>
      </c>
      <c r="C2841" s="625" t="s">
        <v>7061</v>
      </c>
      <c r="D2841" s="627">
        <v>1.94</v>
      </c>
    </row>
    <row r="2842" spans="1:4" ht="38.25">
      <c r="A2842" s="625">
        <v>11960</v>
      </c>
      <c r="B2842" s="626" t="s">
        <v>2640</v>
      </c>
      <c r="C2842" s="625" t="s">
        <v>7061</v>
      </c>
      <c r="D2842" s="627">
        <v>0.06</v>
      </c>
    </row>
    <row r="2843" spans="1:4" ht="25.5">
      <c r="A2843" s="625">
        <v>11962</v>
      </c>
      <c r="B2843" s="626" t="s">
        <v>2641</v>
      </c>
      <c r="C2843" s="625" t="s">
        <v>7061</v>
      </c>
      <c r="D2843" s="627">
        <v>0.09</v>
      </c>
    </row>
    <row r="2844" spans="1:4" ht="38.25">
      <c r="A2844" s="625">
        <v>11963</v>
      </c>
      <c r="B2844" s="626" t="s">
        <v>2642</v>
      </c>
      <c r="C2844" s="625" t="s">
        <v>7061</v>
      </c>
      <c r="D2844" s="627">
        <v>4.1500000000000004</v>
      </c>
    </row>
    <row r="2845" spans="1:4" ht="38.25">
      <c r="A2845" s="625">
        <v>11964</v>
      </c>
      <c r="B2845" s="626" t="s">
        <v>2643</v>
      </c>
      <c r="C2845" s="625" t="s">
        <v>7061</v>
      </c>
      <c r="D2845" s="627">
        <v>1.04</v>
      </c>
    </row>
    <row r="2846" spans="1:4">
      <c r="A2846" s="625">
        <v>11971</v>
      </c>
      <c r="B2846" s="626" t="s">
        <v>2644</v>
      </c>
      <c r="C2846" s="625" t="s">
        <v>7061</v>
      </c>
      <c r="D2846" s="627">
        <v>1.85</v>
      </c>
    </row>
    <row r="2847" spans="1:4" ht="25.5">
      <c r="A2847" s="625">
        <v>11975</v>
      </c>
      <c r="B2847" s="626" t="s">
        <v>2645</v>
      </c>
      <c r="C2847" s="625" t="s">
        <v>7061</v>
      </c>
      <c r="D2847" s="627">
        <v>10.31</v>
      </c>
    </row>
    <row r="2848" spans="1:4" ht="25.5">
      <c r="A2848" s="625">
        <v>11976</v>
      </c>
      <c r="B2848" s="626" t="s">
        <v>7254</v>
      </c>
      <c r="C2848" s="625" t="s">
        <v>7061</v>
      </c>
      <c r="D2848" s="627">
        <v>0.52</v>
      </c>
    </row>
    <row r="2849" spans="1:4" ht="25.5">
      <c r="A2849" s="625">
        <v>11977</v>
      </c>
      <c r="B2849" s="626" t="s">
        <v>2646</v>
      </c>
      <c r="C2849" s="625" t="s">
        <v>7061</v>
      </c>
      <c r="D2849" s="627">
        <v>4.7</v>
      </c>
    </row>
    <row r="2850" spans="1:4" ht="25.5">
      <c r="A2850" s="625">
        <v>11981</v>
      </c>
      <c r="B2850" s="626" t="s">
        <v>7255</v>
      </c>
      <c r="C2850" s="625" t="s">
        <v>7061</v>
      </c>
      <c r="D2850" s="627">
        <v>14.3</v>
      </c>
    </row>
    <row r="2851" spans="1:4" ht="38.25">
      <c r="A2851" s="625">
        <v>11983</v>
      </c>
      <c r="B2851" s="626" t="s">
        <v>2647</v>
      </c>
      <c r="C2851" s="625" t="s">
        <v>7066</v>
      </c>
      <c r="D2851" s="627">
        <v>259.89</v>
      </c>
    </row>
    <row r="2852" spans="1:4" ht="38.25">
      <c r="A2852" s="625">
        <v>11985</v>
      </c>
      <c r="B2852" s="626" t="s">
        <v>2648</v>
      </c>
      <c r="C2852" s="625" t="s">
        <v>7066</v>
      </c>
      <c r="D2852" s="627">
        <v>283.20999999999998</v>
      </c>
    </row>
    <row r="2853" spans="1:4" ht="38.25">
      <c r="A2853" s="625">
        <v>11986</v>
      </c>
      <c r="B2853" s="626" t="s">
        <v>2649</v>
      </c>
      <c r="C2853" s="625" t="s">
        <v>7066</v>
      </c>
      <c r="D2853" s="627">
        <v>316.54000000000002</v>
      </c>
    </row>
    <row r="2854" spans="1:4" ht="38.25">
      <c r="A2854" s="625">
        <v>11987</v>
      </c>
      <c r="B2854" s="626" t="s">
        <v>2650</v>
      </c>
      <c r="C2854" s="625" t="s">
        <v>7066</v>
      </c>
      <c r="D2854" s="627">
        <v>329.86</v>
      </c>
    </row>
    <row r="2855" spans="1:4" ht="38.25">
      <c r="A2855" s="625">
        <v>11991</v>
      </c>
      <c r="B2855" s="626" t="s">
        <v>2651</v>
      </c>
      <c r="C2855" s="625" t="s">
        <v>7061</v>
      </c>
      <c r="D2855" s="627">
        <v>39.58</v>
      </c>
    </row>
    <row r="2856" spans="1:4" ht="38.25">
      <c r="A2856" s="625">
        <v>12001</v>
      </c>
      <c r="B2856" s="626" t="s">
        <v>2652</v>
      </c>
      <c r="C2856" s="625" t="s">
        <v>7061</v>
      </c>
      <c r="D2856" s="627">
        <v>4.04</v>
      </c>
    </row>
    <row r="2857" spans="1:4" ht="38.25">
      <c r="A2857" s="625">
        <v>12008</v>
      </c>
      <c r="B2857" s="626" t="s">
        <v>2653</v>
      </c>
      <c r="C2857" s="625" t="s">
        <v>7061</v>
      </c>
      <c r="D2857" s="627">
        <v>67.650000000000006</v>
      </c>
    </row>
    <row r="2858" spans="1:4" ht="25.5">
      <c r="A2858" s="625">
        <v>12010</v>
      </c>
      <c r="B2858" s="626" t="s">
        <v>2654</v>
      </c>
      <c r="C2858" s="625" t="s">
        <v>7061</v>
      </c>
      <c r="D2858" s="627">
        <v>6.57</v>
      </c>
    </row>
    <row r="2859" spans="1:4" ht="25.5">
      <c r="A2859" s="625">
        <v>12015</v>
      </c>
      <c r="B2859" s="626" t="s">
        <v>2655</v>
      </c>
      <c r="C2859" s="625" t="s">
        <v>7061</v>
      </c>
      <c r="D2859" s="627">
        <v>8.43</v>
      </c>
    </row>
    <row r="2860" spans="1:4" ht="25.5">
      <c r="A2860" s="625">
        <v>12016</v>
      </c>
      <c r="B2860" s="626" t="s">
        <v>2656</v>
      </c>
      <c r="C2860" s="625" t="s">
        <v>7061</v>
      </c>
      <c r="D2860" s="627">
        <v>7.24</v>
      </c>
    </row>
    <row r="2861" spans="1:4" ht="25.5">
      <c r="A2861" s="625">
        <v>12019</v>
      </c>
      <c r="B2861" s="626" t="s">
        <v>2657</v>
      </c>
      <c r="C2861" s="625" t="s">
        <v>7061</v>
      </c>
      <c r="D2861" s="627">
        <v>8.43</v>
      </c>
    </row>
    <row r="2862" spans="1:4" ht="25.5">
      <c r="A2862" s="625">
        <v>12020</v>
      </c>
      <c r="B2862" s="626" t="s">
        <v>2658</v>
      </c>
      <c r="C2862" s="625" t="s">
        <v>7061</v>
      </c>
      <c r="D2862" s="627">
        <v>7.24</v>
      </c>
    </row>
    <row r="2863" spans="1:4" ht="25.5">
      <c r="A2863" s="625">
        <v>12025</v>
      </c>
      <c r="B2863" s="626" t="s">
        <v>2659</v>
      </c>
      <c r="C2863" s="625" t="s">
        <v>7061</v>
      </c>
      <c r="D2863" s="627">
        <v>7.99</v>
      </c>
    </row>
    <row r="2864" spans="1:4" ht="51">
      <c r="A2864" s="625">
        <v>12030</v>
      </c>
      <c r="B2864" s="626" t="s">
        <v>2660</v>
      </c>
      <c r="C2864" s="625" t="s">
        <v>7063</v>
      </c>
      <c r="D2864" s="627">
        <v>39</v>
      </c>
    </row>
    <row r="2865" spans="1:4" ht="51">
      <c r="A2865" s="625">
        <v>12032</v>
      </c>
      <c r="B2865" s="626" t="s">
        <v>2661</v>
      </c>
      <c r="C2865" s="625" t="s">
        <v>7063</v>
      </c>
      <c r="D2865" s="627">
        <v>41.51</v>
      </c>
    </row>
    <row r="2866" spans="1:4" ht="25.5">
      <c r="A2866" s="625">
        <v>12033</v>
      </c>
      <c r="B2866" s="626" t="s">
        <v>2662</v>
      </c>
      <c r="C2866" s="625" t="s">
        <v>7061</v>
      </c>
      <c r="D2866" s="627">
        <v>6.86</v>
      </c>
    </row>
    <row r="2867" spans="1:4" ht="25.5">
      <c r="A2867" s="625">
        <v>12034</v>
      </c>
      <c r="B2867" s="626" t="s">
        <v>2663</v>
      </c>
      <c r="C2867" s="625" t="s">
        <v>7061</v>
      </c>
      <c r="D2867" s="627">
        <v>3.11</v>
      </c>
    </row>
    <row r="2868" spans="1:4" ht="38.25">
      <c r="A2868" s="625">
        <v>12038</v>
      </c>
      <c r="B2868" s="626" t="s">
        <v>2664</v>
      </c>
      <c r="C2868" s="625" t="s">
        <v>7061</v>
      </c>
      <c r="D2868" s="627">
        <v>332.5</v>
      </c>
    </row>
    <row r="2869" spans="1:4" ht="38.25">
      <c r="A2869" s="625">
        <v>12039</v>
      </c>
      <c r="B2869" s="626" t="s">
        <v>2665</v>
      </c>
      <c r="C2869" s="625" t="s">
        <v>7061</v>
      </c>
      <c r="D2869" s="627">
        <v>381.91</v>
      </c>
    </row>
    <row r="2870" spans="1:4" ht="38.25">
      <c r="A2870" s="625">
        <v>12040</v>
      </c>
      <c r="B2870" s="626" t="s">
        <v>2666</v>
      </c>
      <c r="C2870" s="625" t="s">
        <v>7061</v>
      </c>
      <c r="D2870" s="627">
        <v>424.84</v>
      </c>
    </row>
    <row r="2871" spans="1:4" ht="38.25">
      <c r="A2871" s="625">
        <v>12041</v>
      </c>
      <c r="B2871" s="626" t="s">
        <v>2667</v>
      </c>
      <c r="C2871" s="625" t="s">
        <v>7061</v>
      </c>
      <c r="D2871" s="627">
        <v>835.52</v>
      </c>
    </row>
    <row r="2872" spans="1:4" ht="38.25">
      <c r="A2872" s="625">
        <v>12042</v>
      </c>
      <c r="B2872" s="626" t="s">
        <v>2668</v>
      </c>
      <c r="C2872" s="625" t="s">
        <v>7061</v>
      </c>
      <c r="D2872" s="627">
        <v>651.07000000000005</v>
      </c>
    </row>
    <row r="2873" spans="1:4" ht="38.25">
      <c r="A2873" s="625">
        <v>12043</v>
      </c>
      <c r="B2873" s="626" t="s">
        <v>2669</v>
      </c>
      <c r="C2873" s="625" t="s">
        <v>7061</v>
      </c>
      <c r="D2873" s="627">
        <v>963.43</v>
      </c>
    </row>
    <row r="2874" spans="1:4" ht="25.5">
      <c r="A2874" s="625">
        <v>12056</v>
      </c>
      <c r="B2874" s="626" t="s">
        <v>6926</v>
      </c>
      <c r="C2874" s="625" t="s">
        <v>7065</v>
      </c>
      <c r="D2874" s="627">
        <v>11.47</v>
      </c>
    </row>
    <row r="2875" spans="1:4" ht="25.5">
      <c r="A2875" s="625">
        <v>12057</v>
      </c>
      <c r="B2875" s="626" t="s">
        <v>6927</v>
      </c>
      <c r="C2875" s="625" t="s">
        <v>7065</v>
      </c>
      <c r="D2875" s="627">
        <v>9.74</v>
      </c>
    </row>
    <row r="2876" spans="1:4" ht="25.5">
      <c r="A2876" s="625">
        <v>12058</v>
      </c>
      <c r="B2876" s="626" t="s">
        <v>6928</v>
      </c>
      <c r="C2876" s="625" t="s">
        <v>7065</v>
      </c>
      <c r="D2876" s="627">
        <v>6.07</v>
      </c>
    </row>
    <row r="2877" spans="1:4" ht="25.5">
      <c r="A2877" s="625">
        <v>12059</v>
      </c>
      <c r="B2877" s="626" t="s">
        <v>6929</v>
      </c>
      <c r="C2877" s="625" t="s">
        <v>7065</v>
      </c>
      <c r="D2877" s="627">
        <v>3.41</v>
      </c>
    </row>
    <row r="2878" spans="1:4" ht="25.5">
      <c r="A2878" s="625">
        <v>12060</v>
      </c>
      <c r="B2878" s="626" t="s">
        <v>6930</v>
      </c>
      <c r="C2878" s="625" t="s">
        <v>7065</v>
      </c>
      <c r="D2878" s="627">
        <v>25.31</v>
      </c>
    </row>
    <row r="2879" spans="1:4" ht="25.5">
      <c r="A2879" s="625">
        <v>12061</v>
      </c>
      <c r="B2879" s="626" t="s">
        <v>6931</v>
      </c>
      <c r="C2879" s="625" t="s">
        <v>7065</v>
      </c>
      <c r="D2879" s="627">
        <v>15.45</v>
      </c>
    </row>
    <row r="2880" spans="1:4" ht="25.5">
      <c r="A2880" s="625">
        <v>12062</v>
      </c>
      <c r="B2880" s="626" t="s">
        <v>6932</v>
      </c>
      <c r="C2880" s="625" t="s">
        <v>7065</v>
      </c>
      <c r="D2880" s="627">
        <v>28.5</v>
      </c>
    </row>
    <row r="2881" spans="1:4" ht="25.5">
      <c r="A2881" s="625">
        <v>12067</v>
      </c>
      <c r="B2881" s="626" t="s">
        <v>2670</v>
      </c>
      <c r="C2881" s="625" t="s">
        <v>7065</v>
      </c>
      <c r="D2881" s="627">
        <v>4.57</v>
      </c>
    </row>
    <row r="2882" spans="1:4" ht="25.5">
      <c r="A2882" s="625">
        <v>12070</v>
      </c>
      <c r="B2882" s="626" t="s">
        <v>2671</v>
      </c>
      <c r="C2882" s="625" t="s">
        <v>7065</v>
      </c>
      <c r="D2882" s="627">
        <v>2.59</v>
      </c>
    </row>
    <row r="2883" spans="1:4" ht="51">
      <c r="A2883" s="625">
        <v>12075</v>
      </c>
      <c r="B2883" s="626" t="s">
        <v>2672</v>
      </c>
      <c r="C2883" s="625" t="s">
        <v>7061</v>
      </c>
      <c r="D2883" s="627">
        <v>551.36</v>
      </c>
    </row>
    <row r="2884" spans="1:4" ht="51">
      <c r="A2884" s="625">
        <v>12076</v>
      </c>
      <c r="B2884" s="626" t="s">
        <v>2673</v>
      </c>
      <c r="C2884" s="625" t="s">
        <v>7061</v>
      </c>
      <c r="D2884" s="628">
        <v>5146.7700000000004</v>
      </c>
    </row>
    <row r="2885" spans="1:4" ht="51">
      <c r="A2885" s="625">
        <v>12081</v>
      </c>
      <c r="B2885" s="626" t="s">
        <v>7256</v>
      </c>
      <c r="C2885" s="625" t="s">
        <v>7061</v>
      </c>
      <c r="D2885" s="627">
        <v>189.81</v>
      </c>
    </row>
    <row r="2886" spans="1:4" ht="51">
      <c r="A2886" s="625">
        <v>12082</v>
      </c>
      <c r="B2886" s="626" t="s">
        <v>7257</v>
      </c>
      <c r="C2886" s="625" t="s">
        <v>7061</v>
      </c>
      <c r="D2886" s="627">
        <v>298.31</v>
      </c>
    </row>
    <row r="2887" spans="1:4" ht="51">
      <c r="A2887" s="625">
        <v>12083</v>
      </c>
      <c r="B2887" s="626" t="s">
        <v>7258</v>
      </c>
      <c r="C2887" s="625" t="s">
        <v>7061</v>
      </c>
      <c r="D2887" s="627">
        <v>561.29</v>
      </c>
    </row>
    <row r="2888" spans="1:4" ht="25.5">
      <c r="A2888" s="625">
        <v>12114</v>
      </c>
      <c r="B2888" s="626" t="s">
        <v>2674</v>
      </c>
      <c r="C2888" s="625" t="s">
        <v>7061</v>
      </c>
      <c r="D2888" s="627">
        <v>78.150000000000006</v>
      </c>
    </row>
    <row r="2889" spans="1:4" ht="38.25">
      <c r="A2889" s="625">
        <v>12118</v>
      </c>
      <c r="B2889" s="626" t="s">
        <v>2675</v>
      </c>
      <c r="C2889" s="625" t="s">
        <v>7061</v>
      </c>
      <c r="D2889" s="627">
        <v>13.04</v>
      </c>
    </row>
    <row r="2890" spans="1:4" ht="38.25">
      <c r="A2890" s="625">
        <v>12128</v>
      </c>
      <c r="B2890" s="626" t="s">
        <v>2676</v>
      </c>
      <c r="C2890" s="625" t="s">
        <v>7061</v>
      </c>
      <c r="D2890" s="627">
        <v>5.44</v>
      </c>
    </row>
    <row r="2891" spans="1:4" ht="38.25">
      <c r="A2891" s="625">
        <v>12129</v>
      </c>
      <c r="B2891" s="626" t="s">
        <v>2677</v>
      </c>
      <c r="C2891" s="625" t="s">
        <v>7061</v>
      </c>
      <c r="D2891" s="627">
        <v>7.18</v>
      </c>
    </row>
    <row r="2892" spans="1:4" ht="25.5">
      <c r="A2892" s="625">
        <v>12147</v>
      </c>
      <c r="B2892" s="626" t="s">
        <v>2678</v>
      </c>
      <c r="C2892" s="625" t="s">
        <v>7061</v>
      </c>
      <c r="D2892" s="627">
        <v>8.08</v>
      </c>
    </row>
    <row r="2893" spans="1:4">
      <c r="A2893" s="625">
        <v>12214</v>
      </c>
      <c r="B2893" s="626" t="s">
        <v>2679</v>
      </c>
      <c r="C2893" s="625" t="s">
        <v>7061</v>
      </c>
      <c r="D2893" s="627">
        <v>12.58</v>
      </c>
    </row>
    <row r="2894" spans="1:4" ht="25.5">
      <c r="A2894" s="625">
        <v>12216</v>
      </c>
      <c r="B2894" s="626" t="s">
        <v>2680</v>
      </c>
      <c r="C2894" s="625" t="s">
        <v>7061</v>
      </c>
      <c r="D2894" s="627">
        <v>27.26</v>
      </c>
    </row>
    <row r="2895" spans="1:4" ht="51">
      <c r="A2895" s="625">
        <v>12230</v>
      </c>
      <c r="B2895" s="626" t="s">
        <v>6256</v>
      </c>
      <c r="C2895" s="625" t="s">
        <v>7061</v>
      </c>
      <c r="D2895" s="627">
        <v>6.1</v>
      </c>
    </row>
    <row r="2896" spans="1:4" ht="51">
      <c r="A2896" s="625">
        <v>12231</v>
      </c>
      <c r="B2896" s="626" t="s">
        <v>6257</v>
      </c>
      <c r="C2896" s="625" t="s">
        <v>7061</v>
      </c>
      <c r="D2896" s="627">
        <v>10.15</v>
      </c>
    </row>
    <row r="2897" spans="1:4" ht="51">
      <c r="A2897" s="625">
        <v>12232</v>
      </c>
      <c r="B2897" s="626" t="s">
        <v>6258</v>
      </c>
      <c r="C2897" s="625" t="s">
        <v>7061</v>
      </c>
      <c r="D2897" s="627">
        <v>10.64</v>
      </c>
    </row>
    <row r="2898" spans="1:4" ht="51">
      <c r="A2898" s="625">
        <v>12239</v>
      </c>
      <c r="B2898" s="626" t="s">
        <v>6259</v>
      </c>
      <c r="C2898" s="625" t="s">
        <v>7061</v>
      </c>
      <c r="D2898" s="627">
        <v>13.93</v>
      </c>
    </row>
    <row r="2899" spans="1:4" ht="25.5">
      <c r="A2899" s="625">
        <v>12245</v>
      </c>
      <c r="B2899" s="626" t="s">
        <v>2681</v>
      </c>
      <c r="C2899" s="625" t="s">
        <v>7061</v>
      </c>
      <c r="D2899" s="627">
        <v>54.04</v>
      </c>
    </row>
    <row r="2900" spans="1:4" ht="51">
      <c r="A2900" s="625">
        <v>12266</v>
      </c>
      <c r="B2900" s="626" t="s">
        <v>6260</v>
      </c>
      <c r="C2900" s="625" t="s">
        <v>7061</v>
      </c>
      <c r="D2900" s="627">
        <v>36.590000000000003</v>
      </c>
    </row>
    <row r="2901" spans="1:4">
      <c r="A2901" s="625">
        <v>12267</v>
      </c>
      <c r="B2901" s="626" t="s">
        <v>2682</v>
      </c>
      <c r="C2901" s="625" t="s">
        <v>7061</v>
      </c>
      <c r="D2901" s="627">
        <v>71.48</v>
      </c>
    </row>
    <row r="2902" spans="1:4" ht="25.5">
      <c r="A2902" s="625">
        <v>12271</v>
      </c>
      <c r="B2902" s="626" t="s">
        <v>2683</v>
      </c>
      <c r="C2902" s="625" t="s">
        <v>7061</v>
      </c>
      <c r="D2902" s="627">
        <v>124.59</v>
      </c>
    </row>
    <row r="2903" spans="1:4" ht="76.5">
      <c r="A2903" s="625">
        <v>12273</v>
      </c>
      <c r="B2903" s="626" t="s">
        <v>2684</v>
      </c>
      <c r="C2903" s="625" t="s">
        <v>7061</v>
      </c>
      <c r="D2903" s="627">
        <v>36.76</v>
      </c>
    </row>
    <row r="2904" spans="1:4" ht="25.5">
      <c r="A2904" s="625">
        <v>12294</v>
      </c>
      <c r="B2904" s="626" t="s">
        <v>2685</v>
      </c>
      <c r="C2904" s="625" t="s">
        <v>7061</v>
      </c>
      <c r="D2904" s="627">
        <v>8.3699999999999992</v>
      </c>
    </row>
    <row r="2905" spans="1:4" ht="25.5">
      <c r="A2905" s="625">
        <v>12295</v>
      </c>
      <c r="B2905" s="626" t="s">
        <v>2686</v>
      </c>
      <c r="C2905" s="625" t="s">
        <v>7061</v>
      </c>
      <c r="D2905" s="627">
        <v>2.69</v>
      </c>
    </row>
    <row r="2906" spans="1:4" ht="25.5">
      <c r="A2906" s="625">
        <v>12296</v>
      </c>
      <c r="B2906" s="626" t="s">
        <v>2687</v>
      </c>
      <c r="C2906" s="625" t="s">
        <v>7061</v>
      </c>
      <c r="D2906" s="627">
        <v>3.49</v>
      </c>
    </row>
    <row r="2907" spans="1:4" ht="25.5">
      <c r="A2907" s="625">
        <v>12316</v>
      </c>
      <c r="B2907" s="626" t="s">
        <v>2688</v>
      </c>
      <c r="C2907" s="625" t="s">
        <v>7061</v>
      </c>
      <c r="D2907" s="627">
        <v>38.19</v>
      </c>
    </row>
    <row r="2908" spans="1:4" ht="25.5">
      <c r="A2908" s="625">
        <v>12317</v>
      </c>
      <c r="B2908" s="626" t="s">
        <v>2689</v>
      </c>
      <c r="C2908" s="625" t="s">
        <v>7061</v>
      </c>
      <c r="D2908" s="627">
        <v>45.54</v>
      </c>
    </row>
    <row r="2909" spans="1:4" ht="25.5">
      <c r="A2909" s="625">
        <v>12318</v>
      </c>
      <c r="B2909" s="626" t="s">
        <v>2690</v>
      </c>
      <c r="C2909" s="625" t="s">
        <v>7061</v>
      </c>
      <c r="D2909" s="627">
        <v>52.47</v>
      </c>
    </row>
    <row r="2910" spans="1:4" ht="38.25">
      <c r="A2910" s="625">
        <v>12327</v>
      </c>
      <c r="B2910" s="626" t="s">
        <v>2691</v>
      </c>
      <c r="C2910" s="625" t="s">
        <v>7061</v>
      </c>
      <c r="D2910" s="627">
        <v>20.8</v>
      </c>
    </row>
    <row r="2911" spans="1:4">
      <c r="A2911" s="625">
        <v>12329</v>
      </c>
      <c r="B2911" s="626" t="s">
        <v>2692</v>
      </c>
      <c r="C2911" s="625" t="s">
        <v>7058</v>
      </c>
      <c r="D2911" s="627">
        <v>64.02</v>
      </c>
    </row>
    <row r="2912" spans="1:4" ht="38.25">
      <c r="A2912" s="625">
        <v>12343</v>
      </c>
      <c r="B2912" s="626" t="s">
        <v>2693</v>
      </c>
      <c r="C2912" s="625" t="s">
        <v>7061</v>
      </c>
      <c r="D2912" s="627">
        <v>2.2799999999999998</v>
      </c>
    </row>
    <row r="2913" spans="1:4" ht="38.25">
      <c r="A2913" s="625">
        <v>12344</v>
      </c>
      <c r="B2913" s="626" t="s">
        <v>2694</v>
      </c>
      <c r="C2913" s="625" t="s">
        <v>7061</v>
      </c>
      <c r="D2913" s="627">
        <v>1.47</v>
      </c>
    </row>
    <row r="2914" spans="1:4" ht="25.5">
      <c r="A2914" s="625">
        <v>12357</v>
      </c>
      <c r="B2914" s="626" t="s">
        <v>2695</v>
      </c>
      <c r="C2914" s="625" t="s">
        <v>7061</v>
      </c>
      <c r="D2914" s="627">
        <v>122.66</v>
      </c>
    </row>
    <row r="2915" spans="1:4" ht="25.5">
      <c r="A2915" s="625">
        <v>12358</v>
      </c>
      <c r="B2915" s="626" t="s">
        <v>2696</v>
      </c>
      <c r="C2915" s="625" t="s">
        <v>7061</v>
      </c>
      <c r="D2915" s="627">
        <v>137.97</v>
      </c>
    </row>
    <row r="2916" spans="1:4" ht="38.25">
      <c r="A2916" s="625">
        <v>12359</v>
      </c>
      <c r="B2916" s="626" t="s">
        <v>2697</v>
      </c>
      <c r="C2916" s="625" t="s">
        <v>7061</v>
      </c>
      <c r="D2916" s="627">
        <v>87.15</v>
      </c>
    </row>
    <row r="2917" spans="1:4" ht="25.5">
      <c r="A2917" s="625">
        <v>12362</v>
      </c>
      <c r="B2917" s="626" t="s">
        <v>2698</v>
      </c>
      <c r="C2917" s="625" t="s">
        <v>7061</v>
      </c>
      <c r="D2917" s="627">
        <v>8.3699999999999992</v>
      </c>
    </row>
    <row r="2918" spans="1:4" ht="25.5">
      <c r="A2918" s="625">
        <v>12366</v>
      </c>
      <c r="B2918" s="626" t="s">
        <v>2699</v>
      </c>
      <c r="C2918" s="625" t="s">
        <v>7061</v>
      </c>
      <c r="D2918" s="627">
        <v>552.42999999999995</v>
      </c>
    </row>
    <row r="2919" spans="1:4" ht="25.5">
      <c r="A2919" s="625">
        <v>12367</v>
      </c>
      <c r="B2919" s="626" t="s">
        <v>2700</v>
      </c>
      <c r="C2919" s="625" t="s">
        <v>7061</v>
      </c>
      <c r="D2919" s="628">
        <v>2355.15</v>
      </c>
    </row>
    <row r="2920" spans="1:4" ht="25.5">
      <c r="A2920" s="625">
        <v>12368</v>
      </c>
      <c r="B2920" s="626" t="s">
        <v>2701</v>
      </c>
      <c r="C2920" s="625" t="s">
        <v>7061</v>
      </c>
      <c r="D2920" s="628">
        <v>4659.87</v>
      </c>
    </row>
    <row r="2921" spans="1:4" ht="25.5">
      <c r="A2921" s="625">
        <v>12372</v>
      </c>
      <c r="B2921" s="626" t="s">
        <v>2702</v>
      </c>
      <c r="C2921" s="625" t="s">
        <v>7061</v>
      </c>
      <c r="D2921" s="627">
        <v>588.78</v>
      </c>
    </row>
    <row r="2922" spans="1:4" ht="25.5">
      <c r="A2922" s="625">
        <v>12373</v>
      </c>
      <c r="B2922" s="626" t="s">
        <v>2703</v>
      </c>
      <c r="C2922" s="625" t="s">
        <v>7061</v>
      </c>
      <c r="D2922" s="627">
        <v>916.62</v>
      </c>
    </row>
    <row r="2923" spans="1:4" ht="25.5">
      <c r="A2923" s="625">
        <v>12374</v>
      </c>
      <c r="B2923" s="626" t="s">
        <v>2704</v>
      </c>
      <c r="C2923" s="625" t="s">
        <v>7061</v>
      </c>
      <c r="D2923" s="627">
        <v>274.11</v>
      </c>
    </row>
    <row r="2924" spans="1:4" ht="38.25">
      <c r="A2924" s="625">
        <v>12378</v>
      </c>
      <c r="B2924" s="626" t="s">
        <v>2705</v>
      </c>
      <c r="C2924" s="625" t="s">
        <v>7061</v>
      </c>
      <c r="D2924" s="627">
        <v>703.8</v>
      </c>
    </row>
    <row r="2925" spans="1:4" ht="25.5">
      <c r="A2925" s="625">
        <v>12388</v>
      </c>
      <c r="B2925" s="626" t="s">
        <v>2706</v>
      </c>
      <c r="C2925" s="625" t="s">
        <v>7061</v>
      </c>
      <c r="D2925" s="627">
        <v>175.26</v>
      </c>
    </row>
    <row r="2926" spans="1:4" ht="25.5">
      <c r="A2926" s="625">
        <v>12394</v>
      </c>
      <c r="B2926" s="626" t="s">
        <v>2707</v>
      </c>
      <c r="C2926" s="625" t="s">
        <v>7061</v>
      </c>
      <c r="D2926" s="627">
        <v>2.9</v>
      </c>
    </row>
    <row r="2927" spans="1:4" ht="25.5">
      <c r="A2927" s="625">
        <v>12395</v>
      </c>
      <c r="B2927" s="626" t="s">
        <v>2708</v>
      </c>
      <c r="C2927" s="625" t="s">
        <v>7061</v>
      </c>
      <c r="D2927" s="627">
        <v>2.65</v>
      </c>
    </row>
    <row r="2928" spans="1:4" ht="25.5">
      <c r="A2928" s="625">
        <v>12396</v>
      </c>
      <c r="B2928" s="626" t="s">
        <v>2709</v>
      </c>
      <c r="C2928" s="625" t="s">
        <v>7061</v>
      </c>
      <c r="D2928" s="627">
        <v>2.65</v>
      </c>
    </row>
    <row r="2929" spans="1:4" ht="25.5">
      <c r="A2929" s="625">
        <v>12402</v>
      </c>
      <c r="B2929" s="626" t="s">
        <v>2710</v>
      </c>
      <c r="C2929" s="625" t="s">
        <v>7061</v>
      </c>
      <c r="D2929" s="627">
        <v>51</v>
      </c>
    </row>
    <row r="2930" spans="1:4" ht="25.5">
      <c r="A2930" s="625">
        <v>12403</v>
      </c>
      <c r="B2930" s="626" t="s">
        <v>2711</v>
      </c>
      <c r="C2930" s="625" t="s">
        <v>7061</v>
      </c>
      <c r="D2930" s="627">
        <v>15.29</v>
      </c>
    </row>
    <row r="2931" spans="1:4" ht="25.5">
      <c r="A2931" s="625">
        <v>12404</v>
      </c>
      <c r="B2931" s="626" t="s">
        <v>2712</v>
      </c>
      <c r="C2931" s="625" t="s">
        <v>7061</v>
      </c>
      <c r="D2931" s="627">
        <v>5.63</v>
      </c>
    </row>
    <row r="2932" spans="1:4" ht="25.5">
      <c r="A2932" s="625">
        <v>12406</v>
      </c>
      <c r="B2932" s="626" t="s">
        <v>2713</v>
      </c>
      <c r="C2932" s="625" t="s">
        <v>7061</v>
      </c>
      <c r="D2932" s="627">
        <v>4.84</v>
      </c>
    </row>
    <row r="2933" spans="1:4" ht="25.5">
      <c r="A2933" s="625">
        <v>12407</v>
      </c>
      <c r="B2933" s="626" t="s">
        <v>2714</v>
      </c>
      <c r="C2933" s="625" t="s">
        <v>7061</v>
      </c>
      <c r="D2933" s="627">
        <v>17.53</v>
      </c>
    </row>
    <row r="2934" spans="1:4" ht="25.5">
      <c r="A2934" s="625">
        <v>12408</v>
      </c>
      <c r="B2934" s="626" t="s">
        <v>2715</v>
      </c>
      <c r="C2934" s="625" t="s">
        <v>7061</v>
      </c>
      <c r="D2934" s="627">
        <v>9.89</v>
      </c>
    </row>
    <row r="2935" spans="1:4" ht="25.5">
      <c r="A2935" s="625">
        <v>12409</v>
      </c>
      <c r="B2935" s="626" t="s">
        <v>2716</v>
      </c>
      <c r="C2935" s="625" t="s">
        <v>7061</v>
      </c>
      <c r="D2935" s="627">
        <v>9.89</v>
      </c>
    </row>
    <row r="2936" spans="1:4" ht="25.5">
      <c r="A2936" s="625">
        <v>12410</v>
      </c>
      <c r="B2936" s="626" t="s">
        <v>2717</v>
      </c>
      <c r="C2936" s="625" t="s">
        <v>7061</v>
      </c>
      <c r="D2936" s="627">
        <v>6.82</v>
      </c>
    </row>
    <row r="2937" spans="1:4" ht="25.5">
      <c r="A2937" s="625">
        <v>12411</v>
      </c>
      <c r="B2937" s="626" t="s">
        <v>2718</v>
      </c>
      <c r="C2937" s="625" t="s">
        <v>7061</v>
      </c>
      <c r="D2937" s="627">
        <v>21.08</v>
      </c>
    </row>
    <row r="2938" spans="1:4">
      <c r="A2938" s="625">
        <v>12412</v>
      </c>
      <c r="B2938" s="626" t="s">
        <v>2719</v>
      </c>
      <c r="C2938" s="625" t="s">
        <v>7061</v>
      </c>
      <c r="D2938" s="627">
        <v>54.86</v>
      </c>
    </row>
    <row r="2939" spans="1:4" ht="25.5">
      <c r="A2939" s="625">
        <v>12424</v>
      </c>
      <c r="B2939" s="626" t="s">
        <v>2720</v>
      </c>
      <c r="C2939" s="625" t="s">
        <v>7061</v>
      </c>
      <c r="D2939" s="627">
        <v>48.58</v>
      </c>
    </row>
    <row r="2940" spans="1:4" ht="25.5">
      <c r="A2940" s="625">
        <v>12425</v>
      </c>
      <c r="B2940" s="626" t="s">
        <v>2721</v>
      </c>
      <c r="C2940" s="625" t="s">
        <v>7061</v>
      </c>
      <c r="D2940" s="627">
        <v>31.55</v>
      </c>
    </row>
    <row r="2941" spans="1:4" ht="25.5">
      <c r="A2941" s="625">
        <v>12426</v>
      </c>
      <c r="B2941" s="626" t="s">
        <v>2722</v>
      </c>
      <c r="C2941" s="625" t="s">
        <v>7061</v>
      </c>
      <c r="D2941" s="627">
        <v>22.96</v>
      </c>
    </row>
    <row r="2942" spans="1:4" ht="25.5">
      <c r="A2942" s="625">
        <v>12427</v>
      </c>
      <c r="B2942" s="626" t="s">
        <v>2723</v>
      </c>
      <c r="C2942" s="625" t="s">
        <v>7061</v>
      </c>
      <c r="D2942" s="627">
        <v>130.96</v>
      </c>
    </row>
    <row r="2943" spans="1:4" ht="25.5">
      <c r="A2943" s="625">
        <v>12428</v>
      </c>
      <c r="B2943" s="626" t="s">
        <v>2724</v>
      </c>
      <c r="C2943" s="625" t="s">
        <v>7061</v>
      </c>
      <c r="D2943" s="627">
        <v>84.06</v>
      </c>
    </row>
    <row r="2944" spans="1:4" ht="25.5">
      <c r="A2944" s="625">
        <v>12429</v>
      </c>
      <c r="B2944" s="626" t="s">
        <v>2725</v>
      </c>
      <c r="C2944" s="625" t="s">
        <v>7061</v>
      </c>
      <c r="D2944" s="627">
        <v>211.77</v>
      </c>
    </row>
    <row r="2945" spans="1:4" ht="25.5">
      <c r="A2945" s="625">
        <v>12430</v>
      </c>
      <c r="B2945" s="626" t="s">
        <v>2726</v>
      </c>
      <c r="C2945" s="625" t="s">
        <v>7061</v>
      </c>
      <c r="D2945" s="627">
        <v>28.15</v>
      </c>
    </row>
    <row r="2946" spans="1:4" ht="25.5">
      <c r="A2946" s="625">
        <v>12431</v>
      </c>
      <c r="B2946" s="626" t="s">
        <v>2727</v>
      </c>
      <c r="C2946" s="625" t="s">
        <v>7061</v>
      </c>
      <c r="D2946" s="627">
        <v>360.4</v>
      </c>
    </row>
    <row r="2947" spans="1:4" ht="25.5">
      <c r="A2947" s="625">
        <v>12432</v>
      </c>
      <c r="B2947" s="626" t="s">
        <v>2728</v>
      </c>
      <c r="C2947" s="625" t="s">
        <v>7061</v>
      </c>
      <c r="D2947" s="627">
        <v>74.12</v>
      </c>
    </row>
    <row r="2948" spans="1:4" ht="25.5">
      <c r="A2948" s="625">
        <v>12433</v>
      </c>
      <c r="B2948" s="626" t="s">
        <v>2729</v>
      </c>
      <c r="C2948" s="625" t="s">
        <v>7061</v>
      </c>
      <c r="D2948" s="627">
        <v>47.18</v>
      </c>
    </row>
    <row r="2949" spans="1:4" ht="25.5">
      <c r="A2949" s="625">
        <v>12434</v>
      </c>
      <c r="B2949" s="626" t="s">
        <v>2730</v>
      </c>
      <c r="C2949" s="625" t="s">
        <v>7061</v>
      </c>
      <c r="D2949" s="627">
        <v>24.15</v>
      </c>
    </row>
    <row r="2950" spans="1:4" ht="25.5">
      <c r="A2950" s="625">
        <v>12435</v>
      </c>
      <c r="B2950" s="626" t="s">
        <v>2731</v>
      </c>
      <c r="C2950" s="625" t="s">
        <v>7061</v>
      </c>
      <c r="D2950" s="627">
        <v>146.03</v>
      </c>
    </row>
    <row r="2951" spans="1:4" ht="25.5">
      <c r="A2951" s="625">
        <v>12436</v>
      </c>
      <c r="B2951" s="626" t="s">
        <v>2732</v>
      </c>
      <c r="C2951" s="625" t="s">
        <v>7061</v>
      </c>
      <c r="D2951" s="627">
        <v>269.62</v>
      </c>
    </row>
    <row r="2952" spans="1:4" ht="25.5">
      <c r="A2952" s="625">
        <v>12437</v>
      </c>
      <c r="B2952" s="626" t="s">
        <v>2733</v>
      </c>
      <c r="C2952" s="625" t="s">
        <v>7061</v>
      </c>
      <c r="D2952" s="627">
        <v>117.94</v>
      </c>
    </row>
    <row r="2953" spans="1:4" ht="25.5">
      <c r="A2953" s="625">
        <v>12438</v>
      </c>
      <c r="B2953" s="626" t="s">
        <v>2734</v>
      </c>
      <c r="C2953" s="625" t="s">
        <v>7061</v>
      </c>
      <c r="D2953" s="627">
        <v>213.44</v>
      </c>
    </row>
    <row r="2954" spans="1:4" ht="25.5">
      <c r="A2954" s="625">
        <v>12439</v>
      </c>
      <c r="B2954" s="626" t="s">
        <v>2735</v>
      </c>
      <c r="C2954" s="625" t="s">
        <v>7061</v>
      </c>
      <c r="D2954" s="627">
        <v>37.85</v>
      </c>
    </row>
    <row r="2955" spans="1:4" ht="25.5">
      <c r="A2955" s="625">
        <v>12440</v>
      </c>
      <c r="B2955" s="626" t="s">
        <v>2736</v>
      </c>
      <c r="C2955" s="625" t="s">
        <v>7061</v>
      </c>
      <c r="D2955" s="627">
        <v>46.96</v>
      </c>
    </row>
    <row r="2956" spans="1:4" ht="25.5">
      <c r="A2956" s="625">
        <v>12530</v>
      </c>
      <c r="B2956" s="626" t="s">
        <v>2737</v>
      </c>
      <c r="C2956" s="625" t="s">
        <v>7061</v>
      </c>
      <c r="D2956" s="627">
        <v>56.33</v>
      </c>
    </row>
    <row r="2957" spans="1:4" ht="25.5">
      <c r="A2957" s="625">
        <v>12531</v>
      </c>
      <c r="B2957" s="626" t="s">
        <v>2738</v>
      </c>
      <c r="C2957" s="625" t="s">
        <v>7061</v>
      </c>
      <c r="D2957" s="627">
        <v>63.01</v>
      </c>
    </row>
    <row r="2958" spans="1:4" ht="25.5">
      <c r="A2958" s="625">
        <v>12532</v>
      </c>
      <c r="B2958" s="626" t="s">
        <v>2739</v>
      </c>
      <c r="C2958" s="625" t="s">
        <v>7061</v>
      </c>
      <c r="D2958" s="627">
        <v>77.06</v>
      </c>
    </row>
    <row r="2959" spans="1:4" ht="25.5">
      <c r="A2959" s="625">
        <v>12533</v>
      </c>
      <c r="B2959" s="626" t="s">
        <v>2740</v>
      </c>
      <c r="C2959" s="625" t="s">
        <v>7061</v>
      </c>
      <c r="D2959" s="627">
        <v>91.92</v>
      </c>
    </row>
    <row r="2960" spans="1:4" ht="25.5">
      <c r="A2960" s="625">
        <v>12544</v>
      </c>
      <c r="B2960" s="626" t="s">
        <v>2741</v>
      </c>
      <c r="C2960" s="625" t="s">
        <v>7061</v>
      </c>
      <c r="D2960" s="627">
        <v>112.29</v>
      </c>
    </row>
    <row r="2961" spans="1:4" ht="25.5">
      <c r="A2961" s="625">
        <v>12546</v>
      </c>
      <c r="B2961" s="626" t="s">
        <v>2742</v>
      </c>
      <c r="C2961" s="625" t="s">
        <v>7061</v>
      </c>
      <c r="D2961" s="627">
        <v>116.24</v>
      </c>
    </row>
    <row r="2962" spans="1:4" ht="25.5">
      <c r="A2962" s="625">
        <v>12547</v>
      </c>
      <c r="B2962" s="626" t="s">
        <v>2743</v>
      </c>
      <c r="C2962" s="625" t="s">
        <v>7061</v>
      </c>
      <c r="D2962" s="627">
        <v>135.16999999999999</v>
      </c>
    </row>
    <row r="2963" spans="1:4" ht="25.5">
      <c r="A2963" s="625">
        <v>12548</v>
      </c>
      <c r="B2963" s="626" t="s">
        <v>2744</v>
      </c>
      <c r="C2963" s="625" t="s">
        <v>7061</v>
      </c>
      <c r="D2963" s="627">
        <v>92.66</v>
      </c>
    </row>
    <row r="2964" spans="1:4" ht="25.5">
      <c r="A2964" s="625">
        <v>12551</v>
      </c>
      <c r="B2964" s="626" t="s">
        <v>2745</v>
      </c>
      <c r="C2964" s="625" t="s">
        <v>7061</v>
      </c>
      <c r="D2964" s="627">
        <v>147.19</v>
      </c>
    </row>
    <row r="2965" spans="1:4" ht="25.5">
      <c r="A2965" s="625">
        <v>12563</v>
      </c>
      <c r="B2965" s="626" t="s">
        <v>2746</v>
      </c>
      <c r="C2965" s="625" t="s">
        <v>7061</v>
      </c>
      <c r="D2965" s="627">
        <v>231.19</v>
      </c>
    </row>
    <row r="2966" spans="1:4" ht="25.5">
      <c r="A2966" s="625">
        <v>12565</v>
      </c>
      <c r="B2966" s="626" t="s">
        <v>2747</v>
      </c>
      <c r="C2966" s="625" t="s">
        <v>7061</v>
      </c>
      <c r="D2966" s="627">
        <v>363.8</v>
      </c>
    </row>
    <row r="2967" spans="1:4" ht="25.5">
      <c r="A2967" s="625">
        <v>12567</v>
      </c>
      <c r="B2967" s="626" t="s">
        <v>2748</v>
      </c>
      <c r="C2967" s="625" t="s">
        <v>7061</v>
      </c>
      <c r="D2967" s="627">
        <v>473.39</v>
      </c>
    </row>
    <row r="2968" spans="1:4" ht="25.5">
      <c r="A2968" s="625">
        <v>12568</v>
      </c>
      <c r="B2968" s="626" t="s">
        <v>2749</v>
      </c>
      <c r="C2968" s="625" t="s">
        <v>7061</v>
      </c>
      <c r="D2968" s="627">
        <v>781.65</v>
      </c>
    </row>
    <row r="2969" spans="1:4" ht="25.5">
      <c r="A2969" s="625">
        <v>12569</v>
      </c>
      <c r="B2969" s="626" t="s">
        <v>2750</v>
      </c>
      <c r="C2969" s="625" t="s">
        <v>7065</v>
      </c>
      <c r="D2969" s="627">
        <v>311.55</v>
      </c>
    </row>
    <row r="2970" spans="1:4" ht="25.5">
      <c r="A2970" s="625">
        <v>12572</v>
      </c>
      <c r="B2970" s="626" t="s">
        <v>2751</v>
      </c>
      <c r="C2970" s="625" t="s">
        <v>7065</v>
      </c>
      <c r="D2970" s="627">
        <v>389.72</v>
      </c>
    </row>
    <row r="2971" spans="1:4" ht="25.5">
      <c r="A2971" s="625">
        <v>12573</v>
      </c>
      <c r="B2971" s="626" t="s">
        <v>2752</v>
      </c>
      <c r="C2971" s="625" t="s">
        <v>7065</v>
      </c>
      <c r="D2971" s="627">
        <v>409.54</v>
      </c>
    </row>
    <row r="2972" spans="1:4" ht="25.5">
      <c r="A2972" s="625">
        <v>12574</v>
      </c>
      <c r="B2972" s="626" t="s">
        <v>2753</v>
      </c>
      <c r="C2972" s="625" t="s">
        <v>7065</v>
      </c>
      <c r="D2972" s="627">
        <v>532.16</v>
      </c>
    </row>
    <row r="2973" spans="1:4" ht="25.5">
      <c r="A2973" s="625">
        <v>12575</v>
      </c>
      <c r="B2973" s="626" t="s">
        <v>2754</v>
      </c>
      <c r="C2973" s="625" t="s">
        <v>7065</v>
      </c>
      <c r="D2973" s="627">
        <v>781.1</v>
      </c>
    </row>
    <row r="2974" spans="1:4" ht="25.5">
      <c r="A2974" s="625">
        <v>12576</v>
      </c>
      <c r="B2974" s="626" t="s">
        <v>2755</v>
      </c>
      <c r="C2974" s="625" t="s">
        <v>7065</v>
      </c>
      <c r="D2974" s="627">
        <v>82.56</v>
      </c>
    </row>
    <row r="2975" spans="1:4" ht="25.5">
      <c r="A2975" s="625">
        <v>12577</v>
      </c>
      <c r="B2975" s="626" t="s">
        <v>2756</v>
      </c>
      <c r="C2975" s="625" t="s">
        <v>7065</v>
      </c>
      <c r="D2975" s="627">
        <v>106.78</v>
      </c>
    </row>
    <row r="2976" spans="1:4" ht="25.5">
      <c r="A2976" s="625">
        <v>12578</v>
      </c>
      <c r="B2976" s="626" t="s">
        <v>2757</v>
      </c>
      <c r="C2976" s="625" t="s">
        <v>7065</v>
      </c>
      <c r="D2976" s="627">
        <v>143.22</v>
      </c>
    </row>
    <row r="2977" spans="1:4" ht="25.5">
      <c r="A2977" s="625">
        <v>12579</v>
      </c>
      <c r="B2977" s="626" t="s">
        <v>2758</v>
      </c>
      <c r="C2977" s="625" t="s">
        <v>7065</v>
      </c>
      <c r="D2977" s="627">
        <v>209.73</v>
      </c>
    </row>
    <row r="2978" spans="1:4" ht="25.5">
      <c r="A2978" s="625">
        <v>12580</v>
      </c>
      <c r="B2978" s="626" t="s">
        <v>2759</v>
      </c>
      <c r="C2978" s="625" t="s">
        <v>7065</v>
      </c>
      <c r="D2978" s="627">
        <v>270.74</v>
      </c>
    </row>
    <row r="2979" spans="1:4" ht="25.5">
      <c r="A2979" s="625">
        <v>12581</v>
      </c>
      <c r="B2979" s="626" t="s">
        <v>2760</v>
      </c>
      <c r="C2979" s="625" t="s">
        <v>7065</v>
      </c>
      <c r="D2979" s="627">
        <v>370.45</v>
      </c>
    </row>
    <row r="2980" spans="1:4" ht="25.5">
      <c r="A2980" s="625">
        <v>12583</v>
      </c>
      <c r="B2980" s="626" t="s">
        <v>2761</v>
      </c>
      <c r="C2980" s="625" t="s">
        <v>7065</v>
      </c>
      <c r="D2980" s="627">
        <v>23.44</v>
      </c>
    </row>
    <row r="2981" spans="1:4" ht="25.5">
      <c r="A2981" s="625">
        <v>12584</v>
      </c>
      <c r="B2981" s="626" t="s">
        <v>7259</v>
      </c>
      <c r="C2981" s="625" t="s">
        <v>7065</v>
      </c>
      <c r="D2981" s="627">
        <v>22.56</v>
      </c>
    </row>
    <row r="2982" spans="1:4" ht="25.5">
      <c r="A2982" s="625">
        <v>12613</v>
      </c>
      <c r="B2982" s="626" t="s">
        <v>2762</v>
      </c>
      <c r="C2982" s="625" t="s">
        <v>7061</v>
      </c>
      <c r="D2982" s="627">
        <v>12.45</v>
      </c>
    </row>
    <row r="2983" spans="1:4" ht="38.25">
      <c r="A2983" s="625">
        <v>12614</v>
      </c>
      <c r="B2983" s="626" t="s">
        <v>2763</v>
      </c>
      <c r="C2983" s="625" t="s">
        <v>7061</v>
      </c>
      <c r="D2983" s="627">
        <v>13.58</v>
      </c>
    </row>
    <row r="2984" spans="1:4" ht="38.25">
      <c r="A2984" s="625">
        <v>12615</v>
      </c>
      <c r="B2984" s="626" t="s">
        <v>2764</v>
      </c>
      <c r="C2984" s="625" t="s">
        <v>7061</v>
      </c>
      <c r="D2984" s="627">
        <v>2.92</v>
      </c>
    </row>
    <row r="2985" spans="1:4" ht="38.25">
      <c r="A2985" s="625">
        <v>12616</v>
      </c>
      <c r="B2985" s="626" t="s">
        <v>2765</v>
      </c>
      <c r="C2985" s="625" t="s">
        <v>7061</v>
      </c>
      <c r="D2985" s="627">
        <v>4.03</v>
      </c>
    </row>
    <row r="2986" spans="1:4" ht="38.25">
      <c r="A2986" s="625">
        <v>12618</v>
      </c>
      <c r="B2986" s="626" t="s">
        <v>2766</v>
      </c>
      <c r="C2986" s="625" t="s">
        <v>7061</v>
      </c>
      <c r="D2986" s="627">
        <v>32.39</v>
      </c>
    </row>
    <row r="2987" spans="1:4" ht="25.5">
      <c r="A2987" s="625">
        <v>12623</v>
      </c>
      <c r="B2987" s="626" t="s">
        <v>2767</v>
      </c>
      <c r="C2987" s="625" t="s">
        <v>7065</v>
      </c>
      <c r="D2987" s="627">
        <v>8.43</v>
      </c>
    </row>
    <row r="2988" spans="1:4" ht="25.5">
      <c r="A2988" s="625">
        <v>12624</v>
      </c>
      <c r="B2988" s="626" t="s">
        <v>2768</v>
      </c>
      <c r="C2988" s="625" t="s">
        <v>7061</v>
      </c>
      <c r="D2988" s="627">
        <v>8.1</v>
      </c>
    </row>
    <row r="2989" spans="1:4" ht="38.25">
      <c r="A2989" s="625">
        <v>12625</v>
      </c>
      <c r="B2989" s="626" t="s">
        <v>2769</v>
      </c>
      <c r="C2989" s="625" t="s">
        <v>7061</v>
      </c>
      <c r="D2989" s="627">
        <v>6.99</v>
      </c>
    </row>
    <row r="2990" spans="1:4" ht="38.25">
      <c r="A2990" s="625">
        <v>12626</v>
      </c>
      <c r="B2990" s="626" t="s">
        <v>2770</v>
      </c>
      <c r="C2990" s="625" t="s">
        <v>7061</v>
      </c>
      <c r="D2990" s="627">
        <v>11.13</v>
      </c>
    </row>
    <row r="2991" spans="1:4" ht="38.25">
      <c r="A2991" s="625">
        <v>12627</v>
      </c>
      <c r="B2991" s="626" t="s">
        <v>2771</v>
      </c>
      <c r="C2991" s="625" t="s">
        <v>7061</v>
      </c>
      <c r="D2991" s="627">
        <v>0.32</v>
      </c>
    </row>
    <row r="2992" spans="1:4" ht="25.5">
      <c r="A2992" s="625">
        <v>12628</v>
      </c>
      <c r="B2992" s="626" t="s">
        <v>2772</v>
      </c>
      <c r="C2992" s="625" t="s">
        <v>7061</v>
      </c>
      <c r="D2992" s="627">
        <v>5.0999999999999996</v>
      </c>
    </row>
    <row r="2993" spans="1:4" ht="25.5">
      <c r="A2993" s="625">
        <v>12629</v>
      </c>
      <c r="B2993" s="626" t="s">
        <v>2773</v>
      </c>
      <c r="C2993" s="625" t="s">
        <v>7061</v>
      </c>
      <c r="D2993" s="627">
        <v>5.53</v>
      </c>
    </row>
    <row r="2994" spans="1:4" ht="38.25">
      <c r="A2994" s="625">
        <v>12657</v>
      </c>
      <c r="B2994" s="626" t="s">
        <v>2774</v>
      </c>
      <c r="C2994" s="625" t="s">
        <v>7061</v>
      </c>
      <c r="D2994" s="627">
        <v>163.89</v>
      </c>
    </row>
    <row r="2995" spans="1:4" ht="25.5">
      <c r="A2995" s="625">
        <v>12713</v>
      </c>
      <c r="B2995" s="626" t="s">
        <v>2775</v>
      </c>
      <c r="C2995" s="625" t="s">
        <v>7065</v>
      </c>
      <c r="D2995" s="627">
        <v>13.13</v>
      </c>
    </row>
    <row r="2996" spans="1:4" ht="25.5">
      <c r="A2996" s="625">
        <v>12714</v>
      </c>
      <c r="B2996" s="626" t="s">
        <v>2776</v>
      </c>
      <c r="C2996" s="625" t="s">
        <v>7061</v>
      </c>
      <c r="D2996" s="627">
        <v>2.2000000000000002</v>
      </c>
    </row>
    <row r="2997" spans="1:4" ht="25.5">
      <c r="A2997" s="625">
        <v>12715</v>
      </c>
      <c r="B2997" s="626" t="s">
        <v>2777</v>
      </c>
      <c r="C2997" s="625" t="s">
        <v>7061</v>
      </c>
      <c r="D2997" s="627">
        <v>4.97</v>
      </c>
    </row>
    <row r="2998" spans="1:4" ht="25.5">
      <c r="A2998" s="625">
        <v>12716</v>
      </c>
      <c r="B2998" s="626" t="s">
        <v>2778</v>
      </c>
      <c r="C2998" s="625" t="s">
        <v>7061</v>
      </c>
      <c r="D2998" s="627">
        <v>8.5500000000000007</v>
      </c>
    </row>
    <row r="2999" spans="1:4" ht="25.5">
      <c r="A2999" s="625">
        <v>12717</v>
      </c>
      <c r="B2999" s="626" t="s">
        <v>2779</v>
      </c>
      <c r="C2999" s="625" t="s">
        <v>7061</v>
      </c>
      <c r="D2999" s="627">
        <v>16.8</v>
      </c>
    </row>
    <row r="3000" spans="1:4" ht="25.5">
      <c r="A3000" s="625">
        <v>12718</v>
      </c>
      <c r="B3000" s="626" t="s">
        <v>2780</v>
      </c>
      <c r="C3000" s="625" t="s">
        <v>7061</v>
      </c>
      <c r="D3000" s="627">
        <v>25.79</v>
      </c>
    </row>
    <row r="3001" spans="1:4" ht="25.5">
      <c r="A3001" s="625">
        <v>12719</v>
      </c>
      <c r="B3001" s="626" t="s">
        <v>2781</v>
      </c>
      <c r="C3001" s="625" t="s">
        <v>7061</v>
      </c>
      <c r="D3001" s="627">
        <v>40.94</v>
      </c>
    </row>
    <row r="3002" spans="1:4" ht="25.5">
      <c r="A3002" s="625">
        <v>12720</v>
      </c>
      <c r="B3002" s="626" t="s">
        <v>2782</v>
      </c>
      <c r="C3002" s="625" t="s">
        <v>7061</v>
      </c>
      <c r="D3002" s="627">
        <v>142.56</v>
      </c>
    </row>
    <row r="3003" spans="1:4" ht="25.5">
      <c r="A3003" s="625">
        <v>12721</v>
      </c>
      <c r="B3003" s="626" t="s">
        <v>2783</v>
      </c>
      <c r="C3003" s="625" t="s">
        <v>7061</v>
      </c>
      <c r="D3003" s="627">
        <v>136.71</v>
      </c>
    </row>
    <row r="3004" spans="1:4" ht="25.5">
      <c r="A3004" s="625">
        <v>12722</v>
      </c>
      <c r="B3004" s="626" t="s">
        <v>2784</v>
      </c>
      <c r="C3004" s="625" t="s">
        <v>7061</v>
      </c>
      <c r="D3004" s="627">
        <v>337.81</v>
      </c>
    </row>
    <row r="3005" spans="1:4" ht="25.5">
      <c r="A3005" s="625">
        <v>12723</v>
      </c>
      <c r="B3005" s="626" t="s">
        <v>2785</v>
      </c>
      <c r="C3005" s="625" t="s">
        <v>7061</v>
      </c>
      <c r="D3005" s="627">
        <v>1.22</v>
      </c>
    </row>
    <row r="3006" spans="1:4" ht="25.5">
      <c r="A3006" s="625">
        <v>12724</v>
      </c>
      <c r="B3006" s="626" t="s">
        <v>2786</v>
      </c>
      <c r="C3006" s="625" t="s">
        <v>7061</v>
      </c>
      <c r="D3006" s="627">
        <v>2.35</v>
      </c>
    </row>
    <row r="3007" spans="1:4" ht="25.5">
      <c r="A3007" s="625">
        <v>12725</v>
      </c>
      <c r="B3007" s="626" t="s">
        <v>2787</v>
      </c>
      <c r="C3007" s="625" t="s">
        <v>7061</v>
      </c>
      <c r="D3007" s="627">
        <v>4.7300000000000004</v>
      </c>
    </row>
    <row r="3008" spans="1:4" ht="25.5">
      <c r="A3008" s="625">
        <v>12726</v>
      </c>
      <c r="B3008" s="626" t="s">
        <v>2788</v>
      </c>
      <c r="C3008" s="625" t="s">
        <v>7061</v>
      </c>
      <c r="D3008" s="627">
        <v>10.44</v>
      </c>
    </row>
    <row r="3009" spans="1:4" ht="25.5">
      <c r="A3009" s="625">
        <v>12727</v>
      </c>
      <c r="B3009" s="626" t="s">
        <v>2789</v>
      </c>
      <c r="C3009" s="625" t="s">
        <v>7061</v>
      </c>
      <c r="D3009" s="627">
        <v>13.24</v>
      </c>
    </row>
    <row r="3010" spans="1:4" ht="25.5">
      <c r="A3010" s="625">
        <v>12728</v>
      </c>
      <c r="B3010" s="626" t="s">
        <v>2790</v>
      </c>
      <c r="C3010" s="625" t="s">
        <v>7061</v>
      </c>
      <c r="D3010" s="627">
        <v>21.62</v>
      </c>
    </row>
    <row r="3011" spans="1:4" ht="25.5">
      <c r="A3011" s="625">
        <v>12729</v>
      </c>
      <c r="B3011" s="626" t="s">
        <v>2791</v>
      </c>
      <c r="C3011" s="625" t="s">
        <v>7061</v>
      </c>
      <c r="D3011" s="627">
        <v>70.88</v>
      </c>
    </row>
    <row r="3012" spans="1:4" ht="25.5">
      <c r="A3012" s="625">
        <v>12730</v>
      </c>
      <c r="B3012" s="626" t="s">
        <v>2792</v>
      </c>
      <c r="C3012" s="625" t="s">
        <v>7061</v>
      </c>
      <c r="D3012" s="627">
        <v>108.52</v>
      </c>
    </row>
    <row r="3013" spans="1:4" ht="25.5">
      <c r="A3013" s="625">
        <v>12731</v>
      </c>
      <c r="B3013" s="626" t="s">
        <v>2793</v>
      </c>
      <c r="C3013" s="625" t="s">
        <v>7061</v>
      </c>
      <c r="D3013" s="627">
        <v>158.25</v>
      </c>
    </row>
    <row r="3014" spans="1:4" ht="38.25">
      <c r="A3014" s="625">
        <v>12732</v>
      </c>
      <c r="B3014" s="626" t="s">
        <v>6387</v>
      </c>
      <c r="C3014" s="625" t="s">
        <v>7061</v>
      </c>
      <c r="D3014" s="627">
        <v>124.14</v>
      </c>
    </row>
    <row r="3015" spans="1:4" ht="25.5">
      <c r="A3015" s="625">
        <v>12733</v>
      </c>
      <c r="B3015" s="626" t="s">
        <v>2794</v>
      </c>
      <c r="C3015" s="625" t="s">
        <v>7061</v>
      </c>
      <c r="D3015" s="627">
        <v>3</v>
      </c>
    </row>
    <row r="3016" spans="1:4" ht="25.5">
      <c r="A3016" s="625">
        <v>12734</v>
      </c>
      <c r="B3016" s="626" t="s">
        <v>2795</v>
      </c>
      <c r="C3016" s="625" t="s">
        <v>7061</v>
      </c>
      <c r="D3016" s="627">
        <v>6.39</v>
      </c>
    </row>
    <row r="3017" spans="1:4" ht="25.5">
      <c r="A3017" s="625">
        <v>12735</v>
      </c>
      <c r="B3017" s="626" t="s">
        <v>2796</v>
      </c>
      <c r="C3017" s="625" t="s">
        <v>7061</v>
      </c>
      <c r="D3017" s="627">
        <v>10.51</v>
      </c>
    </row>
    <row r="3018" spans="1:4" ht="25.5">
      <c r="A3018" s="625">
        <v>12736</v>
      </c>
      <c r="B3018" s="626" t="s">
        <v>2797</v>
      </c>
      <c r="C3018" s="625" t="s">
        <v>7061</v>
      </c>
      <c r="D3018" s="627">
        <v>24.04</v>
      </c>
    </row>
    <row r="3019" spans="1:4" ht="25.5">
      <c r="A3019" s="625">
        <v>12737</v>
      </c>
      <c r="B3019" s="626" t="s">
        <v>2798</v>
      </c>
      <c r="C3019" s="625" t="s">
        <v>7061</v>
      </c>
      <c r="D3019" s="627">
        <v>30.97</v>
      </c>
    </row>
    <row r="3020" spans="1:4" ht="25.5">
      <c r="A3020" s="625">
        <v>12738</v>
      </c>
      <c r="B3020" s="626" t="s">
        <v>2799</v>
      </c>
      <c r="C3020" s="625" t="s">
        <v>7061</v>
      </c>
      <c r="D3020" s="627">
        <v>61.21</v>
      </c>
    </row>
    <row r="3021" spans="1:4" ht="25.5">
      <c r="A3021" s="625">
        <v>12739</v>
      </c>
      <c r="B3021" s="626" t="s">
        <v>2800</v>
      </c>
      <c r="C3021" s="625" t="s">
        <v>7061</v>
      </c>
      <c r="D3021" s="627">
        <v>174.25</v>
      </c>
    </row>
    <row r="3022" spans="1:4" ht="25.5">
      <c r="A3022" s="625">
        <v>12740</v>
      </c>
      <c r="B3022" s="626" t="s">
        <v>2801</v>
      </c>
      <c r="C3022" s="625" t="s">
        <v>7061</v>
      </c>
      <c r="D3022" s="627">
        <v>272.62</v>
      </c>
    </row>
    <row r="3023" spans="1:4" ht="25.5">
      <c r="A3023" s="625">
        <v>12741</v>
      </c>
      <c r="B3023" s="626" t="s">
        <v>2802</v>
      </c>
      <c r="C3023" s="625" t="s">
        <v>7061</v>
      </c>
      <c r="D3023" s="627">
        <v>596.08000000000004</v>
      </c>
    </row>
    <row r="3024" spans="1:4" ht="25.5">
      <c r="A3024" s="625">
        <v>12742</v>
      </c>
      <c r="B3024" s="626" t="s">
        <v>2803</v>
      </c>
      <c r="C3024" s="625" t="s">
        <v>7065</v>
      </c>
      <c r="D3024" s="627">
        <v>247.56</v>
      </c>
    </row>
    <row r="3025" spans="1:4" ht="25.5">
      <c r="A3025" s="625">
        <v>12743</v>
      </c>
      <c r="B3025" s="626" t="s">
        <v>2804</v>
      </c>
      <c r="C3025" s="625" t="s">
        <v>7065</v>
      </c>
      <c r="D3025" s="627">
        <v>22.58</v>
      </c>
    </row>
    <row r="3026" spans="1:4" ht="25.5">
      <c r="A3026" s="625">
        <v>12744</v>
      </c>
      <c r="B3026" s="626" t="s">
        <v>2805</v>
      </c>
      <c r="C3026" s="625" t="s">
        <v>7065</v>
      </c>
      <c r="D3026" s="627">
        <v>28.66</v>
      </c>
    </row>
    <row r="3027" spans="1:4" ht="25.5">
      <c r="A3027" s="625">
        <v>12745</v>
      </c>
      <c r="B3027" s="626" t="s">
        <v>2806</v>
      </c>
      <c r="C3027" s="625" t="s">
        <v>7065</v>
      </c>
      <c r="D3027" s="627">
        <v>41.63</v>
      </c>
    </row>
    <row r="3028" spans="1:4" ht="25.5">
      <c r="A3028" s="625">
        <v>12746</v>
      </c>
      <c r="B3028" s="626" t="s">
        <v>2807</v>
      </c>
      <c r="C3028" s="625" t="s">
        <v>7065</v>
      </c>
      <c r="D3028" s="627">
        <v>56.21</v>
      </c>
    </row>
    <row r="3029" spans="1:4" ht="25.5">
      <c r="A3029" s="625">
        <v>12747</v>
      </c>
      <c r="B3029" s="626" t="s">
        <v>2808</v>
      </c>
      <c r="C3029" s="625" t="s">
        <v>7065</v>
      </c>
      <c r="D3029" s="627">
        <v>81.52</v>
      </c>
    </row>
    <row r="3030" spans="1:4" ht="25.5">
      <c r="A3030" s="625">
        <v>12748</v>
      </c>
      <c r="B3030" s="626" t="s">
        <v>2809</v>
      </c>
      <c r="C3030" s="625" t="s">
        <v>7065</v>
      </c>
      <c r="D3030" s="627">
        <v>114.85</v>
      </c>
    </row>
    <row r="3031" spans="1:4" ht="25.5">
      <c r="A3031" s="625">
        <v>12749</v>
      </c>
      <c r="B3031" s="626" t="s">
        <v>2810</v>
      </c>
      <c r="C3031" s="625" t="s">
        <v>7065</v>
      </c>
      <c r="D3031" s="627">
        <v>167.89</v>
      </c>
    </row>
    <row r="3032" spans="1:4" ht="38.25">
      <c r="A3032" s="625">
        <v>12759</v>
      </c>
      <c r="B3032" s="626" t="s">
        <v>2811</v>
      </c>
      <c r="C3032" s="625" t="s">
        <v>7066</v>
      </c>
      <c r="D3032" s="627">
        <v>580.87</v>
      </c>
    </row>
    <row r="3033" spans="1:4" ht="38.25">
      <c r="A3033" s="625">
        <v>12760</v>
      </c>
      <c r="B3033" s="626" t="s">
        <v>2812</v>
      </c>
      <c r="C3033" s="625" t="s">
        <v>7066</v>
      </c>
      <c r="D3033" s="627">
        <v>871.32</v>
      </c>
    </row>
    <row r="3034" spans="1:4" ht="25.5">
      <c r="A3034" s="625">
        <v>12768</v>
      </c>
      <c r="B3034" s="626" t="s">
        <v>2813</v>
      </c>
      <c r="C3034" s="625" t="s">
        <v>7061</v>
      </c>
      <c r="D3034" s="628">
        <v>1050.92</v>
      </c>
    </row>
    <row r="3035" spans="1:4" ht="25.5">
      <c r="A3035" s="625">
        <v>12769</v>
      </c>
      <c r="B3035" s="626" t="s">
        <v>2814</v>
      </c>
      <c r="C3035" s="625" t="s">
        <v>7061</v>
      </c>
      <c r="D3035" s="627">
        <v>86.1</v>
      </c>
    </row>
    <row r="3036" spans="1:4" ht="25.5">
      <c r="A3036" s="625">
        <v>12770</v>
      </c>
      <c r="B3036" s="626" t="s">
        <v>2815</v>
      </c>
      <c r="C3036" s="625" t="s">
        <v>7061</v>
      </c>
      <c r="D3036" s="627">
        <v>449.49</v>
      </c>
    </row>
    <row r="3037" spans="1:4" ht="25.5">
      <c r="A3037" s="625">
        <v>12772</v>
      </c>
      <c r="B3037" s="626" t="s">
        <v>2816</v>
      </c>
      <c r="C3037" s="625" t="s">
        <v>7061</v>
      </c>
      <c r="D3037" s="627">
        <v>747.04</v>
      </c>
    </row>
    <row r="3038" spans="1:4" ht="25.5">
      <c r="A3038" s="625">
        <v>12773</v>
      </c>
      <c r="B3038" s="626" t="s">
        <v>2817</v>
      </c>
      <c r="C3038" s="625" t="s">
        <v>7061</v>
      </c>
      <c r="D3038" s="627">
        <v>92.43</v>
      </c>
    </row>
    <row r="3039" spans="1:4" ht="25.5">
      <c r="A3039" s="625">
        <v>12774</v>
      </c>
      <c r="B3039" s="626" t="s">
        <v>158</v>
      </c>
      <c r="C3039" s="625" t="s">
        <v>7061</v>
      </c>
      <c r="D3039" s="627">
        <v>113.95</v>
      </c>
    </row>
    <row r="3040" spans="1:4" ht="25.5">
      <c r="A3040" s="625">
        <v>12775</v>
      </c>
      <c r="B3040" s="626" t="s">
        <v>2818</v>
      </c>
      <c r="C3040" s="625" t="s">
        <v>7061</v>
      </c>
      <c r="D3040" s="627">
        <v>329.2</v>
      </c>
    </row>
    <row r="3041" spans="1:4" ht="25.5">
      <c r="A3041" s="625">
        <v>12776</v>
      </c>
      <c r="B3041" s="626" t="s">
        <v>2819</v>
      </c>
      <c r="C3041" s="625" t="s">
        <v>7061</v>
      </c>
      <c r="D3041" s="628">
        <v>1696.67</v>
      </c>
    </row>
    <row r="3042" spans="1:4" ht="25.5">
      <c r="A3042" s="625">
        <v>12777</v>
      </c>
      <c r="B3042" s="626" t="s">
        <v>2820</v>
      </c>
      <c r="C3042" s="625" t="s">
        <v>7061</v>
      </c>
      <c r="D3042" s="628">
        <v>2215.8000000000002</v>
      </c>
    </row>
    <row r="3043" spans="1:4">
      <c r="A3043" s="625">
        <v>12815</v>
      </c>
      <c r="B3043" s="626" t="s">
        <v>2821</v>
      </c>
      <c r="C3043" s="625" t="s">
        <v>7061</v>
      </c>
      <c r="D3043" s="627">
        <v>6.15</v>
      </c>
    </row>
    <row r="3044" spans="1:4" ht="25.5">
      <c r="A3044" s="625">
        <v>12863</v>
      </c>
      <c r="B3044" s="626" t="s">
        <v>2822</v>
      </c>
      <c r="C3044" s="625" t="s">
        <v>7061</v>
      </c>
      <c r="D3044" s="627">
        <v>17.07</v>
      </c>
    </row>
    <row r="3045" spans="1:4">
      <c r="A3045" s="625">
        <v>12865</v>
      </c>
      <c r="B3045" s="626" t="s">
        <v>2823</v>
      </c>
      <c r="C3045" s="625" t="s">
        <v>7064</v>
      </c>
      <c r="D3045" s="627">
        <v>11.17</v>
      </c>
    </row>
    <row r="3046" spans="1:4">
      <c r="A3046" s="625">
        <v>12868</v>
      </c>
      <c r="B3046" s="626" t="s">
        <v>2824</v>
      </c>
      <c r="C3046" s="625" t="s">
        <v>7064</v>
      </c>
      <c r="D3046" s="627">
        <v>11.38</v>
      </c>
    </row>
    <row r="3047" spans="1:4">
      <c r="A3047" s="625">
        <v>12869</v>
      </c>
      <c r="B3047" s="626" t="s">
        <v>2825</v>
      </c>
      <c r="C3047" s="625" t="s">
        <v>7064</v>
      </c>
      <c r="D3047" s="627">
        <v>10.96</v>
      </c>
    </row>
    <row r="3048" spans="1:4">
      <c r="A3048" s="625">
        <v>12872</v>
      </c>
      <c r="B3048" s="626" t="s">
        <v>2826</v>
      </c>
      <c r="C3048" s="625" t="s">
        <v>7064</v>
      </c>
      <c r="D3048" s="627">
        <v>11.17</v>
      </c>
    </row>
    <row r="3049" spans="1:4">
      <c r="A3049" s="625">
        <v>12873</v>
      </c>
      <c r="B3049" s="626" t="s">
        <v>2827</v>
      </c>
      <c r="C3049" s="625" t="s">
        <v>7064</v>
      </c>
      <c r="D3049" s="627">
        <v>13.32</v>
      </c>
    </row>
    <row r="3050" spans="1:4">
      <c r="A3050" s="625">
        <v>12874</v>
      </c>
      <c r="B3050" s="626" t="s">
        <v>2828</v>
      </c>
      <c r="C3050" s="625" t="s">
        <v>7064</v>
      </c>
      <c r="D3050" s="627">
        <v>13.4</v>
      </c>
    </row>
    <row r="3051" spans="1:4" ht="63.75">
      <c r="A3051" s="625">
        <v>12888</v>
      </c>
      <c r="B3051" s="626" t="s">
        <v>2829</v>
      </c>
      <c r="C3051" s="625" t="s">
        <v>7260</v>
      </c>
      <c r="D3051" s="627">
        <v>103.88</v>
      </c>
    </row>
    <row r="3052" spans="1:4" ht="25.5">
      <c r="A3052" s="625">
        <v>12889</v>
      </c>
      <c r="B3052" s="626" t="s">
        <v>2831</v>
      </c>
      <c r="C3052" s="625" t="s">
        <v>7260</v>
      </c>
      <c r="D3052" s="627">
        <v>67.84</v>
      </c>
    </row>
    <row r="3053" spans="1:4" ht="25.5">
      <c r="A3053" s="625">
        <v>12892</v>
      </c>
      <c r="B3053" s="626" t="s">
        <v>2832</v>
      </c>
      <c r="C3053" s="625" t="s">
        <v>7133</v>
      </c>
      <c r="D3053" s="627">
        <v>9.9</v>
      </c>
    </row>
    <row r="3054" spans="1:4" ht="25.5">
      <c r="A3054" s="625">
        <v>12893</v>
      </c>
      <c r="B3054" s="626" t="s">
        <v>2833</v>
      </c>
      <c r="C3054" s="625" t="s">
        <v>7133</v>
      </c>
      <c r="D3054" s="627">
        <v>52.8</v>
      </c>
    </row>
    <row r="3055" spans="1:4" ht="25.5">
      <c r="A3055" s="625">
        <v>12894</v>
      </c>
      <c r="B3055" s="626" t="s">
        <v>2834</v>
      </c>
      <c r="C3055" s="625" t="s">
        <v>7061</v>
      </c>
      <c r="D3055" s="627">
        <v>14.3</v>
      </c>
    </row>
    <row r="3056" spans="1:4" ht="38.25">
      <c r="A3056" s="625">
        <v>12895</v>
      </c>
      <c r="B3056" s="626" t="s">
        <v>2835</v>
      </c>
      <c r="C3056" s="625" t="s">
        <v>7061</v>
      </c>
      <c r="D3056" s="627">
        <v>11</v>
      </c>
    </row>
    <row r="3057" spans="1:4" ht="38.25">
      <c r="A3057" s="625">
        <v>12898</v>
      </c>
      <c r="B3057" s="626" t="s">
        <v>7261</v>
      </c>
      <c r="C3057" s="625" t="s">
        <v>7061</v>
      </c>
      <c r="D3057" s="627">
        <v>132.52000000000001</v>
      </c>
    </row>
    <row r="3058" spans="1:4" ht="38.25">
      <c r="A3058" s="625">
        <v>12899</v>
      </c>
      <c r="B3058" s="626" t="s">
        <v>7262</v>
      </c>
      <c r="C3058" s="625" t="s">
        <v>7061</v>
      </c>
      <c r="D3058" s="627">
        <v>83.54</v>
      </c>
    </row>
    <row r="3059" spans="1:4" ht="25.5">
      <c r="A3059" s="625">
        <v>12909</v>
      </c>
      <c r="B3059" s="626" t="s">
        <v>2836</v>
      </c>
      <c r="C3059" s="625" t="s">
        <v>7061</v>
      </c>
      <c r="D3059" s="627">
        <v>2.5099999999999998</v>
      </c>
    </row>
    <row r="3060" spans="1:4" ht="25.5">
      <c r="A3060" s="625">
        <v>12910</v>
      </c>
      <c r="B3060" s="626" t="s">
        <v>2837</v>
      </c>
      <c r="C3060" s="625" t="s">
        <v>7061</v>
      </c>
      <c r="D3060" s="627">
        <v>4.28</v>
      </c>
    </row>
    <row r="3061" spans="1:4" ht="25.5">
      <c r="A3061" s="625">
        <v>12920</v>
      </c>
      <c r="B3061" s="626" t="s">
        <v>2838</v>
      </c>
      <c r="C3061" s="625" t="s">
        <v>7061</v>
      </c>
      <c r="D3061" s="627">
        <v>83.88</v>
      </c>
    </row>
    <row r="3062" spans="1:4" ht="25.5">
      <c r="A3062" s="625">
        <v>12943</v>
      </c>
      <c r="B3062" s="626" t="s">
        <v>2839</v>
      </c>
      <c r="C3062" s="625" t="s">
        <v>7061</v>
      </c>
      <c r="D3062" s="627">
        <v>45.19</v>
      </c>
    </row>
    <row r="3063" spans="1:4">
      <c r="A3063" s="625">
        <v>13003</v>
      </c>
      <c r="B3063" s="626" t="s">
        <v>2840</v>
      </c>
      <c r="C3063" s="625" t="s">
        <v>7060</v>
      </c>
      <c r="D3063" s="627">
        <v>1.54</v>
      </c>
    </row>
    <row r="3064" spans="1:4" ht="25.5">
      <c r="A3064" s="625">
        <v>13042</v>
      </c>
      <c r="B3064" s="626" t="s">
        <v>2841</v>
      </c>
      <c r="C3064" s="625" t="s">
        <v>7065</v>
      </c>
      <c r="D3064" s="627">
        <v>796.15</v>
      </c>
    </row>
    <row r="3065" spans="1:4">
      <c r="A3065" s="625">
        <v>13109</v>
      </c>
      <c r="B3065" s="626" t="s">
        <v>2842</v>
      </c>
      <c r="C3065" s="625" t="s">
        <v>7061</v>
      </c>
      <c r="D3065" s="627">
        <v>183.37</v>
      </c>
    </row>
    <row r="3066" spans="1:4">
      <c r="A3066" s="625">
        <v>13110</v>
      </c>
      <c r="B3066" s="626" t="s">
        <v>2843</v>
      </c>
      <c r="C3066" s="625" t="s">
        <v>7061</v>
      </c>
      <c r="D3066" s="627">
        <v>241.33</v>
      </c>
    </row>
    <row r="3067" spans="1:4" ht="25.5">
      <c r="A3067" s="625">
        <v>13113</v>
      </c>
      <c r="B3067" s="626" t="s">
        <v>2844</v>
      </c>
      <c r="C3067" s="625" t="s">
        <v>7061</v>
      </c>
      <c r="D3067" s="627">
        <v>37.979999999999997</v>
      </c>
    </row>
    <row r="3068" spans="1:4" ht="25.5">
      <c r="A3068" s="625">
        <v>13114</v>
      </c>
      <c r="B3068" s="626" t="s">
        <v>2845</v>
      </c>
      <c r="C3068" s="625" t="s">
        <v>7061</v>
      </c>
      <c r="D3068" s="627">
        <v>46.23</v>
      </c>
    </row>
    <row r="3069" spans="1:4" ht="25.5">
      <c r="A3069" s="625">
        <v>13115</v>
      </c>
      <c r="B3069" s="626" t="s">
        <v>2846</v>
      </c>
      <c r="C3069" s="625" t="s">
        <v>7065</v>
      </c>
      <c r="D3069" s="627">
        <v>15.46</v>
      </c>
    </row>
    <row r="3070" spans="1:4" ht="25.5">
      <c r="A3070" s="625">
        <v>13127</v>
      </c>
      <c r="B3070" s="626" t="s">
        <v>2847</v>
      </c>
      <c r="C3070" s="625" t="s">
        <v>7065</v>
      </c>
      <c r="D3070" s="627">
        <v>15.75</v>
      </c>
    </row>
    <row r="3071" spans="1:4" ht="25.5">
      <c r="A3071" s="625">
        <v>13137</v>
      </c>
      <c r="B3071" s="626" t="s">
        <v>2848</v>
      </c>
      <c r="C3071" s="625" t="s">
        <v>7065</v>
      </c>
      <c r="D3071" s="627">
        <v>20.9</v>
      </c>
    </row>
    <row r="3072" spans="1:4" ht="25.5">
      <c r="A3072" s="625">
        <v>13141</v>
      </c>
      <c r="B3072" s="626" t="s">
        <v>2849</v>
      </c>
      <c r="C3072" s="625" t="s">
        <v>7065</v>
      </c>
      <c r="D3072" s="627">
        <v>27.07</v>
      </c>
    </row>
    <row r="3073" spans="1:4" ht="25.5">
      <c r="A3073" s="625">
        <v>13142</v>
      </c>
      <c r="B3073" s="626" t="s">
        <v>2850</v>
      </c>
      <c r="C3073" s="625" t="s">
        <v>7065</v>
      </c>
      <c r="D3073" s="627">
        <v>183.84</v>
      </c>
    </row>
    <row r="3074" spans="1:4" ht="38.25">
      <c r="A3074" s="625">
        <v>13159</v>
      </c>
      <c r="B3074" s="626" t="s">
        <v>2851</v>
      </c>
      <c r="C3074" s="625" t="s">
        <v>7065</v>
      </c>
      <c r="D3074" s="627">
        <v>68.33</v>
      </c>
    </row>
    <row r="3075" spans="1:4" ht="38.25">
      <c r="A3075" s="625">
        <v>13168</v>
      </c>
      <c r="B3075" s="626" t="s">
        <v>2852</v>
      </c>
      <c r="C3075" s="625" t="s">
        <v>7065</v>
      </c>
      <c r="D3075" s="627">
        <v>102.75</v>
      </c>
    </row>
    <row r="3076" spans="1:4" ht="38.25">
      <c r="A3076" s="625">
        <v>13173</v>
      </c>
      <c r="B3076" s="626" t="s">
        <v>2853</v>
      </c>
      <c r="C3076" s="625" t="s">
        <v>7065</v>
      </c>
      <c r="D3076" s="627">
        <v>126.69</v>
      </c>
    </row>
    <row r="3077" spans="1:4" ht="51">
      <c r="A3077" s="625">
        <v>13186</v>
      </c>
      <c r="B3077" s="626" t="s">
        <v>2854</v>
      </c>
      <c r="C3077" s="625" t="s">
        <v>7059</v>
      </c>
      <c r="D3077" s="627">
        <v>78.5</v>
      </c>
    </row>
    <row r="3078" spans="1:4" ht="25.5">
      <c r="A3078" s="625">
        <v>13192</v>
      </c>
      <c r="B3078" s="626" t="s">
        <v>2855</v>
      </c>
      <c r="C3078" s="625" t="s">
        <v>7061</v>
      </c>
      <c r="D3078" s="628">
        <v>5215.82</v>
      </c>
    </row>
    <row r="3079" spans="1:4" ht="63.75">
      <c r="A3079" s="625">
        <v>13215</v>
      </c>
      <c r="B3079" s="626" t="s">
        <v>7263</v>
      </c>
      <c r="C3079" s="625" t="s">
        <v>7061</v>
      </c>
      <c r="D3079" s="628">
        <v>420603.44</v>
      </c>
    </row>
    <row r="3080" spans="1:4" ht="38.25">
      <c r="A3080" s="625">
        <v>13227</v>
      </c>
      <c r="B3080" s="626" t="s">
        <v>7264</v>
      </c>
      <c r="C3080" s="625" t="s">
        <v>7061</v>
      </c>
      <c r="D3080" s="628">
        <v>788417.41</v>
      </c>
    </row>
    <row r="3081" spans="1:4" ht="25.5">
      <c r="A3081" s="625">
        <v>13238</v>
      </c>
      <c r="B3081" s="626" t="s">
        <v>2856</v>
      </c>
      <c r="C3081" s="625" t="s">
        <v>7061</v>
      </c>
      <c r="D3081" s="628">
        <v>155439.24</v>
      </c>
    </row>
    <row r="3082" spans="1:4" ht="25.5">
      <c r="A3082" s="625">
        <v>13244</v>
      </c>
      <c r="B3082" s="626" t="s">
        <v>2857</v>
      </c>
      <c r="C3082" s="625" t="s">
        <v>7061</v>
      </c>
      <c r="D3082" s="627">
        <v>32.33</v>
      </c>
    </row>
    <row r="3083" spans="1:4" ht="38.25">
      <c r="A3083" s="625">
        <v>13246</v>
      </c>
      <c r="B3083" s="626" t="s">
        <v>2858</v>
      </c>
      <c r="C3083" s="625" t="s">
        <v>7061</v>
      </c>
      <c r="D3083" s="627">
        <v>0.19</v>
      </c>
    </row>
    <row r="3084" spans="1:4" ht="25.5">
      <c r="A3084" s="625">
        <v>13250</v>
      </c>
      <c r="B3084" s="626" t="s">
        <v>2859</v>
      </c>
      <c r="C3084" s="625" t="s">
        <v>7061</v>
      </c>
      <c r="D3084" s="627">
        <v>0.63</v>
      </c>
    </row>
    <row r="3085" spans="1:4" ht="25.5">
      <c r="A3085" s="625">
        <v>13255</v>
      </c>
      <c r="B3085" s="626" t="s">
        <v>2860</v>
      </c>
      <c r="C3085" s="625" t="s">
        <v>7061</v>
      </c>
      <c r="D3085" s="627">
        <v>40.69</v>
      </c>
    </row>
    <row r="3086" spans="1:4" ht="25.5">
      <c r="A3086" s="625">
        <v>13256</v>
      </c>
      <c r="B3086" s="626" t="s">
        <v>2861</v>
      </c>
      <c r="C3086" s="625" t="s">
        <v>7065</v>
      </c>
      <c r="D3086" s="627">
        <v>306.05</v>
      </c>
    </row>
    <row r="3087" spans="1:4">
      <c r="A3087" s="625">
        <v>13261</v>
      </c>
      <c r="B3087" s="626" t="s">
        <v>2862</v>
      </c>
      <c r="C3087" s="625" t="s">
        <v>7061</v>
      </c>
      <c r="D3087" s="627">
        <v>1.52</v>
      </c>
    </row>
    <row r="3088" spans="1:4" ht="25.5">
      <c r="A3088" s="625">
        <v>13279</v>
      </c>
      <c r="B3088" s="626" t="s">
        <v>6261</v>
      </c>
      <c r="C3088" s="625" t="s">
        <v>7058</v>
      </c>
      <c r="D3088" s="627">
        <v>9.08</v>
      </c>
    </row>
    <row r="3089" spans="1:4" ht="25.5">
      <c r="A3089" s="625">
        <v>13284</v>
      </c>
      <c r="B3089" s="626" t="s">
        <v>2863</v>
      </c>
      <c r="C3089" s="625" t="s">
        <v>7058</v>
      </c>
      <c r="D3089" s="627">
        <v>0.4</v>
      </c>
    </row>
    <row r="3090" spans="1:4" ht="25.5">
      <c r="A3090" s="625">
        <v>13294</v>
      </c>
      <c r="B3090" s="626" t="s">
        <v>2864</v>
      </c>
      <c r="C3090" s="625" t="s">
        <v>7061</v>
      </c>
      <c r="D3090" s="627">
        <v>0.66</v>
      </c>
    </row>
    <row r="3091" spans="1:4" ht="25.5">
      <c r="A3091" s="625">
        <v>13329</v>
      </c>
      <c r="B3091" s="626" t="s">
        <v>73</v>
      </c>
      <c r="C3091" s="625" t="s">
        <v>7061</v>
      </c>
      <c r="D3091" s="627">
        <v>3.51</v>
      </c>
    </row>
    <row r="3092" spans="1:4" ht="38.25">
      <c r="A3092" s="625">
        <v>13333</v>
      </c>
      <c r="B3092" s="626" t="s">
        <v>2865</v>
      </c>
      <c r="C3092" s="625" t="s">
        <v>7061</v>
      </c>
      <c r="D3092" s="628">
        <v>101081.8</v>
      </c>
    </row>
    <row r="3093" spans="1:4" ht="25.5">
      <c r="A3093" s="625">
        <v>13335</v>
      </c>
      <c r="B3093" s="626" t="s">
        <v>2866</v>
      </c>
      <c r="C3093" s="625" t="s">
        <v>7061</v>
      </c>
      <c r="D3093" s="627">
        <v>354.57</v>
      </c>
    </row>
    <row r="3094" spans="1:4" ht="25.5">
      <c r="A3094" s="625">
        <v>13339</v>
      </c>
      <c r="B3094" s="626" t="s">
        <v>2867</v>
      </c>
      <c r="C3094" s="625" t="s">
        <v>7061</v>
      </c>
      <c r="D3094" s="627">
        <v>875.29</v>
      </c>
    </row>
    <row r="3095" spans="1:4" ht="25.5">
      <c r="A3095" s="625">
        <v>13340</v>
      </c>
      <c r="B3095" s="626" t="s">
        <v>2868</v>
      </c>
      <c r="C3095" s="625" t="s">
        <v>7065</v>
      </c>
      <c r="D3095" s="627">
        <v>17.600000000000001</v>
      </c>
    </row>
    <row r="3096" spans="1:4" ht="51">
      <c r="A3096" s="625">
        <v>13343</v>
      </c>
      <c r="B3096" s="626" t="s">
        <v>2869</v>
      </c>
      <c r="C3096" s="625" t="s">
        <v>7061</v>
      </c>
      <c r="D3096" s="627">
        <v>19.57</v>
      </c>
    </row>
    <row r="3097" spans="1:4" ht="38.25">
      <c r="A3097" s="625">
        <v>13348</v>
      </c>
      <c r="B3097" s="626" t="s">
        <v>2870</v>
      </c>
      <c r="C3097" s="625" t="s">
        <v>7061</v>
      </c>
      <c r="D3097" s="627">
        <v>0.6</v>
      </c>
    </row>
    <row r="3098" spans="1:4" ht="51">
      <c r="A3098" s="625">
        <v>13354</v>
      </c>
      <c r="B3098" s="626" t="s">
        <v>7265</v>
      </c>
      <c r="C3098" s="625" t="s">
        <v>7061</v>
      </c>
      <c r="D3098" s="627">
        <v>445.53</v>
      </c>
    </row>
    <row r="3099" spans="1:4" ht="25.5">
      <c r="A3099" s="625">
        <v>13356</v>
      </c>
      <c r="B3099" s="626" t="s">
        <v>2871</v>
      </c>
      <c r="C3099" s="625" t="s">
        <v>7065</v>
      </c>
      <c r="D3099" s="627">
        <v>10.14</v>
      </c>
    </row>
    <row r="3100" spans="1:4" ht="38.25">
      <c r="A3100" s="625">
        <v>13360</v>
      </c>
      <c r="B3100" s="626" t="s">
        <v>2872</v>
      </c>
      <c r="C3100" s="625" t="s">
        <v>7066</v>
      </c>
      <c r="D3100" s="627">
        <v>106.62</v>
      </c>
    </row>
    <row r="3101" spans="1:4" ht="38.25">
      <c r="A3101" s="625">
        <v>13361</v>
      </c>
      <c r="B3101" s="626" t="s">
        <v>2873</v>
      </c>
      <c r="C3101" s="625" t="s">
        <v>7066</v>
      </c>
      <c r="D3101" s="627">
        <v>123.28</v>
      </c>
    </row>
    <row r="3102" spans="1:4" ht="51">
      <c r="A3102" s="625">
        <v>13369</v>
      </c>
      <c r="B3102" s="626" t="s">
        <v>7266</v>
      </c>
      <c r="C3102" s="625" t="s">
        <v>7061</v>
      </c>
      <c r="D3102" s="627">
        <v>289.99</v>
      </c>
    </row>
    <row r="3103" spans="1:4" ht="51">
      <c r="A3103" s="625">
        <v>13370</v>
      </c>
      <c r="B3103" s="626" t="s">
        <v>7267</v>
      </c>
      <c r="C3103" s="625" t="s">
        <v>7061</v>
      </c>
      <c r="D3103" s="627">
        <v>402</v>
      </c>
    </row>
    <row r="3104" spans="1:4" ht="25.5">
      <c r="A3104" s="625">
        <v>13374</v>
      </c>
      <c r="B3104" s="626" t="s">
        <v>7268</v>
      </c>
      <c r="C3104" s="625" t="s">
        <v>7061</v>
      </c>
      <c r="D3104" s="627">
        <v>79.41</v>
      </c>
    </row>
    <row r="3105" spans="1:4" ht="51">
      <c r="A3105" s="625">
        <v>13382</v>
      </c>
      <c r="B3105" s="626" t="s">
        <v>2874</v>
      </c>
      <c r="C3105" s="625" t="s">
        <v>7061</v>
      </c>
      <c r="D3105" s="627">
        <v>132.76</v>
      </c>
    </row>
    <row r="3106" spans="1:4">
      <c r="A3106" s="625">
        <v>13388</v>
      </c>
      <c r="B3106" s="626" t="s">
        <v>2875</v>
      </c>
      <c r="C3106" s="625" t="s">
        <v>7058</v>
      </c>
      <c r="D3106" s="627">
        <v>63.89</v>
      </c>
    </row>
    <row r="3107" spans="1:4" ht="63.75">
      <c r="A3107" s="625">
        <v>13390</v>
      </c>
      <c r="B3107" s="626" t="s">
        <v>2876</v>
      </c>
      <c r="C3107" s="625" t="s">
        <v>7061</v>
      </c>
      <c r="D3107" s="627">
        <v>48.2</v>
      </c>
    </row>
    <row r="3108" spans="1:4" ht="38.25">
      <c r="A3108" s="625">
        <v>13393</v>
      </c>
      <c r="B3108" s="626" t="s">
        <v>2877</v>
      </c>
      <c r="C3108" s="625" t="s">
        <v>7061</v>
      </c>
      <c r="D3108" s="627">
        <v>238.02</v>
      </c>
    </row>
    <row r="3109" spans="1:4" ht="38.25">
      <c r="A3109" s="625">
        <v>13395</v>
      </c>
      <c r="B3109" s="626" t="s">
        <v>2878</v>
      </c>
      <c r="C3109" s="625" t="s">
        <v>7061</v>
      </c>
      <c r="D3109" s="627">
        <v>285.41000000000003</v>
      </c>
    </row>
    <row r="3110" spans="1:4" ht="38.25">
      <c r="A3110" s="625">
        <v>13396</v>
      </c>
      <c r="B3110" s="626" t="s">
        <v>2879</v>
      </c>
      <c r="C3110" s="625" t="s">
        <v>7061</v>
      </c>
      <c r="D3110" s="627">
        <v>610.84</v>
      </c>
    </row>
    <row r="3111" spans="1:4" ht="38.25">
      <c r="A3111" s="625">
        <v>13397</v>
      </c>
      <c r="B3111" s="626" t="s">
        <v>2880</v>
      </c>
      <c r="C3111" s="625" t="s">
        <v>7061</v>
      </c>
      <c r="D3111" s="627">
        <v>617.39</v>
      </c>
    </row>
    <row r="3112" spans="1:4" ht="38.25">
      <c r="A3112" s="625">
        <v>13399</v>
      </c>
      <c r="B3112" s="626" t="s">
        <v>2881</v>
      </c>
      <c r="C3112" s="625" t="s">
        <v>7061</v>
      </c>
      <c r="D3112" s="627">
        <v>26.15</v>
      </c>
    </row>
    <row r="3113" spans="1:4" ht="25.5">
      <c r="A3113" s="625">
        <v>13408</v>
      </c>
      <c r="B3113" s="626" t="s">
        <v>2882</v>
      </c>
      <c r="C3113" s="625" t="s">
        <v>7269</v>
      </c>
      <c r="D3113" s="628">
        <v>1952.36</v>
      </c>
    </row>
    <row r="3114" spans="1:4" ht="38.25">
      <c r="A3114" s="625">
        <v>13415</v>
      </c>
      <c r="B3114" s="626" t="s">
        <v>2883</v>
      </c>
      <c r="C3114" s="625" t="s">
        <v>7061</v>
      </c>
      <c r="D3114" s="627">
        <v>51.08</v>
      </c>
    </row>
    <row r="3115" spans="1:4" ht="38.25">
      <c r="A3115" s="625">
        <v>13416</v>
      </c>
      <c r="B3115" s="626" t="s">
        <v>2884</v>
      </c>
      <c r="C3115" s="625" t="s">
        <v>7061</v>
      </c>
      <c r="D3115" s="627">
        <v>42.3</v>
      </c>
    </row>
    <row r="3116" spans="1:4" ht="25.5">
      <c r="A3116" s="625">
        <v>13417</v>
      </c>
      <c r="B3116" s="626" t="s">
        <v>2885</v>
      </c>
      <c r="C3116" s="625" t="s">
        <v>7061</v>
      </c>
      <c r="D3116" s="627">
        <v>37.31</v>
      </c>
    </row>
    <row r="3117" spans="1:4" ht="38.25">
      <c r="A3117" s="625">
        <v>13418</v>
      </c>
      <c r="B3117" s="626" t="s">
        <v>2886</v>
      </c>
      <c r="C3117" s="625" t="s">
        <v>7061</v>
      </c>
      <c r="D3117" s="627">
        <v>16.95</v>
      </c>
    </row>
    <row r="3118" spans="1:4" ht="38.25">
      <c r="A3118" s="625">
        <v>13447</v>
      </c>
      <c r="B3118" s="626" t="s">
        <v>2887</v>
      </c>
      <c r="C3118" s="625" t="s">
        <v>7061</v>
      </c>
      <c r="D3118" s="628">
        <v>34442.83</v>
      </c>
    </row>
    <row r="3119" spans="1:4" ht="102">
      <c r="A3119" s="625">
        <v>13457</v>
      </c>
      <c r="B3119" s="626" t="s">
        <v>7270</v>
      </c>
      <c r="C3119" s="625" t="s">
        <v>7061</v>
      </c>
      <c r="D3119" s="628">
        <v>8985.5</v>
      </c>
    </row>
    <row r="3120" spans="1:4" ht="38.25">
      <c r="A3120" s="625">
        <v>13458</v>
      </c>
      <c r="B3120" s="626" t="s">
        <v>2888</v>
      </c>
      <c r="C3120" s="625" t="s">
        <v>7061</v>
      </c>
      <c r="D3120" s="628">
        <v>15365.21</v>
      </c>
    </row>
    <row r="3121" spans="1:4" ht="38.25">
      <c r="A3121" s="625">
        <v>13475</v>
      </c>
      <c r="B3121" s="626" t="s">
        <v>2889</v>
      </c>
      <c r="C3121" s="625" t="s">
        <v>7061</v>
      </c>
      <c r="D3121" s="628">
        <v>2673.66</v>
      </c>
    </row>
    <row r="3122" spans="1:4" ht="38.25">
      <c r="A3122" s="625">
        <v>13476</v>
      </c>
      <c r="B3122" s="626" t="s">
        <v>2890</v>
      </c>
      <c r="C3122" s="625" t="s">
        <v>7061</v>
      </c>
      <c r="D3122" s="628">
        <v>727026.14</v>
      </c>
    </row>
    <row r="3123" spans="1:4" ht="25.5">
      <c r="A3123" s="625">
        <v>13521</v>
      </c>
      <c r="B3123" s="626" t="s">
        <v>2891</v>
      </c>
      <c r="C3123" s="625" t="s">
        <v>7061</v>
      </c>
      <c r="D3123" s="627">
        <v>132</v>
      </c>
    </row>
    <row r="3124" spans="1:4" ht="25.5">
      <c r="A3124" s="625">
        <v>13532</v>
      </c>
      <c r="B3124" s="626" t="s">
        <v>2892</v>
      </c>
      <c r="C3124" s="625" t="s">
        <v>7061</v>
      </c>
      <c r="D3124" s="628">
        <v>54340.04</v>
      </c>
    </row>
    <row r="3125" spans="1:4" ht="38.25">
      <c r="A3125" s="625">
        <v>13533</v>
      </c>
      <c r="B3125" s="626" t="s">
        <v>2893</v>
      </c>
      <c r="C3125" s="625" t="s">
        <v>7061</v>
      </c>
      <c r="D3125" s="628">
        <v>90355.9</v>
      </c>
    </row>
    <row r="3126" spans="1:4" ht="38.25">
      <c r="A3126" s="625">
        <v>13587</v>
      </c>
      <c r="B3126" s="626" t="s">
        <v>2894</v>
      </c>
      <c r="C3126" s="625" t="s">
        <v>7065</v>
      </c>
      <c r="D3126" s="627">
        <v>1.75</v>
      </c>
    </row>
    <row r="3127" spans="1:4" ht="51">
      <c r="A3127" s="625">
        <v>13600</v>
      </c>
      <c r="B3127" s="626" t="s">
        <v>2895</v>
      </c>
      <c r="C3127" s="625" t="s">
        <v>7061</v>
      </c>
      <c r="D3127" s="628">
        <v>386266.05</v>
      </c>
    </row>
    <row r="3128" spans="1:4" ht="38.25">
      <c r="A3128" s="625">
        <v>13606</v>
      </c>
      <c r="B3128" s="626" t="s">
        <v>2896</v>
      </c>
      <c r="C3128" s="625" t="s">
        <v>7061</v>
      </c>
      <c r="D3128" s="628">
        <v>780376.2</v>
      </c>
    </row>
    <row r="3129" spans="1:4" ht="38.25">
      <c r="A3129" s="625">
        <v>13617</v>
      </c>
      <c r="B3129" s="626" t="s">
        <v>2897</v>
      </c>
      <c r="C3129" s="625" t="s">
        <v>7061</v>
      </c>
      <c r="D3129" s="628">
        <v>49589.52</v>
      </c>
    </row>
    <row r="3130" spans="1:4" ht="38.25">
      <c r="A3130" s="625">
        <v>13726</v>
      </c>
      <c r="B3130" s="626" t="s">
        <v>2898</v>
      </c>
      <c r="C3130" s="625" t="s">
        <v>7061</v>
      </c>
      <c r="D3130" s="628">
        <v>31908.16</v>
      </c>
    </row>
    <row r="3131" spans="1:4" ht="25.5">
      <c r="A3131" s="625">
        <v>13741</v>
      </c>
      <c r="B3131" s="626" t="s">
        <v>2899</v>
      </c>
      <c r="C3131" s="625" t="s">
        <v>7061</v>
      </c>
      <c r="D3131" s="628">
        <v>2046.53</v>
      </c>
    </row>
    <row r="3132" spans="1:4" ht="51">
      <c r="A3132" s="625">
        <v>13761</v>
      </c>
      <c r="B3132" s="626" t="s">
        <v>2900</v>
      </c>
      <c r="C3132" s="625" t="s">
        <v>7061</v>
      </c>
      <c r="D3132" s="628">
        <v>2935</v>
      </c>
    </row>
    <row r="3133" spans="1:4" ht="38.25">
      <c r="A3133" s="625">
        <v>13803</v>
      </c>
      <c r="B3133" s="626" t="s">
        <v>2901</v>
      </c>
      <c r="C3133" s="625" t="s">
        <v>7061</v>
      </c>
      <c r="D3133" s="628">
        <v>48200</v>
      </c>
    </row>
    <row r="3134" spans="1:4" ht="38.25">
      <c r="A3134" s="625">
        <v>13836</v>
      </c>
      <c r="B3134" s="626" t="s">
        <v>2902</v>
      </c>
      <c r="C3134" s="625" t="s">
        <v>7061</v>
      </c>
      <c r="D3134" s="628">
        <v>29922.98</v>
      </c>
    </row>
    <row r="3135" spans="1:4" ht="25.5">
      <c r="A3135" s="625">
        <v>13860</v>
      </c>
      <c r="B3135" s="626" t="s">
        <v>2903</v>
      </c>
      <c r="C3135" s="625" t="s">
        <v>7061</v>
      </c>
      <c r="D3135" s="628">
        <v>49965.14</v>
      </c>
    </row>
    <row r="3136" spans="1:4" ht="25.5">
      <c r="A3136" s="625">
        <v>13877</v>
      </c>
      <c r="B3136" s="626" t="s">
        <v>2904</v>
      </c>
      <c r="C3136" s="625" t="s">
        <v>7061</v>
      </c>
      <c r="D3136" s="628">
        <v>1052357.2</v>
      </c>
    </row>
    <row r="3137" spans="1:4" ht="25.5">
      <c r="A3137" s="625">
        <v>13883</v>
      </c>
      <c r="B3137" s="626" t="s">
        <v>2905</v>
      </c>
      <c r="C3137" s="625" t="s">
        <v>7061</v>
      </c>
      <c r="D3137" s="628">
        <v>78585.77</v>
      </c>
    </row>
    <row r="3138" spans="1:4" ht="38.25">
      <c r="A3138" s="625">
        <v>13887</v>
      </c>
      <c r="B3138" s="626" t="s">
        <v>2906</v>
      </c>
      <c r="C3138" s="625" t="s">
        <v>7061</v>
      </c>
      <c r="D3138" s="627">
        <v>438</v>
      </c>
    </row>
    <row r="3139" spans="1:4" ht="38.25">
      <c r="A3139" s="625">
        <v>13891</v>
      </c>
      <c r="B3139" s="626" t="s">
        <v>2907</v>
      </c>
      <c r="C3139" s="625" t="s">
        <v>7061</v>
      </c>
      <c r="D3139" s="628">
        <v>4430.33</v>
      </c>
    </row>
    <row r="3140" spans="1:4" ht="25.5">
      <c r="A3140" s="625">
        <v>13892</v>
      </c>
      <c r="B3140" s="626" t="s">
        <v>2908</v>
      </c>
      <c r="C3140" s="625" t="s">
        <v>7061</v>
      </c>
      <c r="D3140" s="628">
        <v>647029.46</v>
      </c>
    </row>
    <row r="3141" spans="1:4" ht="25.5">
      <c r="A3141" s="625">
        <v>13894</v>
      </c>
      <c r="B3141" s="626" t="s">
        <v>2909</v>
      </c>
      <c r="C3141" s="625" t="s">
        <v>7061</v>
      </c>
      <c r="D3141" s="628">
        <v>392649.25</v>
      </c>
    </row>
    <row r="3142" spans="1:4" ht="25.5">
      <c r="A3142" s="625">
        <v>13895</v>
      </c>
      <c r="B3142" s="626" t="s">
        <v>2910</v>
      </c>
      <c r="C3142" s="625" t="s">
        <v>7061</v>
      </c>
      <c r="D3142" s="628">
        <v>527982.35</v>
      </c>
    </row>
    <row r="3143" spans="1:4" ht="38.25">
      <c r="A3143" s="625">
        <v>13896</v>
      </c>
      <c r="B3143" s="626" t="s">
        <v>2911</v>
      </c>
      <c r="C3143" s="625" t="s">
        <v>7061</v>
      </c>
      <c r="D3143" s="628">
        <v>2194.91</v>
      </c>
    </row>
    <row r="3144" spans="1:4" ht="38.25">
      <c r="A3144" s="625">
        <v>13897</v>
      </c>
      <c r="B3144" s="626" t="s">
        <v>2912</v>
      </c>
      <c r="C3144" s="625" t="s">
        <v>7061</v>
      </c>
      <c r="D3144" s="628">
        <v>8220.74</v>
      </c>
    </row>
    <row r="3145" spans="1:4" ht="25.5">
      <c r="A3145" s="625">
        <v>13914</v>
      </c>
      <c r="B3145" s="626" t="s">
        <v>2913</v>
      </c>
      <c r="C3145" s="625" t="s">
        <v>7061</v>
      </c>
      <c r="D3145" s="627">
        <v>809.04</v>
      </c>
    </row>
    <row r="3146" spans="1:4" ht="38.25">
      <c r="A3146" s="625">
        <v>13954</v>
      </c>
      <c r="B3146" s="626" t="s">
        <v>2914</v>
      </c>
      <c r="C3146" s="625" t="s">
        <v>7061</v>
      </c>
      <c r="D3146" s="628">
        <v>9013.98</v>
      </c>
    </row>
    <row r="3147" spans="1:4" ht="25.5">
      <c r="A3147" s="625">
        <v>13955</v>
      </c>
      <c r="B3147" s="626" t="s">
        <v>2915</v>
      </c>
      <c r="C3147" s="625" t="s">
        <v>7061</v>
      </c>
      <c r="D3147" s="628">
        <v>1997.93</v>
      </c>
    </row>
    <row r="3148" spans="1:4" ht="38.25">
      <c r="A3148" s="625">
        <v>13983</v>
      </c>
      <c r="B3148" s="626" t="s">
        <v>2916</v>
      </c>
      <c r="C3148" s="625" t="s">
        <v>7061</v>
      </c>
      <c r="D3148" s="627">
        <v>52.46</v>
      </c>
    </row>
    <row r="3149" spans="1:4" ht="25.5">
      <c r="A3149" s="625">
        <v>13984</v>
      </c>
      <c r="B3149" s="626" t="s">
        <v>2917</v>
      </c>
      <c r="C3149" s="625" t="s">
        <v>7061</v>
      </c>
      <c r="D3149" s="627">
        <v>42.41</v>
      </c>
    </row>
    <row r="3150" spans="1:4" ht="25.5">
      <c r="A3150" s="625">
        <v>14013</v>
      </c>
      <c r="B3150" s="626" t="s">
        <v>2918</v>
      </c>
      <c r="C3150" s="625" t="s">
        <v>7061</v>
      </c>
      <c r="D3150" s="628">
        <v>123996.48</v>
      </c>
    </row>
    <row r="3151" spans="1:4" ht="38.25">
      <c r="A3151" s="625">
        <v>14041</v>
      </c>
      <c r="B3151" s="626" t="s">
        <v>2919</v>
      </c>
      <c r="C3151" s="625" t="s">
        <v>7059</v>
      </c>
      <c r="D3151" s="627">
        <v>283.05</v>
      </c>
    </row>
    <row r="3152" spans="1:4" ht="38.25">
      <c r="A3152" s="625">
        <v>14052</v>
      </c>
      <c r="B3152" s="626" t="s">
        <v>2920</v>
      </c>
      <c r="C3152" s="625" t="s">
        <v>7061</v>
      </c>
      <c r="D3152" s="627">
        <v>6.57</v>
      </c>
    </row>
    <row r="3153" spans="1:4" ht="38.25">
      <c r="A3153" s="625">
        <v>14053</v>
      </c>
      <c r="B3153" s="626" t="s">
        <v>2921</v>
      </c>
      <c r="C3153" s="625" t="s">
        <v>7061</v>
      </c>
      <c r="D3153" s="627">
        <v>6.67</v>
      </c>
    </row>
    <row r="3154" spans="1:4" ht="38.25">
      <c r="A3154" s="625">
        <v>14054</v>
      </c>
      <c r="B3154" s="626" t="s">
        <v>2922</v>
      </c>
      <c r="C3154" s="625" t="s">
        <v>7061</v>
      </c>
      <c r="D3154" s="627">
        <v>8.5399999999999991</v>
      </c>
    </row>
    <row r="3155" spans="1:4" ht="38.25">
      <c r="A3155" s="625">
        <v>14055</v>
      </c>
      <c r="B3155" s="626" t="s">
        <v>2923</v>
      </c>
      <c r="C3155" s="625" t="s">
        <v>7061</v>
      </c>
      <c r="D3155" s="627">
        <v>640.24</v>
      </c>
    </row>
    <row r="3156" spans="1:4" ht="51">
      <c r="A3156" s="625">
        <v>14057</v>
      </c>
      <c r="B3156" s="626" t="s">
        <v>7271</v>
      </c>
      <c r="C3156" s="625" t="s">
        <v>7061</v>
      </c>
      <c r="D3156" s="627">
        <v>248.75</v>
      </c>
    </row>
    <row r="3157" spans="1:4" ht="51">
      <c r="A3157" s="625">
        <v>14058</v>
      </c>
      <c r="B3157" s="626" t="s">
        <v>7272</v>
      </c>
      <c r="C3157" s="625" t="s">
        <v>7061</v>
      </c>
      <c r="D3157" s="627">
        <v>392.39</v>
      </c>
    </row>
    <row r="3158" spans="1:4" ht="51">
      <c r="A3158" s="625">
        <v>14077</v>
      </c>
      <c r="B3158" s="626" t="s">
        <v>2924</v>
      </c>
      <c r="C3158" s="625" t="s">
        <v>7065</v>
      </c>
      <c r="D3158" s="627">
        <v>133.16</v>
      </c>
    </row>
    <row r="3159" spans="1:4" ht="38.25">
      <c r="A3159" s="625">
        <v>14112</v>
      </c>
      <c r="B3159" s="626" t="s">
        <v>6262</v>
      </c>
      <c r="C3159" s="625" t="s">
        <v>7061</v>
      </c>
      <c r="D3159" s="627">
        <v>180.09</v>
      </c>
    </row>
    <row r="3160" spans="1:4" ht="25.5">
      <c r="A3160" s="625">
        <v>14146</v>
      </c>
      <c r="B3160" s="626" t="s">
        <v>2925</v>
      </c>
      <c r="C3160" s="625" t="s">
        <v>7273</v>
      </c>
      <c r="D3160" s="627">
        <v>73.3</v>
      </c>
    </row>
    <row r="3161" spans="1:4" ht="38.25">
      <c r="A3161" s="625">
        <v>14147</v>
      </c>
      <c r="B3161" s="626" t="s">
        <v>2926</v>
      </c>
      <c r="C3161" s="625" t="s">
        <v>7273</v>
      </c>
      <c r="D3161" s="627">
        <v>57.42</v>
      </c>
    </row>
    <row r="3162" spans="1:4" ht="25.5">
      <c r="A3162" s="625">
        <v>14148</v>
      </c>
      <c r="B3162" s="626" t="s">
        <v>2927</v>
      </c>
      <c r="C3162" s="625" t="s">
        <v>7061</v>
      </c>
      <c r="D3162" s="627">
        <v>0.97</v>
      </c>
    </row>
    <row r="3163" spans="1:4">
      <c r="A3163" s="625">
        <v>14149</v>
      </c>
      <c r="B3163" s="626" t="s">
        <v>2928</v>
      </c>
      <c r="C3163" s="625" t="s">
        <v>7273</v>
      </c>
      <c r="D3163" s="627">
        <v>204.34</v>
      </c>
    </row>
    <row r="3164" spans="1:4" ht="25.5">
      <c r="A3164" s="625">
        <v>14151</v>
      </c>
      <c r="B3164" s="626" t="s">
        <v>2929</v>
      </c>
      <c r="C3164" s="625" t="s">
        <v>7061</v>
      </c>
      <c r="D3164" s="627">
        <v>52.68</v>
      </c>
    </row>
    <row r="3165" spans="1:4" ht="25.5">
      <c r="A3165" s="625">
        <v>14152</v>
      </c>
      <c r="B3165" s="626" t="s">
        <v>2930</v>
      </c>
      <c r="C3165" s="625" t="s">
        <v>7061</v>
      </c>
      <c r="D3165" s="627">
        <v>45.72</v>
      </c>
    </row>
    <row r="3166" spans="1:4" ht="25.5">
      <c r="A3166" s="625">
        <v>14153</v>
      </c>
      <c r="B3166" s="626" t="s">
        <v>2931</v>
      </c>
      <c r="C3166" s="625" t="s">
        <v>7061</v>
      </c>
      <c r="D3166" s="627">
        <v>59.55</v>
      </c>
    </row>
    <row r="3167" spans="1:4" ht="25.5">
      <c r="A3167" s="625">
        <v>14154</v>
      </c>
      <c r="B3167" s="626" t="s">
        <v>2932</v>
      </c>
      <c r="C3167" s="625" t="s">
        <v>7061</v>
      </c>
      <c r="D3167" s="627">
        <v>160.02000000000001</v>
      </c>
    </row>
    <row r="3168" spans="1:4">
      <c r="A3168" s="625">
        <v>14157</v>
      </c>
      <c r="B3168" s="626" t="s">
        <v>2933</v>
      </c>
      <c r="C3168" s="625" t="s">
        <v>7061</v>
      </c>
      <c r="D3168" s="627">
        <v>1.36</v>
      </c>
    </row>
    <row r="3169" spans="1:4" ht="51">
      <c r="A3169" s="625">
        <v>14162</v>
      </c>
      <c r="B3169" s="626" t="s">
        <v>7274</v>
      </c>
      <c r="C3169" s="625" t="s">
        <v>7061</v>
      </c>
      <c r="D3169" s="628">
        <v>1149.24</v>
      </c>
    </row>
    <row r="3170" spans="1:4" ht="51">
      <c r="A3170" s="625">
        <v>14163</v>
      </c>
      <c r="B3170" s="626" t="s">
        <v>2934</v>
      </c>
      <c r="C3170" s="625" t="s">
        <v>7061</v>
      </c>
      <c r="D3170" s="628">
        <v>1353.24</v>
      </c>
    </row>
    <row r="3171" spans="1:4" ht="51">
      <c r="A3171" s="625">
        <v>14164</v>
      </c>
      <c r="B3171" s="626" t="s">
        <v>2935</v>
      </c>
      <c r="C3171" s="625" t="s">
        <v>7061</v>
      </c>
      <c r="D3171" s="628">
        <v>1190.6400000000001</v>
      </c>
    </row>
    <row r="3172" spans="1:4" ht="38.25">
      <c r="A3172" s="625">
        <v>14165</v>
      </c>
      <c r="B3172" s="626" t="s">
        <v>2936</v>
      </c>
      <c r="C3172" s="625" t="s">
        <v>7061</v>
      </c>
      <c r="D3172" s="628">
        <v>1203.03</v>
      </c>
    </row>
    <row r="3173" spans="1:4" ht="38.25">
      <c r="A3173" s="625">
        <v>14166</v>
      </c>
      <c r="B3173" s="626" t="s">
        <v>2937</v>
      </c>
      <c r="C3173" s="625" t="s">
        <v>7061</v>
      </c>
      <c r="D3173" s="627">
        <v>868.38</v>
      </c>
    </row>
    <row r="3174" spans="1:4" ht="38.25">
      <c r="A3174" s="625">
        <v>14170</v>
      </c>
      <c r="B3174" s="626" t="s">
        <v>2938</v>
      </c>
      <c r="C3174" s="625" t="s">
        <v>7066</v>
      </c>
      <c r="D3174" s="627">
        <v>62.53</v>
      </c>
    </row>
    <row r="3175" spans="1:4" ht="38.25">
      <c r="A3175" s="625">
        <v>14171</v>
      </c>
      <c r="B3175" s="626" t="s">
        <v>2939</v>
      </c>
      <c r="C3175" s="625" t="s">
        <v>7066</v>
      </c>
      <c r="D3175" s="627">
        <v>70.77</v>
      </c>
    </row>
    <row r="3176" spans="1:4" ht="38.25">
      <c r="A3176" s="625">
        <v>14172</v>
      </c>
      <c r="B3176" s="626" t="s">
        <v>2940</v>
      </c>
      <c r="C3176" s="625" t="s">
        <v>7066</v>
      </c>
      <c r="D3176" s="627">
        <v>66.739999999999995</v>
      </c>
    </row>
    <row r="3177" spans="1:4" ht="38.25">
      <c r="A3177" s="625">
        <v>14173</v>
      </c>
      <c r="B3177" s="626" t="s">
        <v>2941</v>
      </c>
      <c r="C3177" s="625" t="s">
        <v>7066</v>
      </c>
      <c r="D3177" s="627">
        <v>82.45</v>
      </c>
    </row>
    <row r="3178" spans="1:4" ht="51">
      <c r="A3178" s="625">
        <v>14185</v>
      </c>
      <c r="B3178" s="626" t="s">
        <v>2942</v>
      </c>
      <c r="C3178" s="625" t="s">
        <v>7061</v>
      </c>
      <c r="D3178" s="628">
        <v>9243.6299999999992</v>
      </c>
    </row>
    <row r="3179" spans="1:4" ht="63.75">
      <c r="A3179" s="625">
        <v>14186</v>
      </c>
      <c r="B3179" s="626" t="s">
        <v>2943</v>
      </c>
      <c r="C3179" s="625" t="s">
        <v>7061</v>
      </c>
      <c r="D3179" s="628">
        <v>7135.79</v>
      </c>
    </row>
    <row r="3180" spans="1:4" ht="25.5">
      <c r="A3180" s="625">
        <v>14211</v>
      </c>
      <c r="B3180" s="626" t="s">
        <v>6263</v>
      </c>
      <c r="C3180" s="625" t="s">
        <v>7061</v>
      </c>
      <c r="D3180" s="627">
        <v>19.66</v>
      </c>
    </row>
    <row r="3181" spans="1:4" ht="38.25">
      <c r="A3181" s="625">
        <v>14221</v>
      </c>
      <c r="B3181" s="626" t="s">
        <v>2944</v>
      </c>
      <c r="C3181" s="625" t="s">
        <v>7061</v>
      </c>
      <c r="D3181" s="628">
        <v>221119.99</v>
      </c>
    </row>
    <row r="3182" spans="1:4" ht="38.25">
      <c r="A3182" s="625">
        <v>14250</v>
      </c>
      <c r="B3182" s="626" t="s">
        <v>7275</v>
      </c>
      <c r="C3182" s="625" t="s">
        <v>7117</v>
      </c>
      <c r="D3182" s="627">
        <v>0.63</v>
      </c>
    </row>
    <row r="3183" spans="1:4" ht="38.25">
      <c r="A3183" s="625">
        <v>14252</v>
      </c>
      <c r="B3183" s="626" t="s">
        <v>2945</v>
      </c>
      <c r="C3183" s="625" t="s">
        <v>7061</v>
      </c>
      <c r="D3183" s="628">
        <v>1650.44</v>
      </c>
    </row>
    <row r="3184" spans="1:4" ht="51">
      <c r="A3184" s="625">
        <v>14254</v>
      </c>
      <c r="B3184" s="626" t="s">
        <v>2946</v>
      </c>
      <c r="C3184" s="625" t="s">
        <v>7061</v>
      </c>
      <c r="D3184" s="628">
        <v>53000</v>
      </c>
    </row>
    <row r="3185" spans="1:4" ht="25.5">
      <c r="A3185" s="625">
        <v>14405</v>
      </c>
      <c r="B3185" s="626" t="s">
        <v>2947</v>
      </c>
      <c r="C3185" s="625" t="s">
        <v>7061</v>
      </c>
      <c r="D3185" s="628">
        <v>65434.36</v>
      </c>
    </row>
    <row r="3186" spans="1:4" ht="38.25">
      <c r="A3186" s="625">
        <v>14439</v>
      </c>
      <c r="B3186" s="626" t="s">
        <v>2948</v>
      </c>
      <c r="C3186" s="625" t="s">
        <v>7065</v>
      </c>
      <c r="D3186" s="627">
        <v>1.86</v>
      </c>
    </row>
    <row r="3187" spans="1:4" ht="63.75">
      <c r="A3187" s="625">
        <v>14489</v>
      </c>
      <c r="B3187" s="626" t="s">
        <v>2949</v>
      </c>
      <c r="C3187" s="625" t="s">
        <v>7061</v>
      </c>
      <c r="D3187" s="628">
        <v>399141.63</v>
      </c>
    </row>
    <row r="3188" spans="1:4" ht="51">
      <c r="A3188" s="625">
        <v>14511</v>
      </c>
      <c r="B3188" s="626" t="s">
        <v>2950</v>
      </c>
      <c r="C3188" s="625" t="s">
        <v>7061</v>
      </c>
      <c r="D3188" s="628">
        <v>477682.38</v>
      </c>
    </row>
    <row r="3189" spans="1:4" ht="51">
      <c r="A3189" s="625">
        <v>14513</v>
      </c>
      <c r="B3189" s="626" t="s">
        <v>2951</v>
      </c>
      <c r="C3189" s="625" t="s">
        <v>7061</v>
      </c>
      <c r="D3189" s="628">
        <v>299365.69</v>
      </c>
    </row>
    <row r="3190" spans="1:4" ht="38.25">
      <c r="A3190" s="625">
        <v>14525</v>
      </c>
      <c r="B3190" s="626" t="s">
        <v>2952</v>
      </c>
      <c r="C3190" s="625" t="s">
        <v>7061</v>
      </c>
      <c r="D3190" s="628">
        <v>467250</v>
      </c>
    </row>
    <row r="3191" spans="1:4" ht="25.5">
      <c r="A3191" s="625">
        <v>14529</v>
      </c>
      <c r="B3191" s="626" t="s">
        <v>2953</v>
      </c>
      <c r="C3191" s="625" t="s">
        <v>7061</v>
      </c>
      <c r="D3191" s="628">
        <v>19263</v>
      </c>
    </row>
    <row r="3192" spans="1:4" ht="25.5">
      <c r="A3192" s="625">
        <v>14531</v>
      </c>
      <c r="B3192" s="626" t="s">
        <v>2954</v>
      </c>
      <c r="C3192" s="625" t="s">
        <v>7061</v>
      </c>
      <c r="D3192" s="628">
        <v>15306.85</v>
      </c>
    </row>
    <row r="3193" spans="1:4" ht="63.75">
      <c r="A3193" s="625">
        <v>14534</v>
      </c>
      <c r="B3193" s="626" t="s">
        <v>2955</v>
      </c>
      <c r="C3193" s="625" t="s">
        <v>7061</v>
      </c>
      <c r="D3193" s="628">
        <v>12526.55</v>
      </c>
    </row>
    <row r="3194" spans="1:4" ht="63.75">
      <c r="A3194" s="625">
        <v>14535</v>
      </c>
      <c r="B3194" s="626" t="s">
        <v>7276</v>
      </c>
      <c r="C3194" s="625" t="s">
        <v>7061</v>
      </c>
      <c r="D3194" s="628">
        <v>124327.23</v>
      </c>
    </row>
    <row r="3195" spans="1:4" ht="25.5">
      <c r="A3195" s="625">
        <v>14543</v>
      </c>
      <c r="B3195" s="626" t="s">
        <v>2956</v>
      </c>
      <c r="C3195" s="625" t="s">
        <v>7061</v>
      </c>
      <c r="D3195" s="627">
        <v>5.98</v>
      </c>
    </row>
    <row r="3196" spans="1:4" ht="38.25">
      <c r="A3196" s="625">
        <v>14575</v>
      </c>
      <c r="B3196" s="626" t="s">
        <v>2957</v>
      </c>
      <c r="C3196" s="625" t="s">
        <v>7061</v>
      </c>
      <c r="D3196" s="628">
        <v>2136096.87</v>
      </c>
    </row>
    <row r="3197" spans="1:4" ht="38.25">
      <c r="A3197" s="625">
        <v>14576</v>
      </c>
      <c r="B3197" s="626" t="s">
        <v>2958</v>
      </c>
      <c r="C3197" s="625" t="s">
        <v>7061</v>
      </c>
      <c r="D3197" s="628">
        <v>2458289.81</v>
      </c>
    </row>
    <row r="3198" spans="1:4" ht="38.25">
      <c r="A3198" s="625">
        <v>14580</v>
      </c>
      <c r="B3198" s="626" t="s">
        <v>2959</v>
      </c>
      <c r="C3198" s="625" t="s">
        <v>7065</v>
      </c>
      <c r="D3198" s="627">
        <v>32.22</v>
      </c>
    </row>
    <row r="3199" spans="1:4" ht="25.5">
      <c r="A3199" s="625">
        <v>14583</v>
      </c>
      <c r="B3199" s="626" t="s">
        <v>2960</v>
      </c>
      <c r="C3199" s="625" t="s">
        <v>7059</v>
      </c>
      <c r="D3199" s="627">
        <v>11.92</v>
      </c>
    </row>
    <row r="3200" spans="1:4" ht="51">
      <c r="A3200" s="625">
        <v>14615</v>
      </c>
      <c r="B3200" s="626" t="s">
        <v>2961</v>
      </c>
      <c r="C3200" s="625" t="s">
        <v>7061</v>
      </c>
      <c r="D3200" s="628">
        <v>3865.25</v>
      </c>
    </row>
    <row r="3201" spans="1:4" ht="38.25">
      <c r="A3201" s="625">
        <v>14618</v>
      </c>
      <c r="B3201" s="626" t="s">
        <v>2962</v>
      </c>
      <c r="C3201" s="625" t="s">
        <v>7061</v>
      </c>
      <c r="D3201" s="628">
        <v>1258.99</v>
      </c>
    </row>
    <row r="3202" spans="1:4" ht="38.25">
      <c r="A3202" s="625">
        <v>14619</v>
      </c>
      <c r="B3202" s="626" t="s">
        <v>2963</v>
      </c>
      <c r="C3202" s="625" t="s">
        <v>7061</v>
      </c>
      <c r="D3202" s="628">
        <v>14743.69</v>
      </c>
    </row>
    <row r="3203" spans="1:4" ht="38.25">
      <c r="A3203" s="625">
        <v>14626</v>
      </c>
      <c r="B3203" s="626" t="s">
        <v>2964</v>
      </c>
      <c r="C3203" s="625" t="s">
        <v>7061</v>
      </c>
      <c r="D3203" s="628">
        <v>430714.3</v>
      </c>
    </row>
    <row r="3204" spans="1:4" ht="51">
      <c r="A3204" s="625">
        <v>20001</v>
      </c>
      <c r="B3204" s="626" t="s">
        <v>2965</v>
      </c>
      <c r="C3204" s="625" t="s">
        <v>7063</v>
      </c>
      <c r="D3204" s="627">
        <v>72.040000000000006</v>
      </c>
    </row>
    <row r="3205" spans="1:4" ht="38.25">
      <c r="A3205" s="625">
        <v>20007</v>
      </c>
      <c r="B3205" s="626" t="s">
        <v>2966</v>
      </c>
      <c r="C3205" s="625" t="s">
        <v>7065</v>
      </c>
      <c r="D3205" s="627">
        <v>2.06</v>
      </c>
    </row>
    <row r="3206" spans="1:4" ht="51">
      <c r="A3206" s="625">
        <v>20017</v>
      </c>
      <c r="B3206" s="626" t="s">
        <v>2967</v>
      </c>
      <c r="C3206" s="625" t="s">
        <v>7065</v>
      </c>
      <c r="D3206" s="627">
        <v>2.69</v>
      </c>
    </row>
    <row r="3207" spans="1:4">
      <c r="A3207" s="625">
        <v>20020</v>
      </c>
      <c r="B3207" s="626" t="s">
        <v>2968</v>
      </c>
      <c r="C3207" s="625" t="s">
        <v>7064</v>
      </c>
      <c r="D3207" s="627">
        <v>10.74</v>
      </c>
    </row>
    <row r="3208" spans="1:4" ht="25.5">
      <c r="A3208" s="625">
        <v>20032</v>
      </c>
      <c r="B3208" s="626" t="s">
        <v>2969</v>
      </c>
      <c r="C3208" s="625" t="s">
        <v>7061</v>
      </c>
      <c r="D3208" s="627">
        <v>34.17</v>
      </c>
    </row>
    <row r="3209" spans="1:4" ht="25.5">
      <c r="A3209" s="625">
        <v>20033</v>
      </c>
      <c r="B3209" s="626" t="s">
        <v>2970</v>
      </c>
      <c r="C3209" s="625" t="s">
        <v>7061</v>
      </c>
      <c r="D3209" s="627">
        <v>30.51</v>
      </c>
    </row>
    <row r="3210" spans="1:4" ht="25.5">
      <c r="A3210" s="625">
        <v>20034</v>
      </c>
      <c r="B3210" s="626" t="s">
        <v>2971</v>
      </c>
      <c r="C3210" s="625" t="s">
        <v>7061</v>
      </c>
      <c r="D3210" s="627">
        <v>50</v>
      </c>
    </row>
    <row r="3211" spans="1:4" ht="25.5">
      <c r="A3211" s="625">
        <v>20035</v>
      </c>
      <c r="B3211" s="626" t="s">
        <v>2972</v>
      </c>
      <c r="C3211" s="625" t="s">
        <v>7061</v>
      </c>
      <c r="D3211" s="627">
        <v>55.66</v>
      </c>
    </row>
    <row r="3212" spans="1:4" ht="25.5">
      <c r="A3212" s="625">
        <v>20036</v>
      </c>
      <c r="B3212" s="626" t="s">
        <v>2973</v>
      </c>
      <c r="C3212" s="625" t="s">
        <v>7061</v>
      </c>
      <c r="D3212" s="627">
        <v>80.489999999999995</v>
      </c>
    </row>
    <row r="3213" spans="1:4" ht="25.5">
      <c r="A3213" s="625">
        <v>20037</v>
      </c>
      <c r="B3213" s="626" t="s">
        <v>2974</v>
      </c>
      <c r="C3213" s="625" t="s">
        <v>7061</v>
      </c>
      <c r="D3213" s="627">
        <v>164.21</v>
      </c>
    </row>
    <row r="3214" spans="1:4" ht="25.5">
      <c r="A3214" s="625">
        <v>20038</v>
      </c>
      <c r="B3214" s="626" t="s">
        <v>2975</v>
      </c>
      <c r="C3214" s="625" t="s">
        <v>7061</v>
      </c>
      <c r="D3214" s="627">
        <v>302.99</v>
      </c>
    </row>
    <row r="3215" spans="1:4" ht="25.5">
      <c r="A3215" s="625">
        <v>20039</v>
      </c>
      <c r="B3215" s="626" t="s">
        <v>2976</v>
      </c>
      <c r="C3215" s="625" t="s">
        <v>7061</v>
      </c>
      <c r="D3215" s="627">
        <v>427.98</v>
      </c>
    </row>
    <row r="3216" spans="1:4" ht="25.5">
      <c r="A3216" s="625">
        <v>20040</v>
      </c>
      <c r="B3216" s="626" t="s">
        <v>2977</v>
      </c>
      <c r="C3216" s="625" t="s">
        <v>7061</v>
      </c>
      <c r="D3216" s="627">
        <v>545.84</v>
      </c>
    </row>
    <row r="3217" spans="1:4" ht="25.5">
      <c r="A3217" s="625">
        <v>20041</v>
      </c>
      <c r="B3217" s="626" t="s">
        <v>2978</v>
      </c>
      <c r="C3217" s="625" t="s">
        <v>7061</v>
      </c>
      <c r="D3217" s="627">
        <v>550.92999999999995</v>
      </c>
    </row>
    <row r="3218" spans="1:4" ht="25.5">
      <c r="A3218" s="625">
        <v>20042</v>
      </c>
      <c r="B3218" s="626" t="s">
        <v>60</v>
      </c>
      <c r="C3218" s="625" t="s">
        <v>7061</v>
      </c>
      <c r="D3218" s="627">
        <v>2.77</v>
      </c>
    </row>
    <row r="3219" spans="1:4" ht="25.5">
      <c r="A3219" s="625">
        <v>20043</v>
      </c>
      <c r="B3219" s="626" t="s">
        <v>2979</v>
      </c>
      <c r="C3219" s="625" t="s">
        <v>7061</v>
      </c>
      <c r="D3219" s="627">
        <v>3.02</v>
      </c>
    </row>
    <row r="3220" spans="1:4" ht="25.5">
      <c r="A3220" s="625">
        <v>20044</v>
      </c>
      <c r="B3220" s="626" t="s">
        <v>59</v>
      </c>
      <c r="C3220" s="625" t="s">
        <v>7061</v>
      </c>
      <c r="D3220" s="627">
        <v>3.68</v>
      </c>
    </row>
    <row r="3221" spans="1:4" ht="25.5">
      <c r="A3221" s="625">
        <v>20045</v>
      </c>
      <c r="B3221" s="626" t="s">
        <v>2980</v>
      </c>
      <c r="C3221" s="625" t="s">
        <v>7061</v>
      </c>
      <c r="D3221" s="627">
        <v>4.72</v>
      </c>
    </row>
    <row r="3222" spans="1:4" ht="25.5">
      <c r="A3222" s="625">
        <v>20046</v>
      </c>
      <c r="B3222" s="626" t="s">
        <v>2981</v>
      </c>
      <c r="C3222" s="625" t="s">
        <v>7061</v>
      </c>
      <c r="D3222" s="627">
        <v>9.9600000000000009</v>
      </c>
    </row>
    <row r="3223" spans="1:4" ht="25.5">
      <c r="A3223" s="625">
        <v>20047</v>
      </c>
      <c r="B3223" s="626" t="s">
        <v>2982</v>
      </c>
      <c r="C3223" s="625" t="s">
        <v>7061</v>
      </c>
      <c r="D3223" s="627">
        <v>28.84</v>
      </c>
    </row>
    <row r="3224" spans="1:4" ht="25.5">
      <c r="A3224" s="625">
        <v>20055</v>
      </c>
      <c r="B3224" s="626" t="s">
        <v>2983</v>
      </c>
      <c r="C3224" s="625" t="s">
        <v>7061</v>
      </c>
      <c r="D3224" s="627">
        <v>24.31</v>
      </c>
    </row>
    <row r="3225" spans="1:4" ht="38.25">
      <c r="A3225" s="625">
        <v>20059</v>
      </c>
      <c r="B3225" s="626" t="s">
        <v>2984</v>
      </c>
      <c r="C3225" s="625" t="s">
        <v>7061</v>
      </c>
      <c r="D3225" s="627">
        <v>11.49</v>
      </c>
    </row>
    <row r="3226" spans="1:4" ht="38.25">
      <c r="A3226" s="625">
        <v>20061</v>
      </c>
      <c r="B3226" s="626" t="s">
        <v>2985</v>
      </c>
      <c r="C3226" s="625" t="s">
        <v>7061</v>
      </c>
      <c r="D3226" s="627">
        <v>2.3199999999999998</v>
      </c>
    </row>
    <row r="3227" spans="1:4" ht="25.5">
      <c r="A3227" s="625">
        <v>20062</v>
      </c>
      <c r="B3227" s="626" t="s">
        <v>2986</v>
      </c>
      <c r="C3227" s="625" t="s">
        <v>7061</v>
      </c>
      <c r="D3227" s="627">
        <v>10.06</v>
      </c>
    </row>
    <row r="3228" spans="1:4" ht="38.25">
      <c r="A3228" s="625">
        <v>20063</v>
      </c>
      <c r="B3228" s="626" t="s">
        <v>2987</v>
      </c>
      <c r="C3228" s="625" t="s">
        <v>7061</v>
      </c>
      <c r="D3228" s="627">
        <v>2.9</v>
      </c>
    </row>
    <row r="3229" spans="1:4" ht="25.5">
      <c r="A3229" s="625">
        <v>20065</v>
      </c>
      <c r="B3229" s="626" t="s">
        <v>2988</v>
      </c>
      <c r="C3229" s="625" t="s">
        <v>7065</v>
      </c>
      <c r="D3229" s="627">
        <v>17.239999999999998</v>
      </c>
    </row>
    <row r="3230" spans="1:4" ht="38.25">
      <c r="A3230" s="625">
        <v>20067</v>
      </c>
      <c r="B3230" s="626" t="s">
        <v>2989</v>
      </c>
      <c r="C3230" s="625" t="s">
        <v>7065</v>
      </c>
      <c r="D3230" s="627">
        <v>5.01</v>
      </c>
    </row>
    <row r="3231" spans="1:4" ht="38.25">
      <c r="A3231" s="625">
        <v>20068</v>
      </c>
      <c r="B3231" s="626" t="s">
        <v>2990</v>
      </c>
      <c r="C3231" s="625" t="s">
        <v>7065</v>
      </c>
      <c r="D3231" s="627">
        <v>6.66</v>
      </c>
    </row>
    <row r="3232" spans="1:4" ht="38.25">
      <c r="A3232" s="625">
        <v>20069</v>
      </c>
      <c r="B3232" s="626" t="s">
        <v>2991</v>
      </c>
      <c r="C3232" s="625" t="s">
        <v>7065</v>
      </c>
      <c r="D3232" s="627">
        <v>5.35</v>
      </c>
    </row>
    <row r="3233" spans="1:4" ht="38.25">
      <c r="A3233" s="625">
        <v>20070</v>
      </c>
      <c r="B3233" s="626" t="s">
        <v>2992</v>
      </c>
      <c r="C3233" s="625" t="s">
        <v>7065</v>
      </c>
      <c r="D3233" s="627">
        <v>6.78</v>
      </c>
    </row>
    <row r="3234" spans="1:4" ht="38.25">
      <c r="A3234" s="625">
        <v>20071</v>
      </c>
      <c r="B3234" s="626" t="s">
        <v>2993</v>
      </c>
      <c r="C3234" s="625" t="s">
        <v>7065</v>
      </c>
      <c r="D3234" s="627">
        <v>8.65</v>
      </c>
    </row>
    <row r="3235" spans="1:4" ht="38.25">
      <c r="A3235" s="625">
        <v>20072</v>
      </c>
      <c r="B3235" s="626" t="s">
        <v>2994</v>
      </c>
      <c r="C3235" s="625" t="s">
        <v>7065</v>
      </c>
      <c r="D3235" s="627">
        <v>14.54</v>
      </c>
    </row>
    <row r="3236" spans="1:4" ht="38.25">
      <c r="A3236" s="625">
        <v>20073</v>
      </c>
      <c r="B3236" s="626" t="s">
        <v>2995</v>
      </c>
      <c r="C3236" s="625" t="s">
        <v>7065</v>
      </c>
      <c r="D3236" s="627">
        <v>30.08</v>
      </c>
    </row>
    <row r="3237" spans="1:4" ht="38.25">
      <c r="A3237" s="625">
        <v>20078</v>
      </c>
      <c r="B3237" s="626" t="s">
        <v>2996</v>
      </c>
      <c r="C3237" s="625" t="s">
        <v>7061</v>
      </c>
      <c r="D3237" s="627">
        <v>16.53</v>
      </c>
    </row>
    <row r="3238" spans="1:4" ht="38.25">
      <c r="A3238" s="625">
        <v>20079</v>
      </c>
      <c r="B3238" s="626" t="s">
        <v>2997</v>
      </c>
      <c r="C3238" s="625" t="s">
        <v>7061</v>
      </c>
      <c r="D3238" s="627">
        <v>103.14</v>
      </c>
    </row>
    <row r="3239" spans="1:4" ht="25.5">
      <c r="A3239" s="625">
        <v>20080</v>
      </c>
      <c r="B3239" s="626" t="s">
        <v>2998</v>
      </c>
      <c r="C3239" s="625" t="s">
        <v>7061</v>
      </c>
      <c r="D3239" s="627">
        <v>14.33</v>
      </c>
    </row>
    <row r="3240" spans="1:4" ht="25.5">
      <c r="A3240" s="625">
        <v>20082</v>
      </c>
      <c r="B3240" s="626" t="s">
        <v>2999</v>
      </c>
      <c r="C3240" s="625" t="s">
        <v>7061</v>
      </c>
      <c r="D3240" s="627">
        <v>15.28</v>
      </c>
    </row>
    <row r="3241" spans="1:4" ht="25.5">
      <c r="A3241" s="625">
        <v>20083</v>
      </c>
      <c r="B3241" s="626" t="s">
        <v>131</v>
      </c>
      <c r="C3241" s="625" t="s">
        <v>7061</v>
      </c>
      <c r="D3241" s="627">
        <v>39.22</v>
      </c>
    </row>
    <row r="3242" spans="1:4" ht="25.5">
      <c r="A3242" s="625">
        <v>20084</v>
      </c>
      <c r="B3242" s="626" t="s">
        <v>3000</v>
      </c>
      <c r="C3242" s="625" t="s">
        <v>7061</v>
      </c>
      <c r="D3242" s="627">
        <v>1.08</v>
      </c>
    </row>
    <row r="3243" spans="1:4" ht="25.5">
      <c r="A3243" s="625">
        <v>20085</v>
      </c>
      <c r="B3243" s="626" t="s">
        <v>3001</v>
      </c>
      <c r="C3243" s="625" t="s">
        <v>7061</v>
      </c>
      <c r="D3243" s="627">
        <v>1</v>
      </c>
    </row>
    <row r="3244" spans="1:4" ht="25.5">
      <c r="A3244" s="625">
        <v>20086</v>
      </c>
      <c r="B3244" s="626" t="s">
        <v>3002</v>
      </c>
      <c r="C3244" s="625" t="s">
        <v>7061</v>
      </c>
      <c r="D3244" s="627">
        <v>2.35</v>
      </c>
    </row>
    <row r="3245" spans="1:4" ht="25.5">
      <c r="A3245" s="625">
        <v>20087</v>
      </c>
      <c r="B3245" s="626" t="s">
        <v>3003</v>
      </c>
      <c r="C3245" s="625" t="s">
        <v>7061</v>
      </c>
      <c r="D3245" s="627">
        <v>5.88</v>
      </c>
    </row>
    <row r="3246" spans="1:4" ht="25.5">
      <c r="A3246" s="625">
        <v>20088</v>
      </c>
      <c r="B3246" s="626" t="s">
        <v>3004</v>
      </c>
      <c r="C3246" s="625" t="s">
        <v>7061</v>
      </c>
      <c r="D3246" s="627">
        <v>8.6999999999999993</v>
      </c>
    </row>
    <row r="3247" spans="1:4" ht="25.5">
      <c r="A3247" s="625">
        <v>20089</v>
      </c>
      <c r="B3247" s="626" t="s">
        <v>3005</v>
      </c>
      <c r="C3247" s="625" t="s">
        <v>7061</v>
      </c>
      <c r="D3247" s="627">
        <v>43.35</v>
      </c>
    </row>
    <row r="3248" spans="1:4" ht="25.5">
      <c r="A3248" s="625">
        <v>20094</v>
      </c>
      <c r="B3248" s="626" t="s">
        <v>3006</v>
      </c>
      <c r="C3248" s="625" t="s">
        <v>7061</v>
      </c>
      <c r="D3248" s="627">
        <v>9.61</v>
      </c>
    </row>
    <row r="3249" spans="1:4" ht="25.5">
      <c r="A3249" s="625">
        <v>20095</v>
      </c>
      <c r="B3249" s="626" t="s">
        <v>3007</v>
      </c>
      <c r="C3249" s="625" t="s">
        <v>7061</v>
      </c>
      <c r="D3249" s="627">
        <v>16.28</v>
      </c>
    </row>
    <row r="3250" spans="1:4" ht="38.25">
      <c r="A3250" s="625">
        <v>20096</v>
      </c>
      <c r="B3250" s="626" t="s">
        <v>7277</v>
      </c>
      <c r="C3250" s="625" t="s">
        <v>7061</v>
      </c>
      <c r="D3250" s="627">
        <v>15.58</v>
      </c>
    </row>
    <row r="3251" spans="1:4" ht="38.25">
      <c r="A3251" s="625">
        <v>20097</v>
      </c>
      <c r="B3251" s="626" t="s">
        <v>7278</v>
      </c>
      <c r="C3251" s="625" t="s">
        <v>7061</v>
      </c>
      <c r="D3251" s="627">
        <v>27.03</v>
      </c>
    </row>
    <row r="3252" spans="1:4" ht="38.25">
      <c r="A3252" s="625">
        <v>20098</v>
      </c>
      <c r="B3252" s="626" t="s">
        <v>7279</v>
      </c>
      <c r="C3252" s="625" t="s">
        <v>7061</v>
      </c>
      <c r="D3252" s="627">
        <v>194.93</v>
      </c>
    </row>
    <row r="3253" spans="1:4" ht="25.5">
      <c r="A3253" s="625">
        <v>20104</v>
      </c>
      <c r="B3253" s="626" t="s">
        <v>3008</v>
      </c>
      <c r="C3253" s="625" t="s">
        <v>7061</v>
      </c>
      <c r="D3253" s="627">
        <v>332.16</v>
      </c>
    </row>
    <row r="3254" spans="1:4" ht="25.5">
      <c r="A3254" s="625">
        <v>20105</v>
      </c>
      <c r="B3254" s="626" t="s">
        <v>3009</v>
      </c>
      <c r="C3254" s="625" t="s">
        <v>7061</v>
      </c>
      <c r="D3254" s="627">
        <v>517.38</v>
      </c>
    </row>
    <row r="3255" spans="1:4" ht="25.5">
      <c r="A3255" s="625">
        <v>20106</v>
      </c>
      <c r="B3255" s="626" t="s">
        <v>3010</v>
      </c>
      <c r="C3255" s="625" t="s">
        <v>7061</v>
      </c>
      <c r="D3255" s="627">
        <v>2.75</v>
      </c>
    </row>
    <row r="3256" spans="1:4" ht="25.5">
      <c r="A3256" s="625">
        <v>20107</v>
      </c>
      <c r="B3256" s="626" t="s">
        <v>3011</v>
      </c>
      <c r="C3256" s="625" t="s">
        <v>7061</v>
      </c>
      <c r="D3256" s="627">
        <v>2.95</v>
      </c>
    </row>
    <row r="3257" spans="1:4" ht="25.5">
      <c r="A3257" s="625">
        <v>20108</v>
      </c>
      <c r="B3257" s="626" t="s">
        <v>3012</v>
      </c>
      <c r="C3257" s="625" t="s">
        <v>7061</v>
      </c>
      <c r="D3257" s="627">
        <v>2.63</v>
      </c>
    </row>
    <row r="3258" spans="1:4" ht="25.5">
      <c r="A3258" s="625">
        <v>20109</v>
      </c>
      <c r="B3258" s="626" t="s">
        <v>3013</v>
      </c>
      <c r="C3258" s="625" t="s">
        <v>7061</v>
      </c>
      <c r="D3258" s="627">
        <v>4.1500000000000004</v>
      </c>
    </row>
    <row r="3259" spans="1:4" ht="25.5">
      <c r="A3259" s="625">
        <v>20111</v>
      </c>
      <c r="B3259" s="626" t="s">
        <v>33</v>
      </c>
      <c r="C3259" s="625" t="s">
        <v>7061</v>
      </c>
      <c r="D3259" s="627">
        <v>12.5</v>
      </c>
    </row>
    <row r="3260" spans="1:4" ht="25.5">
      <c r="A3260" s="625">
        <v>20128</v>
      </c>
      <c r="B3260" s="626" t="s">
        <v>3014</v>
      </c>
      <c r="C3260" s="625" t="s">
        <v>7061</v>
      </c>
      <c r="D3260" s="627">
        <v>32.049999999999997</v>
      </c>
    </row>
    <row r="3261" spans="1:4" ht="25.5">
      <c r="A3261" s="625">
        <v>20131</v>
      </c>
      <c r="B3261" s="626" t="s">
        <v>3015</v>
      </c>
      <c r="C3261" s="625" t="s">
        <v>7061</v>
      </c>
      <c r="D3261" s="627">
        <v>28.87</v>
      </c>
    </row>
    <row r="3262" spans="1:4" ht="25.5">
      <c r="A3262" s="625">
        <v>20136</v>
      </c>
      <c r="B3262" s="626" t="s">
        <v>3016</v>
      </c>
      <c r="C3262" s="625" t="s">
        <v>7061</v>
      </c>
      <c r="D3262" s="627">
        <v>95.79</v>
      </c>
    </row>
    <row r="3263" spans="1:4" ht="38.25">
      <c r="A3263" s="625">
        <v>20138</v>
      </c>
      <c r="B3263" s="626" t="s">
        <v>3017</v>
      </c>
      <c r="C3263" s="625" t="s">
        <v>7061</v>
      </c>
      <c r="D3263" s="627">
        <v>64.180000000000007</v>
      </c>
    </row>
    <row r="3264" spans="1:4" ht="25.5">
      <c r="A3264" s="625">
        <v>20139</v>
      </c>
      <c r="B3264" s="626" t="s">
        <v>3018</v>
      </c>
      <c r="C3264" s="625" t="s">
        <v>7061</v>
      </c>
      <c r="D3264" s="627">
        <v>41.44</v>
      </c>
    </row>
    <row r="3265" spans="1:4" ht="25.5">
      <c r="A3265" s="625">
        <v>20140</v>
      </c>
      <c r="B3265" s="626" t="s">
        <v>3019</v>
      </c>
      <c r="C3265" s="625" t="s">
        <v>7061</v>
      </c>
      <c r="D3265" s="627">
        <v>5.54</v>
      </c>
    </row>
    <row r="3266" spans="1:4" ht="25.5">
      <c r="A3266" s="625">
        <v>20141</v>
      </c>
      <c r="B3266" s="626" t="s">
        <v>3020</v>
      </c>
      <c r="C3266" s="625" t="s">
        <v>7061</v>
      </c>
      <c r="D3266" s="627">
        <v>8.34</v>
      </c>
    </row>
    <row r="3267" spans="1:4" ht="25.5">
      <c r="A3267" s="625">
        <v>20142</v>
      </c>
      <c r="B3267" s="626" t="s">
        <v>3021</v>
      </c>
      <c r="C3267" s="625" t="s">
        <v>7061</v>
      </c>
      <c r="D3267" s="627">
        <v>21.18</v>
      </c>
    </row>
    <row r="3268" spans="1:4" ht="25.5">
      <c r="A3268" s="625">
        <v>20143</v>
      </c>
      <c r="B3268" s="626" t="s">
        <v>3022</v>
      </c>
      <c r="C3268" s="625" t="s">
        <v>7061</v>
      </c>
      <c r="D3268" s="627">
        <v>32.14</v>
      </c>
    </row>
    <row r="3269" spans="1:4" ht="25.5">
      <c r="A3269" s="625">
        <v>20144</v>
      </c>
      <c r="B3269" s="626" t="s">
        <v>3023</v>
      </c>
      <c r="C3269" s="625" t="s">
        <v>7061</v>
      </c>
      <c r="D3269" s="627">
        <v>33.39</v>
      </c>
    </row>
    <row r="3270" spans="1:4" ht="25.5">
      <c r="A3270" s="625">
        <v>20145</v>
      </c>
      <c r="B3270" s="626" t="s">
        <v>3024</v>
      </c>
      <c r="C3270" s="625" t="s">
        <v>7061</v>
      </c>
      <c r="D3270" s="627">
        <v>77.010000000000005</v>
      </c>
    </row>
    <row r="3271" spans="1:4" ht="25.5">
      <c r="A3271" s="625">
        <v>20146</v>
      </c>
      <c r="B3271" s="626" t="s">
        <v>3025</v>
      </c>
      <c r="C3271" s="625" t="s">
        <v>7061</v>
      </c>
      <c r="D3271" s="627">
        <v>93.66</v>
      </c>
    </row>
    <row r="3272" spans="1:4" ht="38.25">
      <c r="A3272" s="625">
        <v>20147</v>
      </c>
      <c r="B3272" s="626" t="s">
        <v>3026</v>
      </c>
      <c r="C3272" s="625" t="s">
        <v>7061</v>
      </c>
      <c r="D3272" s="627">
        <v>4.28</v>
      </c>
    </row>
    <row r="3273" spans="1:4" ht="25.5">
      <c r="A3273" s="625">
        <v>20148</v>
      </c>
      <c r="B3273" s="626" t="s">
        <v>3027</v>
      </c>
      <c r="C3273" s="625" t="s">
        <v>7061</v>
      </c>
      <c r="D3273" s="627">
        <v>2.69</v>
      </c>
    </row>
    <row r="3274" spans="1:4" ht="25.5">
      <c r="A3274" s="625">
        <v>20149</v>
      </c>
      <c r="B3274" s="626" t="s">
        <v>3028</v>
      </c>
      <c r="C3274" s="625" t="s">
        <v>7061</v>
      </c>
      <c r="D3274" s="627">
        <v>4.04</v>
      </c>
    </row>
    <row r="3275" spans="1:4" ht="25.5">
      <c r="A3275" s="625">
        <v>20150</v>
      </c>
      <c r="B3275" s="626" t="s">
        <v>3029</v>
      </c>
      <c r="C3275" s="625" t="s">
        <v>7061</v>
      </c>
      <c r="D3275" s="627">
        <v>10.64</v>
      </c>
    </row>
    <row r="3276" spans="1:4" ht="25.5">
      <c r="A3276" s="625">
        <v>20151</v>
      </c>
      <c r="B3276" s="626" t="s">
        <v>3030</v>
      </c>
      <c r="C3276" s="625" t="s">
        <v>7061</v>
      </c>
      <c r="D3276" s="627">
        <v>14.62</v>
      </c>
    </row>
    <row r="3277" spans="1:4" ht="25.5">
      <c r="A3277" s="625">
        <v>20152</v>
      </c>
      <c r="B3277" s="626" t="s">
        <v>3031</v>
      </c>
      <c r="C3277" s="625" t="s">
        <v>7061</v>
      </c>
      <c r="D3277" s="627">
        <v>46.36</v>
      </c>
    </row>
    <row r="3278" spans="1:4" ht="25.5">
      <c r="A3278" s="625">
        <v>20154</v>
      </c>
      <c r="B3278" s="626" t="s">
        <v>3032</v>
      </c>
      <c r="C3278" s="625" t="s">
        <v>7061</v>
      </c>
      <c r="D3278" s="627">
        <v>2.96</v>
      </c>
    </row>
    <row r="3279" spans="1:4" ht="25.5">
      <c r="A3279" s="625">
        <v>20155</v>
      </c>
      <c r="B3279" s="626" t="s">
        <v>3033</v>
      </c>
      <c r="C3279" s="625" t="s">
        <v>7061</v>
      </c>
      <c r="D3279" s="627">
        <v>4.63</v>
      </c>
    </row>
    <row r="3280" spans="1:4" ht="25.5">
      <c r="A3280" s="625">
        <v>20156</v>
      </c>
      <c r="B3280" s="626" t="s">
        <v>3034</v>
      </c>
      <c r="C3280" s="625" t="s">
        <v>7061</v>
      </c>
      <c r="D3280" s="627">
        <v>11.02</v>
      </c>
    </row>
    <row r="3281" spans="1:4" ht="25.5">
      <c r="A3281" s="625">
        <v>20157</v>
      </c>
      <c r="B3281" s="626" t="s">
        <v>3035</v>
      </c>
      <c r="C3281" s="625" t="s">
        <v>7061</v>
      </c>
      <c r="D3281" s="627">
        <v>18.18</v>
      </c>
    </row>
    <row r="3282" spans="1:4" ht="25.5">
      <c r="A3282" s="625">
        <v>20158</v>
      </c>
      <c r="B3282" s="626" t="s">
        <v>3036</v>
      </c>
      <c r="C3282" s="625" t="s">
        <v>7061</v>
      </c>
      <c r="D3282" s="627">
        <v>59.63</v>
      </c>
    </row>
    <row r="3283" spans="1:4" ht="25.5">
      <c r="A3283" s="625">
        <v>20159</v>
      </c>
      <c r="B3283" s="626" t="s">
        <v>3037</v>
      </c>
      <c r="C3283" s="625" t="s">
        <v>7061</v>
      </c>
      <c r="D3283" s="627">
        <v>20.8</v>
      </c>
    </row>
    <row r="3284" spans="1:4">
      <c r="A3284" s="625">
        <v>20162</v>
      </c>
      <c r="B3284" s="626" t="s">
        <v>3038</v>
      </c>
      <c r="C3284" s="625" t="s">
        <v>7061</v>
      </c>
      <c r="D3284" s="627">
        <v>13.39</v>
      </c>
    </row>
    <row r="3285" spans="1:4" ht="25.5">
      <c r="A3285" s="625">
        <v>20164</v>
      </c>
      <c r="B3285" s="626" t="s">
        <v>3039</v>
      </c>
      <c r="C3285" s="625" t="s">
        <v>7061</v>
      </c>
      <c r="D3285" s="627">
        <v>7.72</v>
      </c>
    </row>
    <row r="3286" spans="1:4" ht="25.5">
      <c r="A3286" s="625">
        <v>20165</v>
      </c>
      <c r="B3286" s="626" t="s">
        <v>3040</v>
      </c>
      <c r="C3286" s="625" t="s">
        <v>7061</v>
      </c>
      <c r="D3286" s="627">
        <v>13.67</v>
      </c>
    </row>
    <row r="3287" spans="1:4" ht="25.5">
      <c r="A3287" s="625">
        <v>20166</v>
      </c>
      <c r="B3287" s="626" t="s">
        <v>3041</v>
      </c>
      <c r="C3287" s="625" t="s">
        <v>7061</v>
      </c>
      <c r="D3287" s="627">
        <v>47.71</v>
      </c>
    </row>
    <row r="3288" spans="1:4" ht="25.5">
      <c r="A3288" s="625">
        <v>20167</v>
      </c>
      <c r="B3288" s="626" t="s">
        <v>3042</v>
      </c>
      <c r="C3288" s="625" t="s">
        <v>7061</v>
      </c>
      <c r="D3288" s="627">
        <v>3.12</v>
      </c>
    </row>
    <row r="3289" spans="1:4" ht="25.5">
      <c r="A3289" s="625">
        <v>20168</v>
      </c>
      <c r="B3289" s="626" t="s">
        <v>3043</v>
      </c>
      <c r="C3289" s="625" t="s">
        <v>7061</v>
      </c>
      <c r="D3289" s="627">
        <v>4.66</v>
      </c>
    </row>
    <row r="3290" spans="1:4" ht="25.5">
      <c r="A3290" s="625">
        <v>20169</v>
      </c>
      <c r="B3290" s="626" t="s">
        <v>3044</v>
      </c>
      <c r="C3290" s="625" t="s">
        <v>7061</v>
      </c>
      <c r="D3290" s="627">
        <v>6.54</v>
      </c>
    </row>
    <row r="3291" spans="1:4" ht="25.5">
      <c r="A3291" s="625">
        <v>20170</v>
      </c>
      <c r="B3291" s="626" t="s">
        <v>3045</v>
      </c>
      <c r="C3291" s="625" t="s">
        <v>7061</v>
      </c>
      <c r="D3291" s="627">
        <v>7.93</v>
      </c>
    </row>
    <row r="3292" spans="1:4" ht="25.5">
      <c r="A3292" s="625">
        <v>20171</v>
      </c>
      <c r="B3292" s="626" t="s">
        <v>3046</v>
      </c>
      <c r="C3292" s="625" t="s">
        <v>7061</v>
      </c>
      <c r="D3292" s="627">
        <v>24.86</v>
      </c>
    </row>
    <row r="3293" spans="1:4" ht="25.5">
      <c r="A3293" s="625">
        <v>20172</v>
      </c>
      <c r="B3293" s="626" t="s">
        <v>3047</v>
      </c>
      <c r="C3293" s="625" t="s">
        <v>7061</v>
      </c>
      <c r="D3293" s="627">
        <v>25.79</v>
      </c>
    </row>
    <row r="3294" spans="1:4" ht="25.5">
      <c r="A3294" s="625">
        <v>20174</v>
      </c>
      <c r="B3294" s="626" t="s">
        <v>3048</v>
      </c>
      <c r="C3294" s="625" t="s">
        <v>7061</v>
      </c>
      <c r="D3294" s="627">
        <v>47.11</v>
      </c>
    </row>
    <row r="3295" spans="1:4" ht="38.25">
      <c r="A3295" s="625">
        <v>20176</v>
      </c>
      <c r="B3295" s="626" t="s">
        <v>3049</v>
      </c>
      <c r="C3295" s="625" t="s">
        <v>7061</v>
      </c>
      <c r="D3295" s="627">
        <v>54.92</v>
      </c>
    </row>
    <row r="3296" spans="1:4" ht="25.5">
      <c r="A3296" s="625">
        <v>20177</v>
      </c>
      <c r="B3296" s="626" t="s">
        <v>3050</v>
      </c>
      <c r="C3296" s="625" t="s">
        <v>7061</v>
      </c>
      <c r="D3296" s="627">
        <v>16.47</v>
      </c>
    </row>
    <row r="3297" spans="1:4" ht="25.5">
      <c r="A3297" s="625">
        <v>20178</v>
      </c>
      <c r="B3297" s="626" t="s">
        <v>3051</v>
      </c>
      <c r="C3297" s="625" t="s">
        <v>7061</v>
      </c>
      <c r="D3297" s="627">
        <v>20.81</v>
      </c>
    </row>
    <row r="3298" spans="1:4" ht="25.5">
      <c r="A3298" s="625">
        <v>20179</v>
      </c>
      <c r="B3298" s="626" t="s">
        <v>3052</v>
      </c>
      <c r="C3298" s="625" t="s">
        <v>7061</v>
      </c>
      <c r="D3298" s="627">
        <v>28.65</v>
      </c>
    </row>
    <row r="3299" spans="1:4" ht="25.5">
      <c r="A3299" s="625">
        <v>20180</v>
      </c>
      <c r="B3299" s="626" t="s">
        <v>3053</v>
      </c>
      <c r="C3299" s="625" t="s">
        <v>7061</v>
      </c>
      <c r="D3299" s="627">
        <v>48.92</v>
      </c>
    </row>
    <row r="3300" spans="1:4" ht="25.5">
      <c r="A3300" s="625">
        <v>20181</v>
      </c>
      <c r="B3300" s="626" t="s">
        <v>3054</v>
      </c>
      <c r="C3300" s="625" t="s">
        <v>7061</v>
      </c>
      <c r="D3300" s="627">
        <v>72.09</v>
      </c>
    </row>
    <row r="3301" spans="1:4" ht="25.5">
      <c r="A3301" s="625">
        <v>20182</v>
      </c>
      <c r="B3301" s="626" t="s">
        <v>3055</v>
      </c>
      <c r="C3301" s="625" t="s">
        <v>7061</v>
      </c>
      <c r="D3301" s="627">
        <v>20.03</v>
      </c>
    </row>
    <row r="3302" spans="1:4" ht="25.5">
      <c r="A3302" s="625">
        <v>20183</v>
      </c>
      <c r="B3302" s="626" t="s">
        <v>3056</v>
      </c>
      <c r="C3302" s="625" t="s">
        <v>7061</v>
      </c>
      <c r="D3302" s="627">
        <v>27.17</v>
      </c>
    </row>
    <row r="3303" spans="1:4" ht="51">
      <c r="A3303" s="625">
        <v>20185</v>
      </c>
      <c r="B3303" s="626" t="s">
        <v>3057</v>
      </c>
      <c r="C3303" s="625" t="s">
        <v>7065</v>
      </c>
      <c r="D3303" s="627">
        <v>9.5</v>
      </c>
    </row>
    <row r="3304" spans="1:4" ht="51">
      <c r="A3304" s="625">
        <v>20193</v>
      </c>
      <c r="B3304" s="626" t="s">
        <v>7280</v>
      </c>
      <c r="C3304" s="625" t="s">
        <v>3058</v>
      </c>
      <c r="D3304" s="627">
        <v>4.99</v>
      </c>
    </row>
    <row r="3305" spans="1:4" ht="51">
      <c r="A3305" s="625">
        <v>20198</v>
      </c>
      <c r="B3305" s="626" t="s">
        <v>3059</v>
      </c>
      <c r="C3305" s="625" t="s">
        <v>7059</v>
      </c>
      <c r="D3305" s="628">
        <v>1605.63</v>
      </c>
    </row>
    <row r="3306" spans="1:4" ht="38.25">
      <c r="A3306" s="625">
        <v>20204</v>
      </c>
      <c r="B3306" s="626" t="s">
        <v>3060</v>
      </c>
      <c r="C3306" s="625" t="s">
        <v>7065</v>
      </c>
      <c r="D3306" s="627">
        <v>23.49</v>
      </c>
    </row>
    <row r="3307" spans="1:4" ht="38.25">
      <c r="A3307" s="625">
        <v>20205</v>
      </c>
      <c r="B3307" s="626" t="s">
        <v>3061</v>
      </c>
      <c r="C3307" s="625" t="s">
        <v>7065</v>
      </c>
      <c r="D3307" s="627">
        <v>0.84</v>
      </c>
    </row>
    <row r="3308" spans="1:4" ht="38.25">
      <c r="A3308" s="625">
        <v>20206</v>
      </c>
      <c r="B3308" s="626" t="s">
        <v>3062</v>
      </c>
      <c r="C3308" s="625" t="s">
        <v>7065</v>
      </c>
      <c r="D3308" s="627">
        <v>2.5099999999999998</v>
      </c>
    </row>
    <row r="3309" spans="1:4" ht="38.25">
      <c r="A3309" s="625">
        <v>20208</v>
      </c>
      <c r="B3309" s="626" t="s">
        <v>3063</v>
      </c>
      <c r="C3309" s="625" t="s">
        <v>7065</v>
      </c>
      <c r="D3309" s="627">
        <v>27.58</v>
      </c>
    </row>
    <row r="3310" spans="1:4" ht="38.25">
      <c r="A3310" s="625">
        <v>20209</v>
      </c>
      <c r="B3310" s="626" t="s">
        <v>3064</v>
      </c>
      <c r="C3310" s="625" t="s">
        <v>7065</v>
      </c>
      <c r="D3310" s="627">
        <v>5.47</v>
      </c>
    </row>
    <row r="3311" spans="1:4" ht="38.25">
      <c r="A3311" s="625">
        <v>20211</v>
      </c>
      <c r="B3311" s="626" t="s">
        <v>7281</v>
      </c>
      <c r="C3311" s="625" t="s">
        <v>7065</v>
      </c>
      <c r="D3311" s="627">
        <v>9.92</v>
      </c>
    </row>
    <row r="3312" spans="1:4" ht="38.25">
      <c r="A3312" s="625">
        <v>20212</v>
      </c>
      <c r="B3312" s="626" t="s">
        <v>3065</v>
      </c>
      <c r="C3312" s="625" t="s">
        <v>7065</v>
      </c>
      <c r="D3312" s="627">
        <v>5.19</v>
      </c>
    </row>
    <row r="3313" spans="1:4" ht="38.25">
      <c r="A3313" s="625">
        <v>20213</v>
      </c>
      <c r="B3313" s="626" t="s">
        <v>3066</v>
      </c>
      <c r="C3313" s="625" t="s">
        <v>7065</v>
      </c>
      <c r="D3313" s="627">
        <v>6.72</v>
      </c>
    </row>
    <row r="3314" spans="1:4" ht="25.5">
      <c r="A3314" s="625">
        <v>20214</v>
      </c>
      <c r="B3314" s="626" t="s">
        <v>3067</v>
      </c>
      <c r="C3314" s="625" t="s">
        <v>7061</v>
      </c>
      <c r="D3314" s="627">
        <v>29.06</v>
      </c>
    </row>
    <row r="3315" spans="1:4" ht="38.25">
      <c r="A3315" s="625">
        <v>20219</v>
      </c>
      <c r="B3315" s="626" t="s">
        <v>7282</v>
      </c>
      <c r="C3315" s="625" t="s">
        <v>7061</v>
      </c>
      <c r="D3315" s="628">
        <v>65000</v>
      </c>
    </row>
    <row r="3316" spans="1:4" ht="51">
      <c r="A3316" s="625">
        <v>20231</v>
      </c>
      <c r="B3316" s="626" t="s">
        <v>6264</v>
      </c>
      <c r="C3316" s="625" t="s">
        <v>7065</v>
      </c>
      <c r="D3316" s="627">
        <v>39.44</v>
      </c>
    </row>
    <row r="3317" spans="1:4" ht="51">
      <c r="A3317" s="625">
        <v>20232</v>
      </c>
      <c r="B3317" s="626" t="s">
        <v>6265</v>
      </c>
      <c r="C3317" s="625" t="s">
        <v>7065</v>
      </c>
      <c r="D3317" s="627">
        <v>55.83</v>
      </c>
    </row>
    <row r="3318" spans="1:4" ht="25.5">
      <c r="A3318" s="625">
        <v>20234</v>
      </c>
      <c r="B3318" s="626" t="s">
        <v>3068</v>
      </c>
      <c r="C3318" s="625" t="s">
        <v>7061</v>
      </c>
      <c r="D3318" s="627">
        <v>122.54</v>
      </c>
    </row>
    <row r="3319" spans="1:4" ht="38.25">
      <c r="A3319" s="625">
        <v>20235</v>
      </c>
      <c r="B3319" s="626" t="s">
        <v>3069</v>
      </c>
      <c r="C3319" s="625" t="s">
        <v>7061</v>
      </c>
      <c r="D3319" s="627">
        <v>38.72</v>
      </c>
    </row>
    <row r="3320" spans="1:4" ht="38.25">
      <c r="A3320" s="625">
        <v>20236</v>
      </c>
      <c r="B3320" s="626" t="s">
        <v>3070</v>
      </c>
      <c r="C3320" s="625" t="s">
        <v>7061</v>
      </c>
      <c r="D3320" s="627">
        <v>21.4</v>
      </c>
    </row>
    <row r="3321" spans="1:4" ht="25.5">
      <c r="A3321" s="625">
        <v>20247</v>
      </c>
      <c r="B3321" s="626" t="s">
        <v>3071</v>
      </c>
      <c r="C3321" s="625" t="s">
        <v>7058</v>
      </c>
      <c r="D3321" s="627">
        <v>9.83</v>
      </c>
    </row>
    <row r="3322" spans="1:4" ht="25.5">
      <c r="A3322" s="625">
        <v>20249</v>
      </c>
      <c r="B3322" s="626" t="s">
        <v>3072</v>
      </c>
      <c r="C3322" s="625" t="s">
        <v>7065</v>
      </c>
      <c r="D3322" s="627">
        <v>18.87</v>
      </c>
    </row>
    <row r="3323" spans="1:4">
      <c r="A3323" s="625">
        <v>20250</v>
      </c>
      <c r="B3323" s="626" t="s">
        <v>3073</v>
      </c>
      <c r="C3323" s="625" t="s">
        <v>7058</v>
      </c>
      <c r="D3323" s="627">
        <v>8</v>
      </c>
    </row>
    <row r="3324" spans="1:4" ht="38.25">
      <c r="A3324" s="625">
        <v>20253</v>
      </c>
      <c r="B3324" s="626" t="s">
        <v>3074</v>
      </c>
      <c r="C3324" s="625" t="s">
        <v>7061</v>
      </c>
      <c r="D3324" s="627">
        <v>90.34</v>
      </c>
    </row>
    <row r="3325" spans="1:4" ht="38.25">
      <c r="A3325" s="625">
        <v>20254</v>
      </c>
      <c r="B3325" s="626" t="s">
        <v>3075</v>
      </c>
      <c r="C3325" s="625" t="s">
        <v>7061</v>
      </c>
      <c r="D3325" s="627">
        <v>15.8</v>
      </c>
    </row>
    <row r="3326" spans="1:4" ht="38.25">
      <c r="A3326" s="625">
        <v>20255</v>
      </c>
      <c r="B3326" s="626" t="s">
        <v>3076</v>
      </c>
      <c r="C3326" s="625" t="s">
        <v>7061</v>
      </c>
      <c r="D3326" s="627">
        <v>43.23</v>
      </c>
    </row>
    <row r="3327" spans="1:4" ht="25.5">
      <c r="A3327" s="625">
        <v>20256</v>
      </c>
      <c r="B3327" s="626" t="s">
        <v>3077</v>
      </c>
      <c r="C3327" s="625" t="s">
        <v>7061</v>
      </c>
      <c r="D3327" s="627">
        <v>0.32</v>
      </c>
    </row>
    <row r="3328" spans="1:4" ht="25.5">
      <c r="A3328" s="625">
        <v>20259</v>
      </c>
      <c r="B3328" s="626" t="s">
        <v>3078</v>
      </c>
      <c r="C3328" s="625" t="s">
        <v>7065</v>
      </c>
      <c r="D3328" s="627">
        <v>8.6999999999999993</v>
      </c>
    </row>
    <row r="3329" spans="1:4" ht="25.5">
      <c r="A3329" s="625">
        <v>20260</v>
      </c>
      <c r="B3329" s="626" t="s">
        <v>7283</v>
      </c>
      <c r="C3329" s="625" t="s">
        <v>7061</v>
      </c>
      <c r="D3329" s="627">
        <v>4.75</v>
      </c>
    </row>
    <row r="3330" spans="1:4" ht="25.5">
      <c r="A3330" s="625">
        <v>20262</v>
      </c>
      <c r="B3330" s="626" t="s">
        <v>3079</v>
      </c>
      <c r="C3330" s="625" t="s">
        <v>7061</v>
      </c>
      <c r="D3330" s="627">
        <v>11.37</v>
      </c>
    </row>
    <row r="3331" spans="1:4" ht="25.5">
      <c r="A3331" s="625">
        <v>20269</v>
      </c>
      <c r="B3331" s="626" t="s">
        <v>3080</v>
      </c>
      <c r="C3331" s="625" t="s">
        <v>7061</v>
      </c>
      <c r="D3331" s="627">
        <v>75.63</v>
      </c>
    </row>
    <row r="3332" spans="1:4" ht="25.5">
      <c r="A3332" s="625">
        <v>20270</v>
      </c>
      <c r="B3332" s="626" t="s">
        <v>3081</v>
      </c>
      <c r="C3332" s="625" t="s">
        <v>7061</v>
      </c>
      <c r="D3332" s="627">
        <v>82.35</v>
      </c>
    </row>
    <row r="3333" spans="1:4">
      <c r="A3333" s="625">
        <v>20271</v>
      </c>
      <c r="B3333" s="626" t="s">
        <v>3082</v>
      </c>
      <c r="C3333" s="625" t="s">
        <v>7061</v>
      </c>
      <c r="D3333" s="627">
        <v>514.77</v>
      </c>
    </row>
    <row r="3334" spans="1:4" ht="63.75">
      <c r="A3334" s="625">
        <v>20322</v>
      </c>
      <c r="B3334" s="626" t="s">
        <v>3083</v>
      </c>
      <c r="C3334" s="625" t="s">
        <v>7061</v>
      </c>
      <c r="D3334" s="627">
        <v>194.34</v>
      </c>
    </row>
    <row r="3335" spans="1:4" ht="25.5">
      <c r="A3335" s="625">
        <v>20326</v>
      </c>
      <c r="B3335" s="626" t="s">
        <v>3084</v>
      </c>
      <c r="C3335" s="625" t="s">
        <v>7061</v>
      </c>
      <c r="D3335" s="627">
        <v>5.4</v>
      </c>
    </row>
    <row r="3336" spans="1:4" ht="25.5">
      <c r="A3336" s="625">
        <v>20327</v>
      </c>
      <c r="B3336" s="626" t="s">
        <v>3085</v>
      </c>
      <c r="C3336" s="625" t="s">
        <v>7061</v>
      </c>
      <c r="D3336" s="627">
        <v>12.94</v>
      </c>
    </row>
    <row r="3337" spans="1:4" ht="76.5">
      <c r="A3337" s="625">
        <v>20962</v>
      </c>
      <c r="B3337" s="626" t="s">
        <v>3086</v>
      </c>
      <c r="C3337" s="625" t="s">
        <v>7061</v>
      </c>
      <c r="D3337" s="627">
        <v>204.76</v>
      </c>
    </row>
    <row r="3338" spans="1:4" ht="76.5">
      <c r="A3338" s="625">
        <v>20963</v>
      </c>
      <c r="B3338" s="626" t="s">
        <v>3087</v>
      </c>
      <c r="C3338" s="625" t="s">
        <v>7061</v>
      </c>
      <c r="D3338" s="627">
        <v>250.13</v>
      </c>
    </row>
    <row r="3339" spans="1:4" ht="38.25">
      <c r="A3339" s="625">
        <v>20964</v>
      </c>
      <c r="B3339" s="626" t="s">
        <v>3088</v>
      </c>
      <c r="C3339" s="625" t="s">
        <v>7061</v>
      </c>
      <c r="D3339" s="627">
        <v>49.19</v>
      </c>
    </row>
    <row r="3340" spans="1:4" ht="51">
      <c r="A3340" s="625">
        <v>20965</v>
      </c>
      <c r="B3340" s="626" t="s">
        <v>3089</v>
      </c>
      <c r="C3340" s="625" t="s">
        <v>7061</v>
      </c>
      <c r="D3340" s="627">
        <v>45.58</v>
      </c>
    </row>
    <row r="3341" spans="1:4" ht="51">
      <c r="A3341" s="625">
        <v>20966</v>
      </c>
      <c r="B3341" s="626" t="s">
        <v>3090</v>
      </c>
      <c r="C3341" s="625" t="s">
        <v>7061</v>
      </c>
      <c r="D3341" s="627">
        <v>49.08</v>
      </c>
    </row>
    <row r="3342" spans="1:4" ht="51">
      <c r="A3342" s="625">
        <v>20967</v>
      </c>
      <c r="B3342" s="626" t="s">
        <v>3091</v>
      </c>
      <c r="C3342" s="625" t="s">
        <v>7061</v>
      </c>
      <c r="D3342" s="627">
        <v>74.39</v>
      </c>
    </row>
    <row r="3343" spans="1:4" ht="51">
      <c r="A3343" s="625">
        <v>20968</v>
      </c>
      <c r="B3343" s="626" t="s">
        <v>3092</v>
      </c>
      <c r="C3343" s="625" t="s">
        <v>7061</v>
      </c>
      <c r="D3343" s="627">
        <v>81.59</v>
      </c>
    </row>
    <row r="3344" spans="1:4" ht="38.25">
      <c r="A3344" s="625">
        <v>20971</v>
      </c>
      <c r="B3344" s="626" t="s">
        <v>3093</v>
      </c>
      <c r="C3344" s="625" t="s">
        <v>7061</v>
      </c>
      <c r="D3344" s="627">
        <v>11.99</v>
      </c>
    </row>
    <row r="3345" spans="1:4" ht="38.25">
      <c r="A3345" s="625">
        <v>20972</v>
      </c>
      <c r="B3345" s="626" t="s">
        <v>3094</v>
      </c>
      <c r="C3345" s="625" t="s">
        <v>7061</v>
      </c>
      <c r="D3345" s="627">
        <v>89.99</v>
      </c>
    </row>
    <row r="3346" spans="1:4" ht="51">
      <c r="A3346" s="625">
        <v>20973</v>
      </c>
      <c r="B3346" s="626" t="s">
        <v>3095</v>
      </c>
      <c r="C3346" s="625" t="s">
        <v>7061</v>
      </c>
      <c r="D3346" s="627">
        <v>77.16</v>
      </c>
    </row>
    <row r="3347" spans="1:4" ht="51">
      <c r="A3347" s="625">
        <v>20974</v>
      </c>
      <c r="B3347" s="626" t="s">
        <v>3096</v>
      </c>
      <c r="C3347" s="625" t="s">
        <v>7061</v>
      </c>
      <c r="D3347" s="627">
        <v>110.39</v>
      </c>
    </row>
    <row r="3348" spans="1:4" ht="38.25">
      <c r="A3348" s="625">
        <v>20975</v>
      </c>
      <c r="B3348" s="626" t="s">
        <v>3097</v>
      </c>
      <c r="C3348" s="625" t="s">
        <v>7061</v>
      </c>
      <c r="D3348" s="627">
        <v>8.65</v>
      </c>
    </row>
    <row r="3349" spans="1:4" ht="38.25">
      <c r="A3349" s="625">
        <v>20976</v>
      </c>
      <c r="B3349" s="626" t="s">
        <v>3098</v>
      </c>
      <c r="C3349" s="625" t="s">
        <v>7061</v>
      </c>
      <c r="D3349" s="627">
        <v>13.07</v>
      </c>
    </row>
    <row r="3350" spans="1:4" ht="25.5">
      <c r="A3350" s="625">
        <v>20977</v>
      </c>
      <c r="B3350" s="626" t="s">
        <v>3099</v>
      </c>
      <c r="C3350" s="625" t="s">
        <v>7061</v>
      </c>
      <c r="D3350" s="627">
        <v>178.84</v>
      </c>
    </row>
    <row r="3351" spans="1:4" ht="25.5">
      <c r="A3351" s="625">
        <v>20980</v>
      </c>
      <c r="B3351" s="626" t="s">
        <v>3100</v>
      </c>
      <c r="C3351" s="625" t="s">
        <v>7065</v>
      </c>
      <c r="D3351" s="627">
        <v>287.42</v>
      </c>
    </row>
    <row r="3352" spans="1:4" ht="25.5">
      <c r="A3352" s="625">
        <v>20984</v>
      </c>
      <c r="B3352" s="626" t="s">
        <v>3101</v>
      </c>
      <c r="C3352" s="625" t="s">
        <v>7065</v>
      </c>
      <c r="D3352" s="628">
        <v>1436.71</v>
      </c>
    </row>
    <row r="3353" spans="1:4" ht="25.5">
      <c r="A3353" s="625">
        <v>20989</v>
      </c>
      <c r="B3353" s="626" t="s">
        <v>3102</v>
      </c>
      <c r="C3353" s="625" t="s">
        <v>7065</v>
      </c>
      <c r="D3353" s="627">
        <v>748.75</v>
      </c>
    </row>
    <row r="3354" spans="1:4" ht="25.5">
      <c r="A3354" s="625">
        <v>20994</v>
      </c>
      <c r="B3354" s="626" t="s">
        <v>3103</v>
      </c>
      <c r="C3354" s="625" t="s">
        <v>7065</v>
      </c>
      <c r="D3354" s="627">
        <v>346.63</v>
      </c>
    </row>
    <row r="3355" spans="1:4" ht="25.5">
      <c r="A3355" s="625">
        <v>20995</v>
      </c>
      <c r="B3355" s="626" t="s">
        <v>3104</v>
      </c>
      <c r="C3355" s="625" t="s">
        <v>7065</v>
      </c>
      <c r="D3355" s="627">
        <v>455.54</v>
      </c>
    </row>
    <row r="3356" spans="1:4" ht="25.5">
      <c r="A3356" s="625">
        <v>20999</v>
      </c>
      <c r="B3356" s="626" t="s">
        <v>3105</v>
      </c>
      <c r="C3356" s="625" t="s">
        <v>7065</v>
      </c>
      <c r="D3356" s="627">
        <v>5.79</v>
      </c>
    </row>
    <row r="3357" spans="1:4" ht="25.5">
      <c r="A3357" s="625">
        <v>21001</v>
      </c>
      <c r="B3357" s="626" t="s">
        <v>3106</v>
      </c>
      <c r="C3357" s="625" t="s">
        <v>7065</v>
      </c>
      <c r="D3357" s="627">
        <v>10.81</v>
      </c>
    </row>
    <row r="3358" spans="1:4" ht="25.5">
      <c r="A3358" s="625">
        <v>21003</v>
      </c>
      <c r="B3358" s="626" t="s">
        <v>3107</v>
      </c>
      <c r="C3358" s="625" t="s">
        <v>7065</v>
      </c>
      <c r="D3358" s="627">
        <v>17.760000000000002</v>
      </c>
    </row>
    <row r="3359" spans="1:4" ht="25.5">
      <c r="A3359" s="625">
        <v>21006</v>
      </c>
      <c r="B3359" s="626" t="s">
        <v>3108</v>
      </c>
      <c r="C3359" s="625" t="s">
        <v>7065</v>
      </c>
      <c r="D3359" s="627">
        <v>37.700000000000003</v>
      </c>
    </row>
    <row r="3360" spans="1:4" ht="38.25">
      <c r="A3360" s="625">
        <v>21008</v>
      </c>
      <c r="B3360" s="626" t="s">
        <v>3109</v>
      </c>
      <c r="C3360" s="625" t="s">
        <v>7065</v>
      </c>
      <c r="D3360" s="627">
        <v>9.2100000000000009</v>
      </c>
    </row>
    <row r="3361" spans="1:4" ht="38.25">
      <c r="A3361" s="625">
        <v>21009</v>
      </c>
      <c r="B3361" s="626" t="s">
        <v>3110</v>
      </c>
      <c r="C3361" s="625" t="s">
        <v>7065</v>
      </c>
      <c r="D3361" s="627">
        <v>12</v>
      </c>
    </row>
    <row r="3362" spans="1:4" ht="38.25">
      <c r="A3362" s="625">
        <v>21010</v>
      </c>
      <c r="B3362" s="626" t="s">
        <v>3111</v>
      </c>
      <c r="C3362" s="625" t="s">
        <v>7065</v>
      </c>
      <c r="D3362" s="627">
        <v>16.11</v>
      </c>
    </row>
    <row r="3363" spans="1:4" ht="38.25">
      <c r="A3363" s="625">
        <v>21011</v>
      </c>
      <c r="B3363" s="626" t="s">
        <v>7284</v>
      </c>
      <c r="C3363" s="625" t="s">
        <v>7065</v>
      </c>
      <c r="D3363" s="627">
        <v>23.48</v>
      </c>
    </row>
    <row r="3364" spans="1:4" ht="38.25">
      <c r="A3364" s="625">
        <v>21012</v>
      </c>
      <c r="B3364" s="626" t="s">
        <v>7285</v>
      </c>
      <c r="C3364" s="625" t="s">
        <v>7065</v>
      </c>
      <c r="D3364" s="627">
        <v>25.94</v>
      </c>
    </row>
    <row r="3365" spans="1:4" ht="38.25">
      <c r="A3365" s="625">
        <v>21013</v>
      </c>
      <c r="B3365" s="626" t="s">
        <v>3112</v>
      </c>
      <c r="C3365" s="625" t="s">
        <v>7065</v>
      </c>
      <c r="D3365" s="627">
        <v>33.86</v>
      </c>
    </row>
    <row r="3366" spans="1:4" ht="38.25">
      <c r="A3366" s="625">
        <v>21014</v>
      </c>
      <c r="B3366" s="626" t="s">
        <v>3113</v>
      </c>
      <c r="C3366" s="625" t="s">
        <v>7065</v>
      </c>
      <c r="D3366" s="627">
        <v>47.37</v>
      </c>
    </row>
    <row r="3367" spans="1:4" ht="38.25">
      <c r="A3367" s="625">
        <v>21015</v>
      </c>
      <c r="B3367" s="626" t="s">
        <v>3114</v>
      </c>
      <c r="C3367" s="625" t="s">
        <v>7065</v>
      </c>
      <c r="D3367" s="627">
        <v>54.43</v>
      </c>
    </row>
    <row r="3368" spans="1:4" ht="38.25">
      <c r="A3368" s="625">
        <v>21016</v>
      </c>
      <c r="B3368" s="626" t="s">
        <v>7286</v>
      </c>
      <c r="C3368" s="625" t="s">
        <v>7065</v>
      </c>
      <c r="D3368" s="627">
        <v>78.88</v>
      </c>
    </row>
    <row r="3369" spans="1:4" ht="25.5">
      <c r="A3369" s="625">
        <v>21019</v>
      </c>
      <c r="B3369" s="626" t="s">
        <v>3115</v>
      </c>
      <c r="C3369" s="625" t="s">
        <v>7065</v>
      </c>
      <c r="D3369" s="627">
        <v>13.1</v>
      </c>
    </row>
    <row r="3370" spans="1:4" ht="25.5">
      <c r="A3370" s="625">
        <v>21021</v>
      </c>
      <c r="B3370" s="626" t="s">
        <v>3116</v>
      </c>
      <c r="C3370" s="625" t="s">
        <v>7065</v>
      </c>
      <c r="D3370" s="627">
        <v>20.71</v>
      </c>
    </row>
    <row r="3371" spans="1:4" ht="25.5">
      <c r="A3371" s="625">
        <v>21024</v>
      </c>
      <c r="B3371" s="626" t="s">
        <v>3117</v>
      </c>
      <c r="C3371" s="625" t="s">
        <v>7065</v>
      </c>
      <c r="D3371" s="627">
        <v>44.38</v>
      </c>
    </row>
    <row r="3372" spans="1:4" ht="51">
      <c r="A3372" s="625">
        <v>21029</v>
      </c>
      <c r="B3372" s="626" t="s">
        <v>3118</v>
      </c>
      <c r="C3372" s="625" t="s">
        <v>7061</v>
      </c>
      <c r="D3372" s="627">
        <v>271.64</v>
      </c>
    </row>
    <row r="3373" spans="1:4" ht="51">
      <c r="A3373" s="625">
        <v>21030</v>
      </c>
      <c r="B3373" s="626" t="s">
        <v>3119</v>
      </c>
      <c r="C3373" s="625" t="s">
        <v>7061</v>
      </c>
      <c r="D3373" s="627">
        <v>334.84</v>
      </c>
    </row>
    <row r="3374" spans="1:4" ht="51">
      <c r="A3374" s="625">
        <v>21031</v>
      </c>
      <c r="B3374" s="626" t="s">
        <v>3120</v>
      </c>
      <c r="C3374" s="625" t="s">
        <v>7061</v>
      </c>
      <c r="D3374" s="627">
        <v>416.87</v>
      </c>
    </row>
    <row r="3375" spans="1:4" ht="51">
      <c r="A3375" s="625">
        <v>21032</v>
      </c>
      <c r="B3375" s="626" t="s">
        <v>3121</v>
      </c>
      <c r="C3375" s="625" t="s">
        <v>7061</v>
      </c>
      <c r="D3375" s="627">
        <v>445.11</v>
      </c>
    </row>
    <row r="3376" spans="1:4" ht="51">
      <c r="A3376" s="625">
        <v>21034</v>
      </c>
      <c r="B3376" s="626" t="s">
        <v>3122</v>
      </c>
      <c r="C3376" s="625" t="s">
        <v>7061</v>
      </c>
      <c r="D3376" s="627">
        <v>539.24</v>
      </c>
    </row>
    <row r="3377" spans="1:4" ht="51">
      <c r="A3377" s="625">
        <v>21036</v>
      </c>
      <c r="B3377" s="626" t="s">
        <v>3123</v>
      </c>
      <c r="C3377" s="625" t="s">
        <v>7061</v>
      </c>
      <c r="D3377" s="627">
        <v>825.67</v>
      </c>
    </row>
    <row r="3378" spans="1:4" ht="51">
      <c r="A3378" s="625">
        <v>21037</v>
      </c>
      <c r="B3378" s="626" t="s">
        <v>3124</v>
      </c>
      <c r="C3378" s="625" t="s">
        <v>7061</v>
      </c>
      <c r="D3378" s="627">
        <v>941.32</v>
      </c>
    </row>
    <row r="3379" spans="1:4" ht="38.25">
      <c r="A3379" s="625">
        <v>21040</v>
      </c>
      <c r="B3379" s="626" t="s">
        <v>3125</v>
      </c>
      <c r="C3379" s="625" t="s">
        <v>7061</v>
      </c>
      <c r="D3379" s="627">
        <v>17.350000000000001</v>
      </c>
    </row>
    <row r="3380" spans="1:4" ht="38.25">
      <c r="A3380" s="625">
        <v>21041</v>
      </c>
      <c r="B3380" s="626" t="s">
        <v>3126</v>
      </c>
      <c r="C3380" s="625" t="s">
        <v>7061</v>
      </c>
      <c r="D3380" s="627">
        <v>20.94</v>
      </c>
    </row>
    <row r="3381" spans="1:4" ht="38.25">
      <c r="A3381" s="625">
        <v>21042</v>
      </c>
      <c r="B3381" s="626" t="s">
        <v>3127</v>
      </c>
      <c r="C3381" s="625" t="s">
        <v>7061</v>
      </c>
      <c r="D3381" s="627">
        <v>20.14</v>
      </c>
    </row>
    <row r="3382" spans="1:4" ht="38.25">
      <c r="A3382" s="625">
        <v>21043</v>
      </c>
      <c r="B3382" s="626" t="s">
        <v>3128</v>
      </c>
      <c r="C3382" s="625" t="s">
        <v>7061</v>
      </c>
      <c r="D3382" s="627">
        <v>25.45</v>
      </c>
    </row>
    <row r="3383" spans="1:4" ht="38.25">
      <c r="A3383" s="625">
        <v>21044</v>
      </c>
      <c r="B3383" s="626" t="s">
        <v>3129</v>
      </c>
      <c r="C3383" s="625" t="s">
        <v>7061</v>
      </c>
      <c r="D3383" s="627">
        <v>17.73</v>
      </c>
    </row>
    <row r="3384" spans="1:4" ht="38.25">
      <c r="A3384" s="625">
        <v>21045</v>
      </c>
      <c r="B3384" s="626" t="s">
        <v>3130</v>
      </c>
      <c r="C3384" s="625" t="s">
        <v>7061</v>
      </c>
      <c r="D3384" s="627">
        <v>24.28</v>
      </c>
    </row>
    <row r="3385" spans="1:4" ht="38.25">
      <c r="A3385" s="625">
        <v>21047</v>
      </c>
      <c r="B3385" s="626" t="s">
        <v>3131</v>
      </c>
      <c r="C3385" s="625" t="s">
        <v>7061</v>
      </c>
      <c r="D3385" s="627">
        <v>26.14</v>
      </c>
    </row>
    <row r="3386" spans="1:4" ht="25.5">
      <c r="A3386" s="625">
        <v>21059</v>
      </c>
      <c r="B3386" s="626" t="s">
        <v>3132</v>
      </c>
      <c r="C3386" s="625" t="s">
        <v>7061</v>
      </c>
      <c r="D3386" s="627">
        <v>34.229999999999997</v>
      </c>
    </row>
    <row r="3387" spans="1:4" ht="25.5">
      <c r="A3387" s="625">
        <v>21060</v>
      </c>
      <c r="B3387" s="626" t="s">
        <v>3133</v>
      </c>
      <c r="C3387" s="625" t="s">
        <v>7061</v>
      </c>
      <c r="D3387" s="627">
        <v>63.5</v>
      </c>
    </row>
    <row r="3388" spans="1:4" ht="25.5">
      <c r="A3388" s="625">
        <v>21061</v>
      </c>
      <c r="B3388" s="626" t="s">
        <v>3134</v>
      </c>
      <c r="C3388" s="625" t="s">
        <v>7061</v>
      </c>
      <c r="D3388" s="627">
        <v>79.37</v>
      </c>
    </row>
    <row r="3389" spans="1:4" ht="25.5">
      <c r="A3389" s="625">
        <v>21062</v>
      </c>
      <c r="B3389" s="626" t="s">
        <v>3135</v>
      </c>
      <c r="C3389" s="625" t="s">
        <v>7061</v>
      </c>
      <c r="D3389" s="627">
        <v>125.02</v>
      </c>
    </row>
    <row r="3390" spans="1:4" ht="38.25">
      <c r="A3390" s="625">
        <v>21071</v>
      </c>
      <c r="B3390" s="626" t="s">
        <v>3136</v>
      </c>
      <c r="C3390" s="625" t="s">
        <v>7061</v>
      </c>
      <c r="D3390" s="627">
        <v>128.99</v>
      </c>
    </row>
    <row r="3391" spans="1:4" ht="38.25">
      <c r="A3391" s="625">
        <v>21079</v>
      </c>
      <c r="B3391" s="626" t="s">
        <v>3137</v>
      </c>
      <c r="C3391" s="625" t="s">
        <v>7061</v>
      </c>
      <c r="D3391" s="627">
        <v>381.51</v>
      </c>
    </row>
    <row r="3392" spans="1:4" ht="38.25">
      <c r="A3392" s="625">
        <v>21090</v>
      </c>
      <c r="B3392" s="626" t="s">
        <v>3138</v>
      </c>
      <c r="C3392" s="625" t="s">
        <v>7061</v>
      </c>
      <c r="D3392" s="627">
        <v>431.62</v>
      </c>
    </row>
    <row r="3393" spans="1:4" ht="38.25">
      <c r="A3393" s="625">
        <v>21092</v>
      </c>
      <c r="B3393" s="626" t="s">
        <v>3139</v>
      </c>
      <c r="C3393" s="625" t="s">
        <v>7061</v>
      </c>
      <c r="D3393" s="627">
        <v>34.83</v>
      </c>
    </row>
    <row r="3394" spans="1:4" ht="25.5">
      <c r="A3394" s="625">
        <v>21100</v>
      </c>
      <c r="B3394" s="626" t="s">
        <v>3140</v>
      </c>
      <c r="C3394" s="625" t="s">
        <v>7061</v>
      </c>
      <c r="D3394" s="628">
        <v>2448.4699999999998</v>
      </c>
    </row>
    <row r="3395" spans="1:4" ht="25.5">
      <c r="A3395" s="625">
        <v>21101</v>
      </c>
      <c r="B3395" s="626" t="s">
        <v>3141</v>
      </c>
      <c r="C3395" s="625" t="s">
        <v>7061</v>
      </c>
      <c r="D3395" s="627">
        <v>24.29</v>
      </c>
    </row>
    <row r="3396" spans="1:4" ht="25.5">
      <c r="A3396" s="625">
        <v>21102</v>
      </c>
      <c r="B3396" s="626" t="s">
        <v>3142</v>
      </c>
      <c r="C3396" s="625" t="s">
        <v>7061</v>
      </c>
      <c r="D3396" s="627">
        <v>37.83</v>
      </c>
    </row>
    <row r="3397" spans="1:4">
      <c r="A3397" s="625">
        <v>21106</v>
      </c>
      <c r="B3397" s="626" t="s">
        <v>3143</v>
      </c>
      <c r="C3397" s="625" t="s">
        <v>7058</v>
      </c>
      <c r="D3397" s="627">
        <v>18.32</v>
      </c>
    </row>
    <row r="3398" spans="1:4">
      <c r="A3398" s="625">
        <v>21107</v>
      </c>
      <c r="B3398" s="626" t="s">
        <v>3144</v>
      </c>
      <c r="C3398" s="625" t="s">
        <v>7066</v>
      </c>
      <c r="D3398" s="627">
        <v>155.44999999999999</v>
      </c>
    </row>
    <row r="3399" spans="1:4" ht="25.5">
      <c r="A3399" s="625">
        <v>21108</v>
      </c>
      <c r="B3399" s="626" t="s">
        <v>3145</v>
      </c>
      <c r="C3399" s="625" t="s">
        <v>7066</v>
      </c>
      <c r="D3399" s="627">
        <v>39.42</v>
      </c>
    </row>
    <row r="3400" spans="1:4" ht="51">
      <c r="A3400" s="625">
        <v>21109</v>
      </c>
      <c r="B3400" s="626" t="s">
        <v>3146</v>
      </c>
      <c r="C3400" s="625" t="s">
        <v>7061</v>
      </c>
      <c r="D3400" s="627">
        <v>60.51</v>
      </c>
    </row>
    <row r="3401" spans="1:4" ht="38.25">
      <c r="A3401" s="625">
        <v>21112</v>
      </c>
      <c r="B3401" s="626" t="s">
        <v>3147</v>
      </c>
      <c r="C3401" s="625" t="s">
        <v>7061</v>
      </c>
      <c r="D3401" s="627">
        <v>128.82</v>
      </c>
    </row>
    <row r="3402" spans="1:4">
      <c r="A3402" s="625">
        <v>21114</v>
      </c>
      <c r="B3402" s="626" t="s">
        <v>3148</v>
      </c>
      <c r="C3402" s="625" t="s">
        <v>7061</v>
      </c>
      <c r="D3402" s="627">
        <v>12.67</v>
      </c>
    </row>
    <row r="3403" spans="1:4" ht="25.5">
      <c r="A3403" s="625">
        <v>21116</v>
      </c>
      <c r="B3403" s="626" t="s">
        <v>3149</v>
      </c>
      <c r="C3403" s="625" t="s">
        <v>7061</v>
      </c>
      <c r="D3403" s="627">
        <v>18.84</v>
      </c>
    </row>
    <row r="3404" spans="1:4" ht="25.5">
      <c r="A3404" s="625">
        <v>21118</v>
      </c>
      <c r="B3404" s="626" t="s">
        <v>3150</v>
      </c>
      <c r="C3404" s="625" t="s">
        <v>7061</v>
      </c>
      <c r="D3404" s="627">
        <v>2.5099999999999998</v>
      </c>
    </row>
    <row r="3405" spans="1:4" ht="25.5">
      <c r="A3405" s="625">
        <v>21119</v>
      </c>
      <c r="B3405" s="626" t="s">
        <v>3151</v>
      </c>
      <c r="C3405" s="625" t="s">
        <v>7061</v>
      </c>
      <c r="D3405" s="627">
        <v>1.49</v>
      </c>
    </row>
    <row r="3406" spans="1:4" ht="25.5">
      <c r="A3406" s="625">
        <v>21120</v>
      </c>
      <c r="B3406" s="626" t="s">
        <v>3152</v>
      </c>
      <c r="C3406" s="625" t="s">
        <v>7061</v>
      </c>
      <c r="D3406" s="627">
        <v>10.56</v>
      </c>
    </row>
    <row r="3407" spans="1:4" ht="25.5">
      <c r="A3407" s="625">
        <v>21121</v>
      </c>
      <c r="B3407" s="626" t="s">
        <v>3153</v>
      </c>
      <c r="C3407" s="625" t="s">
        <v>7061</v>
      </c>
      <c r="D3407" s="627">
        <v>2.84</v>
      </c>
    </row>
    <row r="3408" spans="1:4" ht="25.5">
      <c r="A3408" s="625">
        <v>21123</v>
      </c>
      <c r="B3408" s="626" t="s">
        <v>3154</v>
      </c>
      <c r="C3408" s="625" t="s">
        <v>7065</v>
      </c>
      <c r="D3408" s="627">
        <v>6.65</v>
      </c>
    </row>
    <row r="3409" spans="1:4" ht="25.5">
      <c r="A3409" s="625">
        <v>21124</v>
      </c>
      <c r="B3409" s="626" t="s">
        <v>3155</v>
      </c>
      <c r="C3409" s="625" t="s">
        <v>7065</v>
      </c>
      <c r="D3409" s="627">
        <v>11.79</v>
      </c>
    </row>
    <row r="3410" spans="1:4" ht="25.5">
      <c r="A3410" s="625">
        <v>21125</v>
      </c>
      <c r="B3410" s="626" t="s">
        <v>3156</v>
      </c>
      <c r="C3410" s="625" t="s">
        <v>7065</v>
      </c>
      <c r="D3410" s="627">
        <v>18.920000000000002</v>
      </c>
    </row>
    <row r="3411" spans="1:4" ht="25.5">
      <c r="A3411" s="625">
        <v>21127</v>
      </c>
      <c r="B3411" s="626" t="s">
        <v>3157</v>
      </c>
      <c r="C3411" s="625" t="s">
        <v>7061</v>
      </c>
      <c r="D3411" s="627">
        <v>4.72</v>
      </c>
    </row>
    <row r="3412" spans="1:4" ht="38.25">
      <c r="A3412" s="625">
        <v>21128</v>
      </c>
      <c r="B3412" s="626" t="s">
        <v>6933</v>
      </c>
      <c r="C3412" s="625" t="s">
        <v>7065</v>
      </c>
      <c r="D3412" s="627">
        <v>4.84</v>
      </c>
    </row>
    <row r="3413" spans="1:4" ht="38.25">
      <c r="A3413" s="625">
        <v>21129</v>
      </c>
      <c r="B3413" s="626" t="s">
        <v>6934</v>
      </c>
      <c r="C3413" s="625" t="s">
        <v>7065</v>
      </c>
      <c r="D3413" s="627">
        <v>4.07</v>
      </c>
    </row>
    <row r="3414" spans="1:4" ht="38.25">
      <c r="A3414" s="625">
        <v>21130</v>
      </c>
      <c r="B3414" s="626" t="s">
        <v>6935</v>
      </c>
      <c r="C3414" s="625" t="s">
        <v>7065</v>
      </c>
      <c r="D3414" s="627">
        <v>12.22</v>
      </c>
    </row>
    <row r="3415" spans="1:4" ht="38.25">
      <c r="A3415" s="625">
        <v>21131</v>
      </c>
      <c r="B3415" s="626" t="s">
        <v>6936</v>
      </c>
      <c r="C3415" s="625" t="s">
        <v>7065</v>
      </c>
      <c r="D3415" s="627">
        <v>29.92</v>
      </c>
    </row>
    <row r="3416" spans="1:4" ht="38.25">
      <c r="A3416" s="625">
        <v>21132</v>
      </c>
      <c r="B3416" s="626" t="s">
        <v>6937</v>
      </c>
      <c r="C3416" s="625" t="s">
        <v>7065</v>
      </c>
      <c r="D3416" s="627">
        <v>52.56</v>
      </c>
    </row>
    <row r="3417" spans="1:4" ht="38.25">
      <c r="A3417" s="625">
        <v>21133</v>
      </c>
      <c r="B3417" s="626" t="s">
        <v>6938</v>
      </c>
      <c r="C3417" s="625" t="s">
        <v>7065</v>
      </c>
      <c r="D3417" s="627">
        <v>35.119999999999997</v>
      </c>
    </row>
    <row r="3418" spans="1:4" ht="38.25">
      <c r="A3418" s="625">
        <v>21134</v>
      </c>
      <c r="B3418" s="626" t="s">
        <v>6939</v>
      </c>
      <c r="C3418" s="625" t="s">
        <v>7065</v>
      </c>
      <c r="D3418" s="627">
        <v>17.57</v>
      </c>
    </row>
    <row r="3419" spans="1:4" ht="38.25">
      <c r="A3419" s="625">
        <v>21135</v>
      </c>
      <c r="B3419" s="626" t="s">
        <v>6940</v>
      </c>
      <c r="C3419" s="625" t="s">
        <v>7065</v>
      </c>
      <c r="D3419" s="627">
        <v>12.03</v>
      </c>
    </row>
    <row r="3420" spans="1:4" ht="38.25">
      <c r="A3420" s="625">
        <v>21136</v>
      </c>
      <c r="B3420" s="626" t="s">
        <v>6941</v>
      </c>
      <c r="C3420" s="625" t="s">
        <v>7065</v>
      </c>
      <c r="D3420" s="627">
        <v>6.25</v>
      </c>
    </row>
    <row r="3421" spans="1:4" ht="38.25">
      <c r="A3421" s="625">
        <v>21137</v>
      </c>
      <c r="B3421" s="626" t="s">
        <v>3158</v>
      </c>
      <c r="C3421" s="625" t="s">
        <v>7065</v>
      </c>
      <c r="D3421" s="627">
        <v>4.95</v>
      </c>
    </row>
    <row r="3422" spans="1:4" ht="38.25">
      <c r="A3422" s="625">
        <v>21138</v>
      </c>
      <c r="B3422" s="626" t="s">
        <v>3159</v>
      </c>
      <c r="C3422" s="625" t="s">
        <v>7065</v>
      </c>
      <c r="D3422" s="627">
        <v>5.45</v>
      </c>
    </row>
    <row r="3423" spans="1:4" ht="51">
      <c r="A3423" s="625">
        <v>21141</v>
      </c>
      <c r="B3423" s="626" t="s">
        <v>3160</v>
      </c>
      <c r="C3423" s="625" t="s">
        <v>7066</v>
      </c>
      <c r="D3423" s="627">
        <v>11.07</v>
      </c>
    </row>
    <row r="3424" spans="1:4" ht="38.25">
      <c r="A3424" s="625">
        <v>21142</v>
      </c>
      <c r="B3424" s="626" t="s">
        <v>3161</v>
      </c>
      <c r="C3424" s="625" t="s">
        <v>7061</v>
      </c>
      <c r="D3424" s="627">
        <v>17.440000000000001</v>
      </c>
    </row>
    <row r="3425" spans="1:4" ht="25.5">
      <c r="A3425" s="625">
        <v>21147</v>
      </c>
      <c r="B3425" s="626" t="s">
        <v>3162</v>
      </c>
      <c r="C3425" s="625" t="s">
        <v>7065</v>
      </c>
      <c r="D3425" s="627">
        <v>70.2</v>
      </c>
    </row>
    <row r="3426" spans="1:4" ht="25.5">
      <c r="A3426" s="625">
        <v>21148</v>
      </c>
      <c r="B3426" s="626" t="s">
        <v>3163</v>
      </c>
      <c r="C3426" s="625" t="s">
        <v>7065</v>
      </c>
      <c r="D3426" s="627">
        <v>43.33</v>
      </c>
    </row>
    <row r="3427" spans="1:4" ht="25.5">
      <c r="A3427" s="625">
        <v>21150</v>
      </c>
      <c r="B3427" s="626" t="s">
        <v>3164</v>
      </c>
      <c r="C3427" s="625" t="s">
        <v>7065</v>
      </c>
      <c r="D3427" s="627">
        <v>21.48</v>
      </c>
    </row>
    <row r="3428" spans="1:4" ht="25.5">
      <c r="A3428" s="625">
        <v>21151</v>
      </c>
      <c r="B3428" s="626" t="s">
        <v>3165</v>
      </c>
      <c r="C3428" s="625" t="s">
        <v>7065</v>
      </c>
      <c r="D3428" s="627">
        <v>128.6</v>
      </c>
    </row>
    <row r="3429" spans="1:4" ht="25.5">
      <c r="A3429" s="625">
        <v>25002</v>
      </c>
      <c r="B3429" s="626" t="s">
        <v>3166</v>
      </c>
      <c r="C3429" s="625" t="s">
        <v>7058</v>
      </c>
      <c r="D3429" s="627">
        <v>21.43</v>
      </c>
    </row>
    <row r="3430" spans="1:4" ht="25.5">
      <c r="A3430" s="625">
        <v>25003</v>
      </c>
      <c r="B3430" s="626" t="s">
        <v>3167</v>
      </c>
      <c r="C3430" s="625" t="s">
        <v>7058</v>
      </c>
      <c r="D3430" s="627">
        <v>25.5</v>
      </c>
    </row>
    <row r="3431" spans="1:4" ht="25.5">
      <c r="A3431" s="625">
        <v>25004</v>
      </c>
      <c r="B3431" s="626" t="s">
        <v>3168</v>
      </c>
      <c r="C3431" s="625" t="s">
        <v>7058</v>
      </c>
      <c r="D3431" s="627">
        <v>21.25</v>
      </c>
    </row>
    <row r="3432" spans="1:4" ht="25.5">
      <c r="A3432" s="625">
        <v>25005</v>
      </c>
      <c r="B3432" s="626" t="s">
        <v>3169</v>
      </c>
      <c r="C3432" s="625" t="s">
        <v>7058</v>
      </c>
      <c r="D3432" s="627">
        <v>23.87</v>
      </c>
    </row>
    <row r="3433" spans="1:4" ht="25.5">
      <c r="A3433" s="625">
        <v>25007</v>
      </c>
      <c r="B3433" s="626" t="s">
        <v>3170</v>
      </c>
      <c r="C3433" s="625" t="s">
        <v>7066</v>
      </c>
      <c r="D3433" s="627">
        <v>26.47</v>
      </c>
    </row>
    <row r="3434" spans="1:4" ht="25.5">
      <c r="A3434" s="625">
        <v>25013</v>
      </c>
      <c r="B3434" s="626" t="s">
        <v>3171</v>
      </c>
      <c r="C3434" s="625" t="s">
        <v>7061</v>
      </c>
      <c r="D3434" s="628">
        <v>55743.93</v>
      </c>
    </row>
    <row r="3435" spans="1:4" ht="25.5">
      <c r="A3435" s="625">
        <v>25014</v>
      </c>
      <c r="B3435" s="626" t="s">
        <v>3172</v>
      </c>
      <c r="C3435" s="625" t="s">
        <v>7061</v>
      </c>
      <c r="D3435" s="628">
        <v>53185.4</v>
      </c>
    </row>
    <row r="3436" spans="1:4" ht="25.5">
      <c r="A3436" s="625">
        <v>25019</v>
      </c>
      <c r="B3436" s="626" t="s">
        <v>3173</v>
      </c>
      <c r="C3436" s="625" t="s">
        <v>7061</v>
      </c>
      <c r="D3436" s="628">
        <v>75865.259999999995</v>
      </c>
    </row>
    <row r="3437" spans="1:4" ht="51">
      <c r="A3437" s="625">
        <v>25020</v>
      </c>
      <c r="B3437" s="626" t="s">
        <v>3174</v>
      </c>
      <c r="C3437" s="625" t="s">
        <v>7061</v>
      </c>
      <c r="D3437" s="628">
        <v>2170059.2200000002</v>
      </c>
    </row>
    <row r="3438" spans="1:4" ht="25.5">
      <c r="A3438" s="625">
        <v>25067</v>
      </c>
      <c r="B3438" s="626" t="s">
        <v>3175</v>
      </c>
      <c r="C3438" s="625" t="s">
        <v>7061</v>
      </c>
      <c r="D3438" s="627">
        <v>3.28</v>
      </c>
    </row>
    <row r="3439" spans="1:4" ht="25.5">
      <c r="A3439" s="625">
        <v>25070</v>
      </c>
      <c r="B3439" s="626" t="s">
        <v>3176</v>
      </c>
      <c r="C3439" s="625" t="s">
        <v>7061</v>
      </c>
      <c r="D3439" s="627">
        <v>2.52</v>
      </c>
    </row>
    <row r="3440" spans="1:4" ht="25.5">
      <c r="A3440" s="625">
        <v>25071</v>
      </c>
      <c r="B3440" s="626" t="s">
        <v>3177</v>
      </c>
      <c r="C3440" s="625" t="s">
        <v>7061</v>
      </c>
      <c r="D3440" s="627">
        <v>1.72</v>
      </c>
    </row>
    <row r="3441" spans="1:4" ht="63.75">
      <c r="A3441" s="625">
        <v>25398</v>
      </c>
      <c r="B3441" s="626" t="s">
        <v>3178</v>
      </c>
      <c r="C3441" s="625" t="s">
        <v>7061</v>
      </c>
      <c r="D3441" s="628">
        <v>2637.76</v>
      </c>
    </row>
    <row r="3442" spans="1:4" ht="76.5">
      <c r="A3442" s="625">
        <v>25399</v>
      </c>
      <c r="B3442" s="626" t="s">
        <v>3179</v>
      </c>
      <c r="C3442" s="625" t="s">
        <v>7061</v>
      </c>
      <c r="D3442" s="628">
        <v>1601.35</v>
      </c>
    </row>
    <row r="3443" spans="1:4" ht="51">
      <c r="A3443" s="625">
        <v>25400</v>
      </c>
      <c r="B3443" s="626" t="s">
        <v>3180</v>
      </c>
      <c r="C3443" s="625" t="s">
        <v>7061</v>
      </c>
      <c r="D3443" s="627">
        <v>996.05</v>
      </c>
    </row>
    <row r="3444" spans="1:4" ht="25.5">
      <c r="A3444" s="625">
        <v>25860</v>
      </c>
      <c r="B3444" s="626" t="s">
        <v>3181</v>
      </c>
      <c r="C3444" s="625" t="s">
        <v>7066</v>
      </c>
      <c r="D3444" s="627">
        <v>7.86</v>
      </c>
    </row>
    <row r="3445" spans="1:4" ht="25.5">
      <c r="A3445" s="625">
        <v>25861</v>
      </c>
      <c r="B3445" s="626" t="s">
        <v>3182</v>
      </c>
      <c r="C3445" s="625" t="s">
        <v>7066</v>
      </c>
      <c r="D3445" s="627">
        <v>11.87</v>
      </c>
    </row>
    <row r="3446" spans="1:4" ht="25.5">
      <c r="A3446" s="625">
        <v>25862</v>
      </c>
      <c r="B3446" s="626" t="s">
        <v>3183</v>
      </c>
      <c r="C3446" s="625" t="s">
        <v>7066</v>
      </c>
      <c r="D3446" s="627">
        <v>12.6</v>
      </c>
    </row>
    <row r="3447" spans="1:4" ht="25.5">
      <c r="A3447" s="625">
        <v>25863</v>
      </c>
      <c r="B3447" s="626" t="s">
        <v>3184</v>
      </c>
      <c r="C3447" s="625" t="s">
        <v>7066</v>
      </c>
      <c r="D3447" s="627">
        <v>15.75</v>
      </c>
    </row>
    <row r="3448" spans="1:4" ht="25.5">
      <c r="A3448" s="625">
        <v>25864</v>
      </c>
      <c r="B3448" s="626" t="s">
        <v>3185</v>
      </c>
      <c r="C3448" s="625" t="s">
        <v>7066</v>
      </c>
      <c r="D3448" s="627">
        <v>23.61</v>
      </c>
    </row>
    <row r="3449" spans="1:4" ht="25.5">
      <c r="A3449" s="625">
        <v>25865</v>
      </c>
      <c r="B3449" s="626" t="s">
        <v>3186</v>
      </c>
      <c r="C3449" s="625" t="s">
        <v>7066</v>
      </c>
      <c r="D3449" s="627">
        <v>31.63</v>
      </c>
    </row>
    <row r="3450" spans="1:4" ht="25.5">
      <c r="A3450" s="625">
        <v>25866</v>
      </c>
      <c r="B3450" s="626" t="s">
        <v>3187</v>
      </c>
      <c r="C3450" s="625" t="s">
        <v>7066</v>
      </c>
      <c r="D3450" s="627">
        <v>39.28</v>
      </c>
    </row>
    <row r="3451" spans="1:4" ht="38.25">
      <c r="A3451" s="625">
        <v>25867</v>
      </c>
      <c r="B3451" s="626" t="s">
        <v>3188</v>
      </c>
      <c r="C3451" s="625" t="s">
        <v>7066</v>
      </c>
      <c r="D3451" s="627">
        <v>25.5</v>
      </c>
    </row>
    <row r="3452" spans="1:4" ht="38.25">
      <c r="A3452" s="625">
        <v>25868</v>
      </c>
      <c r="B3452" s="626" t="s">
        <v>3189</v>
      </c>
      <c r="C3452" s="625" t="s">
        <v>7066</v>
      </c>
      <c r="D3452" s="627">
        <v>8.76</v>
      </c>
    </row>
    <row r="3453" spans="1:4" ht="38.25">
      <c r="A3453" s="625">
        <v>25869</v>
      </c>
      <c r="B3453" s="626" t="s">
        <v>3190</v>
      </c>
      <c r="C3453" s="625" t="s">
        <v>7066</v>
      </c>
      <c r="D3453" s="627">
        <v>12.38</v>
      </c>
    </row>
    <row r="3454" spans="1:4" ht="38.25">
      <c r="A3454" s="625">
        <v>25870</v>
      </c>
      <c r="B3454" s="626" t="s">
        <v>3191</v>
      </c>
      <c r="C3454" s="625" t="s">
        <v>7066</v>
      </c>
      <c r="D3454" s="627">
        <v>14.03</v>
      </c>
    </row>
    <row r="3455" spans="1:4" ht="38.25">
      <c r="A3455" s="625">
        <v>25871</v>
      </c>
      <c r="B3455" s="626" t="s">
        <v>3192</v>
      </c>
      <c r="C3455" s="625" t="s">
        <v>7066</v>
      </c>
      <c r="D3455" s="627">
        <v>17.22</v>
      </c>
    </row>
    <row r="3456" spans="1:4" ht="38.25">
      <c r="A3456" s="625">
        <v>25872</v>
      </c>
      <c r="B3456" s="626" t="s">
        <v>3193</v>
      </c>
      <c r="C3456" s="625" t="s">
        <v>7066</v>
      </c>
      <c r="D3456" s="627">
        <v>34.46</v>
      </c>
    </row>
    <row r="3457" spans="1:4" ht="38.25">
      <c r="A3457" s="625">
        <v>25873</v>
      </c>
      <c r="B3457" s="626" t="s">
        <v>3194</v>
      </c>
      <c r="C3457" s="625" t="s">
        <v>7066</v>
      </c>
      <c r="D3457" s="627">
        <v>42.98</v>
      </c>
    </row>
    <row r="3458" spans="1:4" ht="51">
      <c r="A3458" s="625">
        <v>25874</v>
      </c>
      <c r="B3458" s="626" t="s">
        <v>3195</v>
      </c>
      <c r="C3458" s="625" t="s">
        <v>7065</v>
      </c>
      <c r="D3458" s="628">
        <v>5239.28</v>
      </c>
    </row>
    <row r="3459" spans="1:4" ht="51">
      <c r="A3459" s="625">
        <v>25875</v>
      </c>
      <c r="B3459" s="626" t="s">
        <v>3196</v>
      </c>
      <c r="C3459" s="625" t="s">
        <v>7065</v>
      </c>
      <c r="D3459" s="628">
        <v>1651.68</v>
      </c>
    </row>
    <row r="3460" spans="1:4" ht="51">
      <c r="A3460" s="625">
        <v>25876</v>
      </c>
      <c r="B3460" s="626" t="s">
        <v>3197</v>
      </c>
      <c r="C3460" s="625" t="s">
        <v>7065</v>
      </c>
      <c r="D3460" s="628">
        <v>2987.3</v>
      </c>
    </row>
    <row r="3461" spans="1:4" ht="51">
      <c r="A3461" s="625">
        <v>25877</v>
      </c>
      <c r="B3461" s="626" t="s">
        <v>3198</v>
      </c>
      <c r="C3461" s="625" t="s">
        <v>7065</v>
      </c>
      <c r="D3461" s="628">
        <v>7149.2</v>
      </c>
    </row>
    <row r="3462" spans="1:4" ht="51">
      <c r="A3462" s="625">
        <v>25878</v>
      </c>
      <c r="B3462" s="626" t="s">
        <v>3199</v>
      </c>
      <c r="C3462" s="625" t="s">
        <v>7065</v>
      </c>
      <c r="D3462" s="627">
        <v>157.15</v>
      </c>
    </row>
    <row r="3463" spans="1:4" ht="51">
      <c r="A3463" s="625">
        <v>25879</v>
      </c>
      <c r="B3463" s="626" t="s">
        <v>3200</v>
      </c>
      <c r="C3463" s="625" t="s">
        <v>7065</v>
      </c>
      <c r="D3463" s="628">
        <v>6781.87</v>
      </c>
    </row>
    <row r="3464" spans="1:4" ht="51">
      <c r="A3464" s="625">
        <v>25880</v>
      </c>
      <c r="B3464" s="626" t="s">
        <v>3201</v>
      </c>
      <c r="C3464" s="625" t="s">
        <v>7065</v>
      </c>
      <c r="D3464" s="627">
        <v>244.98</v>
      </c>
    </row>
    <row r="3465" spans="1:4" ht="51">
      <c r="A3465" s="625">
        <v>25881</v>
      </c>
      <c r="B3465" s="626" t="s">
        <v>3202</v>
      </c>
      <c r="C3465" s="625" t="s">
        <v>7065</v>
      </c>
      <c r="D3465" s="627">
        <v>600.28</v>
      </c>
    </row>
    <row r="3466" spans="1:4" ht="51">
      <c r="A3466" s="625">
        <v>25882</v>
      </c>
      <c r="B3466" s="626" t="s">
        <v>3203</v>
      </c>
      <c r="C3466" s="625" t="s">
        <v>7065</v>
      </c>
      <c r="D3466" s="627">
        <v>966.83</v>
      </c>
    </row>
    <row r="3467" spans="1:4" ht="51">
      <c r="A3467" s="625">
        <v>25883</v>
      </c>
      <c r="B3467" s="626" t="s">
        <v>3204</v>
      </c>
      <c r="C3467" s="625" t="s">
        <v>7065</v>
      </c>
      <c r="D3467" s="627">
        <v>15.59</v>
      </c>
    </row>
    <row r="3468" spans="1:4" ht="51">
      <c r="A3468" s="625">
        <v>25884</v>
      </c>
      <c r="B3468" s="626" t="s">
        <v>3205</v>
      </c>
      <c r="C3468" s="625" t="s">
        <v>7065</v>
      </c>
      <c r="D3468" s="628">
        <v>1697.41</v>
      </c>
    </row>
    <row r="3469" spans="1:4" ht="51">
      <c r="A3469" s="625">
        <v>25885</v>
      </c>
      <c r="B3469" s="626" t="s">
        <v>3206</v>
      </c>
      <c r="C3469" s="625" t="s">
        <v>7065</v>
      </c>
      <c r="D3469" s="628">
        <v>2524.52</v>
      </c>
    </row>
    <row r="3470" spans="1:4" ht="51">
      <c r="A3470" s="625">
        <v>25886</v>
      </c>
      <c r="B3470" s="626" t="s">
        <v>3207</v>
      </c>
      <c r="C3470" s="625" t="s">
        <v>7065</v>
      </c>
      <c r="D3470" s="627">
        <v>34.880000000000003</v>
      </c>
    </row>
    <row r="3471" spans="1:4" ht="51">
      <c r="A3471" s="625">
        <v>25887</v>
      </c>
      <c r="B3471" s="626" t="s">
        <v>3208</v>
      </c>
      <c r="C3471" s="625" t="s">
        <v>7065</v>
      </c>
      <c r="D3471" s="628">
        <v>2709.46</v>
      </c>
    </row>
    <row r="3472" spans="1:4" ht="51">
      <c r="A3472" s="625">
        <v>25888</v>
      </c>
      <c r="B3472" s="626" t="s">
        <v>3209</v>
      </c>
      <c r="C3472" s="625" t="s">
        <v>7065</v>
      </c>
      <c r="D3472" s="627">
        <v>73.209999999999994</v>
      </c>
    </row>
    <row r="3473" spans="1:4" ht="51">
      <c r="A3473" s="625">
        <v>25889</v>
      </c>
      <c r="B3473" s="626" t="s">
        <v>3210</v>
      </c>
      <c r="C3473" s="625" t="s">
        <v>7065</v>
      </c>
      <c r="D3473" s="628">
        <v>1265.98</v>
      </c>
    </row>
    <row r="3474" spans="1:4" ht="38.25">
      <c r="A3474" s="625">
        <v>25930</v>
      </c>
      <c r="B3474" s="626" t="s">
        <v>3211</v>
      </c>
      <c r="C3474" s="625" t="s">
        <v>3212</v>
      </c>
      <c r="D3474" s="627">
        <v>97.5</v>
      </c>
    </row>
    <row r="3475" spans="1:4" ht="25.5">
      <c r="A3475" s="625">
        <v>25931</v>
      </c>
      <c r="B3475" s="626" t="s">
        <v>3213</v>
      </c>
      <c r="C3475" s="625" t="s">
        <v>7061</v>
      </c>
      <c r="D3475" s="627">
        <v>76.28</v>
      </c>
    </row>
    <row r="3476" spans="1:4" ht="25.5">
      <c r="A3476" s="625">
        <v>25950</v>
      </c>
      <c r="B3476" s="626" t="s">
        <v>3214</v>
      </c>
      <c r="C3476" s="625" t="s">
        <v>7059</v>
      </c>
      <c r="D3476" s="627">
        <v>34.729999999999997</v>
      </c>
    </row>
    <row r="3477" spans="1:4">
      <c r="A3477" s="625">
        <v>25951</v>
      </c>
      <c r="B3477" s="626" t="s">
        <v>95</v>
      </c>
      <c r="C3477" s="625" t="s">
        <v>7058</v>
      </c>
      <c r="D3477" s="627">
        <v>1.5</v>
      </c>
    </row>
    <row r="3478" spans="1:4" ht="38.25">
      <c r="A3478" s="625">
        <v>25952</v>
      </c>
      <c r="B3478" s="626" t="s">
        <v>3215</v>
      </c>
      <c r="C3478" s="625" t="s">
        <v>7061</v>
      </c>
      <c r="D3478" s="628">
        <v>540661.87</v>
      </c>
    </row>
    <row r="3479" spans="1:4" ht="38.25">
      <c r="A3479" s="625">
        <v>25953</v>
      </c>
      <c r="B3479" s="626" t="s">
        <v>3216</v>
      </c>
      <c r="C3479" s="625" t="s">
        <v>7061</v>
      </c>
      <c r="D3479" s="628">
        <v>1767548.43</v>
      </c>
    </row>
    <row r="3480" spans="1:4" ht="38.25">
      <c r="A3480" s="625">
        <v>25954</v>
      </c>
      <c r="B3480" s="626" t="s">
        <v>3217</v>
      </c>
      <c r="C3480" s="625" t="s">
        <v>7061</v>
      </c>
      <c r="D3480" s="628">
        <v>1039734.37</v>
      </c>
    </row>
    <row r="3481" spans="1:4">
      <c r="A3481" s="625">
        <v>25957</v>
      </c>
      <c r="B3481" s="626" t="s">
        <v>3218</v>
      </c>
      <c r="C3481" s="625" t="s">
        <v>7064</v>
      </c>
      <c r="D3481" s="627">
        <v>6.79</v>
      </c>
    </row>
    <row r="3482" spans="1:4">
      <c r="A3482" s="625">
        <v>25958</v>
      </c>
      <c r="B3482" s="626" t="s">
        <v>3219</v>
      </c>
      <c r="C3482" s="625" t="s">
        <v>7064</v>
      </c>
      <c r="D3482" s="627">
        <v>4.3</v>
      </c>
    </row>
    <row r="3483" spans="1:4">
      <c r="A3483" s="625">
        <v>25959</v>
      </c>
      <c r="B3483" s="626" t="s">
        <v>3220</v>
      </c>
      <c r="C3483" s="625" t="s">
        <v>7064</v>
      </c>
      <c r="D3483" s="627">
        <v>11.78</v>
      </c>
    </row>
    <row r="3484" spans="1:4" ht="25.5">
      <c r="A3484" s="625">
        <v>25960</v>
      </c>
      <c r="B3484" s="626" t="s">
        <v>3221</v>
      </c>
      <c r="C3484" s="625" t="s">
        <v>7064</v>
      </c>
      <c r="D3484" s="627">
        <v>11.78</v>
      </c>
    </row>
    <row r="3485" spans="1:4">
      <c r="A3485" s="625">
        <v>25961</v>
      </c>
      <c r="B3485" s="626" t="s">
        <v>3222</v>
      </c>
      <c r="C3485" s="625" t="s">
        <v>7064</v>
      </c>
      <c r="D3485" s="627">
        <v>4.58</v>
      </c>
    </row>
    <row r="3486" spans="1:4" ht="63.75">
      <c r="A3486" s="625">
        <v>25962</v>
      </c>
      <c r="B3486" s="626" t="s">
        <v>7287</v>
      </c>
      <c r="C3486" s="625" t="s">
        <v>7066</v>
      </c>
      <c r="D3486" s="627">
        <v>212.46</v>
      </c>
    </row>
    <row r="3487" spans="1:4" ht="25.5">
      <c r="A3487" s="625">
        <v>25963</v>
      </c>
      <c r="B3487" s="626" t="s">
        <v>96</v>
      </c>
      <c r="C3487" s="625" t="s">
        <v>7058</v>
      </c>
      <c r="D3487" s="627">
        <v>7.0000000000000007E-2</v>
      </c>
    </row>
    <row r="3488" spans="1:4">
      <c r="A3488" s="625">
        <v>25964</v>
      </c>
      <c r="B3488" s="626" t="s">
        <v>94</v>
      </c>
      <c r="C3488" s="625" t="s">
        <v>7064</v>
      </c>
      <c r="D3488" s="627">
        <v>9.6</v>
      </c>
    </row>
    <row r="3489" spans="1:4">
      <c r="A3489" s="625">
        <v>25966</v>
      </c>
      <c r="B3489" s="626" t="s">
        <v>3223</v>
      </c>
      <c r="C3489" s="625" t="s">
        <v>7060</v>
      </c>
      <c r="D3489" s="627">
        <v>14.73</v>
      </c>
    </row>
    <row r="3490" spans="1:4" ht="25.5">
      <c r="A3490" s="625">
        <v>25967</v>
      </c>
      <c r="B3490" s="626" t="s">
        <v>6388</v>
      </c>
      <c r="C3490" s="625" t="s">
        <v>7061</v>
      </c>
      <c r="D3490" s="627">
        <v>993.45</v>
      </c>
    </row>
    <row r="3491" spans="1:4">
      <c r="A3491" s="625">
        <v>25968</v>
      </c>
      <c r="B3491" s="626" t="s">
        <v>3224</v>
      </c>
      <c r="C3491" s="625" t="s">
        <v>7061</v>
      </c>
      <c r="D3491" s="627">
        <v>22.46</v>
      </c>
    </row>
    <row r="3492" spans="1:4">
      <c r="A3492" s="625">
        <v>25969</v>
      </c>
      <c r="B3492" s="626" t="s">
        <v>3225</v>
      </c>
      <c r="C3492" s="625" t="s">
        <v>7061</v>
      </c>
      <c r="D3492" s="627">
        <v>211.48</v>
      </c>
    </row>
    <row r="3493" spans="1:4" ht="38.25">
      <c r="A3493" s="625">
        <v>25970</v>
      </c>
      <c r="B3493" s="626" t="s">
        <v>3226</v>
      </c>
      <c r="C3493" s="625" t="s">
        <v>7061</v>
      </c>
      <c r="D3493" s="628">
        <v>721795.69</v>
      </c>
    </row>
    <row r="3494" spans="1:4" ht="38.25">
      <c r="A3494" s="625">
        <v>25971</v>
      </c>
      <c r="B3494" s="626" t="s">
        <v>3227</v>
      </c>
      <c r="C3494" s="625" t="s">
        <v>7061</v>
      </c>
      <c r="D3494" s="628">
        <v>1714526.34</v>
      </c>
    </row>
    <row r="3495" spans="1:4" ht="38.25">
      <c r="A3495" s="625">
        <v>25972</v>
      </c>
      <c r="B3495" s="626" t="s">
        <v>3228</v>
      </c>
      <c r="C3495" s="625" t="s">
        <v>7058</v>
      </c>
      <c r="D3495" s="627">
        <v>9</v>
      </c>
    </row>
    <row r="3496" spans="1:4" ht="38.25">
      <c r="A3496" s="625">
        <v>25973</v>
      </c>
      <c r="B3496" s="626" t="s">
        <v>3229</v>
      </c>
      <c r="C3496" s="625" t="s">
        <v>7058</v>
      </c>
      <c r="D3496" s="627">
        <v>9</v>
      </c>
    </row>
    <row r="3497" spans="1:4" ht="25.5">
      <c r="A3497" s="625">
        <v>25974</v>
      </c>
      <c r="B3497" s="626" t="s">
        <v>3230</v>
      </c>
      <c r="C3497" s="625" t="s">
        <v>7058</v>
      </c>
      <c r="D3497" s="627">
        <v>1.6</v>
      </c>
    </row>
    <row r="3498" spans="1:4" ht="38.25">
      <c r="A3498" s="625">
        <v>25975</v>
      </c>
      <c r="B3498" s="626" t="s">
        <v>3231</v>
      </c>
      <c r="C3498" s="625" t="s">
        <v>7061</v>
      </c>
      <c r="D3498" s="628">
        <v>19270.169999999998</v>
      </c>
    </row>
    <row r="3499" spans="1:4" ht="51">
      <c r="A3499" s="625">
        <v>25976</v>
      </c>
      <c r="B3499" s="626" t="s">
        <v>6266</v>
      </c>
      <c r="C3499" s="625" t="s">
        <v>7066</v>
      </c>
      <c r="D3499" s="627">
        <v>443.33</v>
      </c>
    </row>
    <row r="3500" spans="1:4" ht="51">
      <c r="A3500" s="625">
        <v>25980</v>
      </c>
      <c r="B3500" s="626" t="s">
        <v>6267</v>
      </c>
      <c r="C3500" s="625" t="s">
        <v>7066</v>
      </c>
      <c r="D3500" s="627">
        <v>255.55</v>
      </c>
    </row>
    <row r="3501" spans="1:4" ht="51">
      <c r="A3501" s="625">
        <v>25981</v>
      </c>
      <c r="B3501" s="626" t="s">
        <v>6268</v>
      </c>
      <c r="C3501" s="625" t="s">
        <v>7066</v>
      </c>
      <c r="D3501" s="627">
        <v>211.11</v>
      </c>
    </row>
    <row r="3502" spans="1:4" ht="25.5">
      <c r="A3502" s="625">
        <v>25986</v>
      </c>
      <c r="B3502" s="626" t="s">
        <v>3232</v>
      </c>
      <c r="C3502" s="625" t="s">
        <v>7061</v>
      </c>
      <c r="D3502" s="628">
        <v>81203.509999999995</v>
      </c>
    </row>
    <row r="3503" spans="1:4" ht="25.5">
      <c r="A3503" s="625">
        <v>25987</v>
      </c>
      <c r="B3503" s="626" t="s">
        <v>3233</v>
      </c>
      <c r="C3503" s="625" t="s">
        <v>7061</v>
      </c>
      <c r="D3503" s="628">
        <v>44259.22</v>
      </c>
    </row>
    <row r="3504" spans="1:4">
      <c r="A3504" s="625">
        <v>25988</v>
      </c>
      <c r="B3504" s="626" t="s">
        <v>3234</v>
      </c>
      <c r="C3504" s="625" t="s">
        <v>7066</v>
      </c>
      <c r="D3504" s="627">
        <v>7.18</v>
      </c>
    </row>
    <row r="3505" spans="1:4" ht="25.5">
      <c r="A3505" s="625">
        <v>26017</v>
      </c>
      <c r="B3505" s="626" t="s">
        <v>3235</v>
      </c>
      <c r="C3505" s="625" t="s">
        <v>7061</v>
      </c>
      <c r="D3505" s="627">
        <v>24</v>
      </c>
    </row>
    <row r="3506" spans="1:4" ht="25.5">
      <c r="A3506" s="625">
        <v>26018</v>
      </c>
      <c r="B3506" s="626" t="s">
        <v>3236</v>
      </c>
      <c r="C3506" s="625" t="s">
        <v>7061</v>
      </c>
      <c r="D3506" s="627">
        <v>19.489999999999998</v>
      </c>
    </row>
    <row r="3507" spans="1:4" ht="38.25">
      <c r="A3507" s="625">
        <v>26019</v>
      </c>
      <c r="B3507" s="626" t="s">
        <v>3237</v>
      </c>
      <c r="C3507" s="625" t="s">
        <v>7061</v>
      </c>
      <c r="D3507" s="627">
        <v>18.41</v>
      </c>
    </row>
    <row r="3508" spans="1:4" ht="25.5">
      <c r="A3508" s="625">
        <v>26020</v>
      </c>
      <c r="B3508" s="626" t="s">
        <v>3238</v>
      </c>
      <c r="C3508" s="625" t="s">
        <v>7061</v>
      </c>
      <c r="D3508" s="627">
        <v>4.8</v>
      </c>
    </row>
    <row r="3509" spans="1:4" ht="38.25">
      <c r="A3509" s="625">
        <v>26021</v>
      </c>
      <c r="B3509" s="626" t="s">
        <v>3239</v>
      </c>
      <c r="C3509" s="625" t="s">
        <v>7061</v>
      </c>
      <c r="D3509" s="627">
        <v>44.32</v>
      </c>
    </row>
    <row r="3510" spans="1:4" ht="38.25">
      <c r="A3510" s="625">
        <v>26022</v>
      </c>
      <c r="B3510" s="626" t="s">
        <v>3240</v>
      </c>
      <c r="C3510" s="625" t="s">
        <v>7061</v>
      </c>
      <c r="D3510" s="627">
        <v>123.09</v>
      </c>
    </row>
    <row r="3511" spans="1:4" ht="25.5">
      <c r="A3511" s="625">
        <v>26023</v>
      </c>
      <c r="B3511" s="626" t="s">
        <v>3241</v>
      </c>
      <c r="C3511" s="625" t="s">
        <v>7061</v>
      </c>
      <c r="D3511" s="627">
        <v>43.72</v>
      </c>
    </row>
    <row r="3512" spans="1:4" ht="25.5">
      <c r="A3512" s="625">
        <v>26026</v>
      </c>
      <c r="B3512" s="626" t="s">
        <v>3242</v>
      </c>
      <c r="C3512" s="625" t="s">
        <v>7058</v>
      </c>
      <c r="D3512" s="627">
        <v>2.5499999999999998</v>
      </c>
    </row>
    <row r="3513" spans="1:4">
      <c r="A3513" s="625">
        <v>26028</v>
      </c>
      <c r="B3513" s="626" t="s">
        <v>3243</v>
      </c>
      <c r="C3513" s="625" t="s">
        <v>7086</v>
      </c>
      <c r="D3513" s="627">
        <v>271.58</v>
      </c>
    </row>
    <row r="3514" spans="1:4" ht="25.5">
      <c r="A3514" s="625">
        <v>26034</v>
      </c>
      <c r="B3514" s="626" t="s">
        <v>3244</v>
      </c>
      <c r="C3514" s="625" t="s">
        <v>7061</v>
      </c>
      <c r="D3514" s="628">
        <v>5012936.68</v>
      </c>
    </row>
    <row r="3515" spans="1:4" ht="25.5">
      <c r="A3515" s="625">
        <v>26038</v>
      </c>
      <c r="B3515" s="626" t="s">
        <v>3245</v>
      </c>
      <c r="C3515" s="625" t="s">
        <v>7061</v>
      </c>
      <c r="D3515" s="628">
        <v>178304.23</v>
      </c>
    </row>
    <row r="3516" spans="1:4" ht="25.5">
      <c r="A3516" s="625">
        <v>26039</v>
      </c>
      <c r="B3516" s="626" t="s">
        <v>3246</v>
      </c>
      <c r="C3516" s="625" t="s">
        <v>7061</v>
      </c>
      <c r="D3516" s="628">
        <v>219233.16</v>
      </c>
    </row>
    <row r="3517" spans="1:4" ht="25.5">
      <c r="A3517" s="625">
        <v>26047</v>
      </c>
      <c r="B3517" s="626" t="s">
        <v>3247</v>
      </c>
      <c r="C3517" s="625" t="s">
        <v>7061</v>
      </c>
      <c r="D3517" s="627">
        <v>101.87</v>
      </c>
    </row>
    <row r="3518" spans="1:4" ht="25.5">
      <c r="A3518" s="625">
        <v>26048</v>
      </c>
      <c r="B3518" s="626" t="s">
        <v>3248</v>
      </c>
      <c r="C3518" s="625" t="s">
        <v>7061</v>
      </c>
      <c r="D3518" s="627">
        <v>151.78</v>
      </c>
    </row>
    <row r="3519" spans="1:4">
      <c r="A3519" s="625">
        <v>33939</v>
      </c>
      <c r="B3519" s="626" t="s">
        <v>3249</v>
      </c>
      <c r="C3519" s="625" t="s">
        <v>7064</v>
      </c>
      <c r="D3519" s="627">
        <v>75.02</v>
      </c>
    </row>
    <row r="3520" spans="1:4">
      <c r="A3520" s="625">
        <v>33952</v>
      </c>
      <c r="B3520" s="626" t="s">
        <v>3250</v>
      </c>
      <c r="C3520" s="625" t="s">
        <v>7064</v>
      </c>
      <c r="D3520" s="627">
        <v>86.09</v>
      </c>
    </row>
    <row r="3521" spans="1:4">
      <c r="A3521" s="625">
        <v>33953</v>
      </c>
      <c r="B3521" s="626" t="s">
        <v>3251</v>
      </c>
      <c r="C3521" s="625" t="s">
        <v>7064</v>
      </c>
      <c r="D3521" s="627">
        <v>102</v>
      </c>
    </row>
    <row r="3522" spans="1:4">
      <c r="A3522" s="625">
        <v>34341</v>
      </c>
      <c r="B3522" s="626" t="s">
        <v>7288</v>
      </c>
      <c r="C3522" s="625" t="s">
        <v>7058</v>
      </c>
      <c r="D3522" s="627">
        <v>3.52</v>
      </c>
    </row>
    <row r="3523" spans="1:4">
      <c r="A3523" s="625">
        <v>34343</v>
      </c>
      <c r="B3523" s="626" t="s">
        <v>3252</v>
      </c>
      <c r="C3523" s="625" t="s">
        <v>7058</v>
      </c>
      <c r="D3523" s="627">
        <v>4.82</v>
      </c>
    </row>
    <row r="3524" spans="1:4">
      <c r="A3524" s="625">
        <v>34344</v>
      </c>
      <c r="B3524" s="626" t="s">
        <v>3253</v>
      </c>
      <c r="C3524" s="625" t="s">
        <v>7058</v>
      </c>
      <c r="D3524" s="627">
        <v>6.64</v>
      </c>
    </row>
    <row r="3525" spans="1:4">
      <c r="A3525" s="625">
        <v>34345</v>
      </c>
      <c r="B3525" s="626" t="s">
        <v>3254</v>
      </c>
      <c r="C3525" s="625" t="s">
        <v>7064</v>
      </c>
      <c r="D3525" s="627">
        <v>9.2799999999999994</v>
      </c>
    </row>
    <row r="3526" spans="1:4" ht="25.5">
      <c r="A3526" s="625">
        <v>34346</v>
      </c>
      <c r="B3526" s="626" t="s">
        <v>3255</v>
      </c>
      <c r="C3526" s="625" t="s">
        <v>7065</v>
      </c>
      <c r="D3526" s="627">
        <v>0.88</v>
      </c>
    </row>
    <row r="3527" spans="1:4" ht="38.25">
      <c r="A3527" s="625">
        <v>34347</v>
      </c>
      <c r="B3527" s="626" t="s">
        <v>3256</v>
      </c>
      <c r="C3527" s="625" t="s">
        <v>7065</v>
      </c>
      <c r="D3527" s="627">
        <v>15.61</v>
      </c>
    </row>
    <row r="3528" spans="1:4" ht="38.25">
      <c r="A3528" s="625">
        <v>34348</v>
      </c>
      <c r="B3528" s="626" t="s">
        <v>3257</v>
      </c>
      <c r="C3528" s="625" t="s">
        <v>7065</v>
      </c>
      <c r="D3528" s="627">
        <v>30.22</v>
      </c>
    </row>
    <row r="3529" spans="1:4" ht="25.5">
      <c r="A3529" s="625">
        <v>34349</v>
      </c>
      <c r="B3529" s="626" t="s">
        <v>3258</v>
      </c>
      <c r="C3529" s="625" t="s">
        <v>7061</v>
      </c>
      <c r="D3529" s="627">
        <v>12.09</v>
      </c>
    </row>
    <row r="3530" spans="1:4">
      <c r="A3530" s="625">
        <v>34353</v>
      </c>
      <c r="B3530" s="626" t="s">
        <v>3259</v>
      </c>
      <c r="C3530" s="625" t="s">
        <v>7058</v>
      </c>
      <c r="D3530" s="627">
        <v>1.04</v>
      </c>
    </row>
    <row r="3531" spans="1:4">
      <c r="A3531" s="625">
        <v>34355</v>
      </c>
      <c r="B3531" s="626" t="s">
        <v>3260</v>
      </c>
      <c r="C3531" s="625" t="s">
        <v>7058</v>
      </c>
      <c r="D3531" s="627">
        <v>1.44</v>
      </c>
    </row>
    <row r="3532" spans="1:4">
      <c r="A3532" s="625">
        <v>34356</v>
      </c>
      <c r="B3532" s="626" t="s">
        <v>3261</v>
      </c>
      <c r="C3532" s="625" t="s">
        <v>7058</v>
      </c>
      <c r="D3532" s="627">
        <v>2.98</v>
      </c>
    </row>
    <row r="3533" spans="1:4">
      <c r="A3533" s="625">
        <v>34357</v>
      </c>
      <c r="B3533" s="626" t="s">
        <v>3262</v>
      </c>
      <c r="C3533" s="625" t="s">
        <v>7058</v>
      </c>
      <c r="D3533" s="627">
        <v>3.31</v>
      </c>
    </row>
    <row r="3534" spans="1:4" ht="25.5">
      <c r="A3534" s="625">
        <v>34359</v>
      </c>
      <c r="B3534" s="626" t="s">
        <v>3263</v>
      </c>
      <c r="C3534" s="625" t="s">
        <v>7061</v>
      </c>
      <c r="D3534" s="627">
        <v>10.68</v>
      </c>
    </row>
    <row r="3535" spans="1:4">
      <c r="A3535" s="625">
        <v>34360</v>
      </c>
      <c r="B3535" s="626" t="s">
        <v>3264</v>
      </c>
      <c r="C3535" s="625" t="s">
        <v>7058</v>
      </c>
      <c r="D3535" s="627">
        <v>42.02</v>
      </c>
    </row>
    <row r="3536" spans="1:4" ht="25.5">
      <c r="A3536" s="625">
        <v>34361</v>
      </c>
      <c r="B3536" s="626" t="s">
        <v>3265</v>
      </c>
      <c r="C3536" s="625" t="s">
        <v>7058</v>
      </c>
      <c r="D3536" s="627">
        <v>1.85</v>
      </c>
    </row>
    <row r="3537" spans="1:4" ht="25.5">
      <c r="A3537" s="625">
        <v>34362</v>
      </c>
      <c r="B3537" s="626" t="s">
        <v>3266</v>
      </c>
      <c r="C3537" s="625" t="s">
        <v>7061</v>
      </c>
      <c r="D3537" s="628">
        <v>1161.21</v>
      </c>
    </row>
    <row r="3538" spans="1:4" ht="25.5">
      <c r="A3538" s="625">
        <v>34363</v>
      </c>
      <c r="B3538" s="626" t="s">
        <v>3267</v>
      </c>
      <c r="C3538" s="625" t="s">
        <v>7061</v>
      </c>
      <c r="D3538" s="628">
        <v>1372.33</v>
      </c>
    </row>
    <row r="3539" spans="1:4" ht="25.5">
      <c r="A3539" s="625">
        <v>34364</v>
      </c>
      <c r="B3539" s="626" t="s">
        <v>3268</v>
      </c>
      <c r="C3539" s="625" t="s">
        <v>7061</v>
      </c>
      <c r="D3539" s="628">
        <v>1372.33</v>
      </c>
    </row>
    <row r="3540" spans="1:4" ht="25.5">
      <c r="A3540" s="625">
        <v>34365</v>
      </c>
      <c r="B3540" s="626" t="s">
        <v>3269</v>
      </c>
      <c r="C3540" s="625" t="s">
        <v>7061</v>
      </c>
      <c r="D3540" s="628">
        <v>1621.68</v>
      </c>
    </row>
    <row r="3541" spans="1:4" ht="25.5">
      <c r="A3541" s="625">
        <v>34367</v>
      </c>
      <c r="B3541" s="626" t="s">
        <v>3270</v>
      </c>
      <c r="C3541" s="625" t="s">
        <v>7061</v>
      </c>
      <c r="D3541" s="628">
        <v>1150.6500000000001</v>
      </c>
    </row>
    <row r="3542" spans="1:4" ht="25.5">
      <c r="A3542" s="625">
        <v>34369</v>
      </c>
      <c r="B3542" s="626" t="s">
        <v>3271</v>
      </c>
      <c r="C3542" s="625" t="s">
        <v>7061</v>
      </c>
      <c r="D3542" s="628">
        <v>1477.9</v>
      </c>
    </row>
    <row r="3543" spans="1:4" ht="38.25">
      <c r="A3543" s="625">
        <v>34370</v>
      </c>
      <c r="B3543" s="626" t="s">
        <v>3272</v>
      </c>
      <c r="C3543" s="625" t="s">
        <v>7061</v>
      </c>
      <c r="D3543" s="628">
        <v>1741.81</v>
      </c>
    </row>
    <row r="3544" spans="1:4" ht="38.25">
      <c r="A3544" s="625">
        <v>34371</v>
      </c>
      <c r="B3544" s="626" t="s">
        <v>3273</v>
      </c>
      <c r="C3544" s="625" t="s">
        <v>7061</v>
      </c>
      <c r="D3544" s="628">
        <v>1979.29</v>
      </c>
    </row>
    <row r="3545" spans="1:4" ht="38.25">
      <c r="A3545" s="625">
        <v>34372</v>
      </c>
      <c r="B3545" s="626" t="s">
        <v>3274</v>
      </c>
      <c r="C3545" s="625" t="s">
        <v>7061</v>
      </c>
      <c r="D3545" s="628">
        <v>2124.83</v>
      </c>
    </row>
    <row r="3546" spans="1:4" ht="38.25">
      <c r="A3546" s="625">
        <v>34373</v>
      </c>
      <c r="B3546" s="626" t="s">
        <v>3275</v>
      </c>
      <c r="C3546" s="625" t="s">
        <v>7061</v>
      </c>
      <c r="D3546" s="628">
        <v>2528.6799999999998</v>
      </c>
    </row>
    <row r="3547" spans="1:4">
      <c r="A3547" s="625">
        <v>34377</v>
      </c>
      <c r="B3547" s="626" t="s">
        <v>3276</v>
      </c>
      <c r="C3547" s="625" t="s">
        <v>7061</v>
      </c>
      <c r="D3547" s="627">
        <v>444.23</v>
      </c>
    </row>
    <row r="3548" spans="1:4" ht="25.5">
      <c r="A3548" s="625">
        <v>34378</v>
      </c>
      <c r="B3548" s="626" t="s">
        <v>3277</v>
      </c>
      <c r="C3548" s="625" t="s">
        <v>7061</v>
      </c>
      <c r="D3548" s="627">
        <v>650.41</v>
      </c>
    </row>
    <row r="3549" spans="1:4" ht="25.5">
      <c r="A3549" s="625">
        <v>34379</v>
      </c>
      <c r="B3549" s="626" t="s">
        <v>3278</v>
      </c>
      <c r="C3549" s="625" t="s">
        <v>7061</v>
      </c>
      <c r="D3549" s="627">
        <v>770.68</v>
      </c>
    </row>
    <row r="3550" spans="1:4">
      <c r="A3550" s="625">
        <v>34380</v>
      </c>
      <c r="B3550" s="626" t="s">
        <v>3279</v>
      </c>
      <c r="C3550" s="625" t="s">
        <v>7061</v>
      </c>
      <c r="D3550" s="627">
        <v>384.74</v>
      </c>
    </row>
    <row r="3551" spans="1:4" ht="25.5">
      <c r="A3551" s="625">
        <v>34381</v>
      </c>
      <c r="B3551" s="626" t="s">
        <v>3280</v>
      </c>
      <c r="C3551" s="625" t="s">
        <v>7061</v>
      </c>
      <c r="D3551" s="627">
        <v>557.38</v>
      </c>
    </row>
    <row r="3552" spans="1:4" ht="38.25">
      <c r="A3552" s="625">
        <v>34383</v>
      </c>
      <c r="B3552" s="626" t="s">
        <v>3281</v>
      </c>
      <c r="C3552" s="625" t="s">
        <v>7061</v>
      </c>
      <c r="D3552" s="628">
        <v>1044.42</v>
      </c>
    </row>
    <row r="3553" spans="1:4" ht="25.5">
      <c r="A3553" s="625">
        <v>34384</v>
      </c>
      <c r="B3553" s="626" t="s">
        <v>3282</v>
      </c>
      <c r="C3553" s="625" t="s">
        <v>7066</v>
      </c>
      <c r="D3553" s="627">
        <v>270.02999999999997</v>
      </c>
    </row>
    <row r="3554" spans="1:4">
      <c r="A3554" s="625">
        <v>34385</v>
      </c>
      <c r="B3554" s="626" t="s">
        <v>3283</v>
      </c>
      <c r="C3554" s="625" t="s">
        <v>7066</v>
      </c>
      <c r="D3554" s="627">
        <v>223.22</v>
      </c>
    </row>
    <row r="3555" spans="1:4">
      <c r="A3555" s="625">
        <v>34386</v>
      </c>
      <c r="B3555" s="626" t="s">
        <v>3284</v>
      </c>
      <c r="C3555" s="625" t="s">
        <v>7066</v>
      </c>
      <c r="D3555" s="627">
        <v>270.02999999999997</v>
      </c>
    </row>
    <row r="3556" spans="1:4" ht="25.5">
      <c r="A3556" s="625">
        <v>34387</v>
      </c>
      <c r="B3556" s="626" t="s">
        <v>3285</v>
      </c>
      <c r="C3556" s="625" t="s">
        <v>7066</v>
      </c>
      <c r="D3556" s="627">
        <v>290.73</v>
      </c>
    </row>
    <row r="3557" spans="1:4" ht="25.5">
      <c r="A3557" s="625">
        <v>34388</v>
      </c>
      <c r="B3557" s="626" t="s">
        <v>3286</v>
      </c>
      <c r="C3557" s="625" t="s">
        <v>7066</v>
      </c>
      <c r="D3557" s="627">
        <v>179.09</v>
      </c>
    </row>
    <row r="3558" spans="1:4" ht="25.5">
      <c r="A3558" s="625">
        <v>34389</v>
      </c>
      <c r="B3558" s="626" t="s">
        <v>3287</v>
      </c>
      <c r="C3558" s="625" t="s">
        <v>7066</v>
      </c>
      <c r="D3558" s="627">
        <v>126.01</v>
      </c>
    </row>
    <row r="3559" spans="1:4" ht="25.5">
      <c r="A3559" s="625">
        <v>34390</v>
      </c>
      <c r="B3559" s="626" t="s">
        <v>3288</v>
      </c>
      <c r="C3559" s="625" t="s">
        <v>7066</v>
      </c>
      <c r="D3559" s="627">
        <v>403.24</v>
      </c>
    </row>
    <row r="3560" spans="1:4" ht="38.25">
      <c r="A3560" s="625">
        <v>34391</v>
      </c>
      <c r="B3560" s="626" t="s">
        <v>3289</v>
      </c>
      <c r="C3560" s="625" t="s">
        <v>7066</v>
      </c>
      <c r="D3560" s="627">
        <v>517.01</v>
      </c>
    </row>
    <row r="3561" spans="1:4">
      <c r="A3561" s="625">
        <v>34392</v>
      </c>
      <c r="B3561" s="626" t="s">
        <v>3290</v>
      </c>
      <c r="C3561" s="625" t="s">
        <v>7064</v>
      </c>
      <c r="D3561" s="627">
        <v>9.51</v>
      </c>
    </row>
    <row r="3562" spans="1:4" ht="25.5">
      <c r="A3562" s="625">
        <v>34400</v>
      </c>
      <c r="B3562" s="626" t="s">
        <v>3291</v>
      </c>
      <c r="C3562" s="625" t="s">
        <v>7061</v>
      </c>
      <c r="D3562" s="627">
        <v>2.63</v>
      </c>
    </row>
    <row r="3563" spans="1:4">
      <c r="A3563" s="625">
        <v>34401</v>
      </c>
      <c r="B3563" s="626" t="s">
        <v>3292</v>
      </c>
      <c r="C3563" s="625" t="s">
        <v>7061</v>
      </c>
      <c r="D3563" s="627">
        <v>1.08</v>
      </c>
    </row>
    <row r="3564" spans="1:4" ht="25.5">
      <c r="A3564" s="625">
        <v>34402</v>
      </c>
      <c r="B3564" s="626" t="s">
        <v>1897</v>
      </c>
      <c r="C3564" s="625" t="s">
        <v>7061</v>
      </c>
      <c r="D3564" s="627">
        <v>106.55</v>
      </c>
    </row>
    <row r="3565" spans="1:4" ht="25.5">
      <c r="A3565" s="625">
        <v>34417</v>
      </c>
      <c r="B3565" s="626" t="s">
        <v>3293</v>
      </c>
      <c r="C3565" s="625" t="s">
        <v>7061</v>
      </c>
      <c r="D3565" s="627">
        <v>11.67</v>
      </c>
    </row>
    <row r="3566" spans="1:4" ht="25.5">
      <c r="A3566" s="625">
        <v>34425</v>
      </c>
      <c r="B3566" s="626" t="s">
        <v>3294</v>
      </c>
      <c r="C3566" s="625" t="s">
        <v>7061</v>
      </c>
      <c r="D3566" s="627">
        <v>65.88</v>
      </c>
    </row>
    <row r="3567" spans="1:4">
      <c r="A3567" s="625">
        <v>34439</v>
      </c>
      <c r="B3567" s="626" t="s">
        <v>3295</v>
      </c>
      <c r="C3567" s="625" t="s">
        <v>7058</v>
      </c>
      <c r="D3567" s="627">
        <v>4.8</v>
      </c>
    </row>
    <row r="3568" spans="1:4">
      <c r="A3568" s="625">
        <v>34441</v>
      </c>
      <c r="B3568" s="626" t="s">
        <v>3296</v>
      </c>
      <c r="C3568" s="625" t="s">
        <v>7058</v>
      </c>
      <c r="D3568" s="627">
        <v>4.55</v>
      </c>
    </row>
    <row r="3569" spans="1:4">
      <c r="A3569" s="625">
        <v>34443</v>
      </c>
      <c r="B3569" s="626" t="s">
        <v>3297</v>
      </c>
      <c r="C3569" s="625" t="s">
        <v>7058</v>
      </c>
      <c r="D3569" s="627">
        <v>4.55</v>
      </c>
    </row>
    <row r="3570" spans="1:4">
      <c r="A3570" s="625">
        <v>34446</v>
      </c>
      <c r="B3570" s="626" t="s">
        <v>3298</v>
      </c>
      <c r="C3570" s="625" t="s">
        <v>7058</v>
      </c>
      <c r="D3570" s="627">
        <v>4.55</v>
      </c>
    </row>
    <row r="3571" spans="1:4" ht="25.5">
      <c r="A3571" s="625">
        <v>34447</v>
      </c>
      <c r="B3571" s="626" t="s">
        <v>3299</v>
      </c>
      <c r="C3571" s="625" t="s">
        <v>7061</v>
      </c>
      <c r="D3571" s="627">
        <v>421.68</v>
      </c>
    </row>
    <row r="3572" spans="1:4">
      <c r="A3572" s="625">
        <v>34449</v>
      </c>
      <c r="B3572" s="626" t="s">
        <v>3300</v>
      </c>
      <c r="C3572" s="625" t="s">
        <v>7058</v>
      </c>
      <c r="D3572" s="627">
        <v>5.01</v>
      </c>
    </row>
    <row r="3573" spans="1:4">
      <c r="A3573" s="625">
        <v>34452</v>
      </c>
      <c r="B3573" s="626" t="s">
        <v>3301</v>
      </c>
      <c r="C3573" s="625" t="s">
        <v>7058</v>
      </c>
      <c r="D3573" s="627">
        <v>4.4400000000000004</v>
      </c>
    </row>
    <row r="3574" spans="1:4">
      <c r="A3574" s="625">
        <v>34456</v>
      </c>
      <c r="B3574" s="626" t="s">
        <v>3302</v>
      </c>
      <c r="C3574" s="625" t="s">
        <v>7058</v>
      </c>
      <c r="D3574" s="627">
        <v>4.4400000000000004</v>
      </c>
    </row>
    <row r="3575" spans="1:4">
      <c r="A3575" s="625">
        <v>34457</v>
      </c>
      <c r="B3575" s="626" t="s">
        <v>7289</v>
      </c>
      <c r="C3575" s="625" t="s">
        <v>7058</v>
      </c>
      <c r="D3575" s="627">
        <v>4.76</v>
      </c>
    </row>
    <row r="3576" spans="1:4" ht="25.5">
      <c r="A3576" s="625">
        <v>34458</v>
      </c>
      <c r="B3576" s="626" t="s">
        <v>3303</v>
      </c>
      <c r="C3576" s="625" t="s">
        <v>7061</v>
      </c>
      <c r="D3576" s="627">
        <v>98.73</v>
      </c>
    </row>
    <row r="3577" spans="1:4">
      <c r="A3577" s="625">
        <v>34460</v>
      </c>
      <c r="B3577" s="626" t="s">
        <v>3304</v>
      </c>
      <c r="C3577" s="625" t="s">
        <v>7058</v>
      </c>
      <c r="D3577" s="627">
        <v>4.8600000000000003</v>
      </c>
    </row>
    <row r="3578" spans="1:4" ht="25.5">
      <c r="A3578" s="625">
        <v>34464</v>
      </c>
      <c r="B3578" s="626" t="s">
        <v>3305</v>
      </c>
      <c r="C3578" s="625" t="s">
        <v>7061</v>
      </c>
      <c r="D3578" s="627">
        <v>132.46</v>
      </c>
    </row>
    <row r="3579" spans="1:4">
      <c r="A3579" s="625">
        <v>34466</v>
      </c>
      <c r="B3579" s="626" t="s">
        <v>3306</v>
      </c>
      <c r="C3579" s="625" t="s">
        <v>7064</v>
      </c>
      <c r="D3579" s="627">
        <v>9.5500000000000007</v>
      </c>
    </row>
    <row r="3580" spans="1:4" ht="25.5">
      <c r="A3580" s="625">
        <v>34468</v>
      </c>
      <c r="B3580" s="626" t="s">
        <v>3307</v>
      </c>
      <c r="C3580" s="625" t="s">
        <v>7061</v>
      </c>
      <c r="D3580" s="627">
        <v>152.87</v>
      </c>
    </row>
    <row r="3581" spans="1:4" ht="38.25">
      <c r="A3581" s="625">
        <v>34469</v>
      </c>
      <c r="B3581" s="626" t="s">
        <v>3308</v>
      </c>
      <c r="C3581" s="625" t="s">
        <v>7061</v>
      </c>
      <c r="D3581" s="628">
        <v>7818.86</v>
      </c>
    </row>
    <row r="3582" spans="1:4" ht="38.25">
      <c r="A3582" s="625">
        <v>34472</v>
      </c>
      <c r="B3582" s="626" t="s">
        <v>3309</v>
      </c>
      <c r="C3582" s="625" t="s">
        <v>7061</v>
      </c>
      <c r="D3582" s="628">
        <v>2405.62</v>
      </c>
    </row>
    <row r="3583" spans="1:4" ht="25.5">
      <c r="A3583" s="625">
        <v>34473</v>
      </c>
      <c r="B3583" s="626" t="s">
        <v>3310</v>
      </c>
      <c r="C3583" s="625" t="s">
        <v>7061</v>
      </c>
      <c r="D3583" s="627">
        <v>125.03</v>
      </c>
    </row>
    <row r="3584" spans="1:4" ht="38.25">
      <c r="A3584" s="625">
        <v>34476</v>
      </c>
      <c r="B3584" s="626" t="s">
        <v>3311</v>
      </c>
      <c r="C3584" s="625" t="s">
        <v>7061</v>
      </c>
      <c r="D3584" s="628">
        <v>4077.86</v>
      </c>
    </row>
    <row r="3585" spans="1:4" ht="38.25">
      <c r="A3585" s="625">
        <v>34477</v>
      </c>
      <c r="B3585" s="626" t="s">
        <v>3312</v>
      </c>
      <c r="C3585" s="625" t="s">
        <v>7061</v>
      </c>
      <c r="D3585" s="628">
        <v>5412.12</v>
      </c>
    </row>
    <row r="3586" spans="1:4" ht="51">
      <c r="A3586" s="625">
        <v>34479</v>
      </c>
      <c r="B3586" s="626" t="s">
        <v>3313</v>
      </c>
      <c r="C3586" s="625" t="s">
        <v>7059</v>
      </c>
      <c r="D3586" s="627">
        <v>382.1</v>
      </c>
    </row>
    <row r="3587" spans="1:4" ht="25.5">
      <c r="A3587" s="625">
        <v>34480</v>
      </c>
      <c r="B3587" s="626" t="s">
        <v>3314</v>
      </c>
      <c r="C3587" s="625" t="s">
        <v>7061</v>
      </c>
      <c r="D3587" s="627">
        <v>170.49</v>
      </c>
    </row>
    <row r="3588" spans="1:4" ht="51">
      <c r="A3588" s="625">
        <v>34481</v>
      </c>
      <c r="B3588" s="626" t="s">
        <v>3315</v>
      </c>
      <c r="C3588" s="625" t="s">
        <v>7059</v>
      </c>
      <c r="D3588" s="627">
        <v>429.57</v>
      </c>
    </row>
    <row r="3589" spans="1:4" ht="38.25">
      <c r="A3589" s="625">
        <v>34482</v>
      </c>
      <c r="B3589" s="626" t="s">
        <v>3316</v>
      </c>
      <c r="C3589" s="625" t="s">
        <v>7061</v>
      </c>
      <c r="D3589" s="628">
        <v>5054.62</v>
      </c>
    </row>
    <row r="3590" spans="1:4" ht="51">
      <c r="A3590" s="625">
        <v>34483</v>
      </c>
      <c r="B3590" s="626" t="s">
        <v>3317</v>
      </c>
      <c r="C3590" s="625" t="s">
        <v>7059</v>
      </c>
      <c r="D3590" s="627">
        <v>509.47</v>
      </c>
    </row>
    <row r="3591" spans="1:4" ht="51">
      <c r="A3591" s="625">
        <v>34485</v>
      </c>
      <c r="B3591" s="626" t="s">
        <v>3318</v>
      </c>
      <c r="C3591" s="625" t="s">
        <v>7059</v>
      </c>
      <c r="D3591" s="627">
        <v>654.21</v>
      </c>
    </row>
    <row r="3592" spans="1:4" ht="25.5">
      <c r="A3592" s="625">
        <v>34486</v>
      </c>
      <c r="B3592" s="626" t="s">
        <v>3319</v>
      </c>
      <c r="C3592" s="625" t="s">
        <v>7061</v>
      </c>
      <c r="D3592" s="627">
        <v>190.95</v>
      </c>
    </row>
    <row r="3593" spans="1:4" ht="38.25">
      <c r="A3593" s="625">
        <v>34491</v>
      </c>
      <c r="B3593" s="626" t="s">
        <v>3320</v>
      </c>
      <c r="C3593" s="625" t="s">
        <v>7059</v>
      </c>
      <c r="D3593" s="627">
        <v>342.58</v>
      </c>
    </row>
    <row r="3594" spans="1:4" ht="51">
      <c r="A3594" s="625">
        <v>34492</v>
      </c>
      <c r="B3594" s="626" t="s">
        <v>3321</v>
      </c>
      <c r="C3594" s="625" t="s">
        <v>7059</v>
      </c>
      <c r="D3594" s="627">
        <v>283.68</v>
      </c>
    </row>
    <row r="3595" spans="1:4" ht="51">
      <c r="A3595" s="625">
        <v>34493</v>
      </c>
      <c r="B3595" s="626" t="s">
        <v>3322</v>
      </c>
      <c r="C3595" s="625" t="s">
        <v>7059</v>
      </c>
      <c r="D3595" s="627">
        <v>294.68</v>
      </c>
    </row>
    <row r="3596" spans="1:4" ht="51">
      <c r="A3596" s="625">
        <v>34494</v>
      </c>
      <c r="B3596" s="626" t="s">
        <v>3323</v>
      </c>
      <c r="C3596" s="625" t="s">
        <v>7059</v>
      </c>
      <c r="D3596" s="627">
        <v>307.76</v>
      </c>
    </row>
    <row r="3597" spans="1:4" ht="51">
      <c r="A3597" s="625">
        <v>34495</v>
      </c>
      <c r="B3597" s="626" t="s">
        <v>3324</v>
      </c>
      <c r="C3597" s="625" t="s">
        <v>7059</v>
      </c>
      <c r="D3597" s="627">
        <v>320.91000000000003</v>
      </c>
    </row>
    <row r="3598" spans="1:4" ht="51">
      <c r="A3598" s="625">
        <v>34496</v>
      </c>
      <c r="B3598" s="626" t="s">
        <v>3325</v>
      </c>
      <c r="C3598" s="625" t="s">
        <v>7059</v>
      </c>
      <c r="D3598" s="627">
        <v>335.21</v>
      </c>
    </row>
    <row r="3599" spans="1:4" ht="51">
      <c r="A3599" s="625">
        <v>34497</v>
      </c>
      <c r="B3599" s="626" t="s">
        <v>3326</v>
      </c>
      <c r="C3599" s="625" t="s">
        <v>7059</v>
      </c>
      <c r="D3599" s="627">
        <v>903.15</v>
      </c>
    </row>
    <row r="3600" spans="1:4" ht="25.5">
      <c r="A3600" s="625">
        <v>34498</v>
      </c>
      <c r="B3600" s="626" t="s">
        <v>3327</v>
      </c>
      <c r="C3600" s="625" t="s">
        <v>7061</v>
      </c>
      <c r="D3600" s="627">
        <v>76.8</v>
      </c>
    </row>
    <row r="3601" spans="1:4">
      <c r="A3601" s="625">
        <v>34500</v>
      </c>
      <c r="B3601" s="626" t="s">
        <v>3328</v>
      </c>
      <c r="C3601" s="625" t="s">
        <v>7064</v>
      </c>
      <c r="D3601" s="627">
        <v>171.01</v>
      </c>
    </row>
    <row r="3602" spans="1:4" ht="25.5">
      <c r="A3602" s="625">
        <v>34514</v>
      </c>
      <c r="B3602" s="626" t="s">
        <v>3329</v>
      </c>
      <c r="C3602" s="625" t="s">
        <v>7066</v>
      </c>
      <c r="D3602" s="627">
        <v>26.51</v>
      </c>
    </row>
    <row r="3603" spans="1:4" ht="25.5">
      <c r="A3603" s="625">
        <v>34519</v>
      </c>
      <c r="B3603" s="626" t="s">
        <v>3330</v>
      </c>
      <c r="C3603" s="625" t="s">
        <v>7061</v>
      </c>
      <c r="D3603" s="627">
        <v>73.459999999999994</v>
      </c>
    </row>
    <row r="3604" spans="1:4" ht="25.5">
      <c r="A3604" s="625">
        <v>34544</v>
      </c>
      <c r="B3604" s="626" t="s">
        <v>3331</v>
      </c>
      <c r="C3604" s="625" t="s">
        <v>7061</v>
      </c>
      <c r="D3604" s="628">
        <v>1050.49</v>
      </c>
    </row>
    <row r="3605" spans="1:4" ht="38.25">
      <c r="A3605" s="625">
        <v>34546</v>
      </c>
      <c r="B3605" s="626" t="s">
        <v>7290</v>
      </c>
      <c r="C3605" s="625" t="s">
        <v>7058</v>
      </c>
      <c r="D3605" s="627">
        <v>5.58</v>
      </c>
    </row>
    <row r="3606" spans="1:4" ht="38.25">
      <c r="A3606" s="625">
        <v>34547</v>
      </c>
      <c r="B3606" s="626" t="s">
        <v>3332</v>
      </c>
      <c r="C3606" s="625" t="s">
        <v>7065</v>
      </c>
      <c r="D3606" s="627">
        <v>2.92</v>
      </c>
    </row>
    <row r="3607" spans="1:4" ht="38.25">
      <c r="A3607" s="625">
        <v>34548</v>
      </c>
      <c r="B3607" s="626" t="s">
        <v>3333</v>
      </c>
      <c r="C3607" s="625" t="s">
        <v>7065</v>
      </c>
      <c r="D3607" s="627">
        <v>2.85</v>
      </c>
    </row>
    <row r="3608" spans="1:4">
      <c r="A3608" s="625">
        <v>34549</v>
      </c>
      <c r="B3608" s="626" t="s">
        <v>3334</v>
      </c>
      <c r="C3608" s="625" t="s">
        <v>7059</v>
      </c>
      <c r="D3608" s="627">
        <v>191.96</v>
      </c>
    </row>
    <row r="3609" spans="1:4" ht="38.25">
      <c r="A3609" s="625">
        <v>34550</v>
      </c>
      <c r="B3609" s="626" t="s">
        <v>3335</v>
      </c>
      <c r="C3609" s="625" t="s">
        <v>7065</v>
      </c>
      <c r="D3609" s="627">
        <v>1.01</v>
      </c>
    </row>
    <row r="3610" spans="1:4">
      <c r="A3610" s="625">
        <v>34551</v>
      </c>
      <c r="B3610" s="626" t="s">
        <v>3336</v>
      </c>
      <c r="C3610" s="625" t="s">
        <v>7064</v>
      </c>
      <c r="D3610" s="627">
        <v>8.66</v>
      </c>
    </row>
    <row r="3611" spans="1:4" ht="25.5">
      <c r="A3611" s="625">
        <v>34555</v>
      </c>
      <c r="B3611" s="626" t="s">
        <v>12660</v>
      </c>
      <c r="C3611" s="625" t="s">
        <v>7061</v>
      </c>
      <c r="D3611" s="627">
        <v>2.69</v>
      </c>
    </row>
    <row r="3612" spans="1:4" ht="25.5">
      <c r="A3612" s="625">
        <v>34556</v>
      </c>
      <c r="B3612" s="626" t="s">
        <v>3337</v>
      </c>
      <c r="C3612" s="625" t="s">
        <v>7061</v>
      </c>
      <c r="D3612" s="627">
        <v>2.63</v>
      </c>
    </row>
    <row r="3613" spans="1:4" ht="38.25">
      <c r="A3613" s="625">
        <v>34557</v>
      </c>
      <c r="B3613" s="626" t="s">
        <v>3338</v>
      </c>
      <c r="C3613" s="625" t="s">
        <v>7065</v>
      </c>
      <c r="D3613" s="627">
        <v>1.79</v>
      </c>
    </row>
    <row r="3614" spans="1:4" ht="38.25">
      <c r="A3614" s="625">
        <v>34558</v>
      </c>
      <c r="B3614" s="626" t="s">
        <v>3339</v>
      </c>
      <c r="C3614" s="625" t="s">
        <v>7065</v>
      </c>
      <c r="D3614" s="627">
        <v>1.91</v>
      </c>
    </row>
    <row r="3615" spans="1:4">
      <c r="A3615" s="625">
        <v>34562</v>
      </c>
      <c r="B3615" s="626" t="s">
        <v>3340</v>
      </c>
      <c r="C3615" s="625" t="s">
        <v>7058</v>
      </c>
      <c r="D3615" s="627">
        <v>7.44</v>
      </c>
    </row>
    <row r="3616" spans="1:4" ht="25.5">
      <c r="A3616" s="625">
        <v>34564</v>
      </c>
      <c r="B3616" s="626" t="s">
        <v>3341</v>
      </c>
      <c r="C3616" s="625" t="s">
        <v>7061</v>
      </c>
      <c r="D3616" s="627">
        <v>3.28</v>
      </c>
    </row>
    <row r="3617" spans="1:4" ht="25.5">
      <c r="A3617" s="625">
        <v>34565</v>
      </c>
      <c r="B3617" s="626" t="s">
        <v>3342</v>
      </c>
      <c r="C3617" s="625" t="s">
        <v>7061</v>
      </c>
      <c r="D3617" s="627">
        <v>3.79</v>
      </c>
    </row>
    <row r="3618" spans="1:4" ht="25.5">
      <c r="A3618" s="625">
        <v>34566</v>
      </c>
      <c r="B3618" s="626" t="s">
        <v>3343</v>
      </c>
      <c r="C3618" s="625" t="s">
        <v>7061</v>
      </c>
      <c r="D3618" s="627">
        <v>2.0499999999999998</v>
      </c>
    </row>
    <row r="3619" spans="1:4" ht="25.5">
      <c r="A3619" s="625">
        <v>34567</v>
      </c>
      <c r="B3619" s="626" t="s">
        <v>3344</v>
      </c>
      <c r="C3619" s="625" t="s">
        <v>7061</v>
      </c>
      <c r="D3619" s="627">
        <v>2.2999999999999998</v>
      </c>
    </row>
    <row r="3620" spans="1:4" ht="25.5">
      <c r="A3620" s="625">
        <v>34568</v>
      </c>
      <c r="B3620" s="626" t="s">
        <v>3345</v>
      </c>
      <c r="C3620" s="625" t="s">
        <v>7061</v>
      </c>
      <c r="D3620" s="627">
        <v>3.01</v>
      </c>
    </row>
    <row r="3621" spans="1:4" ht="25.5">
      <c r="A3621" s="625">
        <v>34569</v>
      </c>
      <c r="B3621" s="626" t="s">
        <v>3346</v>
      </c>
      <c r="C3621" s="625" t="s">
        <v>7061</v>
      </c>
      <c r="D3621" s="627">
        <v>3.08</v>
      </c>
    </row>
    <row r="3622" spans="1:4" ht="25.5">
      <c r="A3622" s="625">
        <v>34570</v>
      </c>
      <c r="B3622" s="626" t="s">
        <v>3347</v>
      </c>
      <c r="C3622" s="625" t="s">
        <v>7061</v>
      </c>
      <c r="D3622" s="627">
        <v>3.29</v>
      </c>
    </row>
    <row r="3623" spans="1:4" ht="25.5">
      <c r="A3623" s="625">
        <v>34571</v>
      </c>
      <c r="B3623" s="626" t="s">
        <v>3348</v>
      </c>
      <c r="C3623" s="625" t="s">
        <v>7061</v>
      </c>
      <c r="D3623" s="627">
        <v>2.57</v>
      </c>
    </row>
    <row r="3624" spans="1:4" ht="25.5">
      <c r="A3624" s="625">
        <v>34573</v>
      </c>
      <c r="B3624" s="626" t="s">
        <v>3349</v>
      </c>
      <c r="C3624" s="625" t="s">
        <v>7061</v>
      </c>
      <c r="D3624" s="627">
        <v>2.71</v>
      </c>
    </row>
    <row r="3625" spans="1:4" ht="25.5">
      <c r="A3625" s="625">
        <v>34576</v>
      </c>
      <c r="B3625" s="626" t="s">
        <v>3350</v>
      </c>
      <c r="C3625" s="625" t="s">
        <v>7061</v>
      </c>
      <c r="D3625" s="627">
        <v>3.75</v>
      </c>
    </row>
    <row r="3626" spans="1:4" ht="25.5">
      <c r="A3626" s="625">
        <v>34577</v>
      </c>
      <c r="B3626" s="626" t="s">
        <v>3351</v>
      </c>
      <c r="C3626" s="625" t="s">
        <v>7061</v>
      </c>
      <c r="D3626" s="627">
        <v>4</v>
      </c>
    </row>
    <row r="3627" spans="1:4" ht="25.5">
      <c r="A3627" s="625">
        <v>34578</v>
      </c>
      <c r="B3627" s="626" t="s">
        <v>3352</v>
      </c>
      <c r="C3627" s="625" t="s">
        <v>7061</v>
      </c>
      <c r="D3627" s="627">
        <v>4.4400000000000004</v>
      </c>
    </row>
    <row r="3628" spans="1:4" ht="25.5">
      <c r="A3628" s="625">
        <v>34579</v>
      </c>
      <c r="B3628" s="626" t="s">
        <v>3353</v>
      </c>
      <c r="C3628" s="625" t="s">
        <v>7061</v>
      </c>
      <c r="D3628" s="627">
        <v>5.68</v>
      </c>
    </row>
    <row r="3629" spans="1:4" ht="25.5">
      <c r="A3629" s="625">
        <v>34580</v>
      </c>
      <c r="B3629" s="626" t="s">
        <v>3354</v>
      </c>
      <c r="C3629" s="625" t="s">
        <v>7061</v>
      </c>
      <c r="D3629" s="627">
        <v>3.57</v>
      </c>
    </row>
    <row r="3630" spans="1:4" ht="25.5">
      <c r="A3630" s="625">
        <v>34583</v>
      </c>
      <c r="B3630" s="626" t="s">
        <v>3355</v>
      </c>
      <c r="C3630" s="625" t="s">
        <v>7066</v>
      </c>
      <c r="D3630" s="627">
        <v>52.4</v>
      </c>
    </row>
    <row r="3631" spans="1:4" ht="25.5">
      <c r="A3631" s="625">
        <v>34584</v>
      </c>
      <c r="B3631" s="626" t="s">
        <v>3356</v>
      </c>
      <c r="C3631" s="625" t="s">
        <v>7066</v>
      </c>
      <c r="D3631" s="627">
        <v>29.33</v>
      </c>
    </row>
    <row r="3632" spans="1:4" ht="25.5">
      <c r="A3632" s="625">
        <v>34585</v>
      </c>
      <c r="B3632" s="626" t="s">
        <v>3357</v>
      </c>
      <c r="C3632" s="625" t="s">
        <v>7061</v>
      </c>
      <c r="D3632" s="627">
        <v>1.48</v>
      </c>
    </row>
    <row r="3633" spans="1:4" ht="25.5">
      <c r="A3633" s="625">
        <v>34586</v>
      </c>
      <c r="B3633" s="626" t="s">
        <v>3358</v>
      </c>
      <c r="C3633" s="625" t="s">
        <v>7061</v>
      </c>
      <c r="D3633" s="627">
        <v>1.5</v>
      </c>
    </row>
    <row r="3634" spans="1:4" ht="25.5">
      <c r="A3634" s="625">
        <v>34588</v>
      </c>
      <c r="B3634" s="626" t="s">
        <v>3359</v>
      </c>
      <c r="C3634" s="625" t="s">
        <v>7061</v>
      </c>
      <c r="D3634" s="627">
        <v>1.93</v>
      </c>
    </row>
    <row r="3635" spans="1:4" ht="25.5">
      <c r="A3635" s="625">
        <v>34590</v>
      </c>
      <c r="B3635" s="626" t="s">
        <v>3360</v>
      </c>
      <c r="C3635" s="625" t="s">
        <v>7061</v>
      </c>
      <c r="D3635" s="627">
        <v>2.08</v>
      </c>
    </row>
    <row r="3636" spans="1:4" ht="25.5">
      <c r="A3636" s="625">
        <v>34591</v>
      </c>
      <c r="B3636" s="626" t="s">
        <v>3361</v>
      </c>
      <c r="C3636" s="625" t="s">
        <v>7061</v>
      </c>
      <c r="D3636" s="627">
        <v>2.6</v>
      </c>
    </row>
    <row r="3637" spans="1:4" ht="25.5">
      <c r="A3637" s="625">
        <v>34592</v>
      </c>
      <c r="B3637" s="626" t="s">
        <v>12661</v>
      </c>
      <c r="C3637" s="625" t="s">
        <v>7061</v>
      </c>
      <c r="D3637" s="627">
        <v>1.83</v>
      </c>
    </row>
    <row r="3638" spans="1:4" ht="25.5">
      <c r="A3638" s="625">
        <v>34599</v>
      </c>
      <c r="B3638" s="626" t="s">
        <v>12662</v>
      </c>
      <c r="C3638" s="625" t="s">
        <v>7061</v>
      </c>
      <c r="D3638" s="627">
        <v>1.92</v>
      </c>
    </row>
    <row r="3639" spans="1:4" ht="25.5">
      <c r="A3639" s="625">
        <v>34600</v>
      </c>
      <c r="B3639" s="626" t="s">
        <v>3362</v>
      </c>
      <c r="C3639" s="625" t="s">
        <v>7066</v>
      </c>
      <c r="D3639" s="627">
        <v>73.650000000000006</v>
      </c>
    </row>
    <row r="3640" spans="1:4" ht="25.5">
      <c r="A3640" s="625">
        <v>34602</v>
      </c>
      <c r="B3640" s="626" t="s">
        <v>3363</v>
      </c>
      <c r="C3640" s="625" t="s">
        <v>7065</v>
      </c>
      <c r="D3640" s="627">
        <v>2.4</v>
      </c>
    </row>
    <row r="3641" spans="1:4" ht="25.5">
      <c r="A3641" s="625">
        <v>34603</v>
      </c>
      <c r="B3641" s="626" t="s">
        <v>3364</v>
      </c>
      <c r="C3641" s="625" t="s">
        <v>7065</v>
      </c>
      <c r="D3641" s="627">
        <v>11.55</v>
      </c>
    </row>
    <row r="3642" spans="1:4" ht="25.5">
      <c r="A3642" s="625">
        <v>34606</v>
      </c>
      <c r="B3642" s="626" t="s">
        <v>6269</v>
      </c>
      <c r="C3642" s="625" t="s">
        <v>7061</v>
      </c>
      <c r="D3642" s="627">
        <v>67.86</v>
      </c>
    </row>
    <row r="3643" spans="1:4" ht="25.5">
      <c r="A3643" s="625">
        <v>34607</v>
      </c>
      <c r="B3643" s="626" t="s">
        <v>3365</v>
      </c>
      <c r="C3643" s="625" t="s">
        <v>7065</v>
      </c>
      <c r="D3643" s="627">
        <v>5.15</v>
      </c>
    </row>
    <row r="3644" spans="1:4" ht="25.5">
      <c r="A3644" s="625">
        <v>34609</v>
      </c>
      <c r="B3644" s="626" t="s">
        <v>3366</v>
      </c>
      <c r="C3644" s="625" t="s">
        <v>7065</v>
      </c>
      <c r="D3644" s="627">
        <v>7.73</v>
      </c>
    </row>
    <row r="3645" spans="1:4" ht="51">
      <c r="A3645" s="625">
        <v>34612</v>
      </c>
      <c r="B3645" s="626" t="s">
        <v>3367</v>
      </c>
      <c r="C3645" s="625" t="s">
        <v>7061</v>
      </c>
      <c r="D3645" s="627">
        <v>580.35</v>
      </c>
    </row>
    <row r="3646" spans="1:4" ht="38.25">
      <c r="A3646" s="625">
        <v>34614</v>
      </c>
      <c r="B3646" s="626" t="s">
        <v>3368</v>
      </c>
      <c r="C3646" s="625" t="s">
        <v>7061</v>
      </c>
      <c r="D3646" s="627">
        <v>681.76</v>
      </c>
    </row>
    <row r="3647" spans="1:4">
      <c r="A3647" s="625">
        <v>34616</v>
      </c>
      <c r="B3647" s="626" t="s">
        <v>3369</v>
      </c>
      <c r="C3647" s="625" t="s">
        <v>7061</v>
      </c>
      <c r="D3647" s="627">
        <v>36.380000000000003</v>
      </c>
    </row>
    <row r="3648" spans="1:4" ht="25.5">
      <c r="A3648" s="625">
        <v>34618</v>
      </c>
      <c r="B3648" s="626" t="s">
        <v>3370</v>
      </c>
      <c r="C3648" s="625" t="s">
        <v>7065</v>
      </c>
      <c r="D3648" s="627">
        <v>3.18</v>
      </c>
    </row>
    <row r="3649" spans="1:4" ht="25.5">
      <c r="A3649" s="625">
        <v>34620</v>
      </c>
      <c r="B3649" s="626" t="s">
        <v>3371</v>
      </c>
      <c r="C3649" s="625" t="s">
        <v>7065</v>
      </c>
      <c r="D3649" s="627">
        <v>15.94</v>
      </c>
    </row>
    <row r="3650" spans="1:4" ht="25.5">
      <c r="A3650" s="625">
        <v>34621</v>
      </c>
      <c r="B3650" s="626" t="s">
        <v>3372</v>
      </c>
      <c r="C3650" s="625" t="s">
        <v>7065</v>
      </c>
      <c r="D3650" s="627">
        <v>7.39</v>
      </c>
    </row>
    <row r="3651" spans="1:4" ht="25.5">
      <c r="A3651" s="625">
        <v>34622</v>
      </c>
      <c r="B3651" s="626" t="s">
        <v>3373</v>
      </c>
      <c r="C3651" s="625" t="s">
        <v>7065</v>
      </c>
      <c r="D3651" s="627">
        <v>10.48</v>
      </c>
    </row>
    <row r="3652" spans="1:4">
      <c r="A3652" s="625">
        <v>34623</v>
      </c>
      <c r="B3652" s="626" t="s">
        <v>3374</v>
      </c>
      <c r="C3652" s="625" t="s">
        <v>7061</v>
      </c>
      <c r="D3652" s="627">
        <v>35.82</v>
      </c>
    </row>
    <row r="3653" spans="1:4" ht="25.5">
      <c r="A3653" s="625">
        <v>34624</v>
      </c>
      <c r="B3653" s="626" t="s">
        <v>3375</v>
      </c>
      <c r="C3653" s="625" t="s">
        <v>7065</v>
      </c>
      <c r="D3653" s="627">
        <v>4.07</v>
      </c>
    </row>
    <row r="3654" spans="1:4" ht="25.5">
      <c r="A3654" s="625">
        <v>34626</v>
      </c>
      <c r="B3654" s="626" t="s">
        <v>3376</v>
      </c>
      <c r="C3654" s="625" t="s">
        <v>7065</v>
      </c>
      <c r="D3654" s="627">
        <v>21.92</v>
      </c>
    </row>
    <row r="3655" spans="1:4" ht="25.5">
      <c r="A3655" s="625">
        <v>34627</v>
      </c>
      <c r="B3655" s="626" t="s">
        <v>3377</v>
      </c>
      <c r="C3655" s="625" t="s">
        <v>7065</v>
      </c>
      <c r="D3655" s="627">
        <v>9.44</v>
      </c>
    </row>
    <row r="3656" spans="1:4">
      <c r="A3656" s="625">
        <v>34628</v>
      </c>
      <c r="B3656" s="626" t="s">
        <v>3378</v>
      </c>
      <c r="C3656" s="625" t="s">
        <v>7061</v>
      </c>
      <c r="D3656" s="627">
        <v>51.31</v>
      </c>
    </row>
    <row r="3657" spans="1:4" ht="25.5">
      <c r="A3657" s="625">
        <v>34629</v>
      </c>
      <c r="B3657" s="626" t="s">
        <v>3379</v>
      </c>
      <c r="C3657" s="625" t="s">
        <v>7065</v>
      </c>
      <c r="D3657" s="627">
        <v>13.82</v>
      </c>
    </row>
    <row r="3658" spans="1:4" ht="63.75">
      <c r="A3658" s="625">
        <v>34630</v>
      </c>
      <c r="B3658" s="626" t="s">
        <v>3380</v>
      </c>
      <c r="C3658" s="625" t="s">
        <v>7061</v>
      </c>
      <c r="D3658" s="627">
        <v>749.37</v>
      </c>
    </row>
    <row r="3659" spans="1:4" ht="51">
      <c r="A3659" s="625">
        <v>34633</v>
      </c>
      <c r="B3659" s="626" t="s">
        <v>3381</v>
      </c>
      <c r="C3659" s="625" t="s">
        <v>7061</v>
      </c>
      <c r="D3659" s="627">
        <v>822.62</v>
      </c>
    </row>
    <row r="3660" spans="1:4" ht="51">
      <c r="A3660" s="625">
        <v>34635</v>
      </c>
      <c r="B3660" s="626" t="s">
        <v>3382</v>
      </c>
      <c r="C3660" s="625" t="s">
        <v>7061</v>
      </c>
      <c r="D3660" s="627">
        <v>746.3</v>
      </c>
    </row>
    <row r="3661" spans="1:4" ht="25.5">
      <c r="A3661" s="625">
        <v>34636</v>
      </c>
      <c r="B3661" s="626" t="s">
        <v>3383</v>
      </c>
      <c r="C3661" s="625" t="s">
        <v>7061</v>
      </c>
      <c r="D3661" s="627">
        <v>274.12</v>
      </c>
    </row>
    <row r="3662" spans="1:4" ht="25.5">
      <c r="A3662" s="625">
        <v>34637</v>
      </c>
      <c r="B3662" s="626" t="s">
        <v>3384</v>
      </c>
      <c r="C3662" s="625" t="s">
        <v>7061</v>
      </c>
      <c r="D3662" s="627">
        <v>157.38</v>
      </c>
    </row>
    <row r="3663" spans="1:4" ht="25.5">
      <c r="A3663" s="625">
        <v>34638</v>
      </c>
      <c r="B3663" s="626" t="s">
        <v>3385</v>
      </c>
      <c r="C3663" s="625" t="s">
        <v>7061</v>
      </c>
      <c r="D3663" s="627">
        <v>269.89</v>
      </c>
    </row>
    <row r="3664" spans="1:4" ht="25.5">
      <c r="A3664" s="625">
        <v>34639</v>
      </c>
      <c r="B3664" s="626" t="s">
        <v>3386</v>
      </c>
      <c r="C3664" s="625" t="s">
        <v>7061</v>
      </c>
      <c r="D3664" s="627">
        <v>556.73</v>
      </c>
    </row>
    <row r="3665" spans="1:4" ht="25.5">
      <c r="A3665" s="625">
        <v>34640</v>
      </c>
      <c r="B3665" s="626" t="s">
        <v>3387</v>
      </c>
      <c r="C3665" s="625" t="s">
        <v>7061</v>
      </c>
      <c r="D3665" s="627">
        <v>625.35</v>
      </c>
    </row>
    <row r="3666" spans="1:4" ht="38.25">
      <c r="A3666" s="625">
        <v>34641</v>
      </c>
      <c r="B3666" s="626" t="s">
        <v>3388</v>
      </c>
      <c r="C3666" s="625" t="s">
        <v>7061</v>
      </c>
      <c r="D3666" s="627">
        <v>55.04</v>
      </c>
    </row>
    <row r="3667" spans="1:4" ht="38.25">
      <c r="A3667" s="625">
        <v>34643</v>
      </c>
      <c r="B3667" s="626" t="s">
        <v>3389</v>
      </c>
      <c r="C3667" s="625" t="s">
        <v>7061</v>
      </c>
      <c r="D3667" s="627">
        <v>10.42</v>
      </c>
    </row>
    <row r="3668" spans="1:4" ht="25.5">
      <c r="A3668" s="625">
        <v>34647</v>
      </c>
      <c r="B3668" s="626" t="s">
        <v>3390</v>
      </c>
      <c r="C3668" s="625" t="s">
        <v>7061</v>
      </c>
      <c r="D3668" s="627">
        <v>1.96</v>
      </c>
    </row>
    <row r="3669" spans="1:4" ht="25.5">
      <c r="A3669" s="625">
        <v>34649</v>
      </c>
      <c r="B3669" s="626" t="s">
        <v>3391</v>
      </c>
      <c r="C3669" s="625" t="s">
        <v>7061</v>
      </c>
      <c r="D3669" s="627">
        <v>2.02</v>
      </c>
    </row>
    <row r="3670" spans="1:4" ht="25.5">
      <c r="A3670" s="625">
        <v>34652</v>
      </c>
      <c r="B3670" s="626" t="s">
        <v>3392</v>
      </c>
      <c r="C3670" s="625" t="s">
        <v>7061</v>
      </c>
      <c r="D3670" s="627">
        <v>2.75</v>
      </c>
    </row>
    <row r="3671" spans="1:4" ht="25.5">
      <c r="A3671" s="625">
        <v>34653</v>
      </c>
      <c r="B3671" s="626" t="s">
        <v>3393</v>
      </c>
      <c r="C3671" s="625" t="s">
        <v>7061</v>
      </c>
      <c r="D3671" s="627">
        <v>6.34</v>
      </c>
    </row>
    <row r="3672" spans="1:4" ht="25.5">
      <c r="A3672" s="625">
        <v>34655</v>
      </c>
      <c r="B3672" s="626" t="s">
        <v>3394</v>
      </c>
      <c r="C3672" s="625" t="s">
        <v>7061</v>
      </c>
      <c r="D3672" s="627">
        <v>2.66</v>
      </c>
    </row>
    <row r="3673" spans="1:4" ht="25.5">
      <c r="A3673" s="625">
        <v>34659</v>
      </c>
      <c r="B3673" s="626" t="s">
        <v>3395</v>
      </c>
      <c r="C3673" s="625" t="s">
        <v>7066</v>
      </c>
      <c r="D3673" s="627">
        <v>23.93</v>
      </c>
    </row>
    <row r="3674" spans="1:4" ht="25.5">
      <c r="A3674" s="625">
        <v>34660</v>
      </c>
      <c r="B3674" s="626" t="s">
        <v>3396</v>
      </c>
      <c r="C3674" s="625" t="s">
        <v>7066</v>
      </c>
      <c r="D3674" s="627">
        <v>33.64</v>
      </c>
    </row>
    <row r="3675" spans="1:4" ht="25.5">
      <c r="A3675" s="625">
        <v>34661</v>
      </c>
      <c r="B3675" s="626" t="s">
        <v>3397</v>
      </c>
      <c r="C3675" s="625" t="s">
        <v>7066</v>
      </c>
      <c r="D3675" s="627">
        <v>48.32</v>
      </c>
    </row>
    <row r="3676" spans="1:4" ht="25.5">
      <c r="A3676" s="625">
        <v>34664</v>
      </c>
      <c r="B3676" s="626" t="s">
        <v>3398</v>
      </c>
      <c r="C3676" s="625" t="s">
        <v>7066</v>
      </c>
      <c r="D3676" s="627">
        <v>27.45</v>
      </c>
    </row>
    <row r="3677" spans="1:4" ht="25.5">
      <c r="A3677" s="625">
        <v>34665</v>
      </c>
      <c r="B3677" s="626" t="s">
        <v>3399</v>
      </c>
      <c r="C3677" s="625" t="s">
        <v>7066</v>
      </c>
      <c r="D3677" s="627">
        <v>34.08</v>
      </c>
    </row>
    <row r="3678" spans="1:4" ht="25.5">
      <c r="A3678" s="625">
        <v>34666</v>
      </c>
      <c r="B3678" s="626" t="s">
        <v>3400</v>
      </c>
      <c r="C3678" s="625" t="s">
        <v>7066</v>
      </c>
      <c r="D3678" s="627">
        <v>51.48</v>
      </c>
    </row>
    <row r="3679" spans="1:4" ht="25.5">
      <c r="A3679" s="625">
        <v>34667</v>
      </c>
      <c r="B3679" s="626" t="s">
        <v>3401</v>
      </c>
      <c r="C3679" s="625" t="s">
        <v>7066</v>
      </c>
      <c r="D3679" s="627">
        <v>17.5</v>
      </c>
    </row>
    <row r="3680" spans="1:4" ht="25.5">
      <c r="A3680" s="625">
        <v>34668</v>
      </c>
      <c r="B3680" s="626" t="s">
        <v>3402</v>
      </c>
      <c r="C3680" s="625" t="s">
        <v>7066</v>
      </c>
      <c r="D3680" s="627">
        <v>22.86</v>
      </c>
    </row>
    <row r="3681" spans="1:4" ht="25.5">
      <c r="A3681" s="625">
        <v>34669</v>
      </c>
      <c r="B3681" s="626" t="s">
        <v>3403</v>
      </c>
      <c r="C3681" s="625" t="s">
        <v>7066</v>
      </c>
      <c r="D3681" s="627">
        <v>18.87</v>
      </c>
    </row>
    <row r="3682" spans="1:4" ht="25.5">
      <c r="A3682" s="625">
        <v>34670</v>
      </c>
      <c r="B3682" s="626" t="s">
        <v>3404</v>
      </c>
      <c r="C3682" s="625" t="s">
        <v>7066</v>
      </c>
      <c r="D3682" s="627">
        <v>23.08</v>
      </c>
    </row>
    <row r="3683" spans="1:4" ht="25.5">
      <c r="A3683" s="625">
        <v>34671</v>
      </c>
      <c r="B3683" s="626" t="s">
        <v>3405</v>
      </c>
      <c r="C3683" s="625" t="s">
        <v>7066</v>
      </c>
      <c r="D3683" s="627">
        <v>19.27</v>
      </c>
    </row>
    <row r="3684" spans="1:4" ht="25.5">
      <c r="A3684" s="625">
        <v>34672</v>
      </c>
      <c r="B3684" s="626" t="s">
        <v>3406</v>
      </c>
      <c r="C3684" s="625" t="s">
        <v>7066</v>
      </c>
      <c r="D3684" s="627">
        <v>20.32</v>
      </c>
    </row>
    <row r="3685" spans="1:4" ht="25.5">
      <c r="A3685" s="625">
        <v>34673</v>
      </c>
      <c r="B3685" s="626" t="s">
        <v>3407</v>
      </c>
      <c r="C3685" s="625" t="s">
        <v>7066</v>
      </c>
      <c r="D3685" s="627">
        <v>24.79</v>
      </c>
    </row>
    <row r="3686" spans="1:4" ht="25.5">
      <c r="A3686" s="625">
        <v>34674</v>
      </c>
      <c r="B3686" s="626" t="s">
        <v>3408</v>
      </c>
      <c r="C3686" s="625" t="s">
        <v>7066</v>
      </c>
      <c r="D3686" s="627">
        <v>32.96</v>
      </c>
    </row>
    <row r="3687" spans="1:4" ht="25.5">
      <c r="A3687" s="625">
        <v>34675</v>
      </c>
      <c r="B3687" s="626" t="s">
        <v>3409</v>
      </c>
      <c r="C3687" s="625" t="s">
        <v>7066</v>
      </c>
      <c r="D3687" s="627">
        <v>40.19</v>
      </c>
    </row>
    <row r="3688" spans="1:4">
      <c r="A3688" s="625">
        <v>34676</v>
      </c>
      <c r="B3688" s="626" t="s">
        <v>3410</v>
      </c>
      <c r="C3688" s="625" t="s">
        <v>7066</v>
      </c>
      <c r="D3688" s="627">
        <v>11.57</v>
      </c>
    </row>
    <row r="3689" spans="1:4">
      <c r="A3689" s="625">
        <v>34677</v>
      </c>
      <c r="B3689" s="626" t="s">
        <v>3411</v>
      </c>
      <c r="C3689" s="625" t="s">
        <v>7066</v>
      </c>
      <c r="D3689" s="627">
        <v>15.55</v>
      </c>
    </row>
    <row r="3690" spans="1:4" ht="25.5">
      <c r="A3690" s="625">
        <v>34680</v>
      </c>
      <c r="B3690" s="626" t="s">
        <v>3412</v>
      </c>
      <c r="C3690" s="625" t="s">
        <v>7065</v>
      </c>
      <c r="D3690" s="627">
        <v>22.08</v>
      </c>
    </row>
    <row r="3691" spans="1:4" ht="38.25">
      <c r="A3691" s="625">
        <v>34682</v>
      </c>
      <c r="B3691" s="626" t="s">
        <v>7291</v>
      </c>
      <c r="C3691" s="625" t="s">
        <v>7066</v>
      </c>
      <c r="D3691" s="627">
        <v>71.78</v>
      </c>
    </row>
    <row r="3692" spans="1:4" ht="38.25">
      <c r="A3692" s="625">
        <v>34683</v>
      </c>
      <c r="B3692" s="626" t="s">
        <v>7292</v>
      </c>
      <c r="C3692" s="625" t="s">
        <v>7066</v>
      </c>
      <c r="D3692" s="627">
        <v>93.86</v>
      </c>
    </row>
    <row r="3693" spans="1:4" ht="38.25">
      <c r="A3693" s="625">
        <v>34684</v>
      </c>
      <c r="B3693" s="626" t="s">
        <v>7293</v>
      </c>
      <c r="C3693" s="625" t="s">
        <v>7066</v>
      </c>
      <c r="D3693" s="627">
        <v>150.19</v>
      </c>
    </row>
    <row r="3694" spans="1:4" ht="25.5">
      <c r="A3694" s="625">
        <v>34686</v>
      </c>
      <c r="B3694" s="626" t="s">
        <v>3413</v>
      </c>
      <c r="C3694" s="625" t="s">
        <v>7061</v>
      </c>
      <c r="D3694" s="627">
        <v>9.41</v>
      </c>
    </row>
    <row r="3695" spans="1:4">
      <c r="A3695" s="625">
        <v>34688</v>
      </c>
      <c r="B3695" s="626" t="s">
        <v>3414</v>
      </c>
      <c r="C3695" s="625" t="s">
        <v>7061</v>
      </c>
      <c r="D3695" s="627">
        <v>11.5</v>
      </c>
    </row>
    <row r="3696" spans="1:4" ht="25.5">
      <c r="A3696" s="625">
        <v>34689</v>
      </c>
      <c r="B3696" s="626" t="s">
        <v>6270</v>
      </c>
      <c r="C3696" s="625" t="s">
        <v>7061</v>
      </c>
      <c r="D3696" s="627">
        <v>21.6</v>
      </c>
    </row>
    <row r="3697" spans="1:4">
      <c r="A3697" s="625">
        <v>34692</v>
      </c>
      <c r="B3697" s="626" t="s">
        <v>3415</v>
      </c>
      <c r="C3697" s="625" t="s">
        <v>7061</v>
      </c>
      <c r="D3697" s="628">
        <v>1513.08</v>
      </c>
    </row>
    <row r="3698" spans="1:4">
      <c r="A3698" s="625">
        <v>34695</v>
      </c>
      <c r="B3698" s="626" t="s">
        <v>3416</v>
      </c>
      <c r="C3698" s="625" t="s">
        <v>7061</v>
      </c>
      <c r="D3698" s="627">
        <v>630.45000000000005</v>
      </c>
    </row>
    <row r="3699" spans="1:4" ht="25.5">
      <c r="A3699" s="625">
        <v>34703</v>
      </c>
      <c r="B3699" s="626" t="s">
        <v>3417</v>
      </c>
      <c r="C3699" s="625" t="s">
        <v>7061</v>
      </c>
      <c r="D3699" s="628">
        <v>2521.81</v>
      </c>
    </row>
    <row r="3700" spans="1:4" ht="25.5">
      <c r="A3700" s="625">
        <v>34705</v>
      </c>
      <c r="B3700" s="626" t="s">
        <v>3418</v>
      </c>
      <c r="C3700" s="625" t="s">
        <v>7061</v>
      </c>
      <c r="D3700" s="627">
        <v>566.97</v>
      </c>
    </row>
    <row r="3701" spans="1:4" ht="25.5">
      <c r="A3701" s="625">
        <v>34706</v>
      </c>
      <c r="B3701" s="626" t="s">
        <v>3419</v>
      </c>
      <c r="C3701" s="625" t="s">
        <v>7061</v>
      </c>
      <c r="D3701" s="628">
        <v>1503.21</v>
      </c>
    </row>
    <row r="3702" spans="1:4" ht="25.5">
      <c r="A3702" s="625">
        <v>34707</v>
      </c>
      <c r="B3702" s="626" t="s">
        <v>3420</v>
      </c>
      <c r="C3702" s="625" t="s">
        <v>7061</v>
      </c>
      <c r="D3702" s="628">
        <v>1050.5999999999999</v>
      </c>
    </row>
    <row r="3703" spans="1:4" ht="25.5">
      <c r="A3703" s="625">
        <v>34709</v>
      </c>
      <c r="B3703" s="626" t="s">
        <v>3421</v>
      </c>
      <c r="C3703" s="625" t="s">
        <v>7061</v>
      </c>
      <c r="D3703" s="627">
        <v>44.57</v>
      </c>
    </row>
    <row r="3704" spans="1:4" ht="25.5">
      <c r="A3704" s="625">
        <v>34711</v>
      </c>
      <c r="B3704" s="626" t="s">
        <v>3422</v>
      </c>
      <c r="C3704" s="625" t="s">
        <v>7061</v>
      </c>
      <c r="D3704" s="627">
        <v>877.15</v>
      </c>
    </row>
    <row r="3705" spans="1:4" ht="25.5">
      <c r="A3705" s="625">
        <v>34712</v>
      </c>
      <c r="B3705" s="626" t="s">
        <v>3423</v>
      </c>
      <c r="C3705" s="625" t="s">
        <v>7061</v>
      </c>
      <c r="D3705" s="627">
        <v>668.82</v>
      </c>
    </row>
    <row r="3706" spans="1:4" ht="38.25">
      <c r="A3706" s="625">
        <v>34713</v>
      </c>
      <c r="B3706" s="626" t="s">
        <v>3424</v>
      </c>
      <c r="C3706" s="625" t="s">
        <v>7066</v>
      </c>
      <c r="D3706" s="627">
        <v>237.89</v>
      </c>
    </row>
    <row r="3707" spans="1:4">
      <c r="A3707" s="625">
        <v>34714</v>
      </c>
      <c r="B3707" s="626" t="s">
        <v>3425</v>
      </c>
      <c r="C3707" s="625" t="s">
        <v>7061</v>
      </c>
      <c r="D3707" s="627">
        <v>53.23</v>
      </c>
    </row>
    <row r="3708" spans="1:4" ht="25.5">
      <c r="A3708" s="625">
        <v>34721</v>
      </c>
      <c r="B3708" s="626" t="s">
        <v>3426</v>
      </c>
      <c r="C3708" s="625" t="s">
        <v>7066</v>
      </c>
      <c r="D3708" s="628">
        <v>1152.01</v>
      </c>
    </row>
    <row r="3709" spans="1:4" ht="25.5">
      <c r="A3709" s="625">
        <v>34723</v>
      </c>
      <c r="B3709" s="626" t="s">
        <v>3427</v>
      </c>
      <c r="C3709" s="625" t="s">
        <v>7066</v>
      </c>
      <c r="D3709" s="627">
        <v>924</v>
      </c>
    </row>
    <row r="3710" spans="1:4" ht="38.25">
      <c r="A3710" s="625">
        <v>34729</v>
      </c>
      <c r="B3710" s="626" t="s">
        <v>3428</v>
      </c>
      <c r="C3710" s="625" t="s">
        <v>7061</v>
      </c>
      <c r="D3710" s="627">
        <v>826.37</v>
      </c>
    </row>
    <row r="3711" spans="1:4" ht="38.25">
      <c r="A3711" s="625">
        <v>34734</v>
      </c>
      <c r="B3711" s="626" t="s">
        <v>3429</v>
      </c>
      <c r="C3711" s="625" t="s">
        <v>7061</v>
      </c>
      <c r="D3711" s="628">
        <v>1279.49</v>
      </c>
    </row>
    <row r="3712" spans="1:4" ht="38.25">
      <c r="A3712" s="625">
        <v>34738</v>
      </c>
      <c r="B3712" s="626" t="s">
        <v>3430</v>
      </c>
      <c r="C3712" s="625" t="s">
        <v>7061</v>
      </c>
      <c r="D3712" s="628">
        <v>2989.29</v>
      </c>
    </row>
    <row r="3713" spans="1:4">
      <c r="A3713" s="625">
        <v>34740</v>
      </c>
      <c r="B3713" s="626" t="s">
        <v>3431</v>
      </c>
      <c r="C3713" s="625" t="s">
        <v>7058</v>
      </c>
      <c r="D3713" s="627">
        <v>4.1500000000000004</v>
      </c>
    </row>
    <row r="3714" spans="1:4" ht="25.5">
      <c r="A3714" s="625">
        <v>34741</v>
      </c>
      <c r="B3714" s="626" t="s">
        <v>3432</v>
      </c>
      <c r="C3714" s="625" t="s">
        <v>7066</v>
      </c>
      <c r="D3714" s="627">
        <v>25.16</v>
      </c>
    </row>
    <row r="3715" spans="1:4">
      <c r="A3715" s="625">
        <v>34742</v>
      </c>
      <c r="B3715" s="626" t="s">
        <v>3433</v>
      </c>
      <c r="C3715" s="625" t="s">
        <v>7058</v>
      </c>
      <c r="D3715" s="627">
        <v>4.1500000000000004</v>
      </c>
    </row>
    <row r="3716" spans="1:4" ht="25.5">
      <c r="A3716" s="625">
        <v>34743</v>
      </c>
      <c r="B3716" s="626" t="s">
        <v>3434</v>
      </c>
      <c r="C3716" s="625" t="s">
        <v>7066</v>
      </c>
      <c r="D3716" s="627">
        <v>41.47</v>
      </c>
    </row>
    <row r="3717" spans="1:4" ht="25.5">
      <c r="A3717" s="625">
        <v>34744</v>
      </c>
      <c r="B3717" s="626" t="s">
        <v>3435</v>
      </c>
      <c r="C3717" s="625" t="s">
        <v>7066</v>
      </c>
      <c r="D3717" s="627">
        <v>37.200000000000003</v>
      </c>
    </row>
    <row r="3718" spans="1:4" ht="25.5">
      <c r="A3718" s="625">
        <v>34745</v>
      </c>
      <c r="B3718" s="626" t="s">
        <v>3436</v>
      </c>
      <c r="C3718" s="625" t="s">
        <v>7066</v>
      </c>
      <c r="D3718" s="627">
        <v>52.71</v>
      </c>
    </row>
    <row r="3719" spans="1:4" ht="25.5">
      <c r="A3719" s="625">
        <v>34746</v>
      </c>
      <c r="B3719" s="626" t="s">
        <v>3437</v>
      </c>
      <c r="C3719" s="625" t="s">
        <v>7066</v>
      </c>
      <c r="D3719" s="627">
        <v>13.57</v>
      </c>
    </row>
    <row r="3720" spans="1:4" ht="38.25">
      <c r="A3720" s="625">
        <v>34747</v>
      </c>
      <c r="B3720" s="626" t="s">
        <v>3438</v>
      </c>
      <c r="C3720" s="625" t="s">
        <v>7065</v>
      </c>
      <c r="D3720" s="627">
        <v>45.81</v>
      </c>
    </row>
    <row r="3721" spans="1:4" ht="51">
      <c r="A3721" s="625">
        <v>34752</v>
      </c>
      <c r="B3721" s="626" t="s">
        <v>3439</v>
      </c>
      <c r="C3721" s="625" t="s">
        <v>7066</v>
      </c>
      <c r="D3721" s="627">
        <v>374.15</v>
      </c>
    </row>
    <row r="3722" spans="1:4">
      <c r="A3722" s="625">
        <v>34753</v>
      </c>
      <c r="B3722" s="626" t="s">
        <v>3440</v>
      </c>
      <c r="C3722" s="625" t="s">
        <v>7058</v>
      </c>
      <c r="D3722" s="627">
        <v>0.46</v>
      </c>
    </row>
    <row r="3723" spans="1:4" ht="38.25">
      <c r="A3723" s="625">
        <v>34754</v>
      </c>
      <c r="B3723" s="626" t="s">
        <v>3441</v>
      </c>
      <c r="C3723" s="625" t="s">
        <v>7066</v>
      </c>
      <c r="D3723" s="627">
        <v>335.46</v>
      </c>
    </row>
    <row r="3724" spans="1:4">
      <c r="A3724" s="625">
        <v>34760</v>
      </c>
      <c r="B3724" s="626" t="s">
        <v>3442</v>
      </c>
      <c r="C3724" s="625" t="s">
        <v>7064</v>
      </c>
      <c r="D3724" s="627">
        <v>75.02</v>
      </c>
    </row>
    <row r="3725" spans="1:4">
      <c r="A3725" s="625">
        <v>34761</v>
      </c>
      <c r="B3725" s="626" t="s">
        <v>3443</v>
      </c>
      <c r="C3725" s="625" t="s">
        <v>7064</v>
      </c>
      <c r="D3725" s="627">
        <v>11.42</v>
      </c>
    </row>
    <row r="3726" spans="1:4" ht="25.5">
      <c r="A3726" s="625">
        <v>34763</v>
      </c>
      <c r="B3726" s="626" t="s">
        <v>12663</v>
      </c>
      <c r="C3726" s="625" t="s">
        <v>7061</v>
      </c>
      <c r="D3726" s="627">
        <v>1.07</v>
      </c>
    </row>
    <row r="3727" spans="1:4" ht="25.5">
      <c r="A3727" s="625">
        <v>34764</v>
      </c>
      <c r="B3727" s="626" t="s">
        <v>12664</v>
      </c>
      <c r="C3727" s="625" t="s">
        <v>7061</v>
      </c>
      <c r="D3727" s="627">
        <v>1</v>
      </c>
    </row>
    <row r="3728" spans="1:4" ht="25.5">
      <c r="A3728" s="625">
        <v>34769</v>
      </c>
      <c r="B3728" s="626" t="s">
        <v>12665</v>
      </c>
      <c r="C3728" s="625" t="s">
        <v>7061</v>
      </c>
      <c r="D3728" s="627">
        <v>1.84</v>
      </c>
    </row>
    <row r="3729" spans="1:4" ht="51">
      <c r="A3729" s="625">
        <v>34770</v>
      </c>
      <c r="B3729" s="626" t="s">
        <v>3444</v>
      </c>
      <c r="C3729" s="625" t="s">
        <v>7086</v>
      </c>
      <c r="D3729" s="627">
        <v>224.7</v>
      </c>
    </row>
    <row r="3730" spans="1:4" ht="25.5">
      <c r="A3730" s="625">
        <v>34771</v>
      </c>
      <c r="B3730" s="626" t="s">
        <v>12666</v>
      </c>
      <c r="C3730" s="625" t="s">
        <v>7061</v>
      </c>
      <c r="D3730" s="627">
        <v>1.63</v>
      </c>
    </row>
    <row r="3731" spans="1:4" ht="25.5">
      <c r="A3731" s="625">
        <v>34773</v>
      </c>
      <c r="B3731" s="626" t="s">
        <v>12667</v>
      </c>
      <c r="C3731" s="625" t="s">
        <v>7061</v>
      </c>
      <c r="D3731" s="627">
        <v>1.59</v>
      </c>
    </row>
    <row r="3732" spans="1:4" ht="25.5">
      <c r="A3732" s="625">
        <v>34774</v>
      </c>
      <c r="B3732" s="626" t="s">
        <v>12668</v>
      </c>
      <c r="C3732" s="625" t="s">
        <v>7061</v>
      </c>
      <c r="D3732" s="627">
        <v>1.42</v>
      </c>
    </row>
    <row r="3733" spans="1:4">
      <c r="A3733" s="625">
        <v>34777</v>
      </c>
      <c r="B3733" s="626" t="s">
        <v>3445</v>
      </c>
      <c r="C3733" s="625" t="s">
        <v>7061</v>
      </c>
      <c r="D3733" s="627">
        <v>1.59</v>
      </c>
    </row>
    <row r="3734" spans="1:4">
      <c r="A3734" s="625">
        <v>34779</v>
      </c>
      <c r="B3734" s="626" t="s">
        <v>3446</v>
      </c>
      <c r="C3734" s="625" t="s">
        <v>7064</v>
      </c>
      <c r="D3734" s="627">
        <v>79.39</v>
      </c>
    </row>
    <row r="3735" spans="1:4">
      <c r="A3735" s="625">
        <v>34780</v>
      </c>
      <c r="B3735" s="626" t="s">
        <v>3447</v>
      </c>
      <c r="C3735" s="625" t="s">
        <v>7064</v>
      </c>
      <c r="D3735" s="627">
        <v>100.3</v>
      </c>
    </row>
    <row r="3736" spans="1:4" ht="25.5">
      <c r="A3736" s="625">
        <v>34781</v>
      </c>
      <c r="B3736" s="626" t="s">
        <v>3448</v>
      </c>
      <c r="C3736" s="625" t="s">
        <v>7061</v>
      </c>
      <c r="D3736" s="627">
        <v>1.1499999999999999</v>
      </c>
    </row>
    <row r="3737" spans="1:4">
      <c r="A3737" s="625">
        <v>34782</v>
      </c>
      <c r="B3737" s="626" t="s">
        <v>3449</v>
      </c>
      <c r="C3737" s="625" t="s">
        <v>7064</v>
      </c>
      <c r="D3737" s="627">
        <v>131.32</v>
      </c>
    </row>
    <row r="3738" spans="1:4">
      <c r="A3738" s="625">
        <v>34783</v>
      </c>
      <c r="B3738" s="626" t="s">
        <v>3450</v>
      </c>
      <c r="C3738" s="625" t="s">
        <v>7064</v>
      </c>
      <c r="D3738" s="627">
        <v>91.66</v>
      </c>
    </row>
    <row r="3739" spans="1:4" ht="25.5">
      <c r="A3739" s="625">
        <v>34784</v>
      </c>
      <c r="B3739" s="626" t="s">
        <v>3451</v>
      </c>
      <c r="C3739" s="625" t="s">
        <v>7061</v>
      </c>
      <c r="D3739" s="627">
        <v>1.01</v>
      </c>
    </row>
    <row r="3740" spans="1:4">
      <c r="A3740" s="625">
        <v>34785</v>
      </c>
      <c r="B3740" s="626" t="s">
        <v>3452</v>
      </c>
      <c r="C3740" s="625" t="s">
        <v>7064</v>
      </c>
      <c r="D3740" s="627">
        <v>79.37</v>
      </c>
    </row>
    <row r="3741" spans="1:4" ht="25.5">
      <c r="A3741" s="625">
        <v>34787</v>
      </c>
      <c r="B3741" s="626" t="s">
        <v>3453</v>
      </c>
      <c r="C3741" s="625" t="s">
        <v>7061</v>
      </c>
      <c r="D3741" s="627">
        <v>0.92</v>
      </c>
    </row>
    <row r="3742" spans="1:4" ht="25.5">
      <c r="A3742" s="625">
        <v>34788</v>
      </c>
      <c r="B3742" s="626" t="s">
        <v>3454</v>
      </c>
      <c r="C3742" s="625" t="s">
        <v>7061</v>
      </c>
      <c r="D3742" s="627">
        <v>0.92</v>
      </c>
    </row>
    <row r="3743" spans="1:4">
      <c r="A3743" s="625">
        <v>34794</v>
      </c>
      <c r="B3743" s="626" t="s">
        <v>3455</v>
      </c>
      <c r="C3743" s="625" t="s">
        <v>7064</v>
      </c>
      <c r="D3743" s="627">
        <v>12.66</v>
      </c>
    </row>
    <row r="3744" spans="1:4" ht="25.5">
      <c r="A3744" s="625">
        <v>34795</v>
      </c>
      <c r="B3744" s="626" t="s">
        <v>3456</v>
      </c>
      <c r="C3744" s="625" t="s">
        <v>7066</v>
      </c>
      <c r="D3744" s="627">
        <v>186.6</v>
      </c>
    </row>
    <row r="3745" spans="1:4" ht="25.5">
      <c r="A3745" s="625">
        <v>34796</v>
      </c>
      <c r="B3745" s="626" t="s">
        <v>3457</v>
      </c>
      <c r="C3745" s="625" t="s">
        <v>7065</v>
      </c>
      <c r="D3745" s="627">
        <v>8.19</v>
      </c>
    </row>
    <row r="3746" spans="1:4" ht="38.25">
      <c r="A3746" s="625">
        <v>34797</v>
      </c>
      <c r="B3746" s="626" t="s">
        <v>3458</v>
      </c>
      <c r="C3746" s="625" t="s">
        <v>7061</v>
      </c>
      <c r="D3746" s="627">
        <v>239.38</v>
      </c>
    </row>
    <row r="3747" spans="1:4" ht="51">
      <c r="A3747" s="625">
        <v>34799</v>
      </c>
      <c r="B3747" s="626" t="s">
        <v>3459</v>
      </c>
      <c r="C3747" s="625" t="s">
        <v>7061</v>
      </c>
      <c r="D3747" s="627">
        <v>938.94</v>
      </c>
    </row>
    <row r="3748" spans="1:4" ht="38.25">
      <c r="A3748" s="625">
        <v>34800</v>
      </c>
      <c r="B3748" s="626" t="s">
        <v>3460</v>
      </c>
      <c r="C3748" s="625" t="s">
        <v>7059</v>
      </c>
      <c r="D3748" s="627">
        <v>282.08999999999997</v>
      </c>
    </row>
    <row r="3749" spans="1:4" ht="51">
      <c r="A3749" s="625">
        <v>34801</v>
      </c>
      <c r="B3749" s="626" t="s">
        <v>3461</v>
      </c>
      <c r="C3749" s="625" t="s">
        <v>7061</v>
      </c>
      <c r="D3749" s="627">
        <v>761.38</v>
      </c>
    </row>
    <row r="3750" spans="1:4" ht="38.25">
      <c r="A3750" s="625">
        <v>34802</v>
      </c>
      <c r="B3750" s="626" t="s">
        <v>3462</v>
      </c>
      <c r="C3750" s="625" t="s">
        <v>7061</v>
      </c>
      <c r="D3750" s="627">
        <v>880.03</v>
      </c>
    </row>
    <row r="3751" spans="1:4" ht="51">
      <c r="A3751" s="625">
        <v>34803</v>
      </c>
      <c r="B3751" s="626" t="s">
        <v>3463</v>
      </c>
      <c r="C3751" s="625" t="s">
        <v>7061</v>
      </c>
      <c r="D3751" s="627">
        <v>382.56</v>
      </c>
    </row>
    <row r="3752" spans="1:4" ht="63.75">
      <c r="A3752" s="625">
        <v>34804</v>
      </c>
      <c r="B3752" s="626" t="s">
        <v>3464</v>
      </c>
      <c r="C3752" s="625" t="s">
        <v>7066</v>
      </c>
      <c r="D3752" s="627">
        <v>34.06</v>
      </c>
    </row>
    <row r="3753" spans="1:4" ht="51">
      <c r="A3753" s="625">
        <v>34805</v>
      </c>
      <c r="B3753" s="626" t="s">
        <v>3465</v>
      </c>
      <c r="C3753" s="625" t="s">
        <v>7066</v>
      </c>
      <c r="D3753" s="627">
        <v>316.37</v>
      </c>
    </row>
    <row r="3754" spans="1:4" ht="38.25">
      <c r="A3754" s="625">
        <v>34872</v>
      </c>
      <c r="B3754" s="626" t="s">
        <v>3466</v>
      </c>
      <c r="C3754" s="625" t="s">
        <v>7059</v>
      </c>
      <c r="D3754" s="627">
        <v>335.78</v>
      </c>
    </row>
    <row r="3755" spans="1:4" ht="38.25">
      <c r="A3755" s="625">
        <v>35272</v>
      </c>
      <c r="B3755" s="626" t="s">
        <v>3467</v>
      </c>
      <c r="C3755" s="625" t="s">
        <v>7065</v>
      </c>
      <c r="D3755" s="627">
        <v>17.7</v>
      </c>
    </row>
    <row r="3756" spans="1:4" ht="38.25">
      <c r="A3756" s="625">
        <v>35273</v>
      </c>
      <c r="B3756" s="626" t="s">
        <v>3468</v>
      </c>
      <c r="C3756" s="625" t="s">
        <v>7065</v>
      </c>
      <c r="D3756" s="627">
        <v>27.34</v>
      </c>
    </row>
    <row r="3757" spans="1:4" ht="38.25">
      <c r="A3757" s="625">
        <v>35274</v>
      </c>
      <c r="B3757" s="626" t="s">
        <v>3469</v>
      </c>
      <c r="C3757" s="625" t="s">
        <v>7065</v>
      </c>
      <c r="D3757" s="627">
        <v>19.02</v>
      </c>
    </row>
    <row r="3758" spans="1:4" ht="38.25">
      <c r="A3758" s="625">
        <v>35275</v>
      </c>
      <c r="B3758" s="626" t="s">
        <v>3470</v>
      </c>
      <c r="C3758" s="625" t="s">
        <v>7065</v>
      </c>
      <c r="D3758" s="627">
        <v>40.619999999999997</v>
      </c>
    </row>
    <row r="3759" spans="1:4" ht="38.25">
      <c r="A3759" s="625">
        <v>35276</v>
      </c>
      <c r="B3759" s="626" t="s">
        <v>3471</v>
      </c>
      <c r="C3759" s="625" t="s">
        <v>7065</v>
      </c>
      <c r="D3759" s="627">
        <v>66.42</v>
      </c>
    </row>
    <row r="3760" spans="1:4" ht="51">
      <c r="A3760" s="625">
        <v>35277</v>
      </c>
      <c r="B3760" s="626" t="s">
        <v>3472</v>
      </c>
      <c r="C3760" s="625" t="s">
        <v>7061</v>
      </c>
      <c r="D3760" s="627">
        <v>321.88</v>
      </c>
    </row>
    <row r="3761" spans="1:4">
      <c r="A3761" s="625">
        <v>35691</v>
      </c>
      <c r="B3761" s="626" t="s">
        <v>3473</v>
      </c>
      <c r="C3761" s="625" t="s">
        <v>7060</v>
      </c>
      <c r="D3761" s="627">
        <v>12.28</v>
      </c>
    </row>
    <row r="3762" spans="1:4">
      <c r="A3762" s="625">
        <v>35692</v>
      </c>
      <c r="B3762" s="626" t="s">
        <v>3474</v>
      </c>
      <c r="C3762" s="625" t="s">
        <v>7060</v>
      </c>
      <c r="D3762" s="627">
        <v>44.21</v>
      </c>
    </row>
    <row r="3763" spans="1:4">
      <c r="A3763" s="625">
        <v>35693</v>
      </c>
      <c r="B3763" s="626" t="s">
        <v>3475</v>
      </c>
      <c r="C3763" s="625" t="s">
        <v>7060</v>
      </c>
      <c r="D3763" s="627">
        <v>8.25</v>
      </c>
    </row>
    <row r="3764" spans="1:4" ht="25.5">
      <c r="A3764" s="625">
        <v>36080</v>
      </c>
      <c r="B3764" s="626" t="s">
        <v>3476</v>
      </c>
      <c r="C3764" s="625" t="s">
        <v>7061</v>
      </c>
      <c r="D3764" s="627">
        <v>84.7</v>
      </c>
    </row>
    <row r="3765" spans="1:4" ht="25.5">
      <c r="A3765" s="625">
        <v>36081</v>
      </c>
      <c r="B3765" s="626" t="s">
        <v>3477</v>
      </c>
      <c r="C3765" s="625" t="s">
        <v>7061</v>
      </c>
      <c r="D3765" s="627">
        <v>207.92</v>
      </c>
    </row>
    <row r="3766" spans="1:4" ht="25.5">
      <c r="A3766" s="625">
        <v>36084</v>
      </c>
      <c r="B3766" s="626" t="s">
        <v>3478</v>
      </c>
      <c r="C3766" s="625" t="s">
        <v>7065</v>
      </c>
      <c r="D3766" s="627">
        <v>10.18</v>
      </c>
    </row>
    <row r="3767" spans="1:4" ht="38.25">
      <c r="A3767" s="625">
        <v>36141</v>
      </c>
      <c r="B3767" s="626" t="s">
        <v>3479</v>
      </c>
      <c r="C3767" s="625" t="s">
        <v>7061</v>
      </c>
      <c r="D3767" s="627">
        <v>29.7</v>
      </c>
    </row>
    <row r="3768" spans="1:4" ht="25.5">
      <c r="A3768" s="625">
        <v>36142</v>
      </c>
      <c r="B3768" s="626" t="s">
        <v>3480</v>
      </c>
      <c r="C3768" s="625" t="s">
        <v>7061</v>
      </c>
      <c r="D3768" s="627">
        <v>1.65</v>
      </c>
    </row>
    <row r="3769" spans="1:4" ht="38.25">
      <c r="A3769" s="625">
        <v>36143</v>
      </c>
      <c r="B3769" s="626" t="s">
        <v>3481</v>
      </c>
      <c r="C3769" s="625" t="s">
        <v>7061</v>
      </c>
      <c r="D3769" s="627">
        <v>22.55</v>
      </c>
    </row>
    <row r="3770" spans="1:4" ht="25.5">
      <c r="A3770" s="625">
        <v>36144</v>
      </c>
      <c r="B3770" s="626" t="s">
        <v>3482</v>
      </c>
      <c r="C3770" s="625" t="s">
        <v>7061</v>
      </c>
      <c r="D3770" s="627">
        <v>1.23</v>
      </c>
    </row>
    <row r="3771" spans="1:4">
      <c r="A3771" s="625">
        <v>36145</v>
      </c>
      <c r="B3771" s="626" t="s">
        <v>3483</v>
      </c>
      <c r="C3771" s="625" t="s">
        <v>7133</v>
      </c>
      <c r="D3771" s="627">
        <v>31.68</v>
      </c>
    </row>
    <row r="3772" spans="1:4">
      <c r="A3772" s="625">
        <v>36146</v>
      </c>
      <c r="B3772" s="626" t="s">
        <v>3484</v>
      </c>
      <c r="C3772" s="625" t="s">
        <v>7061</v>
      </c>
      <c r="D3772" s="627">
        <v>187</v>
      </c>
    </row>
    <row r="3773" spans="1:4" ht="38.25">
      <c r="A3773" s="625">
        <v>36147</v>
      </c>
      <c r="B3773" s="626" t="s">
        <v>3485</v>
      </c>
      <c r="C3773" s="625" t="s">
        <v>7133</v>
      </c>
      <c r="D3773" s="627">
        <v>284.64</v>
      </c>
    </row>
    <row r="3774" spans="1:4" ht="38.25">
      <c r="A3774" s="625">
        <v>36148</v>
      </c>
      <c r="B3774" s="626" t="s">
        <v>3486</v>
      </c>
      <c r="C3774" s="625" t="s">
        <v>7061</v>
      </c>
      <c r="D3774" s="627">
        <v>52.8</v>
      </c>
    </row>
    <row r="3775" spans="1:4" ht="38.25">
      <c r="A3775" s="625">
        <v>36149</v>
      </c>
      <c r="B3775" s="626" t="s">
        <v>3487</v>
      </c>
      <c r="C3775" s="625" t="s">
        <v>7061</v>
      </c>
      <c r="D3775" s="627">
        <v>129.25</v>
      </c>
    </row>
    <row r="3776" spans="1:4" ht="25.5">
      <c r="A3776" s="625">
        <v>36150</v>
      </c>
      <c r="B3776" s="626" t="s">
        <v>3488</v>
      </c>
      <c r="C3776" s="625" t="s">
        <v>7061</v>
      </c>
      <c r="D3776" s="627">
        <v>32.67</v>
      </c>
    </row>
    <row r="3777" spans="1:4">
      <c r="A3777" s="625">
        <v>36151</v>
      </c>
      <c r="B3777" s="626" t="s">
        <v>3489</v>
      </c>
      <c r="C3777" s="625" t="s">
        <v>7061</v>
      </c>
      <c r="D3777" s="627">
        <v>22</v>
      </c>
    </row>
    <row r="3778" spans="1:4" ht="38.25">
      <c r="A3778" s="625">
        <v>36152</v>
      </c>
      <c r="B3778" s="626" t="s">
        <v>3490</v>
      </c>
      <c r="C3778" s="625" t="s">
        <v>7061</v>
      </c>
      <c r="D3778" s="627">
        <v>4.29</v>
      </c>
    </row>
    <row r="3779" spans="1:4" ht="38.25">
      <c r="A3779" s="625">
        <v>36153</v>
      </c>
      <c r="B3779" s="626" t="s">
        <v>3491</v>
      </c>
      <c r="C3779" s="625" t="s">
        <v>7061</v>
      </c>
      <c r="D3779" s="627">
        <v>147.12</v>
      </c>
    </row>
    <row r="3780" spans="1:4" ht="63.75">
      <c r="A3780" s="625">
        <v>36154</v>
      </c>
      <c r="B3780" s="626" t="s">
        <v>3492</v>
      </c>
      <c r="C3780" s="625" t="s">
        <v>7066</v>
      </c>
      <c r="D3780" s="627">
        <v>53.21</v>
      </c>
    </row>
    <row r="3781" spans="1:4" ht="76.5">
      <c r="A3781" s="625">
        <v>36155</v>
      </c>
      <c r="B3781" s="626" t="s">
        <v>3493</v>
      </c>
      <c r="C3781" s="625" t="s">
        <v>7066</v>
      </c>
      <c r="D3781" s="627">
        <v>40.049999999999997</v>
      </c>
    </row>
    <row r="3782" spans="1:4" ht="63.75">
      <c r="A3782" s="625">
        <v>36156</v>
      </c>
      <c r="B3782" s="626" t="s">
        <v>6389</v>
      </c>
      <c r="C3782" s="625" t="s">
        <v>7066</v>
      </c>
      <c r="D3782" s="627">
        <v>45.21</v>
      </c>
    </row>
    <row r="3783" spans="1:4" ht="51">
      <c r="A3783" s="625">
        <v>36169</v>
      </c>
      <c r="B3783" s="626" t="s">
        <v>3494</v>
      </c>
      <c r="C3783" s="625" t="s">
        <v>7066</v>
      </c>
      <c r="D3783" s="627">
        <v>43.82</v>
      </c>
    </row>
    <row r="3784" spans="1:4" ht="51">
      <c r="A3784" s="625">
        <v>36170</v>
      </c>
      <c r="B3784" s="626" t="s">
        <v>3495</v>
      </c>
      <c r="C3784" s="625" t="s">
        <v>7066</v>
      </c>
      <c r="D3784" s="627">
        <v>42.9</v>
      </c>
    </row>
    <row r="3785" spans="1:4" ht="51">
      <c r="A3785" s="625">
        <v>36172</v>
      </c>
      <c r="B3785" s="626" t="s">
        <v>3496</v>
      </c>
      <c r="C3785" s="625" t="s">
        <v>7066</v>
      </c>
      <c r="D3785" s="627">
        <v>38.26</v>
      </c>
    </row>
    <row r="3786" spans="1:4" ht="51">
      <c r="A3786" s="625">
        <v>36174</v>
      </c>
      <c r="B3786" s="626" t="s">
        <v>3497</v>
      </c>
      <c r="C3786" s="625" t="s">
        <v>7066</v>
      </c>
      <c r="D3786" s="627">
        <v>50.23</v>
      </c>
    </row>
    <row r="3787" spans="1:4" ht="25.5">
      <c r="A3787" s="625">
        <v>36178</v>
      </c>
      <c r="B3787" s="626" t="s">
        <v>6390</v>
      </c>
      <c r="C3787" s="625" t="s">
        <v>7061</v>
      </c>
      <c r="D3787" s="627">
        <v>8.11</v>
      </c>
    </row>
    <row r="3788" spans="1:4" ht="51">
      <c r="A3788" s="625">
        <v>36191</v>
      </c>
      <c r="B3788" s="626" t="s">
        <v>412</v>
      </c>
      <c r="C3788" s="625" t="s">
        <v>7061</v>
      </c>
      <c r="D3788" s="627">
        <v>3</v>
      </c>
    </row>
    <row r="3789" spans="1:4" ht="76.5">
      <c r="A3789" s="625">
        <v>36196</v>
      </c>
      <c r="B3789" s="626" t="s">
        <v>3498</v>
      </c>
      <c r="C3789" s="625" t="s">
        <v>7066</v>
      </c>
      <c r="D3789" s="627">
        <v>45.21</v>
      </c>
    </row>
    <row r="3790" spans="1:4" ht="25.5">
      <c r="A3790" s="625">
        <v>36204</v>
      </c>
      <c r="B3790" s="626" t="s">
        <v>3499</v>
      </c>
      <c r="C3790" s="625" t="s">
        <v>7061</v>
      </c>
      <c r="D3790" s="627">
        <v>175.58</v>
      </c>
    </row>
    <row r="3791" spans="1:4" ht="25.5">
      <c r="A3791" s="625">
        <v>36205</v>
      </c>
      <c r="B3791" s="626" t="s">
        <v>3500</v>
      </c>
      <c r="C3791" s="625" t="s">
        <v>7061</v>
      </c>
      <c r="D3791" s="627">
        <v>195</v>
      </c>
    </row>
    <row r="3792" spans="1:4" ht="25.5">
      <c r="A3792" s="625">
        <v>36206</v>
      </c>
      <c r="B3792" s="626" t="s">
        <v>3501</v>
      </c>
      <c r="C3792" s="625" t="s">
        <v>7061</v>
      </c>
      <c r="D3792" s="627">
        <v>217.83</v>
      </c>
    </row>
    <row r="3793" spans="1:4" ht="25.5">
      <c r="A3793" s="625">
        <v>36207</v>
      </c>
      <c r="B3793" s="626" t="s">
        <v>3502</v>
      </c>
      <c r="C3793" s="625" t="s">
        <v>7061</v>
      </c>
      <c r="D3793" s="627">
        <v>398.81</v>
      </c>
    </row>
    <row r="3794" spans="1:4" ht="25.5">
      <c r="A3794" s="625">
        <v>36209</v>
      </c>
      <c r="B3794" s="626" t="s">
        <v>3503</v>
      </c>
      <c r="C3794" s="625" t="s">
        <v>7061</v>
      </c>
      <c r="D3794" s="627">
        <v>457.69</v>
      </c>
    </row>
    <row r="3795" spans="1:4" ht="38.25">
      <c r="A3795" s="625">
        <v>36210</v>
      </c>
      <c r="B3795" s="626" t="s">
        <v>3504</v>
      </c>
      <c r="C3795" s="625" t="s">
        <v>7061</v>
      </c>
      <c r="D3795" s="627">
        <v>495.21</v>
      </c>
    </row>
    <row r="3796" spans="1:4" ht="25.5">
      <c r="A3796" s="625">
        <v>36211</v>
      </c>
      <c r="B3796" s="626" t="s">
        <v>3505</v>
      </c>
      <c r="C3796" s="625" t="s">
        <v>7061</v>
      </c>
      <c r="D3796" s="627">
        <v>459.19</v>
      </c>
    </row>
    <row r="3797" spans="1:4" ht="25.5">
      <c r="A3797" s="625">
        <v>36212</v>
      </c>
      <c r="B3797" s="626" t="s">
        <v>3506</v>
      </c>
      <c r="C3797" s="625" t="s">
        <v>7061</v>
      </c>
      <c r="D3797" s="627">
        <v>488.21</v>
      </c>
    </row>
    <row r="3798" spans="1:4" ht="25.5">
      <c r="A3798" s="625">
        <v>36214</v>
      </c>
      <c r="B3798" s="626" t="s">
        <v>3507</v>
      </c>
      <c r="C3798" s="625" t="s">
        <v>7061</v>
      </c>
      <c r="D3798" s="627">
        <v>290.12</v>
      </c>
    </row>
    <row r="3799" spans="1:4" ht="25.5">
      <c r="A3799" s="625">
        <v>36215</v>
      </c>
      <c r="B3799" s="626" t="s">
        <v>3508</v>
      </c>
      <c r="C3799" s="625" t="s">
        <v>7061</v>
      </c>
      <c r="D3799" s="627">
        <v>900.38</v>
      </c>
    </row>
    <row r="3800" spans="1:4" ht="25.5">
      <c r="A3800" s="625">
        <v>36218</v>
      </c>
      <c r="B3800" s="626" t="s">
        <v>3509</v>
      </c>
      <c r="C3800" s="625" t="s">
        <v>7061</v>
      </c>
      <c r="D3800" s="627">
        <v>68.290000000000006</v>
      </c>
    </row>
    <row r="3801" spans="1:4" ht="25.5">
      <c r="A3801" s="625">
        <v>36220</v>
      </c>
      <c r="B3801" s="626" t="s">
        <v>3510</v>
      </c>
      <c r="C3801" s="625" t="s">
        <v>7061</v>
      </c>
      <c r="D3801" s="627">
        <v>78.3</v>
      </c>
    </row>
    <row r="3802" spans="1:4" ht="25.5">
      <c r="A3802" s="625">
        <v>36223</v>
      </c>
      <c r="B3802" s="626" t="s">
        <v>3511</v>
      </c>
      <c r="C3802" s="625" t="s">
        <v>7061</v>
      </c>
      <c r="D3802" s="627">
        <v>88.69</v>
      </c>
    </row>
    <row r="3803" spans="1:4" ht="38.25">
      <c r="A3803" s="625">
        <v>36225</v>
      </c>
      <c r="B3803" s="626" t="s">
        <v>3512</v>
      </c>
      <c r="C3803" s="625" t="s">
        <v>7066</v>
      </c>
      <c r="D3803" s="627">
        <v>17.87</v>
      </c>
    </row>
    <row r="3804" spans="1:4" ht="38.25">
      <c r="A3804" s="625">
        <v>36230</v>
      </c>
      <c r="B3804" s="626" t="s">
        <v>3513</v>
      </c>
      <c r="C3804" s="625" t="s">
        <v>7066</v>
      </c>
      <c r="D3804" s="627">
        <v>13.13</v>
      </c>
    </row>
    <row r="3805" spans="1:4" ht="38.25">
      <c r="A3805" s="625">
        <v>36238</v>
      </c>
      <c r="B3805" s="626" t="s">
        <v>3514</v>
      </c>
      <c r="C3805" s="625" t="s">
        <v>7066</v>
      </c>
      <c r="D3805" s="627">
        <v>12.83</v>
      </c>
    </row>
    <row r="3806" spans="1:4" ht="38.25">
      <c r="A3806" s="625">
        <v>36246</v>
      </c>
      <c r="B3806" s="626" t="s">
        <v>6391</v>
      </c>
      <c r="C3806" s="625" t="s">
        <v>7065</v>
      </c>
      <c r="D3806" s="627">
        <v>2.15</v>
      </c>
    </row>
    <row r="3807" spans="1:4" ht="25.5">
      <c r="A3807" s="625">
        <v>36250</v>
      </c>
      <c r="B3807" s="626" t="s">
        <v>3515</v>
      </c>
      <c r="C3807" s="625" t="s">
        <v>7065</v>
      </c>
      <c r="D3807" s="627">
        <v>2.44</v>
      </c>
    </row>
    <row r="3808" spans="1:4" ht="25.5">
      <c r="A3808" s="625">
        <v>36274</v>
      </c>
      <c r="B3808" s="626" t="s">
        <v>7294</v>
      </c>
      <c r="C3808" s="625" t="s">
        <v>7065</v>
      </c>
      <c r="D3808" s="627">
        <v>4.45</v>
      </c>
    </row>
    <row r="3809" spans="1:4" ht="25.5">
      <c r="A3809" s="625">
        <v>36278</v>
      </c>
      <c r="B3809" s="626" t="s">
        <v>7295</v>
      </c>
      <c r="C3809" s="625" t="s">
        <v>7065</v>
      </c>
      <c r="D3809" s="627">
        <v>6.03</v>
      </c>
    </row>
    <row r="3810" spans="1:4" ht="25.5">
      <c r="A3810" s="625">
        <v>36298</v>
      </c>
      <c r="B3810" s="626" t="s">
        <v>7296</v>
      </c>
      <c r="C3810" s="625" t="s">
        <v>7061</v>
      </c>
      <c r="D3810" s="627">
        <v>2.12</v>
      </c>
    </row>
    <row r="3811" spans="1:4" ht="25.5">
      <c r="A3811" s="625">
        <v>36313</v>
      </c>
      <c r="B3811" s="626" t="s">
        <v>7297</v>
      </c>
      <c r="C3811" s="625" t="s">
        <v>7061</v>
      </c>
      <c r="D3811" s="627">
        <v>18.77</v>
      </c>
    </row>
    <row r="3812" spans="1:4" ht="25.5">
      <c r="A3812" s="625">
        <v>36316</v>
      </c>
      <c r="B3812" s="626" t="s">
        <v>7298</v>
      </c>
      <c r="C3812" s="625" t="s">
        <v>7061</v>
      </c>
      <c r="D3812" s="627">
        <v>22.76</v>
      </c>
    </row>
    <row r="3813" spans="1:4" ht="25.5">
      <c r="A3813" s="625">
        <v>36320</v>
      </c>
      <c r="B3813" s="626" t="s">
        <v>7299</v>
      </c>
      <c r="C3813" s="625" t="s">
        <v>7061</v>
      </c>
      <c r="D3813" s="627">
        <v>0.9</v>
      </c>
    </row>
    <row r="3814" spans="1:4" ht="25.5">
      <c r="A3814" s="625">
        <v>36324</v>
      </c>
      <c r="B3814" s="626" t="s">
        <v>7300</v>
      </c>
      <c r="C3814" s="625" t="s">
        <v>7061</v>
      </c>
      <c r="D3814" s="627">
        <v>1.37</v>
      </c>
    </row>
    <row r="3815" spans="1:4" ht="25.5">
      <c r="A3815" s="625">
        <v>36327</v>
      </c>
      <c r="B3815" s="626" t="s">
        <v>7301</v>
      </c>
      <c r="C3815" s="625" t="s">
        <v>7061</v>
      </c>
      <c r="D3815" s="627">
        <v>1.22</v>
      </c>
    </row>
    <row r="3816" spans="1:4" ht="25.5">
      <c r="A3816" s="625">
        <v>36331</v>
      </c>
      <c r="B3816" s="626" t="s">
        <v>7302</v>
      </c>
      <c r="C3816" s="625" t="s">
        <v>7061</v>
      </c>
      <c r="D3816" s="627">
        <v>0.94</v>
      </c>
    </row>
    <row r="3817" spans="1:4" ht="25.5">
      <c r="A3817" s="625">
        <v>36346</v>
      </c>
      <c r="B3817" s="626" t="s">
        <v>7303</v>
      </c>
      <c r="C3817" s="625" t="s">
        <v>7061</v>
      </c>
      <c r="D3817" s="627">
        <v>1.62</v>
      </c>
    </row>
    <row r="3818" spans="1:4" ht="25.5">
      <c r="A3818" s="625">
        <v>36348</v>
      </c>
      <c r="B3818" s="626" t="s">
        <v>7304</v>
      </c>
      <c r="C3818" s="625" t="s">
        <v>7061</v>
      </c>
      <c r="D3818" s="627">
        <v>0.9</v>
      </c>
    </row>
    <row r="3819" spans="1:4" ht="25.5">
      <c r="A3819" s="625">
        <v>36349</v>
      </c>
      <c r="B3819" s="626" t="s">
        <v>7305</v>
      </c>
      <c r="C3819" s="625" t="s">
        <v>7061</v>
      </c>
      <c r="D3819" s="627">
        <v>1.35</v>
      </c>
    </row>
    <row r="3820" spans="1:4" ht="25.5">
      <c r="A3820" s="625">
        <v>36355</v>
      </c>
      <c r="B3820" s="626" t="s">
        <v>7306</v>
      </c>
      <c r="C3820" s="625" t="s">
        <v>7061</v>
      </c>
      <c r="D3820" s="627">
        <v>3.79</v>
      </c>
    </row>
    <row r="3821" spans="1:4" ht="25.5">
      <c r="A3821" s="625">
        <v>36356</v>
      </c>
      <c r="B3821" s="626" t="s">
        <v>7307</v>
      </c>
      <c r="C3821" s="625" t="s">
        <v>7061</v>
      </c>
      <c r="D3821" s="627">
        <v>6.37</v>
      </c>
    </row>
    <row r="3822" spans="1:4" ht="25.5">
      <c r="A3822" s="625">
        <v>36357</v>
      </c>
      <c r="B3822" s="626" t="s">
        <v>7308</v>
      </c>
      <c r="C3822" s="625" t="s">
        <v>7061</v>
      </c>
      <c r="D3822" s="627">
        <v>79.16</v>
      </c>
    </row>
    <row r="3823" spans="1:4" ht="25.5">
      <c r="A3823" s="625">
        <v>36359</v>
      </c>
      <c r="B3823" s="626" t="s">
        <v>7309</v>
      </c>
      <c r="C3823" s="625" t="s">
        <v>7061</v>
      </c>
      <c r="D3823" s="627">
        <v>1.07</v>
      </c>
    </row>
    <row r="3824" spans="1:4" ht="25.5">
      <c r="A3824" s="625">
        <v>36360</v>
      </c>
      <c r="B3824" s="626" t="s">
        <v>7310</v>
      </c>
      <c r="C3824" s="625" t="s">
        <v>7061</v>
      </c>
      <c r="D3824" s="627">
        <v>1.66</v>
      </c>
    </row>
    <row r="3825" spans="1:4" ht="25.5">
      <c r="A3825" s="625">
        <v>36362</v>
      </c>
      <c r="B3825" s="626" t="s">
        <v>7311</v>
      </c>
      <c r="C3825" s="625" t="s">
        <v>7061</v>
      </c>
      <c r="D3825" s="627">
        <v>1.43</v>
      </c>
    </row>
    <row r="3826" spans="1:4" ht="25.5">
      <c r="A3826" s="625">
        <v>36365</v>
      </c>
      <c r="B3826" s="626" t="s">
        <v>6392</v>
      </c>
      <c r="C3826" s="625" t="s">
        <v>7065</v>
      </c>
      <c r="D3826" s="627">
        <v>16.41</v>
      </c>
    </row>
    <row r="3827" spans="1:4" ht="25.5">
      <c r="A3827" s="625">
        <v>36373</v>
      </c>
      <c r="B3827" s="626" t="s">
        <v>3516</v>
      </c>
      <c r="C3827" s="625" t="s">
        <v>7065</v>
      </c>
      <c r="D3827" s="627">
        <v>20.67</v>
      </c>
    </row>
    <row r="3828" spans="1:4" ht="25.5">
      <c r="A3828" s="625">
        <v>36374</v>
      </c>
      <c r="B3828" s="626" t="s">
        <v>3517</v>
      </c>
      <c r="C3828" s="625" t="s">
        <v>7065</v>
      </c>
      <c r="D3828" s="627">
        <v>33.770000000000003</v>
      </c>
    </row>
    <row r="3829" spans="1:4" ht="25.5">
      <c r="A3829" s="625">
        <v>36375</v>
      </c>
      <c r="B3829" s="626" t="s">
        <v>3518</v>
      </c>
      <c r="C3829" s="625" t="s">
        <v>7065</v>
      </c>
      <c r="D3829" s="627">
        <v>11.68</v>
      </c>
    </row>
    <row r="3830" spans="1:4" ht="25.5">
      <c r="A3830" s="625">
        <v>36376</v>
      </c>
      <c r="B3830" s="626" t="s">
        <v>3519</v>
      </c>
      <c r="C3830" s="625" t="s">
        <v>7065</v>
      </c>
      <c r="D3830" s="627">
        <v>23.38</v>
      </c>
    </row>
    <row r="3831" spans="1:4" ht="25.5">
      <c r="A3831" s="625">
        <v>36377</v>
      </c>
      <c r="B3831" s="626" t="s">
        <v>3520</v>
      </c>
      <c r="C3831" s="625" t="s">
        <v>7065</v>
      </c>
      <c r="D3831" s="627">
        <v>39.35</v>
      </c>
    </row>
    <row r="3832" spans="1:4" ht="25.5">
      <c r="A3832" s="625">
        <v>36378</v>
      </c>
      <c r="B3832" s="626" t="s">
        <v>3521</v>
      </c>
      <c r="C3832" s="625" t="s">
        <v>7065</v>
      </c>
      <c r="D3832" s="627">
        <v>15.47</v>
      </c>
    </row>
    <row r="3833" spans="1:4" ht="25.5">
      <c r="A3833" s="625">
        <v>36379</v>
      </c>
      <c r="B3833" s="626" t="s">
        <v>3522</v>
      </c>
      <c r="C3833" s="625" t="s">
        <v>7065</v>
      </c>
      <c r="D3833" s="627">
        <v>31.13</v>
      </c>
    </row>
    <row r="3834" spans="1:4" ht="25.5">
      <c r="A3834" s="625">
        <v>36380</v>
      </c>
      <c r="B3834" s="626" t="s">
        <v>3523</v>
      </c>
      <c r="C3834" s="625" t="s">
        <v>7065</v>
      </c>
      <c r="D3834" s="627">
        <v>51.42</v>
      </c>
    </row>
    <row r="3835" spans="1:4" ht="51">
      <c r="A3835" s="625">
        <v>36396</v>
      </c>
      <c r="B3835" s="626" t="s">
        <v>3524</v>
      </c>
      <c r="C3835" s="625" t="s">
        <v>7061</v>
      </c>
      <c r="D3835" s="628">
        <v>4052.13</v>
      </c>
    </row>
    <row r="3836" spans="1:4" ht="51">
      <c r="A3836" s="625">
        <v>36397</v>
      </c>
      <c r="B3836" s="626" t="s">
        <v>3525</v>
      </c>
      <c r="C3836" s="625" t="s">
        <v>7061</v>
      </c>
      <c r="D3836" s="628">
        <v>14407.6</v>
      </c>
    </row>
    <row r="3837" spans="1:4" ht="38.25">
      <c r="A3837" s="625">
        <v>36398</v>
      </c>
      <c r="B3837" s="626" t="s">
        <v>3526</v>
      </c>
      <c r="C3837" s="625" t="s">
        <v>7061</v>
      </c>
      <c r="D3837" s="628">
        <v>17511.240000000002</v>
      </c>
    </row>
    <row r="3838" spans="1:4" ht="38.25">
      <c r="A3838" s="625">
        <v>36408</v>
      </c>
      <c r="B3838" s="626" t="s">
        <v>3527</v>
      </c>
      <c r="C3838" s="625" t="s">
        <v>7061</v>
      </c>
      <c r="D3838" s="628">
        <v>478800</v>
      </c>
    </row>
    <row r="3839" spans="1:4" ht="38.25">
      <c r="A3839" s="625">
        <v>36481</v>
      </c>
      <c r="B3839" s="626" t="s">
        <v>3528</v>
      </c>
      <c r="C3839" s="625" t="s">
        <v>7061</v>
      </c>
      <c r="D3839" s="628">
        <v>438375</v>
      </c>
    </row>
    <row r="3840" spans="1:4" ht="38.25">
      <c r="A3840" s="625">
        <v>36482</v>
      </c>
      <c r="B3840" s="626" t="s">
        <v>3529</v>
      </c>
      <c r="C3840" s="625" t="s">
        <v>7061</v>
      </c>
      <c r="D3840" s="628">
        <v>400731.95</v>
      </c>
    </row>
    <row r="3841" spans="1:4" ht="38.25">
      <c r="A3841" s="625">
        <v>36483</v>
      </c>
      <c r="B3841" s="626" t="s">
        <v>3530</v>
      </c>
      <c r="C3841" s="625" t="s">
        <v>7061</v>
      </c>
      <c r="D3841" s="628">
        <v>446250</v>
      </c>
    </row>
    <row r="3842" spans="1:4" ht="63.75">
      <c r="A3842" s="625">
        <v>36484</v>
      </c>
      <c r="B3842" s="626" t="s">
        <v>3531</v>
      </c>
      <c r="C3842" s="625" t="s">
        <v>7061</v>
      </c>
      <c r="D3842" s="628">
        <v>137983.16</v>
      </c>
    </row>
    <row r="3843" spans="1:4" ht="63.75">
      <c r="A3843" s="625">
        <v>36485</v>
      </c>
      <c r="B3843" s="626" t="s">
        <v>3532</v>
      </c>
      <c r="C3843" s="625" t="s">
        <v>7061</v>
      </c>
      <c r="D3843" s="628">
        <v>372817.95</v>
      </c>
    </row>
    <row r="3844" spans="1:4" ht="76.5">
      <c r="A3844" s="625">
        <v>36486</v>
      </c>
      <c r="B3844" s="626" t="s">
        <v>3533</v>
      </c>
      <c r="C3844" s="625" t="s">
        <v>7061</v>
      </c>
      <c r="D3844" s="628">
        <v>30135.23</v>
      </c>
    </row>
    <row r="3845" spans="1:4" ht="38.25">
      <c r="A3845" s="625">
        <v>36487</v>
      </c>
      <c r="B3845" s="626" t="s">
        <v>3534</v>
      </c>
      <c r="C3845" s="625" t="s">
        <v>7061</v>
      </c>
      <c r="D3845" s="628">
        <v>5014.78</v>
      </c>
    </row>
    <row r="3846" spans="1:4" ht="76.5">
      <c r="A3846" s="625">
        <v>36491</v>
      </c>
      <c r="B3846" s="626" t="s">
        <v>3535</v>
      </c>
      <c r="C3846" s="625" t="s">
        <v>7061</v>
      </c>
      <c r="D3846" s="628">
        <v>631875</v>
      </c>
    </row>
    <row r="3847" spans="1:4" ht="25.5">
      <c r="A3847" s="625">
        <v>36492</v>
      </c>
      <c r="B3847" s="626" t="s">
        <v>3536</v>
      </c>
      <c r="C3847" s="625" t="s">
        <v>7061</v>
      </c>
      <c r="D3847" s="628">
        <v>650718.75</v>
      </c>
    </row>
    <row r="3848" spans="1:4" ht="25.5">
      <c r="A3848" s="625">
        <v>36493</v>
      </c>
      <c r="B3848" s="626" t="s">
        <v>3537</v>
      </c>
      <c r="C3848" s="625" t="s">
        <v>7061</v>
      </c>
      <c r="D3848" s="628">
        <v>350296.87</v>
      </c>
    </row>
    <row r="3849" spans="1:4" ht="25.5">
      <c r="A3849" s="625">
        <v>36494</v>
      </c>
      <c r="B3849" s="626" t="s">
        <v>3538</v>
      </c>
      <c r="C3849" s="625" t="s">
        <v>7061</v>
      </c>
      <c r="D3849" s="628">
        <v>309187.5</v>
      </c>
    </row>
    <row r="3850" spans="1:4" ht="76.5">
      <c r="A3850" s="625">
        <v>36496</v>
      </c>
      <c r="B3850" s="626" t="s">
        <v>3539</v>
      </c>
      <c r="C3850" s="625" t="s">
        <v>7061</v>
      </c>
      <c r="D3850" s="628">
        <v>9813.7999999999993</v>
      </c>
    </row>
    <row r="3851" spans="1:4" ht="38.25">
      <c r="A3851" s="625">
        <v>36497</v>
      </c>
      <c r="B3851" s="626" t="s">
        <v>3540</v>
      </c>
      <c r="C3851" s="625" t="s">
        <v>7061</v>
      </c>
      <c r="D3851" s="628">
        <v>2880.15</v>
      </c>
    </row>
    <row r="3852" spans="1:4" ht="38.25">
      <c r="A3852" s="625">
        <v>36498</v>
      </c>
      <c r="B3852" s="626" t="s">
        <v>3541</v>
      </c>
      <c r="C3852" s="625" t="s">
        <v>7061</v>
      </c>
      <c r="D3852" s="628">
        <v>3650.17</v>
      </c>
    </row>
    <row r="3853" spans="1:4" ht="38.25">
      <c r="A3853" s="625">
        <v>36499</v>
      </c>
      <c r="B3853" s="626" t="s">
        <v>3542</v>
      </c>
      <c r="C3853" s="625" t="s">
        <v>7061</v>
      </c>
      <c r="D3853" s="628">
        <v>1971.09</v>
      </c>
    </row>
    <row r="3854" spans="1:4" ht="25.5">
      <c r="A3854" s="625">
        <v>36500</v>
      </c>
      <c r="B3854" s="626" t="s">
        <v>3543</v>
      </c>
      <c r="C3854" s="625" t="s">
        <v>7061</v>
      </c>
      <c r="D3854" s="628">
        <v>47733.07</v>
      </c>
    </row>
    <row r="3855" spans="1:4" ht="25.5">
      <c r="A3855" s="625">
        <v>36501</v>
      </c>
      <c r="B3855" s="626" t="s">
        <v>3544</v>
      </c>
      <c r="C3855" s="625" t="s">
        <v>7061</v>
      </c>
      <c r="D3855" s="628">
        <v>67546.23</v>
      </c>
    </row>
    <row r="3856" spans="1:4" ht="51">
      <c r="A3856" s="625">
        <v>36502</v>
      </c>
      <c r="B3856" s="626" t="s">
        <v>3545</v>
      </c>
      <c r="C3856" s="625" t="s">
        <v>7061</v>
      </c>
      <c r="D3856" s="628">
        <v>2059.9899999999998</v>
      </c>
    </row>
    <row r="3857" spans="1:4" ht="51">
      <c r="A3857" s="625">
        <v>36503</v>
      </c>
      <c r="B3857" s="626" t="s">
        <v>3546</v>
      </c>
      <c r="C3857" s="625" t="s">
        <v>7061</v>
      </c>
      <c r="D3857" s="628">
        <v>2540.21</v>
      </c>
    </row>
    <row r="3858" spans="1:4" ht="51">
      <c r="A3858" s="625">
        <v>36508</v>
      </c>
      <c r="B3858" s="626" t="s">
        <v>3547</v>
      </c>
      <c r="C3858" s="625" t="s">
        <v>7061</v>
      </c>
      <c r="D3858" s="628">
        <v>975961.74</v>
      </c>
    </row>
    <row r="3859" spans="1:4" ht="38.25">
      <c r="A3859" s="625">
        <v>36509</v>
      </c>
      <c r="B3859" s="626" t="s">
        <v>3548</v>
      </c>
      <c r="C3859" s="625" t="s">
        <v>7061</v>
      </c>
      <c r="D3859" s="628">
        <v>534862.35</v>
      </c>
    </row>
    <row r="3860" spans="1:4" ht="38.25">
      <c r="A3860" s="625">
        <v>36510</v>
      </c>
      <c r="B3860" s="626" t="s">
        <v>3549</v>
      </c>
      <c r="C3860" s="625" t="s">
        <v>7061</v>
      </c>
      <c r="D3860" s="628">
        <v>526758.38</v>
      </c>
    </row>
    <row r="3861" spans="1:4" ht="25.5">
      <c r="A3861" s="625">
        <v>36511</v>
      </c>
      <c r="B3861" s="626" t="s">
        <v>3550</v>
      </c>
      <c r="C3861" s="625" t="s">
        <v>7061</v>
      </c>
      <c r="D3861" s="628">
        <v>180112.13</v>
      </c>
    </row>
    <row r="3862" spans="1:4" ht="38.25">
      <c r="A3862" s="625">
        <v>36512</v>
      </c>
      <c r="B3862" s="626" t="s">
        <v>3551</v>
      </c>
      <c r="C3862" s="625" t="s">
        <v>7061</v>
      </c>
      <c r="D3862" s="628">
        <v>10300.92</v>
      </c>
    </row>
    <row r="3863" spans="1:4" ht="25.5">
      <c r="A3863" s="625">
        <v>36513</v>
      </c>
      <c r="B3863" s="626" t="s">
        <v>3552</v>
      </c>
      <c r="C3863" s="625" t="s">
        <v>7061</v>
      </c>
      <c r="D3863" s="628">
        <v>127157.93</v>
      </c>
    </row>
    <row r="3864" spans="1:4" ht="25.5">
      <c r="A3864" s="625">
        <v>36514</v>
      </c>
      <c r="B3864" s="626" t="s">
        <v>3553</v>
      </c>
      <c r="C3864" s="625" t="s">
        <v>7061</v>
      </c>
      <c r="D3864" s="628">
        <v>141869.15</v>
      </c>
    </row>
    <row r="3865" spans="1:4" ht="25.5">
      <c r="A3865" s="625">
        <v>36515</v>
      </c>
      <c r="B3865" s="626" t="s">
        <v>3554</v>
      </c>
      <c r="C3865" s="625" t="s">
        <v>7061</v>
      </c>
      <c r="D3865" s="628">
        <v>53046.720000000001</v>
      </c>
    </row>
    <row r="3866" spans="1:4" ht="38.25">
      <c r="A3866" s="625">
        <v>36516</v>
      </c>
      <c r="B3866" s="626" t="s">
        <v>3555</v>
      </c>
      <c r="C3866" s="625" t="s">
        <v>7061</v>
      </c>
      <c r="D3866" s="628">
        <v>69700.92</v>
      </c>
    </row>
    <row r="3867" spans="1:4" ht="38.25">
      <c r="A3867" s="625">
        <v>36517</v>
      </c>
      <c r="B3867" s="626" t="s">
        <v>6271</v>
      </c>
      <c r="C3867" s="625" t="s">
        <v>7061</v>
      </c>
      <c r="D3867" s="628">
        <v>213120</v>
      </c>
    </row>
    <row r="3868" spans="1:4" ht="38.25">
      <c r="A3868" s="625">
        <v>36518</v>
      </c>
      <c r="B3868" s="626" t="s">
        <v>3556</v>
      </c>
      <c r="C3868" s="625" t="s">
        <v>7061</v>
      </c>
      <c r="D3868" s="628">
        <v>378879.98</v>
      </c>
    </row>
    <row r="3869" spans="1:4" ht="38.25">
      <c r="A3869" s="625">
        <v>36519</v>
      </c>
      <c r="B3869" s="626" t="s">
        <v>72</v>
      </c>
      <c r="C3869" s="625" t="s">
        <v>7061</v>
      </c>
      <c r="D3869" s="627">
        <v>459.04</v>
      </c>
    </row>
    <row r="3870" spans="1:4" ht="38.25">
      <c r="A3870" s="625">
        <v>36520</v>
      </c>
      <c r="B3870" s="626" t="s">
        <v>3557</v>
      </c>
      <c r="C3870" s="625" t="s">
        <v>7061</v>
      </c>
      <c r="D3870" s="627">
        <v>587.39</v>
      </c>
    </row>
    <row r="3871" spans="1:4" ht="25.5">
      <c r="A3871" s="625">
        <v>36521</v>
      </c>
      <c r="B3871" s="626" t="s">
        <v>3558</v>
      </c>
      <c r="C3871" s="625" t="s">
        <v>7061</v>
      </c>
      <c r="D3871" s="627">
        <v>118.84</v>
      </c>
    </row>
    <row r="3872" spans="1:4" ht="38.25">
      <c r="A3872" s="625">
        <v>36522</v>
      </c>
      <c r="B3872" s="626" t="s">
        <v>3559</v>
      </c>
      <c r="C3872" s="625" t="s">
        <v>7061</v>
      </c>
      <c r="D3872" s="628">
        <v>36094.01</v>
      </c>
    </row>
    <row r="3873" spans="1:4" ht="38.25">
      <c r="A3873" s="625">
        <v>36523</v>
      </c>
      <c r="B3873" s="626" t="s">
        <v>3560</v>
      </c>
      <c r="C3873" s="625" t="s">
        <v>7061</v>
      </c>
      <c r="D3873" s="628">
        <v>122720.43</v>
      </c>
    </row>
    <row r="3874" spans="1:4" ht="38.25">
      <c r="A3874" s="625">
        <v>36524</v>
      </c>
      <c r="B3874" s="626" t="s">
        <v>3561</v>
      </c>
      <c r="C3874" s="625" t="s">
        <v>7061</v>
      </c>
      <c r="D3874" s="628">
        <v>71134.19</v>
      </c>
    </row>
    <row r="3875" spans="1:4" ht="38.25">
      <c r="A3875" s="625">
        <v>36525</v>
      </c>
      <c r="B3875" s="626" t="s">
        <v>3562</v>
      </c>
      <c r="C3875" s="625" t="s">
        <v>7061</v>
      </c>
      <c r="D3875" s="628">
        <v>48338.31</v>
      </c>
    </row>
    <row r="3876" spans="1:4" ht="38.25">
      <c r="A3876" s="625">
        <v>36526</v>
      </c>
      <c r="B3876" s="626" t="s">
        <v>3563</v>
      </c>
      <c r="C3876" s="625" t="s">
        <v>7061</v>
      </c>
      <c r="D3876" s="628">
        <v>57322.82</v>
      </c>
    </row>
    <row r="3877" spans="1:4" ht="38.25">
      <c r="A3877" s="625">
        <v>36527</v>
      </c>
      <c r="B3877" s="626" t="s">
        <v>3564</v>
      </c>
      <c r="C3877" s="625" t="s">
        <v>7061</v>
      </c>
      <c r="D3877" s="628">
        <v>133299.67000000001</v>
      </c>
    </row>
    <row r="3878" spans="1:4" ht="38.25">
      <c r="A3878" s="625">
        <v>36529</v>
      </c>
      <c r="B3878" s="626" t="s">
        <v>3565</v>
      </c>
      <c r="C3878" s="625" t="s">
        <v>7061</v>
      </c>
      <c r="D3878" s="628">
        <v>30102.04</v>
      </c>
    </row>
    <row r="3879" spans="1:4" ht="89.25">
      <c r="A3879" s="625">
        <v>36530</v>
      </c>
      <c r="B3879" s="626" t="s">
        <v>3566</v>
      </c>
      <c r="C3879" s="625" t="s">
        <v>7061</v>
      </c>
      <c r="D3879" s="628">
        <v>216658.53</v>
      </c>
    </row>
    <row r="3880" spans="1:4" ht="89.25">
      <c r="A3880" s="625">
        <v>36531</v>
      </c>
      <c r="B3880" s="626" t="s">
        <v>3567</v>
      </c>
      <c r="C3880" s="625" t="s">
        <v>7061</v>
      </c>
      <c r="D3880" s="628">
        <v>243597.54</v>
      </c>
    </row>
    <row r="3881" spans="1:4" ht="25.5">
      <c r="A3881" s="625">
        <v>36532</v>
      </c>
      <c r="B3881" s="626" t="s">
        <v>3568</v>
      </c>
      <c r="C3881" s="625" t="s">
        <v>7061</v>
      </c>
      <c r="D3881" s="628">
        <v>21333.02</v>
      </c>
    </row>
    <row r="3882" spans="1:4" ht="25.5">
      <c r="A3882" s="625">
        <v>36533</v>
      </c>
      <c r="B3882" s="626" t="s">
        <v>3569</v>
      </c>
      <c r="C3882" s="625" t="s">
        <v>7061</v>
      </c>
      <c r="D3882" s="628">
        <v>17614.27</v>
      </c>
    </row>
    <row r="3883" spans="1:4" ht="38.25">
      <c r="A3883" s="625">
        <v>36782</v>
      </c>
      <c r="B3883" s="626" t="s">
        <v>7312</v>
      </c>
      <c r="C3883" s="625" t="s">
        <v>3212</v>
      </c>
      <c r="D3883" s="627">
        <v>86.56</v>
      </c>
    </row>
    <row r="3884" spans="1:4" ht="25.5">
      <c r="A3884" s="625">
        <v>36785</v>
      </c>
      <c r="B3884" s="626" t="s">
        <v>3570</v>
      </c>
      <c r="C3884" s="625" t="s">
        <v>3212</v>
      </c>
      <c r="D3884" s="627">
        <v>72.52</v>
      </c>
    </row>
    <row r="3885" spans="1:4" ht="38.25">
      <c r="A3885" s="625">
        <v>36786</v>
      </c>
      <c r="B3885" s="626" t="s">
        <v>7313</v>
      </c>
      <c r="C3885" s="625" t="s">
        <v>3212</v>
      </c>
      <c r="D3885" s="627">
        <v>83.45</v>
      </c>
    </row>
    <row r="3886" spans="1:4" ht="38.25">
      <c r="A3886" s="625">
        <v>36788</v>
      </c>
      <c r="B3886" s="626" t="s">
        <v>3571</v>
      </c>
      <c r="C3886" s="625" t="s">
        <v>7061</v>
      </c>
      <c r="D3886" s="627">
        <v>1.95</v>
      </c>
    </row>
    <row r="3887" spans="1:4" ht="38.25">
      <c r="A3887" s="625">
        <v>36789</v>
      </c>
      <c r="B3887" s="626" t="s">
        <v>3572</v>
      </c>
      <c r="C3887" s="625" t="s">
        <v>7061</v>
      </c>
      <c r="D3887" s="627">
        <v>2.94</v>
      </c>
    </row>
    <row r="3888" spans="1:4" ht="25.5">
      <c r="A3888" s="625">
        <v>36790</v>
      </c>
      <c r="B3888" s="626" t="s">
        <v>3573</v>
      </c>
      <c r="C3888" s="625" t="s">
        <v>7061</v>
      </c>
      <c r="D3888" s="627">
        <v>148.77000000000001</v>
      </c>
    </row>
    <row r="3889" spans="1:4" ht="25.5">
      <c r="A3889" s="625">
        <v>36791</v>
      </c>
      <c r="B3889" s="626" t="s">
        <v>3574</v>
      </c>
      <c r="C3889" s="625" t="s">
        <v>7061</v>
      </c>
      <c r="D3889" s="627">
        <v>87.87</v>
      </c>
    </row>
    <row r="3890" spans="1:4" ht="25.5">
      <c r="A3890" s="625">
        <v>36792</v>
      </c>
      <c r="B3890" s="626" t="s">
        <v>3575</v>
      </c>
      <c r="C3890" s="625" t="s">
        <v>7061</v>
      </c>
      <c r="D3890" s="627">
        <v>167.98</v>
      </c>
    </row>
    <row r="3891" spans="1:4" ht="25.5">
      <c r="A3891" s="625">
        <v>36793</v>
      </c>
      <c r="B3891" s="626" t="s">
        <v>3576</v>
      </c>
      <c r="C3891" s="625" t="s">
        <v>7061</v>
      </c>
      <c r="D3891" s="627">
        <v>352.26</v>
      </c>
    </row>
    <row r="3892" spans="1:4" ht="25.5">
      <c r="A3892" s="625">
        <v>36794</v>
      </c>
      <c r="B3892" s="626" t="s">
        <v>3577</v>
      </c>
      <c r="C3892" s="625" t="s">
        <v>7061</v>
      </c>
      <c r="D3892" s="627">
        <v>121.14</v>
      </c>
    </row>
    <row r="3893" spans="1:4" ht="25.5">
      <c r="A3893" s="625">
        <v>36795</v>
      </c>
      <c r="B3893" s="626" t="s">
        <v>3578</v>
      </c>
      <c r="C3893" s="625" t="s">
        <v>7061</v>
      </c>
      <c r="D3893" s="627">
        <v>662.43</v>
      </c>
    </row>
    <row r="3894" spans="1:4" ht="25.5">
      <c r="A3894" s="625">
        <v>36796</v>
      </c>
      <c r="B3894" s="626" t="s">
        <v>3579</v>
      </c>
      <c r="C3894" s="625" t="s">
        <v>7061</v>
      </c>
      <c r="D3894" s="627">
        <v>170.55</v>
      </c>
    </row>
    <row r="3895" spans="1:4" ht="25.5">
      <c r="A3895" s="625">
        <v>36797</v>
      </c>
      <c r="B3895" s="626" t="s">
        <v>3580</v>
      </c>
      <c r="C3895" s="625" t="s">
        <v>7061</v>
      </c>
      <c r="D3895" s="627">
        <v>35.86</v>
      </c>
    </row>
    <row r="3896" spans="1:4" ht="25.5">
      <c r="A3896" s="625">
        <v>36799</v>
      </c>
      <c r="B3896" s="626" t="s">
        <v>3581</v>
      </c>
      <c r="C3896" s="625" t="s">
        <v>7061</v>
      </c>
      <c r="D3896" s="627">
        <v>32.97</v>
      </c>
    </row>
    <row r="3897" spans="1:4" ht="25.5">
      <c r="A3897" s="625">
        <v>36800</v>
      </c>
      <c r="B3897" s="626" t="s">
        <v>3582</v>
      </c>
      <c r="C3897" s="625" t="s">
        <v>7061</v>
      </c>
      <c r="D3897" s="627">
        <v>88.78</v>
      </c>
    </row>
    <row r="3898" spans="1:4" ht="25.5">
      <c r="A3898" s="625">
        <v>36801</v>
      </c>
      <c r="B3898" s="626" t="s">
        <v>3583</v>
      </c>
      <c r="C3898" s="625" t="s">
        <v>7061</v>
      </c>
      <c r="D3898" s="627">
        <v>23.06</v>
      </c>
    </row>
    <row r="3899" spans="1:4">
      <c r="A3899" s="625">
        <v>36870</v>
      </c>
      <c r="B3899" s="626" t="s">
        <v>3584</v>
      </c>
      <c r="C3899" s="625" t="s">
        <v>7058</v>
      </c>
      <c r="D3899" s="627">
        <v>0.46</v>
      </c>
    </row>
    <row r="3900" spans="1:4" ht="25.5">
      <c r="A3900" s="625">
        <v>36880</v>
      </c>
      <c r="B3900" s="626" t="s">
        <v>3585</v>
      </c>
      <c r="C3900" s="625" t="s">
        <v>7058</v>
      </c>
      <c r="D3900" s="627">
        <v>1.75</v>
      </c>
    </row>
    <row r="3901" spans="1:4" ht="25.5">
      <c r="A3901" s="625">
        <v>36881</v>
      </c>
      <c r="B3901" s="626" t="s">
        <v>3586</v>
      </c>
      <c r="C3901" s="625" t="s">
        <v>7066</v>
      </c>
      <c r="D3901" s="627">
        <v>99.83</v>
      </c>
    </row>
    <row r="3902" spans="1:4" ht="25.5">
      <c r="A3902" s="625">
        <v>36882</v>
      </c>
      <c r="B3902" s="626" t="s">
        <v>3587</v>
      </c>
      <c r="C3902" s="625" t="s">
        <v>7066</v>
      </c>
      <c r="D3902" s="627">
        <v>116.47</v>
      </c>
    </row>
    <row r="3903" spans="1:4">
      <c r="A3903" s="625">
        <v>36886</v>
      </c>
      <c r="B3903" s="626" t="s">
        <v>3588</v>
      </c>
      <c r="C3903" s="625" t="s">
        <v>7058</v>
      </c>
      <c r="D3903" s="627">
        <v>0.55000000000000004</v>
      </c>
    </row>
    <row r="3904" spans="1:4" ht="25.5">
      <c r="A3904" s="625">
        <v>36887</v>
      </c>
      <c r="B3904" s="626" t="s">
        <v>3589</v>
      </c>
      <c r="C3904" s="625" t="s">
        <v>7066</v>
      </c>
      <c r="D3904" s="627">
        <v>14.07</v>
      </c>
    </row>
    <row r="3905" spans="1:4" ht="51">
      <c r="A3905" s="625">
        <v>36896</v>
      </c>
      <c r="B3905" s="626" t="s">
        <v>13686</v>
      </c>
      <c r="C3905" s="625" t="s">
        <v>7061</v>
      </c>
      <c r="D3905" s="627">
        <v>284.95999999999998</v>
      </c>
    </row>
    <row r="3906" spans="1:4" ht="25.5">
      <c r="A3906" s="625">
        <v>37103</v>
      </c>
      <c r="B3906" s="626" t="s">
        <v>12669</v>
      </c>
      <c r="C3906" s="625" t="s">
        <v>7061</v>
      </c>
      <c r="D3906" s="627">
        <v>2.14</v>
      </c>
    </row>
    <row r="3907" spans="1:4" ht="25.5">
      <c r="A3907" s="625">
        <v>37104</v>
      </c>
      <c r="B3907" s="626" t="s">
        <v>3590</v>
      </c>
      <c r="C3907" s="625" t="s">
        <v>7061</v>
      </c>
      <c r="D3907" s="627">
        <v>561.38</v>
      </c>
    </row>
    <row r="3908" spans="1:4" ht="25.5">
      <c r="A3908" s="625">
        <v>37105</v>
      </c>
      <c r="B3908" s="626" t="s">
        <v>3591</v>
      </c>
      <c r="C3908" s="625" t="s">
        <v>7061</v>
      </c>
      <c r="D3908" s="628">
        <v>1250.28</v>
      </c>
    </row>
    <row r="3909" spans="1:4" ht="25.5">
      <c r="A3909" s="625">
        <v>37106</v>
      </c>
      <c r="B3909" s="626" t="s">
        <v>3592</v>
      </c>
      <c r="C3909" s="625" t="s">
        <v>7061</v>
      </c>
      <c r="D3909" s="628">
        <v>2592.56</v>
      </c>
    </row>
    <row r="3910" spans="1:4" ht="25.5">
      <c r="A3910" s="625">
        <v>37107</v>
      </c>
      <c r="B3910" s="626" t="s">
        <v>3593</v>
      </c>
      <c r="C3910" s="625" t="s">
        <v>7061</v>
      </c>
      <c r="D3910" s="627">
        <v>4</v>
      </c>
    </row>
    <row r="3911" spans="1:4">
      <c r="A3911" s="625">
        <v>37329</v>
      </c>
      <c r="B3911" s="626" t="s">
        <v>3594</v>
      </c>
      <c r="C3911" s="625" t="s">
        <v>7058</v>
      </c>
      <c r="D3911" s="627">
        <v>46.07</v>
      </c>
    </row>
    <row r="3912" spans="1:4" ht="25.5">
      <c r="A3912" s="625">
        <v>37370</v>
      </c>
      <c r="B3912" s="626" t="s">
        <v>3595</v>
      </c>
      <c r="C3912" s="625" t="s">
        <v>7064</v>
      </c>
      <c r="D3912" s="627">
        <v>2.15</v>
      </c>
    </row>
    <row r="3913" spans="1:4" ht="25.5">
      <c r="A3913" s="625">
        <v>37371</v>
      </c>
      <c r="B3913" s="626" t="s">
        <v>3596</v>
      </c>
      <c r="C3913" s="625" t="s">
        <v>7064</v>
      </c>
      <c r="D3913" s="627">
        <v>0.6</v>
      </c>
    </row>
    <row r="3914" spans="1:4" ht="25.5">
      <c r="A3914" s="625">
        <v>37372</v>
      </c>
      <c r="B3914" s="626" t="s">
        <v>3597</v>
      </c>
      <c r="C3914" s="625" t="s">
        <v>7064</v>
      </c>
      <c r="D3914" s="627">
        <v>0.37</v>
      </c>
    </row>
    <row r="3915" spans="1:4" ht="25.5">
      <c r="A3915" s="625">
        <v>37373</v>
      </c>
      <c r="B3915" s="626" t="s">
        <v>3598</v>
      </c>
      <c r="C3915" s="625" t="s">
        <v>7064</v>
      </c>
      <c r="D3915" s="627">
        <v>0.02</v>
      </c>
    </row>
    <row r="3916" spans="1:4" ht="25.5">
      <c r="A3916" s="625">
        <v>37394</v>
      </c>
      <c r="B3916" s="626" t="s">
        <v>3599</v>
      </c>
      <c r="C3916" s="625" t="s">
        <v>7273</v>
      </c>
      <c r="D3916" s="627">
        <v>45.58</v>
      </c>
    </row>
    <row r="3917" spans="1:4" ht="25.5">
      <c r="A3917" s="625">
        <v>37395</v>
      </c>
      <c r="B3917" s="626" t="s">
        <v>3600</v>
      </c>
      <c r="C3917" s="625" t="s">
        <v>7273</v>
      </c>
      <c r="D3917" s="627">
        <v>43.29</v>
      </c>
    </row>
    <row r="3918" spans="1:4" ht="25.5">
      <c r="A3918" s="625">
        <v>37396</v>
      </c>
      <c r="B3918" s="626" t="s">
        <v>3601</v>
      </c>
      <c r="C3918" s="625" t="s">
        <v>7273</v>
      </c>
      <c r="D3918" s="627">
        <v>35.42</v>
      </c>
    </row>
    <row r="3919" spans="1:4" ht="25.5">
      <c r="A3919" s="625">
        <v>37397</v>
      </c>
      <c r="B3919" s="626" t="s">
        <v>3602</v>
      </c>
      <c r="C3919" s="625" t="s">
        <v>7273</v>
      </c>
      <c r="D3919" s="627">
        <v>37.1</v>
      </c>
    </row>
    <row r="3920" spans="1:4">
      <c r="A3920" s="625">
        <v>37398</v>
      </c>
      <c r="B3920" s="626" t="s">
        <v>3603</v>
      </c>
      <c r="C3920" s="625" t="s">
        <v>7058</v>
      </c>
      <c r="D3920" s="627">
        <v>58.97</v>
      </c>
    </row>
    <row r="3921" spans="1:4" ht="25.5">
      <c r="A3921" s="625">
        <v>37399</v>
      </c>
      <c r="B3921" s="626" t="s">
        <v>3604</v>
      </c>
      <c r="C3921" s="625" t="s">
        <v>7061</v>
      </c>
      <c r="D3921" s="627">
        <v>21.06</v>
      </c>
    </row>
    <row r="3922" spans="1:4" ht="25.5">
      <c r="A3922" s="625">
        <v>37400</v>
      </c>
      <c r="B3922" s="626" t="s">
        <v>3605</v>
      </c>
      <c r="C3922" s="625" t="s">
        <v>7061</v>
      </c>
      <c r="D3922" s="627">
        <v>34.090000000000003</v>
      </c>
    </row>
    <row r="3923" spans="1:4" ht="25.5">
      <c r="A3923" s="625">
        <v>37401</v>
      </c>
      <c r="B3923" s="626" t="s">
        <v>3606</v>
      </c>
      <c r="C3923" s="625" t="s">
        <v>7061</v>
      </c>
      <c r="D3923" s="627">
        <v>34.090000000000003</v>
      </c>
    </row>
    <row r="3924" spans="1:4" ht="25.5">
      <c r="A3924" s="625">
        <v>37402</v>
      </c>
      <c r="B3924" s="626" t="s">
        <v>3607</v>
      </c>
      <c r="C3924" s="625" t="s">
        <v>7061</v>
      </c>
      <c r="D3924" s="627">
        <v>38.51</v>
      </c>
    </row>
    <row r="3925" spans="1:4">
      <c r="A3925" s="625">
        <v>37404</v>
      </c>
      <c r="B3925" s="626" t="s">
        <v>3608</v>
      </c>
      <c r="C3925" s="625" t="s">
        <v>7065</v>
      </c>
      <c r="D3925" s="627">
        <v>82.45</v>
      </c>
    </row>
    <row r="3926" spans="1:4" ht="25.5">
      <c r="A3926" s="625">
        <v>37409</v>
      </c>
      <c r="B3926" s="626" t="s">
        <v>3609</v>
      </c>
      <c r="C3926" s="625" t="s">
        <v>7058</v>
      </c>
      <c r="D3926" s="627">
        <v>21.07</v>
      </c>
    </row>
    <row r="3927" spans="1:4" ht="25.5">
      <c r="A3927" s="625">
        <v>37410</v>
      </c>
      <c r="B3927" s="626" t="s">
        <v>3610</v>
      </c>
      <c r="C3927" s="625" t="s">
        <v>7058</v>
      </c>
      <c r="D3927" s="627">
        <v>23.87</v>
      </c>
    </row>
    <row r="3928" spans="1:4" ht="38.25">
      <c r="A3928" s="625">
        <v>37411</v>
      </c>
      <c r="B3928" s="626" t="s">
        <v>3611</v>
      </c>
      <c r="C3928" s="625" t="s">
        <v>7066</v>
      </c>
      <c r="D3928" s="627">
        <v>14.3</v>
      </c>
    </row>
    <row r="3929" spans="1:4" ht="38.25">
      <c r="A3929" s="625">
        <v>37412</v>
      </c>
      <c r="B3929" s="626" t="s">
        <v>7314</v>
      </c>
      <c r="C3929" s="625" t="s">
        <v>7061</v>
      </c>
      <c r="D3929" s="627">
        <v>146.47</v>
      </c>
    </row>
    <row r="3930" spans="1:4" ht="38.25">
      <c r="A3930" s="625">
        <v>37413</v>
      </c>
      <c r="B3930" s="626" t="s">
        <v>3612</v>
      </c>
      <c r="C3930" s="625" t="s">
        <v>7061</v>
      </c>
      <c r="D3930" s="627">
        <v>2.68</v>
      </c>
    </row>
    <row r="3931" spans="1:4" ht="38.25">
      <c r="A3931" s="625">
        <v>37414</v>
      </c>
      <c r="B3931" s="626" t="s">
        <v>3613</v>
      </c>
      <c r="C3931" s="625" t="s">
        <v>7061</v>
      </c>
      <c r="D3931" s="627">
        <v>3.04</v>
      </c>
    </row>
    <row r="3932" spans="1:4" ht="38.25">
      <c r="A3932" s="625">
        <v>37415</v>
      </c>
      <c r="B3932" s="626" t="s">
        <v>3614</v>
      </c>
      <c r="C3932" s="625" t="s">
        <v>7061</v>
      </c>
      <c r="D3932" s="627">
        <v>5.53</v>
      </c>
    </row>
    <row r="3933" spans="1:4" ht="38.25">
      <c r="A3933" s="625">
        <v>37416</v>
      </c>
      <c r="B3933" s="626" t="s">
        <v>3615</v>
      </c>
      <c r="C3933" s="625" t="s">
        <v>7061</v>
      </c>
      <c r="D3933" s="627">
        <v>2.5</v>
      </c>
    </row>
    <row r="3934" spans="1:4" ht="38.25">
      <c r="A3934" s="625">
        <v>37417</v>
      </c>
      <c r="B3934" s="626" t="s">
        <v>3616</v>
      </c>
      <c r="C3934" s="625" t="s">
        <v>7061</v>
      </c>
      <c r="D3934" s="627">
        <v>3.6</v>
      </c>
    </row>
    <row r="3935" spans="1:4" ht="38.25">
      <c r="A3935" s="625">
        <v>37418</v>
      </c>
      <c r="B3935" s="626" t="s">
        <v>3617</v>
      </c>
      <c r="C3935" s="625" t="s">
        <v>7061</v>
      </c>
      <c r="D3935" s="627">
        <v>11.7</v>
      </c>
    </row>
    <row r="3936" spans="1:4" ht="38.25">
      <c r="A3936" s="625">
        <v>37419</v>
      </c>
      <c r="B3936" s="626" t="s">
        <v>3618</v>
      </c>
      <c r="C3936" s="625" t="s">
        <v>7061</v>
      </c>
      <c r="D3936" s="627">
        <v>12.01</v>
      </c>
    </row>
    <row r="3937" spans="1:4" ht="38.25">
      <c r="A3937" s="625">
        <v>37420</v>
      </c>
      <c r="B3937" s="626" t="s">
        <v>3619</v>
      </c>
      <c r="C3937" s="625" t="s">
        <v>7061</v>
      </c>
      <c r="D3937" s="627">
        <v>28.23</v>
      </c>
    </row>
    <row r="3938" spans="1:4" ht="38.25">
      <c r="A3938" s="625">
        <v>37421</v>
      </c>
      <c r="B3938" s="626" t="s">
        <v>3620</v>
      </c>
      <c r="C3938" s="625" t="s">
        <v>7061</v>
      </c>
      <c r="D3938" s="627">
        <v>38.58</v>
      </c>
    </row>
    <row r="3939" spans="1:4" ht="38.25">
      <c r="A3939" s="625">
        <v>37422</v>
      </c>
      <c r="B3939" s="626" t="s">
        <v>3621</v>
      </c>
      <c r="C3939" s="625" t="s">
        <v>7061</v>
      </c>
      <c r="D3939" s="627">
        <v>36.11</v>
      </c>
    </row>
    <row r="3940" spans="1:4" ht="25.5">
      <c r="A3940" s="625">
        <v>37423</v>
      </c>
      <c r="B3940" s="626" t="s">
        <v>3622</v>
      </c>
      <c r="C3940" s="625" t="s">
        <v>7061</v>
      </c>
      <c r="D3940" s="627">
        <v>8.2899999999999991</v>
      </c>
    </row>
    <row r="3941" spans="1:4" ht="25.5">
      <c r="A3941" s="625">
        <v>37424</v>
      </c>
      <c r="B3941" s="626" t="s">
        <v>3623</v>
      </c>
      <c r="C3941" s="625" t="s">
        <v>7061</v>
      </c>
      <c r="D3941" s="627">
        <v>6.89</v>
      </c>
    </row>
    <row r="3942" spans="1:4" ht="25.5">
      <c r="A3942" s="625">
        <v>37425</v>
      </c>
      <c r="B3942" s="626" t="s">
        <v>3624</v>
      </c>
      <c r="C3942" s="625" t="s">
        <v>7061</v>
      </c>
      <c r="D3942" s="627">
        <v>7.42</v>
      </c>
    </row>
    <row r="3943" spans="1:4" ht="25.5">
      <c r="A3943" s="625">
        <v>37426</v>
      </c>
      <c r="B3943" s="626" t="s">
        <v>3625</v>
      </c>
      <c r="C3943" s="625" t="s">
        <v>7061</v>
      </c>
      <c r="D3943" s="627">
        <v>14.99</v>
      </c>
    </row>
    <row r="3944" spans="1:4" ht="25.5">
      <c r="A3944" s="625">
        <v>37427</v>
      </c>
      <c r="B3944" s="626" t="s">
        <v>3626</v>
      </c>
      <c r="C3944" s="625" t="s">
        <v>7061</v>
      </c>
      <c r="D3944" s="627">
        <v>35.76</v>
      </c>
    </row>
    <row r="3945" spans="1:4" ht="25.5">
      <c r="A3945" s="625">
        <v>37428</v>
      </c>
      <c r="B3945" s="626" t="s">
        <v>3627</v>
      </c>
      <c r="C3945" s="625" t="s">
        <v>7061</v>
      </c>
      <c r="D3945" s="627">
        <v>123.25</v>
      </c>
    </row>
    <row r="3946" spans="1:4" ht="25.5">
      <c r="A3946" s="625">
        <v>37429</v>
      </c>
      <c r="B3946" s="626" t="s">
        <v>3628</v>
      </c>
      <c r="C3946" s="625" t="s">
        <v>7061</v>
      </c>
      <c r="D3946" s="628">
        <v>1558.56</v>
      </c>
    </row>
    <row r="3947" spans="1:4" ht="25.5">
      <c r="A3947" s="625">
        <v>37430</v>
      </c>
      <c r="B3947" s="626" t="s">
        <v>3629</v>
      </c>
      <c r="C3947" s="625" t="s">
        <v>7061</v>
      </c>
      <c r="D3947" s="627">
        <v>17.010000000000002</v>
      </c>
    </row>
    <row r="3948" spans="1:4" ht="25.5">
      <c r="A3948" s="625">
        <v>37431</v>
      </c>
      <c r="B3948" s="626" t="s">
        <v>3630</v>
      </c>
      <c r="C3948" s="625" t="s">
        <v>7061</v>
      </c>
      <c r="D3948" s="627">
        <v>23.08</v>
      </c>
    </row>
    <row r="3949" spans="1:4" ht="25.5">
      <c r="A3949" s="625">
        <v>37432</v>
      </c>
      <c r="B3949" s="626" t="s">
        <v>3631</v>
      </c>
      <c r="C3949" s="625" t="s">
        <v>7061</v>
      </c>
      <c r="D3949" s="627">
        <v>42.57</v>
      </c>
    </row>
    <row r="3950" spans="1:4" ht="25.5">
      <c r="A3950" s="625">
        <v>37433</v>
      </c>
      <c r="B3950" s="626" t="s">
        <v>3632</v>
      </c>
      <c r="C3950" s="625" t="s">
        <v>7061</v>
      </c>
      <c r="D3950" s="627">
        <v>135.76</v>
      </c>
    </row>
    <row r="3951" spans="1:4" ht="25.5">
      <c r="A3951" s="625">
        <v>37434</v>
      </c>
      <c r="B3951" s="626" t="s">
        <v>3633</v>
      </c>
      <c r="C3951" s="625" t="s">
        <v>7061</v>
      </c>
      <c r="D3951" s="628">
        <v>1265.8900000000001</v>
      </c>
    </row>
    <row r="3952" spans="1:4" ht="25.5">
      <c r="A3952" s="625">
        <v>37435</v>
      </c>
      <c r="B3952" s="626" t="s">
        <v>3634</v>
      </c>
      <c r="C3952" s="625" t="s">
        <v>7061</v>
      </c>
      <c r="D3952" s="627">
        <v>15.95</v>
      </c>
    </row>
    <row r="3953" spans="1:4" ht="25.5">
      <c r="A3953" s="625">
        <v>37436</v>
      </c>
      <c r="B3953" s="626" t="s">
        <v>3635</v>
      </c>
      <c r="C3953" s="625" t="s">
        <v>7061</v>
      </c>
      <c r="D3953" s="627">
        <v>18.829999999999998</v>
      </c>
    </row>
    <row r="3954" spans="1:4" ht="25.5">
      <c r="A3954" s="625">
        <v>37437</v>
      </c>
      <c r="B3954" s="626" t="s">
        <v>3636</v>
      </c>
      <c r="C3954" s="625" t="s">
        <v>7061</v>
      </c>
      <c r="D3954" s="627">
        <v>27.23</v>
      </c>
    </row>
    <row r="3955" spans="1:4" ht="25.5">
      <c r="A3955" s="625">
        <v>37438</v>
      </c>
      <c r="B3955" s="626" t="s">
        <v>3637</v>
      </c>
      <c r="C3955" s="625" t="s">
        <v>7061</v>
      </c>
      <c r="D3955" s="627">
        <v>135.76</v>
      </c>
    </row>
    <row r="3956" spans="1:4" ht="25.5">
      <c r="A3956" s="625">
        <v>37439</v>
      </c>
      <c r="B3956" s="626" t="s">
        <v>3638</v>
      </c>
      <c r="C3956" s="625" t="s">
        <v>7061</v>
      </c>
      <c r="D3956" s="627">
        <v>887.63</v>
      </c>
    </row>
    <row r="3957" spans="1:4" ht="25.5">
      <c r="A3957" s="625">
        <v>37440</v>
      </c>
      <c r="B3957" s="626" t="s">
        <v>3639</v>
      </c>
      <c r="C3957" s="625" t="s">
        <v>7061</v>
      </c>
      <c r="D3957" s="627">
        <v>88.82</v>
      </c>
    </row>
    <row r="3958" spans="1:4" ht="25.5">
      <c r="A3958" s="625">
        <v>37441</v>
      </c>
      <c r="B3958" s="626" t="s">
        <v>3640</v>
      </c>
      <c r="C3958" s="625" t="s">
        <v>7061</v>
      </c>
      <c r="D3958" s="627">
        <v>88.82</v>
      </c>
    </row>
    <row r="3959" spans="1:4" ht="25.5">
      <c r="A3959" s="625">
        <v>37442</v>
      </c>
      <c r="B3959" s="626" t="s">
        <v>3641</v>
      </c>
      <c r="C3959" s="625" t="s">
        <v>7061</v>
      </c>
      <c r="D3959" s="627">
        <v>106.97</v>
      </c>
    </row>
    <row r="3960" spans="1:4" ht="25.5">
      <c r="A3960" s="625">
        <v>37443</v>
      </c>
      <c r="B3960" s="626" t="s">
        <v>3642</v>
      </c>
      <c r="C3960" s="625" t="s">
        <v>7061</v>
      </c>
      <c r="D3960" s="627">
        <v>111.9</v>
      </c>
    </row>
    <row r="3961" spans="1:4" ht="25.5">
      <c r="A3961" s="625">
        <v>37444</v>
      </c>
      <c r="B3961" s="626" t="s">
        <v>3643</v>
      </c>
      <c r="C3961" s="625" t="s">
        <v>7061</v>
      </c>
      <c r="D3961" s="627">
        <v>113.8</v>
      </c>
    </row>
    <row r="3962" spans="1:4" ht="25.5">
      <c r="A3962" s="625">
        <v>37445</v>
      </c>
      <c r="B3962" s="626" t="s">
        <v>3644</v>
      </c>
      <c r="C3962" s="625" t="s">
        <v>7061</v>
      </c>
      <c r="D3962" s="627">
        <v>172.48</v>
      </c>
    </row>
    <row r="3963" spans="1:4" ht="25.5">
      <c r="A3963" s="625">
        <v>37446</v>
      </c>
      <c r="B3963" s="626" t="s">
        <v>3645</v>
      </c>
      <c r="C3963" s="625" t="s">
        <v>7061</v>
      </c>
      <c r="D3963" s="627">
        <v>188.03</v>
      </c>
    </row>
    <row r="3964" spans="1:4" ht="25.5">
      <c r="A3964" s="625">
        <v>37447</v>
      </c>
      <c r="B3964" s="626" t="s">
        <v>3646</v>
      </c>
      <c r="C3964" s="625" t="s">
        <v>7061</v>
      </c>
      <c r="D3964" s="627">
        <v>190.98</v>
      </c>
    </row>
    <row r="3965" spans="1:4" ht="25.5">
      <c r="A3965" s="625">
        <v>37448</v>
      </c>
      <c r="B3965" s="626" t="s">
        <v>3647</v>
      </c>
      <c r="C3965" s="625" t="s">
        <v>7061</v>
      </c>
      <c r="D3965" s="627">
        <v>261.95999999999998</v>
      </c>
    </row>
    <row r="3966" spans="1:4" ht="38.25">
      <c r="A3966" s="625">
        <v>37449</v>
      </c>
      <c r="B3966" s="626" t="s">
        <v>3648</v>
      </c>
      <c r="C3966" s="625" t="s">
        <v>7065</v>
      </c>
      <c r="D3966" s="627">
        <v>20.95</v>
      </c>
    </row>
    <row r="3967" spans="1:4" ht="38.25">
      <c r="A3967" s="625">
        <v>37450</v>
      </c>
      <c r="B3967" s="626" t="s">
        <v>3649</v>
      </c>
      <c r="C3967" s="625" t="s">
        <v>7065</v>
      </c>
      <c r="D3967" s="627">
        <v>25.53</v>
      </c>
    </row>
    <row r="3968" spans="1:4" ht="38.25">
      <c r="A3968" s="625">
        <v>37451</v>
      </c>
      <c r="B3968" s="626" t="s">
        <v>3650</v>
      </c>
      <c r="C3968" s="625" t="s">
        <v>7065</v>
      </c>
      <c r="D3968" s="627">
        <v>39.1</v>
      </c>
    </row>
    <row r="3969" spans="1:4" ht="38.25">
      <c r="A3969" s="625">
        <v>37452</v>
      </c>
      <c r="B3969" s="626" t="s">
        <v>3651</v>
      </c>
      <c r="C3969" s="625" t="s">
        <v>7065</v>
      </c>
      <c r="D3969" s="627">
        <v>51.87</v>
      </c>
    </row>
    <row r="3970" spans="1:4" ht="38.25">
      <c r="A3970" s="625">
        <v>37453</v>
      </c>
      <c r="B3970" s="626" t="s">
        <v>3652</v>
      </c>
      <c r="C3970" s="625" t="s">
        <v>7065</v>
      </c>
      <c r="D3970" s="627">
        <v>65.09</v>
      </c>
    </row>
    <row r="3971" spans="1:4" ht="25.5">
      <c r="A3971" s="625">
        <v>37454</v>
      </c>
      <c r="B3971" s="626" t="s">
        <v>3653</v>
      </c>
      <c r="C3971" s="625" t="s">
        <v>7065</v>
      </c>
      <c r="D3971" s="627">
        <v>0.61</v>
      </c>
    </row>
    <row r="3972" spans="1:4" ht="25.5">
      <c r="A3972" s="625">
        <v>37455</v>
      </c>
      <c r="B3972" s="626" t="s">
        <v>3654</v>
      </c>
      <c r="C3972" s="625" t="s">
        <v>7065</v>
      </c>
      <c r="D3972" s="627">
        <v>1.03</v>
      </c>
    </row>
    <row r="3973" spans="1:4" ht="25.5">
      <c r="A3973" s="625">
        <v>37456</v>
      </c>
      <c r="B3973" s="626" t="s">
        <v>3655</v>
      </c>
      <c r="C3973" s="625" t="s">
        <v>7065</v>
      </c>
      <c r="D3973" s="627">
        <v>0.83</v>
      </c>
    </row>
    <row r="3974" spans="1:4" ht="25.5">
      <c r="A3974" s="625">
        <v>37457</v>
      </c>
      <c r="B3974" s="626" t="s">
        <v>3656</v>
      </c>
      <c r="C3974" s="625" t="s">
        <v>7065</v>
      </c>
      <c r="D3974" s="627">
        <v>1.57</v>
      </c>
    </row>
    <row r="3975" spans="1:4" ht="25.5">
      <c r="A3975" s="625">
        <v>37458</v>
      </c>
      <c r="B3975" s="626" t="s">
        <v>3657</v>
      </c>
      <c r="C3975" s="625" t="s">
        <v>7065</v>
      </c>
      <c r="D3975" s="627">
        <v>2.33</v>
      </c>
    </row>
    <row r="3976" spans="1:4" ht="25.5">
      <c r="A3976" s="625">
        <v>37459</v>
      </c>
      <c r="B3976" s="626" t="s">
        <v>3658</v>
      </c>
      <c r="C3976" s="625" t="s">
        <v>7065</v>
      </c>
      <c r="D3976" s="627">
        <v>3.28</v>
      </c>
    </row>
    <row r="3977" spans="1:4" ht="38.25">
      <c r="A3977" s="625">
        <v>37460</v>
      </c>
      <c r="B3977" s="626" t="s">
        <v>3659</v>
      </c>
      <c r="C3977" s="625" t="s">
        <v>7065</v>
      </c>
      <c r="D3977" s="627">
        <v>7.98</v>
      </c>
    </row>
    <row r="3978" spans="1:4" ht="38.25">
      <c r="A3978" s="625">
        <v>37461</v>
      </c>
      <c r="B3978" s="626" t="s">
        <v>6272</v>
      </c>
      <c r="C3978" s="625" t="s">
        <v>7065</v>
      </c>
      <c r="D3978" s="627">
        <v>5.84</v>
      </c>
    </row>
    <row r="3979" spans="1:4" ht="38.25">
      <c r="A3979" s="625">
        <v>37476</v>
      </c>
      <c r="B3979" s="626" t="s">
        <v>3660</v>
      </c>
      <c r="C3979" s="625" t="s">
        <v>7061</v>
      </c>
      <c r="D3979" s="628">
        <v>1852.84</v>
      </c>
    </row>
    <row r="3980" spans="1:4" ht="38.25">
      <c r="A3980" s="625">
        <v>37477</v>
      </c>
      <c r="B3980" s="626" t="s">
        <v>3661</v>
      </c>
      <c r="C3980" s="625" t="s">
        <v>7061</v>
      </c>
      <c r="D3980" s="628">
        <v>3207.52</v>
      </c>
    </row>
    <row r="3981" spans="1:4" ht="38.25">
      <c r="A3981" s="625">
        <v>37478</v>
      </c>
      <c r="B3981" s="626" t="s">
        <v>3662</v>
      </c>
      <c r="C3981" s="625" t="s">
        <v>7061</v>
      </c>
      <c r="D3981" s="628">
        <v>2621.2800000000002</v>
      </c>
    </row>
    <row r="3982" spans="1:4" ht="38.25">
      <c r="A3982" s="625">
        <v>37479</v>
      </c>
      <c r="B3982" s="626" t="s">
        <v>3663</v>
      </c>
      <c r="C3982" s="625" t="s">
        <v>7061</v>
      </c>
      <c r="D3982" s="628">
        <v>4010.64</v>
      </c>
    </row>
    <row r="3983" spans="1:4" ht="38.25">
      <c r="A3983" s="625">
        <v>37514</v>
      </c>
      <c r="B3983" s="626" t="s">
        <v>3664</v>
      </c>
      <c r="C3983" s="625" t="s">
        <v>7061</v>
      </c>
      <c r="D3983" s="628">
        <v>135000</v>
      </c>
    </row>
    <row r="3984" spans="1:4" ht="38.25">
      <c r="A3984" s="625">
        <v>37515</v>
      </c>
      <c r="B3984" s="626" t="s">
        <v>3665</v>
      </c>
      <c r="C3984" s="625" t="s">
        <v>7061</v>
      </c>
      <c r="D3984" s="628">
        <v>380000</v>
      </c>
    </row>
    <row r="3985" spans="1:4" ht="51">
      <c r="A3985" s="625">
        <v>37518</v>
      </c>
      <c r="B3985" s="626" t="s">
        <v>3666</v>
      </c>
      <c r="C3985" s="625" t="s">
        <v>7066</v>
      </c>
      <c r="D3985" s="627">
        <v>301.27</v>
      </c>
    </row>
    <row r="3986" spans="1:4" ht="38.25">
      <c r="A3986" s="625">
        <v>37519</v>
      </c>
      <c r="B3986" s="626" t="s">
        <v>3667</v>
      </c>
      <c r="C3986" s="625" t="s">
        <v>7061</v>
      </c>
      <c r="D3986" s="628">
        <v>208344.6</v>
      </c>
    </row>
    <row r="3987" spans="1:4" ht="38.25">
      <c r="A3987" s="625">
        <v>37520</v>
      </c>
      <c r="B3987" s="626" t="s">
        <v>3668</v>
      </c>
      <c r="C3987" s="625" t="s">
        <v>7061</v>
      </c>
      <c r="D3987" s="628">
        <v>204929.12</v>
      </c>
    </row>
    <row r="3988" spans="1:4" ht="38.25">
      <c r="A3988" s="625">
        <v>37521</v>
      </c>
      <c r="B3988" s="626" t="s">
        <v>3669</v>
      </c>
      <c r="C3988" s="625" t="s">
        <v>7061</v>
      </c>
      <c r="D3988" s="628">
        <v>250013.53</v>
      </c>
    </row>
    <row r="3989" spans="1:4" ht="38.25">
      <c r="A3989" s="625">
        <v>37522</v>
      </c>
      <c r="B3989" s="626" t="s">
        <v>3670</v>
      </c>
      <c r="C3989" s="625" t="s">
        <v>7061</v>
      </c>
      <c r="D3989" s="628">
        <v>257535.38</v>
      </c>
    </row>
    <row r="3990" spans="1:4" ht="38.25">
      <c r="A3990" s="625">
        <v>37523</v>
      </c>
      <c r="B3990" s="626" t="s">
        <v>3671</v>
      </c>
      <c r="C3990" s="625" t="s">
        <v>7061</v>
      </c>
      <c r="D3990" s="628">
        <v>427421.98</v>
      </c>
    </row>
    <row r="3991" spans="1:4" ht="38.25">
      <c r="A3991" s="625">
        <v>37524</v>
      </c>
      <c r="B3991" s="626" t="s">
        <v>6942</v>
      </c>
      <c r="C3991" s="625" t="s">
        <v>7065</v>
      </c>
      <c r="D3991" s="627">
        <v>1.91</v>
      </c>
    </row>
    <row r="3992" spans="1:4" ht="51">
      <c r="A3992" s="625">
        <v>37525</v>
      </c>
      <c r="B3992" s="626" t="s">
        <v>3672</v>
      </c>
      <c r="C3992" s="625" t="s">
        <v>7065</v>
      </c>
      <c r="D3992" s="627">
        <v>2.2799999999999998</v>
      </c>
    </row>
    <row r="3993" spans="1:4" ht="25.5">
      <c r="A3993" s="625">
        <v>37526</v>
      </c>
      <c r="B3993" s="626" t="s">
        <v>3673</v>
      </c>
      <c r="C3993" s="625" t="s">
        <v>7061</v>
      </c>
      <c r="D3993" s="627">
        <v>1.77</v>
      </c>
    </row>
    <row r="3994" spans="1:4" ht="51">
      <c r="A3994" s="625">
        <v>37527</v>
      </c>
      <c r="B3994" s="626" t="s">
        <v>3674</v>
      </c>
      <c r="C3994" s="625" t="s">
        <v>7061</v>
      </c>
      <c r="D3994" s="627">
        <v>402.08</v>
      </c>
    </row>
    <row r="3995" spans="1:4" ht="51">
      <c r="A3995" s="625">
        <v>37528</v>
      </c>
      <c r="B3995" s="626" t="s">
        <v>3675</v>
      </c>
      <c r="C3995" s="625" t="s">
        <v>7061</v>
      </c>
      <c r="D3995" s="627">
        <v>479.4</v>
      </c>
    </row>
    <row r="3996" spans="1:4" ht="51">
      <c r="A3996" s="625">
        <v>37529</v>
      </c>
      <c r="B3996" s="626" t="s">
        <v>3676</v>
      </c>
      <c r="C3996" s="625" t="s">
        <v>7061</v>
      </c>
      <c r="D3996" s="627">
        <v>484.11</v>
      </c>
    </row>
    <row r="3997" spans="1:4" ht="51">
      <c r="A3997" s="625">
        <v>37530</v>
      </c>
      <c r="B3997" s="626" t="s">
        <v>3677</v>
      </c>
      <c r="C3997" s="625" t="s">
        <v>7061</v>
      </c>
      <c r="D3997" s="627">
        <v>632.03</v>
      </c>
    </row>
    <row r="3998" spans="1:4" ht="51">
      <c r="A3998" s="625">
        <v>37531</v>
      </c>
      <c r="B3998" s="626" t="s">
        <v>3678</v>
      </c>
      <c r="C3998" s="625" t="s">
        <v>7061</v>
      </c>
      <c r="D3998" s="627">
        <v>679.1</v>
      </c>
    </row>
    <row r="3999" spans="1:4" ht="38.25">
      <c r="A3999" s="625">
        <v>37532</v>
      </c>
      <c r="B3999" s="626" t="s">
        <v>3679</v>
      </c>
      <c r="C3999" s="625" t="s">
        <v>7058</v>
      </c>
      <c r="D3999" s="627">
        <v>9.27</v>
      </c>
    </row>
    <row r="4000" spans="1:4" ht="38.25">
      <c r="A4000" s="625">
        <v>37533</v>
      </c>
      <c r="B4000" s="626" t="s">
        <v>3680</v>
      </c>
      <c r="C4000" s="625" t="s">
        <v>7058</v>
      </c>
      <c r="D4000" s="627">
        <v>12.25</v>
      </c>
    </row>
    <row r="4001" spans="1:4" ht="38.25">
      <c r="A4001" s="625">
        <v>37534</v>
      </c>
      <c r="B4001" s="626" t="s">
        <v>3681</v>
      </c>
      <c r="C4001" s="625" t="s">
        <v>7058</v>
      </c>
      <c r="D4001" s="627">
        <v>12.25</v>
      </c>
    </row>
    <row r="4002" spans="1:4" ht="38.25">
      <c r="A4002" s="625">
        <v>37535</v>
      </c>
      <c r="B4002" s="626" t="s">
        <v>3682</v>
      </c>
      <c r="C4002" s="625" t="s">
        <v>7058</v>
      </c>
      <c r="D4002" s="627">
        <v>12.25</v>
      </c>
    </row>
    <row r="4003" spans="1:4" ht="38.25">
      <c r="A4003" s="625">
        <v>37536</v>
      </c>
      <c r="B4003" s="626" t="s">
        <v>3683</v>
      </c>
      <c r="C4003" s="625" t="s">
        <v>7058</v>
      </c>
      <c r="D4003" s="627">
        <v>9.27</v>
      </c>
    </row>
    <row r="4004" spans="1:4" ht="38.25">
      <c r="A4004" s="625">
        <v>37537</v>
      </c>
      <c r="B4004" s="626" t="s">
        <v>3684</v>
      </c>
      <c r="C4004" s="625" t="s">
        <v>7058</v>
      </c>
      <c r="D4004" s="627">
        <v>9.27</v>
      </c>
    </row>
    <row r="4005" spans="1:4" ht="25.5">
      <c r="A4005" s="625">
        <v>37538</v>
      </c>
      <c r="B4005" s="626" t="s">
        <v>3685</v>
      </c>
      <c r="C4005" s="625" t="s">
        <v>7123</v>
      </c>
      <c r="D4005" s="627">
        <v>123.93</v>
      </c>
    </row>
    <row r="4006" spans="1:4" ht="63.75">
      <c r="A4006" s="625">
        <v>37539</v>
      </c>
      <c r="B4006" s="626" t="s">
        <v>3686</v>
      </c>
      <c r="C4006" s="625" t="s">
        <v>7061</v>
      </c>
      <c r="D4006" s="627">
        <v>15</v>
      </c>
    </row>
    <row r="4007" spans="1:4" ht="38.25">
      <c r="A4007" s="625">
        <v>37540</v>
      </c>
      <c r="B4007" s="626" t="s">
        <v>3687</v>
      </c>
      <c r="C4007" s="625" t="s">
        <v>7061</v>
      </c>
      <c r="D4007" s="628">
        <v>57751.39</v>
      </c>
    </row>
    <row r="4008" spans="1:4" ht="51">
      <c r="A4008" s="625">
        <v>37544</v>
      </c>
      <c r="B4008" s="626" t="s">
        <v>3688</v>
      </c>
      <c r="C4008" s="625" t="s">
        <v>7061</v>
      </c>
      <c r="D4008" s="628">
        <v>9387.67</v>
      </c>
    </row>
    <row r="4009" spans="1:4" ht="51">
      <c r="A4009" s="625">
        <v>37545</v>
      </c>
      <c r="B4009" s="626" t="s">
        <v>3689</v>
      </c>
      <c r="C4009" s="625" t="s">
        <v>7061</v>
      </c>
      <c r="D4009" s="628">
        <v>11170.07</v>
      </c>
    </row>
    <row r="4010" spans="1:4" ht="51">
      <c r="A4010" s="625">
        <v>37546</v>
      </c>
      <c r="B4010" s="626" t="s">
        <v>3690</v>
      </c>
      <c r="C4010" s="625" t="s">
        <v>7061</v>
      </c>
      <c r="D4010" s="628">
        <v>8875.82</v>
      </c>
    </row>
    <row r="4011" spans="1:4" ht="38.25">
      <c r="A4011" s="625">
        <v>37548</v>
      </c>
      <c r="B4011" s="626" t="s">
        <v>3691</v>
      </c>
      <c r="C4011" s="625" t="s">
        <v>7061</v>
      </c>
      <c r="D4011" s="628">
        <v>76549.179999999993</v>
      </c>
    </row>
    <row r="4012" spans="1:4" ht="25.5">
      <c r="A4012" s="625">
        <v>37552</v>
      </c>
      <c r="B4012" s="626" t="s">
        <v>3692</v>
      </c>
      <c r="C4012" s="625" t="s">
        <v>7058</v>
      </c>
      <c r="D4012" s="627">
        <v>2.25</v>
      </c>
    </row>
    <row r="4013" spans="1:4" ht="25.5">
      <c r="A4013" s="625">
        <v>37553</v>
      </c>
      <c r="B4013" s="626" t="s">
        <v>3693</v>
      </c>
      <c r="C4013" s="625" t="s">
        <v>7058</v>
      </c>
      <c r="D4013" s="627">
        <v>1.76</v>
      </c>
    </row>
    <row r="4014" spans="1:4" ht="38.25">
      <c r="A4014" s="625">
        <v>37554</v>
      </c>
      <c r="B4014" s="626" t="s">
        <v>3694</v>
      </c>
      <c r="C4014" s="625" t="s">
        <v>7061</v>
      </c>
      <c r="D4014" s="627">
        <v>147.97</v>
      </c>
    </row>
    <row r="4015" spans="1:4" ht="38.25">
      <c r="A4015" s="625">
        <v>37555</v>
      </c>
      <c r="B4015" s="626" t="s">
        <v>3695</v>
      </c>
      <c r="C4015" s="625" t="s">
        <v>7061</v>
      </c>
      <c r="D4015" s="627">
        <v>179.99</v>
      </c>
    </row>
    <row r="4016" spans="1:4" ht="63.75">
      <c r="A4016" s="625">
        <v>37556</v>
      </c>
      <c r="B4016" s="626" t="s">
        <v>6943</v>
      </c>
      <c r="C4016" s="625" t="s">
        <v>7061</v>
      </c>
      <c r="D4016" s="627">
        <v>17.350000000000001</v>
      </c>
    </row>
    <row r="4017" spans="1:4" ht="63.75">
      <c r="A4017" s="625">
        <v>37557</v>
      </c>
      <c r="B4017" s="626" t="s">
        <v>3696</v>
      </c>
      <c r="C4017" s="625" t="s">
        <v>7061</v>
      </c>
      <c r="D4017" s="627">
        <v>8.9600000000000009</v>
      </c>
    </row>
    <row r="4018" spans="1:4" ht="63.75">
      <c r="A4018" s="625">
        <v>37558</v>
      </c>
      <c r="B4018" s="626" t="s">
        <v>3697</v>
      </c>
      <c r="C4018" s="625" t="s">
        <v>7061</v>
      </c>
      <c r="D4018" s="627">
        <v>27.96</v>
      </c>
    </row>
    <row r="4019" spans="1:4" ht="63.75">
      <c r="A4019" s="625">
        <v>37559</v>
      </c>
      <c r="B4019" s="626" t="s">
        <v>3698</v>
      </c>
      <c r="C4019" s="625" t="s">
        <v>7061</v>
      </c>
      <c r="D4019" s="627">
        <v>21.28</v>
      </c>
    </row>
    <row r="4020" spans="1:4" ht="51">
      <c r="A4020" s="625">
        <v>37560</v>
      </c>
      <c r="B4020" s="626" t="s">
        <v>6393</v>
      </c>
      <c r="C4020" s="625" t="s">
        <v>7061</v>
      </c>
      <c r="D4020" s="627">
        <v>29.53</v>
      </c>
    </row>
    <row r="4021" spans="1:4" ht="63.75">
      <c r="A4021" s="625">
        <v>37561</v>
      </c>
      <c r="B4021" s="626" t="s">
        <v>3699</v>
      </c>
      <c r="C4021" s="625" t="s">
        <v>7066</v>
      </c>
      <c r="D4021" s="627">
        <v>670.69</v>
      </c>
    </row>
    <row r="4022" spans="1:4" ht="51">
      <c r="A4022" s="625">
        <v>37562</v>
      </c>
      <c r="B4022" s="626" t="s">
        <v>3700</v>
      </c>
      <c r="C4022" s="625" t="s">
        <v>7066</v>
      </c>
      <c r="D4022" s="627">
        <v>430.18</v>
      </c>
    </row>
    <row r="4023" spans="1:4" ht="38.25">
      <c r="A4023" s="625">
        <v>37563</v>
      </c>
      <c r="B4023" s="626" t="s">
        <v>3701</v>
      </c>
      <c r="C4023" s="625" t="s">
        <v>7066</v>
      </c>
      <c r="D4023" s="627">
        <v>359.28</v>
      </c>
    </row>
    <row r="4024" spans="1:4" ht="38.25">
      <c r="A4024" s="625">
        <v>37585</v>
      </c>
      <c r="B4024" s="626" t="s">
        <v>3702</v>
      </c>
      <c r="C4024" s="625" t="s">
        <v>7061</v>
      </c>
      <c r="D4024" s="627">
        <v>403.23</v>
      </c>
    </row>
    <row r="4025" spans="1:4" ht="38.25">
      <c r="A4025" s="625">
        <v>37586</v>
      </c>
      <c r="B4025" s="626" t="s">
        <v>3703</v>
      </c>
      <c r="C4025" s="625" t="s">
        <v>7273</v>
      </c>
      <c r="D4025" s="627">
        <v>50.34</v>
      </c>
    </row>
    <row r="4026" spans="1:4" ht="25.5">
      <c r="A4026" s="625">
        <v>37587</v>
      </c>
      <c r="B4026" s="626" t="s">
        <v>3704</v>
      </c>
      <c r="C4026" s="625" t="s">
        <v>7061</v>
      </c>
      <c r="D4026" s="627">
        <v>245.46</v>
      </c>
    </row>
    <row r="4027" spans="1:4" ht="25.5">
      <c r="A4027" s="625">
        <v>37588</v>
      </c>
      <c r="B4027" s="626" t="s">
        <v>3705</v>
      </c>
      <c r="C4027" s="625" t="s">
        <v>7061</v>
      </c>
      <c r="D4027" s="627">
        <v>23.08</v>
      </c>
    </row>
    <row r="4028" spans="1:4" ht="25.5">
      <c r="A4028" s="625">
        <v>37589</v>
      </c>
      <c r="B4028" s="626" t="s">
        <v>3706</v>
      </c>
      <c r="C4028" s="625" t="s">
        <v>7061</v>
      </c>
      <c r="D4028" s="627">
        <v>182.28</v>
      </c>
    </row>
    <row r="4029" spans="1:4" ht="25.5">
      <c r="A4029" s="625">
        <v>37590</v>
      </c>
      <c r="B4029" s="626" t="s">
        <v>3707</v>
      </c>
      <c r="C4029" s="625" t="s">
        <v>7061</v>
      </c>
      <c r="D4029" s="627">
        <v>27.39</v>
      </c>
    </row>
    <row r="4030" spans="1:4" ht="25.5">
      <c r="A4030" s="625">
        <v>37591</v>
      </c>
      <c r="B4030" s="626" t="s">
        <v>3708</v>
      </c>
      <c r="C4030" s="625" t="s">
        <v>7061</v>
      </c>
      <c r="D4030" s="627">
        <v>38.119999999999997</v>
      </c>
    </row>
    <row r="4031" spans="1:4" ht="25.5">
      <c r="A4031" s="625">
        <v>37592</v>
      </c>
      <c r="B4031" s="626" t="s">
        <v>3709</v>
      </c>
      <c r="C4031" s="625" t="s">
        <v>7061</v>
      </c>
      <c r="D4031" s="627">
        <v>1.32</v>
      </c>
    </row>
    <row r="4032" spans="1:4" ht="25.5">
      <c r="A4032" s="625">
        <v>37593</v>
      </c>
      <c r="B4032" s="626" t="s">
        <v>3710</v>
      </c>
      <c r="C4032" s="625" t="s">
        <v>7061</v>
      </c>
      <c r="D4032" s="627">
        <v>1.76</v>
      </c>
    </row>
    <row r="4033" spans="1:4" ht="25.5">
      <c r="A4033" s="625">
        <v>37594</v>
      </c>
      <c r="B4033" s="626" t="s">
        <v>3711</v>
      </c>
      <c r="C4033" s="625" t="s">
        <v>7061</v>
      </c>
      <c r="D4033" s="627">
        <v>2.16</v>
      </c>
    </row>
    <row r="4034" spans="1:4">
      <c r="A4034" s="625">
        <v>37595</v>
      </c>
      <c r="B4034" s="626" t="s">
        <v>3712</v>
      </c>
      <c r="C4034" s="625" t="s">
        <v>7058</v>
      </c>
      <c r="D4034" s="627">
        <v>1.58</v>
      </c>
    </row>
    <row r="4035" spans="1:4">
      <c r="A4035" s="625">
        <v>37596</v>
      </c>
      <c r="B4035" s="626" t="s">
        <v>3713</v>
      </c>
      <c r="C4035" s="625" t="s">
        <v>7058</v>
      </c>
      <c r="D4035" s="627">
        <v>2.36</v>
      </c>
    </row>
    <row r="4036" spans="1:4" ht="25.5">
      <c r="A4036" s="625">
        <v>37597</v>
      </c>
      <c r="B4036" s="626" t="s">
        <v>3714</v>
      </c>
      <c r="C4036" s="625" t="s">
        <v>7061</v>
      </c>
      <c r="D4036" s="628">
        <v>271875</v>
      </c>
    </row>
    <row r="4037" spans="1:4" ht="38.25">
      <c r="A4037" s="625">
        <v>37598</v>
      </c>
      <c r="B4037" s="626" t="s">
        <v>3715</v>
      </c>
      <c r="C4037" s="625" t="s">
        <v>7061</v>
      </c>
      <c r="D4037" s="627">
        <v>18.899999999999999</v>
      </c>
    </row>
    <row r="4038" spans="1:4" ht="25.5">
      <c r="A4038" s="625">
        <v>37599</v>
      </c>
      <c r="B4038" s="626" t="s">
        <v>3716</v>
      </c>
      <c r="C4038" s="625" t="s">
        <v>7061</v>
      </c>
      <c r="D4038" s="627">
        <v>48.39</v>
      </c>
    </row>
    <row r="4039" spans="1:4" ht="25.5">
      <c r="A4039" s="625">
        <v>37600</v>
      </c>
      <c r="B4039" s="626" t="s">
        <v>6394</v>
      </c>
      <c r="C4039" s="625" t="s">
        <v>7061</v>
      </c>
      <c r="D4039" s="627">
        <v>51.99</v>
      </c>
    </row>
    <row r="4040" spans="1:4">
      <c r="A4040" s="625">
        <v>37601</v>
      </c>
      <c r="B4040" s="626" t="s">
        <v>3717</v>
      </c>
      <c r="C4040" s="625" t="s">
        <v>7065</v>
      </c>
      <c r="D4040" s="627">
        <v>4.2</v>
      </c>
    </row>
    <row r="4041" spans="1:4" ht="25.5">
      <c r="A4041" s="625">
        <v>37623</v>
      </c>
      <c r="B4041" s="626" t="s">
        <v>3718</v>
      </c>
      <c r="C4041" s="625" t="s">
        <v>7064</v>
      </c>
      <c r="D4041" s="627">
        <v>11.49</v>
      </c>
    </row>
    <row r="4042" spans="1:4" ht="38.25">
      <c r="A4042" s="625">
        <v>37712</v>
      </c>
      <c r="B4042" s="626" t="s">
        <v>7315</v>
      </c>
      <c r="C4042" s="625" t="s">
        <v>7066</v>
      </c>
      <c r="D4042" s="627">
        <v>46.11</v>
      </c>
    </row>
    <row r="4043" spans="1:4" ht="51">
      <c r="A4043" s="625">
        <v>37727</v>
      </c>
      <c r="B4043" s="626" t="s">
        <v>3719</v>
      </c>
      <c r="C4043" s="625" t="s">
        <v>7061</v>
      </c>
      <c r="D4043" s="628">
        <v>8000</v>
      </c>
    </row>
    <row r="4044" spans="1:4" ht="51">
      <c r="A4044" s="625">
        <v>37728</v>
      </c>
      <c r="B4044" s="626" t="s">
        <v>3720</v>
      </c>
      <c r="C4044" s="625" t="s">
        <v>7061</v>
      </c>
      <c r="D4044" s="628">
        <v>10853.14</v>
      </c>
    </row>
    <row r="4045" spans="1:4" ht="51">
      <c r="A4045" s="625">
        <v>37729</v>
      </c>
      <c r="B4045" s="626" t="s">
        <v>3721</v>
      </c>
      <c r="C4045" s="625" t="s">
        <v>7061</v>
      </c>
      <c r="D4045" s="628">
        <v>11748.25</v>
      </c>
    </row>
    <row r="4046" spans="1:4" ht="51">
      <c r="A4046" s="625">
        <v>37730</v>
      </c>
      <c r="B4046" s="626" t="s">
        <v>3722</v>
      </c>
      <c r="C4046" s="625" t="s">
        <v>7061</v>
      </c>
      <c r="D4046" s="628">
        <v>12643.35</v>
      </c>
    </row>
    <row r="4047" spans="1:4" ht="51">
      <c r="A4047" s="625">
        <v>37731</v>
      </c>
      <c r="B4047" s="626" t="s">
        <v>3723</v>
      </c>
      <c r="C4047" s="625" t="s">
        <v>7061</v>
      </c>
      <c r="D4047" s="628">
        <v>13538.46</v>
      </c>
    </row>
    <row r="4048" spans="1:4" ht="51">
      <c r="A4048" s="625">
        <v>37732</v>
      </c>
      <c r="B4048" s="626" t="s">
        <v>3724</v>
      </c>
      <c r="C4048" s="625" t="s">
        <v>7061</v>
      </c>
      <c r="D4048" s="628">
        <v>15440.55</v>
      </c>
    </row>
    <row r="4049" spans="1:4" ht="38.25">
      <c r="A4049" s="625">
        <v>37733</v>
      </c>
      <c r="B4049" s="626" t="s">
        <v>3725</v>
      </c>
      <c r="C4049" s="625" t="s">
        <v>7061</v>
      </c>
      <c r="D4049" s="628">
        <v>25734.26</v>
      </c>
    </row>
    <row r="4050" spans="1:4" ht="38.25">
      <c r="A4050" s="625">
        <v>37734</v>
      </c>
      <c r="B4050" s="626" t="s">
        <v>3726</v>
      </c>
      <c r="C4050" s="625" t="s">
        <v>7061</v>
      </c>
      <c r="D4050" s="628">
        <v>34321.67</v>
      </c>
    </row>
    <row r="4051" spans="1:4" ht="38.25">
      <c r="A4051" s="625">
        <v>37735</v>
      </c>
      <c r="B4051" s="626" t="s">
        <v>3727</v>
      </c>
      <c r="C4051" s="625" t="s">
        <v>7061</v>
      </c>
      <c r="D4051" s="628">
        <v>31009.79</v>
      </c>
    </row>
    <row r="4052" spans="1:4" ht="63.75">
      <c r="A4052" s="625">
        <v>37736</v>
      </c>
      <c r="B4052" s="626" t="s">
        <v>3728</v>
      </c>
      <c r="C4052" s="625" t="s">
        <v>7061</v>
      </c>
      <c r="D4052" s="628">
        <v>38250</v>
      </c>
    </row>
    <row r="4053" spans="1:4" ht="38.25">
      <c r="A4053" s="625">
        <v>37737</v>
      </c>
      <c r="B4053" s="626" t="s">
        <v>3729</v>
      </c>
      <c r="C4053" s="625" t="s">
        <v>7061</v>
      </c>
      <c r="D4053" s="628">
        <v>25393.39</v>
      </c>
    </row>
    <row r="4054" spans="1:4" ht="38.25">
      <c r="A4054" s="625">
        <v>37738</v>
      </c>
      <c r="B4054" s="626" t="s">
        <v>3730</v>
      </c>
      <c r="C4054" s="625" t="s">
        <v>7061</v>
      </c>
      <c r="D4054" s="628">
        <v>31917.64</v>
      </c>
    </row>
    <row r="4055" spans="1:4" ht="38.25">
      <c r="A4055" s="625">
        <v>37739</v>
      </c>
      <c r="B4055" s="626" t="s">
        <v>3731</v>
      </c>
      <c r="C4055" s="625" t="s">
        <v>7061</v>
      </c>
      <c r="D4055" s="628">
        <v>47076.92</v>
      </c>
    </row>
    <row r="4056" spans="1:4" ht="38.25">
      <c r="A4056" s="625">
        <v>37740</v>
      </c>
      <c r="B4056" s="626" t="s">
        <v>3732</v>
      </c>
      <c r="C4056" s="625" t="s">
        <v>7061</v>
      </c>
      <c r="D4056" s="628">
        <v>26864.54</v>
      </c>
    </row>
    <row r="4057" spans="1:4" ht="51">
      <c r="A4057" s="625">
        <v>37741</v>
      </c>
      <c r="B4057" s="626" t="s">
        <v>3733</v>
      </c>
      <c r="C4057" s="625" t="s">
        <v>7061</v>
      </c>
      <c r="D4057" s="628">
        <v>90853.14</v>
      </c>
    </row>
    <row r="4058" spans="1:4" ht="51">
      <c r="A4058" s="625">
        <v>37743</v>
      </c>
      <c r="B4058" s="626" t="s">
        <v>3734</v>
      </c>
      <c r="C4058" s="625" t="s">
        <v>7061</v>
      </c>
      <c r="D4058" s="628">
        <v>99916.08</v>
      </c>
    </row>
    <row r="4059" spans="1:4" ht="51">
      <c r="A4059" s="625">
        <v>37744</v>
      </c>
      <c r="B4059" s="626" t="s">
        <v>3735</v>
      </c>
      <c r="C4059" s="625" t="s">
        <v>7061</v>
      </c>
      <c r="D4059" s="628">
        <v>117482.51</v>
      </c>
    </row>
    <row r="4060" spans="1:4" ht="51">
      <c r="A4060" s="625">
        <v>37745</v>
      </c>
      <c r="B4060" s="626" t="s">
        <v>3736</v>
      </c>
      <c r="C4060" s="625" t="s">
        <v>7061</v>
      </c>
      <c r="D4060" s="628">
        <v>181000</v>
      </c>
    </row>
    <row r="4061" spans="1:4" ht="51">
      <c r="A4061" s="625">
        <v>37746</v>
      </c>
      <c r="B4061" s="626" t="s">
        <v>3737</v>
      </c>
      <c r="C4061" s="625" t="s">
        <v>7061</v>
      </c>
      <c r="D4061" s="628">
        <v>162642.23000000001</v>
      </c>
    </row>
    <row r="4062" spans="1:4" ht="51">
      <c r="A4062" s="625">
        <v>37747</v>
      </c>
      <c r="B4062" s="626" t="s">
        <v>3738</v>
      </c>
      <c r="C4062" s="625" t="s">
        <v>7061</v>
      </c>
      <c r="D4062" s="628">
        <v>235013.6</v>
      </c>
    </row>
    <row r="4063" spans="1:4" ht="51">
      <c r="A4063" s="625">
        <v>37748</v>
      </c>
      <c r="B4063" s="626" t="s">
        <v>3739</v>
      </c>
      <c r="C4063" s="625" t="s">
        <v>7061</v>
      </c>
      <c r="D4063" s="628">
        <v>192427.05</v>
      </c>
    </row>
    <row r="4064" spans="1:4" ht="63.75">
      <c r="A4064" s="625">
        <v>37749</v>
      </c>
      <c r="B4064" s="626" t="s">
        <v>3740</v>
      </c>
      <c r="C4064" s="625" t="s">
        <v>7061</v>
      </c>
      <c r="D4064" s="628">
        <v>245151.9</v>
      </c>
    </row>
    <row r="4065" spans="1:4" ht="51">
      <c r="A4065" s="625">
        <v>37750</v>
      </c>
      <c r="B4065" s="626" t="s">
        <v>3741</v>
      </c>
      <c r="C4065" s="625" t="s">
        <v>7061</v>
      </c>
      <c r="D4065" s="628">
        <v>162069.46</v>
      </c>
    </row>
    <row r="4066" spans="1:4" ht="51">
      <c r="A4066" s="625">
        <v>37751</v>
      </c>
      <c r="B4066" s="626" t="s">
        <v>3742</v>
      </c>
      <c r="C4066" s="625" t="s">
        <v>7061</v>
      </c>
      <c r="D4066" s="628">
        <v>248015.82</v>
      </c>
    </row>
    <row r="4067" spans="1:4" ht="51">
      <c r="A4067" s="625">
        <v>37752</v>
      </c>
      <c r="B4067" s="626" t="s">
        <v>3743</v>
      </c>
      <c r="C4067" s="625" t="s">
        <v>7061</v>
      </c>
      <c r="D4067" s="628">
        <v>201792.08</v>
      </c>
    </row>
    <row r="4068" spans="1:4" ht="51">
      <c r="A4068" s="625">
        <v>37753</v>
      </c>
      <c r="B4068" s="626" t="s">
        <v>3744</v>
      </c>
      <c r="C4068" s="625" t="s">
        <v>7061</v>
      </c>
      <c r="D4068" s="628">
        <v>161496.67000000001</v>
      </c>
    </row>
    <row r="4069" spans="1:4" ht="51">
      <c r="A4069" s="625">
        <v>37754</v>
      </c>
      <c r="B4069" s="626" t="s">
        <v>3745</v>
      </c>
      <c r="C4069" s="625" t="s">
        <v>7061</v>
      </c>
      <c r="D4069" s="628">
        <v>189018.98</v>
      </c>
    </row>
    <row r="4070" spans="1:4" ht="51">
      <c r="A4070" s="625">
        <v>37755</v>
      </c>
      <c r="B4070" s="626" t="s">
        <v>3746</v>
      </c>
      <c r="C4070" s="625" t="s">
        <v>7061</v>
      </c>
      <c r="D4070" s="628">
        <v>231405.06</v>
      </c>
    </row>
    <row r="4071" spans="1:4" ht="51">
      <c r="A4071" s="625">
        <v>37756</v>
      </c>
      <c r="B4071" s="626" t="s">
        <v>3747</v>
      </c>
      <c r="C4071" s="625" t="s">
        <v>7061</v>
      </c>
      <c r="D4071" s="628">
        <v>159234.17000000001</v>
      </c>
    </row>
    <row r="4072" spans="1:4" ht="51">
      <c r="A4072" s="625">
        <v>37757</v>
      </c>
      <c r="B4072" s="626" t="s">
        <v>3748</v>
      </c>
      <c r="C4072" s="625" t="s">
        <v>7061</v>
      </c>
      <c r="D4072" s="628">
        <v>221667.71</v>
      </c>
    </row>
    <row r="4073" spans="1:4" ht="51">
      <c r="A4073" s="625">
        <v>37758</v>
      </c>
      <c r="B4073" s="626" t="s">
        <v>3749</v>
      </c>
      <c r="C4073" s="625" t="s">
        <v>7061</v>
      </c>
      <c r="D4073" s="628">
        <v>261189.87</v>
      </c>
    </row>
    <row r="4074" spans="1:4" ht="51">
      <c r="A4074" s="625">
        <v>37759</v>
      </c>
      <c r="B4074" s="626" t="s">
        <v>3750</v>
      </c>
      <c r="C4074" s="625" t="s">
        <v>7061</v>
      </c>
      <c r="D4074" s="628">
        <v>222526.9</v>
      </c>
    </row>
    <row r="4075" spans="1:4" ht="51">
      <c r="A4075" s="625">
        <v>37760</v>
      </c>
      <c r="B4075" s="626" t="s">
        <v>3751</v>
      </c>
      <c r="C4075" s="625" t="s">
        <v>7061</v>
      </c>
      <c r="D4075" s="628">
        <v>212503.15</v>
      </c>
    </row>
    <row r="4076" spans="1:4" ht="51">
      <c r="A4076" s="625">
        <v>37761</v>
      </c>
      <c r="B4076" s="626" t="s">
        <v>3752</v>
      </c>
      <c r="C4076" s="625" t="s">
        <v>7061</v>
      </c>
      <c r="D4076" s="628">
        <v>159234.17000000001</v>
      </c>
    </row>
    <row r="4077" spans="1:4" ht="63.75">
      <c r="A4077" s="625">
        <v>37762</v>
      </c>
      <c r="B4077" s="626" t="s">
        <v>7316</v>
      </c>
      <c r="C4077" s="625" t="s">
        <v>7061</v>
      </c>
      <c r="D4077" s="628">
        <v>298103.46000000002</v>
      </c>
    </row>
    <row r="4078" spans="1:4" ht="63.75">
      <c r="A4078" s="625">
        <v>37763</v>
      </c>
      <c r="B4078" s="626" t="s">
        <v>7317</v>
      </c>
      <c r="C4078" s="625" t="s">
        <v>7061</v>
      </c>
      <c r="D4078" s="628">
        <v>301724.13</v>
      </c>
    </row>
    <row r="4079" spans="1:4" ht="51">
      <c r="A4079" s="625">
        <v>37765</v>
      </c>
      <c r="B4079" s="626" t="s">
        <v>3753</v>
      </c>
      <c r="C4079" s="625" t="s">
        <v>7061</v>
      </c>
      <c r="D4079" s="628">
        <v>148351.26999999999</v>
      </c>
    </row>
    <row r="4080" spans="1:4" ht="51">
      <c r="A4080" s="625">
        <v>37766</v>
      </c>
      <c r="B4080" s="626" t="s">
        <v>3754</v>
      </c>
      <c r="C4080" s="625" t="s">
        <v>7061</v>
      </c>
      <c r="D4080" s="628">
        <v>222526.88</v>
      </c>
    </row>
    <row r="4081" spans="1:4" ht="51">
      <c r="A4081" s="625">
        <v>37767</v>
      </c>
      <c r="B4081" s="626" t="s">
        <v>3755</v>
      </c>
      <c r="C4081" s="625" t="s">
        <v>7061</v>
      </c>
      <c r="D4081" s="628">
        <v>248015.82</v>
      </c>
    </row>
    <row r="4082" spans="1:4" ht="51">
      <c r="A4082" s="625">
        <v>37768</v>
      </c>
      <c r="B4082" s="626" t="s">
        <v>3756</v>
      </c>
      <c r="C4082" s="625" t="s">
        <v>7061</v>
      </c>
      <c r="D4082" s="628">
        <v>70000</v>
      </c>
    </row>
    <row r="4083" spans="1:4" ht="38.25">
      <c r="A4083" s="625">
        <v>37769</v>
      </c>
      <c r="B4083" s="626" t="s">
        <v>3757</v>
      </c>
      <c r="C4083" s="625" t="s">
        <v>7061</v>
      </c>
      <c r="D4083" s="628">
        <v>99513.06</v>
      </c>
    </row>
    <row r="4084" spans="1:4" ht="38.25">
      <c r="A4084" s="625">
        <v>37770</v>
      </c>
      <c r="B4084" s="626" t="s">
        <v>3758</v>
      </c>
      <c r="C4084" s="625" t="s">
        <v>7061</v>
      </c>
      <c r="D4084" s="628">
        <v>168889.54</v>
      </c>
    </row>
    <row r="4085" spans="1:4" ht="63.75">
      <c r="A4085" s="625">
        <v>37771</v>
      </c>
      <c r="B4085" s="626" t="s">
        <v>3759</v>
      </c>
      <c r="C4085" s="625" t="s">
        <v>7061</v>
      </c>
      <c r="D4085" s="628">
        <v>86585.51</v>
      </c>
    </row>
    <row r="4086" spans="1:4" ht="51">
      <c r="A4086" s="625">
        <v>37772</v>
      </c>
      <c r="B4086" s="626" t="s">
        <v>3760</v>
      </c>
      <c r="C4086" s="625" t="s">
        <v>7061</v>
      </c>
      <c r="D4086" s="628">
        <v>81389.539999999994</v>
      </c>
    </row>
    <row r="4087" spans="1:4" ht="38.25">
      <c r="A4087" s="625">
        <v>37773</v>
      </c>
      <c r="B4087" s="626" t="s">
        <v>3761</v>
      </c>
      <c r="C4087" s="625" t="s">
        <v>7061</v>
      </c>
      <c r="D4087" s="628">
        <v>59441.8</v>
      </c>
    </row>
    <row r="4088" spans="1:4" ht="63.75">
      <c r="A4088" s="625">
        <v>37774</v>
      </c>
      <c r="B4088" s="626" t="s">
        <v>3762</v>
      </c>
      <c r="C4088" s="625" t="s">
        <v>7061</v>
      </c>
      <c r="D4088" s="628">
        <v>134097.39000000001</v>
      </c>
    </row>
    <row r="4089" spans="1:4" ht="76.5">
      <c r="A4089" s="625">
        <v>37775</v>
      </c>
      <c r="B4089" s="626" t="s">
        <v>3763</v>
      </c>
      <c r="C4089" s="625" t="s">
        <v>7061</v>
      </c>
      <c r="D4089" s="628">
        <v>170625</v>
      </c>
    </row>
    <row r="4090" spans="1:4" ht="76.5">
      <c r="A4090" s="625">
        <v>37776</v>
      </c>
      <c r="B4090" s="626" t="s">
        <v>3764</v>
      </c>
      <c r="C4090" s="625" t="s">
        <v>7061</v>
      </c>
      <c r="D4090" s="628">
        <v>108328.12</v>
      </c>
    </row>
    <row r="4091" spans="1:4" ht="63.75">
      <c r="A4091" s="625">
        <v>37777</v>
      </c>
      <c r="B4091" s="626" t="s">
        <v>3765</v>
      </c>
      <c r="C4091" s="625" t="s">
        <v>7061</v>
      </c>
      <c r="D4091" s="628">
        <v>141876.09</v>
      </c>
    </row>
    <row r="4092" spans="1:4" ht="25.5">
      <c r="A4092" s="625">
        <v>37873</v>
      </c>
      <c r="B4092" s="626" t="s">
        <v>3766</v>
      </c>
      <c r="C4092" s="625" t="s">
        <v>7061</v>
      </c>
      <c r="D4092" s="627">
        <v>2.86</v>
      </c>
    </row>
    <row r="4093" spans="1:4" ht="38.25">
      <c r="A4093" s="625">
        <v>37947</v>
      </c>
      <c r="B4093" s="626" t="s">
        <v>3767</v>
      </c>
      <c r="C4093" s="625" t="s">
        <v>7061</v>
      </c>
      <c r="D4093" s="627">
        <v>2.66</v>
      </c>
    </row>
    <row r="4094" spans="1:4" ht="25.5">
      <c r="A4094" s="625">
        <v>37948</v>
      </c>
      <c r="B4094" s="626" t="s">
        <v>3768</v>
      </c>
      <c r="C4094" s="625" t="s">
        <v>7061</v>
      </c>
      <c r="D4094" s="627">
        <v>2.17</v>
      </c>
    </row>
    <row r="4095" spans="1:4" ht="25.5">
      <c r="A4095" s="625">
        <v>37949</v>
      </c>
      <c r="B4095" s="626" t="s">
        <v>3769</v>
      </c>
      <c r="C4095" s="625" t="s">
        <v>7061</v>
      </c>
      <c r="D4095" s="627">
        <v>1.27</v>
      </c>
    </row>
    <row r="4096" spans="1:4" ht="25.5">
      <c r="A4096" s="625">
        <v>37950</v>
      </c>
      <c r="B4096" s="626" t="s">
        <v>3770</v>
      </c>
      <c r="C4096" s="625" t="s">
        <v>7061</v>
      </c>
      <c r="D4096" s="627">
        <v>34.65</v>
      </c>
    </row>
    <row r="4097" spans="1:4" ht="25.5">
      <c r="A4097" s="625">
        <v>37951</v>
      </c>
      <c r="B4097" s="626" t="s">
        <v>3771</v>
      </c>
      <c r="C4097" s="625" t="s">
        <v>7061</v>
      </c>
      <c r="D4097" s="627">
        <v>1.55</v>
      </c>
    </row>
    <row r="4098" spans="1:4" ht="25.5">
      <c r="A4098" s="625">
        <v>37952</v>
      </c>
      <c r="B4098" s="626" t="s">
        <v>3772</v>
      </c>
      <c r="C4098" s="625" t="s">
        <v>7061</v>
      </c>
      <c r="D4098" s="627">
        <v>35.93</v>
      </c>
    </row>
    <row r="4099" spans="1:4" ht="38.25">
      <c r="A4099" s="625">
        <v>37953</v>
      </c>
      <c r="B4099" s="626" t="s">
        <v>3773</v>
      </c>
      <c r="C4099" s="625" t="s">
        <v>7061</v>
      </c>
      <c r="D4099" s="627">
        <v>3.88</v>
      </c>
    </row>
    <row r="4100" spans="1:4" ht="38.25">
      <c r="A4100" s="625">
        <v>37954</v>
      </c>
      <c r="B4100" s="626" t="s">
        <v>6944</v>
      </c>
      <c r="C4100" s="625" t="s">
        <v>7061</v>
      </c>
      <c r="D4100" s="627">
        <v>6.9</v>
      </c>
    </row>
    <row r="4101" spans="1:4" ht="38.25">
      <c r="A4101" s="625">
        <v>37955</v>
      </c>
      <c r="B4101" s="626" t="s">
        <v>3774</v>
      </c>
      <c r="C4101" s="625" t="s">
        <v>7061</v>
      </c>
      <c r="D4101" s="627">
        <v>8.94</v>
      </c>
    </row>
    <row r="4102" spans="1:4" ht="25.5">
      <c r="A4102" s="625">
        <v>37956</v>
      </c>
      <c r="B4102" s="626" t="s">
        <v>3775</v>
      </c>
      <c r="C4102" s="625" t="s">
        <v>7061</v>
      </c>
      <c r="D4102" s="627">
        <v>3.97</v>
      </c>
    </row>
    <row r="4103" spans="1:4" ht="25.5">
      <c r="A4103" s="625">
        <v>37957</v>
      </c>
      <c r="B4103" s="626" t="s">
        <v>3776</v>
      </c>
      <c r="C4103" s="625" t="s">
        <v>7061</v>
      </c>
      <c r="D4103" s="627">
        <v>8.3800000000000008</v>
      </c>
    </row>
    <row r="4104" spans="1:4" ht="25.5">
      <c r="A4104" s="625">
        <v>37958</v>
      </c>
      <c r="B4104" s="626" t="s">
        <v>3777</v>
      </c>
      <c r="C4104" s="625" t="s">
        <v>7061</v>
      </c>
      <c r="D4104" s="627">
        <v>14.53</v>
      </c>
    </row>
    <row r="4105" spans="1:4" ht="25.5">
      <c r="A4105" s="625">
        <v>37959</v>
      </c>
      <c r="B4105" s="626" t="s">
        <v>3778</v>
      </c>
      <c r="C4105" s="625" t="s">
        <v>7061</v>
      </c>
      <c r="D4105" s="627">
        <v>23.31</v>
      </c>
    </row>
    <row r="4106" spans="1:4" ht="25.5">
      <c r="A4106" s="625">
        <v>37960</v>
      </c>
      <c r="B4106" s="626" t="s">
        <v>3779</v>
      </c>
      <c r="C4106" s="625" t="s">
        <v>7061</v>
      </c>
      <c r="D4106" s="627">
        <v>50.2</v>
      </c>
    </row>
    <row r="4107" spans="1:4" ht="25.5">
      <c r="A4107" s="625">
        <v>37961</v>
      </c>
      <c r="B4107" s="626" t="s">
        <v>3780</v>
      </c>
      <c r="C4107" s="625" t="s">
        <v>7061</v>
      </c>
      <c r="D4107" s="627">
        <v>133.18</v>
      </c>
    </row>
    <row r="4108" spans="1:4" ht="25.5">
      <c r="A4108" s="625">
        <v>37962</v>
      </c>
      <c r="B4108" s="626" t="s">
        <v>3781</v>
      </c>
      <c r="C4108" s="625" t="s">
        <v>7061</v>
      </c>
      <c r="D4108" s="627">
        <v>154.76</v>
      </c>
    </row>
    <row r="4109" spans="1:4" ht="25.5">
      <c r="A4109" s="625">
        <v>37963</v>
      </c>
      <c r="B4109" s="626" t="s">
        <v>3782</v>
      </c>
      <c r="C4109" s="625" t="s">
        <v>7061</v>
      </c>
      <c r="D4109" s="627">
        <v>3.32</v>
      </c>
    </row>
    <row r="4110" spans="1:4" ht="25.5">
      <c r="A4110" s="625">
        <v>37964</v>
      </c>
      <c r="B4110" s="626" t="s">
        <v>3783</v>
      </c>
      <c r="C4110" s="625" t="s">
        <v>7061</v>
      </c>
      <c r="D4110" s="627">
        <v>5.54</v>
      </c>
    </row>
    <row r="4111" spans="1:4" ht="25.5">
      <c r="A4111" s="625">
        <v>37965</v>
      </c>
      <c r="B4111" s="626" t="s">
        <v>3784</v>
      </c>
      <c r="C4111" s="625" t="s">
        <v>7061</v>
      </c>
      <c r="D4111" s="627">
        <v>8.02</v>
      </c>
    </row>
    <row r="4112" spans="1:4" ht="25.5">
      <c r="A4112" s="625">
        <v>37966</v>
      </c>
      <c r="B4112" s="626" t="s">
        <v>3785</v>
      </c>
      <c r="C4112" s="625" t="s">
        <v>7061</v>
      </c>
      <c r="D4112" s="627">
        <v>14.53</v>
      </c>
    </row>
    <row r="4113" spans="1:4" ht="25.5">
      <c r="A4113" s="625">
        <v>37967</v>
      </c>
      <c r="B4113" s="626" t="s">
        <v>3786</v>
      </c>
      <c r="C4113" s="625" t="s">
        <v>7061</v>
      </c>
      <c r="D4113" s="627">
        <v>23.31</v>
      </c>
    </row>
    <row r="4114" spans="1:4" ht="25.5">
      <c r="A4114" s="625">
        <v>37968</v>
      </c>
      <c r="B4114" s="626" t="s">
        <v>3787</v>
      </c>
      <c r="C4114" s="625" t="s">
        <v>7061</v>
      </c>
      <c r="D4114" s="627">
        <v>51.12</v>
      </c>
    </row>
    <row r="4115" spans="1:4" ht="25.5">
      <c r="A4115" s="625">
        <v>37969</v>
      </c>
      <c r="B4115" s="626" t="s">
        <v>3788</v>
      </c>
      <c r="C4115" s="625" t="s">
        <v>7061</v>
      </c>
      <c r="D4115" s="627">
        <v>136.58000000000001</v>
      </c>
    </row>
    <row r="4116" spans="1:4" ht="25.5">
      <c r="A4116" s="625">
        <v>37970</v>
      </c>
      <c r="B4116" s="626" t="s">
        <v>3789</v>
      </c>
      <c r="C4116" s="625" t="s">
        <v>7061</v>
      </c>
      <c r="D4116" s="627">
        <v>159.32</v>
      </c>
    </row>
    <row r="4117" spans="1:4" ht="25.5">
      <c r="A4117" s="625">
        <v>37971</v>
      </c>
      <c r="B4117" s="626" t="s">
        <v>3790</v>
      </c>
      <c r="C4117" s="625" t="s">
        <v>7061</v>
      </c>
      <c r="D4117" s="627">
        <v>3.64</v>
      </c>
    </row>
    <row r="4118" spans="1:4" ht="25.5">
      <c r="A4118" s="625">
        <v>37972</v>
      </c>
      <c r="B4118" s="626" t="s">
        <v>3791</v>
      </c>
      <c r="C4118" s="625" t="s">
        <v>7061</v>
      </c>
      <c r="D4118" s="627">
        <v>6.06</v>
      </c>
    </row>
    <row r="4119" spans="1:4" ht="25.5">
      <c r="A4119" s="625">
        <v>37973</v>
      </c>
      <c r="B4119" s="626" t="s">
        <v>3792</v>
      </c>
      <c r="C4119" s="625" t="s">
        <v>7061</v>
      </c>
      <c r="D4119" s="627">
        <v>9.6999999999999993</v>
      </c>
    </row>
    <row r="4120" spans="1:4" ht="25.5">
      <c r="A4120" s="625">
        <v>37974</v>
      </c>
      <c r="B4120" s="626" t="s">
        <v>3793</v>
      </c>
      <c r="C4120" s="625" t="s">
        <v>7061</v>
      </c>
      <c r="D4120" s="627">
        <v>2.21</v>
      </c>
    </row>
    <row r="4121" spans="1:4" ht="25.5">
      <c r="A4121" s="625">
        <v>37975</v>
      </c>
      <c r="B4121" s="626" t="s">
        <v>3794</v>
      </c>
      <c r="C4121" s="625" t="s">
        <v>7061</v>
      </c>
      <c r="D4121" s="627">
        <v>4.49</v>
      </c>
    </row>
    <row r="4122" spans="1:4" ht="25.5">
      <c r="A4122" s="625">
        <v>37976</v>
      </c>
      <c r="B4122" s="626" t="s">
        <v>3795</v>
      </c>
      <c r="C4122" s="625" t="s">
        <v>7061</v>
      </c>
      <c r="D4122" s="627">
        <v>9.2200000000000006</v>
      </c>
    </row>
    <row r="4123" spans="1:4" ht="25.5">
      <c r="A4123" s="625">
        <v>37977</v>
      </c>
      <c r="B4123" s="626" t="s">
        <v>3796</v>
      </c>
      <c r="C4123" s="625" t="s">
        <v>7061</v>
      </c>
      <c r="D4123" s="627">
        <v>12.68</v>
      </c>
    </row>
    <row r="4124" spans="1:4" ht="25.5">
      <c r="A4124" s="625">
        <v>37978</v>
      </c>
      <c r="B4124" s="626" t="s">
        <v>3797</v>
      </c>
      <c r="C4124" s="625" t="s">
        <v>7061</v>
      </c>
      <c r="D4124" s="627">
        <v>25.71</v>
      </c>
    </row>
    <row r="4125" spans="1:4" ht="25.5">
      <c r="A4125" s="625">
        <v>37979</v>
      </c>
      <c r="B4125" s="626" t="s">
        <v>3798</v>
      </c>
      <c r="C4125" s="625" t="s">
        <v>7061</v>
      </c>
      <c r="D4125" s="627">
        <v>110.44</v>
      </c>
    </row>
    <row r="4126" spans="1:4" ht="25.5">
      <c r="A4126" s="625">
        <v>37980</v>
      </c>
      <c r="B4126" s="626" t="s">
        <v>3799</v>
      </c>
      <c r="C4126" s="625" t="s">
        <v>7061</v>
      </c>
      <c r="D4126" s="627">
        <v>124.12</v>
      </c>
    </row>
    <row r="4127" spans="1:4" ht="25.5">
      <c r="A4127" s="625">
        <v>37981</v>
      </c>
      <c r="B4127" s="626" t="s">
        <v>3800</v>
      </c>
      <c r="C4127" s="625" t="s">
        <v>7061</v>
      </c>
      <c r="D4127" s="627">
        <v>5.0599999999999996</v>
      </c>
    </row>
    <row r="4128" spans="1:4" ht="25.5">
      <c r="A4128" s="625">
        <v>37982</v>
      </c>
      <c r="B4128" s="626" t="s">
        <v>3801</v>
      </c>
      <c r="C4128" s="625" t="s">
        <v>7061</v>
      </c>
      <c r="D4128" s="627">
        <v>7.68</v>
      </c>
    </row>
    <row r="4129" spans="1:4" ht="25.5">
      <c r="A4129" s="625">
        <v>37983</v>
      </c>
      <c r="B4129" s="626" t="s">
        <v>3802</v>
      </c>
      <c r="C4129" s="625" t="s">
        <v>7061</v>
      </c>
      <c r="D4129" s="627">
        <v>10.76</v>
      </c>
    </row>
    <row r="4130" spans="1:4" ht="25.5">
      <c r="A4130" s="625">
        <v>37984</v>
      </c>
      <c r="B4130" s="626" t="s">
        <v>3803</v>
      </c>
      <c r="C4130" s="625" t="s">
        <v>7061</v>
      </c>
      <c r="D4130" s="627">
        <v>18.579999999999998</v>
      </c>
    </row>
    <row r="4131" spans="1:4" ht="25.5">
      <c r="A4131" s="625">
        <v>37985</v>
      </c>
      <c r="B4131" s="626" t="s">
        <v>3804</v>
      </c>
      <c r="C4131" s="625" t="s">
        <v>7061</v>
      </c>
      <c r="D4131" s="627">
        <v>26.02</v>
      </c>
    </row>
    <row r="4132" spans="1:4" ht="25.5">
      <c r="A4132" s="625">
        <v>37986</v>
      </c>
      <c r="B4132" s="626" t="s">
        <v>3805</v>
      </c>
      <c r="C4132" s="625" t="s">
        <v>7061</v>
      </c>
      <c r="D4132" s="627">
        <v>1.74</v>
      </c>
    </row>
    <row r="4133" spans="1:4" ht="25.5">
      <c r="A4133" s="625">
        <v>37987</v>
      </c>
      <c r="B4133" s="626" t="s">
        <v>3806</v>
      </c>
      <c r="C4133" s="625" t="s">
        <v>7061</v>
      </c>
      <c r="D4133" s="627">
        <v>129.88</v>
      </c>
    </row>
    <row r="4134" spans="1:4" ht="25.5">
      <c r="A4134" s="625">
        <v>37988</v>
      </c>
      <c r="B4134" s="626" t="s">
        <v>3807</v>
      </c>
      <c r="C4134" s="625" t="s">
        <v>7061</v>
      </c>
      <c r="D4134" s="627">
        <v>211.85</v>
      </c>
    </row>
    <row r="4135" spans="1:4" ht="25.5">
      <c r="A4135" s="625">
        <v>37989</v>
      </c>
      <c r="B4135" s="626" t="s">
        <v>3808</v>
      </c>
      <c r="C4135" s="625" t="s">
        <v>7061</v>
      </c>
      <c r="D4135" s="627">
        <v>10.19</v>
      </c>
    </row>
    <row r="4136" spans="1:4" ht="25.5">
      <c r="A4136" s="625">
        <v>37990</v>
      </c>
      <c r="B4136" s="626" t="s">
        <v>3809</v>
      </c>
      <c r="C4136" s="625" t="s">
        <v>7061</v>
      </c>
      <c r="D4136" s="627">
        <v>11.84</v>
      </c>
    </row>
    <row r="4137" spans="1:4" ht="25.5">
      <c r="A4137" s="625">
        <v>37991</v>
      </c>
      <c r="B4137" s="626" t="s">
        <v>3810</v>
      </c>
      <c r="C4137" s="625" t="s">
        <v>7061</v>
      </c>
      <c r="D4137" s="627">
        <v>18.739999999999998</v>
      </c>
    </row>
    <row r="4138" spans="1:4" ht="25.5">
      <c r="A4138" s="625">
        <v>37992</v>
      </c>
      <c r="B4138" s="626" t="s">
        <v>3811</v>
      </c>
      <c r="C4138" s="625" t="s">
        <v>7061</v>
      </c>
      <c r="D4138" s="627">
        <v>28.62</v>
      </c>
    </row>
    <row r="4139" spans="1:4" ht="25.5">
      <c r="A4139" s="625">
        <v>37993</v>
      </c>
      <c r="B4139" s="626" t="s">
        <v>3812</v>
      </c>
      <c r="C4139" s="625" t="s">
        <v>7061</v>
      </c>
      <c r="D4139" s="627">
        <v>42.48</v>
      </c>
    </row>
    <row r="4140" spans="1:4" ht="25.5">
      <c r="A4140" s="625">
        <v>37994</v>
      </c>
      <c r="B4140" s="626" t="s">
        <v>3813</v>
      </c>
      <c r="C4140" s="625" t="s">
        <v>7061</v>
      </c>
      <c r="D4140" s="627">
        <v>102.09</v>
      </c>
    </row>
    <row r="4141" spans="1:4" ht="25.5">
      <c r="A4141" s="625">
        <v>37995</v>
      </c>
      <c r="B4141" s="626" t="s">
        <v>3814</v>
      </c>
      <c r="C4141" s="625" t="s">
        <v>7061</v>
      </c>
      <c r="D4141" s="627">
        <v>148.18</v>
      </c>
    </row>
    <row r="4142" spans="1:4" ht="25.5">
      <c r="A4142" s="625">
        <v>37996</v>
      </c>
      <c r="B4142" s="626" t="s">
        <v>3815</v>
      </c>
      <c r="C4142" s="625" t="s">
        <v>7061</v>
      </c>
      <c r="D4142" s="627">
        <v>218.48</v>
      </c>
    </row>
    <row r="4143" spans="1:4" ht="25.5">
      <c r="A4143" s="625">
        <v>37997</v>
      </c>
      <c r="B4143" s="626" t="s">
        <v>3816</v>
      </c>
      <c r="C4143" s="625" t="s">
        <v>7061</v>
      </c>
      <c r="D4143" s="627">
        <v>5.63</v>
      </c>
    </row>
    <row r="4144" spans="1:4" ht="25.5">
      <c r="A4144" s="625">
        <v>37998</v>
      </c>
      <c r="B4144" s="626" t="s">
        <v>3817</v>
      </c>
      <c r="C4144" s="625" t="s">
        <v>7061</v>
      </c>
      <c r="D4144" s="627">
        <v>5.83</v>
      </c>
    </row>
    <row r="4145" spans="1:4" ht="25.5">
      <c r="A4145" s="625">
        <v>37999</v>
      </c>
      <c r="B4145" s="626" t="s">
        <v>3818</v>
      </c>
      <c r="C4145" s="625" t="s">
        <v>7061</v>
      </c>
      <c r="D4145" s="627">
        <v>5.81</v>
      </c>
    </row>
    <row r="4146" spans="1:4" ht="25.5">
      <c r="A4146" s="625">
        <v>38000</v>
      </c>
      <c r="B4146" s="626" t="s">
        <v>3819</v>
      </c>
      <c r="C4146" s="625" t="s">
        <v>7061</v>
      </c>
      <c r="D4146" s="627">
        <v>7.68</v>
      </c>
    </row>
    <row r="4147" spans="1:4" ht="25.5">
      <c r="A4147" s="625">
        <v>38001</v>
      </c>
      <c r="B4147" s="626" t="s">
        <v>3820</v>
      </c>
      <c r="C4147" s="625" t="s">
        <v>7061</v>
      </c>
      <c r="D4147" s="627">
        <v>0.92</v>
      </c>
    </row>
    <row r="4148" spans="1:4" ht="25.5">
      <c r="A4148" s="625">
        <v>38002</v>
      </c>
      <c r="B4148" s="626" t="s">
        <v>3821</v>
      </c>
      <c r="C4148" s="625" t="s">
        <v>7061</v>
      </c>
      <c r="D4148" s="627">
        <v>1.71</v>
      </c>
    </row>
    <row r="4149" spans="1:4" ht="25.5">
      <c r="A4149" s="625">
        <v>38003</v>
      </c>
      <c r="B4149" s="626" t="s">
        <v>3822</v>
      </c>
      <c r="C4149" s="625" t="s">
        <v>7061</v>
      </c>
      <c r="D4149" s="627">
        <v>20.6</v>
      </c>
    </row>
    <row r="4150" spans="1:4" ht="25.5">
      <c r="A4150" s="625">
        <v>38004</v>
      </c>
      <c r="B4150" s="626" t="s">
        <v>3823</v>
      </c>
      <c r="C4150" s="625" t="s">
        <v>7061</v>
      </c>
      <c r="D4150" s="627">
        <v>27.54</v>
      </c>
    </row>
    <row r="4151" spans="1:4" ht="25.5">
      <c r="A4151" s="625">
        <v>38005</v>
      </c>
      <c r="B4151" s="626" t="s">
        <v>3824</v>
      </c>
      <c r="C4151" s="625" t="s">
        <v>7061</v>
      </c>
      <c r="D4151" s="627">
        <v>16.91</v>
      </c>
    </row>
    <row r="4152" spans="1:4" ht="25.5">
      <c r="A4152" s="625">
        <v>38006</v>
      </c>
      <c r="B4152" s="626" t="s">
        <v>3825</v>
      </c>
      <c r="C4152" s="625" t="s">
        <v>7061</v>
      </c>
      <c r="D4152" s="627">
        <v>20.75</v>
      </c>
    </row>
    <row r="4153" spans="1:4" ht="25.5">
      <c r="A4153" s="625">
        <v>38007</v>
      </c>
      <c r="B4153" s="626" t="s">
        <v>3826</v>
      </c>
      <c r="C4153" s="625" t="s">
        <v>7061</v>
      </c>
      <c r="D4153" s="627">
        <v>31.77</v>
      </c>
    </row>
    <row r="4154" spans="1:4" ht="25.5">
      <c r="A4154" s="625">
        <v>38008</v>
      </c>
      <c r="B4154" s="626" t="s">
        <v>3827</v>
      </c>
      <c r="C4154" s="625" t="s">
        <v>7061</v>
      </c>
      <c r="D4154" s="627">
        <v>127.94</v>
      </c>
    </row>
    <row r="4155" spans="1:4" ht="25.5">
      <c r="A4155" s="625">
        <v>38009</v>
      </c>
      <c r="B4155" s="626" t="s">
        <v>3828</v>
      </c>
      <c r="C4155" s="625" t="s">
        <v>7061</v>
      </c>
      <c r="D4155" s="627">
        <v>156.36000000000001</v>
      </c>
    </row>
    <row r="4156" spans="1:4" ht="25.5">
      <c r="A4156" s="625">
        <v>38010</v>
      </c>
      <c r="B4156" s="626" t="s">
        <v>3829</v>
      </c>
      <c r="C4156" s="625" t="s">
        <v>7061</v>
      </c>
      <c r="D4156" s="627">
        <v>4.6500000000000004</v>
      </c>
    </row>
    <row r="4157" spans="1:4" ht="25.5">
      <c r="A4157" s="625">
        <v>38011</v>
      </c>
      <c r="B4157" s="626" t="s">
        <v>3830</v>
      </c>
      <c r="C4157" s="625" t="s">
        <v>7061</v>
      </c>
      <c r="D4157" s="627">
        <v>8.59</v>
      </c>
    </row>
    <row r="4158" spans="1:4" ht="25.5">
      <c r="A4158" s="625">
        <v>38012</v>
      </c>
      <c r="B4158" s="626" t="s">
        <v>3831</v>
      </c>
      <c r="C4158" s="625" t="s">
        <v>7061</v>
      </c>
      <c r="D4158" s="627">
        <v>29.35</v>
      </c>
    </row>
    <row r="4159" spans="1:4" ht="25.5">
      <c r="A4159" s="625">
        <v>38013</v>
      </c>
      <c r="B4159" s="626" t="s">
        <v>3832</v>
      </c>
      <c r="C4159" s="625" t="s">
        <v>7061</v>
      </c>
      <c r="D4159" s="627">
        <v>38.1</v>
      </c>
    </row>
    <row r="4160" spans="1:4" ht="25.5">
      <c r="A4160" s="625">
        <v>38014</v>
      </c>
      <c r="B4160" s="626" t="s">
        <v>3833</v>
      </c>
      <c r="C4160" s="625" t="s">
        <v>7061</v>
      </c>
      <c r="D4160" s="627">
        <v>62</v>
      </c>
    </row>
    <row r="4161" spans="1:4" ht="25.5">
      <c r="A4161" s="625">
        <v>38015</v>
      </c>
      <c r="B4161" s="626" t="s">
        <v>3834</v>
      </c>
      <c r="C4161" s="625" t="s">
        <v>7061</v>
      </c>
      <c r="D4161" s="627">
        <v>149.71</v>
      </c>
    </row>
    <row r="4162" spans="1:4" ht="25.5">
      <c r="A4162" s="625">
        <v>38016</v>
      </c>
      <c r="B4162" s="626" t="s">
        <v>3835</v>
      </c>
      <c r="C4162" s="625" t="s">
        <v>7061</v>
      </c>
      <c r="D4162" s="627">
        <v>182.16</v>
      </c>
    </row>
    <row r="4163" spans="1:4" ht="25.5">
      <c r="A4163" s="625">
        <v>38017</v>
      </c>
      <c r="B4163" s="626" t="s">
        <v>3836</v>
      </c>
      <c r="C4163" s="625" t="s">
        <v>7061</v>
      </c>
      <c r="D4163" s="627">
        <v>8.9700000000000006</v>
      </c>
    </row>
    <row r="4164" spans="1:4" ht="25.5">
      <c r="A4164" s="625">
        <v>38018</v>
      </c>
      <c r="B4164" s="626" t="s">
        <v>3837</v>
      </c>
      <c r="C4164" s="625" t="s">
        <v>7061</v>
      </c>
      <c r="D4164" s="627">
        <v>9.9</v>
      </c>
    </row>
    <row r="4165" spans="1:4" ht="25.5">
      <c r="A4165" s="625">
        <v>38019</v>
      </c>
      <c r="B4165" s="626" t="s">
        <v>3838</v>
      </c>
      <c r="C4165" s="625" t="s">
        <v>7061</v>
      </c>
      <c r="D4165" s="627">
        <v>7.82</v>
      </c>
    </row>
    <row r="4166" spans="1:4" ht="25.5">
      <c r="A4166" s="625">
        <v>38020</v>
      </c>
      <c r="B4166" s="626" t="s">
        <v>3839</v>
      </c>
      <c r="C4166" s="625" t="s">
        <v>7061</v>
      </c>
      <c r="D4166" s="627">
        <v>9.9</v>
      </c>
    </row>
    <row r="4167" spans="1:4" ht="25.5">
      <c r="A4167" s="625">
        <v>38021</v>
      </c>
      <c r="B4167" s="626" t="s">
        <v>3840</v>
      </c>
      <c r="C4167" s="625" t="s">
        <v>7061</v>
      </c>
      <c r="D4167" s="627">
        <v>15.41</v>
      </c>
    </row>
    <row r="4168" spans="1:4" ht="25.5">
      <c r="A4168" s="625">
        <v>38022</v>
      </c>
      <c r="B4168" s="626" t="s">
        <v>3841</v>
      </c>
      <c r="C4168" s="625" t="s">
        <v>7061</v>
      </c>
      <c r="D4168" s="627">
        <v>27.6</v>
      </c>
    </row>
    <row r="4169" spans="1:4" ht="25.5">
      <c r="A4169" s="625">
        <v>38023</v>
      </c>
      <c r="B4169" s="626" t="s">
        <v>3842</v>
      </c>
      <c r="C4169" s="625" t="s">
        <v>7061</v>
      </c>
      <c r="D4169" s="627">
        <v>3.25</v>
      </c>
    </row>
    <row r="4170" spans="1:4" ht="25.5">
      <c r="A4170" s="625">
        <v>38025</v>
      </c>
      <c r="B4170" s="626" t="s">
        <v>3843</v>
      </c>
      <c r="C4170" s="625" t="s">
        <v>7061</v>
      </c>
      <c r="D4170" s="627">
        <v>4.0999999999999996</v>
      </c>
    </row>
    <row r="4171" spans="1:4" ht="25.5">
      <c r="A4171" s="625">
        <v>38026</v>
      </c>
      <c r="B4171" s="626" t="s">
        <v>3844</v>
      </c>
      <c r="C4171" s="625" t="s">
        <v>7061</v>
      </c>
      <c r="D4171" s="627">
        <v>10.6</v>
      </c>
    </row>
    <row r="4172" spans="1:4" ht="25.5">
      <c r="A4172" s="625">
        <v>38028</v>
      </c>
      <c r="B4172" s="626" t="s">
        <v>3845</v>
      </c>
      <c r="C4172" s="625" t="s">
        <v>7065</v>
      </c>
      <c r="D4172" s="627">
        <v>32.11</v>
      </c>
    </row>
    <row r="4173" spans="1:4" ht="25.5">
      <c r="A4173" s="625">
        <v>38029</v>
      </c>
      <c r="B4173" s="626" t="s">
        <v>3846</v>
      </c>
      <c r="C4173" s="625" t="s">
        <v>7065</v>
      </c>
      <c r="D4173" s="627">
        <v>48.95</v>
      </c>
    </row>
    <row r="4174" spans="1:4" ht="25.5">
      <c r="A4174" s="625">
        <v>38030</v>
      </c>
      <c r="B4174" s="626" t="s">
        <v>3847</v>
      </c>
      <c r="C4174" s="625" t="s">
        <v>7065</v>
      </c>
      <c r="D4174" s="627">
        <v>75.19</v>
      </c>
    </row>
    <row r="4175" spans="1:4" ht="25.5">
      <c r="A4175" s="625">
        <v>38031</v>
      </c>
      <c r="B4175" s="626" t="s">
        <v>3848</v>
      </c>
      <c r="C4175" s="625" t="s">
        <v>7065</v>
      </c>
      <c r="D4175" s="627">
        <v>119.15</v>
      </c>
    </row>
    <row r="4176" spans="1:4" ht="25.5">
      <c r="A4176" s="625">
        <v>38032</v>
      </c>
      <c r="B4176" s="626" t="s">
        <v>3849</v>
      </c>
      <c r="C4176" s="625" t="s">
        <v>7065</v>
      </c>
      <c r="D4176" s="627">
        <v>29.16</v>
      </c>
    </row>
    <row r="4177" spans="1:4" ht="25.5">
      <c r="A4177" s="625">
        <v>38033</v>
      </c>
      <c r="B4177" s="626" t="s">
        <v>3850</v>
      </c>
      <c r="C4177" s="625" t="s">
        <v>7065</v>
      </c>
      <c r="D4177" s="627">
        <v>45.91</v>
      </c>
    </row>
    <row r="4178" spans="1:4" ht="25.5">
      <c r="A4178" s="625">
        <v>38034</v>
      </c>
      <c r="B4178" s="626" t="s">
        <v>3851</v>
      </c>
      <c r="C4178" s="625" t="s">
        <v>7065</v>
      </c>
      <c r="D4178" s="627">
        <v>77.569999999999993</v>
      </c>
    </row>
    <row r="4179" spans="1:4" ht="25.5">
      <c r="A4179" s="625">
        <v>38035</v>
      </c>
      <c r="B4179" s="626" t="s">
        <v>3852</v>
      </c>
      <c r="C4179" s="625" t="s">
        <v>7065</v>
      </c>
      <c r="D4179" s="627">
        <v>124.11</v>
      </c>
    </row>
    <row r="4180" spans="1:4" ht="25.5">
      <c r="A4180" s="625">
        <v>38036</v>
      </c>
      <c r="B4180" s="626" t="s">
        <v>3853</v>
      </c>
      <c r="C4180" s="625" t="s">
        <v>7065</v>
      </c>
      <c r="D4180" s="627">
        <v>183.6</v>
      </c>
    </row>
    <row r="4181" spans="1:4" ht="25.5">
      <c r="A4181" s="625">
        <v>38037</v>
      </c>
      <c r="B4181" s="626" t="s">
        <v>3854</v>
      </c>
      <c r="C4181" s="625" t="s">
        <v>7065</v>
      </c>
      <c r="D4181" s="627">
        <v>217.06</v>
      </c>
    </row>
    <row r="4182" spans="1:4" ht="63.75">
      <c r="A4182" s="625">
        <v>38051</v>
      </c>
      <c r="B4182" s="626" t="s">
        <v>3855</v>
      </c>
      <c r="C4182" s="625" t="s">
        <v>7065</v>
      </c>
      <c r="D4182" s="627">
        <v>2.62</v>
      </c>
    </row>
    <row r="4183" spans="1:4" ht="63.75">
      <c r="A4183" s="625">
        <v>38052</v>
      </c>
      <c r="B4183" s="626" t="s">
        <v>3856</v>
      </c>
      <c r="C4183" s="625" t="s">
        <v>7065</v>
      </c>
      <c r="D4183" s="627">
        <v>4.2</v>
      </c>
    </row>
    <row r="4184" spans="1:4" ht="63.75">
      <c r="A4184" s="625">
        <v>38053</v>
      </c>
      <c r="B4184" s="626" t="s">
        <v>3857</v>
      </c>
      <c r="C4184" s="625" t="s">
        <v>7065</v>
      </c>
      <c r="D4184" s="627">
        <v>8.67</v>
      </c>
    </row>
    <row r="4185" spans="1:4" ht="63.75">
      <c r="A4185" s="625">
        <v>38054</v>
      </c>
      <c r="B4185" s="626" t="s">
        <v>3858</v>
      </c>
      <c r="C4185" s="625" t="s">
        <v>7065</v>
      </c>
      <c r="D4185" s="627">
        <v>14.91</v>
      </c>
    </row>
    <row r="4186" spans="1:4" ht="38.25">
      <c r="A4186" s="625">
        <v>38055</v>
      </c>
      <c r="B4186" s="626" t="s">
        <v>3859</v>
      </c>
      <c r="C4186" s="625" t="s">
        <v>7061</v>
      </c>
      <c r="D4186" s="627">
        <v>3.15</v>
      </c>
    </row>
    <row r="4187" spans="1:4" ht="38.25">
      <c r="A4187" s="625">
        <v>38056</v>
      </c>
      <c r="B4187" s="626" t="s">
        <v>3860</v>
      </c>
      <c r="C4187" s="625" t="s">
        <v>7061</v>
      </c>
      <c r="D4187" s="627">
        <v>17.39</v>
      </c>
    </row>
    <row r="4188" spans="1:4" ht="51">
      <c r="A4188" s="625">
        <v>38057</v>
      </c>
      <c r="B4188" s="626" t="s">
        <v>3861</v>
      </c>
      <c r="C4188" s="625" t="s">
        <v>7061</v>
      </c>
      <c r="D4188" s="627">
        <v>37.68</v>
      </c>
    </row>
    <row r="4189" spans="1:4" ht="38.25">
      <c r="A4189" s="625">
        <v>38058</v>
      </c>
      <c r="B4189" s="626" t="s">
        <v>3862</v>
      </c>
      <c r="C4189" s="625" t="s">
        <v>7061</v>
      </c>
      <c r="D4189" s="627">
        <v>162.34</v>
      </c>
    </row>
    <row r="4190" spans="1:4" ht="51">
      <c r="A4190" s="625">
        <v>38059</v>
      </c>
      <c r="B4190" s="626" t="s">
        <v>3863</v>
      </c>
      <c r="C4190" s="625" t="s">
        <v>7061</v>
      </c>
      <c r="D4190" s="627">
        <v>186.93</v>
      </c>
    </row>
    <row r="4191" spans="1:4" ht="25.5">
      <c r="A4191" s="625">
        <v>38060</v>
      </c>
      <c r="B4191" s="626" t="s">
        <v>3864</v>
      </c>
      <c r="C4191" s="625" t="s">
        <v>7061</v>
      </c>
      <c r="D4191" s="627">
        <v>53.52</v>
      </c>
    </row>
    <row r="4192" spans="1:4" ht="25.5">
      <c r="A4192" s="625">
        <v>38061</v>
      </c>
      <c r="B4192" s="626" t="s">
        <v>3865</v>
      </c>
      <c r="C4192" s="625" t="s">
        <v>7061</v>
      </c>
      <c r="D4192" s="627">
        <v>43.26</v>
      </c>
    </row>
    <row r="4193" spans="1:4" ht="38.25">
      <c r="A4193" s="625">
        <v>38062</v>
      </c>
      <c r="B4193" s="626" t="s">
        <v>3866</v>
      </c>
      <c r="C4193" s="625" t="s">
        <v>7061</v>
      </c>
      <c r="D4193" s="627">
        <v>4.07</v>
      </c>
    </row>
    <row r="4194" spans="1:4" ht="38.25">
      <c r="A4194" s="625">
        <v>38063</v>
      </c>
      <c r="B4194" s="626" t="s">
        <v>3867</v>
      </c>
      <c r="C4194" s="625" t="s">
        <v>7061</v>
      </c>
      <c r="D4194" s="627">
        <v>5.54</v>
      </c>
    </row>
    <row r="4195" spans="1:4" ht="38.25">
      <c r="A4195" s="625">
        <v>38064</v>
      </c>
      <c r="B4195" s="626" t="s">
        <v>3868</v>
      </c>
      <c r="C4195" s="625" t="s">
        <v>7061</v>
      </c>
      <c r="D4195" s="627">
        <v>11.48</v>
      </c>
    </row>
    <row r="4196" spans="1:4" ht="38.25">
      <c r="A4196" s="625">
        <v>38065</v>
      </c>
      <c r="B4196" s="626" t="s">
        <v>3869</v>
      </c>
      <c r="C4196" s="625" t="s">
        <v>7061</v>
      </c>
      <c r="D4196" s="627">
        <v>16.29</v>
      </c>
    </row>
    <row r="4197" spans="1:4" ht="38.25">
      <c r="A4197" s="625">
        <v>38066</v>
      </c>
      <c r="B4197" s="626" t="s">
        <v>3870</v>
      </c>
      <c r="C4197" s="625" t="s">
        <v>7061</v>
      </c>
      <c r="D4197" s="627">
        <v>5.48</v>
      </c>
    </row>
    <row r="4198" spans="1:4" ht="38.25">
      <c r="A4198" s="625">
        <v>38067</v>
      </c>
      <c r="B4198" s="626" t="s">
        <v>3871</v>
      </c>
      <c r="C4198" s="625" t="s">
        <v>7061</v>
      </c>
      <c r="D4198" s="627">
        <v>7.71</v>
      </c>
    </row>
    <row r="4199" spans="1:4" ht="38.25">
      <c r="A4199" s="625">
        <v>38068</v>
      </c>
      <c r="B4199" s="626" t="s">
        <v>7318</v>
      </c>
      <c r="C4199" s="625" t="s">
        <v>7061</v>
      </c>
      <c r="D4199" s="627">
        <v>8.35</v>
      </c>
    </row>
    <row r="4200" spans="1:4" ht="51">
      <c r="A4200" s="625">
        <v>38069</v>
      </c>
      <c r="B4200" s="626" t="s">
        <v>3872</v>
      </c>
      <c r="C4200" s="625" t="s">
        <v>7061</v>
      </c>
      <c r="D4200" s="627">
        <v>9.02</v>
      </c>
    </row>
    <row r="4201" spans="1:4" ht="38.25">
      <c r="A4201" s="625">
        <v>38070</v>
      </c>
      <c r="B4201" s="626" t="s">
        <v>7319</v>
      </c>
      <c r="C4201" s="625" t="s">
        <v>7061</v>
      </c>
      <c r="D4201" s="627">
        <v>9.64</v>
      </c>
    </row>
    <row r="4202" spans="1:4" ht="38.25">
      <c r="A4202" s="625">
        <v>38071</v>
      </c>
      <c r="B4202" s="626" t="s">
        <v>7320</v>
      </c>
      <c r="C4202" s="625" t="s">
        <v>7061</v>
      </c>
      <c r="D4202" s="627">
        <v>9.98</v>
      </c>
    </row>
    <row r="4203" spans="1:4" ht="51">
      <c r="A4203" s="625">
        <v>38072</v>
      </c>
      <c r="B4203" s="626" t="s">
        <v>7321</v>
      </c>
      <c r="C4203" s="625" t="s">
        <v>7061</v>
      </c>
      <c r="D4203" s="627">
        <v>12.1</v>
      </c>
    </row>
    <row r="4204" spans="1:4" ht="51">
      <c r="A4204" s="625">
        <v>38073</v>
      </c>
      <c r="B4204" s="626" t="s">
        <v>3873</v>
      </c>
      <c r="C4204" s="625" t="s">
        <v>7061</v>
      </c>
      <c r="D4204" s="627">
        <v>13.44</v>
      </c>
    </row>
    <row r="4205" spans="1:4" ht="38.25">
      <c r="A4205" s="625">
        <v>38074</v>
      </c>
      <c r="B4205" s="626" t="s">
        <v>7322</v>
      </c>
      <c r="C4205" s="625" t="s">
        <v>7061</v>
      </c>
      <c r="D4205" s="627">
        <v>14.67</v>
      </c>
    </row>
    <row r="4206" spans="1:4" ht="38.25">
      <c r="A4206" s="625">
        <v>38075</v>
      </c>
      <c r="B4206" s="626" t="s">
        <v>3874</v>
      </c>
      <c r="C4206" s="625" t="s">
        <v>7061</v>
      </c>
      <c r="D4206" s="627">
        <v>9.18</v>
      </c>
    </row>
    <row r="4207" spans="1:4" ht="38.25">
      <c r="A4207" s="625">
        <v>38076</v>
      </c>
      <c r="B4207" s="626" t="s">
        <v>7323</v>
      </c>
      <c r="C4207" s="625" t="s">
        <v>7061</v>
      </c>
      <c r="D4207" s="627">
        <v>10.29</v>
      </c>
    </row>
    <row r="4208" spans="1:4" ht="38.25">
      <c r="A4208" s="625">
        <v>38077</v>
      </c>
      <c r="B4208" s="626" t="s">
        <v>3875</v>
      </c>
      <c r="C4208" s="625" t="s">
        <v>7061</v>
      </c>
      <c r="D4208" s="627">
        <v>8.82</v>
      </c>
    </row>
    <row r="4209" spans="1:4" ht="38.25">
      <c r="A4209" s="625">
        <v>38078</v>
      </c>
      <c r="B4209" s="626" t="s">
        <v>3876</v>
      </c>
      <c r="C4209" s="625" t="s">
        <v>7061</v>
      </c>
      <c r="D4209" s="627">
        <v>9.5</v>
      </c>
    </row>
    <row r="4210" spans="1:4" ht="51">
      <c r="A4210" s="625">
        <v>38079</v>
      </c>
      <c r="B4210" s="626" t="s">
        <v>7324</v>
      </c>
      <c r="C4210" s="625" t="s">
        <v>7061</v>
      </c>
      <c r="D4210" s="627">
        <v>12.59</v>
      </c>
    </row>
    <row r="4211" spans="1:4" ht="51">
      <c r="A4211" s="625">
        <v>38080</v>
      </c>
      <c r="B4211" s="626" t="s">
        <v>3877</v>
      </c>
      <c r="C4211" s="625" t="s">
        <v>7061</v>
      </c>
      <c r="D4211" s="627">
        <v>16.5</v>
      </c>
    </row>
    <row r="4212" spans="1:4" ht="51">
      <c r="A4212" s="625">
        <v>38081</v>
      </c>
      <c r="B4212" s="626" t="s">
        <v>7325</v>
      </c>
      <c r="C4212" s="625" t="s">
        <v>7061</v>
      </c>
      <c r="D4212" s="627">
        <v>14</v>
      </c>
    </row>
    <row r="4213" spans="1:4" ht="38.25">
      <c r="A4213" s="625">
        <v>38082</v>
      </c>
      <c r="B4213" s="626" t="s">
        <v>3878</v>
      </c>
      <c r="C4213" s="625" t="s">
        <v>7061</v>
      </c>
      <c r="D4213" s="627">
        <v>11.68</v>
      </c>
    </row>
    <row r="4214" spans="1:4" ht="38.25">
      <c r="A4214" s="625">
        <v>38083</v>
      </c>
      <c r="B4214" s="626" t="s">
        <v>3879</v>
      </c>
      <c r="C4214" s="625" t="s">
        <v>7061</v>
      </c>
      <c r="D4214" s="627">
        <v>20.61</v>
      </c>
    </row>
    <row r="4215" spans="1:4" ht="38.25">
      <c r="A4215" s="625">
        <v>38084</v>
      </c>
      <c r="B4215" s="626" t="s">
        <v>3880</v>
      </c>
      <c r="C4215" s="625" t="s">
        <v>7061</v>
      </c>
      <c r="D4215" s="627">
        <v>8.9700000000000006</v>
      </c>
    </row>
    <row r="4216" spans="1:4" ht="38.25">
      <c r="A4216" s="625">
        <v>38085</v>
      </c>
      <c r="B4216" s="626" t="s">
        <v>3881</v>
      </c>
      <c r="C4216" s="625" t="s">
        <v>7061</v>
      </c>
      <c r="D4216" s="627">
        <v>12.54</v>
      </c>
    </row>
    <row r="4217" spans="1:4" ht="51">
      <c r="A4217" s="625">
        <v>38087</v>
      </c>
      <c r="B4217" s="626" t="s">
        <v>3882</v>
      </c>
      <c r="C4217" s="625" t="s">
        <v>7061</v>
      </c>
      <c r="D4217" s="627">
        <v>35.5</v>
      </c>
    </row>
    <row r="4218" spans="1:4" ht="51">
      <c r="A4218" s="625">
        <v>38088</v>
      </c>
      <c r="B4218" s="626" t="s">
        <v>3883</v>
      </c>
      <c r="C4218" s="625" t="s">
        <v>7061</v>
      </c>
      <c r="D4218" s="627">
        <v>46.38</v>
      </c>
    </row>
    <row r="4219" spans="1:4" ht="63.75">
      <c r="A4219" s="625">
        <v>38089</v>
      </c>
      <c r="B4219" s="626" t="s">
        <v>3884</v>
      </c>
      <c r="C4219" s="625" t="s">
        <v>7061</v>
      </c>
      <c r="D4219" s="627">
        <v>29.57</v>
      </c>
    </row>
    <row r="4220" spans="1:4" ht="63.75">
      <c r="A4220" s="625">
        <v>38090</v>
      </c>
      <c r="B4220" s="626" t="s">
        <v>3885</v>
      </c>
      <c r="C4220" s="625" t="s">
        <v>7061</v>
      </c>
      <c r="D4220" s="627">
        <v>30.56</v>
      </c>
    </row>
    <row r="4221" spans="1:4" ht="25.5">
      <c r="A4221" s="625">
        <v>38091</v>
      </c>
      <c r="B4221" s="626" t="s">
        <v>3886</v>
      </c>
      <c r="C4221" s="625" t="s">
        <v>7061</v>
      </c>
      <c r="D4221" s="627">
        <v>1.4</v>
      </c>
    </row>
    <row r="4222" spans="1:4" ht="25.5">
      <c r="A4222" s="625">
        <v>38092</v>
      </c>
      <c r="B4222" s="626" t="s">
        <v>3887</v>
      </c>
      <c r="C4222" s="625" t="s">
        <v>7061</v>
      </c>
      <c r="D4222" s="627">
        <v>1.32</v>
      </c>
    </row>
    <row r="4223" spans="1:4" ht="25.5">
      <c r="A4223" s="625">
        <v>38093</v>
      </c>
      <c r="B4223" s="626" t="s">
        <v>3888</v>
      </c>
      <c r="C4223" s="625" t="s">
        <v>7061</v>
      </c>
      <c r="D4223" s="627">
        <v>1.37</v>
      </c>
    </row>
    <row r="4224" spans="1:4" ht="25.5">
      <c r="A4224" s="625">
        <v>38094</v>
      </c>
      <c r="B4224" s="626" t="s">
        <v>3889</v>
      </c>
      <c r="C4224" s="625" t="s">
        <v>7061</v>
      </c>
      <c r="D4224" s="627">
        <v>1.68</v>
      </c>
    </row>
    <row r="4225" spans="1:4" ht="25.5">
      <c r="A4225" s="625">
        <v>38095</v>
      </c>
      <c r="B4225" s="626" t="s">
        <v>3890</v>
      </c>
      <c r="C4225" s="625" t="s">
        <v>7061</v>
      </c>
      <c r="D4225" s="627">
        <v>2.96</v>
      </c>
    </row>
    <row r="4226" spans="1:4" ht="25.5">
      <c r="A4226" s="625">
        <v>38096</v>
      </c>
      <c r="B4226" s="626" t="s">
        <v>3891</v>
      </c>
      <c r="C4226" s="625" t="s">
        <v>7061</v>
      </c>
      <c r="D4226" s="627">
        <v>3.18</v>
      </c>
    </row>
    <row r="4227" spans="1:4" ht="25.5">
      <c r="A4227" s="625">
        <v>38097</v>
      </c>
      <c r="B4227" s="626" t="s">
        <v>3892</v>
      </c>
      <c r="C4227" s="625" t="s">
        <v>7061</v>
      </c>
      <c r="D4227" s="627">
        <v>3.41</v>
      </c>
    </row>
    <row r="4228" spans="1:4" ht="25.5">
      <c r="A4228" s="625">
        <v>38098</v>
      </c>
      <c r="B4228" s="626" t="s">
        <v>3893</v>
      </c>
      <c r="C4228" s="625" t="s">
        <v>7061</v>
      </c>
      <c r="D4228" s="627">
        <v>3.41</v>
      </c>
    </row>
    <row r="4229" spans="1:4" ht="51">
      <c r="A4229" s="625">
        <v>38099</v>
      </c>
      <c r="B4229" s="626" t="s">
        <v>3894</v>
      </c>
      <c r="C4229" s="625" t="s">
        <v>7061</v>
      </c>
      <c r="D4229" s="627">
        <v>0.87</v>
      </c>
    </row>
    <row r="4230" spans="1:4" ht="51">
      <c r="A4230" s="625">
        <v>38100</v>
      </c>
      <c r="B4230" s="626" t="s">
        <v>3895</v>
      </c>
      <c r="C4230" s="625" t="s">
        <v>7061</v>
      </c>
      <c r="D4230" s="627">
        <v>1.42</v>
      </c>
    </row>
    <row r="4231" spans="1:4">
      <c r="A4231" s="625">
        <v>38101</v>
      </c>
      <c r="B4231" s="626" t="s">
        <v>3896</v>
      </c>
      <c r="C4231" s="625" t="s">
        <v>7061</v>
      </c>
      <c r="D4231" s="627">
        <v>4.51</v>
      </c>
    </row>
    <row r="4232" spans="1:4">
      <c r="A4232" s="625">
        <v>38102</v>
      </c>
      <c r="B4232" s="626" t="s">
        <v>3897</v>
      </c>
      <c r="C4232" s="625" t="s">
        <v>7061</v>
      </c>
      <c r="D4232" s="627">
        <v>5.77</v>
      </c>
    </row>
    <row r="4233" spans="1:4">
      <c r="A4233" s="625">
        <v>38103</v>
      </c>
      <c r="B4233" s="626" t="s">
        <v>3898</v>
      </c>
      <c r="C4233" s="625" t="s">
        <v>7061</v>
      </c>
      <c r="D4233" s="627">
        <v>9.48</v>
      </c>
    </row>
    <row r="4234" spans="1:4">
      <c r="A4234" s="625">
        <v>38104</v>
      </c>
      <c r="B4234" s="626" t="s">
        <v>3899</v>
      </c>
      <c r="C4234" s="625" t="s">
        <v>7061</v>
      </c>
      <c r="D4234" s="627">
        <v>18.57</v>
      </c>
    </row>
    <row r="4235" spans="1:4" ht="25.5">
      <c r="A4235" s="625">
        <v>38105</v>
      </c>
      <c r="B4235" s="626" t="s">
        <v>3900</v>
      </c>
      <c r="C4235" s="625" t="s">
        <v>7061</v>
      </c>
      <c r="D4235" s="627">
        <v>6.31</v>
      </c>
    </row>
    <row r="4236" spans="1:4" ht="25.5">
      <c r="A4236" s="625">
        <v>38106</v>
      </c>
      <c r="B4236" s="626" t="s">
        <v>3901</v>
      </c>
      <c r="C4236" s="625" t="s">
        <v>7061</v>
      </c>
      <c r="D4236" s="627">
        <v>10.62</v>
      </c>
    </row>
    <row r="4237" spans="1:4" ht="25.5">
      <c r="A4237" s="625">
        <v>38108</v>
      </c>
      <c r="B4237" s="626" t="s">
        <v>3902</v>
      </c>
      <c r="C4237" s="625" t="s">
        <v>7061</v>
      </c>
      <c r="D4237" s="627">
        <v>27.6</v>
      </c>
    </row>
    <row r="4238" spans="1:4" ht="25.5">
      <c r="A4238" s="625">
        <v>38109</v>
      </c>
      <c r="B4238" s="626" t="s">
        <v>3903</v>
      </c>
      <c r="C4238" s="625" t="s">
        <v>7061</v>
      </c>
      <c r="D4238" s="627">
        <v>44.11</v>
      </c>
    </row>
    <row r="4239" spans="1:4" ht="25.5">
      <c r="A4239" s="625">
        <v>38110</v>
      </c>
      <c r="B4239" s="626" t="s">
        <v>3904</v>
      </c>
      <c r="C4239" s="625" t="s">
        <v>7061</v>
      </c>
      <c r="D4239" s="627">
        <v>16.97</v>
      </c>
    </row>
    <row r="4240" spans="1:4" ht="25.5">
      <c r="A4240" s="625">
        <v>38111</v>
      </c>
      <c r="B4240" s="626" t="s">
        <v>3905</v>
      </c>
      <c r="C4240" s="625" t="s">
        <v>7061</v>
      </c>
      <c r="D4240" s="627">
        <v>18.97</v>
      </c>
    </row>
    <row r="4241" spans="1:4" ht="25.5">
      <c r="A4241" s="625">
        <v>38112</v>
      </c>
      <c r="B4241" s="626" t="s">
        <v>3906</v>
      </c>
      <c r="C4241" s="625" t="s">
        <v>7061</v>
      </c>
      <c r="D4241" s="627">
        <v>3.96</v>
      </c>
    </row>
    <row r="4242" spans="1:4" ht="25.5">
      <c r="A4242" s="625">
        <v>38113</v>
      </c>
      <c r="B4242" s="626" t="s">
        <v>3907</v>
      </c>
      <c r="C4242" s="625" t="s">
        <v>7061</v>
      </c>
      <c r="D4242" s="627">
        <v>5.16</v>
      </c>
    </row>
    <row r="4243" spans="1:4" ht="25.5">
      <c r="A4243" s="625">
        <v>38114</v>
      </c>
      <c r="B4243" s="626" t="s">
        <v>3908</v>
      </c>
      <c r="C4243" s="625" t="s">
        <v>7061</v>
      </c>
      <c r="D4243" s="627">
        <v>10.27</v>
      </c>
    </row>
    <row r="4244" spans="1:4" ht="25.5">
      <c r="A4244" s="625">
        <v>38115</v>
      </c>
      <c r="B4244" s="626" t="s">
        <v>3909</v>
      </c>
      <c r="C4244" s="625" t="s">
        <v>7061</v>
      </c>
      <c r="D4244" s="627">
        <v>10.96</v>
      </c>
    </row>
    <row r="4245" spans="1:4" ht="25.5">
      <c r="A4245" s="625">
        <v>38116</v>
      </c>
      <c r="B4245" s="626" t="s">
        <v>3910</v>
      </c>
      <c r="C4245" s="625" t="s">
        <v>7061</v>
      </c>
      <c r="D4245" s="627">
        <v>3.32</v>
      </c>
    </row>
    <row r="4246" spans="1:4" ht="25.5">
      <c r="A4246" s="625">
        <v>38117</v>
      </c>
      <c r="B4246" s="626" t="s">
        <v>3911</v>
      </c>
      <c r="C4246" s="625" t="s">
        <v>7061</v>
      </c>
      <c r="D4246" s="627">
        <v>5.65</v>
      </c>
    </row>
    <row r="4247" spans="1:4" ht="25.5">
      <c r="A4247" s="625">
        <v>38119</v>
      </c>
      <c r="B4247" s="626" t="s">
        <v>3912</v>
      </c>
      <c r="C4247" s="625" t="s">
        <v>7060</v>
      </c>
      <c r="D4247" s="627">
        <v>81.739999999999995</v>
      </c>
    </row>
    <row r="4248" spans="1:4">
      <c r="A4248" s="625">
        <v>38120</v>
      </c>
      <c r="B4248" s="626" t="s">
        <v>3913</v>
      </c>
      <c r="C4248" s="625" t="s">
        <v>7058</v>
      </c>
      <c r="D4248" s="627">
        <v>74.72</v>
      </c>
    </row>
    <row r="4249" spans="1:4" ht="38.25">
      <c r="A4249" s="625">
        <v>38121</v>
      </c>
      <c r="B4249" s="626" t="s">
        <v>3914</v>
      </c>
      <c r="C4249" s="625" t="s">
        <v>7060</v>
      </c>
      <c r="D4249" s="627">
        <v>7.68</v>
      </c>
    </row>
    <row r="4250" spans="1:4">
      <c r="A4250" s="625">
        <v>38122</v>
      </c>
      <c r="B4250" s="626" t="s">
        <v>3915</v>
      </c>
      <c r="C4250" s="625" t="s">
        <v>7060</v>
      </c>
      <c r="D4250" s="627">
        <v>7.13</v>
      </c>
    </row>
    <row r="4251" spans="1:4" ht="25.5">
      <c r="A4251" s="625">
        <v>38123</v>
      </c>
      <c r="B4251" s="626" t="s">
        <v>3916</v>
      </c>
      <c r="C4251" s="625" t="s">
        <v>7058</v>
      </c>
      <c r="D4251" s="627">
        <v>56.32</v>
      </c>
    </row>
    <row r="4252" spans="1:4" ht="25.5">
      <c r="A4252" s="625">
        <v>38124</v>
      </c>
      <c r="B4252" s="626" t="s">
        <v>3917</v>
      </c>
      <c r="C4252" s="625" t="s">
        <v>7061</v>
      </c>
      <c r="D4252" s="627">
        <v>21.64</v>
      </c>
    </row>
    <row r="4253" spans="1:4">
      <c r="A4253" s="625">
        <v>38125</v>
      </c>
      <c r="B4253" s="626" t="s">
        <v>3918</v>
      </c>
      <c r="C4253" s="625" t="s">
        <v>7058</v>
      </c>
      <c r="D4253" s="627">
        <v>0.66</v>
      </c>
    </row>
    <row r="4254" spans="1:4" ht="25.5">
      <c r="A4254" s="625">
        <v>38127</v>
      </c>
      <c r="B4254" s="626" t="s">
        <v>3919</v>
      </c>
      <c r="C4254" s="625" t="s">
        <v>7061</v>
      </c>
      <c r="D4254" s="627">
        <v>404.03</v>
      </c>
    </row>
    <row r="4255" spans="1:4">
      <c r="A4255" s="625">
        <v>38128</v>
      </c>
      <c r="B4255" s="626" t="s">
        <v>3920</v>
      </c>
      <c r="C4255" s="625" t="s">
        <v>7058</v>
      </c>
      <c r="D4255" s="627">
        <v>0.39</v>
      </c>
    </row>
    <row r="4256" spans="1:4" ht="25.5">
      <c r="A4256" s="625">
        <v>38129</v>
      </c>
      <c r="B4256" s="626" t="s">
        <v>3921</v>
      </c>
      <c r="C4256" s="625" t="s">
        <v>7061</v>
      </c>
      <c r="D4256" s="627">
        <v>2.5099999999999998</v>
      </c>
    </row>
    <row r="4257" spans="1:4" ht="25.5">
      <c r="A4257" s="625">
        <v>38130</v>
      </c>
      <c r="B4257" s="626" t="s">
        <v>3922</v>
      </c>
      <c r="C4257" s="625" t="s">
        <v>7065</v>
      </c>
      <c r="D4257" s="627">
        <v>23.43</v>
      </c>
    </row>
    <row r="4258" spans="1:4" ht="25.5">
      <c r="A4258" s="625">
        <v>38131</v>
      </c>
      <c r="B4258" s="626" t="s">
        <v>3923</v>
      </c>
      <c r="C4258" s="625" t="s">
        <v>7060</v>
      </c>
      <c r="D4258" s="627">
        <v>82.47</v>
      </c>
    </row>
    <row r="4259" spans="1:4" ht="25.5">
      <c r="A4259" s="625">
        <v>38132</v>
      </c>
      <c r="B4259" s="626" t="s">
        <v>3924</v>
      </c>
      <c r="C4259" s="625" t="s">
        <v>7058</v>
      </c>
      <c r="D4259" s="627">
        <v>46.26</v>
      </c>
    </row>
    <row r="4260" spans="1:4" ht="25.5">
      <c r="A4260" s="625">
        <v>38133</v>
      </c>
      <c r="B4260" s="626" t="s">
        <v>3925</v>
      </c>
      <c r="C4260" s="625" t="s">
        <v>7058</v>
      </c>
      <c r="D4260" s="627">
        <v>44.75</v>
      </c>
    </row>
    <row r="4261" spans="1:4" ht="25.5">
      <c r="A4261" s="625">
        <v>38134</v>
      </c>
      <c r="B4261" s="626" t="s">
        <v>3926</v>
      </c>
      <c r="C4261" s="625" t="s">
        <v>7058</v>
      </c>
      <c r="D4261" s="627">
        <v>45.36</v>
      </c>
    </row>
    <row r="4262" spans="1:4" ht="25.5">
      <c r="A4262" s="625">
        <v>38135</v>
      </c>
      <c r="B4262" s="626" t="s">
        <v>3927</v>
      </c>
      <c r="C4262" s="625" t="s">
        <v>7066</v>
      </c>
      <c r="D4262" s="627">
        <v>55.46</v>
      </c>
    </row>
    <row r="4263" spans="1:4" ht="25.5">
      <c r="A4263" s="625">
        <v>38137</v>
      </c>
      <c r="B4263" s="626" t="s">
        <v>3928</v>
      </c>
      <c r="C4263" s="625" t="s">
        <v>7066</v>
      </c>
      <c r="D4263" s="627">
        <v>43.75</v>
      </c>
    </row>
    <row r="4264" spans="1:4" ht="25.5">
      <c r="A4264" s="625">
        <v>38138</v>
      </c>
      <c r="B4264" s="626" t="s">
        <v>3929</v>
      </c>
      <c r="C4264" s="625" t="s">
        <v>7066</v>
      </c>
      <c r="D4264" s="627">
        <v>42.96</v>
      </c>
    </row>
    <row r="4265" spans="1:4" ht="38.25">
      <c r="A4265" s="625">
        <v>38140</v>
      </c>
      <c r="B4265" s="626" t="s">
        <v>3930</v>
      </c>
      <c r="C4265" s="625" t="s">
        <v>7061</v>
      </c>
      <c r="D4265" s="627">
        <v>18.5</v>
      </c>
    </row>
    <row r="4266" spans="1:4" ht="63.75">
      <c r="A4266" s="625">
        <v>38151</v>
      </c>
      <c r="B4266" s="626" t="s">
        <v>3931</v>
      </c>
      <c r="C4266" s="625" t="s">
        <v>7087</v>
      </c>
      <c r="D4266" s="627">
        <v>39.33</v>
      </c>
    </row>
    <row r="4267" spans="1:4" ht="63.75">
      <c r="A4267" s="625">
        <v>38152</v>
      </c>
      <c r="B4267" s="626" t="s">
        <v>3932</v>
      </c>
      <c r="C4267" s="625" t="s">
        <v>7087</v>
      </c>
      <c r="D4267" s="627">
        <v>56.92</v>
      </c>
    </row>
    <row r="4268" spans="1:4" ht="63.75">
      <c r="A4268" s="625">
        <v>38153</v>
      </c>
      <c r="B4268" s="626" t="s">
        <v>3933</v>
      </c>
      <c r="C4268" s="625" t="s">
        <v>7087</v>
      </c>
      <c r="D4268" s="627">
        <v>28.49</v>
      </c>
    </row>
    <row r="4269" spans="1:4" ht="38.25">
      <c r="A4269" s="625">
        <v>38154</v>
      </c>
      <c r="B4269" s="626" t="s">
        <v>3934</v>
      </c>
      <c r="C4269" s="625" t="s">
        <v>7087</v>
      </c>
      <c r="D4269" s="627">
        <v>30.06</v>
      </c>
    </row>
    <row r="4270" spans="1:4" ht="51">
      <c r="A4270" s="625">
        <v>38155</v>
      </c>
      <c r="B4270" s="626" t="s">
        <v>3935</v>
      </c>
      <c r="C4270" s="625" t="s">
        <v>7061</v>
      </c>
      <c r="D4270" s="627">
        <v>37.76</v>
      </c>
    </row>
    <row r="4271" spans="1:4" ht="51">
      <c r="A4271" s="625">
        <v>38165</v>
      </c>
      <c r="B4271" s="626" t="s">
        <v>3936</v>
      </c>
      <c r="C4271" s="625" t="s">
        <v>7087</v>
      </c>
      <c r="D4271" s="627">
        <v>52.41</v>
      </c>
    </row>
    <row r="4272" spans="1:4" ht="25.5">
      <c r="A4272" s="625">
        <v>38166</v>
      </c>
      <c r="B4272" s="626" t="s">
        <v>3937</v>
      </c>
      <c r="C4272" s="625" t="s">
        <v>7061</v>
      </c>
      <c r="D4272" s="627">
        <v>33.28</v>
      </c>
    </row>
    <row r="4273" spans="1:4" ht="25.5">
      <c r="A4273" s="625">
        <v>38167</v>
      </c>
      <c r="B4273" s="626" t="s">
        <v>3938</v>
      </c>
      <c r="C4273" s="625" t="s">
        <v>7133</v>
      </c>
      <c r="D4273" s="627">
        <v>16.47</v>
      </c>
    </row>
    <row r="4274" spans="1:4" ht="51">
      <c r="A4274" s="625">
        <v>38168</v>
      </c>
      <c r="B4274" s="626" t="s">
        <v>3939</v>
      </c>
      <c r="C4274" s="625" t="s">
        <v>7061</v>
      </c>
      <c r="D4274" s="627">
        <v>124.33</v>
      </c>
    </row>
    <row r="4275" spans="1:4" ht="51">
      <c r="A4275" s="625">
        <v>38169</v>
      </c>
      <c r="B4275" s="626" t="s">
        <v>3940</v>
      </c>
      <c r="C4275" s="625" t="s">
        <v>7087</v>
      </c>
      <c r="D4275" s="627">
        <v>60.07</v>
      </c>
    </row>
    <row r="4276" spans="1:4" ht="51">
      <c r="A4276" s="625">
        <v>38170</v>
      </c>
      <c r="B4276" s="626" t="s">
        <v>3941</v>
      </c>
      <c r="C4276" s="625" t="s">
        <v>7061</v>
      </c>
      <c r="D4276" s="627">
        <v>10.83</v>
      </c>
    </row>
    <row r="4277" spans="1:4" ht="38.25">
      <c r="A4277" s="625">
        <v>38175</v>
      </c>
      <c r="B4277" s="626" t="s">
        <v>3942</v>
      </c>
      <c r="C4277" s="625" t="s">
        <v>7061</v>
      </c>
      <c r="D4277" s="627">
        <v>2.37</v>
      </c>
    </row>
    <row r="4278" spans="1:4" ht="38.25">
      <c r="A4278" s="625">
        <v>38176</v>
      </c>
      <c r="B4278" s="626" t="s">
        <v>3943</v>
      </c>
      <c r="C4278" s="625" t="s">
        <v>7061</v>
      </c>
      <c r="D4278" s="627">
        <v>6.42</v>
      </c>
    </row>
    <row r="4279" spans="1:4" ht="38.25">
      <c r="A4279" s="625">
        <v>38177</v>
      </c>
      <c r="B4279" s="626" t="s">
        <v>3944</v>
      </c>
      <c r="C4279" s="625" t="s">
        <v>7061</v>
      </c>
      <c r="D4279" s="627">
        <v>7.23</v>
      </c>
    </row>
    <row r="4280" spans="1:4" ht="38.25">
      <c r="A4280" s="625">
        <v>38178</v>
      </c>
      <c r="B4280" s="626" t="s">
        <v>3945</v>
      </c>
      <c r="C4280" s="625" t="s">
        <v>7061</v>
      </c>
      <c r="D4280" s="627">
        <v>21.22</v>
      </c>
    </row>
    <row r="4281" spans="1:4" ht="38.25">
      <c r="A4281" s="625">
        <v>38179</v>
      </c>
      <c r="B4281" s="626" t="s">
        <v>3946</v>
      </c>
      <c r="C4281" s="625" t="s">
        <v>7061</v>
      </c>
      <c r="D4281" s="627">
        <v>26.52</v>
      </c>
    </row>
    <row r="4282" spans="1:4" ht="25.5">
      <c r="A4282" s="625">
        <v>38180</v>
      </c>
      <c r="B4282" s="626" t="s">
        <v>3947</v>
      </c>
      <c r="C4282" s="625" t="s">
        <v>7066</v>
      </c>
      <c r="D4282" s="627">
        <v>103.59</v>
      </c>
    </row>
    <row r="4283" spans="1:4" ht="38.25">
      <c r="A4283" s="625">
        <v>38181</v>
      </c>
      <c r="B4283" s="626" t="s">
        <v>3948</v>
      </c>
      <c r="C4283" s="625" t="s">
        <v>7066</v>
      </c>
      <c r="D4283" s="627">
        <v>141.41999999999999</v>
      </c>
    </row>
    <row r="4284" spans="1:4" ht="38.25">
      <c r="A4284" s="625">
        <v>38182</v>
      </c>
      <c r="B4284" s="626" t="s">
        <v>3949</v>
      </c>
      <c r="C4284" s="625" t="s">
        <v>7066</v>
      </c>
      <c r="D4284" s="627">
        <v>134.71</v>
      </c>
    </row>
    <row r="4285" spans="1:4" ht="38.25">
      <c r="A4285" s="625">
        <v>38185</v>
      </c>
      <c r="B4285" s="626" t="s">
        <v>3950</v>
      </c>
      <c r="C4285" s="625" t="s">
        <v>7066</v>
      </c>
      <c r="D4285" s="627">
        <v>311.76</v>
      </c>
    </row>
    <row r="4286" spans="1:4" ht="38.25">
      <c r="A4286" s="625">
        <v>38186</v>
      </c>
      <c r="B4286" s="626" t="s">
        <v>3951</v>
      </c>
      <c r="C4286" s="625" t="s">
        <v>7066</v>
      </c>
      <c r="D4286" s="627">
        <v>350.15</v>
      </c>
    </row>
    <row r="4287" spans="1:4" ht="25.5">
      <c r="A4287" s="625">
        <v>38189</v>
      </c>
      <c r="B4287" s="626" t="s">
        <v>3952</v>
      </c>
      <c r="C4287" s="625" t="s">
        <v>7061</v>
      </c>
      <c r="D4287" s="627">
        <v>198.24</v>
      </c>
    </row>
    <row r="4288" spans="1:4" ht="25.5">
      <c r="A4288" s="625">
        <v>38190</v>
      </c>
      <c r="B4288" s="626" t="s">
        <v>3953</v>
      </c>
      <c r="C4288" s="625" t="s">
        <v>7061</v>
      </c>
      <c r="D4288" s="627">
        <v>445.79</v>
      </c>
    </row>
    <row r="4289" spans="1:4" ht="25.5">
      <c r="A4289" s="625">
        <v>38191</v>
      </c>
      <c r="B4289" s="626" t="s">
        <v>3954</v>
      </c>
      <c r="C4289" s="625" t="s">
        <v>7061</v>
      </c>
      <c r="D4289" s="627">
        <v>7.82</v>
      </c>
    </row>
    <row r="4290" spans="1:4" ht="25.5">
      <c r="A4290" s="625">
        <v>38192</v>
      </c>
      <c r="B4290" s="626" t="s">
        <v>3955</v>
      </c>
      <c r="C4290" s="625" t="s">
        <v>7061</v>
      </c>
      <c r="D4290" s="627">
        <v>54.51</v>
      </c>
    </row>
    <row r="4291" spans="1:4" ht="25.5">
      <c r="A4291" s="625">
        <v>38193</v>
      </c>
      <c r="B4291" s="626" t="s">
        <v>3956</v>
      </c>
      <c r="C4291" s="625" t="s">
        <v>7061</v>
      </c>
      <c r="D4291" s="627">
        <v>16.940000000000001</v>
      </c>
    </row>
    <row r="4292" spans="1:4" ht="25.5">
      <c r="A4292" s="625">
        <v>38194</v>
      </c>
      <c r="B4292" s="626" t="s">
        <v>3957</v>
      </c>
      <c r="C4292" s="625" t="s">
        <v>7061</v>
      </c>
      <c r="D4292" s="627">
        <v>22.9</v>
      </c>
    </row>
    <row r="4293" spans="1:4" ht="25.5">
      <c r="A4293" s="625">
        <v>38195</v>
      </c>
      <c r="B4293" s="626" t="s">
        <v>3958</v>
      </c>
      <c r="C4293" s="625" t="s">
        <v>7066</v>
      </c>
      <c r="D4293" s="627">
        <v>46.56</v>
      </c>
    </row>
    <row r="4294" spans="1:4" ht="25.5">
      <c r="A4294" s="625">
        <v>38196</v>
      </c>
      <c r="B4294" s="626" t="s">
        <v>3959</v>
      </c>
      <c r="C4294" s="625" t="s">
        <v>7061</v>
      </c>
      <c r="D4294" s="627">
        <v>13.1</v>
      </c>
    </row>
    <row r="4295" spans="1:4" ht="25.5">
      <c r="A4295" s="625">
        <v>38200</v>
      </c>
      <c r="B4295" s="626" t="s">
        <v>3960</v>
      </c>
      <c r="C4295" s="625" t="s">
        <v>7326</v>
      </c>
      <c r="D4295" s="627">
        <v>469.51</v>
      </c>
    </row>
    <row r="4296" spans="1:4" ht="51">
      <c r="A4296" s="625">
        <v>38364</v>
      </c>
      <c r="B4296" s="626" t="s">
        <v>6273</v>
      </c>
      <c r="C4296" s="625" t="s">
        <v>7061</v>
      </c>
      <c r="D4296" s="627">
        <v>555.54999999999995</v>
      </c>
    </row>
    <row r="4297" spans="1:4" ht="25.5">
      <c r="A4297" s="625">
        <v>38365</v>
      </c>
      <c r="B4297" s="626" t="s">
        <v>6274</v>
      </c>
      <c r="C4297" s="625" t="s">
        <v>7066</v>
      </c>
      <c r="D4297" s="627">
        <v>1.33</v>
      </c>
    </row>
    <row r="4298" spans="1:4">
      <c r="A4298" s="625">
        <v>38366</v>
      </c>
      <c r="B4298" s="626" t="s">
        <v>6275</v>
      </c>
      <c r="C4298" s="625" t="s">
        <v>7066</v>
      </c>
      <c r="D4298" s="627">
        <v>3.53</v>
      </c>
    </row>
    <row r="4299" spans="1:4" ht="25.5">
      <c r="A4299" s="625">
        <v>38367</v>
      </c>
      <c r="B4299" s="626" t="s">
        <v>3961</v>
      </c>
      <c r="C4299" s="625" t="s">
        <v>7061</v>
      </c>
      <c r="D4299" s="627">
        <v>9.99</v>
      </c>
    </row>
    <row r="4300" spans="1:4">
      <c r="A4300" s="625">
        <v>38368</v>
      </c>
      <c r="B4300" s="626" t="s">
        <v>3962</v>
      </c>
      <c r="C4300" s="625" t="s">
        <v>7061</v>
      </c>
      <c r="D4300" s="627">
        <v>5.39</v>
      </c>
    </row>
    <row r="4301" spans="1:4" ht="38.25">
      <c r="A4301" s="625">
        <v>38369</v>
      </c>
      <c r="B4301" s="626" t="s">
        <v>3963</v>
      </c>
      <c r="C4301" s="625" t="s">
        <v>7061</v>
      </c>
      <c r="D4301" s="627">
        <v>10</v>
      </c>
    </row>
    <row r="4302" spans="1:4" ht="25.5">
      <c r="A4302" s="625">
        <v>38370</v>
      </c>
      <c r="B4302" s="626" t="s">
        <v>3964</v>
      </c>
      <c r="C4302" s="625" t="s">
        <v>7061</v>
      </c>
      <c r="D4302" s="627">
        <v>10</v>
      </c>
    </row>
    <row r="4303" spans="1:4">
      <c r="A4303" s="625">
        <v>38372</v>
      </c>
      <c r="B4303" s="626" t="s">
        <v>3965</v>
      </c>
      <c r="C4303" s="625" t="s">
        <v>7061</v>
      </c>
      <c r="D4303" s="627">
        <v>13.86</v>
      </c>
    </row>
    <row r="4304" spans="1:4" ht="25.5">
      <c r="A4304" s="625">
        <v>38374</v>
      </c>
      <c r="B4304" s="626" t="s">
        <v>3966</v>
      </c>
      <c r="C4304" s="625" t="s">
        <v>7061</v>
      </c>
      <c r="D4304" s="627">
        <v>794.14</v>
      </c>
    </row>
    <row r="4305" spans="1:4">
      <c r="A4305" s="625">
        <v>38376</v>
      </c>
      <c r="B4305" s="626" t="s">
        <v>3967</v>
      </c>
      <c r="C4305" s="625" t="s">
        <v>7061</v>
      </c>
      <c r="D4305" s="627">
        <v>22.9</v>
      </c>
    </row>
    <row r="4306" spans="1:4">
      <c r="A4306" s="625">
        <v>38377</v>
      </c>
      <c r="B4306" s="626" t="s">
        <v>3968</v>
      </c>
      <c r="C4306" s="625" t="s">
        <v>7061</v>
      </c>
      <c r="D4306" s="627">
        <v>20.079999999999998</v>
      </c>
    </row>
    <row r="4307" spans="1:4">
      <c r="A4307" s="625">
        <v>38379</v>
      </c>
      <c r="B4307" s="626" t="s">
        <v>3969</v>
      </c>
      <c r="C4307" s="625" t="s">
        <v>7065</v>
      </c>
      <c r="D4307" s="627">
        <v>26.87</v>
      </c>
    </row>
    <row r="4308" spans="1:4" ht="25.5">
      <c r="A4308" s="625">
        <v>38380</v>
      </c>
      <c r="B4308" s="626" t="s">
        <v>3970</v>
      </c>
      <c r="C4308" s="625" t="s">
        <v>7061</v>
      </c>
      <c r="D4308" s="627">
        <v>15.88</v>
      </c>
    </row>
    <row r="4309" spans="1:4">
      <c r="A4309" s="625">
        <v>38381</v>
      </c>
      <c r="B4309" s="626" t="s">
        <v>3971</v>
      </c>
      <c r="C4309" s="625" t="s">
        <v>7061</v>
      </c>
      <c r="D4309" s="627">
        <v>6.84</v>
      </c>
    </row>
    <row r="4310" spans="1:4">
      <c r="A4310" s="625">
        <v>38382</v>
      </c>
      <c r="B4310" s="626" t="s">
        <v>3972</v>
      </c>
      <c r="C4310" s="625" t="s">
        <v>7061</v>
      </c>
      <c r="D4310" s="627">
        <v>8.02</v>
      </c>
    </row>
    <row r="4311" spans="1:4">
      <c r="A4311" s="625">
        <v>38383</v>
      </c>
      <c r="B4311" s="626" t="s">
        <v>3973</v>
      </c>
      <c r="C4311" s="625" t="s">
        <v>7061</v>
      </c>
      <c r="D4311" s="627">
        <v>1.5</v>
      </c>
    </row>
    <row r="4312" spans="1:4">
      <c r="A4312" s="625">
        <v>38384</v>
      </c>
      <c r="B4312" s="626" t="s">
        <v>3974</v>
      </c>
      <c r="C4312" s="625" t="s">
        <v>7061</v>
      </c>
      <c r="D4312" s="627">
        <v>13.97</v>
      </c>
    </row>
    <row r="4313" spans="1:4" ht="38.25">
      <c r="A4313" s="625">
        <v>38385</v>
      </c>
      <c r="B4313" s="626" t="s">
        <v>7327</v>
      </c>
      <c r="C4313" s="625" t="s">
        <v>7061</v>
      </c>
      <c r="D4313" s="627">
        <v>32.869999999999997</v>
      </c>
    </row>
    <row r="4314" spans="1:4" ht="25.5">
      <c r="A4314" s="625">
        <v>38386</v>
      </c>
      <c r="B4314" s="626" t="s">
        <v>3975</v>
      </c>
      <c r="C4314" s="625" t="s">
        <v>7061</v>
      </c>
      <c r="D4314" s="627">
        <v>3.52</v>
      </c>
    </row>
    <row r="4315" spans="1:4">
      <c r="A4315" s="625">
        <v>38390</v>
      </c>
      <c r="B4315" s="626" t="s">
        <v>3976</v>
      </c>
      <c r="C4315" s="625" t="s">
        <v>7061</v>
      </c>
      <c r="D4315" s="627">
        <v>24.17</v>
      </c>
    </row>
    <row r="4316" spans="1:4" ht="25.5">
      <c r="A4316" s="625">
        <v>38392</v>
      </c>
      <c r="B4316" s="626" t="s">
        <v>3977</v>
      </c>
      <c r="C4316" s="625" t="s">
        <v>7061</v>
      </c>
      <c r="D4316" s="627">
        <v>38.909999999999997</v>
      </c>
    </row>
    <row r="4317" spans="1:4">
      <c r="A4317" s="625">
        <v>38393</v>
      </c>
      <c r="B4317" s="626" t="s">
        <v>3978</v>
      </c>
      <c r="C4317" s="625" t="s">
        <v>7061</v>
      </c>
      <c r="D4317" s="627">
        <v>10.9</v>
      </c>
    </row>
    <row r="4318" spans="1:4" ht="38.25">
      <c r="A4318" s="625">
        <v>38394</v>
      </c>
      <c r="B4318" s="626" t="s">
        <v>3979</v>
      </c>
      <c r="C4318" s="625" t="s">
        <v>7061</v>
      </c>
      <c r="D4318" s="627">
        <v>220.45</v>
      </c>
    </row>
    <row r="4319" spans="1:4">
      <c r="A4319" s="625">
        <v>38395</v>
      </c>
      <c r="B4319" s="626" t="s">
        <v>3980</v>
      </c>
      <c r="C4319" s="625" t="s">
        <v>7061</v>
      </c>
      <c r="D4319" s="627">
        <v>5.71</v>
      </c>
    </row>
    <row r="4320" spans="1:4">
      <c r="A4320" s="625">
        <v>38396</v>
      </c>
      <c r="B4320" s="626" t="s">
        <v>3981</v>
      </c>
      <c r="C4320" s="625" t="s">
        <v>7061</v>
      </c>
      <c r="D4320" s="627">
        <v>371.86</v>
      </c>
    </row>
    <row r="4321" spans="1:4">
      <c r="A4321" s="625">
        <v>38397</v>
      </c>
      <c r="B4321" s="626" t="s">
        <v>3982</v>
      </c>
      <c r="C4321" s="625" t="s">
        <v>7058</v>
      </c>
      <c r="D4321" s="627">
        <v>3.15</v>
      </c>
    </row>
    <row r="4322" spans="1:4" ht="25.5">
      <c r="A4322" s="625">
        <v>38399</v>
      </c>
      <c r="B4322" s="626" t="s">
        <v>3983</v>
      </c>
      <c r="C4322" s="625" t="s">
        <v>7061</v>
      </c>
      <c r="D4322" s="627">
        <v>123.47</v>
      </c>
    </row>
    <row r="4323" spans="1:4">
      <c r="A4323" s="625">
        <v>38400</v>
      </c>
      <c r="B4323" s="626" t="s">
        <v>3984</v>
      </c>
      <c r="C4323" s="625" t="s">
        <v>7061</v>
      </c>
      <c r="D4323" s="627">
        <v>10.35</v>
      </c>
    </row>
    <row r="4324" spans="1:4">
      <c r="A4324" s="625">
        <v>38401</v>
      </c>
      <c r="B4324" s="626" t="s">
        <v>3985</v>
      </c>
      <c r="C4324" s="625" t="s">
        <v>7061</v>
      </c>
      <c r="D4324" s="627">
        <v>7.39</v>
      </c>
    </row>
    <row r="4325" spans="1:4">
      <c r="A4325" s="625">
        <v>38402</v>
      </c>
      <c r="B4325" s="626" t="s">
        <v>3986</v>
      </c>
      <c r="C4325" s="625" t="s">
        <v>7061</v>
      </c>
      <c r="D4325" s="627">
        <v>6.21</v>
      </c>
    </row>
    <row r="4326" spans="1:4">
      <c r="A4326" s="625">
        <v>38403</v>
      </c>
      <c r="B4326" s="626" t="s">
        <v>3987</v>
      </c>
      <c r="C4326" s="625" t="s">
        <v>7061</v>
      </c>
      <c r="D4326" s="627">
        <v>24.75</v>
      </c>
    </row>
    <row r="4327" spans="1:4" ht="51">
      <c r="A4327" s="625">
        <v>38404</v>
      </c>
      <c r="B4327" s="626" t="s">
        <v>3988</v>
      </c>
      <c r="C4327" s="625" t="s">
        <v>7059</v>
      </c>
      <c r="D4327" s="627">
        <v>348.3</v>
      </c>
    </row>
    <row r="4328" spans="1:4" ht="51">
      <c r="A4328" s="625">
        <v>38405</v>
      </c>
      <c r="B4328" s="626" t="s">
        <v>3989</v>
      </c>
      <c r="C4328" s="625" t="s">
        <v>7059</v>
      </c>
      <c r="D4328" s="627">
        <v>369.2</v>
      </c>
    </row>
    <row r="4329" spans="1:4" ht="51">
      <c r="A4329" s="625">
        <v>38406</v>
      </c>
      <c r="B4329" s="626" t="s">
        <v>3990</v>
      </c>
      <c r="C4329" s="625" t="s">
        <v>7059</v>
      </c>
      <c r="D4329" s="627">
        <v>387.91</v>
      </c>
    </row>
    <row r="4330" spans="1:4" ht="51">
      <c r="A4330" s="625">
        <v>38408</v>
      </c>
      <c r="B4330" s="626" t="s">
        <v>3991</v>
      </c>
      <c r="C4330" s="625" t="s">
        <v>7059</v>
      </c>
      <c r="D4330" s="627">
        <v>383.91</v>
      </c>
    </row>
    <row r="4331" spans="1:4" ht="51">
      <c r="A4331" s="625">
        <v>38409</v>
      </c>
      <c r="B4331" s="626" t="s">
        <v>3992</v>
      </c>
      <c r="C4331" s="625" t="s">
        <v>7059</v>
      </c>
      <c r="D4331" s="627">
        <v>413.83</v>
      </c>
    </row>
    <row r="4332" spans="1:4" ht="38.25">
      <c r="A4332" s="625">
        <v>38410</v>
      </c>
      <c r="B4332" s="626" t="s">
        <v>3993</v>
      </c>
      <c r="C4332" s="625" t="s">
        <v>7061</v>
      </c>
      <c r="D4332" s="628">
        <v>10393.459999999999</v>
      </c>
    </row>
    <row r="4333" spans="1:4" ht="25.5">
      <c r="A4333" s="625">
        <v>38411</v>
      </c>
      <c r="B4333" s="626" t="s">
        <v>3994</v>
      </c>
      <c r="C4333" s="625" t="s">
        <v>7061</v>
      </c>
      <c r="D4333" s="628">
        <v>1173.45</v>
      </c>
    </row>
    <row r="4334" spans="1:4" ht="51">
      <c r="A4334" s="625">
        <v>38412</v>
      </c>
      <c r="B4334" s="626" t="s">
        <v>3995</v>
      </c>
      <c r="C4334" s="625" t="s">
        <v>7061</v>
      </c>
      <c r="D4334" s="628">
        <v>1024.33</v>
      </c>
    </row>
    <row r="4335" spans="1:4" ht="38.25">
      <c r="A4335" s="625">
        <v>38413</v>
      </c>
      <c r="B4335" s="626" t="s">
        <v>3996</v>
      </c>
      <c r="C4335" s="625" t="s">
        <v>7061</v>
      </c>
      <c r="D4335" s="627">
        <v>862.62</v>
      </c>
    </row>
    <row r="4336" spans="1:4" ht="38.25">
      <c r="A4336" s="625">
        <v>38414</v>
      </c>
      <c r="B4336" s="626" t="s">
        <v>3997</v>
      </c>
      <c r="C4336" s="625" t="s">
        <v>7061</v>
      </c>
      <c r="D4336" s="628">
        <v>1310.31</v>
      </c>
    </row>
    <row r="4337" spans="1:4" ht="38.25">
      <c r="A4337" s="625">
        <v>38415</v>
      </c>
      <c r="B4337" s="626" t="s">
        <v>3998</v>
      </c>
      <c r="C4337" s="625" t="s">
        <v>7061</v>
      </c>
      <c r="D4337" s="627">
        <v>933.59</v>
      </c>
    </row>
    <row r="4338" spans="1:4" ht="25.5">
      <c r="A4338" s="625">
        <v>38418</v>
      </c>
      <c r="B4338" s="626" t="s">
        <v>3999</v>
      </c>
      <c r="C4338" s="625" t="s">
        <v>7061</v>
      </c>
      <c r="D4338" s="627">
        <v>3.02</v>
      </c>
    </row>
    <row r="4339" spans="1:4" ht="25.5">
      <c r="A4339" s="625">
        <v>38421</v>
      </c>
      <c r="B4339" s="626" t="s">
        <v>4000</v>
      </c>
      <c r="C4339" s="625" t="s">
        <v>7061</v>
      </c>
      <c r="D4339" s="627">
        <v>17.829999999999998</v>
      </c>
    </row>
    <row r="4340" spans="1:4" ht="25.5">
      <c r="A4340" s="625">
        <v>38422</v>
      </c>
      <c r="B4340" s="626" t="s">
        <v>4001</v>
      </c>
      <c r="C4340" s="625" t="s">
        <v>7061</v>
      </c>
      <c r="D4340" s="627">
        <v>20.079999999999998</v>
      </c>
    </row>
    <row r="4341" spans="1:4" ht="25.5">
      <c r="A4341" s="625">
        <v>38423</v>
      </c>
      <c r="B4341" s="626" t="s">
        <v>4002</v>
      </c>
      <c r="C4341" s="625" t="s">
        <v>7061</v>
      </c>
      <c r="D4341" s="627">
        <v>31.4</v>
      </c>
    </row>
    <row r="4342" spans="1:4" ht="25.5">
      <c r="A4342" s="625">
        <v>38424</v>
      </c>
      <c r="B4342" s="626" t="s">
        <v>4003</v>
      </c>
      <c r="C4342" s="625" t="s">
        <v>7061</v>
      </c>
      <c r="D4342" s="627">
        <v>47.05</v>
      </c>
    </row>
    <row r="4343" spans="1:4" ht="25.5">
      <c r="A4343" s="625">
        <v>38425</v>
      </c>
      <c r="B4343" s="626" t="s">
        <v>4004</v>
      </c>
      <c r="C4343" s="625" t="s">
        <v>7061</v>
      </c>
      <c r="D4343" s="627">
        <v>9.5500000000000007</v>
      </c>
    </row>
    <row r="4344" spans="1:4" ht="25.5">
      <c r="A4344" s="625">
        <v>38426</v>
      </c>
      <c r="B4344" s="626" t="s">
        <v>4005</v>
      </c>
      <c r="C4344" s="625" t="s">
        <v>7061</v>
      </c>
      <c r="D4344" s="627">
        <v>18.34</v>
      </c>
    </row>
    <row r="4345" spans="1:4" ht="25.5">
      <c r="A4345" s="625">
        <v>38427</v>
      </c>
      <c r="B4345" s="626" t="s">
        <v>4006</v>
      </c>
      <c r="C4345" s="625" t="s">
        <v>7061</v>
      </c>
      <c r="D4345" s="627">
        <v>37.64</v>
      </c>
    </row>
    <row r="4346" spans="1:4" ht="25.5">
      <c r="A4346" s="625">
        <v>38428</v>
      </c>
      <c r="B4346" s="626" t="s">
        <v>4007</v>
      </c>
      <c r="C4346" s="625" t="s">
        <v>7061</v>
      </c>
      <c r="D4346" s="627">
        <v>19.440000000000001</v>
      </c>
    </row>
    <row r="4347" spans="1:4" ht="25.5">
      <c r="A4347" s="625">
        <v>38429</v>
      </c>
      <c r="B4347" s="626" t="s">
        <v>6276</v>
      </c>
      <c r="C4347" s="625" t="s">
        <v>7061</v>
      </c>
      <c r="D4347" s="627">
        <v>8.4700000000000006</v>
      </c>
    </row>
    <row r="4348" spans="1:4" ht="25.5">
      <c r="A4348" s="625">
        <v>38430</v>
      </c>
      <c r="B4348" s="626" t="s">
        <v>4008</v>
      </c>
      <c r="C4348" s="625" t="s">
        <v>7061</v>
      </c>
      <c r="D4348" s="627">
        <v>17.16</v>
      </c>
    </row>
    <row r="4349" spans="1:4" ht="25.5">
      <c r="A4349" s="625">
        <v>38431</v>
      </c>
      <c r="B4349" s="626" t="s">
        <v>6277</v>
      </c>
      <c r="C4349" s="625" t="s">
        <v>7061</v>
      </c>
      <c r="D4349" s="627">
        <v>13.43</v>
      </c>
    </row>
    <row r="4350" spans="1:4" ht="25.5">
      <c r="A4350" s="625">
        <v>38433</v>
      </c>
      <c r="B4350" s="626" t="s">
        <v>7328</v>
      </c>
      <c r="C4350" s="625" t="s">
        <v>7061</v>
      </c>
      <c r="D4350" s="627">
        <v>2.5099999999999998</v>
      </c>
    </row>
    <row r="4351" spans="1:4" ht="25.5">
      <c r="A4351" s="625">
        <v>38434</v>
      </c>
      <c r="B4351" s="626" t="s">
        <v>7329</v>
      </c>
      <c r="C4351" s="625" t="s">
        <v>7061</v>
      </c>
      <c r="D4351" s="627">
        <v>2.54</v>
      </c>
    </row>
    <row r="4352" spans="1:4" ht="25.5">
      <c r="A4352" s="625">
        <v>38435</v>
      </c>
      <c r="B4352" s="626" t="s">
        <v>7330</v>
      </c>
      <c r="C4352" s="625" t="s">
        <v>7061</v>
      </c>
      <c r="D4352" s="627">
        <v>4.83</v>
      </c>
    </row>
    <row r="4353" spans="1:4" ht="25.5">
      <c r="A4353" s="625">
        <v>38436</v>
      </c>
      <c r="B4353" s="626" t="s">
        <v>7331</v>
      </c>
      <c r="C4353" s="625" t="s">
        <v>7061</v>
      </c>
      <c r="D4353" s="627">
        <v>9.98</v>
      </c>
    </row>
    <row r="4354" spans="1:4" ht="25.5">
      <c r="A4354" s="625">
        <v>38437</v>
      </c>
      <c r="B4354" s="626" t="s">
        <v>7332</v>
      </c>
      <c r="C4354" s="625" t="s">
        <v>7061</v>
      </c>
      <c r="D4354" s="627">
        <v>14.99</v>
      </c>
    </row>
    <row r="4355" spans="1:4" ht="25.5">
      <c r="A4355" s="625">
        <v>38438</v>
      </c>
      <c r="B4355" s="626" t="s">
        <v>7333</v>
      </c>
      <c r="C4355" s="625" t="s">
        <v>7061</v>
      </c>
      <c r="D4355" s="627">
        <v>37.880000000000003</v>
      </c>
    </row>
    <row r="4356" spans="1:4" ht="25.5">
      <c r="A4356" s="625">
        <v>38439</v>
      </c>
      <c r="B4356" s="626" t="s">
        <v>7334</v>
      </c>
      <c r="C4356" s="625" t="s">
        <v>7061</v>
      </c>
      <c r="D4356" s="627">
        <v>57.74</v>
      </c>
    </row>
    <row r="4357" spans="1:4" ht="25.5">
      <c r="A4357" s="625">
        <v>38440</v>
      </c>
      <c r="B4357" s="626" t="s">
        <v>7335</v>
      </c>
      <c r="C4357" s="625" t="s">
        <v>7061</v>
      </c>
      <c r="D4357" s="627">
        <v>86.6</v>
      </c>
    </row>
    <row r="4358" spans="1:4" ht="25.5">
      <c r="A4358" s="625">
        <v>38441</v>
      </c>
      <c r="B4358" s="626" t="s">
        <v>7336</v>
      </c>
      <c r="C4358" s="625" t="s">
        <v>7061</v>
      </c>
      <c r="D4358" s="627">
        <v>1.79</v>
      </c>
    </row>
    <row r="4359" spans="1:4" ht="25.5">
      <c r="A4359" s="625">
        <v>38442</v>
      </c>
      <c r="B4359" s="626" t="s">
        <v>7337</v>
      </c>
      <c r="C4359" s="625" t="s">
        <v>7061</v>
      </c>
      <c r="D4359" s="627">
        <v>4.57</v>
      </c>
    </row>
    <row r="4360" spans="1:4" ht="25.5">
      <c r="A4360" s="625">
        <v>38443</v>
      </c>
      <c r="B4360" s="626" t="s">
        <v>7338</v>
      </c>
      <c r="C4360" s="625" t="s">
        <v>7061</v>
      </c>
      <c r="D4360" s="627">
        <v>6.9</v>
      </c>
    </row>
    <row r="4361" spans="1:4" ht="25.5">
      <c r="A4361" s="625">
        <v>38444</v>
      </c>
      <c r="B4361" s="626" t="s">
        <v>7339</v>
      </c>
      <c r="C4361" s="625" t="s">
        <v>7061</v>
      </c>
      <c r="D4361" s="627">
        <v>10.27</v>
      </c>
    </row>
    <row r="4362" spans="1:4" ht="25.5">
      <c r="A4362" s="625">
        <v>38445</v>
      </c>
      <c r="B4362" s="626" t="s">
        <v>7340</v>
      </c>
      <c r="C4362" s="625" t="s">
        <v>7061</v>
      </c>
      <c r="D4362" s="627">
        <v>24.13</v>
      </c>
    </row>
    <row r="4363" spans="1:4" ht="25.5">
      <c r="A4363" s="625">
        <v>38446</v>
      </c>
      <c r="B4363" s="626" t="s">
        <v>7341</v>
      </c>
      <c r="C4363" s="625" t="s">
        <v>7061</v>
      </c>
      <c r="D4363" s="627">
        <v>38.950000000000003</v>
      </c>
    </row>
    <row r="4364" spans="1:4" ht="25.5">
      <c r="A4364" s="625">
        <v>38447</v>
      </c>
      <c r="B4364" s="626" t="s">
        <v>7342</v>
      </c>
      <c r="C4364" s="625" t="s">
        <v>7061</v>
      </c>
      <c r="D4364" s="627">
        <v>62.33</v>
      </c>
    </row>
    <row r="4365" spans="1:4" ht="25.5">
      <c r="A4365" s="625">
        <v>38448</v>
      </c>
      <c r="B4365" s="626" t="s">
        <v>4009</v>
      </c>
      <c r="C4365" s="625" t="s">
        <v>7061</v>
      </c>
      <c r="D4365" s="627">
        <v>144.16999999999999</v>
      </c>
    </row>
    <row r="4366" spans="1:4" ht="25.5">
      <c r="A4366" s="625">
        <v>38449</v>
      </c>
      <c r="B4366" s="626" t="s">
        <v>4010</v>
      </c>
      <c r="C4366" s="625" t="s">
        <v>7061</v>
      </c>
      <c r="D4366" s="627">
        <v>20.48</v>
      </c>
    </row>
    <row r="4367" spans="1:4" ht="25.5">
      <c r="A4367" s="625">
        <v>38454</v>
      </c>
      <c r="B4367" s="626" t="s">
        <v>7343</v>
      </c>
      <c r="C4367" s="625" t="s">
        <v>7061</v>
      </c>
      <c r="D4367" s="627">
        <v>3.64</v>
      </c>
    </row>
    <row r="4368" spans="1:4" ht="25.5">
      <c r="A4368" s="625">
        <v>38455</v>
      </c>
      <c r="B4368" s="626" t="s">
        <v>7344</v>
      </c>
      <c r="C4368" s="625" t="s">
        <v>7061</v>
      </c>
      <c r="D4368" s="627">
        <v>3.33</v>
      </c>
    </row>
    <row r="4369" spans="1:4" ht="25.5">
      <c r="A4369" s="625">
        <v>38456</v>
      </c>
      <c r="B4369" s="626" t="s">
        <v>7345</v>
      </c>
      <c r="C4369" s="625" t="s">
        <v>7061</v>
      </c>
      <c r="D4369" s="627">
        <v>3.46</v>
      </c>
    </row>
    <row r="4370" spans="1:4" ht="25.5">
      <c r="A4370" s="625">
        <v>38457</v>
      </c>
      <c r="B4370" s="626" t="s">
        <v>7346</v>
      </c>
      <c r="C4370" s="625" t="s">
        <v>7061</v>
      </c>
      <c r="D4370" s="627">
        <v>7.81</v>
      </c>
    </row>
    <row r="4371" spans="1:4" ht="25.5">
      <c r="A4371" s="625">
        <v>38458</v>
      </c>
      <c r="B4371" s="626" t="s">
        <v>7347</v>
      </c>
      <c r="C4371" s="625" t="s">
        <v>7061</v>
      </c>
      <c r="D4371" s="627">
        <v>10.47</v>
      </c>
    </row>
    <row r="4372" spans="1:4" ht="25.5">
      <c r="A4372" s="625">
        <v>38459</v>
      </c>
      <c r="B4372" s="626" t="s">
        <v>7348</v>
      </c>
      <c r="C4372" s="625" t="s">
        <v>7061</v>
      </c>
      <c r="D4372" s="627">
        <v>18.48</v>
      </c>
    </row>
    <row r="4373" spans="1:4" ht="25.5">
      <c r="A4373" s="625">
        <v>38460</v>
      </c>
      <c r="B4373" s="626" t="s">
        <v>7349</v>
      </c>
      <c r="C4373" s="625" t="s">
        <v>7061</v>
      </c>
      <c r="D4373" s="627">
        <v>38.590000000000003</v>
      </c>
    </row>
    <row r="4374" spans="1:4" ht="25.5">
      <c r="A4374" s="625">
        <v>38461</v>
      </c>
      <c r="B4374" s="626" t="s">
        <v>7350</v>
      </c>
      <c r="C4374" s="625" t="s">
        <v>7061</v>
      </c>
      <c r="D4374" s="627">
        <v>58.87</v>
      </c>
    </row>
    <row r="4375" spans="1:4" ht="25.5">
      <c r="A4375" s="625">
        <v>38462</v>
      </c>
      <c r="B4375" s="626" t="s">
        <v>7351</v>
      </c>
      <c r="C4375" s="625" t="s">
        <v>7061</v>
      </c>
      <c r="D4375" s="627">
        <v>94.22</v>
      </c>
    </row>
    <row r="4376" spans="1:4">
      <c r="A4376" s="625">
        <v>38463</v>
      </c>
      <c r="B4376" s="626" t="s">
        <v>4011</v>
      </c>
      <c r="C4376" s="625" t="s">
        <v>7061</v>
      </c>
      <c r="D4376" s="627">
        <v>22.02</v>
      </c>
    </row>
    <row r="4377" spans="1:4" ht="51">
      <c r="A4377" s="625">
        <v>38464</v>
      </c>
      <c r="B4377" s="626" t="s">
        <v>4012</v>
      </c>
      <c r="C4377" s="625" t="s">
        <v>7059</v>
      </c>
      <c r="D4377" s="627">
        <v>420.75</v>
      </c>
    </row>
    <row r="4378" spans="1:4" ht="25.5">
      <c r="A4378" s="625">
        <v>38465</v>
      </c>
      <c r="B4378" s="626" t="s">
        <v>4013</v>
      </c>
      <c r="C4378" s="625" t="s">
        <v>7061</v>
      </c>
      <c r="D4378" s="627">
        <v>22.45</v>
      </c>
    </row>
    <row r="4379" spans="1:4">
      <c r="A4379" s="625">
        <v>38467</v>
      </c>
      <c r="B4379" s="626" t="s">
        <v>4014</v>
      </c>
      <c r="C4379" s="625" t="s">
        <v>7061</v>
      </c>
      <c r="D4379" s="627">
        <v>47.71</v>
      </c>
    </row>
    <row r="4380" spans="1:4">
      <c r="A4380" s="625">
        <v>38468</v>
      </c>
      <c r="B4380" s="626" t="s">
        <v>4015</v>
      </c>
      <c r="C4380" s="625" t="s">
        <v>7061</v>
      </c>
      <c r="D4380" s="627">
        <v>52.5</v>
      </c>
    </row>
    <row r="4381" spans="1:4" ht="25.5">
      <c r="A4381" s="625">
        <v>38469</v>
      </c>
      <c r="B4381" s="626" t="s">
        <v>4016</v>
      </c>
      <c r="C4381" s="625" t="s">
        <v>7061</v>
      </c>
      <c r="D4381" s="627">
        <v>84.8</v>
      </c>
    </row>
    <row r="4382" spans="1:4" ht="25.5">
      <c r="A4382" s="625">
        <v>38470</v>
      </c>
      <c r="B4382" s="626" t="s">
        <v>4017</v>
      </c>
      <c r="C4382" s="625" t="s">
        <v>7061</v>
      </c>
      <c r="D4382" s="627">
        <v>28.9</v>
      </c>
    </row>
    <row r="4383" spans="1:4" ht="25.5">
      <c r="A4383" s="625">
        <v>38471</v>
      </c>
      <c r="B4383" s="626" t="s">
        <v>4018</v>
      </c>
      <c r="C4383" s="625" t="s">
        <v>7061</v>
      </c>
      <c r="D4383" s="627">
        <v>68.180000000000007</v>
      </c>
    </row>
    <row r="4384" spans="1:4" ht="25.5">
      <c r="A4384" s="625">
        <v>38473</v>
      </c>
      <c r="B4384" s="626" t="s">
        <v>4019</v>
      </c>
      <c r="C4384" s="625" t="s">
        <v>7061</v>
      </c>
      <c r="D4384" s="627">
        <v>90.66</v>
      </c>
    </row>
    <row r="4385" spans="1:4">
      <c r="A4385" s="625">
        <v>38474</v>
      </c>
      <c r="B4385" s="626" t="s">
        <v>4020</v>
      </c>
      <c r="C4385" s="625" t="s">
        <v>7061</v>
      </c>
      <c r="D4385" s="627">
        <v>26.93</v>
      </c>
    </row>
    <row r="4386" spans="1:4" ht="25.5">
      <c r="A4386" s="625">
        <v>38475</v>
      </c>
      <c r="B4386" s="626" t="s">
        <v>4021</v>
      </c>
      <c r="C4386" s="625" t="s">
        <v>7061</v>
      </c>
      <c r="D4386" s="627">
        <v>21.79</v>
      </c>
    </row>
    <row r="4387" spans="1:4" ht="25.5">
      <c r="A4387" s="625">
        <v>38476</v>
      </c>
      <c r="B4387" s="626" t="s">
        <v>4022</v>
      </c>
      <c r="C4387" s="625" t="s">
        <v>7061</v>
      </c>
      <c r="D4387" s="627">
        <v>186.03</v>
      </c>
    </row>
    <row r="4388" spans="1:4" ht="25.5">
      <c r="A4388" s="625">
        <v>38477</v>
      </c>
      <c r="B4388" s="626" t="s">
        <v>4023</v>
      </c>
      <c r="C4388" s="625" t="s">
        <v>7061</v>
      </c>
      <c r="D4388" s="627">
        <v>526.85</v>
      </c>
    </row>
    <row r="4389" spans="1:4" ht="63.75">
      <c r="A4389" s="625">
        <v>38538</v>
      </c>
      <c r="B4389" s="626" t="s">
        <v>4024</v>
      </c>
      <c r="C4389" s="625" t="s">
        <v>7065</v>
      </c>
      <c r="D4389" s="627">
        <v>36.9</v>
      </c>
    </row>
    <row r="4390" spans="1:4" ht="51">
      <c r="A4390" s="625">
        <v>38539</v>
      </c>
      <c r="B4390" s="626" t="s">
        <v>4025</v>
      </c>
      <c r="C4390" s="625" t="s">
        <v>7065</v>
      </c>
      <c r="D4390" s="627">
        <v>50.17</v>
      </c>
    </row>
    <row r="4391" spans="1:4" ht="51">
      <c r="A4391" s="625">
        <v>38540</v>
      </c>
      <c r="B4391" s="626" t="s">
        <v>4026</v>
      </c>
      <c r="C4391" s="625" t="s">
        <v>7065</v>
      </c>
      <c r="D4391" s="627">
        <v>128.59</v>
      </c>
    </row>
    <row r="4392" spans="1:4" ht="76.5">
      <c r="A4392" s="625">
        <v>38541</v>
      </c>
      <c r="B4392" s="626" t="s">
        <v>4027</v>
      </c>
      <c r="C4392" s="625" t="s">
        <v>7061</v>
      </c>
      <c r="D4392" s="628">
        <v>2061315.77</v>
      </c>
    </row>
    <row r="4393" spans="1:4" ht="76.5">
      <c r="A4393" s="625">
        <v>38542</v>
      </c>
      <c r="B4393" s="626" t="s">
        <v>4028</v>
      </c>
      <c r="C4393" s="625" t="s">
        <v>7061</v>
      </c>
      <c r="D4393" s="628">
        <v>3205263.13</v>
      </c>
    </row>
    <row r="4394" spans="1:4" ht="76.5">
      <c r="A4394" s="625">
        <v>38543</v>
      </c>
      <c r="B4394" s="626" t="s">
        <v>4029</v>
      </c>
      <c r="C4394" s="625" t="s">
        <v>7061</v>
      </c>
      <c r="D4394" s="628">
        <v>784736.86</v>
      </c>
    </row>
    <row r="4395" spans="1:4" ht="25.5">
      <c r="A4395" s="625">
        <v>38544</v>
      </c>
      <c r="B4395" s="626" t="s">
        <v>6278</v>
      </c>
      <c r="C4395" s="625" t="s">
        <v>7066</v>
      </c>
      <c r="D4395" s="627">
        <v>6.23</v>
      </c>
    </row>
    <row r="4396" spans="1:4" ht="25.5">
      <c r="A4396" s="625">
        <v>38545</v>
      </c>
      <c r="B4396" s="626" t="s">
        <v>6279</v>
      </c>
      <c r="C4396" s="625" t="s">
        <v>7066</v>
      </c>
      <c r="D4396" s="627">
        <v>4</v>
      </c>
    </row>
    <row r="4397" spans="1:4" ht="38.25">
      <c r="A4397" s="625">
        <v>38546</v>
      </c>
      <c r="B4397" s="626" t="s">
        <v>4030</v>
      </c>
      <c r="C4397" s="625" t="s">
        <v>7059</v>
      </c>
      <c r="D4397" s="627">
        <v>390.1</v>
      </c>
    </row>
    <row r="4398" spans="1:4">
      <c r="A4398" s="625">
        <v>38547</v>
      </c>
      <c r="B4398" s="626" t="s">
        <v>4031</v>
      </c>
      <c r="C4398" s="625" t="s">
        <v>7061</v>
      </c>
      <c r="D4398" s="627">
        <v>78.86</v>
      </c>
    </row>
    <row r="4399" spans="1:4" ht="25.5">
      <c r="A4399" s="625">
        <v>38548</v>
      </c>
      <c r="B4399" s="626" t="s">
        <v>4032</v>
      </c>
      <c r="C4399" s="625" t="s">
        <v>7061</v>
      </c>
      <c r="D4399" s="627">
        <v>1.1299999999999999</v>
      </c>
    </row>
    <row r="4400" spans="1:4" ht="25.5">
      <c r="A4400" s="625">
        <v>38588</v>
      </c>
      <c r="B4400" s="626" t="s">
        <v>4033</v>
      </c>
      <c r="C4400" s="625" t="s">
        <v>7061</v>
      </c>
      <c r="D4400" s="627">
        <v>1.26</v>
      </c>
    </row>
    <row r="4401" spans="1:4" ht="25.5">
      <c r="A4401" s="625">
        <v>38589</v>
      </c>
      <c r="B4401" s="626" t="s">
        <v>4034</v>
      </c>
      <c r="C4401" s="625" t="s">
        <v>7061</v>
      </c>
      <c r="D4401" s="627">
        <v>1.53</v>
      </c>
    </row>
    <row r="4402" spans="1:4" ht="25.5">
      <c r="A4402" s="625">
        <v>38590</v>
      </c>
      <c r="B4402" s="626" t="s">
        <v>4035</v>
      </c>
      <c r="C4402" s="625" t="s">
        <v>7061</v>
      </c>
      <c r="D4402" s="627">
        <v>2.2000000000000002</v>
      </c>
    </row>
    <row r="4403" spans="1:4" ht="25.5">
      <c r="A4403" s="625">
        <v>38591</v>
      </c>
      <c r="B4403" s="626" t="s">
        <v>4036</v>
      </c>
      <c r="C4403" s="625" t="s">
        <v>7061</v>
      </c>
      <c r="D4403" s="627">
        <v>2.4900000000000002</v>
      </c>
    </row>
    <row r="4404" spans="1:4" ht="25.5">
      <c r="A4404" s="625">
        <v>38592</v>
      </c>
      <c r="B4404" s="626" t="s">
        <v>4037</v>
      </c>
      <c r="C4404" s="625" t="s">
        <v>7061</v>
      </c>
      <c r="D4404" s="627">
        <v>2</v>
      </c>
    </row>
    <row r="4405" spans="1:4" ht="25.5">
      <c r="A4405" s="625">
        <v>38593</v>
      </c>
      <c r="B4405" s="626" t="s">
        <v>4038</v>
      </c>
      <c r="C4405" s="625" t="s">
        <v>7061</v>
      </c>
      <c r="D4405" s="627">
        <v>2.14</v>
      </c>
    </row>
    <row r="4406" spans="1:4" ht="25.5">
      <c r="A4406" s="625">
        <v>38594</v>
      </c>
      <c r="B4406" s="626" t="s">
        <v>4039</v>
      </c>
      <c r="C4406" s="625" t="s">
        <v>7061</v>
      </c>
      <c r="D4406" s="627">
        <v>3.18</v>
      </c>
    </row>
    <row r="4407" spans="1:4" ht="25.5">
      <c r="A4407" s="625">
        <v>38595</v>
      </c>
      <c r="B4407" s="626" t="s">
        <v>4040</v>
      </c>
      <c r="C4407" s="625" t="s">
        <v>7061</v>
      </c>
      <c r="D4407" s="627">
        <v>1.52</v>
      </c>
    </row>
    <row r="4408" spans="1:4" ht="25.5">
      <c r="A4408" s="625">
        <v>38596</v>
      </c>
      <c r="B4408" s="626" t="s">
        <v>4041</v>
      </c>
      <c r="C4408" s="625" t="s">
        <v>7061</v>
      </c>
      <c r="D4408" s="627">
        <v>2.2999999999999998</v>
      </c>
    </row>
    <row r="4409" spans="1:4" ht="25.5">
      <c r="A4409" s="625">
        <v>38597</v>
      </c>
      <c r="B4409" s="626" t="s">
        <v>4042</v>
      </c>
      <c r="C4409" s="625" t="s">
        <v>7061</v>
      </c>
      <c r="D4409" s="627">
        <v>2.82</v>
      </c>
    </row>
    <row r="4410" spans="1:4" ht="25.5">
      <c r="A4410" s="625">
        <v>38598</v>
      </c>
      <c r="B4410" s="626" t="s">
        <v>4043</v>
      </c>
      <c r="C4410" s="625" t="s">
        <v>7061</v>
      </c>
      <c r="D4410" s="627">
        <v>2.21</v>
      </c>
    </row>
    <row r="4411" spans="1:4" ht="25.5">
      <c r="A4411" s="625">
        <v>38599</v>
      </c>
      <c r="B4411" s="626" t="s">
        <v>4044</v>
      </c>
      <c r="C4411" s="625" t="s">
        <v>7061</v>
      </c>
      <c r="D4411" s="627">
        <v>3.38</v>
      </c>
    </row>
    <row r="4412" spans="1:4" ht="25.5">
      <c r="A4412" s="625">
        <v>38600</v>
      </c>
      <c r="B4412" s="626" t="s">
        <v>4045</v>
      </c>
      <c r="C4412" s="625" t="s">
        <v>7061</v>
      </c>
      <c r="D4412" s="627">
        <v>3.97</v>
      </c>
    </row>
    <row r="4413" spans="1:4" ht="25.5">
      <c r="A4413" s="625">
        <v>38603</v>
      </c>
      <c r="B4413" s="626" t="s">
        <v>4046</v>
      </c>
      <c r="C4413" s="625" t="s">
        <v>7061</v>
      </c>
      <c r="D4413" s="627">
        <v>1.73</v>
      </c>
    </row>
    <row r="4414" spans="1:4" ht="25.5">
      <c r="A4414" s="625">
        <v>38604</v>
      </c>
      <c r="B4414" s="626" t="s">
        <v>4047</v>
      </c>
      <c r="C4414" s="625" t="s">
        <v>7061</v>
      </c>
      <c r="D4414" s="628">
        <v>97877.54</v>
      </c>
    </row>
    <row r="4415" spans="1:4" ht="38.25">
      <c r="A4415" s="625">
        <v>38605</v>
      </c>
      <c r="B4415" s="626" t="s">
        <v>4048</v>
      </c>
      <c r="C4415" s="625" t="s">
        <v>7061</v>
      </c>
      <c r="D4415" s="627">
        <v>68.94</v>
      </c>
    </row>
    <row r="4416" spans="1:4" ht="89.25">
      <c r="A4416" s="625">
        <v>38629</v>
      </c>
      <c r="B4416" s="626" t="s">
        <v>4049</v>
      </c>
      <c r="C4416" s="625" t="s">
        <v>7061</v>
      </c>
      <c r="D4416" s="628">
        <v>1218750</v>
      </c>
    </row>
    <row r="4417" spans="1:4" ht="76.5">
      <c r="A4417" s="625">
        <v>38630</v>
      </c>
      <c r="B4417" s="626" t="s">
        <v>4050</v>
      </c>
      <c r="C4417" s="625" t="s">
        <v>7061</v>
      </c>
      <c r="D4417" s="628">
        <v>818750</v>
      </c>
    </row>
    <row r="4418" spans="1:4" ht="38.25">
      <c r="A4418" s="625">
        <v>38633</v>
      </c>
      <c r="B4418" s="626" t="s">
        <v>4051</v>
      </c>
      <c r="C4418" s="625" t="s">
        <v>7061</v>
      </c>
      <c r="D4418" s="627">
        <v>10.34</v>
      </c>
    </row>
    <row r="4419" spans="1:4" ht="25.5">
      <c r="A4419" s="625">
        <v>38637</v>
      </c>
      <c r="B4419" s="626" t="s">
        <v>4052</v>
      </c>
      <c r="C4419" s="625" t="s">
        <v>7061</v>
      </c>
      <c r="D4419" s="627">
        <v>155.9</v>
      </c>
    </row>
    <row r="4420" spans="1:4" ht="25.5">
      <c r="A4420" s="625">
        <v>38638</v>
      </c>
      <c r="B4420" s="626" t="s">
        <v>4053</v>
      </c>
      <c r="C4420" s="625" t="s">
        <v>7061</v>
      </c>
      <c r="D4420" s="627">
        <v>131.37</v>
      </c>
    </row>
    <row r="4421" spans="1:4">
      <c r="A4421" s="625">
        <v>38639</v>
      </c>
      <c r="B4421" s="626" t="s">
        <v>4054</v>
      </c>
      <c r="C4421" s="625" t="s">
        <v>7061</v>
      </c>
      <c r="D4421" s="627">
        <v>172.41</v>
      </c>
    </row>
    <row r="4422" spans="1:4" ht="25.5">
      <c r="A4422" s="625">
        <v>38640</v>
      </c>
      <c r="B4422" s="626" t="s">
        <v>4055</v>
      </c>
      <c r="C4422" s="625" t="s">
        <v>7061</v>
      </c>
      <c r="D4422" s="627">
        <v>2.58</v>
      </c>
    </row>
    <row r="4423" spans="1:4">
      <c r="A4423" s="625">
        <v>38641</v>
      </c>
      <c r="B4423" s="626" t="s">
        <v>4056</v>
      </c>
      <c r="C4423" s="625" t="s">
        <v>7061</v>
      </c>
      <c r="D4423" s="627">
        <v>107.75</v>
      </c>
    </row>
    <row r="4424" spans="1:4" ht="38.25">
      <c r="A4424" s="625">
        <v>38642</v>
      </c>
      <c r="B4424" s="626" t="s">
        <v>4057</v>
      </c>
      <c r="C4424" s="625" t="s">
        <v>7061</v>
      </c>
      <c r="D4424" s="628">
        <v>31035.58</v>
      </c>
    </row>
    <row r="4425" spans="1:4" ht="25.5">
      <c r="A4425" s="625">
        <v>38643</v>
      </c>
      <c r="B4425" s="626" t="s">
        <v>4058</v>
      </c>
      <c r="C4425" s="625" t="s">
        <v>7061</v>
      </c>
      <c r="D4425" s="627">
        <v>31.01</v>
      </c>
    </row>
    <row r="4426" spans="1:4" ht="25.5">
      <c r="A4426" s="625">
        <v>38674</v>
      </c>
      <c r="B4426" s="626" t="s">
        <v>4059</v>
      </c>
      <c r="C4426" s="625" t="s">
        <v>7061</v>
      </c>
      <c r="D4426" s="627">
        <v>31.2</v>
      </c>
    </row>
    <row r="4427" spans="1:4" ht="25.5">
      <c r="A4427" s="625">
        <v>38676</v>
      </c>
      <c r="B4427" s="626" t="s">
        <v>4060</v>
      </c>
      <c r="C4427" s="625" t="s">
        <v>7061</v>
      </c>
      <c r="D4427" s="627">
        <v>21.21</v>
      </c>
    </row>
    <row r="4428" spans="1:4" ht="25.5">
      <c r="A4428" s="625">
        <v>38678</v>
      </c>
      <c r="B4428" s="626" t="s">
        <v>4061</v>
      </c>
      <c r="C4428" s="625" t="s">
        <v>7061</v>
      </c>
      <c r="D4428" s="627">
        <v>12.1</v>
      </c>
    </row>
    <row r="4429" spans="1:4" ht="51">
      <c r="A4429" s="625">
        <v>38769</v>
      </c>
      <c r="B4429" s="626" t="s">
        <v>6280</v>
      </c>
      <c r="C4429" s="625" t="s">
        <v>7061</v>
      </c>
      <c r="D4429" s="627">
        <v>22.21</v>
      </c>
    </row>
    <row r="4430" spans="1:4" ht="51">
      <c r="A4430" s="625">
        <v>38770</v>
      </c>
      <c r="B4430" s="626" t="s">
        <v>6281</v>
      </c>
      <c r="C4430" s="625" t="s">
        <v>7061</v>
      </c>
      <c r="D4430" s="627">
        <v>24.39</v>
      </c>
    </row>
    <row r="4431" spans="1:4" ht="38.25">
      <c r="A4431" s="625">
        <v>38773</v>
      </c>
      <c r="B4431" s="626" t="s">
        <v>6282</v>
      </c>
      <c r="C4431" s="625" t="s">
        <v>7061</v>
      </c>
      <c r="D4431" s="627">
        <v>2.23</v>
      </c>
    </row>
    <row r="4432" spans="1:4" ht="25.5">
      <c r="A4432" s="625">
        <v>38774</v>
      </c>
      <c r="B4432" s="626" t="s">
        <v>6283</v>
      </c>
      <c r="C4432" s="625" t="s">
        <v>7061</v>
      </c>
      <c r="D4432" s="627">
        <v>22.52</v>
      </c>
    </row>
    <row r="4433" spans="1:4" ht="51">
      <c r="A4433" s="625">
        <v>38775</v>
      </c>
      <c r="B4433" s="626" t="s">
        <v>6284</v>
      </c>
      <c r="C4433" s="625" t="s">
        <v>7061</v>
      </c>
      <c r="D4433" s="627">
        <v>27.5</v>
      </c>
    </row>
    <row r="4434" spans="1:4" ht="38.25">
      <c r="A4434" s="625">
        <v>38776</v>
      </c>
      <c r="B4434" s="626" t="s">
        <v>6285</v>
      </c>
      <c r="C4434" s="625" t="s">
        <v>7061</v>
      </c>
      <c r="D4434" s="627">
        <v>95.43</v>
      </c>
    </row>
    <row r="4435" spans="1:4" ht="25.5">
      <c r="A4435" s="625">
        <v>38777</v>
      </c>
      <c r="B4435" s="626" t="s">
        <v>6286</v>
      </c>
      <c r="C4435" s="625" t="s">
        <v>7061</v>
      </c>
      <c r="D4435" s="627">
        <v>24.3</v>
      </c>
    </row>
    <row r="4436" spans="1:4" ht="25.5">
      <c r="A4436" s="625">
        <v>38778</v>
      </c>
      <c r="B4436" s="626" t="s">
        <v>4062</v>
      </c>
      <c r="C4436" s="625" t="s">
        <v>7061</v>
      </c>
      <c r="D4436" s="627">
        <v>4.66</v>
      </c>
    </row>
    <row r="4437" spans="1:4" ht="25.5">
      <c r="A4437" s="625">
        <v>38779</v>
      </c>
      <c r="B4437" s="626" t="s">
        <v>4063</v>
      </c>
      <c r="C4437" s="625" t="s">
        <v>7061</v>
      </c>
      <c r="D4437" s="627">
        <v>4.9400000000000004</v>
      </c>
    </row>
    <row r="4438" spans="1:4" ht="25.5">
      <c r="A4438" s="625">
        <v>38780</v>
      </c>
      <c r="B4438" s="626" t="s">
        <v>4064</v>
      </c>
      <c r="C4438" s="625" t="s">
        <v>7061</v>
      </c>
      <c r="D4438" s="627">
        <v>8.92</v>
      </c>
    </row>
    <row r="4439" spans="1:4" ht="25.5">
      <c r="A4439" s="625">
        <v>38781</v>
      </c>
      <c r="B4439" s="626" t="s">
        <v>4065</v>
      </c>
      <c r="C4439" s="625" t="s">
        <v>7061</v>
      </c>
      <c r="D4439" s="627">
        <v>30.12</v>
      </c>
    </row>
    <row r="4440" spans="1:4" ht="25.5">
      <c r="A4440" s="625">
        <v>38782</v>
      </c>
      <c r="B4440" s="626" t="s">
        <v>4066</v>
      </c>
      <c r="C4440" s="625" t="s">
        <v>7061</v>
      </c>
      <c r="D4440" s="627">
        <v>6.21</v>
      </c>
    </row>
    <row r="4441" spans="1:4" ht="38.25">
      <c r="A4441" s="625">
        <v>38783</v>
      </c>
      <c r="B4441" s="626" t="s">
        <v>4067</v>
      </c>
      <c r="C4441" s="625" t="s">
        <v>7061</v>
      </c>
      <c r="D4441" s="627">
        <v>0.67</v>
      </c>
    </row>
    <row r="4442" spans="1:4" ht="51">
      <c r="A4442" s="625">
        <v>38784</v>
      </c>
      <c r="B4442" s="626" t="s">
        <v>6287</v>
      </c>
      <c r="C4442" s="625" t="s">
        <v>7061</v>
      </c>
      <c r="D4442" s="627">
        <v>22.78</v>
      </c>
    </row>
    <row r="4443" spans="1:4" ht="38.25">
      <c r="A4443" s="625">
        <v>38785</v>
      </c>
      <c r="B4443" s="626" t="s">
        <v>6288</v>
      </c>
      <c r="C4443" s="625" t="s">
        <v>7061</v>
      </c>
      <c r="D4443" s="627">
        <v>58.99</v>
      </c>
    </row>
    <row r="4444" spans="1:4" ht="38.25">
      <c r="A4444" s="625">
        <v>38786</v>
      </c>
      <c r="B4444" s="626" t="s">
        <v>6289</v>
      </c>
      <c r="C4444" s="625" t="s">
        <v>7061</v>
      </c>
      <c r="D4444" s="627">
        <v>72.66</v>
      </c>
    </row>
    <row r="4445" spans="1:4">
      <c r="A4445" s="625">
        <v>38787</v>
      </c>
      <c r="B4445" s="626" t="s">
        <v>7352</v>
      </c>
      <c r="C4445" s="625" t="s">
        <v>7065</v>
      </c>
      <c r="D4445" s="627">
        <v>3.54</v>
      </c>
    </row>
    <row r="4446" spans="1:4">
      <c r="A4446" s="625">
        <v>38825</v>
      </c>
      <c r="B4446" s="626" t="s">
        <v>7353</v>
      </c>
      <c r="C4446" s="625" t="s">
        <v>7065</v>
      </c>
      <c r="D4446" s="627">
        <v>4.63</v>
      </c>
    </row>
    <row r="4447" spans="1:4">
      <c r="A4447" s="625">
        <v>38826</v>
      </c>
      <c r="B4447" s="626" t="s">
        <v>7354</v>
      </c>
      <c r="C4447" s="625" t="s">
        <v>7065</v>
      </c>
      <c r="D4447" s="627">
        <v>6.87</v>
      </c>
    </row>
    <row r="4448" spans="1:4">
      <c r="A4448" s="625">
        <v>38827</v>
      </c>
      <c r="B4448" s="626" t="s">
        <v>7355</v>
      </c>
      <c r="C4448" s="625" t="s">
        <v>7065</v>
      </c>
      <c r="D4448" s="627">
        <v>11.04</v>
      </c>
    </row>
    <row r="4449" spans="1:4" ht="25.5">
      <c r="A4449" s="625">
        <v>38828</v>
      </c>
      <c r="B4449" s="626" t="s">
        <v>7356</v>
      </c>
      <c r="C4449" s="625" t="s">
        <v>7065</v>
      </c>
      <c r="D4449" s="627">
        <v>6.82</v>
      </c>
    </row>
    <row r="4450" spans="1:4" ht="25.5">
      <c r="A4450" s="625">
        <v>38829</v>
      </c>
      <c r="B4450" s="626" t="s">
        <v>7357</v>
      </c>
      <c r="C4450" s="625" t="s">
        <v>7065</v>
      </c>
      <c r="D4450" s="627">
        <v>11.16</v>
      </c>
    </row>
    <row r="4451" spans="1:4" ht="25.5">
      <c r="A4451" s="625">
        <v>38830</v>
      </c>
      <c r="B4451" s="626" t="s">
        <v>7358</v>
      </c>
      <c r="C4451" s="625" t="s">
        <v>7065</v>
      </c>
      <c r="D4451" s="627">
        <v>15.46</v>
      </c>
    </row>
    <row r="4452" spans="1:4" ht="25.5">
      <c r="A4452" s="625">
        <v>38831</v>
      </c>
      <c r="B4452" s="626" t="s">
        <v>7359</v>
      </c>
      <c r="C4452" s="625" t="s">
        <v>7065</v>
      </c>
      <c r="D4452" s="627">
        <v>21.56</v>
      </c>
    </row>
    <row r="4453" spans="1:4" ht="25.5">
      <c r="A4453" s="625">
        <v>38835</v>
      </c>
      <c r="B4453" s="626" t="s">
        <v>7360</v>
      </c>
      <c r="C4453" s="625" t="s">
        <v>7061</v>
      </c>
      <c r="D4453" s="627">
        <v>3.23</v>
      </c>
    </row>
    <row r="4454" spans="1:4" ht="25.5">
      <c r="A4454" s="625">
        <v>38836</v>
      </c>
      <c r="B4454" s="626" t="s">
        <v>7361</v>
      </c>
      <c r="C4454" s="625" t="s">
        <v>7061</v>
      </c>
      <c r="D4454" s="627">
        <v>4.66</v>
      </c>
    </row>
    <row r="4455" spans="1:4" ht="25.5">
      <c r="A4455" s="625">
        <v>38837</v>
      </c>
      <c r="B4455" s="626" t="s">
        <v>7362</v>
      </c>
      <c r="C4455" s="625" t="s">
        <v>7061</v>
      </c>
      <c r="D4455" s="627">
        <v>8.43</v>
      </c>
    </row>
    <row r="4456" spans="1:4" ht="25.5">
      <c r="A4456" s="625">
        <v>38838</v>
      </c>
      <c r="B4456" s="626" t="s">
        <v>7363</v>
      </c>
      <c r="C4456" s="625" t="s">
        <v>7061</v>
      </c>
      <c r="D4456" s="627">
        <v>6.14</v>
      </c>
    </row>
    <row r="4457" spans="1:4" ht="25.5">
      <c r="A4457" s="625">
        <v>38839</v>
      </c>
      <c r="B4457" s="626" t="s">
        <v>7364</v>
      </c>
      <c r="C4457" s="625" t="s">
        <v>7061</v>
      </c>
      <c r="D4457" s="627">
        <v>7.24</v>
      </c>
    </row>
    <row r="4458" spans="1:4" ht="25.5">
      <c r="A4458" s="625">
        <v>38840</v>
      </c>
      <c r="B4458" s="626" t="s">
        <v>7365</v>
      </c>
      <c r="C4458" s="625" t="s">
        <v>7061</v>
      </c>
      <c r="D4458" s="627">
        <v>1.72</v>
      </c>
    </row>
    <row r="4459" spans="1:4" ht="25.5">
      <c r="A4459" s="625">
        <v>38841</v>
      </c>
      <c r="B4459" s="626" t="s">
        <v>7366</v>
      </c>
      <c r="C4459" s="625" t="s">
        <v>7061</v>
      </c>
      <c r="D4459" s="627">
        <v>1.91</v>
      </c>
    </row>
    <row r="4460" spans="1:4" ht="25.5">
      <c r="A4460" s="625">
        <v>38842</v>
      </c>
      <c r="B4460" s="626" t="s">
        <v>7367</v>
      </c>
      <c r="C4460" s="625" t="s">
        <v>7061</v>
      </c>
      <c r="D4460" s="627">
        <v>3.77</v>
      </c>
    </row>
    <row r="4461" spans="1:4" ht="25.5">
      <c r="A4461" s="625">
        <v>38843</v>
      </c>
      <c r="B4461" s="626" t="s">
        <v>7368</v>
      </c>
      <c r="C4461" s="625" t="s">
        <v>7061</v>
      </c>
      <c r="D4461" s="627">
        <v>5.89</v>
      </c>
    </row>
    <row r="4462" spans="1:4" ht="38.25">
      <c r="A4462" s="625">
        <v>38844</v>
      </c>
      <c r="B4462" s="626" t="s">
        <v>7369</v>
      </c>
      <c r="C4462" s="625" t="s">
        <v>7061</v>
      </c>
      <c r="D4462" s="627">
        <v>6.32</v>
      </c>
    </row>
    <row r="4463" spans="1:4" ht="38.25">
      <c r="A4463" s="625">
        <v>38845</v>
      </c>
      <c r="B4463" s="626" t="s">
        <v>7370</v>
      </c>
      <c r="C4463" s="625" t="s">
        <v>7061</v>
      </c>
      <c r="D4463" s="627">
        <v>12.51</v>
      </c>
    </row>
    <row r="4464" spans="1:4" ht="38.25">
      <c r="A4464" s="625">
        <v>38846</v>
      </c>
      <c r="B4464" s="626" t="s">
        <v>7371</v>
      </c>
      <c r="C4464" s="625" t="s">
        <v>7061</v>
      </c>
      <c r="D4464" s="627">
        <v>6.91</v>
      </c>
    </row>
    <row r="4465" spans="1:4" ht="38.25">
      <c r="A4465" s="625">
        <v>38847</v>
      </c>
      <c r="B4465" s="626" t="s">
        <v>7372</v>
      </c>
      <c r="C4465" s="625" t="s">
        <v>7061</v>
      </c>
      <c r="D4465" s="627">
        <v>8.5</v>
      </c>
    </row>
    <row r="4466" spans="1:4" ht="38.25">
      <c r="A4466" s="625">
        <v>38848</v>
      </c>
      <c r="B4466" s="626" t="s">
        <v>7373</v>
      </c>
      <c r="C4466" s="625" t="s">
        <v>7061</v>
      </c>
      <c r="D4466" s="627">
        <v>9.89</v>
      </c>
    </row>
    <row r="4467" spans="1:4" ht="38.25">
      <c r="A4467" s="625">
        <v>38849</v>
      </c>
      <c r="B4467" s="626" t="s">
        <v>7374</v>
      </c>
      <c r="C4467" s="625" t="s">
        <v>7061</v>
      </c>
      <c r="D4467" s="627">
        <v>12.65</v>
      </c>
    </row>
    <row r="4468" spans="1:4" ht="38.25">
      <c r="A4468" s="625">
        <v>38850</v>
      </c>
      <c r="B4468" s="626" t="s">
        <v>7375</v>
      </c>
      <c r="C4468" s="625" t="s">
        <v>7061</v>
      </c>
      <c r="D4468" s="627">
        <v>11.82</v>
      </c>
    </row>
    <row r="4469" spans="1:4" ht="38.25">
      <c r="A4469" s="625">
        <v>38851</v>
      </c>
      <c r="B4469" s="626" t="s">
        <v>7376</v>
      </c>
      <c r="C4469" s="625" t="s">
        <v>7061</v>
      </c>
      <c r="D4469" s="627">
        <v>17.97</v>
      </c>
    </row>
    <row r="4470" spans="1:4" ht="38.25">
      <c r="A4470" s="625">
        <v>38852</v>
      </c>
      <c r="B4470" s="626" t="s">
        <v>7377</v>
      </c>
      <c r="C4470" s="625" t="s">
        <v>7061</v>
      </c>
      <c r="D4470" s="627">
        <v>20.56</v>
      </c>
    </row>
    <row r="4471" spans="1:4" ht="38.25">
      <c r="A4471" s="625">
        <v>38853</v>
      </c>
      <c r="B4471" s="626" t="s">
        <v>7378</v>
      </c>
      <c r="C4471" s="625" t="s">
        <v>7061</v>
      </c>
      <c r="D4471" s="627">
        <v>5.21</v>
      </c>
    </row>
    <row r="4472" spans="1:4" ht="38.25">
      <c r="A4472" s="625">
        <v>38854</v>
      </c>
      <c r="B4472" s="626" t="s">
        <v>7379</v>
      </c>
      <c r="C4472" s="625" t="s">
        <v>7061</v>
      </c>
      <c r="D4472" s="627">
        <v>7.12</v>
      </c>
    </row>
    <row r="4473" spans="1:4" ht="38.25">
      <c r="A4473" s="625">
        <v>38855</v>
      </c>
      <c r="B4473" s="626" t="s">
        <v>7380</v>
      </c>
      <c r="C4473" s="625" t="s">
        <v>7061</v>
      </c>
      <c r="D4473" s="627">
        <v>5.28</v>
      </c>
    </row>
    <row r="4474" spans="1:4" ht="38.25">
      <c r="A4474" s="625">
        <v>38856</v>
      </c>
      <c r="B4474" s="626" t="s">
        <v>7381</v>
      </c>
      <c r="C4474" s="625" t="s">
        <v>7061</v>
      </c>
      <c r="D4474" s="627">
        <v>8.48</v>
      </c>
    </row>
    <row r="4475" spans="1:4" ht="38.25">
      <c r="A4475" s="625">
        <v>38857</v>
      </c>
      <c r="B4475" s="626" t="s">
        <v>7382</v>
      </c>
      <c r="C4475" s="625" t="s">
        <v>7061</v>
      </c>
      <c r="D4475" s="627">
        <v>11.22</v>
      </c>
    </row>
    <row r="4476" spans="1:4" ht="38.25">
      <c r="A4476" s="625">
        <v>38858</v>
      </c>
      <c r="B4476" s="626" t="s">
        <v>7383</v>
      </c>
      <c r="C4476" s="625" t="s">
        <v>7061</v>
      </c>
      <c r="D4476" s="627">
        <v>10.199999999999999</v>
      </c>
    </row>
    <row r="4477" spans="1:4" ht="38.25">
      <c r="A4477" s="625">
        <v>38859</v>
      </c>
      <c r="B4477" s="626" t="s">
        <v>7384</v>
      </c>
      <c r="C4477" s="625" t="s">
        <v>7061</v>
      </c>
      <c r="D4477" s="627">
        <v>16.52</v>
      </c>
    </row>
    <row r="4478" spans="1:4" ht="25.5">
      <c r="A4478" s="625">
        <v>38860</v>
      </c>
      <c r="B4478" s="626" t="s">
        <v>7385</v>
      </c>
      <c r="C4478" s="625" t="s">
        <v>7061</v>
      </c>
      <c r="D4478" s="627">
        <v>5.08</v>
      </c>
    </row>
    <row r="4479" spans="1:4" ht="25.5">
      <c r="A4479" s="625">
        <v>38861</v>
      </c>
      <c r="B4479" s="626" t="s">
        <v>7386</v>
      </c>
      <c r="C4479" s="625" t="s">
        <v>7061</v>
      </c>
      <c r="D4479" s="627">
        <v>6.83</v>
      </c>
    </row>
    <row r="4480" spans="1:4" ht="25.5">
      <c r="A4480" s="625">
        <v>38862</v>
      </c>
      <c r="B4480" s="626" t="s">
        <v>7387</v>
      </c>
      <c r="C4480" s="625" t="s">
        <v>7061</v>
      </c>
      <c r="D4480" s="627">
        <v>5.76</v>
      </c>
    </row>
    <row r="4481" spans="1:4" ht="25.5">
      <c r="A4481" s="625">
        <v>38863</v>
      </c>
      <c r="B4481" s="626" t="s">
        <v>7388</v>
      </c>
      <c r="C4481" s="625" t="s">
        <v>7061</v>
      </c>
      <c r="D4481" s="627">
        <v>6.62</v>
      </c>
    </row>
    <row r="4482" spans="1:4" ht="25.5">
      <c r="A4482" s="625">
        <v>38864</v>
      </c>
      <c r="B4482" s="626" t="s">
        <v>7389</v>
      </c>
      <c r="C4482" s="625" t="s">
        <v>7061</v>
      </c>
      <c r="D4482" s="627">
        <v>13.74</v>
      </c>
    </row>
    <row r="4483" spans="1:4" ht="25.5">
      <c r="A4483" s="625">
        <v>38865</v>
      </c>
      <c r="B4483" s="626" t="s">
        <v>7390</v>
      </c>
      <c r="C4483" s="625" t="s">
        <v>7061</v>
      </c>
      <c r="D4483" s="627">
        <v>8.99</v>
      </c>
    </row>
    <row r="4484" spans="1:4" ht="25.5">
      <c r="A4484" s="625">
        <v>38866</v>
      </c>
      <c r="B4484" s="626" t="s">
        <v>7391</v>
      </c>
      <c r="C4484" s="625" t="s">
        <v>7061</v>
      </c>
      <c r="D4484" s="627">
        <v>9.67</v>
      </c>
    </row>
    <row r="4485" spans="1:4" ht="25.5">
      <c r="A4485" s="625">
        <v>38868</v>
      </c>
      <c r="B4485" s="626" t="s">
        <v>7392</v>
      </c>
      <c r="C4485" s="625" t="s">
        <v>7061</v>
      </c>
      <c r="D4485" s="627">
        <v>16.12</v>
      </c>
    </row>
    <row r="4486" spans="1:4" ht="38.25">
      <c r="A4486" s="625">
        <v>38869</v>
      </c>
      <c r="B4486" s="626" t="s">
        <v>7393</v>
      </c>
      <c r="C4486" s="625" t="s">
        <v>7061</v>
      </c>
      <c r="D4486" s="627">
        <v>26.08</v>
      </c>
    </row>
    <row r="4487" spans="1:4" ht="38.25">
      <c r="A4487" s="625">
        <v>38870</v>
      </c>
      <c r="B4487" s="626" t="s">
        <v>7394</v>
      </c>
      <c r="C4487" s="625" t="s">
        <v>7061</v>
      </c>
      <c r="D4487" s="627">
        <v>29.57</v>
      </c>
    </row>
    <row r="4488" spans="1:4" ht="38.25">
      <c r="A4488" s="625">
        <v>38871</v>
      </c>
      <c r="B4488" s="626" t="s">
        <v>7395</v>
      </c>
      <c r="C4488" s="625" t="s">
        <v>7061</v>
      </c>
      <c r="D4488" s="627">
        <v>32.49</v>
      </c>
    </row>
    <row r="4489" spans="1:4" ht="38.25">
      <c r="A4489" s="625">
        <v>38872</v>
      </c>
      <c r="B4489" s="626" t="s">
        <v>7396</v>
      </c>
      <c r="C4489" s="625" t="s">
        <v>7061</v>
      </c>
      <c r="D4489" s="627">
        <v>40.39</v>
      </c>
    </row>
    <row r="4490" spans="1:4" ht="25.5">
      <c r="A4490" s="625">
        <v>38873</v>
      </c>
      <c r="B4490" s="626" t="s">
        <v>7397</v>
      </c>
      <c r="C4490" s="625" t="s">
        <v>7061</v>
      </c>
      <c r="D4490" s="627">
        <v>10.51</v>
      </c>
    </row>
    <row r="4491" spans="1:4" ht="25.5">
      <c r="A4491" s="625">
        <v>38874</v>
      </c>
      <c r="B4491" s="626" t="s">
        <v>7398</v>
      </c>
      <c r="C4491" s="625" t="s">
        <v>7061</v>
      </c>
      <c r="D4491" s="627">
        <v>12.78</v>
      </c>
    </row>
    <row r="4492" spans="1:4" ht="25.5">
      <c r="A4492" s="625">
        <v>38875</v>
      </c>
      <c r="B4492" s="626" t="s">
        <v>7399</v>
      </c>
      <c r="C4492" s="625" t="s">
        <v>7061</v>
      </c>
      <c r="D4492" s="627">
        <v>22.6</v>
      </c>
    </row>
    <row r="4493" spans="1:4" ht="25.5">
      <c r="A4493" s="625">
        <v>38876</v>
      </c>
      <c r="B4493" s="626" t="s">
        <v>7400</v>
      </c>
      <c r="C4493" s="625" t="s">
        <v>7061</v>
      </c>
      <c r="D4493" s="627">
        <v>30.4</v>
      </c>
    </row>
    <row r="4494" spans="1:4" ht="25.5">
      <c r="A4494" s="625">
        <v>38877</v>
      </c>
      <c r="B4494" s="626" t="s">
        <v>4068</v>
      </c>
      <c r="C4494" s="625" t="s">
        <v>7058</v>
      </c>
      <c r="D4494" s="627">
        <v>5.54</v>
      </c>
    </row>
    <row r="4495" spans="1:4" ht="38.25">
      <c r="A4495" s="625">
        <v>38878</v>
      </c>
      <c r="B4495" s="626" t="s">
        <v>7401</v>
      </c>
      <c r="C4495" s="625" t="s">
        <v>7061</v>
      </c>
      <c r="D4495" s="627">
        <v>11.85</v>
      </c>
    </row>
    <row r="4496" spans="1:4" ht="38.25">
      <c r="A4496" s="625">
        <v>38879</v>
      </c>
      <c r="B4496" s="626" t="s">
        <v>7402</v>
      </c>
      <c r="C4496" s="625" t="s">
        <v>7061</v>
      </c>
      <c r="D4496" s="627">
        <v>22.22</v>
      </c>
    </row>
    <row r="4497" spans="1:4" ht="38.25">
      <c r="A4497" s="625">
        <v>38880</v>
      </c>
      <c r="B4497" s="626" t="s">
        <v>7403</v>
      </c>
      <c r="C4497" s="625" t="s">
        <v>7061</v>
      </c>
      <c r="D4497" s="627">
        <v>12.18</v>
      </c>
    </row>
    <row r="4498" spans="1:4" ht="38.25">
      <c r="A4498" s="625">
        <v>38881</v>
      </c>
      <c r="B4498" s="626" t="s">
        <v>7404</v>
      </c>
      <c r="C4498" s="625" t="s">
        <v>7061</v>
      </c>
      <c r="D4498" s="627">
        <v>11.63</v>
      </c>
    </row>
    <row r="4499" spans="1:4" ht="38.25">
      <c r="A4499" s="625">
        <v>38882</v>
      </c>
      <c r="B4499" s="626" t="s">
        <v>7405</v>
      </c>
      <c r="C4499" s="625" t="s">
        <v>7061</v>
      </c>
      <c r="D4499" s="627">
        <v>12.62</v>
      </c>
    </row>
    <row r="4500" spans="1:4" ht="38.25">
      <c r="A4500" s="625">
        <v>38883</v>
      </c>
      <c r="B4500" s="626" t="s">
        <v>7406</v>
      </c>
      <c r="C4500" s="625" t="s">
        <v>7061</v>
      </c>
      <c r="D4500" s="627">
        <v>18.66</v>
      </c>
    </row>
    <row r="4501" spans="1:4" ht="38.25">
      <c r="A4501" s="625">
        <v>38884</v>
      </c>
      <c r="B4501" s="626" t="s">
        <v>7407</v>
      </c>
      <c r="C4501" s="625" t="s">
        <v>7061</v>
      </c>
      <c r="D4501" s="627">
        <v>20.260000000000002</v>
      </c>
    </row>
    <row r="4502" spans="1:4" ht="38.25">
      <c r="A4502" s="625">
        <v>38885</v>
      </c>
      <c r="B4502" s="626" t="s">
        <v>7408</v>
      </c>
      <c r="C4502" s="625" t="s">
        <v>7061</v>
      </c>
      <c r="D4502" s="627">
        <v>19.600000000000001</v>
      </c>
    </row>
    <row r="4503" spans="1:4" ht="38.25">
      <c r="A4503" s="625">
        <v>38886</v>
      </c>
      <c r="B4503" s="626" t="s">
        <v>7409</v>
      </c>
      <c r="C4503" s="625" t="s">
        <v>7061</v>
      </c>
      <c r="D4503" s="627">
        <v>21.15</v>
      </c>
    </row>
    <row r="4504" spans="1:4" ht="38.25">
      <c r="A4504" s="625">
        <v>38887</v>
      </c>
      <c r="B4504" s="626" t="s">
        <v>7410</v>
      </c>
      <c r="C4504" s="625" t="s">
        <v>7061</v>
      </c>
      <c r="D4504" s="627">
        <v>19</v>
      </c>
    </row>
    <row r="4505" spans="1:4" ht="38.25">
      <c r="A4505" s="625">
        <v>38888</v>
      </c>
      <c r="B4505" s="626" t="s">
        <v>7411</v>
      </c>
      <c r="C4505" s="625" t="s">
        <v>7061</v>
      </c>
      <c r="D4505" s="627">
        <v>22.59</v>
      </c>
    </row>
    <row r="4506" spans="1:4" ht="51">
      <c r="A4506" s="625">
        <v>38889</v>
      </c>
      <c r="B4506" s="626" t="s">
        <v>6290</v>
      </c>
      <c r="C4506" s="625" t="s">
        <v>7061</v>
      </c>
      <c r="D4506" s="627">
        <v>17.03</v>
      </c>
    </row>
    <row r="4507" spans="1:4" ht="38.25">
      <c r="A4507" s="625">
        <v>38890</v>
      </c>
      <c r="B4507" s="626" t="s">
        <v>7412</v>
      </c>
      <c r="C4507" s="625" t="s">
        <v>7061</v>
      </c>
      <c r="D4507" s="627">
        <v>33.57</v>
      </c>
    </row>
    <row r="4508" spans="1:4" ht="38.25">
      <c r="A4508" s="625">
        <v>38893</v>
      </c>
      <c r="B4508" s="626" t="s">
        <v>7413</v>
      </c>
      <c r="C4508" s="625" t="s">
        <v>7061</v>
      </c>
      <c r="D4508" s="627">
        <v>27</v>
      </c>
    </row>
    <row r="4509" spans="1:4" ht="38.25">
      <c r="A4509" s="625">
        <v>38894</v>
      </c>
      <c r="B4509" s="626" t="s">
        <v>7414</v>
      </c>
      <c r="C4509" s="625" t="s">
        <v>7061</v>
      </c>
      <c r="D4509" s="627">
        <v>34.29</v>
      </c>
    </row>
    <row r="4510" spans="1:4" ht="38.25">
      <c r="A4510" s="625">
        <v>38896</v>
      </c>
      <c r="B4510" s="626" t="s">
        <v>7415</v>
      </c>
      <c r="C4510" s="625" t="s">
        <v>7061</v>
      </c>
      <c r="D4510" s="627">
        <v>34.97</v>
      </c>
    </row>
    <row r="4511" spans="1:4" ht="38.25">
      <c r="A4511" s="625">
        <v>38897</v>
      </c>
      <c r="B4511" s="626" t="s">
        <v>7416</v>
      </c>
      <c r="C4511" s="625" t="s">
        <v>7061</v>
      </c>
      <c r="D4511" s="627">
        <v>11.86</v>
      </c>
    </row>
    <row r="4512" spans="1:4" ht="38.25">
      <c r="A4512" s="625">
        <v>38899</v>
      </c>
      <c r="B4512" s="626" t="s">
        <v>7417</v>
      </c>
      <c r="C4512" s="625" t="s">
        <v>7061</v>
      </c>
      <c r="D4512" s="627">
        <v>13.35</v>
      </c>
    </row>
    <row r="4513" spans="1:4" ht="38.25">
      <c r="A4513" s="625">
        <v>38900</v>
      </c>
      <c r="B4513" s="626" t="s">
        <v>7418</v>
      </c>
      <c r="C4513" s="625" t="s">
        <v>7061</v>
      </c>
      <c r="D4513" s="627">
        <v>13.91</v>
      </c>
    </row>
    <row r="4514" spans="1:4" ht="38.25">
      <c r="A4514" s="625">
        <v>38901</v>
      </c>
      <c r="B4514" s="626" t="s">
        <v>7419</v>
      </c>
      <c r="C4514" s="625" t="s">
        <v>7061</v>
      </c>
      <c r="D4514" s="627">
        <v>22.76</v>
      </c>
    </row>
    <row r="4515" spans="1:4" ht="38.25">
      <c r="A4515" s="625">
        <v>38903</v>
      </c>
      <c r="B4515" s="626" t="s">
        <v>7420</v>
      </c>
      <c r="C4515" s="625" t="s">
        <v>7061</v>
      </c>
      <c r="D4515" s="627">
        <v>36.75</v>
      </c>
    </row>
    <row r="4516" spans="1:4" ht="38.25">
      <c r="A4516" s="625">
        <v>38904</v>
      </c>
      <c r="B4516" s="626" t="s">
        <v>7421</v>
      </c>
      <c r="C4516" s="625" t="s">
        <v>7061</v>
      </c>
      <c r="D4516" s="627">
        <v>36.979999999999997</v>
      </c>
    </row>
    <row r="4517" spans="1:4" ht="38.25">
      <c r="A4517" s="625">
        <v>38905</v>
      </c>
      <c r="B4517" s="626" t="s">
        <v>7422</v>
      </c>
      <c r="C4517" s="625" t="s">
        <v>7061</v>
      </c>
      <c r="D4517" s="627">
        <v>11.81</v>
      </c>
    </row>
    <row r="4518" spans="1:4" ht="38.25">
      <c r="A4518" s="625">
        <v>38907</v>
      </c>
      <c r="B4518" s="626" t="s">
        <v>7423</v>
      </c>
      <c r="C4518" s="625" t="s">
        <v>7061</v>
      </c>
      <c r="D4518" s="627">
        <v>12.57</v>
      </c>
    </row>
    <row r="4519" spans="1:4" ht="38.25">
      <c r="A4519" s="625">
        <v>38908</v>
      </c>
      <c r="B4519" s="626" t="s">
        <v>7424</v>
      </c>
      <c r="C4519" s="625" t="s">
        <v>7061</v>
      </c>
      <c r="D4519" s="627">
        <v>14.14</v>
      </c>
    </row>
    <row r="4520" spans="1:4" ht="38.25">
      <c r="A4520" s="625">
        <v>38909</v>
      </c>
      <c r="B4520" s="626" t="s">
        <v>7425</v>
      </c>
      <c r="C4520" s="625" t="s">
        <v>7061</v>
      </c>
      <c r="D4520" s="627">
        <v>20.34</v>
      </c>
    </row>
    <row r="4521" spans="1:4" ht="38.25">
      <c r="A4521" s="625">
        <v>38910</v>
      </c>
      <c r="B4521" s="626" t="s">
        <v>7426</v>
      </c>
      <c r="C4521" s="625" t="s">
        <v>7061</v>
      </c>
      <c r="D4521" s="627">
        <v>21.96</v>
      </c>
    </row>
    <row r="4522" spans="1:4" ht="25.5">
      <c r="A4522" s="625">
        <v>38911</v>
      </c>
      <c r="B4522" s="626" t="s">
        <v>7427</v>
      </c>
      <c r="C4522" s="625" t="s">
        <v>7061</v>
      </c>
      <c r="D4522" s="627">
        <v>37.71</v>
      </c>
    </row>
    <row r="4523" spans="1:4" ht="25.5">
      <c r="A4523" s="625">
        <v>38912</v>
      </c>
      <c r="B4523" s="626" t="s">
        <v>7428</v>
      </c>
      <c r="C4523" s="625" t="s">
        <v>7061</v>
      </c>
      <c r="D4523" s="627">
        <v>47.92</v>
      </c>
    </row>
    <row r="4524" spans="1:4" ht="25.5">
      <c r="A4524" s="625">
        <v>38913</v>
      </c>
      <c r="B4524" s="626" t="s">
        <v>7429</v>
      </c>
      <c r="C4524" s="625" t="s">
        <v>7061</v>
      </c>
      <c r="D4524" s="627">
        <v>9.7100000000000009</v>
      </c>
    </row>
    <row r="4525" spans="1:4" ht="25.5">
      <c r="A4525" s="625">
        <v>38914</v>
      </c>
      <c r="B4525" s="626" t="s">
        <v>7430</v>
      </c>
      <c r="C4525" s="625" t="s">
        <v>7061</v>
      </c>
      <c r="D4525" s="627">
        <v>11.27</v>
      </c>
    </row>
    <row r="4526" spans="1:4" ht="25.5">
      <c r="A4526" s="625">
        <v>38915</v>
      </c>
      <c r="B4526" s="626" t="s">
        <v>7431</v>
      </c>
      <c r="C4526" s="625" t="s">
        <v>7061</v>
      </c>
      <c r="D4526" s="627">
        <v>19.57</v>
      </c>
    </row>
    <row r="4527" spans="1:4" ht="25.5">
      <c r="A4527" s="625">
        <v>38916</v>
      </c>
      <c r="B4527" s="626" t="s">
        <v>7432</v>
      </c>
      <c r="C4527" s="625" t="s">
        <v>7061</v>
      </c>
      <c r="D4527" s="627">
        <v>25.81</v>
      </c>
    </row>
    <row r="4528" spans="1:4" ht="38.25">
      <c r="A4528" s="625">
        <v>38917</v>
      </c>
      <c r="B4528" s="626" t="s">
        <v>7433</v>
      </c>
      <c r="C4528" s="625" t="s">
        <v>7061</v>
      </c>
      <c r="D4528" s="627">
        <v>8.36</v>
      </c>
    </row>
    <row r="4529" spans="1:4" ht="38.25">
      <c r="A4529" s="625">
        <v>38918</v>
      </c>
      <c r="B4529" s="626" t="s">
        <v>7434</v>
      </c>
      <c r="C4529" s="625" t="s">
        <v>7061</v>
      </c>
      <c r="D4529" s="627">
        <v>18.899999999999999</v>
      </c>
    </row>
    <row r="4530" spans="1:4" ht="38.25">
      <c r="A4530" s="625">
        <v>38919</v>
      </c>
      <c r="B4530" s="626" t="s">
        <v>7435</v>
      </c>
      <c r="C4530" s="625" t="s">
        <v>7061</v>
      </c>
      <c r="D4530" s="627">
        <v>12.45</v>
      </c>
    </row>
    <row r="4531" spans="1:4" ht="38.25">
      <c r="A4531" s="625">
        <v>38920</v>
      </c>
      <c r="B4531" s="626" t="s">
        <v>7436</v>
      </c>
      <c r="C4531" s="625" t="s">
        <v>7061</v>
      </c>
      <c r="D4531" s="627">
        <v>23.63</v>
      </c>
    </row>
    <row r="4532" spans="1:4" ht="38.25">
      <c r="A4532" s="625">
        <v>38921</v>
      </c>
      <c r="B4532" s="626" t="s">
        <v>7437</v>
      </c>
      <c r="C4532" s="625" t="s">
        <v>7061</v>
      </c>
      <c r="D4532" s="627">
        <v>19.89</v>
      </c>
    </row>
    <row r="4533" spans="1:4" ht="38.25">
      <c r="A4533" s="625">
        <v>38922</v>
      </c>
      <c r="B4533" s="626" t="s">
        <v>7438</v>
      </c>
      <c r="C4533" s="625" t="s">
        <v>7061</v>
      </c>
      <c r="D4533" s="627">
        <v>16.079999999999998</v>
      </c>
    </row>
    <row r="4534" spans="1:4" ht="38.25">
      <c r="A4534" s="625">
        <v>38923</v>
      </c>
      <c r="B4534" s="626" t="s">
        <v>7439</v>
      </c>
      <c r="C4534" s="625" t="s">
        <v>7061</v>
      </c>
      <c r="D4534" s="627">
        <v>8.57</v>
      </c>
    </row>
    <row r="4535" spans="1:4" ht="38.25">
      <c r="A4535" s="625">
        <v>38924</v>
      </c>
      <c r="B4535" s="626" t="s">
        <v>7440</v>
      </c>
      <c r="C4535" s="625" t="s">
        <v>7061</v>
      </c>
      <c r="D4535" s="627">
        <v>15.45</v>
      </c>
    </row>
    <row r="4536" spans="1:4" ht="38.25">
      <c r="A4536" s="625">
        <v>38925</v>
      </c>
      <c r="B4536" s="626" t="s">
        <v>7441</v>
      </c>
      <c r="C4536" s="625" t="s">
        <v>7061</v>
      </c>
      <c r="D4536" s="627">
        <v>9.2100000000000009</v>
      </c>
    </row>
    <row r="4537" spans="1:4" ht="38.25">
      <c r="A4537" s="625">
        <v>38926</v>
      </c>
      <c r="B4537" s="626" t="s">
        <v>7442</v>
      </c>
      <c r="C4537" s="625" t="s">
        <v>7061</v>
      </c>
      <c r="D4537" s="627">
        <v>13.15</v>
      </c>
    </row>
    <row r="4538" spans="1:4" ht="38.25">
      <c r="A4538" s="625">
        <v>38927</v>
      </c>
      <c r="B4538" s="626" t="s">
        <v>7443</v>
      </c>
      <c r="C4538" s="625" t="s">
        <v>7061</v>
      </c>
      <c r="D4538" s="627">
        <v>14.07</v>
      </c>
    </row>
    <row r="4539" spans="1:4" ht="38.25">
      <c r="A4539" s="625">
        <v>38928</v>
      </c>
      <c r="B4539" s="626" t="s">
        <v>7444</v>
      </c>
      <c r="C4539" s="625" t="s">
        <v>7061</v>
      </c>
      <c r="D4539" s="627">
        <v>15.59</v>
      </c>
    </row>
    <row r="4540" spans="1:4" ht="38.25">
      <c r="A4540" s="625">
        <v>38929</v>
      </c>
      <c r="B4540" s="626" t="s">
        <v>7445</v>
      </c>
      <c r="C4540" s="625" t="s">
        <v>7061</v>
      </c>
      <c r="D4540" s="627">
        <v>27.65</v>
      </c>
    </row>
    <row r="4541" spans="1:4" ht="38.25">
      <c r="A4541" s="625">
        <v>38930</v>
      </c>
      <c r="B4541" s="626" t="s">
        <v>7446</v>
      </c>
      <c r="C4541" s="625" t="s">
        <v>7061</v>
      </c>
      <c r="D4541" s="627">
        <v>34.74</v>
      </c>
    </row>
    <row r="4542" spans="1:4" ht="38.25">
      <c r="A4542" s="625">
        <v>38931</v>
      </c>
      <c r="B4542" s="626" t="s">
        <v>7447</v>
      </c>
      <c r="C4542" s="625" t="s">
        <v>7061</v>
      </c>
      <c r="D4542" s="627">
        <v>8.74</v>
      </c>
    </row>
    <row r="4543" spans="1:4" ht="38.25">
      <c r="A4543" s="625">
        <v>38932</v>
      </c>
      <c r="B4543" s="626" t="s">
        <v>7448</v>
      </c>
      <c r="C4543" s="625" t="s">
        <v>7061</v>
      </c>
      <c r="D4543" s="627">
        <v>8.83</v>
      </c>
    </row>
    <row r="4544" spans="1:4" ht="38.25">
      <c r="A4544" s="625">
        <v>38934</v>
      </c>
      <c r="B4544" s="626" t="s">
        <v>7449</v>
      </c>
      <c r="C4544" s="625" t="s">
        <v>7061</v>
      </c>
      <c r="D4544" s="627">
        <v>13.05</v>
      </c>
    </row>
    <row r="4545" spans="1:4" ht="38.25">
      <c r="A4545" s="625">
        <v>38935</v>
      </c>
      <c r="B4545" s="626" t="s">
        <v>7450</v>
      </c>
      <c r="C4545" s="625" t="s">
        <v>7061</v>
      </c>
      <c r="D4545" s="627">
        <v>13.97</v>
      </c>
    </row>
    <row r="4546" spans="1:4" ht="38.25">
      <c r="A4546" s="625">
        <v>38936</v>
      </c>
      <c r="B4546" s="626" t="s">
        <v>7451</v>
      </c>
      <c r="C4546" s="625" t="s">
        <v>7061</v>
      </c>
      <c r="D4546" s="627">
        <v>14.96</v>
      </c>
    </row>
    <row r="4547" spans="1:4" ht="38.25">
      <c r="A4547" s="625">
        <v>38937</v>
      </c>
      <c r="B4547" s="626" t="s">
        <v>7452</v>
      </c>
      <c r="C4547" s="625" t="s">
        <v>7061</v>
      </c>
      <c r="D4547" s="627">
        <v>18.23</v>
      </c>
    </row>
    <row r="4548" spans="1:4" ht="38.25">
      <c r="A4548" s="625">
        <v>38938</v>
      </c>
      <c r="B4548" s="626" t="s">
        <v>7453</v>
      </c>
      <c r="C4548" s="625" t="s">
        <v>7061</v>
      </c>
      <c r="D4548" s="627">
        <v>27.11</v>
      </c>
    </row>
    <row r="4549" spans="1:4" ht="38.25">
      <c r="A4549" s="625">
        <v>38939</v>
      </c>
      <c r="B4549" s="626" t="s">
        <v>7454</v>
      </c>
      <c r="C4549" s="625" t="s">
        <v>7061</v>
      </c>
      <c r="D4549" s="627">
        <v>10.47</v>
      </c>
    </row>
    <row r="4550" spans="1:4" ht="38.25">
      <c r="A4550" s="625">
        <v>38940</v>
      </c>
      <c r="B4550" s="626" t="s">
        <v>7455</v>
      </c>
      <c r="C4550" s="625" t="s">
        <v>7061</v>
      </c>
      <c r="D4550" s="627">
        <v>15.99</v>
      </c>
    </row>
    <row r="4551" spans="1:4" ht="38.25">
      <c r="A4551" s="625">
        <v>38941</v>
      </c>
      <c r="B4551" s="626" t="s">
        <v>7456</v>
      </c>
      <c r="C4551" s="625" t="s">
        <v>7061</v>
      </c>
      <c r="D4551" s="627">
        <v>18.88</v>
      </c>
    </row>
    <row r="4552" spans="1:4" ht="38.25">
      <c r="A4552" s="625">
        <v>38942</v>
      </c>
      <c r="B4552" s="626" t="s">
        <v>7457</v>
      </c>
      <c r="C4552" s="625" t="s">
        <v>7061</v>
      </c>
      <c r="D4552" s="627">
        <v>21.15</v>
      </c>
    </row>
    <row r="4553" spans="1:4" ht="25.5">
      <c r="A4553" s="625">
        <v>38943</v>
      </c>
      <c r="B4553" s="626" t="s">
        <v>7458</v>
      </c>
      <c r="C4553" s="625" t="s">
        <v>7061</v>
      </c>
      <c r="D4553" s="627">
        <v>3.63</v>
      </c>
    </row>
    <row r="4554" spans="1:4" ht="25.5">
      <c r="A4554" s="625">
        <v>38944</v>
      </c>
      <c r="B4554" s="626" t="s">
        <v>7459</v>
      </c>
      <c r="C4554" s="625" t="s">
        <v>7061</v>
      </c>
      <c r="D4554" s="627">
        <v>5.62</v>
      </c>
    </row>
    <row r="4555" spans="1:4" ht="25.5">
      <c r="A4555" s="625">
        <v>38945</v>
      </c>
      <c r="B4555" s="626" t="s">
        <v>7460</v>
      </c>
      <c r="C4555" s="625" t="s">
        <v>7061</v>
      </c>
      <c r="D4555" s="627">
        <v>11.39</v>
      </c>
    </row>
    <row r="4556" spans="1:4" ht="25.5">
      <c r="A4556" s="625">
        <v>38946</v>
      </c>
      <c r="B4556" s="626" t="s">
        <v>7461</v>
      </c>
      <c r="C4556" s="625" t="s">
        <v>7061</v>
      </c>
      <c r="D4556" s="627">
        <v>16.989999999999998</v>
      </c>
    </row>
    <row r="4557" spans="1:4" ht="38.25">
      <c r="A4557" s="625">
        <v>38947</v>
      </c>
      <c r="B4557" s="626" t="s">
        <v>7462</v>
      </c>
      <c r="C4557" s="625" t="s">
        <v>7061</v>
      </c>
      <c r="D4557" s="627">
        <v>4.92</v>
      </c>
    </row>
    <row r="4558" spans="1:4" ht="38.25">
      <c r="A4558" s="625">
        <v>38948</v>
      </c>
      <c r="B4558" s="626" t="s">
        <v>7463</v>
      </c>
      <c r="C4558" s="625" t="s">
        <v>7061</v>
      </c>
      <c r="D4558" s="627">
        <v>7.85</v>
      </c>
    </row>
    <row r="4559" spans="1:4" ht="38.25">
      <c r="A4559" s="625">
        <v>38949</v>
      </c>
      <c r="B4559" s="626" t="s">
        <v>7464</v>
      </c>
      <c r="C4559" s="625" t="s">
        <v>7061</v>
      </c>
      <c r="D4559" s="627">
        <v>8.7100000000000009</v>
      </c>
    </row>
    <row r="4560" spans="1:4" ht="38.25">
      <c r="A4560" s="625">
        <v>38950</v>
      </c>
      <c r="B4560" s="626" t="s">
        <v>7465</v>
      </c>
      <c r="C4560" s="625" t="s">
        <v>7061</v>
      </c>
      <c r="D4560" s="627">
        <v>21</v>
      </c>
    </row>
    <row r="4561" spans="1:4" ht="38.25">
      <c r="A4561" s="625">
        <v>38951</v>
      </c>
      <c r="B4561" s="626" t="s">
        <v>7466</v>
      </c>
      <c r="C4561" s="625" t="s">
        <v>7061</v>
      </c>
      <c r="D4561" s="627">
        <v>13.78</v>
      </c>
    </row>
    <row r="4562" spans="1:4" ht="25.5">
      <c r="A4562" s="625">
        <v>38952</v>
      </c>
      <c r="B4562" s="626" t="s">
        <v>7467</v>
      </c>
      <c r="C4562" s="625" t="s">
        <v>7061</v>
      </c>
      <c r="D4562" s="627">
        <v>2.29</v>
      </c>
    </row>
    <row r="4563" spans="1:4" ht="25.5">
      <c r="A4563" s="625">
        <v>38953</v>
      </c>
      <c r="B4563" s="626" t="s">
        <v>7468</v>
      </c>
      <c r="C4563" s="625" t="s">
        <v>7061</v>
      </c>
      <c r="D4563" s="627">
        <v>3.6</v>
      </c>
    </row>
    <row r="4564" spans="1:4" ht="63.75">
      <c r="A4564" s="625">
        <v>38968</v>
      </c>
      <c r="B4564" s="626" t="s">
        <v>4069</v>
      </c>
      <c r="C4564" s="625" t="s">
        <v>7066</v>
      </c>
      <c r="D4564" s="627">
        <v>227.74</v>
      </c>
    </row>
    <row r="4565" spans="1:4">
      <c r="A4565" s="625">
        <v>38971</v>
      </c>
      <c r="B4565" s="626" t="s">
        <v>7469</v>
      </c>
      <c r="C4565" s="625" t="s">
        <v>7065</v>
      </c>
      <c r="D4565" s="627">
        <v>7.56</v>
      </c>
    </row>
    <row r="4566" spans="1:4">
      <c r="A4566" s="625">
        <v>38972</v>
      </c>
      <c r="B4566" s="626" t="s">
        <v>7470</v>
      </c>
      <c r="C4566" s="625" t="s">
        <v>7065</v>
      </c>
      <c r="D4566" s="627">
        <v>11.52</v>
      </c>
    </row>
    <row r="4567" spans="1:4">
      <c r="A4567" s="625">
        <v>38973</v>
      </c>
      <c r="B4567" s="626" t="s">
        <v>7471</v>
      </c>
      <c r="C4567" s="625" t="s">
        <v>7065</v>
      </c>
      <c r="D4567" s="627">
        <v>15.24</v>
      </c>
    </row>
    <row r="4568" spans="1:4">
      <c r="A4568" s="625">
        <v>38974</v>
      </c>
      <c r="B4568" s="626" t="s">
        <v>7472</v>
      </c>
      <c r="C4568" s="625" t="s">
        <v>7065</v>
      </c>
      <c r="D4568" s="627">
        <v>22.23</v>
      </c>
    </row>
    <row r="4569" spans="1:4">
      <c r="A4569" s="625">
        <v>38975</v>
      </c>
      <c r="B4569" s="626" t="s">
        <v>7473</v>
      </c>
      <c r="C4569" s="625" t="s">
        <v>7065</v>
      </c>
      <c r="D4569" s="627">
        <v>37.049999999999997</v>
      </c>
    </row>
    <row r="4570" spans="1:4">
      <c r="A4570" s="625">
        <v>38976</v>
      </c>
      <c r="B4570" s="626" t="s">
        <v>7474</v>
      </c>
      <c r="C4570" s="625" t="s">
        <v>7065</v>
      </c>
      <c r="D4570" s="627">
        <v>51.96</v>
      </c>
    </row>
    <row r="4571" spans="1:4">
      <c r="A4571" s="625">
        <v>38977</v>
      </c>
      <c r="B4571" s="626" t="s">
        <v>7475</v>
      </c>
      <c r="C4571" s="625" t="s">
        <v>7065</v>
      </c>
      <c r="D4571" s="627">
        <v>91.86</v>
      </c>
    </row>
    <row r="4572" spans="1:4" ht="25.5">
      <c r="A4572" s="625">
        <v>38978</v>
      </c>
      <c r="B4572" s="626" t="s">
        <v>7476</v>
      </c>
      <c r="C4572" s="625" t="s">
        <v>7065</v>
      </c>
      <c r="D4572" s="627">
        <v>4.45</v>
      </c>
    </row>
    <row r="4573" spans="1:4" ht="25.5">
      <c r="A4573" s="625">
        <v>38979</v>
      </c>
      <c r="B4573" s="626" t="s">
        <v>7477</v>
      </c>
      <c r="C4573" s="625" t="s">
        <v>7065</v>
      </c>
      <c r="D4573" s="627">
        <v>6.03</v>
      </c>
    </row>
    <row r="4574" spans="1:4" ht="25.5">
      <c r="A4574" s="625">
        <v>38980</v>
      </c>
      <c r="B4574" s="626" t="s">
        <v>7478</v>
      </c>
      <c r="C4574" s="625" t="s">
        <v>7065</v>
      </c>
      <c r="D4574" s="627">
        <v>10.09</v>
      </c>
    </row>
    <row r="4575" spans="1:4" ht="25.5">
      <c r="A4575" s="625">
        <v>38981</v>
      </c>
      <c r="B4575" s="626" t="s">
        <v>7479</v>
      </c>
      <c r="C4575" s="625" t="s">
        <v>7065</v>
      </c>
      <c r="D4575" s="627">
        <v>13.97</v>
      </c>
    </row>
    <row r="4576" spans="1:4" ht="25.5">
      <c r="A4576" s="625">
        <v>38982</v>
      </c>
      <c r="B4576" s="626" t="s">
        <v>7480</v>
      </c>
      <c r="C4576" s="625" t="s">
        <v>7065</v>
      </c>
      <c r="D4576" s="627">
        <v>20.329999999999998</v>
      </c>
    </row>
    <row r="4577" spans="1:4" ht="25.5">
      <c r="A4577" s="625">
        <v>38983</v>
      </c>
      <c r="B4577" s="626" t="s">
        <v>7481</v>
      </c>
      <c r="C4577" s="625" t="s">
        <v>7065</v>
      </c>
      <c r="D4577" s="627">
        <v>26.96</v>
      </c>
    </row>
    <row r="4578" spans="1:4" ht="25.5">
      <c r="A4578" s="625">
        <v>38984</v>
      </c>
      <c r="B4578" s="626" t="s">
        <v>7482</v>
      </c>
      <c r="C4578" s="625" t="s">
        <v>7065</v>
      </c>
      <c r="D4578" s="627">
        <v>52</v>
      </c>
    </row>
    <row r="4579" spans="1:4" ht="25.5">
      <c r="A4579" s="625">
        <v>38985</v>
      </c>
      <c r="B4579" s="626" t="s">
        <v>7483</v>
      </c>
      <c r="C4579" s="625" t="s">
        <v>7065</v>
      </c>
      <c r="D4579" s="627">
        <v>76.98</v>
      </c>
    </row>
    <row r="4580" spans="1:4" ht="25.5">
      <c r="A4580" s="625">
        <v>38986</v>
      </c>
      <c r="B4580" s="626" t="s">
        <v>7484</v>
      </c>
      <c r="C4580" s="625" t="s">
        <v>7065</v>
      </c>
      <c r="D4580" s="627">
        <v>104.58</v>
      </c>
    </row>
    <row r="4581" spans="1:4" ht="25.5">
      <c r="A4581" s="625">
        <v>38987</v>
      </c>
      <c r="B4581" s="626" t="s">
        <v>7485</v>
      </c>
      <c r="C4581" s="625" t="s">
        <v>7061</v>
      </c>
      <c r="D4581" s="627">
        <v>4.49</v>
      </c>
    </row>
    <row r="4582" spans="1:4" ht="25.5">
      <c r="A4582" s="625">
        <v>38988</v>
      </c>
      <c r="B4582" s="626" t="s">
        <v>7486</v>
      </c>
      <c r="C4582" s="625" t="s">
        <v>7061</v>
      </c>
      <c r="D4582" s="627">
        <v>10.44</v>
      </c>
    </row>
    <row r="4583" spans="1:4" ht="25.5">
      <c r="A4583" s="625">
        <v>38989</v>
      </c>
      <c r="B4583" s="626" t="s">
        <v>7487</v>
      </c>
      <c r="C4583" s="625" t="s">
        <v>7061</v>
      </c>
      <c r="D4583" s="627">
        <v>13.87</v>
      </c>
    </row>
    <row r="4584" spans="1:4" ht="25.5">
      <c r="A4584" s="625">
        <v>38990</v>
      </c>
      <c r="B4584" s="626" t="s">
        <v>7488</v>
      </c>
      <c r="C4584" s="625" t="s">
        <v>7061</v>
      </c>
      <c r="D4584" s="627">
        <v>36.57</v>
      </c>
    </row>
    <row r="4585" spans="1:4" ht="25.5">
      <c r="A4585" s="625">
        <v>38991</v>
      </c>
      <c r="B4585" s="626" t="s">
        <v>7489</v>
      </c>
      <c r="C4585" s="625" t="s">
        <v>7061</v>
      </c>
      <c r="D4585" s="627">
        <v>73.88</v>
      </c>
    </row>
    <row r="4586" spans="1:4" ht="25.5">
      <c r="A4586" s="625">
        <v>38992</v>
      </c>
      <c r="B4586" s="626" t="s">
        <v>7490</v>
      </c>
      <c r="C4586" s="625" t="s">
        <v>7061</v>
      </c>
      <c r="D4586" s="627">
        <v>1.95</v>
      </c>
    </row>
    <row r="4587" spans="1:4" ht="25.5">
      <c r="A4587" s="625">
        <v>38993</v>
      </c>
      <c r="B4587" s="626" t="s">
        <v>7491</v>
      </c>
      <c r="C4587" s="625" t="s">
        <v>7061</v>
      </c>
      <c r="D4587" s="627">
        <v>5.57</v>
      </c>
    </row>
    <row r="4588" spans="1:4" ht="38.25">
      <c r="A4588" s="625">
        <v>38996</v>
      </c>
      <c r="B4588" s="626" t="s">
        <v>7492</v>
      </c>
      <c r="C4588" s="625" t="s">
        <v>7061</v>
      </c>
      <c r="D4588" s="627">
        <v>9.89</v>
      </c>
    </row>
    <row r="4589" spans="1:4" ht="38.25">
      <c r="A4589" s="625">
        <v>38997</v>
      </c>
      <c r="B4589" s="626" t="s">
        <v>7493</v>
      </c>
      <c r="C4589" s="625" t="s">
        <v>7061</v>
      </c>
      <c r="D4589" s="627">
        <v>16.010000000000002</v>
      </c>
    </row>
    <row r="4590" spans="1:4" ht="38.25">
      <c r="A4590" s="625">
        <v>38998</v>
      </c>
      <c r="B4590" s="626" t="s">
        <v>7494</v>
      </c>
      <c r="C4590" s="625" t="s">
        <v>7061</v>
      </c>
      <c r="D4590" s="627">
        <v>6.85</v>
      </c>
    </row>
    <row r="4591" spans="1:4" ht="38.25">
      <c r="A4591" s="625">
        <v>38999</v>
      </c>
      <c r="B4591" s="626" t="s">
        <v>7495</v>
      </c>
      <c r="C4591" s="625" t="s">
        <v>7061</v>
      </c>
      <c r="D4591" s="627">
        <v>11.33</v>
      </c>
    </row>
    <row r="4592" spans="1:4" ht="38.25">
      <c r="A4592" s="625">
        <v>39000</v>
      </c>
      <c r="B4592" s="626" t="s">
        <v>7496</v>
      </c>
      <c r="C4592" s="625" t="s">
        <v>7061</v>
      </c>
      <c r="D4592" s="627">
        <v>19.98</v>
      </c>
    </row>
    <row r="4593" spans="1:4" ht="25.5">
      <c r="A4593" s="625">
        <v>39008</v>
      </c>
      <c r="B4593" s="626" t="s">
        <v>4070</v>
      </c>
      <c r="C4593" s="625" t="s">
        <v>7061</v>
      </c>
      <c r="D4593" s="628">
        <v>43176.47</v>
      </c>
    </row>
    <row r="4594" spans="1:4" ht="25.5">
      <c r="A4594" s="625">
        <v>39009</v>
      </c>
      <c r="B4594" s="626" t="s">
        <v>4071</v>
      </c>
      <c r="C4594" s="625" t="s">
        <v>7061</v>
      </c>
      <c r="D4594" s="628">
        <v>46258.239999999998</v>
      </c>
    </row>
    <row r="4595" spans="1:4" ht="38.25">
      <c r="A4595" s="625">
        <v>39012</v>
      </c>
      <c r="B4595" s="626" t="s">
        <v>4072</v>
      </c>
      <c r="C4595" s="625" t="s">
        <v>7061</v>
      </c>
      <c r="D4595" s="628">
        <v>449167.23</v>
      </c>
    </row>
    <row r="4596" spans="1:4" ht="38.25">
      <c r="A4596" s="625">
        <v>39013</v>
      </c>
      <c r="B4596" s="626" t="s">
        <v>6395</v>
      </c>
      <c r="C4596" s="625" t="s">
        <v>7061</v>
      </c>
      <c r="D4596" s="627">
        <v>0.99</v>
      </c>
    </row>
    <row r="4597" spans="1:4" ht="51">
      <c r="A4597" s="625">
        <v>39014</v>
      </c>
      <c r="B4597" s="626" t="s">
        <v>4073</v>
      </c>
      <c r="C4597" s="625" t="s">
        <v>7058</v>
      </c>
      <c r="D4597" s="627">
        <v>13.07</v>
      </c>
    </row>
    <row r="4598" spans="1:4" ht="38.25">
      <c r="A4598" s="625">
        <v>39015</v>
      </c>
      <c r="B4598" s="626" t="s">
        <v>6396</v>
      </c>
      <c r="C4598" s="625" t="s">
        <v>7061</v>
      </c>
      <c r="D4598" s="627">
        <v>0.65</v>
      </c>
    </row>
    <row r="4599" spans="1:4" ht="38.25">
      <c r="A4599" s="625">
        <v>39016</v>
      </c>
      <c r="B4599" s="626" t="s">
        <v>6397</v>
      </c>
      <c r="C4599" s="625" t="s">
        <v>7061</v>
      </c>
      <c r="D4599" s="627">
        <v>0.24</v>
      </c>
    </row>
    <row r="4600" spans="1:4" ht="38.25">
      <c r="A4600" s="625">
        <v>39017</v>
      </c>
      <c r="B4600" s="626" t="s">
        <v>6398</v>
      </c>
      <c r="C4600" s="625" t="s">
        <v>7061</v>
      </c>
      <c r="D4600" s="627">
        <v>0.14000000000000001</v>
      </c>
    </row>
    <row r="4601" spans="1:4" ht="63.75">
      <c r="A4601" s="625">
        <v>39021</v>
      </c>
      <c r="B4601" s="626" t="s">
        <v>4074</v>
      </c>
      <c r="C4601" s="625" t="s">
        <v>7061</v>
      </c>
      <c r="D4601" s="627">
        <v>338.8</v>
      </c>
    </row>
    <row r="4602" spans="1:4" ht="38.25">
      <c r="A4602" s="625">
        <v>39022</v>
      </c>
      <c r="B4602" s="626" t="s">
        <v>4075</v>
      </c>
      <c r="C4602" s="625" t="s">
        <v>7061</v>
      </c>
      <c r="D4602" s="627">
        <v>419</v>
      </c>
    </row>
    <row r="4603" spans="1:4" ht="51">
      <c r="A4603" s="625">
        <v>39024</v>
      </c>
      <c r="B4603" s="626" t="s">
        <v>4076</v>
      </c>
      <c r="C4603" s="625" t="s">
        <v>7061</v>
      </c>
      <c r="D4603" s="628">
        <v>1444.24</v>
      </c>
    </row>
    <row r="4604" spans="1:4" ht="38.25">
      <c r="A4604" s="625">
        <v>39025</v>
      </c>
      <c r="B4604" s="626" t="s">
        <v>4077</v>
      </c>
      <c r="C4604" s="625" t="s">
        <v>7061</v>
      </c>
      <c r="D4604" s="628">
        <v>1480.92</v>
      </c>
    </row>
    <row r="4605" spans="1:4" ht="25.5">
      <c r="A4605" s="625">
        <v>39026</v>
      </c>
      <c r="B4605" s="626" t="s">
        <v>4078</v>
      </c>
      <c r="C4605" s="625" t="s">
        <v>7058</v>
      </c>
      <c r="D4605" s="627">
        <v>9.98</v>
      </c>
    </row>
    <row r="4606" spans="1:4" ht="25.5">
      <c r="A4606" s="625">
        <v>39027</v>
      </c>
      <c r="B4606" s="626" t="s">
        <v>4079</v>
      </c>
      <c r="C4606" s="625" t="s">
        <v>7058</v>
      </c>
      <c r="D4606" s="627">
        <v>8.8699999999999992</v>
      </c>
    </row>
    <row r="4607" spans="1:4" ht="25.5">
      <c r="A4607" s="625">
        <v>39028</v>
      </c>
      <c r="B4607" s="626" t="s">
        <v>4080</v>
      </c>
      <c r="C4607" s="625" t="s">
        <v>7065</v>
      </c>
      <c r="D4607" s="627">
        <v>5.52</v>
      </c>
    </row>
    <row r="4608" spans="1:4" ht="25.5">
      <c r="A4608" s="625">
        <v>39029</v>
      </c>
      <c r="B4608" s="626" t="s">
        <v>4081</v>
      </c>
      <c r="C4608" s="625" t="s">
        <v>7065</v>
      </c>
      <c r="D4608" s="627">
        <v>9.49</v>
      </c>
    </row>
    <row r="4609" spans="1:4" ht="38.25">
      <c r="A4609" s="625">
        <v>39125</v>
      </c>
      <c r="B4609" s="626" t="s">
        <v>4082</v>
      </c>
      <c r="C4609" s="625" t="s">
        <v>7061</v>
      </c>
      <c r="D4609" s="627">
        <v>0.92</v>
      </c>
    </row>
    <row r="4610" spans="1:4" ht="38.25">
      <c r="A4610" s="625">
        <v>39126</v>
      </c>
      <c r="B4610" s="626" t="s">
        <v>4083</v>
      </c>
      <c r="C4610" s="625" t="s">
        <v>7061</v>
      </c>
      <c r="D4610" s="627">
        <v>4.1399999999999997</v>
      </c>
    </row>
    <row r="4611" spans="1:4" ht="38.25">
      <c r="A4611" s="625">
        <v>39127</v>
      </c>
      <c r="B4611" s="626" t="s">
        <v>4084</v>
      </c>
      <c r="C4611" s="625" t="s">
        <v>7061</v>
      </c>
      <c r="D4611" s="627">
        <v>0.84</v>
      </c>
    </row>
    <row r="4612" spans="1:4" ht="38.25">
      <c r="A4612" s="625">
        <v>39128</v>
      </c>
      <c r="B4612" s="626" t="s">
        <v>4085</v>
      </c>
      <c r="C4612" s="625" t="s">
        <v>7061</v>
      </c>
      <c r="D4612" s="627">
        <v>0.92</v>
      </c>
    </row>
    <row r="4613" spans="1:4" ht="38.25">
      <c r="A4613" s="625">
        <v>39129</v>
      </c>
      <c r="B4613" s="626" t="s">
        <v>4086</v>
      </c>
      <c r="C4613" s="625" t="s">
        <v>7061</v>
      </c>
      <c r="D4613" s="627">
        <v>0.98</v>
      </c>
    </row>
    <row r="4614" spans="1:4" ht="38.25">
      <c r="A4614" s="625">
        <v>39130</v>
      </c>
      <c r="B4614" s="626" t="s">
        <v>4087</v>
      </c>
      <c r="C4614" s="625" t="s">
        <v>7061</v>
      </c>
      <c r="D4614" s="627">
        <v>1.59</v>
      </c>
    </row>
    <row r="4615" spans="1:4" ht="38.25">
      <c r="A4615" s="625">
        <v>39131</v>
      </c>
      <c r="B4615" s="626" t="s">
        <v>4088</v>
      </c>
      <c r="C4615" s="625" t="s">
        <v>7061</v>
      </c>
      <c r="D4615" s="627">
        <v>1.75</v>
      </c>
    </row>
    <row r="4616" spans="1:4" ht="38.25">
      <c r="A4616" s="625">
        <v>39132</v>
      </c>
      <c r="B4616" s="626" t="s">
        <v>4089</v>
      </c>
      <c r="C4616" s="625" t="s">
        <v>7061</v>
      </c>
      <c r="D4616" s="627">
        <v>1.84</v>
      </c>
    </row>
    <row r="4617" spans="1:4" ht="38.25">
      <c r="A4617" s="625">
        <v>39133</v>
      </c>
      <c r="B4617" s="626" t="s">
        <v>4090</v>
      </c>
      <c r="C4617" s="625" t="s">
        <v>7061</v>
      </c>
      <c r="D4617" s="627">
        <v>2.2999999999999998</v>
      </c>
    </row>
    <row r="4618" spans="1:4" ht="38.25">
      <c r="A4618" s="625">
        <v>39134</v>
      </c>
      <c r="B4618" s="626" t="s">
        <v>4091</v>
      </c>
      <c r="C4618" s="625" t="s">
        <v>7061</v>
      </c>
      <c r="D4618" s="627">
        <v>3.06</v>
      </c>
    </row>
    <row r="4619" spans="1:4" ht="38.25">
      <c r="A4619" s="625">
        <v>39135</v>
      </c>
      <c r="B4619" s="626" t="s">
        <v>4092</v>
      </c>
      <c r="C4619" s="625" t="s">
        <v>7061</v>
      </c>
      <c r="D4619" s="627">
        <v>3.68</v>
      </c>
    </row>
    <row r="4620" spans="1:4" ht="25.5">
      <c r="A4620" s="625">
        <v>39136</v>
      </c>
      <c r="B4620" s="626" t="s">
        <v>4093</v>
      </c>
      <c r="C4620" s="625" t="s">
        <v>7061</v>
      </c>
      <c r="D4620" s="627">
        <v>0.26</v>
      </c>
    </row>
    <row r="4621" spans="1:4" ht="25.5">
      <c r="A4621" s="625">
        <v>39137</v>
      </c>
      <c r="B4621" s="626" t="s">
        <v>4094</v>
      </c>
      <c r="C4621" s="625" t="s">
        <v>7061</v>
      </c>
      <c r="D4621" s="627">
        <v>0.37</v>
      </c>
    </row>
    <row r="4622" spans="1:4" ht="25.5">
      <c r="A4622" s="625">
        <v>39138</v>
      </c>
      <c r="B4622" s="626" t="s">
        <v>4095</v>
      </c>
      <c r="C4622" s="625" t="s">
        <v>7061</v>
      </c>
      <c r="D4622" s="627">
        <v>0.39</v>
      </c>
    </row>
    <row r="4623" spans="1:4" ht="25.5">
      <c r="A4623" s="625">
        <v>39139</v>
      </c>
      <c r="B4623" s="626" t="s">
        <v>4096</v>
      </c>
      <c r="C4623" s="625" t="s">
        <v>7061</v>
      </c>
      <c r="D4623" s="627">
        <v>0.53</v>
      </c>
    </row>
    <row r="4624" spans="1:4" ht="25.5">
      <c r="A4624" s="625">
        <v>39140</v>
      </c>
      <c r="B4624" s="626" t="s">
        <v>4097</v>
      </c>
      <c r="C4624" s="625" t="s">
        <v>7061</v>
      </c>
      <c r="D4624" s="627">
        <v>0.64</v>
      </c>
    </row>
    <row r="4625" spans="1:4" ht="25.5">
      <c r="A4625" s="625">
        <v>39141</v>
      </c>
      <c r="B4625" s="626" t="s">
        <v>4098</v>
      </c>
      <c r="C4625" s="625" t="s">
        <v>7061</v>
      </c>
      <c r="D4625" s="627">
        <v>0.71</v>
      </c>
    </row>
    <row r="4626" spans="1:4" ht="25.5">
      <c r="A4626" s="625">
        <v>39142</v>
      </c>
      <c r="B4626" s="626" t="s">
        <v>4099</v>
      </c>
      <c r="C4626" s="625" t="s">
        <v>7061</v>
      </c>
      <c r="D4626" s="627">
        <v>1.05</v>
      </c>
    </row>
    <row r="4627" spans="1:4" ht="25.5">
      <c r="A4627" s="625">
        <v>39143</v>
      </c>
      <c r="B4627" s="626" t="s">
        <v>4100</v>
      </c>
      <c r="C4627" s="625" t="s">
        <v>7061</v>
      </c>
      <c r="D4627" s="627">
        <v>1.46</v>
      </c>
    </row>
    <row r="4628" spans="1:4" ht="25.5">
      <c r="A4628" s="625">
        <v>39144</v>
      </c>
      <c r="B4628" s="626" t="s">
        <v>4101</v>
      </c>
      <c r="C4628" s="625" t="s">
        <v>7061</v>
      </c>
      <c r="D4628" s="627">
        <v>1.7</v>
      </c>
    </row>
    <row r="4629" spans="1:4" ht="25.5">
      <c r="A4629" s="625">
        <v>39145</v>
      </c>
      <c r="B4629" s="626" t="s">
        <v>4102</v>
      </c>
      <c r="C4629" s="625" t="s">
        <v>7061</v>
      </c>
      <c r="D4629" s="627">
        <v>2.81</v>
      </c>
    </row>
    <row r="4630" spans="1:4" ht="25.5">
      <c r="A4630" s="625">
        <v>39158</v>
      </c>
      <c r="B4630" s="626" t="s">
        <v>6399</v>
      </c>
      <c r="C4630" s="625" t="s">
        <v>7061</v>
      </c>
      <c r="D4630" s="627">
        <v>9.7899999999999991</v>
      </c>
    </row>
    <row r="4631" spans="1:4" ht="25.5">
      <c r="A4631" s="625">
        <v>39174</v>
      </c>
      <c r="B4631" s="626" t="s">
        <v>4103</v>
      </c>
      <c r="C4631" s="625" t="s">
        <v>7061</v>
      </c>
      <c r="D4631" s="627">
        <v>0.5</v>
      </c>
    </row>
    <row r="4632" spans="1:4" ht="25.5">
      <c r="A4632" s="625">
        <v>39175</v>
      </c>
      <c r="B4632" s="626" t="s">
        <v>4104</v>
      </c>
      <c r="C4632" s="625" t="s">
        <v>7061</v>
      </c>
      <c r="D4632" s="627">
        <v>0.61</v>
      </c>
    </row>
    <row r="4633" spans="1:4" ht="25.5">
      <c r="A4633" s="625">
        <v>39176</v>
      </c>
      <c r="B4633" s="626" t="s">
        <v>4105</v>
      </c>
      <c r="C4633" s="625" t="s">
        <v>7061</v>
      </c>
      <c r="D4633" s="627">
        <v>0.65</v>
      </c>
    </row>
    <row r="4634" spans="1:4" ht="25.5">
      <c r="A4634" s="625">
        <v>39177</v>
      </c>
      <c r="B4634" s="626" t="s">
        <v>4106</v>
      </c>
      <c r="C4634" s="625" t="s">
        <v>7061</v>
      </c>
      <c r="D4634" s="627">
        <v>1</v>
      </c>
    </row>
    <row r="4635" spans="1:4" ht="25.5">
      <c r="A4635" s="625">
        <v>39178</v>
      </c>
      <c r="B4635" s="626" t="s">
        <v>4107</v>
      </c>
      <c r="C4635" s="625" t="s">
        <v>7061</v>
      </c>
      <c r="D4635" s="627">
        <v>1.1100000000000001</v>
      </c>
    </row>
    <row r="4636" spans="1:4" ht="25.5">
      <c r="A4636" s="625">
        <v>39179</v>
      </c>
      <c r="B4636" s="626" t="s">
        <v>4108</v>
      </c>
      <c r="C4636" s="625" t="s">
        <v>7061</v>
      </c>
      <c r="D4636" s="627">
        <v>2.66</v>
      </c>
    </row>
    <row r="4637" spans="1:4" ht="25.5">
      <c r="A4637" s="625">
        <v>39180</v>
      </c>
      <c r="B4637" s="626" t="s">
        <v>4109</v>
      </c>
      <c r="C4637" s="625" t="s">
        <v>7061</v>
      </c>
      <c r="D4637" s="627">
        <v>3.01</v>
      </c>
    </row>
    <row r="4638" spans="1:4" ht="25.5">
      <c r="A4638" s="625">
        <v>39181</v>
      </c>
      <c r="B4638" s="626" t="s">
        <v>4110</v>
      </c>
      <c r="C4638" s="625" t="s">
        <v>7061</v>
      </c>
      <c r="D4638" s="627">
        <v>4.04</v>
      </c>
    </row>
    <row r="4639" spans="1:4" ht="25.5">
      <c r="A4639" s="625">
        <v>39182</v>
      </c>
      <c r="B4639" s="626" t="s">
        <v>4111</v>
      </c>
      <c r="C4639" s="625" t="s">
        <v>7061</v>
      </c>
      <c r="D4639" s="627">
        <v>5.68</v>
      </c>
    </row>
    <row r="4640" spans="1:4" ht="25.5">
      <c r="A4640" s="625">
        <v>39184</v>
      </c>
      <c r="B4640" s="626" t="s">
        <v>4112</v>
      </c>
      <c r="C4640" s="625" t="s">
        <v>7061</v>
      </c>
      <c r="D4640" s="627">
        <v>3.29</v>
      </c>
    </row>
    <row r="4641" spans="1:4" ht="25.5">
      <c r="A4641" s="625">
        <v>39185</v>
      </c>
      <c r="B4641" s="626" t="s">
        <v>4113</v>
      </c>
      <c r="C4641" s="625" t="s">
        <v>7061</v>
      </c>
      <c r="D4641" s="627">
        <v>3</v>
      </c>
    </row>
    <row r="4642" spans="1:4" ht="25.5">
      <c r="A4642" s="625">
        <v>39186</v>
      </c>
      <c r="B4642" s="626" t="s">
        <v>4114</v>
      </c>
      <c r="C4642" s="625" t="s">
        <v>7061</v>
      </c>
      <c r="D4642" s="627">
        <v>10.15</v>
      </c>
    </row>
    <row r="4643" spans="1:4" ht="25.5">
      <c r="A4643" s="625">
        <v>39187</v>
      </c>
      <c r="B4643" s="626" t="s">
        <v>4115</v>
      </c>
      <c r="C4643" s="625" t="s">
        <v>7061</v>
      </c>
      <c r="D4643" s="627">
        <v>8.75</v>
      </c>
    </row>
    <row r="4644" spans="1:4" ht="25.5">
      <c r="A4644" s="625">
        <v>39188</v>
      </c>
      <c r="B4644" s="626" t="s">
        <v>4116</v>
      </c>
      <c r="C4644" s="625" t="s">
        <v>7061</v>
      </c>
      <c r="D4644" s="627">
        <v>8.35</v>
      </c>
    </row>
    <row r="4645" spans="1:4" ht="25.5">
      <c r="A4645" s="625">
        <v>39189</v>
      </c>
      <c r="B4645" s="626" t="s">
        <v>4117</v>
      </c>
      <c r="C4645" s="625" t="s">
        <v>7061</v>
      </c>
      <c r="D4645" s="627">
        <v>11.34</v>
      </c>
    </row>
    <row r="4646" spans="1:4" ht="25.5">
      <c r="A4646" s="625">
        <v>39190</v>
      </c>
      <c r="B4646" s="626" t="s">
        <v>4118</v>
      </c>
      <c r="C4646" s="625" t="s">
        <v>7061</v>
      </c>
      <c r="D4646" s="627">
        <v>10.72</v>
      </c>
    </row>
    <row r="4647" spans="1:4" ht="25.5">
      <c r="A4647" s="625">
        <v>39191</v>
      </c>
      <c r="B4647" s="626" t="s">
        <v>4119</v>
      </c>
      <c r="C4647" s="625" t="s">
        <v>7061</v>
      </c>
      <c r="D4647" s="627">
        <v>10.26</v>
      </c>
    </row>
    <row r="4648" spans="1:4" ht="25.5">
      <c r="A4648" s="625">
        <v>39192</v>
      </c>
      <c r="B4648" s="626" t="s">
        <v>4120</v>
      </c>
      <c r="C4648" s="625" t="s">
        <v>7061</v>
      </c>
      <c r="D4648" s="627">
        <v>22.81</v>
      </c>
    </row>
    <row r="4649" spans="1:4" ht="25.5">
      <c r="A4649" s="625">
        <v>39193</v>
      </c>
      <c r="B4649" s="626" t="s">
        <v>4121</v>
      </c>
      <c r="C4649" s="625" t="s">
        <v>7061</v>
      </c>
      <c r="D4649" s="627">
        <v>21.93</v>
      </c>
    </row>
    <row r="4650" spans="1:4" ht="25.5">
      <c r="A4650" s="625">
        <v>39194</v>
      </c>
      <c r="B4650" s="626" t="s">
        <v>4122</v>
      </c>
      <c r="C4650" s="625" t="s">
        <v>7061</v>
      </c>
      <c r="D4650" s="627">
        <v>20.010000000000002</v>
      </c>
    </row>
    <row r="4651" spans="1:4" ht="25.5">
      <c r="A4651" s="625">
        <v>39195</v>
      </c>
      <c r="B4651" s="626" t="s">
        <v>4123</v>
      </c>
      <c r="C4651" s="625" t="s">
        <v>7061</v>
      </c>
      <c r="D4651" s="627">
        <v>18.7</v>
      </c>
    </row>
    <row r="4652" spans="1:4" ht="25.5">
      <c r="A4652" s="625">
        <v>39196</v>
      </c>
      <c r="B4652" s="626" t="s">
        <v>4124</v>
      </c>
      <c r="C4652" s="625" t="s">
        <v>7061</v>
      </c>
      <c r="D4652" s="627">
        <v>36.270000000000003</v>
      </c>
    </row>
    <row r="4653" spans="1:4" ht="25.5">
      <c r="A4653" s="625">
        <v>39197</v>
      </c>
      <c r="B4653" s="626" t="s">
        <v>4125</v>
      </c>
      <c r="C4653" s="625" t="s">
        <v>7061</v>
      </c>
      <c r="D4653" s="627">
        <v>35.17</v>
      </c>
    </row>
    <row r="4654" spans="1:4" ht="25.5">
      <c r="A4654" s="625">
        <v>39198</v>
      </c>
      <c r="B4654" s="626" t="s">
        <v>4126</v>
      </c>
      <c r="C4654" s="625" t="s">
        <v>7061</v>
      </c>
      <c r="D4654" s="627">
        <v>33.659999999999997</v>
      </c>
    </row>
    <row r="4655" spans="1:4" ht="25.5">
      <c r="A4655" s="625">
        <v>39199</v>
      </c>
      <c r="B4655" s="626" t="s">
        <v>4127</v>
      </c>
      <c r="C4655" s="625" t="s">
        <v>7061</v>
      </c>
      <c r="D4655" s="627">
        <v>32.4</v>
      </c>
    </row>
    <row r="4656" spans="1:4" ht="25.5">
      <c r="A4656" s="625">
        <v>39200</v>
      </c>
      <c r="B4656" s="626" t="s">
        <v>4128</v>
      </c>
      <c r="C4656" s="625" t="s">
        <v>7061</v>
      </c>
      <c r="D4656" s="627">
        <v>40.57</v>
      </c>
    </row>
    <row r="4657" spans="1:4" ht="25.5">
      <c r="A4657" s="625">
        <v>39201</v>
      </c>
      <c r="B4657" s="626" t="s">
        <v>4129</v>
      </c>
      <c r="C4657" s="625" t="s">
        <v>7061</v>
      </c>
      <c r="D4657" s="627">
        <v>40.25</v>
      </c>
    </row>
    <row r="4658" spans="1:4" ht="25.5">
      <c r="A4658" s="625">
        <v>39202</v>
      </c>
      <c r="B4658" s="626" t="s">
        <v>4130</v>
      </c>
      <c r="C4658" s="625" t="s">
        <v>7061</v>
      </c>
      <c r="D4658" s="627">
        <v>38.479999999999997</v>
      </c>
    </row>
    <row r="4659" spans="1:4" ht="25.5">
      <c r="A4659" s="625">
        <v>39203</v>
      </c>
      <c r="B4659" s="626" t="s">
        <v>4131</v>
      </c>
      <c r="C4659" s="625" t="s">
        <v>7061</v>
      </c>
      <c r="D4659" s="627">
        <v>32.76</v>
      </c>
    </row>
    <row r="4660" spans="1:4" ht="25.5">
      <c r="A4660" s="625">
        <v>39204</v>
      </c>
      <c r="B4660" s="626" t="s">
        <v>4132</v>
      </c>
      <c r="C4660" s="625" t="s">
        <v>7061</v>
      </c>
      <c r="D4660" s="627">
        <v>65.760000000000005</v>
      </c>
    </row>
    <row r="4661" spans="1:4" ht="25.5">
      <c r="A4661" s="625">
        <v>39205</v>
      </c>
      <c r="B4661" s="626" t="s">
        <v>4133</v>
      </c>
      <c r="C4661" s="625" t="s">
        <v>7061</v>
      </c>
      <c r="D4661" s="627">
        <v>64.209999999999994</v>
      </c>
    </row>
    <row r="4662" spans="1:4" ht="25.5">
      <c r="A4662" s="625">
        <v>39206</v>
      </c>
      <c r="B4662" s="626" t="s">
        <v>4134</v>
      </c>
      <c r="C4662" s="625" t="s">
        <v>7061</v>
      </c>
      <c r="D4662" s="627">
        <v>62.39</v>
      </c>
    </row>
    <row r="4663" spans="1:4" ht="25.5">
      <c r="A4663" s="625">
        <v>39207</v>
      </c>
      <c r="B4663" s="626" t="s">
        <v>4135</v>
      </c>
      <c r="C4663" s="625" t="s">
        <v>7061</v>
      </c>
      <c r="D4663" s="627">
        <v>0.49</v>
      </c>
    </row>
    <row r="4664" spans="1:4" ht="25.5">
      <c r="A4664" s="625">
        <v>39208</v>
      </c>
      <c r="B4664" s="626" t="s">
        <v>4136</v>
      </c>
      <c r="C4664" s="625" t="s">
        <v>7061</v>
      </c>
      <c r="D4664" s="627">
        <v>0.26</v>
      </c>
    </row>
    <row r="4665" spans="1:4" ht="25.5">
      <c r="A4665" s="625">
        <v>39209</v>
      </c>
      <c r="B4665" s="626" t="s">
        <v>4137</v>
      </c>
      <c r="C4665" s="625" t="s">
        <v>7061</v>
      </c>
      <c r="D4665" s="627">
        <v>0.31</v>
      </c>
    </row>
    <row r="4666" spans="1:4" ht="25.5">
      <c r="A4666" s="625">
        <v>39210</v>
      </c>
      <c r="B4666" s="626" t="s">
        <v>4138</v>
      </c>
      <c r="C4666" s="625" t="s">
        <v>7061</v>
      </c>
      <c r="D4666" s="627">
        <v>0.49</v>
      </c>
    </row>
    <row r="4667" spans="1:4" ht="25.5">
      <c r="A4667" s="625">
        <v>39211</v>
      </c>
      <c r="B4667" s="626" t="s">
        <v>4139</v>
      </c>
      <c r="C4667" s="625" t="s">
        <v>7061</v>
      </c>
      <c r="D4667" s="627">
        <v>0.87</v>
      </c>
    </row>
    <row r="4668" spans="1:4" ht="25.5">
      <c r="A4668" s="625">
        <v>39212</v>
      </c>
      <c r="B4668" s="626" t="s">
        <v>4140</v>
      </c>
      <c r="C4668" s="625" t="s">
        <v>7061</v>
      </c>
      <c r="D4668" s="627">
        <v>0.97</v>
      </c>
    </row>
    <row r="4669" spans="1:4" ht="25.5">
      <c r="A4669" s="625">
        <v>39213</v>
      </c>
      <c r="B4669" s="626" t="s">
        <v>4141</v>
      </c>
      <c r="C4669" s="625" t="s">
        <v>7061</v>
      </c>
      <c r="D4669" s="627">
        <v>1.27</v>
      </c>
    </row>
    <row r="4670" spans="1:4" ht="25.5">
      <c r="A4670" s="625">
        <v>39214</v>
      </c>
      <c r="B4670" s="626" t="s">
        <v>4142</v>
      </c>
      <c r="C4670" s="625" t="s">
        <v>7061</v>
      </c>
      <c r="D4670" s="627">
        <v>1.8</v>
      </c>
    </row>
    <row r="4671" spans="1:4" ht="25.5">
      <c r="A4671" s="625">
        <v>39215</v>
      </c>
      <c r="B4671" s="626" t="s">
        <v>4143</v>
      </c>
      <c r="C4671" s="625" t="s">
        <v>7061</v>
      </c>
      <c r="D4671" s="627">
        <v>3.29</v>
      </c>
    </row>
    <row r="4672" spans="1:4" ht="25.5">
      <c r="A4672" s="625">
        <v>39216</v>
      </c>
      <c r="B4672" s="626" t="s">
        <v>4144</v>
      </c>
      <c r="C4672" s="625" t="s">
        <v>7061</v>
      </c>
      <c r="D4672" s="627">
        <v>4.59</v>
      </c>
    </row>
    <row r="4673" spans="1:4" ht="25.5">
      <c r="A4673" s="625">
        <v>39217</v>
      </c>
      <c r="B4673" s="626" t="s">
        <v>4145</v>
      </c>
      <c r="C4673" s="625" t="s">
        <v>7061</v>
      </c>
      <c r="D4673" s="627">
        <v>0.47</v>
      </c>
    </row>
    <row r="4674" spans="1:4" ht="38.25">
      <c r="A4674" s="625">
        <v>39232</v>
      </c>
      <c r="B4674" s="626" t="s">
        <v>4146</v>
      </c>
      <c r="C4674" s="625" t="s">
        <v>7065</v>
      </c>
      <c r="D4674" s="627">
        <v>10.97</v>
      </c>
    </row>
    <row r="4675" spans="1:4" ht="38.25">
      <c r="A4675" s="625">
        <v>39233</v>
      </c>
      <c r="B4675" s="626" t="s">
        <v>4147</v>
      </c>
      <c r="C4675" s="625" t="s">
        <v>7065</v>
      </c>
      <c r="D4675" s="627">
        <v>15.08</v>
      </c>
    </row>
    <row r="4676" spans="1:4" ht="38.25">
      <c r="A4676" s="625">
        <v>39234</v>
      </c>
      <c r="B4676" s="626" t="s">
        <v>4148</v>
      </c>
      <c r="C4676" s="625" t="s">
        <v>7065</v>
      </c>
      <c r="D4676" s="627">
        <v>22.14</v>
      </c>
    </row>
    <row r="4677" spans="1:4" ht="38.25">
      <c r="A4677" s="625">
        <v>39235</v>
      </c>
      <c r="B4677" s="626" t="s">
        <v>4149</v>
      </c>
      <c r="C4677" s="625" t="s">
        <v>7065</v>
      </c>
      <c r="D4677" s="627">
        <v>31.14</v>
      </c>
    </row>
    <row r="4678" spans="1:4" ht="38.25">
      <c r="A4678" s="625">
        <v>39236</v>
      </c>
      <c r="B4678" s="626" t="s">
        <v>4150</v>
      </c>
      <c r="C4678" s="625" t="s">
        <v>7065</v>
      </c>
      <c r="D4678" s="627">
        <v>40.82</v>
      </c>
    </row>
    <row r="4679" spans="1:4" ht="38.25">
      <c r="A4679" s="625">
        <v>39237</v>
      </c>
      <c r="B4679" s="626" t="s">
        <v>4151</v>
      </c>
      <c r="C4679" s="625" t="s">
        <v>7065</v>
      </c>
      <c r="D4679" s="627">
        <v>52.62</v>
      </c>
    </row>
    <row r="4680" spans="1:4" ht="38.25">
      <c r="A4680" s="625">
        <v>39238</v>
      </c>
      <c r="B4680" s="626" t="s">
        <v>7497</v>
      </c>
      <c r="C4680" s="625" t="s">
        <v>7065</v>
      </c>
      <c r="D4680" s="627">
        <v>65.7</v>
      </c>
    </row>
    <row r="4681" spans="1:4" ht="38.25">
      <c r="A4681" s="625">
        <v>39239</v>
      </c>
      <c r="B4681" s="626" t="s">
        <v>4152</v>
      </c>
      <c r="C4681" s="625" t="s">
        <v>7065</v>
      </c>
      <c r="D4681" s="627">
        <v>79.95</v>
      </c>
    </row>
    <row r="4682" spans="1:4" ht="38.25">
      <c r="A4682" s="625">
        <v>39240</v>
      </c>
      <c r="B4682" s="626" t="s">
        <v>4153</v>
      </c>
      <c r="C4682" s="625" t="s">
        <v>7065</v>
      </c>
      <c r="D4682" s="627">
        <v>105.68</v>
      </c>
    </row>
    <row r="4683" spans="1:4" ht="38.25">
      <c r="A4683" s="625">
        <v>39241</v>
      </c>
      <c r="B4683" s="626" t="s">
        <v>4154</v>
      </c>
      <c r="C4683" s="625" t="s">
        <v>7065</v>
      </c>
      <c r="D4683" s="627">
        <v>7.36</v>
      </c>
    </row>
    <row r="4684" spans="1:4" ht="38.25">
      <c r="A4684" s="625">
        <v>39242</v>
      </c>
      <c r="B4684" s="626" t="s">
        <v>4155</v>
      </c>
      <c r="C4684" s="625" t="s">
        <v>7065</v>
      </c>
      <c r="D4684" s="627">
        <v>207.28</v>
      </c>
    </row>
    <row r="4685" spans="1:4" ht="38.25">
      <c r="A4685" s="625">
        <v>39243</v>
      </c>
      <c r="B4685" s="626" t="s">
        <v>4156</v>
      </c>
      <c r="C4685" s="625" t="s">
        <v>7065</v>
      </c>
      <c r="D4685" s="627">
        <v>1.22</v>
      </c>
    </row>
    <row r="4686" spans="1:4" ht="38.25">
      <c r="A4686" s="625">
        <v>39244</v>
      </c>
      <c r="B4686" s="626" t="s">
        <v>4157</v>
      </c>
      <c r="C4686" s="625" t="s">
        <v>7065</v>
      </c>
      <c r="D4686" s="627">
        <v>1.65</v>
      </c>
    </row>
    <row r="4687" spans="1:4" ht="38.25">
      <c r="A4687" s="625">
        <v>39245</v>
      </c>
      <c r="B4687" s="626" t="s">
        <v>4158</v>
      </c>
      <c r="C4687" s="625" t="s">
        <v>7065</v>
      </c>
      <c r="D4687" s="627">
        <v>3.18</v>
      </c>
    </row>
    <row r="4688" spans="1:4" ht="51">
      <c r="A4688" s="625">
        <v>39246</v>
      </c>
      <c r="B4688" s="626" t="s">
        <v>7498</v>
      </c>
      <c r="C4688" s="625" t="s">
        <v>7065</v>
      </c>
      <c r="D4688" s="627">
        <v>2.5</v>
      </c>
    </row>
    <row r="4689" spans="1:4" ht="51">
      <c r="A4689" s="625">
        <v>39247</v>
      </c>
      <c r="B4689" s="626" t="s">
        <v>7499</v>
      </c>
      <c r="C4689" s="625" t="s">
        <v>7065</v>
      </c>
      <c r="D4689" s="627">
        <v>2.1800000000000002</v>
      </c>
    </row>
    <row r="4690" spans="1:4" ht="51">
      <c r="A4690" s="625">
        <v>39248</v>
      </c>
      <c r="B4690" s="626" t="s">
        <v>7500</v>
      </c>
      <c r="C4690" s="625" t="s">
        <v>7065</v>
      </c>
      <c r="D4690" s="627">
        <v>7.03</v>
      </c>
    </row>
    <row r="4691" spans="1:4" ht="51">
      <c r="A4691" s="625">
        <v>39249</v>
      </c>
      <c r="B4691" s="626" t="s">
        <v>4159</v>
      </c>
      <c r="C4691" s="625" t="s">
        <v>7065</v>
      </c>
      <c r="D4691" s="627">
        <v>173.64</v>
      </c>
    </row>
    <row r="4692" spans="1:4" ht="51">
      <c r="A4692" s="625">
        <v>39250</v>
      </c>
      <c r="B4692" s="626" t="s">
        <v>4160</v>
      </c>
      <c r="C4692" s="625" t="s">
        <v>7065</v>
      </c>
      <c r="D4692" s="627">
        <v>223.05</v>
      </c>
    </row>
    <row r="4693" spans="1:4" ht="38.25">
      <c r="A4693" s="625">
        <v>39251</v>
      </c>
      <c r="B4693" s="626" t="s">
        <v>4161</v>
      </c>
      <c r="C4693" s="625" t="s">
        <v>7065</v>
      </c>
      <c r="D4693" s="627">
        <v>0.28999999999999998</v>
      </c>
    </row>
    <row r="4694" spans="1:4" ht="38.25">
      <c r="A4694" s="625">
        <v>39252</v>
      </c>
      <c r="B4694" s="626" t="s">
        <v>4162</v>
      </c>
      <c r="C4694" s="625" t="s">
        <v>7065</v>
      </c>
      <c r="D4694" s="627">
        <v>0.49</v>
      </c>
    </row>
    <row r="4695" spans="1:4" ht="38.25">
      <c r="A4695" s="625">
        <v>39253</v>
      </c>
      <c r="B4695" s="626" t="s">
        <v>4163</v>
      </c>
      <c r="C4695" s="625" t="s">
        <v>7065</v>
      </c>
      <c r="D4695" s="627">
        <v>6.07</v>
      </c>
    </row>
    <row r="4696" spans="1:4" ht="38.25">
      <c r="A4696" s="625">
        <v>39254</v>
      </c>
      <c r="B4696" s="626" t="s">
        <v>4164</v>
      </c>
      <c r="C4696" s="625" t="s">
        <v>7065</v>
      </c>
      <c r="D4696" s="627">
        <v>4.76</v>
      </c>
    </row>
    <row r="4697" spans="1:4" ht="38.25">
      <c r="A4697" s="625">
        <v>39255</v>
      </c>
      <c r="B4697" s="626" t="s">
        <v>4165</v>
      </c>
      <c r="C4697" s="625" t="s">
        <v>7065</v>
      </c>
      <c r="D4697" s="627">
        <v>8.82</v>
      </c>
    </row>
    <row r="4698" spans="1:4" ht="51">
      <c r="A4698" s="625">
        <v>39257</v>
      </c>
      <c r="B4698" s="626" t="s">
        <v>4166</v>
      </c>
      <c r="C4698" s="625" t="s">
        <v>7065</v>
      </c>
      <c r="D4698" s="627">
        <v>2.83</v>
      </c>
    </row>
    <row r="4699" spans="1:4" ht="51">
      <c r="A4699" s="625">
        <v>39258</v>
      </c>
      <c r="B4699" s="626" t="s">
        <v>6291</v>
      </c>
      <c r="C4699" s="625" t="s">
        <v>7065</v>
      </c>
      <c r="D4699" s="627">
        <v>4.2</v>
      </c>
    </row>
    <row r="4700" spans="1:4" ht="51">
      <c r="A4700" s="625">
        <v>39259</v>
      </c>
      <c r="B4700" s="626" t="s">
        <v>4167</v>
      </c>
      <c r="C4700" s="625" t="s">
        <v>7065</v>
      </c>
      <c r="D4700" s="627">
        <v>6.4</v>
      </c>
    </row>
    <row r="4701" spans="1:4" ht="51">
      <c r="A4701" s="625">
        <v>39260</v>
      </c>
      <c r="B4701" s="626" t="s">
        <v>4168</v>
      </c>
      <c r="C4701" s="625" t="s">
        <v>7065</v>
      </c>
      <c r="D4701" s="627">
        <v>9.11</v>
      </c>
    </row>
    <row r="4702" spans="1:4" ht="51">
      <c r="A4702" s="625">
        <v>39261</v>
      </c>
      <c r="B4702" s="626" t="s">
        <v>4169</v>
      </c>
      <c r="C4702" s="625" t="s">
        <v>7065</v>
      </c>
      <c r="D4702" s="627">
        <v>15.1</v>
      </c>
    </row>
    <row r="4703" spans="1:4" ht="51">
      <c r="A4703" s="625">
        <v>39262</v>
      </c>
      <c r="B4703" s="626" t="s">
        <v>4170</v>
      </c>
      <c r="C4703" s="625" t="s">
        <v>7065</v>
      </c>
      <c r="D4703" s="627">
        <v>23.61</v>
      </c>
    </row>
    <row r="4704" spans="1:4" ht="51">
      <c r="A4704" s="625">
        <v>39263</v>
      </c>
      <c r="B4704" s="626" t="s">
        <v>4171</v>
      </c>
      <c r="C4704" s="625" t="s">
        <v>7065</v>
      </c>
      <c r="D4704" s="627">
        <v>36.53</v>
      </c>
    </row>
    <row r="4705" spans="1:4" ht="51">
      <c r="A4705" s="625">
        <v>39264</v>
      </c>
      <c r="B4705" s="626" t="s">
        <v>4172</v>
      </c>
      <c r="C4705" s="625" t="s">
        <v>7065</v>
      </c>
      <c r="D4705" s="627">
        <v>49.46</v>
      </c>
    </row>
    <row r="4706" spans="1:4" ht="51">
      <c r="A4706" s="625">
        <v>39265</v>
      </c>
      <c r="B4706" s="626" t="s">
        <v>4173</v>
      </c>
      <c r="C4706" s="625" t="s">
        <v>7065</v>
      </c>
      <c r="D4706" s="627">
        <v>72.87</v>
      </c>
    </row>
    <row r="4707" spans="1:4" ht="51">
      <c r="A4707" s="625">
        <v>39266</v>
      </c>
      <c r="B4707" s="626" t="s">
        <v>4174</v>
      </c>
      <c r="C4707" s="625" t="s">
        <v>7065</v>
      </c>
      <c r="D4707" s="627">
        <v>102.25</v>
      </c>
    </row>
    <row r="4708" spans="1:4" ht="51">
      <c r="A4708" s="625">
        <v>39267</v>
      </c>
      <c r="B4708" s="626" t="s">
        <v>4175</v>
      </c>
      <c r="C4708" s="625" t="s">
        <v>7065</v>
      </c>
      <c r="D4708" s="627">
        <v>134.03</v>
      </c>
    </row>
    <row r="4709" spans="1:4" ht="51">
      <c r="A4709" s="625">
        <v>39268</v>
      </c>
      <c r="B4709" s="626" t="s">
        <v>4176</v>
      </c>
      <c r="C4709" s="625" t="s">
        <v>7065</v>
      </c>
      <c r="D4709" s="627">
        <v>174.23</v>
      </c>
    </row>
    <row r="4710" spans="1:4" ht="38.25">
      <c r="A4710" s="625">
        <v>39269</v>
      </c>
      <c r="B4710" s="626" t="s">
        <v>4177</v>
      </c>
      <c r="C4710" s="625" t="s">
        <v>7065</v>
      </c>
      <c r="D4710" s="627">
        <v>0.62</v>
      </c>
    </row>
    <row r="4711" spans="1:4" ht="38.25">
      <c r="A4711" s="625">
        <v>39270</v>
      </c>
      <c r="B4711" s="626" t="s">
        <v>4178</v>
      </c>
      <c r="C4711" s="625" t="s">
        <v>7065</v>
      </c>
      <c r="D4711" s="627">
        <v>1.03</v>
      </c>
    </row>
    <row r="4712" spans="1:4" ht="25.5">
      <c r="A4712" s="625">
        <v>39271</v>
      </c>
      <c r="B4712" s="626" t="s">
        <v>4179</v>
      </c>
      <c r="C4712" s="625" t="s">
        <v>7061</v>
      </c>
      <c r="D4712" s="627">
        <v>1.38</v>
      </c>
    </row>
    <row r="4713" spans="1:4" ht="25.5">
      <c r="A4713" s="625">
        <v>39272</v>
      </c>
      <c r="B4713" s="626" t="s">
        <v>4180</v>
      </c>
      <c r="C4713" s="625" t="s">
        <v>7061</v>
      </c>
      <c r="D4713" s="627">
        <v>1.7</v>
      </c>
    </row>
    <row r="4714" spans="1:4" ht="25.5">
      <c r="A4714" s="625">
        <v>39273</v>
      </c>
      <c r="B4714" s="626" t="s">
        <v>4181</v>
      </c>
      <c r="C4714" s="625" t="s">
        <v>7061</v>
      </c>
      <c r="D4714" s="627">
        <v>2.35</v>
      </c>
    </row>
    <row r="4715" spans="1:4" ht="25.5">
      <c r="A4715" s="625">
        <v>39274</v>
      </c>
      <c r="B4715" s="626" t="s">
        <v>7501</v>
      </c>
      <c r="C4715" s="625" t="s">
        <v>7061</v>
      </c>
      <c r="D4715" s="627">
        <v>1.67</v>
      </c>
    </row>
    <row r="4716" spans="1:4" ht="25.5">
      <c r="A4716" s="625">
        <v>39276</v>
      </c>
      <c r="B4716" s="626" t="s">
        <v>4182</v>
      </c>
      <c r="C4716" s="625" t="s">
        <v>7061</v>
      </c>
      <c r="D4716" s="627">
        <v>4.0599999999999996</v>
      </c>
    </row>
    <row r="4717" spans="1:4" ht="25.5">
      <c r="A4717" s="625">
        <v>39277</v>
      </c>
      <c r="B4717" s="626" t="s">
        <v>4183</v>
      </c>
      <c r="C4717" s="625" t="s">
        <v>7061</v>
      </c>
      <c r="D4717" s="627">
        <v>10.97</v>
      </c>
    </row>
    <row r="4718" spans="1:4" ht="38.25">
      <c r="A4718" s="625">
        <v>39279</v>
      </c>
      <c r="B4718" s="626" t="s">
        <v>7502</v>
      </c>
      <c r="C4718" s="625" t="s">
        <v>7061</v>
      </c>
      <c r="D4718" s="627">
        <v>8.65</v>
      </c>
    </row>
    <row r="4719" spans="1:4" ht="38.25">
      <c r="A4719" s="625">
        <v>39280</v>
      </c>
      <c r="B4719" s="626" t="s">
        <v>7503</v>
      </c>
      <c r="C4719" s="625" t="s">
        <v>7061</v>
      </c>
      <c r="D4719" s="627">
        <v>11.21</v>
      </c>
    </row>
    <row r="4720" spans="1:4" ht="38.25">
      <c r="A4720" s="625">
        <v>39281</v>
      </c>
      <c r="B4720" s="626" t="s">
        <v>7504</v>
      </c>
      <c r="C4720" s="625" t="s">
        <v>7061</v>
      </c>
      <c r="D4720" s="627">
        <v>14.76</v>
      </c>
    </row>
    <row r="4721" spans="1:4" ht="38.25">
      <c r="A4721" s="625">
        <v>39282</v>
      </c>
      <c r="B4721" s="626" t="s">
        <v>7505</v>
      </c>
      <c r="C4721" s="625" t="s">
        <v>7061</v>
      </c>
      <c r="D4721" s="627">
        <v>15.11</v>
      </c>
    </row>
    <row r="4722" spans="1:4" ht="38.25">
      <c r="A4722" s="625">
        <v>39283</v>
      </c>
      <c r="B4722" s="626" t="s">
        <v>7506</v>
      </c>
      <c r="C4722" s="625" t="s">
        <v>7061</v>
      </c>
      <c r="D4722" s="627">
        <v>101.21</v>
      </c>
    </row>
    <row r="4723" spans="1:4" ht="38.25">
      <c r="A4723" s="625">
        <v>39284</v>
      </c>
      <c r="B4723" s="626" t="s">
        <v>7507</v>
      </c>
      <c r="C4723" s="625" t="s">
        <v>7061</v>
      </c>
      <c r="D4723" s="627">
        <v>109.68</v>
      </c>
    </row>
    <row r="4724" spans="1:4" ht="38.25">
      <c r="A4724" s="625">
        <v>39285</v>
      </c>
      <c r="B4724" s="626" t="s">
        <v>7508</v>
      </c>
      <c r="C4724" s="625" t="s">
        <v>7061</v>
      </c>
      <c r="D4724" s="627">
        <v>111.26</v>
      </c>
    </row>
    <row r="4725" spans="1:4" ht="38.25">
      <c r="A4725" s="625">
        <v>39286</v>
      </c>
      <c r="B4725" s="626" t="s">
        <v>7509</v>
      </c>
      <c r="C4725" s="625" t="s">
        <v>7061</v>
      </c>
      <c r="D4725" s="627">
        <v>108.84</v>
      </c>
    </row>
    <row r="4726" spans="1:4" ht="38.25">
      <c r="A4726" s="625">
        <v>39287</v>
      </c>
      <c r="B4726" s="626" t="s">
        <v>7510</v>
      </c>
      <c r="C4726" s="625" t="s">
        <v>7061</v>
      </c>
      <c r="D4726" s="627">
        <v>127.8</v>
      </c>
    </row>
    <row r="4727" spans="1:4" ht="38.25">
      <c r="A4727" s="625">
        <v>39288</v>
      </c>
      <c r="B4727" s="626" t="s">
        <v>7511</v>
      </c>
      <c r="C4727" s="625" t="s">
        <v>7061</v>
      </c>
      <c r="D4727" s="627">
        <v>136.38999999999999</v>
      </c>
    </row>
    <row r="4728" spans="1:4" ht="25.5">
      <c r="A4728" s="625">
        <v>39289</v>
      </c>
      <c r="B4728" s="626" t="s">
        <v>7512</v>
      </c>
      <c r="C4728" s="625" t="s">
        <v>7061</v>
      </c>
      <c r="D4728" s="627">
        <v>17.170000000000002</v>
      </c>
    </row>
    <row r="4729" spans="1:4" ht="25.5">
      <c r="A4729" s="625">
        <v>39290</v>
      </c>
      <c r="B4729" s="626" t="s">
        <v>7513</v>
      </c>
      <c r="C4729" s="625" t="s">
        <v>7061</v>
      </c>
      <c r="D4729" s="627">
        <v>29.14</v>
      </c>
    </row>
    <row r="4730" spans="1:4" ht="25.5">
      <c r="A4730" s="625">
        <v>39291</v>
      </c>
      <c r="B4730" s="626" t="s">
        <v>7514</v>
      </c>
      <c r="C4730" s="625" t="s">
        <v>7061</v>
      </c>
      <c r="D4730" s="627">
        <v>43.63</v>
      </c>
    </row>
    <row r="4731" spans="1:4" ht="38.25">
      <c r="A4731" s="625">
        <v>39292</v>
      </c>
      <c r="B4731" s="626" t="s">
        <v>7515</v>
      </c>
      <c r="C4731" s="625" t="s">
        <v>7061</v>
      </c>
      <c r="D4731" s="627">
        <v>6.64</v>
      </c>
    </row>
    <row r="4732" spans="1:4" ht="38.25">
      <c r="A4732" s="625">
        <v>39293</v>
      </c>
      <c r="B4732" s="626" t="s">
        <v>7516</v>
      </c>
      <c r="C4732" s="625" t="s">
        <v>7061</v>
      </c>
      <c r="D4732" s="627">
        <v>10.72</v>
      </c>
    </row>
    <row r="4733" spans="1:4" ht="38.25">
      <c r="A4733" s="625">
        <v>39294</v>
      </c>
      <c r="B4733" s="626" t="s">
        <v>7517</v>
      </c>
      <c r="C4733" s="625" t="s">
        <v>7061</v>
      </c>
      <c r="D4733" s="627">
        <v>10.72</v>
      </c>
    </row>
    <row r="4734" spans="1:4" ht="38.25">
      <c r="A4734" s="625">
        <v>39295</v>
      </c>
      <c r="B4734" s="626" t="s">
        <v>7518</v>
      </c>
      <c r="C4734" s="625" t="s">
        <v>7061</v>
      </c>
      <c r="D4734" s="627">
        <v>18.28</v>
      </c>
    </row>
    <row r="4735" spans="1:4" ht="25.5">
      <c r="A4735" s="625">
        <v>39296</v>
      </c>
      <c r="B4735" s="626" t="s">
        <v>7519</v>
      </c>
      <c r="C4735" s="625" t="s">
        <v>7061</v>
      </c>
      <c r="D4735" s="627">
        <v>5.13</v>
      </c>
    </row>
    <row r="4736" spans="1:4" ht="25.5">
      <c r="A4736" s="625">
        <v>39297</v>
      </c>
      <c r="B4736" s="626" t="s">
        <v>7520</v>
      </c>
      <c r="C4736" s="625" t="s">
        <v>7061</v>
      </c>
      <c r="D4736" s="627">
        <v>7.33</v>
      </c>
    </row>
    <row r="4737" spans="1:4" ht="25.5">
      <c r="A4737" s="625">
        <v>39298</v>
      </c>
      <c r="B4737" s="626" t="s">
        <v>7521</v>
      </c>
      <c r="C4737" s="625" t="s">
        <v>7061</v>
      </c>
      <c r="D4737" s="627">
        <v>12.92</v>
      </c>
    </row>
    <row r="4738" spans="1:4" ht="25.5">
      <c r="A4738" s="625">
        <v>39299</v>
      </c>
      <c r="B4738" s="626" t="s">
        <v>7522</v>
      </c>
      <c r="C4738" s="625" t="s">
        <v>7061</v>
      </c>
      <c r="D4738" s="627">
        <v>21.99</v>
      </c>
    </row>
    <row r="4739" spans="1:4" ht="25.5">
      <c r="A4739" s="625">
        <v>39300</v>
      </c>
      <c r="B4739" s="626" t="s">
        <v>7523</v>
      </c>
      <c r="C4739" s="625" t="s">
        <v>7061</v>
      </c>
      <c r="D4739" s="627">
        <v>8.7799999999999994</v>
      </c>
    </row>
    <row r="4740" spans="1:4" ht="25.5">
      <c r="A4740" s="625">
        <v>39301</v>
      </c>
      <c r="B4740" s="626" t="s">
        <v>7524</v>
      </c>
      <c r="C4740" s="625" t="s">
        <v>7061</v>
      </c>
      <c r="D4740" s="627">
        <v>12.18</v>
      </c>
    </row>
    <row r="4741" spans="1:4" ht="25.5">
      <c r="A4741" s="625">
        <v>39302</v>
      </c>
      <c r="B4741" s="626" t="s">
        <v>7525</v>
      </c>
      <c r="C4741" s="625" t="s">
        <v>7061</v>
      </c>
      <c r="D4741" s="627">
        <v>15.3</v>
      </c>
    </row>
    <row r="4742" spans="1:4" ht="25.5">
      <c r="A4742" s="625">
        <v>39303</v>
      </c>
      <c r="B4742" s="626" t="s">
        <v>7526</v>
      </c>
      <c r="C4742" s="625" t="s">
        <v>7061</v>
      </c>
      <c r="D4742" s="627">
        <v>26.91</v>
      </c>
    </row>
    <row r="4743" spans="1:4" ht="38.25">
      <c r="A4743" s="625">
        <v>39304</v>
      </c>
      <c r="B4743" s="626" t="s">
        <v>7527</v>
      </c>
      <c r="C4743" s="625" t="s">
        <v>7061</v>
      </c>
      <c r="D4743" s="627">
        <v>10.84</v>
      </c>
    </row>
    <row r="4744" spans="1:4" ht="38.25">
      <c r="A4744" s="625">
        <v>39305</v>
      </c>
      <c r="B4744" s="626" t="s">
        <v>7528</v>
      </c>
      <c r="C4744" s="625" t="s">
        <v>7061</v>
      </c>
      <c r="D4744" s="627">
        <v>14.19</v>
      </c>
    </row>
    <row r="4745" spans="1:4" ht="38.25">
      <c r="A4745" s="625">
        <v>39306</v>
      </c>
      <c r="B4745" s="626" t="s">
        <v>7529</v>
      </c>
      <c r="C4745" s="625" t="s">
        <v>7061</v>
      </c>
      <c r="D4745" s="627">
        <v>17.75</v>
      </c>
    </row>
    <row r="4746" spans="1:4" ht="38.25">
      <c r="A4746" s="625">
        <v>39307</v>
      </c>
      <c r="B4746" s="626" t="s">
        <v>7530</v>
      </c>
      <c r="C4746" s="625" t="s">
        <v>7061</v>
      </c>
      <c r="D4746" s="627">
        <v>20.43</v>
      </c>
    </row>
    <row r="4747" spans="1:4" ht="25.5">
      <c r="A4747" s="625">
        <v>39308</v>
      </c>
      <c r="B4747" s="626" t="s">
        <v>7531</v>
      </c>
      <c r="C4747" s="625" t="s">
        <v>7061</v>
      </c>
      <c r="D4747" s="627">
        <v>7.41</v>
      </c>
    </row>
    <row r="4748" spans="1:4" ht="25.5">
      <c r="A4748" s="625">
        <v>39309</v>
      </c>
      <c r="B4748" s="626" t="s">
        <v>7532</v>
      </c>
      <c r="C4748" s="625" t="s">
        <v>7061</v>
      </c>
      <c r="D4748" s="627">
        <v>10.71</v>
      </c>
    </row>
    <row r="4749" spans="1:4" ht="25.5">
      <c r="A4749" s="625">
        <v>39310</v>
      </c>
      <c r="B4749" s="626" t="s">
        <v>7533</v>
      </c>
      <c r="C4749" s="625" t="s">
        <v>7061</v>
      </c>
      <c r="D4749" s="627">
        <v>16.23</v>
      </c>
    </row>
    <row r="4750" spans="1:4" ht="25.5">
      <c r="A4750" s="625">
        <v>39311</v>
      </c>
      <c r="B4750" s="626" t="s">
        <v>7534</v>
      </c>
      <c r="C4750" s="625" t="s">
        <v>7061</v>
      </c>
      <c r="D4750" s="627">
        <v>24.4</v>
      </c>
    </row>
    <row r="4751" spans="1:4" ht="38.25">
      <c r="A4751" s="625">
        <v>39312</v>
      </c>
      <c r="B4751" s="626" t="s">
        <v>7535</v>
      </c>
      <c r="C4751" s="625" t="s">
        <v>7061</v>
      </c>
      <c r="D4751" s="627">
        <v>10.69</v>
      </c>
    </row>
    <row r="4752" spans="1:4" ht="38.25">
      <c r="A4752" s="625">
        <v>39313</v>
      </c>
      <c r="B4752" s="626" t="s">
        <v>7536</v>
      </c>
      <c r="C4752" s="625" t="s">
        <v>7061</v>
      </c>
      <c r="D4752" s="627">
        <v>13.95</v>
      </c>
    </row>
    <row r="4753" spans="1:4" ht="38.25">
      <c r="A4753" s="625">
        <v>39314</v>
      </c>
      <c r="B4753" s="626" t="s">
        <v>7537</v>
      </c>
      <c r="C4753" s="625" t="s">
        <v>7061</v>
      </c>
      <c r="D4753" s="627">
        <v>22.16</v>
      </c>
    </row>
    <row r="4754" spans="1:4" ht="38.25">
      <c r="A4754" s="625">
        <v>39315</v>
      </c>
      <c r="B4754" s="626" t="s">
        <v>6400</v>
      </c>
      <c r="C4754" s="625" t="s">
        <v>7061</v>
      </c>
      <c r="D4754" s="627">
        <v>0.23</v>
      </c>
    </row>
    <row r="4755" spans="1:4" ht="25.5">
      <c r="A4755" s="625">
        <v>39318</v>
      </c>
      <c r="B4755" s="626" t="s">
        <v>4184</v>
      </c>
      <c r="C4755" s="625" t="s">
        <v>7061</v>
      </c>
      <c r="D4755" s="627">
        <v>8.7100000000000009</v>
      </c>
    </row>
    <row r="4756" spans="1:4" ht="25.5">
      <c r="A4756" s="625">
        <v>39319</v>
      </c>
      <c r="B4756" s="626" t="s">
        <v>4185</v>
      </c>
      <c r="C4756" s="625" t="s">
        <v>7061</v>
      </c>
      <c r="D4756" s="627">
        <v>4.05</v>
      </c>
    </row>
    <row r="4757" spans="1:4" ht="25.5">
      <c r="A4757" s="625">
        <v>39320</v>
      </c>
      <c r="B4757" s="626" t="s">
        <v>4186</v>
      </c>
      <c r="C4757" s="625" t="s">
        <v>7061</v>
      </c>
      <c r="D4757" s="627">
        <v>4.84</v>
      </c>
    </row>
    <row r="4758" spans="1:4" ht="25.5">
      <c r="A4758" s="625">
        <v>39321</v>
      </c>
      <c r="B4758" s="626" t="s">
        <v>4187</v>
      </c>
      <c r="C4758" s="625" t="s">
        <v>7061</v>
      </c>
      <c r="D4758" s="627">
        <v>6.62</v>
      </c>
    </row>
    <row r="4759" spans="1:4" ht="25.5">
      <c r="A4759" s="625">
        <v>39322</v>
      </c>
      <c r="B4759" s="626" t="s">
        <v>7538</v>
      </c>
      <c r="C4759" s="625" t="s">
        <v>7061</v>
      </c>
      <c r="D4759" s="627">
        <v>14.33</v>
      </c>
    </row>
    <row r="4760" spans="1:4" ht="38.25">
      <c r="A4760" s="625">
        <v>39323</v>
      </c>
      <c r="B4760" s="626" t="s">
        <v>6292</v>
      </c>
      <c r="C4760" s="625" t="s">
        <v>7066</v>
      </c>
      <c r="D4760" s="627">
        <v>15.28</v>
      </c>
    </row>
    <row r="4761" spans="1:4" ht="25.5">
      <c r="A4761" s="625">
        <v>39324</v>
      </c>
      <c r="B4761" s="626" t="s">
        <v>4188</v>
      </c>
      <c r="C4761" s="625" t="s">
        <v>7061</v>
      </c>
      <c r="D4761" s="627">
        <v>6.31</v>
      </c>
    </row>
    <row r="4762" spans="1:4" ht="25.5">
      <c r="A4762" s="625">
        <v>39325</v>
      </c>
      <c r="B4762" s="626" t="s">
        <v>4189</v>
      </c>
      <c r="C4762" s="625" t="s">
        <v>7061</v>
      </c>
      <c r="D4762" s="627">
        <v>9.5500000000000007</v>
      </c>
    </row>
    <row r="4763" spans="1:4" ht="25.5">
      <c r="A4763" s="625">
        <v>39326</v>
      </c>
      <c r="B4763" s="626" t="s">
        <v>4190</v>
      </c>
      <c r="C4763" s="625" t="s">
        <v>7061</v>
      </c>
      <c r="D4763" s="627">
        <v>24.59</v>
      </c>
    </row>
    <row r="4764" spans="1:4" ht="25.5">
      <c r="A4764" s="625">
        <v>39327</v>
      </c>
      <c r="B4764" s="626" t="s">
        <v>4191</v>
      </c>
      <c r="C4764" s="625" t="s">
        <v>7061</v>
      </c>
      <c r="D4764" s="627">
        <v>37.25</v>
      </c>
    </row>
    <row r="4765" spans="1:4">
      <c r="A4765" s="625">
        <v>39328</v>
      </c>
      <c r="B4765" s="626" t="s">
        <v>4192</v>
      </c>
      <c r="C4765" s="625" t="s">
        <v>7065</v>
      </c>
      <c r="D4765" s="627">
        <v>3.03</v>
      </c>
    </row>
    <row r="4766" spans="1:4" ht="25.5">
      <c r="A4766" s="625">
        <v>39329</v>
      </c>
      <c r="B4766" s="626" t="s">
        <v>4193</v>
      </c>
      <c r="C4766" s="625" t="s">
        <v>7061</v>
      </c>
      <c r="D4766" s="627">
        <v>6.87</v>
      </c>
    </row>
    <row r="4767" spans="1:4" ht="25.5">
      <c r="A4767" s="625">
        <v>39330</v>
      </c>
      <c r="B4767" s="626" t="s">
        <v>4194</v>
      </c>
      <c r="C4767" s="625" t="s">
        <v>7061</v>
      </c>
      <c r="D4767" s="627">
        <v>7.23</v>
      </c>
    </row>
    <row r="4768" spans="1:4" ht="25.5">
      <c r="A4768" s="625">
        <v>39331</v>
      </c>
      <c r="B4768" s="626" t="s">
        <v>4195</v>
      </c>
      <c r="C4768" s="625" t="s">
        <v>7061</v>
      </c>
      <c r="D4768" s="627">
        <v>6.43</v>
      </c>
    </row>
    <row r="4769" spans="1:4" ht="25.5">
      <c r="A4769" s="625">
        <v>39332</v>
      </c>
      <c r="B4769" s="626" t="s">
        <v>4196</v>
      </c>
      <c r="C4769" s="625" t="s">
        <v>7061</v>
      </c>
      <c r="D4769" s="627">
        <v>8.08</v>
      </c>
    </row>
    <row r="4770" spans="1:4" ht="25.5">
      <c r="A4770" s="625">
        <v>39333</v>
      </c>
      <c r="B4770" s="626" t="s">
        <v>4197</v>
      </c>
      <c r="C4770" s="625" t="s">
        <v>7061</v>
      </c>
      <c r="D4770" s="627">
        <v>6.27</v>
      </c>
    </row>
    <row r="4771" spans="1:4" ht="25.5">
      <c r="A4771" s="625">
        <v>39334</v>
      </c>
      <c r="B4771" s="626" t="s">
        <v>4198</v>
      </c>
      <c r="C4771" s="625" t="s">
        <v>7061</v>
      </c>
      <c r="D4771" s="627">
        <v>5.77</v>
      </c>
    </row>
    <row r="4772" spans="1:4" ht="25.5">
      <c r="A4772" s="625">
        <v>39335</v>
      </c>
      <c r="B4772" s="626" t="s">
        <v>4199</v>
      </c>
      <c r="C4772" s="625" t="s">
        <v>7061</v>
      </c>
      <c r="D4772" s="627">
        <v>7.26</v>
      </c>
    </row>
    <row r="4773" spans="1:4" ht="25.5">
      <c r="A4773" s="625">
        <v>39336</v>
      </c>
      <c r="B4773" s="626" t="s">
        <v>4200</v>
      </c>
      <c r="C4773" s="625" t="s">
        <v>7061</v>
      </c>
      <c r="D4773" s="627">
        <v>7.23</v>
      </c>
    </row>
    <row r="4774" spans="1:4" ht="25.5">
      <c r="A4774" s="625">
        <v>39337</v>
      </c>
      <c r="B4774" s="626" t="s">
        <v>4201</v>
      </c>
      <c r="C4774" s="625" t="s">
        <v>7061</v>
      </c>
      <c r="D4774" s="627">
        <v>6.43</v>
      </c>
    </row>
    <row r="4775" spans="1:4" ht="25.5">
      <c r="A4775" s="625">
        <v>39338</v>
      </c>
      <c r="B4775" s="626" t="s">
        <v>4202</v>
      </c>
      <c r="C4775" s="625" t="s">
        <v>7061</v>
      </c>
      <c r="D4775" s="627">
        <v>8.08</v>
      </c>
    </row>
    <row r="4776" spans="1:4" ht="25.5">
      <c r="A4776" s="625">
        <v>39340</v>
      </c>
      <c r="B4776" s="626" t="s">
        <v>4203</v>
      </c>
      <c r="C4776" s="625" t="s">
        <v>7061</v>
      </c>
      <c r="D4776" s="627">
        <v>7.74</v>
      </c>
    </row>
    <row r="4777" spans="1:4">
      <c r="A4777" s="625">
        <v>39341</v>
      </c>
      <c r="B4777" s="626" t="s">
        <v>4204</v>
      </c>
      <c r="C4777" s="625" t="s">
        <v>7061</v>
      </c>
      <c r="D4777" s="627">
        <v>10.54</v>
      </c>
    </row>
    <row r="4778" spans="1:4" ht="25.5">
      <c r="A4778" s="625">
        <v>39342</v>
      </c>
      <c r="B4778" s="626" t="s">
        <v>4205</v>
      </c>
      <c r="C4778" s="625" t="s">
        <v>7061</v>
      </c>
      <c r="D4778" s="627">
        <v>10.54</v>
      </c>
    </row>
    <row r="4779" spans="1:4" ht="25.5">
      <c r="A4779" s="625">
        <v>39343</v>
      </c>
      <c r="B4779" s="626" t="s">
        <v>4206</v>
      </c>
      <c r="C4779" s="625" t="s">
        <v>7061</v>
      </c>
      <c r="D4779" s="627">
        <v>8.9</v>
      </c>
    </row>
    <row r="4780" spans="1:4" ht="25.5">
      <c r="A4780" s="625">
        <v>39344</v>
      </c>
      <c r="B4780" s="626" t="s">
        <v>4207</v>
      </c>
      <c r="C4780" s="625" t="s">
        <v>7061</v>
      </c>
      <c r="D4780" s="627">
        <v>8.6</v>
      </c>
    </row>
    <row r="4781" spans="1:4">
      <c r="A4781" s="625">
        <v>39345</v>
      </c>
      <c r="B4781" s="626" t="s">
        <v>4208</v>
      </c>
      <c r="C4781" s="625" t="s">
        <v>7061</v>
      </c>
      <c r="D4781" s="627">
        <v>12.04</v>
      </c>
    </row>
    <row r="4782" spans="1:4" ht="25.5">
      <c r="A4782" s="625">
        <v>39346</v>
      </c>
      <c r="B4782" s="626" t="s">
        <v>4209</v>
      </c>
      <c r="C4782" s="625" t="s">
        <v>7061</v>
      </c>
      <c r="D4782" s="627">
        <v>2.17</v>
      </c>
    </row>
    <row r="4783" spans="1:4" ht="25.5">
      <c r="A4783" s="625">
        <v>39350</v>
      </c>
      <c r="B4783" s="626" t="s">
        <v>4210</v>
      </c>
      <c r="C4783" s="625" t="s">
        <v>7061</v>
      </c>
      <c r="D4783" s="627">
        <v>2.34</v>
      </c>
    </row>
    <row r="4784" spans="1:4" ht="25.5">
      <c r="A4784" s="625">
        <v>39351</v>
      </c>
      <c r="B4784" s="626" t="s">
        <v>4211</v>
      </c>
      <c r="C4784" s="625" t="s">
        <v>7061</v>
      </c>
      <c r="D4784" s="627">
        <v>2.71</v>
      </c>
    </row>
    <row r="4785" spans="1:4" ht="25.5">
      <c r="A4785" s="625">
        <v>39352</v>
      </c>
      <c r="B4785" s="626" t="s">
        <v>4212</v>
      </c>
      <c r="C4785" s="625" t="s">
        <v>7061</v>
      </c>
      <c r="D4785" s="627">
        <v>2.17</v>
      </c>
    </row>
    <row r="4786" spans="1:4" ht="102">
      <c r="A4786" s="625">
        <v>39353</v>
      </c>
      <c r="B4786" s="626" t="s">
        <v>7539</v>
      </c>
      <c r="C4786" s="625" t="s">
        <v>7061</v>
      </c>
      <c r="D4786" s="627">
        <v>167.83</v>
      </c>
    </row>
    <row r="4787" spans="1:4" ht="102">
      <c r="A4787" s="625">
        <v>39354</v>
      </c>
      <c r="B4787" s="626" t="s">
        <v>7540</v>
      </c>
      <c r="C4787" s="625" t="s">
        <v>7061</v>
      </c>
      <c r="D4787" s="627">
        <v>167.27</v>
      </c>
    </row>
    <row r="4788" spans="1:4" ht="114.75">
      <c r="A4788" s="625">
        <v>39355</v>
      </c>
      <c r="B4788" s="626" t="s">
        <v>7541</v>
      </c>
      <c r="C4788" s="625" t="s">
        <v>7061</v>
      </c>
      <c r="D4788" s="627">
        <v>122.38</v>
      </c>
    </row>
    <row r="4789" spans="1:4" ht="114.75">
      <c r="A4789" s="625">
        <v>39356</v>
      </c>
      <c r="B4789" s="626" t="s">
        <v>7542</v>
      </c>
      <c r="C4789" s="625" t="s">
        <v>7061</v>
      </c>
      <c r="D4789" s="627">
        <v>142.22</v>
      </c>
    </row>
    <row r="4790" spans="1:4" ht="102">
      <c r="A4790" s="625">
        <v>39357</v>
      </c>
      <c r="B4790" s="626" t="s">
        <v>7543</v>
      </c>
      <c r="C4790" s="625" t="s">
        <v>7061</v>
      </c>
      <c r="D4790" s="627">
        <v>76.02</v>
      </c>
    </row>
    <row r="4791" spans="1:4" ht="102">
      <c r="A4791" s="625">
        <v>39358</v>
      </c>
      <c r="B4791" s="626" t="s">
        <v>7544</v>
      </c>
      <c r="C4791" s="625" t="s">
        <v>7061</v>
      </c>
      <c r="D4791" s="627">
        <v>83.36</v>
      </c>
    </row>
    <row r="4792" spans="1:4" ht="76.5">
      <c r="A4792" s="625">
        <v>39359</v>
      </c>
      <c r="B4792" s="626" t="s">
        <v>7545</v>
      </c>
      <c r="C4792" s="625" t="s">
        <v>7061</v>
      </c>
      <c r="D4792" s="627">
        <v>19.46</v>
      </c>
    </row>
    <row r="4793" spans="1:4" ht="76.5">
      <c r="A4793" s="625">
        <v>39360</v>
      </c>
      <c r="B4793" s="626" t="s">
        <v>7546</v>
      </c>
      <c r="C4793" s="625" t="s">
        <v>7061</v>
      </c>
      <c r="D4793" s="627">
        <v>17.68</v>
      </c>
    </row>
    <row r="4794" spans="1:4" ht="63.75">
      <c r="A4794" s="625">
        <v>39361</v>
      </c>
      <c r="B4794" s="626" t="s">
        <v>4213</v>
      </c>
      <c r="C4794" s="625" t="s">
        <v>7061</v>
      </c>
      <c r="D4794" s="627">
        <v>771.9</v>
      </c>
    </row>
    <row r="4795" spans="1:4" ht="63.75">
      <c r="A4795" s="625">
        <v>39362</v>
      </c>
      <c r="B4795" s="626" t="s">
        <v>4214</v>
      </c>
      <c r="C4795" s="625" t="s">
        <v>7061</v>
      </c>
      <c r="D4795" s="628">
        <v>2375.34</v>
      </c>
    </row>
    <row r="4796" spans="1:4" ht="63.75">
      <c r="A4796" s="625">
        <v>39363</v>
      </c>
      <c r="B4796" s="626" t="s">
        <v>4215</v>
      </c>
      <c r="C4796" s="625" t="s">
        <v>7061</v>
      </c>
      <c r="D4796" s="628">
        <v>3001.84</v>
      </c>
    </row>
    <row r="4797" spans="1:4" ht="63.75">
      <c r="A4797" s="625">
        <v>39364</v>
      </c>
      <c r="B4797" s="626" t="s">
        <v>4216</v>
      </c>
      <c r="C4797" s="625" t="s">
        <v>7061</v>
      </c>
      <c r="D4797" s="628">
        <v>6861.36</v>
      </c>
    </row>
    <row r="4798" spans="1:4" ht="38.25">
      <c r="A4798" s="625">
        <v>39365</v>
      </c>
      <c r="B4798" s="626" t="s">
        <v>4217</v>
      </c>
      <c r="C4798" s="625" t="s">
        <v>7061</v>
      </c>
      <c r="D4798" s="627">
        <v>736.94</v>
      </c>
    </row>
    <row r="4799" spans="1:4" ht="38.25">
      <c r="A4799" s="625">
        <v>39366</v>
      </c>
      <c r="B4799" s="626" t="s">
        <v>4218</v>
      </c>
      <c r="C4799" s="625" t="s">
        <v>7061</v>
      </c>
      <c r="D4799" s="628">
        <v>1886.87</v>
      </c>
    </row>
    <row r="4800" spans="1:4" ht="38.25">
      <c r="A4800" s="625">
        <v>39367</v>
      </c>
      <c r="B4800" s="626" t="s">
        <v>4219</v>
      </c>
      <c r="C4800" s="625" t="s">
        <v>7061</v>
      </c>
      <c r="D4800" s="628">
        <v>2579.0100000000002</v>
      </c>
    </row>
    <row r="4801" spans="1:4" ht="38.25">
      <c r="A4801" s="625">
        <v>39374</v>
      </c>
      <c r="B4801" s="626" t="s">
        <v>7547</v>
      </c>
      <c r="C4801" s="625" t="s">
        <v>7061</v>
      </c>
      <c r="D4801" s="627">
        <v>86.12</v>
      </c>
    </row>
    <row r="4802" spans="1:4" ht="25.5">
      <c r="A4802" s="625">
        <v>39376</v>
      </c>
      <c r="B4802" s="626" t="s">
        <v>4220</v>
      </c>
      <c r="C4802" s="625" t="s">
        <v>7061</v>
      </c>
      <c r="D4802" s="627">
        <v>25.8</v>
      </c>
    </row>
    <row r="4803" spans="1:4" ht="25.5">
      <c r="A4803" s="625">
        <v>39377</v>
      </c>
      <c r="B4803" s="626" t="s">
        <v>4221</v>
      </c>
      <c r="C4803" s="625" t="s">
        <v>7061</v>
      </c>
      <c r="D4803" s="627">
        <v>105.03</v>
      </c>
    </row>
    <row r="4804" spans="1:4" ht="51">
      <c r="A4804" s="625">
        <v>39378</v>
      </c>
      <c r="B4804" s="626" t="s">
        <v>6293</v>
      </c>
      <c r="C4804" s="625" t="s">
        <v>7061</v>
      </c>
      <c r="D4804" s="627">
        <v>25.94</v>
      </c>
    </row>
    <row r="4805" spans="1:4">
      <c r="A4805" s="625">
        <v>39380</v>
      </c>
      <c r="B4805" s="626" t="s">
        <v>6294</v>
      </c>
      <c r="C4805" s="625" t="s">
        <v>7061</v>
      </c>
      <c r="D4805" s="627">
        <v>6.9</v>
      </c>
    </row>
    <row r="4806" spans="1:4" ht="25.5">
      <c r="A4806" s="625">
        <v>39381</v>
      </c>
      <c r="B4806" s="626" t="s">
        <v>4222</v>
      </c>
      <c r="C4806" s="625" t="s">
        <v>7061</v>
      </c>
      <c r="D4806" s="627">
        <v>7.29</v>
      </c>
    </row>
    <row r="4807" spans="1:4" ht="25.5">
      <c r="A4807" s="625">
        <v>39385</v>
      </c>
      <c r="B4807" s="626" t="s">
        <v>6295</v>
      </c>
      <c r="C4807" s="625" t="s">
        <v>7061</v>
      </c>
      <c r="D4807" s="627">
        <v>54.96</v>
      </c>
    </row>
    <row r="4808" spans="1:4" ht="25.5">
      <c r="A4808" s="625">
        <v>39386</v>
      </c>
      <c r="B4808" s="626" t="s">
        <v>4223</v>
      </c>
      <c r="C4808" s="625" t="s">
        <v>7061</v>
      </c>
      <c r="D4808" s="627">
        <v>26.86</v>
      </c>
    </row>
    <row r="4809" spans="1:4" ht="25.5">
      <c r="A4809" s="625">
        <v>39387</v>
      </c>
      <c r="B4809" s="626" t="s">
        <v>4224</v>
      </c>
      <c r="C4809" s="625" t="s">
        <v>7061</v>
      </c>
      <c r="D4809" s="627">
        <v>40.61</v>
      </c>
    </row>
    <row r="4810" spans="1:4" ht="25.5">
      <c r="A4810" s="625">
        <v>39388</v>
      </c>
      <c r="B4810" s="626" t="s">
        <v>4225</v>
      </c>
      <c r="C4810" s="625" t="s">
        <v>7061</v>
      </c>
      <c r="D4810" s="627">
        <v>24.08</v>
      </c>
    </row>
    <row r="4811" spans="1:4" ht="25.5">
      <c r="A4811" s="625">
        <v>39389</v>
      </c>
      <c r="B4811" s="626" t="s">
        <v>6296</v>
      </c>
      <c r="C4811" s="625" t="s">
        <v>7061</v>
      </c>
      <c r="D4811" s="627">
        <v>45.59</v>
      </c>
    </row>
    <row r="4812" spans="1:4" ht="25.5">
      <c r="A4812" s="625">
        <v>39390</v>
      </c>
      <c r="B4812" s="626" t="s">
        <v>6297</v>
      </c>
      <c r="C4812" s="625" t="s">
        <v>7061</v>
      </c>
      <c r="D4812" s="627">
        <v>88.3</v>
      </c>
    </row>
    <row r="4813" spans="1:4" ht="25.5">
      <c r="A4813" s="625">
        <v>39391</v>
      </c>
      <c r="B4813" s="626" t="s">
        <v>6298</v>
      </c>
      <c r="C4813" s="625" t="s">
        <v>7061</v>
      </c>
      <c r="D4813" s="627">
        <v>163.41</v>
      </c>
    </row>
    <row r="4814" spans="1:4" ht="51">
      <c r="A4814" s="625">
        <v>39392</v>
      </c>
      <c r="B4814" s="626" t="s">
        <v>6299</v>
      </c>
      <c r="C4814" s="625" t="s">
        <v>7061</v>
      </c>
      <c r="D4814" s="627">
        <v>26.66</v>
      </c>
    </row>
    <row r="4815" spans="1:4" ht="51">
      <c r="A4815" s="625">
        <v>39393</v>
      </c>
      <c r="B4815" s="626" t="s">
        <v>6300</v>
      </c>
      <c r="C4815" s="625" t="s">
        <v>7061</v>
      </c>
      <c r="D4815" s="627">
        <v>16.489999999999998</v>
      </c>
    </row>
    <row r="4816" spans="1:4" ht="51">
      <c r="A4816" s="625">
        <v>39394</v>
      </c>
      <c r="B4816" s="626" t="s">
        <v>6301</v>
      </c>
      <c r="C4816" s="625" t="s">
        <v>7061</v>
      </c>
      <c r="D4816" s="627">
        <v>18.559999999999999</v>
      </c>
    </row>
    <row r="4817" spans="1:4" ht="51">
      <c r="A4817" s="625">
        <v>39395</v>
      </c>
      <c r="B4817" s="626" t="s">
        <v>6302</v>
      </c>
      <c r="C4817" s="625" t="s">
        <v>7061</v>
      </c>
      <c r="D4817" s="627">
        <v>17.260000000000002</v>
      </c>
    </row>
    <row r="4818" spans="1:4" ht="51">
      <c r="A4818" s="625">
        <v>39396</v>
      </c>
      <c r="B4818" s="626" t="s">
        <v>6303</v>
      </c>
      <c r="C4818" s="625" t="s">
        <v>7061</v>
      </c>
      <c r="D4818" s="627">
        <v>23.64</v>
      </c>
    </row>
    <row r="4819" spans="1:4" ht="25.5">
      <c r="A4819" s="625">
        <v>39397</v>
      </c>
      <c r="B4819" s="626" t="s">
        <v>4226</v>
      </c>
      <c r="C4819" s="625" t="s">
        <v>7060</v>
      </c>
      <c r="D4819" s="627">
        <v>13</v>
      </c>
    </row>
    <row r="4820" spans="1:4" ht="25.5">
      <c r="A4820" s="625">
        <v>39398</v>
      </c>
      <c r="B4820" s="626" t="s">
        <v>4227</v>
      </c>
      <c r="C4820" s="625" t="s">
        <v>7061</v>
      </c>
      <c r="D4820" s="627">
        <v>81.72</v>
      </c>
    </row>
    <row r="4821" spans="1:4" ht="25.5">
      <c r="A4821" s="625">
        <v>39399</v>
      </c>
      <c r="B4821" s="626" t="s">
        <v>4228</v>
      </c>
      <c r="C4821" s="625" t="s">
        <v>7061</v>
      </c>
      <c r="D4821" s="627">
        <v>932.72</v>
      </c>
    </row>
    <row r="4822" spans="1:4" ht="25.5">
      <c r="A4822" s="625">
        <v>39400</v>
      </c>
      <c r="B4822" s="626" t="s">
        <v>4229</v>
      </c>
      <c r="C4822" s="625" t="s">
        <v>7061</v>
      </c>
      <c r="D4822" s="628">
        <v>1013.83</v>
      </c>
    </row>
    <row r="4823" spans="1:4" ht="25.5">
      <c r="A4823" s="625">
        <v>39401</v>
      </c>
      <c r="B4823" s="626" t="s">
        <v>4230</v>
      </c>
      <c r="C4823" s="625" t="s">
        <v>7061</v>
      </c>
      <c r="D4823" s="628">
        <v>1137.27</v>
      </c>
    </row>
    <row r="4824" spans="1:4" ht="25.5">
      <c r="A4824" s="625">
        <v>39402</v>
      </c>
      <c r="B4824" s="626" t="s">
        <v>4231</v>
      </c>
      <c r="C4824" s="625" t="s">
        <v>7061</v>
      </c>
      <c r="D4824" s="628">
        <v>1169.28</v>
      </c>
    </row>
    <row r="4825" spans="1:4" ht="25.5">
      <c r="A4825" s="625">
        <v>39403</v>
      </c>
      <c r="B4825" s="626" t="s">
        <v>4232</v>
      </c>
      <c r="C4825" s="625" t="s">
        <v>7061</v>
      </c>
      <c r="D4825" s="628">
        <v>1143.8499999999999</v>
      </c>
    </row>
    <row r="4826" spans="1:4" ht="25.5">
      <c r="A4826" s="625">
        <v>39404</v>
      </c>
      <c r="B4826" s="626" t="s">
        <v>4233</v>
      </c>
      <c r="C4826" s="625" t="s">
        <v>7061</v>
      </c>
      <c r="D4826" s="628">
        <v>1419.36</v>
      </c>
    </row>
    <row r="4827" spans="1:4" ht="38.25">
      <c r="A4827" s="625">
        <v>39412</v>
      </c>
      <c r="B4827" s="626" t="s">
        <v>4234</v>
      </c>
      <c r="C4827" s="625" t="s">
        <v>7066</v>
      </c>
      <c r="D4827" s="627">
        <v>16.3</v>
      </c>
    </row>
    <row r="4828" spans="1:4" ht="38.25">
      <c r="A4828" s="625">
        <v>39413</v>
      </c>
      <c r="B4828" s="626" t="s">
        <v>4235</v>
      </c>
      <c r="C4828" s="625" t="s">
        <v>7066</v>
      </c>
      <c r="D4828" s="627">
        <v>16.149999999999999</v>
      </c>
    </row>
    <row r="4829" spans="1:4" ht="38.25">
      <c r="A4829" s="625">
        <v>39414</v>
      </c>
      <c r="B4829" s="626" t="s">
        <v>4236</v>
      </c>
      <c r="C4829" s="625" t="s">
        <v>7066</v>
      </c>
      <c r="D4829" s="627">
        <v>21.65</v>
      </c>
    </row>
    <row r="4830" spans="1:4" ht="38.25">
      <c r="A4830" s="625">
        <v>39415</v>
      </c>
      <c r="B4830" s="626" t="s">
        <v>4237</v>
      </c>
      <c r="C4830" s="625" t="s">
        <v>7066</v>
      </c>
      <c r="D4830" s="627">
        <v>22.95</v>
      </c>
    </row>
    <row r="4831" spans="1:4" ht="38.25">
      <c r="A4831" s="625">
        <v>39416</v>
      </c>
      <c r="B4831" s="626" t="s">
        <v>4238</v>
      </c>
      <c r="C4831" s="625" t="s">
        <v>7066</v>
      </c>
      <c r="D4831" s="627">
        <v>23.06</v>
      </c>
    </row>
    <row r="4832" spans="1:4" ht="38.25">
      <c r="A4832" s="625">
        <v>39417</v>
      </c>
      <c r="B4832" s="626" t="s">
        <v>4239</v>
      </c>
      <c r="C4832" s="625" t="s">
        <v>7066</v>
      </c>
      <c r="D4832" s="627">
        <v>24.17</v>
      </c>
    </row>
    <row r="4833" spans="1:4" ht="38.25">
      <c r="A4833" s="625">
        <v>39418</v>
      </c>
      <c r="B4833" s="626" t="s">
        <v>4240</v>
      </c>
      <c r="C4833" s="625" t="s">
        <v>7065</v>
      </c>
      <c r="D4833" s="627">
        <v>3.72</v>
      </c>
    </row>
    <row r="4834" spans="1:4" ht="38.25">
      <c r="A4834" s="625">
        <v>39419</v>
      </c>
      <c r="B4834" s="626" t="s">
        <v>4241</v>
      </c>
      <c r="C4834" s="625" t="s">
        <v>7065</v>
      </c>
      <c r="D4834" s="627">
        <v>4.54</v>
      </c>
    </row>
    <row r="4835" spans="1:4" ht="38.25">
      <c r="A4835" s="625">
        <v>39420</v>
      </c>
      <c r="B4835" s="626" t="s">
        <v>4242</v>
      </c>
      <c r="C4835" s="625" t="s">
        <v>7065</v>
      </c>
      <c r="D4835" s="627">
        <v>5.01</v>
      </c>
    </row>
    <row r="4836" spans="1:4" ht="38.25">
      <c r="A4836" s="625">
        <v>39421</v>
      </c>
      <c r="B4836" s="626" t="s">
        <v>4243</v>
      </c>
      <c r="C4836" s="625" t="s">
        <v>7065</v>
      </c>
      <c r="D4836" s="627">
        <v>4.41</v>
      </c>
    </row>
    <row r="4837" spans="1:4" ht="38.25">
      <c r="A4837" s="625">
        <v>39422</v>
      </c>
      <c r="B4837" s="626" t="s">
        <v>4244</v>
      </c>
      <c r="C4837" s="625" t="s">
        <v>7065</v>
      </c>
      <c r="D4837" s="627">
        <v>5.15</v>
      </c>
    </row>
    <row r="4838" spans="1:4" ht="38.25">
      <c r="A4838" s="625">
        <v>39423</v>
      </c>
      <c r="B4838" s="626" t="s">
        <v>4245</v>
      </c>
      <c r="C4838" s="625" t="s">
        <v>7065</v>
      </c>
      <c r="D4838" s="627">
        <v>5.98</v>
      </c>
    </row>
    <row r="4839" spans="1:4" ht="25.5">
      <c r="A4839" s="625">
        <v>39424</v>
      </c>
      <c r="B4839" s="626" t="s">
        <v>4246</v>
      </c>
      <c r="C4839" s="625" t="s">
        <v>7065</v>
      </c>
      <c r="D4839" s="627">
        <v>1.98</v>
      </c>
    </row>
    <row r="4840" spans="1:4" ht="38.25">
      <c r="A4840" s="625">
        <v>39425</v>
      </c>
      <c r="B4840" s="626" t="s">
        <v>4247</v>
      </c>
      <c r="C4840" s="625" t="s">
        <v>7065</v>
      </c>
      <c r="D4840" s="627">
        <v>1.96</v>
      </c>
    </row>
    <row r="4841" spans="1:4" ht="51">
      <c r="A4841" s="625">
        <v>39426</v>
      </c>
      <c r="B4841" s="626" t="s">
        <v>6304</v>
      </c>
      <c r="C4841" s="625" t="s">
        <v>7065</v>
      </c>
      <c r="D4841" s="627">
        <v>13.44</v>
      </c>
    </row>
    <row r="4842" spans="1:4" ht="38.25">
      <c r="A4842" s="625">
        <v>39427</v>
      </c>
      <c r="B4842" s="626" t="s">
        <v>4248</v>
      </c>
      <c r="C4842" s="625" t="s">
        <v>7065</v>
      </c>
      <c r="D4842" s="627">
        <v>3.34</v>
      </c>
    </row>
    <row r="4843" spans="1:4" ht="51">
      <c r="A4843" s="625">
        <v>39428</v>
      </c>
      <c r="B4843" s="626" t="s">
        <v>4249</v>
      </c>
      <c r="C4843" s="625" t="s">
        <v>7065</v>
      </c>
      <c r="D4843" s="627">
        <v>3.24</v>
      </c>
    </row>
    <row r="4844" spans="1:4" ht="51">
      <c r="A4844" s="625">
        <v>39429</v>
      </c>
      <c r="B4844" s="626" t="s">
        <v>4250</v>
      </c>
      <c r="C4844" s="625" t="s">
        <v>7065</v>
      </c>
      <c r="D4844" s="627">
        <v>4.24</v>
      </c>
    </row>
    <row r="4845" spans="1:4" ht="51">
      <c r="A4845" s="625">
        <v>39430</v>
      </c>
      <c r="B4845" s="626" t="s">
        <v>4251</v>
      </c>
      <c r="C4845" s="625" t="s">
        <v>7061</v>
      </c>
      <c r="D4845" s="627">
        <v>1.25</v>
      </c>
    </row>
    <row r="4846" spans="1:4" ht="38.25">
      <c r="A4846" s="625">
        <v>39431</v>
      </c>
      <c r="B4846" s="626" t="s">
        <v>4252</v>
      </c>
      <c r="C4846" s="625" t="s">
        <v>7065</v>
      </c>
      <c r="D4846" s="627">
        <v>0.18</v>
      </c>
    </row>
    <row r="4847" spans="1:4" ht="38.25">
      <c r="A4847" s="625">
        <v>39432</v>
      </c>
      <c r="B4847" s="626" t="s">
        <v>4253</v>
      </c>
      <c r="C4847" s="625" t="s">
        <v>7065</v>
      </c>
      <c r="D4847" s="627">
        <v>2.39</v>
      </c>
    </row>
    <row r="4848" spans="1:4" ht="38.25">
      <c r="A4848" s="625">
        <v>39433</v>
      </c>
      <c r="B4848" s="626" t="s">
        <v>4254</v>
      </c>
      <c r="C4848" s="625" t="s">
        <v>7058</v>
      </c>
      <c r="D4848" s="627">
        <v>2.2999999999999998</v>
      </c>
    </row>
    <row r="4849" spans="1:4" ht="51">
      <c r="A4849" s="625">
        <v>39434</v>
      </c>
      <c r="B4849" s="626" t="s">
        <v>4255</v>
      </c>
      <c r="C4849" s="625" t="s">
        <v>7058</v>
      </c>
      <c r="D4849" s="627">
        <v>3.21</v>
      </c>
    </row>
    <row r="4850" spans="1:4" ht="38.25">
      <c r="A4850" s="625">
        <v>39435</v>
      </c>
      <c r="B4850" s="626" t="s">
        <v>4256</v>
      </c>
      <c r="C4850" s="625" t="s">
        <v>7061</v>
      </c>
      <c r="D4850" s="627">
        <v>0.04</v>
      </c>
    </row>
    <row r="4851" spans="1:4" ht="38.25">
      <c r="A4851" s="625">
        <v>39436</v>
      </c>
      <c r="B4851" s="626" t="s">
        <v>4257</v>
      </c>
      <c r="C4851" s="625" t="s">
        <v>7061</v>
      </c>
      <c r="D4851" s="627">
        <v>7.0000000000000007E-2</v>
      </c>
    </row>
    <row r="4852" spans="1:4" ht="38.25">
      <c r="A4852" s="625">
        <v>39437</v>
      </c>
      <c r="B4852" s="626" t="s">
        <v>4258</v>
      </c>
      <c r="C4852" s="625" t="s">
        <v>7061</v>
      </c>
      <c r="D4852" s="627">
        <v>0.1</v>
      </c>
    </row>
    <row r="4853" spans="1:4" ht="51">
      <c r="A4853" s="625">
        <v>39438</v>
      </c>
      <c r="B4853" s="626" t="s">
        <v>4259</v>
      </c>
      <c r="C4853" s="625" t="s">
        <v>7061</v>
      </c>
      <c r="D4853" s="627">
        <v>0.11</v>
      </c>
    </row>
    <row r="4854" spans="1:4" ht="38.25">
      <c r="A4854" s="625">
        <v>39439</v>
      </c>
      <c r="B4854" s="626" t="s">
        <v>4260</v>
      </c>
      <c r="C4854" s="625" t="s">
        <v>7061</v>
      </c>
      <c r="D4854" s="627">
        <v>0.06</v>
      </c>
    </row>
    <row r="4855" spans="1:4" ht="38.25">
      <c r="A4855" s="625">
        <v>39440</v>
      </c>
      <c r="B4855" s="626" t="s">
        <v>4261</v>
      </c>
      <c r="C4855" s="625" t="s">
        <v>7061</v>
      </c>
      <c r="D4855" s="627">
        <v>0.08</v>
      </c>
    </row>
    <row r="4856" spans="1:4" ht="38.25">
      <c r="A4856" s="625">
        <v>39441</v>
      </c>
      <c r="B4856" s="626" t="s">
        <v>4262</v>
      </c>
      <c r="C4856" s="625" t="s">
        <v>7061</v>
      </c>
      <c r="D4856" s="627">
        <v>0.11</v>
      </c>
    </row>
    <row r="4857" spans="1:4" ht="38.25">
      <c r="A4857" s="625">
        <v>39442</v>
      </c>
      <c r="B4857" s="626" t="s">
        <v>4263</v>
      </c>
      <c r="C4857" s="625" t="s">
        <v>7061</v>
      </c>
      <c r="D4857" s="627">
        <v>0.08</v>
      </c>
    </row>
    <row r="4858" spans="1:4" ht="38.25">
      <c r="A4858" s="625">
        <v>39443</v>
      </c>
      <c r="B4858" s="626" t="s">
        <v>4264</v>
      </c>
      <c r="C4858" s="625" t="s">
        <v>7061</v>
      </c>
      <c r="D4858" s="627">
        <v>0.1</v>
      </c>
    </row>
    <row r="4859" spans="1:4" ht="25.5">
      <c r="A4859" s="625">
        <v>39445</v>
      </c>
      <c r="B4859" s="626" t="s">
        <v>4265</v>
      </c>
      <c r="C4859" s="625" t="s">
        <v>7061</v>
      </c>
      <c r="D4859" s="627">
        <v>97.72</v>
      </c>
    </row>
    <row r="4860" spans="1:4" ht="25.5">
      <c r="A4860" s="625">
        <v>39446</v>
      </c>
      <c r="B4860" s="626" t="s">
        <v>4266</v>
      </c>
      <c r="C4860" s="625" t="s">
        <v>7061</v>
      </c>
      <c r="D4860" s="627">
        <v>99.46</v>
      </c>
    </row>
    <row r="4861" spans="1:4" ht="25.5">
      <c r="A4861" s="625">
        <v>39447</v>
      </c>
      <c r="B4861" s="626" t="s">
        <v>4267</v>
      </c>
      <c r="C4861" s="625" t="s">
        <v>7061</v>
      </c>
      <c r="D4861" s="627">
        <v>106.36</v>
      </c>
    </row>
    <row r="4862" spans="1:4" ht="25.5">
      <c r="A4862" s="625">
        <v>39448</v>
      </c>
      <c r="B4862" s="626" t="s">
        <v>4268</v>
      </c>
      <c r="C4862" s="625" t="s">
        <v>7061</v>
      </c>
      <c r="D4862" s="627">
        <v>181.37</v>
      </c>
    </row>
    <row r="4863" spans="1:4" ht="25.5">
      <c r="A4863" s="625">
        <v>39449</v>
      </c>
      <c r="B4863" s="626" t="s">
        <v>4269</v>
      </c>
      <c r="C4863" s="625" t="s">
        <v>7061</v>
      </c>
      <c r="D4863" s="627">
        <v>225.01</v>
      </c>
    </row>
    <row r="4864" spans="1:4" ht="25.5">
      <c r="A4864" s="625">
        <v>39450</v>
      </c>
      <c r="B4864" s="626" t="s">
        <v>4270</v>
      </c>
      <c r="C4864" s="625" t="s">
        <v>7061</v>
      </c>
      <c r="D4864" s="627">
        <v>110.65</v>
      </c>
    </row>
    <row r="4865" spans="1:4" ht="25.5">
      <c r="A4865" s="625">
        <v>39451</v>
      </c>
      <c r="B4865" s="626" t="s">
        <v>4271</v>
      </c>
      <c r="C4865" s="625" t="s">
        <v>7061</v>
      </c>
      <c r="D4865" s="627">
        <v>120.69</v>
      </c>
    </row>
    <row r="4866" spans="1:4" ht="25.5">
      <c r="A4866" s="625">
        <v>39452</v>
      </c>
      <c r="B4866" s="626" t="s">
        <v>4272</v>
      </c>
      <c r="C4866" s="625" t="s">
        <v>7061</v>
      </c>
      <c r="D4866" s="627">
        <v>121.41</v>
      </c>
    </row>
    <row r="4867" spans="1:4" ht="25.5">
      <c r="A4867" s="625">
        <v>39455</v>
      </c>
      <c r="B4867" s="626" t="s">
        <v>4273</v>
      </c>
      <c r="C4867" s="625" t="s">
        <v>7061</v>
      </c>
      <c r="D4867" s="627">
        <v>111.34</v>
      </c>
    </row>
    <row r="4868" spans="1:4" ht="25.5">
      <c r="A4868" s="625">
        <v>39456</v>
      </c>
      <c r="B4868" s="626" t="s">
        <v>4274</v>
      </c>
      <c r="C4868" s="625" t="s">
        <v>7061</v>
      </c>
      <c r="D4868" s="627">
        <v>111.42</v>
      </c>
    </row>
    <row r="4869" spans="1:4" ht="25.5">
      <c r="A4869" s="625">
        <v>39457</v>
      </c>
      <c r="B4869" s="626" t="s">
        <v>4275</v>
      </c>
      <c r="C4869" s="625" t="s">
        <v>7061</v>
      </c>
      <c r="D4869" s="627">
        <v>121.47</v>
      </c>
    </row>
    <row r="4870" spans="1:4" ht="25.5">
      <c r="A4870" s="625">
        <v>39458</v>
      </c>
      <c r="B4870" s="626" t="s">
        <v>4276</v>
      </c>
      <c r="C4870" s="625" t="s">
        <v>7061</v>
      </c>
      <c r="D4870" s="627">
        <v>226.67</v>
      </c>
    </row>
    <row r="4871" spans="1:4" ht="25.5">
      <c r="A4871" s="625">
        <v>39459</v>
      </c>
      <c r="B4871" s="626" t="s">
        <v>4277</v>
      </c>
      <c r="C4871" s="625" t="s">
        <v>7061</v>
      </c>
      <c r="D4871" s="627">
        <v>194.63</v>
      </c>
    </row>
    <row r="4872" spans="1:4" ht="25.5">
      <c r="A4872" s="625">
        <v>39460</v>
      </c>
      <c r="B4872" s="626" t="s">
        <v>4278</v>
      </c>
      <c r="C4872" s="625" t="s">
        <v>7061</v>
      </c>
      <c r="D4872" s="627">
        <v>138.25</v>
      </c>
    </row>
    <row r="4873" spans="1:4" ht="25.5">
      <c r="A4873" s="625">
        <v>39461</v>
      </c>
      <c r="B4873" s="626" t="s">
        <v>4279</v>
      </c>
      <c r="C4873" s="625" t="s">
        <v>7061</v>
      </c>
      <c r="D4873" s="627">
        <v>161.99</v>
      </c>
    </row>
    <row r="4874" spans="1:4" ht="25.5">
      <c r="A4874" s="625">
        <v>39462</v>
      </c>
      <c r="B4874" s="626" t="s">
        <v>4280</v>
      </c>
      <c r="C4874" s="625" t="s">
        <v>7061</v>
      </c>
      <c r="D4874" s="627">
        <v>156.12</v>
      </c>
    </row>
    <row r="4875" spans="1:4" ht="25.5">
      <c r="A4875" s="625">
        <v>39463</v>
      </c>
      <c r="B4875" s="626" t="s">
        <v>4281</v>
      </c>
      <c r="C4875" s="625" t="s">
        <v>7061</v>
      </c>
      <c r="D4875" s="627">
        <v>361.68</v>
      </c>
    </row>
    <row r="4876" spans="1:4" ht="25.5">
      <c r="A4876" s="625">
        <v>39464</v>
      </c>
      <c r="B4876" s="626" t="s">
        <v>4282</v>
      </c>
      <c r="C4876" s="625" t="s">
        <v>7061</v>
      </c>
      <c r="D4876" s="627">
        <v>364.51</v>
      </c>
    </row>
    <row r="4877" spans="1:4" ht="38.25">
      <c r="A4877" s="625">
        <v>39465</v>
      </c>
      <c r="B4877" s="626" t="s">
        <v>4283</v>
      </c>
      <c r="C4877" s="625" t="s">
        <v>7061</v>
      </c>
      <c r="D4877" s="627">
        <v>47.49</v>
      </c>
    </row>
    <row r="4878" spans="1:4" ht="38.25">
      <c r="A4878" s="625">
        <v>39466</v>
      </c>
      <c r="B4878" s="626" t="s">
        <v>4284</v>
      </c>
      <c r="C4878" s="625" t="s">
        <v>7061</v>
      </c>
      <c r="D4878" s="627">
        <v>53.43</v>
      </c>
    </row>
    <row r="4879" spans="1:4" ht="38.25">
      <c r="A4879" s="625">
        <v>39467</v>
      </c>
      <c r="B4879" s="626" t="s">
        <v>4285</v>
      </c>
      <c r="C4879" s="625" t="s">
        <v>7061</v>
      </c>
      <c r="D4879" s="627">
        <v>68.34</v>
      </c>
    </row>
    <row r="4880" spans="1:4" ht="38.25">
      <c r="A4880" s="625">
        <v>39468</v>
      </c>
      <c r="B4880" s="626" t="s">
        <v>4286</v>
      </c>
      <c r="C4880" s="625" t="s">
        <v>7061</v>
      </c>
      <c r="D4880" s="627">
        <v>121.47</v>
      </c>
    </row>
    <row r="4881" spans="1:4" ht="38.25">
      <c r="A4881" s="625">
        <v>39469</v>
      </c>
      <c r="B4881" s="626" t="s">
        <v>4287</v>
      </c>
      <c r="C4881" s="625" t="s">
        <v>7061</v>
      </c>
      <c r="D4881" s="627">
        <v>49.48</v>
      </c>
    </row>
    <row r="4882" spans="1:4" ht="38.25">
      <c r="A4882" s="625">
        <v>39470</v>
      </c>
      <c r="B4882" s="626" t="s">
        <v>4288</v>
      </c>
      <c r="C4882" s="625" t="s">
        <v>7061</v>
      </c>
      <c r="D4882" s="627">
        <v>60.8</v>
      </c>
    </row>
    <row r="4883" spans="1:4" ht="38.25">
      <c r="A4883" s="625">
        <v>39471</v>
      </c>
      <c r="B4883" s="626" t="s">
        <v>4289</v>
      </c>
      <c r="C4883" s="625" t="s">
        <v>7061</v>
      </c>
      <c r="D4883" s="627">
        <v>73.06</v>
      </c>
    </row>
    <row r="4884" spans="1:4" ht="38.25">
      <c r="A4884" s="625">
        <v>39472</v>
      </c>
      <c r="B4884" s="626" t="s">
        <v>4290</v>
      </c>
      <c r="C4884" s="625" t="s">
        <v>7061</v>
      </c>
      <c r="D4884" s="627">
        <v>126.95</v>
      </c>
    </row>
    <row r="4885" spans="1:4" ht="38.25">
      <c r="A4885" s="625">
        <v>39473</v>
      </c>
      <c r="B4885" s="626" t="s">
        <v>4291</v>
      </c>
      <c r="C4885" s="625" t="s">
        <v>7061</v>
      </c>
      <c r="D4885" s="627">
        <v>82.01</v>
      </c>
    </row>
    <row r="4886" spans="1:4" ht="38.25">
      <c r="A4886" s="625">
        <v>39474</v>
      </c>
      <c r="B4886" s="626" t="s">
        <v>4292</v>
      </c>
      <c r="C4886" s="625" t="s">
        <v>7061</v>
      </c>
      <c r="D4886" s="627">
        <v>87.42</v>
      </c>
    </row>
    <row r="4887" spans="1:4" ht="38.25">
      <c r="A4887" s="625">
        <v>39475</v>
      </c>
      <c r="B4887" s="626" t="s">
        <v>4293</v>
      </c>
      <c r="C4887" s="625" t="s">
        <v>7061</v>
      </c>
      <c r="D4887" s="627">
        <v>99.19</v>
      </c>
    </row>
    <row r="4888" spans="1:4" ht="38.25">
      <c r="A4888" s="625">
        <v>39476</v>
      </c>
      <c r="B4888" s="626" t="s">
        <v>4294</v>
      </c>
      <c r="C4888" s="625" t="s">
        <v>7061</v>
      </c>
      <c r="D4888" s="627">
        <v>186.73</v>
      </c>
    </row>
    <row r="4889" spans="1:4" ht="38.25">
      <c r="A4889" s="625">
        <v>39477</v>
      </c>
      <c r="B4889" s="626" t="s">
        <v>6945</v>
      </c>
      <c r="C4889" s="625" t="s">
        <v>7061</v>
      </c>
      <c r="D4889" s="627">
        <v>91.49</v>
      </c>
    </row>
    <row r="4890" spans="1:4" ht="38.25">
      <c r="A4890" s="625">
        <v>39478</v>
      </c>
      <c r="B4890" s="626" t="s">
        <v>4295</v>
      </c>
      <c r="C4890" s="625" t="s">
        <v>7061</v>
      </c>
      <c r="D4890" s="627">
        <v>94.32</v>
      </c>
    </row>
    <row r="4891" spans="1:4" ht="38.25">
      <c r="A4891" s="625">
        <v>39479</v>
      </c>
      <c r="B4891" s="626" t="s">
        <v>4296</v>
      </c>
      <c r="C4891" s="625" t="s">
        <v>7061</v>
      </c>
      <c r="D4891" s="627">
        <v>111.13</v>
      </c>
    </row>
    <row r="4892" spans="1:4" ht="38.25">
      <c r="A4892" s="625">
        <v>39480</v>
      </c>
      <c r="B4892" s="626" t="s">
        <v>4297</v>
      </c>
      <c r="C4892" s="625" t="s">
        <v>7061</v>
      </c>
      <c r="D4892" s="627">
        <v>229.31</v>
      </c>
    </row>
    <row r="4893" spans="1:4" ht="51">
      <c r="A4893" s="625">
        <v>39481</v>
      </c>
      <c r="B4893" s="626" t="s">
        <v>6401</v>
      </c>
      <c r="C4893" s="625" t="s">
        <v>7061</v>
      </c>
      <c r="D4893" s="627">
        <v>1.1599999999999999</v>
      </c>
    </row>
    <row r="4894" spans="1:4" ht="76.5">
      <c r="A4894" s="625">
        <v>39482</v>
      </c>
      <c r="B4894" s="626" t="s">
        <v>4298</v>
      </c>
      <c r="C4894" s="625" t="s">
        <v>7061</v>
      </c>
      <c r="D4894" s="627">
        <v>411.11</v>
      </c>
    </row>
    <row r="4895" spans="1:4" ht="76.5">
      <c r="A4895" s="625">
        <v>39483</v>
      </c>
      <c r="B4895" s="626" t="s">
        <v>4299</v>
      </c>
      <c r="C4895" s="625" t="s">
        <v>7061</v>
      </c>
      <c r="D4895" s="627">
        <v>392.1</v>
      </c>
    </row>
    <row r="4896" spans="1:4" ht="76.5">
      <c r="A4896" s="625">
        <v>39484</v>
      </c>
      <c r="B4896" s="626" t="s">
        <v>4300</v>
      </c>
      <c r="C4896" s="625" t="s">
        <v>7061</v>
      </c>
      <c r="D4896" s="627">
        <v>395.84</v>
      </c>
    </row>
    <row r="4897" spans="1:4" ht="76.5">
      <c r="A4897" s="625">
        <v>39485</v>
      </c>
      <c r="B4897" s="626" t="s">
        <v>4301</v>
      </c>
      <c r="C4897" s="625" t="s">
        <v>7061</v>
      </c>
      <c r="D4897" s="627">
        <v>414.54</v>
      </c>
    </row>
    <row r="4898" spans="1:4" ht="76.5">
      <c r="A4898" s="625">
        <v>39486</v>
      </c>
      <c r="B4898" s="626" t="s">
        <v>6402</v>
      </c>
      <c r="C4898" s="625" t="s">
        <v>7061</v>
      </c>
      <c r="D4898" s="627">
        <v>362.2</v>
      </c>
    </row>
    <row r="4899" spans="1:4" ht="76.5">
      <c r="A4899" s="625">
        <v>39487</v>
      </c>
      <c r="B4899" s="626" t="s">
        <v>6946</v>
      </c>
      <c r="C4899" s="625" t="s">
        <v>7061</v>
      </c>
      <c r="D4899" s="627">
        <v>365.94</v>
      </c>
    </row>
    <row r="4900" spans="1:4" ht="76.5">
      <c r="A4900" s="625">
        <v>39488</v>
      </c>
      <c r="B4900" s="626" t="s">
        <v>4302</v>
      </c>
      <c r="C4900" s="625" t="s">
        <v>7061</v>
      </c>
      <c r="D4900" s="627">
        <v>369.67</v>
      </c>
    </row>
    <row r="4901" spans="1:4" ht="76.5">
      <c r="A4901" s="625">
        <v>39489</v>
      </c>
      <c r="B4901" s="626" t="s">
        <v>4303</v>
      </c>
      <c r="C4901" s="625" t="s">
        <v>7061</v>
      </c>
      <c r="D4901" s="627">
        <v>388.38</v>
      </c>
    </row>
    <row r="4902" spans="1:4" ht="76.5">
      <c r="A4902" s="625">
        <v>39490</v>
      </c>
      <c r="B4902" s="626" t="s">
        <v>4304</v>
      </c>
      <c r="C4902" s="625" t="s">
        <v>7061</v>
      </c>
      <c r="D4902" s="627">
        <v>449.08</v>
      </c>
    </row>
    <row r="4903" spans="1:4" ht="76.5">
      <c r="A4903" s="625">
        <v>39491</v>
      </c>
      <c r="B4903" s="626" t="s">
        <v>4305</v>
      </c>
      <c r="C4903" s="625" t="s">
        <v>7061</v>
      </c>
      <c r="D4903" s="627">
        <v>463.43</v>
      </c>
    </row>
    <row r="4904" spans="1:4" ht="76.5">
      <c r="A4904" s="625">
        <v>39492</v>
      </c>
      <c r="B4904" s="626" t="s">
        <v>4306</v>
      </c>
      <c r="C4904" s="625" t="s">
        <v>7061</v>
      </c>
      <c r="D4904" s="627">
        <v>466.27</v>
      </c>
    </row>
    <row r="4905" spans="1:4" ht="76.5">
      <c r="A4905" s="625">
        <v>39493</v>
      </c>
      <c r="B4905" s="626" t="s">
        <v>4307</v>
      </c>
      <c r="C4905" s="625" t="s">
        <v>7061</v>
      </c>
      <c r="D4905" s="627">
        <v>493.33</v>
      </c>
    </row>
    <row r="4906" spans="1:4" ht="76.5">
      <c r="A4906" s="625">
        <v>39494</v>
      </c>
      <c r="B4906" s="626" t="s">
        <v>4308</v>
      </c>
      <c r="C4906" s="625" t="s">
        <v>7061</v>
      </c>
      <c r="D4906" s="627">
        <v>396.16</v>
      </c>
    </row>
    <row r="4907" spans="1:4" ht="76.5">
      <c r="A4907" s="625">
        <v>39495</v>
      </c>
      <c r="B4907" s="626" t="s">
        <v>4309</v>
      </c>
      <c r="C4907" s="625" t="s">
        <v>7061</v>
      </c>
      <c r="D4907" s="627">
        <v>411.11</v>
      </c>
    </row>
    <row r="4908" spans="1:4" ht="76.5">
      <c r="A4908" s="625">
        <v>39496</v>
      </c>
      <c r="B4908" s="626" t="s">
        <v>4310</v>
      </c>
      <c r="C4908" s="625" t="s">
        <v>7061</v>
      </c>
      <c r="D4908" s="627">
        <v>425.91</v>
      </c>
    </row>
    <row r="4909" spans="1:4" ht="76.5">
      <c r="A4909" s="625">
        <v>39497</v>
      </c>
      <c r="B4909" s="626" t="s">
        <v>6305</v>
      </c>
      <c r="C4909" s="625" t="s">
        <v>7061</v>
      </c>
      <c r="D4909" s="627">
        <v>440.86</v>
      </c>
    </row>
    <row r="4910" spans="1:4" ht="76.5">
      <c r="A4910" s="625">
        <v>39498</v>
      </c>
      <c r="B4910" s="626" t="s">
        <v>4311</v>
      </c>
      <c r="C4910" s="625" t="s">
        <v>7061</v>
      </c>
      <c r="D4910" s="627">
        <v>550.36</v>
      </c>
    </row>
    <row r="4911" spans="1:4" ht="76.5">
      <c r="A4911" s="625">
        <v>39499</v>
      </c>
      <c r="B4911" s="626" t="s">
        <v>4312</v>
      </c>
      <c r="C4911" s="625" t="s">
        <v>7061</v>
      </c>
      <c r="D4911" s="627">
        <v>597.04</v>
      </c>
    </row>
    <row r="4912" spans="1:4" ht="63.75">
      <c r="A4912" s="625">
        <v>39500</v>
      </c>
      <c r="B4912" s="626" t="s">
        <v>4313</v>
      </c>
      <c r="C4912" s="625" t="s">
        <v>7061</v>
      </c>
      <c r="D4912" s="627">
        <v>494.94</v>
      </c>
    </row>
    <row r="4913" spans="1:4" ht="63.75">
      <c r="A4913" s="625">
        <v>39501</v>
      </c>
      <c r="B4913" s="626" t="s">
        <v>4314</v>
      </c>
      <c r="C4913" s="625" t="s">
        <v>7061</v>
      </c>
      <c r="D4913" s="627">
        <v>507.83</v>
      </c>
    </row>
    <row r="4914" spans="1:4" ht="51">
      <c r="A4914" s="625">
        <v>39502</v>
      </c>
      <c r="B4914" s="626" t="s">
        <v>4315</v>
      </c>
      <c r="C4914" s="625" t="s">
        <v>7061</v>
      </c>
      <c r="D4914" s="627">
        <v>328.88</v>
      </c>
    </row>
    <row r="4915" spans="1:4" ht="51">
      <c r="A4915" s="625">
        <v>39503</v>
      </c>
      <c r="B4915" s="626" t="s">
        <v>4316</v>
      </c>
      <c r="C4915" s="625" t="s">
        <v>7061</v>
      </c>
      <c r="D4915" s="627">
        <v>357.29</v>
      </c>
    </row>
    <row r="4916" spans="1:4" ht="51">
      <c r="A4916" s="625">
        <v>39504</v>
      </c>
      <c r="B4916" s="626" t="s">
        <v>4317</v>
      </c>
      <c r="C4916" s="625" t="s">
        <v>7061</v>
      </c>
      <c r="D4916" s="627">
        <v>233.21</v>
      </c>
    </row>
    <row r="4917" spans="1:4" ht="51">
      <c r="A4917" s="625">
        <v>39505</v>
      </c>
      <c r="B4917" s="626" t="s">
        <v>4318</v>
      </c>
      <c r="C4917" s="625" t="s">
        <v>7061</v>
      </c>
      <c r="D4917" s="627">
        <v>254.14</v>
      </c>
    </row>
    <row r="4918" spans="1:4" ht="51">
      <c r="A4918" s="625">
        <v>39507</v>
      </c>
      <c r="B4918" s="626" t="s">
        <v>4319</v>
      </c>
      <c r="C4918" s="625" t="s">
        <v>7066</v>
      </c>
      <c r="D4918" s="627">
        <v>12.88</v>
      </c>
    </row>
    <row r="4919" spans="1:4" ht="51">
      <c r="A4919" s="625">
        <v>39508</v>
      </c>
      <c r="B4919" s="626" t="s">
        <v>4320</v>
      </c>
      <c r="C4919" s="625" t="s">
        <v>7066</v>
      </c>
      <c r="D4919" s="627">
        <v>13.15</v>
      </c>
    </row>
    <row r="4920" spans="1:4" ht="51">
      <c r="A4920" s="625">
        <v>39509</v>
      </c>
      <c r="B4920" s="626" t="s">
        <v>4321</v>
      </c>
      <c r="C4920" s="625" t="s">
        <v>7066</v>
      </c>
      <c r="D4920" s="627">
        <v>10.37</v>
      </c>
    </row>
    <row r="4921" spans="1:4" ht="51">
      <c r="A4921" s="625">
        <v>39510</v>
      </c>
      <c r="B4921" s="626" t="s">
        <v>6306</v>
      </c>
      <c r="C4921" s="625" t="s">
        <v>7061</v>
      </c>
      <c r="D4921" s="627">
        <v>89.92</v>
      </c>
    </row>
    <row r="4922" spans="1:4" ht="51">
      <c r="A4922" s="625">
        <v>39511</v>
      </c>
      <c r="B4922" s="626" t="s">
        <v>7548</v>
      </c>
      <c r="C4922" s="625" t="s">
        <v>7066</v>
      </c>
      <c r="D4922" s="627">
        <v>75.33</v>
      </c>
    </row>
    <row r="4923" spans="1:4" ht="51">
      <c r="A4923" s="625">
        <v>39512</v>
      </c>
      <c r="B4923" s="626" t="s">
        <v>7549</v>
      </c>
      <c r="C4923" s="625" t="s">
        <v>7066</v>
      </c>
      <c r="D4923" s="627">
        <v>69.06</v>
      </c>
    </row>
    <row r="4924" spans="1:4" ht="63.75">
      <c r="A4924" s="625">
        <v>39513</v>
      </c>
      <c r="B4924" s="626" t="s">
        <v>7550</v>
      </c>
      <c r="C4924" s="625" t="s">
        <v>7066</v>
      </c>
      <c r="D4924" s="627">
        <v>80.790000000000006</v>
      </c>
    </row>
    <row r="4925" spans="1:4" ht="38.25">
      <c r="A4925" s="625">
        <v>39514</v>
      </c>
      <c r="B4925" s="626" t="s">
        <v>7551</v>
      </c>
      <c r="C4925" s="625" t="s">
        <v>7061</v>
      </c>
      <c r="D4925" s="627">
        <v>16.78</v>
      </c>
    </row>
    <row r="4926" spans="1:4" ht="38.25">
      <c r="A4926" s="625">
        <v>39515</v>
      </c>
      <c r="B4926" s="626" t="s">
        <v>7552</v>
      </c>
      <c r="C4926" s="625" t="s">
        <v>7061</v>
      </c>
      <c r="D4926" s="627">
        <v>31.99</v>
      </c>
    </row>
    <row r="4927" spans="1:4" ht="51">
      <c r="A4927" s="625">
        <v>39516</v>
      </c>
      <c r="B4927" s="626" t="s">
        <v>7553</v>
      </c>
      <c r="C4927" s="625" t="s">
        <v>7061</v>
      </c>
      <c r="D4927" s="627">
        <v>26.97</v>
      </c>
    </row>
    <row r="4928" spans="1:4" ht="63.75">
      <c r="A4928" s="625">
        <v>39517</v>
      </c>
      <c r="B4928" s="626" t="s">
        <v>4322</v>
      </c>
      <c r="C4928" s="625" t="s">
        <v>7066</v>
      </c>
      <c r="D4928" s="627">
        <v>134.1</v>
      </c>
    </row>
    <row r="4929" spans="1:4" ht="63.75">
      <c r="A4929" s="625">
        <v>39518</v>
      </c>
      <c r="B4929" s="626" t="s">
        <v>4323</v>
      </c>
      <c r="C4929" s="625" t="s">
        <v>7066</v>
      </c>
      <c r="D4929" s="627">
        <v>158.61000000000001</v>
      </c>
    </row>
    <row r="4930" spans="1:4" ht="76.5">
      <c r="A4930" s="625">
        <v>39520</v>
      </c>
      <c r="B4930" s="626" t="s">
        <v>4324</v>
      </c>
      <c r="C4930" s="625" t="s">
        <v>7066</v>
      </c>
      <c r="D4930" s="627">
        <v>105.67</v>
      </c>
    </row>
    <row r="4931" spans="1:4" ht="76.5">
      <c r="A4931" s="625">
        <v>39521</v>
      </c>
      <c r="B4931" s="626" t="s">
        <v>4325</v>
      </c>
      <c r="C4931" s="625" t="s">
        <v>7066</v>
      </c>
      <c r="D4931" s="627">
        <v>113.18</v>
      </c>
    </row>
    <row r="4932" spans="1:4" ht="63.75">
      <c r="A4932" s="625">
        <v>39522</v>
      </c>
      <c r="B4932" s="626" t="s">
        <v>4326</v>
      </c>
      <c r="C4932" s="625" t="s">
        <v>7066</v>
      </c>
      <c r="D4932" s="627">
        <v>90.49</v>
      </c>
    </row>
    <row r="4933" spans="1:4" ht="25.5">
      <c r="A4933" s="625">
        <v>39523</v>
      </c>
      <c r="B4933" s="626" t="s">
        <v>4327</v>
      </c>
      <c r="C4933" s="625" t="s">
        <v>7061</v>
      </c>
      <c r="D4933" s="627">
        <v>203.18</v>
      </c>
    </row>
    <row r="4934" spans="1:4" ht="25.5">
      <c r="A4934" s="625">
        <v>39548</v>
      </c>
      <c r="B4934" s="626" t="s">
        <v>7554</v>
      </c>
      <c r="C4934" s="625" t="s">
        <v>7061</v>
      </c>
      <c r="D4934" s="628">
        <v>2538.14</v>
      </c>
    </row>
    <row r="4935" spans="1:4" ht="25.5">
      <c r="A4935" s="625">
        <v>39550</v>
      </c>
      <c r="B4935" s="626" t="s">
        <v>7555</v>
      </c>
      <c r="C4935" s="625" t="s">
        <v>7061</v>
      </c>
      <c r="D4935" s="628">
        <v>1228.5999999999999</v>
      </c>
    </row>
    <row r="4936" spans="1:4" ht="25.5">
      <c r="A4936" s="625">
        <v>39551</v>
      </c>
      <c r="B4936" s="626" t="s">
        <v>7556</v>
      </c>
      <c r="C4936" s="625" t="s">
        <v>7061</v>
      </c>
      <c r="D4936" s="628">
        <v>1538.53</v>
      </c>
    </row>
    <row r="4937" spans="1:4" ht="25.5">
      <c r="A4937" s="625">
        <v>39554</v>
      </c>
      <c r="B4937" s="626" t="s">
        <v>7557</v>
      </c>
      <c r="C4937" s="625" t="s">
        <v>7061</v>
      </c>
      <c r="D4937" s="628">
        <v>3150.45</v>
      </c>
    </row>
    <row r="4938" spans="1:4" ht="25.5">
      <c r="A4938" s="625">
        <v>39555</v>
      </c>
      <c r="B4938" s="626" t="s">
        <v>7558</v>
      </c>
      <c r="C4938" s="625" t="s">
        <v>7061</v>
      </c>
      <c r="D4938" s="628">
        <v>1754.75</v>
      </c>
    </row>
    <row r="4939" spans="1:4" ht="25.5">
      <c r="A4939" s="625">
        <v>39556</v>
      </c>
      <c r="B4939" s="626" t="s">
        <v>7559</v>
      </c>
      <c r="C4939" s="625" t="s">
        <v>7061</v>
      </c>
      <c r="D4939" s="628">
        <v>5596.29</v>
      </c>
    </row>
    <row r="4940" spans="1:4" ht="25.5">
      <c r="A4940" s="625">
        <v>39557</v>
      </c>
      <c r="B4940" s="626" t="s">
        <v>7560</v>
      </c>
      <c r="C4940" s="625" t="s">
        <v>7061</v>
      </c>
      <c r="D4940" s="628">
        <v>6075.22</v>
      </c>
    </row>
    <row r="4941" spans="1:4" ht="25.5">
      <c r="A4941" s="625">
        <v>39558</v>
      </c>
      <c r="B4941" s="626" t="s">
        <v>7561</v>
      </c>
      <c r="C4941" s="625" t="s">
        <v>7061</v>
      </c>
      <c r="D4941" s="628">
        <v>6114.68</v>
      </c>
    </row>
    <row r="4942" spans="1:4" ht="25.5">
      <c r="A4942" s="625">
        <v>39559</v>
      </c>
      <c r="B4942" s="626" t="s">
        <v>7562</v>
      </c>
      <c r="C4942" s="625" t="s">
        <v>7061</v>
      </c>
      <c r="D4942" s="628">
        <v>6345.39</v>
      </c>
    </row>
    <row r="4943" spans="1:4" ht="25.5">
      <c r="A4943" s="625">
        <v>39560</v>
      </c>
      <c r="B4943" s="626" t="s">
        <v>7563</v>
      </c>
      <c r="C4943" s="625" t="s">
        <v>7061</v>
      </c>
      <c r="D4943" s="628">
        <v>7296.89</v>
      </c>
    </row>
    <row r="4944" spans="1:4" ht="25.5">
      <c r="A4944" s="625">
        <v>39561</v>
      </c>
      <c r="B4944" s="626" t="s">
        <v>7564</v>
      </c>
      <c r="C4944" s="625" t="s">
        <v>7061</v>
      </c>
      <c r="D4944" s="628">
        <v>8474.35</v>
      </c>
    </row>
    <row r="4945" spans="1:4" ht="63.75">
      <c r="A4945" s="625">
        <v>39566</v>
      </c>
      <c r="B4945" s="626" t="s">
        <v>4328</v>
      </c>
      <c r="C4945" s="625" t="s">
        <v>7066</v>
      </c>
      <c r="D4945" s="627">
        <v>44.14</v>
      </c>
    </row>
    <row r="4946" spans="1:4" ht="63.75">
      <c r="A4946" s="625">
        <v>39567</v>
      </c>
      <c r="B4946" s="626" t="s">
        <v>4329</v>
      </c>
      <c r="C4946" s="625" t="s">
        <v>7066</v>
      </c>
      <c r="D4946" s="627">
        <v>38.22</v>
      </c>
    </row>
    <row r="4947" spans="1:4" ht="38.25">
      <c r="A4947" s="625">
        <v>39569</v>
      </c>
      <c r="B4947" s="626" t="s">
        <v>4330</v>
      </c>
      <c r="C4947" s="625" t="s">
        <v>7065</v>
      </c>
      <c r="D4947" s="627">
        <v>2.94</v>
      </c>
    </row>
    <row r="4948" spans="1:4" ht="38.25">
      <c r="A4948" s="625">
        <v>39570</v>
      </c>
      <c r="B4948" s="626" t="s">
        <v>4331</v>
      </c>
      <c r="C4948" s="625" t="s">
        <v>7065</v>
      </c>
      <c r="D4948" s="627">
        <v>2.97</v>
      </c>
    </row>
    <row r="4949" spans="1:4" ht="38.25">
      <c r="A4949" s="625">
        <v>39571</v>
      </c>
      <c r="B4949" s="626" t="s">
        <v>4332</v>
      </c>
      <c r="C4949" s="625" t="s">
        <v>7065</v>
      </c>
      <c r="D4949" s="627">
        <v>3.03</v>
      </c>
    </row>
    <row r="4950" spans="1:4" ht="38.25">
      <c r="A4950" s="625">
        <v>39572</v>
      </c>
      <c r="B4950" s="626" t="s">
        <v>4333</v>
      </c>
      <c r="C4950" s="625" t="s">
        <v>7065</v>
      </c>
      <c r="D4950" s="627">
        <v>2.8</v>
      </c>
    </row>
    <row r="4951" spans="1:4" ht="38.25">
      <c r="A4951" s="625">
        <v>39573</v>
      </c>
      <c r="B4951" s="626" t="s">
        <v>4334</v>
      </c>
      <c r="C4951" s="625" t="s">
        <v>7061</v>
      </c>
      <c r="D4951" s="627">
        <v>1.24</v>
      </c>
    </row>
    <row r="4952" spans="1:4" ht="38.25">
      <c r="A4952" s="625">
        <v>39574</v>
      </c>
      <c r="B4952" s="626" t="s">
        <v>4335</v>
      </c>
      <c r="C4952" s="625" t="s">
        <v>7061</v>
      </c>
      <c r="D4952" s="627">
        <v>2.82</v>
      </c>
    </row>
    <row r="4953" spans="1:4">
      <c r="A4953" s="625">
        <v>39577</v>
      </c>
      <c r="B4953" s="626" t="s">
        <v>7565</v>
      </c>
      <c r="C4953" s="625" t="s">
        <v>7061</v>
      </c>
      <c r="D4953" s="628">
        <v>28149.759999999998</v>
      </c>
    </row>
    <row r="4954" spans="1:4">
      <c r="A4954" s="625">
        <v>39578</v>
      </c>
      <c r="B4954" s="626" t="s">
        <v>7566</v>
      </c>
      <c r="C4954" s="625" t="s">
        <v>7061</v>
      </c>
      <c r="D4954" s="628">
        <v>34035.89</v>
      </c>
    </row>
    <row r="4955" spans="1:4">
      <c r="A4955" s="625">
        <v>39579</v>
      </c>
      <c r="B4955" s="626" t="s">
        <v>7567</v>
      </c>
      <c r="C4955" s="625" t="s">
        <v>7061</v>
      </c>
      <c r="D4955" s="628">
        <v>42308.77</v>
      </c>
    </row>
    <row r="4956" spans="1:4">
      <c r="A4956" s="625">
        <v>39580</v>
      </c>
      <c r="B4956" s="626" t="s">
        <v>7568</v>
      </c>
      <c r="C4956" s="625" t="s">
        <v>7061</v>
      </c>
      <c r="D4956" s="628">
        <v>65407.01</v>
      </c>
    </row>
    <row r="4957" spans="1:4" ht="51">
      <c r="A4957" s="625">
        <v>39584</v>
      </c>
      <c r="B4957" s="626" t="s">
        <v>4336</v>
      </c>
      <c r="C4957" s="625" t="s">
        <v>7061</v>
      </c>
      <c r="D4957" s="628">
        <v>58123.33</v>
      </c>
    </row>
    <row r="4958" spans="1:4" ht="51">
      <c r="A4958" s="625">
        <v>39585</v>
      </c>
      <c r="B4958" s="626" t="s">
        <v>4337</v>
      </c>
      <c r="C4958" s="625" t="s">
        <v>7061</v>
      </c>
      <c r="D4958" s="628">
        <v>65268.51</v>
      </c>
    </row>
    <row r="4959" spans="1:4" ht="51">
      <c r="A4959" s="625">
        <v>39586</v>
      </c>
      <c r="B4959" s="626" t="s">
        <v>4338</v>
      </c>
      <c r="C4959" s="625" t="s">
        <v>7061</v>
      </c>
      <c r="D4959" s="628">
        <v>76555.55</v>
      </c>
    </row>
    <row r="4960" spans="1:4" ht="51">
      <c r="A4960" s="625">
        <v>39587</v>
      </c>
      <c r="B4960" s="626" t="s">
        <v>4339</v>
      </c>
      <c r="C4960" s="625" t="s">
        <v>7061</v>
      </c>
      <c r="D4960" s="628">
        <v>93240.74</v>
      </c>
    </row>
    <row r="4961" spans="1:4" ht="51">
      <c r="A4961" s="625">
        <v>39588</v>
      </c>
      <c r="B4961" s="626" t="s">
        <v>4340</v>
      </c>
      <c r="C4961" s="625" t="s">
        <v>7061</v>
      </c>
      <c r="D4961" s="628">
        <v>107962.96</v>
      </c>
    </row>
    <row r="4962" spans="1:4" ht="51">
      <c r="A4962" s="625">
        <v>39590</v>
      </c>
      <c r="B4962" s="626" t="s">
        <v>4341</v>
      </c>
      <c r="C4962" s="625" t="s">
        <v>7061</v>
      </c>
      <c r="D4962" s="628">
        <v>56729.63</v>
      </c>
    </row>
    <row r="4963" spans="1:4" ht="51">
      <c r="A4963" s="625">
        <v>39592</v>
      </c>
      <c r="B4963" s="626" t="s">
        <v>4342</v>
      </c>
      <c r="C4963" s="625" t="s">
        <v>7061</v>
      </c>
      <c r="D4963" s="628">
        <v>81521.84</v>
      </c>
    </row>
    <row r="4964" spans="1:4" ht="51">
      <c r="A4964" s="625">
        <v>39593</v>
      </c>
      <c r="B4964" s="626" t="s">
        <v>4343</v>
      </c>
      <c r="C4964" s="625" t="s">
        <v>7061</v>
      </c>
      <c r="D4964" s="628">
        <v>93240.74</v>
      </c>
    </row>
    <row r="4965" spans="1:4" ht="25.5">
      <c r="A4965" s="625">
        <v>39594</v>
      </c>
      <c r="B4965" s="626" t="s">
        <v>7569</v>
      </c>
      <c r="C4965" s="625" t="s">
        <v>7061</v>
      </c>
      <c r="D4965" s="627">
        <v>164.49</v>
      </c>
    </row>
    <row r="4966" spans="1:4" ht="25.5">
      <c r="A4966" s="625">
        <v>39595</v>
      </c>
      <c r="B4966" s="626" t="s">
        <v>7570</v>
      </c>
      <c r="C4966" s="625" t="s">
        <v>7061</v>
      </c>
      <c r="D4966" s="627">
        <v>240.66</v>
      </c>
    </row>
    <row r="4967" spans="1:4" ht="25.5">
      <c r="A4967" s="625">
        <v>39596</v>
      </c>
      <c r="B4967" s="626" t="s">
        <v>7571</v>
      </c>
      <c r="C4967" s="625" t="s">
        <v>7061</v>
      </c>
      <c r="D4967" s="627">
        <v>286.7</v>
      </c>
    </row>
    <row r="4968" spans="1:4" ht="25.5">
      <c r="A4968" s="625">
        <v>39597</v>
      </c>
      <c r="B4968" s="626" t="s">
        <v>7572</v>
      </c>
      <c r="C4968" s="625" t="s">
        <v>7061</v>
      </c>
      <c r="D4968" s="627">
        <v>386.62</v>
      </c>
    </row>
    <row r="4969" spans="1:4" ht="25.5">
      <c r="A4969" s="625">
        <v>39598</v>
      </c>
      <c r="B4969" s="626" t="s">
        <v>7573</v>
      </c>
      <c r="C4969" s="625" t="s">
        <v>7065</v>
      </c>
      <c r="D4969" s="627">
        <v>1.02</v>
      </c>
    </row>
    <row r="4970" spans="1:4" ht="25.5">
      <c r="A4970" s="625">
        <v>39599</v>
      </c>
      <c r="B4970" s="626" t="s">
        <v>7574</v>
      </c>
      <c r="C4970" s="625" t="s">
        <v>7065</v>
      </c>
      <c r="D4970" s="627">
        <v>1.54</v>
      </c>
    </row>
    <row r="4971" spans="1:4">
      <c r="A4971" s="625">
        <v>39600</v>
      </c>
      <c r="B4971" s="626" t="s">
        <v>7575</v>
      </c>
      <c r="C4971" s="625" t="s">
        <v>7061</v>
      </c>
      <c r="D4971" s="627">
        <v>8.6999999999999993</v>
      </c>
    </row>
    <row r="4972" spans="1:4">
      <c r="A4972" s="625">
        <v>39601</v>
      </c>
      <c r="B4972" s="626" t="s">
        <v>7576</v>
      </c>
      <c r="C4972" s="625" t="s">
        <v>7061</v>
      </c>
      <c r="D4972" s="627">
        <v>15.12</v>
      </c>
    </row>
    <row r="4973" spans="1:4">
      <c r="A4973" s="625">
        <v>39602</v>
      </c>
      <c r="B4973" s="626" t="s">
        <v>7577</v>
      </c>
      <c r="C4973" s="625" t="s">
        <v>7061</v>
      </c>
      <c r="D4973" s="627">
        <v>0.99</v>
      </c>
    </row>
    <row r="4974" spans="1:4">
      <c r="A4974" s="625">
        <v>39603</v>
      </c>
      <c r="B4974" s="626" t="s">
        <v>7578</v>
      </c>
      <c r="C4974" s="625" t="s">
        <v>7061</v>
      </c>
      <c r="D4974" s="627">
        <v>1.7</v>
      </c>
    </row>
    <row r="4975" spans="1:4" ht="25.5">
      <c r="A4975" s="625">
        <v>39604</v>
      </c>
      <c r="B4975" s="626" t="s">
        <v>7579</v>
      </c>
      <c r="C4975" s="625" t="s">
        <v>7061</v>
      </c>
      <c r="D4975" s="627">
        <v>8.59</v>
      </c>
    </row>
    <row r="4976" spans="1:4" ht="25.5">
      <c r="A4976" s="625">
        <v>39605</v>
      </c>
      <c r="B4976" s="626" t="s">
        <v>7580</v>
      </c>
      <c r="C4976" s="625" t="s">
        <v>7061</v>
      </c>
      <c r="D4976" s="627">
        <v>11.92</v>
      </c>
    </row>
    <row r="4977" spans="1:4" ht="25.5">
      <c r="A4977" s="625">
        <v>39606</v>
      </c>
      <c r="B4977" s="626" t="s">
        <v>7581</v>
      </c>
      <c r="C4977" s="625" t="s">
        <v>7061</v>
      </c>
      <c r="D4977" s="627">
        <v>15.14</v>
      </c>
    </row>
    <row r="4978" spans="1:4" ht="25.5">
      <c r="A4978" s="625">
        <v>39607</v>
      </c>
      <c r="B4978" s="626" t="s">
        <v>7582</v>
      </c>
      <c r="C4978" s="625" t="s">
        <v>7061</v>
      </c>
      <c r="D4978" s="627">
        <v>17.37</v>
      </c>
    </row>
    <row r="4979" spans="1:4" ht="25.5">
      <c r="A4979" s="625">
        <v>39615</v>
      </c>
      <c r="B4979" s="626" t="s">
        <v>4344</v>
      </c>
      <c r="C4979" s="625" t="s">
        <v>7061</v>
      </c>
      <c r="D4979" s="627">
        <v>397.36</v>
      </c>
    </row>
    <row r="4980" spans="1:4" ht="25.5">
      <c r="A4980" s="625">
        <v>39620</v>
      </c>
      <c r="B4980" s="626" t="s">
        <v>4345</v>
      </c>
      <c r="C4980" s="625" t="s">
        <v>7061</v>
      </c>
      <c r="D4980" s="627">
        <v>607.46</v>
      </c>
    </row>
    <row r="4981" spans="1:4" ht="25.5">
      <c r="A4981" s="625">
        <v>39621</v>
      </c>
      <c r="B4981" s="626" t="s">
        <v>4346</v>
      </c>
      <c r="C4981" s="625" t="s">
        <v>7133</v>
      </c>
      <c r="D4981" s="628">
        <v>1138.99</v>
      </c>
    </row>
    <row r="4982" spans="1:4" ht="25.5">
      <c r="A4982" s="625">
        <v>39623</v>
      </c>
      <c r="B4982" s="626" t="s">
        <v>4347</v>
      </c>
      <c r="C4982" s="625" t="s">
        <v>7061</v>
      </c>
      <c r="D4982" s="627">
        <v>588.22</v>
      </c>
    </row>
    <row r="4983" spans="1:4" ht="25.5">
      <c r="A4983" s="625">
        <v>39624</v>
      </c>
      <c r="B4983" s="626" t="s">
        <v>4348</v>
      </c>
      <c r="C4983" s="625" t="s">
        <v>7133</v>
      </c>
      <c r="D4983" s="628">
        <v>1152.5899999999999</v>
      </c>
    </row>
    <row r="4984" spans="1:4" ht="25.5">
      <c r="A4984" s="625">
        <v>39628</v>
      </c>
      <c r="B4984" s="626" t="s">
        <v>4349</v>
      </c>
      <c r="C4984" s="625" t="s">
        <v>7061</v>
      </c>
      <c r="D4984" s="628">
        <v>2862.38</v>
      </c>
    </row>
    <row r="4985" spans="1:4" ht="25.5">
      <c r="A4985" s="625">
        <v>39630</v>
      </c>
      <c r="B4985" s="626" t="s">
        <v>7583</v>
      </c>
      <c r="C4985" s="625" t="s">
        <v>7066</v>
      </c>
      <c r="D4985" s="627">
        <v>68.819999999999993</v>
      </c>
    </row>
    <row r="4986" spans="1:4" ht="25.5">
      <c r="A4986" s="625">
        <v>39632</v>
      </c>
      <c r="B4986" s="626" t="s">
        <v>7584</v>
      </c>
      <c r="C4986" s="625" t="s">
        <v>7066</v>
      </c>
      <c r="D4986" s="627">
        <v>48.02</v>
      </c>
    </row>
    <row r="4987" spans="1:4" ht="38.25">
      <c r="A4987" s="625">
        <v>39634</v>
      </c>
      <c r="B4987" s="626" t="s">
        <v>4350</v>
      </c>
      <c r="C4987" s="625" t="s">
        <v>7065</v>
      </c>
      <c r="D4987" s="627">
        <v>5.43</v>
      </c>
    </row>
    <row r="4988" spans="1:4" ht="38.25">
      <c r="A4988" s="625">
        <v>39635</v>
      </c>
      <c r="B4988" s="626" t="s">
        <v>4351</v>
      </c>
      <c r="C4988" s="625" t="s">
        <v>7066</v>
      </c>
      <c r="D4988" s="627">
        <v>42.66</v>
      </c>
    </row>
    <row r="4989" spans="1:4" ht="38.25">
      <c r="A4989" s="625">
        <v>39636</v>
      </c>
      <c r="B4989" s="626" t="s">
        <v>4352</v>
      </c>
      <c r="C4989" s="625" t="s">
        <v>7066</v>
      </c>
      <c r="D4989" s="627">
        <v>81.2</v>
      </c>
    </row>
    <row r="4990" spans="1:4" ht="38.25">
      <c r="A4990" s="625">
        <v>39637</v>
      </c>
      <c r="B4990" s="626" t="s">
        <v>4353</v>
      </c>
      <c r="C4990" s="625" t="s">
        <v>7066</v>
      </c>
      <c r="D4990" s="627">
        <v>61.83</v>
      </c>
    </row>
    <row r="4991" spans="1:4" ht="38.25">
      <c r="A4991" s="625">
        <v>39638</v>
      </c>
      <c r="B4991" s="626" t="s">
        <v>4354</v>
      </c>
      <c r="C4991" s="625" t="s">
        <v>7066</v>
      </c>
      <c r="D4991" s="627">
        <v>115.15</v>
      </c>
    </row>
    <row r="4992" spans="1:4" ht="38.25">
      <c r="A4992" s="625">
        <v>39639</v>
      </c>
      <c r="B4992" s="626" t="s">
        <v>4355</v>
      </c>
      <c r="C4992" s="625" t="s">
        <v>7066</v>
      </c>
      <c r="D4992" s="627">
        <v>151.81</v>
      </c>
    </row>
    <row r="4993" spans="1:4" ht="51">
      <c r="A4993" s="625">
        <v>39640</v>
      </c>
      <c r="B4993" s="626" t="s">
        <v>4356</v>
      </c>
      <c r="C4993" s="625" t="s">
        <v>7061</v>
      </c>
      <c r="D4993" s="627">
        <v>5.53</v>
      </c>
    </row>
    <row r="4994" spans="1:4" ht="25.5">
      <c r="A4994" s="625">
        <v>39641</v>
      </c>
      <c r="B4994" s="626" t="s">
        <v>4357</v>
      </c>
      <c r="C4994" s="625" t="s">
        <v>7061</v>
      </c>
      <c r="D4994" s="627">
        <v>0.94</v>
      </c>
    </row>
    <row r="4995" spans="1:4" ht="25.5">
      <c r="A4995" s="625">
        <v>39642</v>
      </c>
      <c r="B4995" s="626" t="s">
        <v>4358</v>
      </c>
      <c r="C4995" s="625" t="s">
        <v>7061</v>
      </c>
      <c r="D4995" s="627">
        <v>1.36</v>
      </c>
    </row>
    <row r="4996" spans="1:4" ht="25.5">
      <c r="A4996" s="625">
        <v>39643</v>
      </c>
      <c r="B4996" s="626" t="s">
        <v>4359</v>
      </c>
      <c r="C4996" s="625" t="s">
        <v>7061</v>
      </c>
      <c r="D4996" s="627">
        <v>3.78</v>
      </c>
    </row>
    <row r="4997" spans="1:4" ht="25.5">
      <c r="A4997" s="625">
        <v>39644</v>
      </c>
      <c r="B4997" s="626" t="s">
        <v>4360</v>
      </c>
      <c r="C4997" s="625" t="s">
        <v>7061</v>
      </c>
      <c r="D4997" s="627">
        <v>4.88</v>
      </c>
    </row>
    <row r="4998" spans="1:4" ht="25.5">
      <c r="A4998" s="625">
        <v>39645</v>
      </c>
      <c r="B4998" s="626" t="s">
        <v>4361</v>
      </c>
      <c r="C4998" s="625" t="s">
        <v>7061</v>
      </c>
      <c r="D4998" s="627">
        <v>6.3</v>
      </c>
    </row>
    <row r="4999" spans="1:4" ht="38.25">
      <c r="A4999" s="625">
        <v>39660</v>
      </c>
      <c r="B4999" s="626" t="s">
        <v>4362</v>
      </c>
      <c r="C4999" s="625" t="s">
        <v>7065</v>
      </c>
      <c r="D4999" s="627">
        <v>17.3</v>
      </c>
    </row>
    <row r="5000" spans="1:4" ht="38.25">
      <c r="A5000" s="625">
        <v>39661</v>
      </c>
      <c r="B5000" s="626" t="s">
        <v>4363</v>
      </c>
      <c r="C5000" s="625" t="s">
        <v>7065</v>
      </c>
      <c r="D5000" s="627">
        <v>5.65</v>
      </c>
    </row>
    <row r="5001" spans="1:4" ht="38.25">
      <c r="A5001" s="625">
        <v>39662</v>
      </c>
      <c r="B5001" s="626" t="s">
        <v>4364</v>
      </c>
      <c r="C5001" s="625" t="s">
        <v>7065</v>
      </c>
      <c r="D5001" s="627">
        <v>8.2899999999999991</v>
      </c>
    </row>
    <row r="5002" spans="1:4" ht="38.25">
      <c r="A5002" s="625">
        <v>39663</v>
      </c>
      <c r="B5002" s="626" t="s">
        <v>4365</v>
      </c>
      <c r="C5002" s="625" t="s">
        <v>7065</v>
      </c>
      <c r="D5002" s="627">
        <v>10.19</v>
      </c>
    </row>
    <row r="5003" spans="1:4" ht="38.25">
      <c r="A5003" s="625">
        <v>39664</v>
      </c>
      <c r="B5003" s="626" t="s">
        <v>4366</v>
      </c>
      <c r="C5003" s="625" t="s">
        <v>7065</v>
      </c>
      <c r="D5003" s="627">
        <v>12.75</v>
      </c>
    </row>
    <row r="5004" spans="1:4" ht="38.25">
      <c r="A5004" s="625">
        <v>39665</v>
      </c>
      <c r="B5004" s="626" t="s">
        <v>7585</v>
      </c>
      <c r="C5004" s="625" t="s">
        <v>7065</v>
      </c>
      <c r="D5004" s="627">
        <v>21.51</v>
      </c>
    </row>
    <row r="5005" spans="1:4" ht="38.25">
      <c r="A5005" s="625">
        <v>39666</v>
      </c>
      <c r="B5005" s="626" t="s">
        <v>7586</v>
      </c>
      <c r="C5005" s="625" t="s">
        <v>7065</v>
      </c>
      <c r="D5005" s="627">
        <v>26.02</v>
      </c>
    </row>
    <row r="5006" spans="1:4" ht="63.75">
      <c r="A5006" s="625">
        <v>39678</v>
      </c>
      <c r="B5006" s="626" t="s">
        <v>4367</v>
      </c>
      <c r="C5006" s="625" t="s">
        <v>7061</v>
      </c>
      <c r="D5006" s="627">
        <v>1.46</v>
      </c>
    </row>
    <row r="5007" spans="1:4" ht="63.75">
      <c r="A5007" s="625">
        <v>39679</v>
      </c>
      <c r="B5007" s="626" t="s">
        <v>4368</v>
      </c>
      <c r="C5007" s="625" t="s">
        <v>7061</v>
      </c>
      <c r="D5007" s="627">
        <v>31.27</v>
      </c>
    </row>
    <row r="5008" spans="1:4" ht="38.25">
      <c r="A5008" s="625">
        <v>39680</v>
      </c>
      <c r="B5008" s="626" t="s">
        <v>4369</v>
      </c>
      <c r="C5008" s="625" t="s">
        <v>7061</v>
      </c>
      <c r="D5008" s="627">
        <v>83.77</v>
      </c>
    </row>
    <row r="5009" spans="1:4" ht="38.25">
      <c r="A5009" s="625">
        <v>39681</v>
      </c>
      <c r="B5009" s="626" t="s">
        <v>4370</v>
      </c>
      <c r="C5009" s="625" t="s">
        <v>7061</v>
      </c>
      <c r="D5009" s="627">
        <v>162.62</v>
      </c>
    </row>
    <row r="5010" spans="1:4" ht="38.25">
      <c r="A5010" s="625">
        <v>39682</v>
      </c>
      <c r="B5010" s="626" t="s">
        <v>4371</v>
      </c>
      <c r="C5010" s="625" t="s">
        <v>7061</v>
      </c>
      <c r="D5010" s="627">
        <v>164.26</v>
      </c>
    </row>
    <row r="5011" spans="1:4" ht="51">
      <c r="A5011" s="625">
        <v>39683</v>
      </c>
      <c r="B5011" s="626" t="s">
        <v>4372</v>
      </c>
      <c r="C5011" s="625" t="s">
        <v>7061</v>
      </c>
      <c r="D5011" s="627">
        <v>51.28</v>
      </c>
    </row>
    <row r="5012" spans="1:4" ht="38.25">
      <c r="A5012" s="625">
        <v>39685</v>
      </c>
      <c r="B5012" s="626" t="s">
        <v>4373</v>
      </c>
      <c r="C5012" s="625" t="s">
        <v>7061</v>
      </c>
      <c r="D5012" s="627">
        <v>139.35</v>
      </c>
    </row>
    <row r="5013" spans="1:4" ht="38.25">
      <c r="A5013" s="625">
        <v>39686</v>
      </c>
      <c r="B5013" s="626" t="s">
        <v>4374</v>
      </c>
      <c r="C5013" s="625" t="s">
        <v>7061</v>
      </c>
      <c r="D5013" s="627">
        <v>252.18</v>
      </c>
    </row>
    <row r="5014" spans="1:4" ht="38.25">
      <c r="A5014" s="625">
        <v>39687</v>
      </c>
      <c r="B5014" s="626" t="s">
        <v>4375</v>
      </c>
      <c r="C5014" s="625" t="s">
        <v>7061</v>
      </c>
      <c r="D5014" s="627">
        <v>262.69</v>
      </c>
    </row>
    <row r="5015" spans="1:4" ht="51">
      <c r="A5015" s="625">
        <v>39688</v>
      </c>
      <c r="B5015" s="626" t="s">
        <v>4376</v>
      </c>
      <c r="C5015" s="625" t="s">
        <v>7061</v>
      </c>
      <c r="D5015" s="627">
        <v>474.73</v>
      </c>
    </row>
    <row r="5016" spans="1:4" ht="51">
      <c r="A5016" s="625">
        <v>39689</v>
      </c>
      <c r="B5016" s="626" t="s">
        <v>4377</v>
      </c>
      <c r="C5016" s="625" t="s">
        <v>7061</v>
      </c>
      <c r="D5016" s="628">
        <v>3285.33</v>
      </c>
    </row>
    <row r="5017" spans="1:4" ht="51">
      <c r="A5017" s="625">
        <v>39690</v>
      </c>
      <c r="B5017" s="626" t="s">
        <v>4378</v>
      </c>
      <c r="C5017" s="625" t="s">
        <v>7061</v>
      </c>
      <c r="D5017" s="628">
        <v>4459.84</v>
      </c>
    </row>
    <row r="5018" spans="1:4" ht="51">
      <c r="A5018" s="625">
        <v>39691</v>
      </c>
      <c r="B5018" s="626" t="s">
        <v>4379</v>
      </c>
      <c r="C5018" s="625" t="s">
        <v>7061</v>
      </c>
      <c r="D5018" s="628">
        <v>4985.49</v>
      </c>
    </row>
    <row r="5019" spans="1:4" ht="38.25">
      <c r="A5019" s="625">
        <v>39692</v>
      </c>
      <c r="B5019" s="626" t="s">
        <v>4380</v>
      </c>
      <c r="C5019" s="625" t="s">
        <v>7061</v>
      </c>
      <c r="D5019" s="627">
        <v>288</v>
      </c>
    </row>
    <row r="5020" spans="1:4" ht="51">
      <c r="A5020" s="625">
        <v>39693</v>
      </c>
      <c r="B5020" s="626" t="s">
        <v>4381</v>
      </c>
      <c r="C5020" s="625" t="s">
        <v>7061</v>
      </c>
      <c r="D5020" s="628">
        <v>1710.87</v>
      </c>
    </row>
    <row r="5021" spans="1:4" ht="63.75">
      <c r="A5021" s="625">
        <v>39694</v>
      </c>
      <c r="B5021" s="626" t="s">
        <v>4382</v>
      </c>
      <c r="C5021" s="625" t="s">
        <v>7066</v>
      </c>
      <c r="D5021" s="627">
        <v>206.23</v>
      </c>
    </row>
    <row r="5022" spans="1:4" ht="25.5">
      <c r="A5022" s="625">
        <v>39695</v>
      </c>
      <c r="B5022" s="626" t="s">
        <v>6947</v>
      </c>
      <c r="C5022" s="625" t="s">
        <v>7066</v>
      </c>
      <c r="D5022" s="627">
        <v>1.08</v>
      </c>
    </row>
    <row r="5023" spans="1:4" ht="25.5">
      <c r="A5023" s="625">
        <v>39696</v>
      </c>
      <c r="B5023" s="626" t="s">
        <v>6948</v>
      </c>
      <c r="C5023" s="625" t="s">
        <v>7066</v>
      </c>
      <c r="D5023" s="627">
        <v>4.4000000000000004</v>
      </c>
    </row>
    <row r="5024" spans="1:4" ht="25.5">
      <c r="A5024" s="625">
        <v>39697</v>
      </c>
      <c r="B5024" s="626" t="s">
        <v>6949</v>
      </c>
      <c r="C5024" s="625" t="s">
        <v>7066</v>
      </c>
      <c r="D5024" s="627">
        <v>0.41</v>
      </c>
    </row>
    <row r="5025" spans="1:4">
      <c r="A5025" s="625">
        <v>39699</v>
      </c>
      <c r="B5025" s="626" t="s">
        <v>4383</v>
      </c>
      <c r="C5025" s="625" t="s">
        <v>7066</v>
      </c>
      <c r="D5025" s="627">
        <v>9.76</v>
      </c>
    </row>
    <row r="5026" spans="1:4" ht="25.5">
      <c r="A5026" s="625">
        <v>39700</v>
      </c>
      <c r="B5026" s="626" t="s">
        <v>6307</v>
      </c>
      <c r="C5026" s="625" t="s">
        <v>7066</v>
      </c>
      <c r="D5026" s="627">
        <v>16.72</v>
      </c>
    </row>
    <row r="5027" spans="1:4" ht="25.5">
      <c r="A5027" s="625">
        <v>39701</v>
      </c>
      <c r="B5027" s="626" t="s">
        <v>6308</v>
      </c>
      <c r="C5027" s="625" t="s">
        <v>7061</v>
      </c>
      <c r="D5027" s="627">
        <v>61.73</v>
      </c>
    </row>
    <row r="5028" spans="1:4" ht="38.25">
      <c r="A5028" s="625">
        <v>39719</v>
      </c>
      <c r="B5028" s="626" t="s">
        <v>4384</v>
      </c>
      <c r="C5028" s="625" t="s">
        <v>7060</v>
      </c>
      <c r="D5028" s="627">
        <v>59.15</v>
      </c>
    </row>
    <row r="5029" spans="1:4" ht="38.25">
      <c r="A5029" s="625">
        <v>39724</v>
      </c>
      <c r="B5029" s="626" t="s">
        <v>4385</v>
      </c>
      <c r="C5029" s="625" t="s">
        <v>7065</v>
      </c>
      <c r="D5029" s="627">
        <v>24.42</v>
      </c>
    </row>
    <row r="5030" spans="1:4" ht="38.25">
      <c r="A5030" s="625">
        <v>39725</v>
      </c>
      <c r="B5030" s="626" t="s">
        <v>4386</v>
      </c>
      <c r="C5030" s="625" t="s">
        <v>7065</v>
      </c>
      <c r="D5030" s="627">
        <v>39.799999999999997</v>
      </c>
    </row>
    <row r="5031" spans="1:4" ht="38.25">
      <c r="A5031" s="625">
        <v>39726</v>
      </c>
      <c r="B5031" s="626" t="s">
        <v>4387</v>
      </c>
      <c r="C5031" s="625" t="s">
        <v>7065</v>
      </c>
      <c r="D5031" s="627">
        <v>55.14</v>
      </c>
    </row>
    <row r="5032" spans="1:4" ht="38.25">
      <c r="A5032" s="625">
        <v>39727</v>
      </c>
      <c r="B5032" s="626" t="s">
        <v>4388</v>
      </c>
      <c r="C5032" s="625" t="s">
        <v>7065</v>
      </c>
      <c r="D5032" s="627">
        <v>79.760000000000005</v>
      </c>
    </row>
    <row r="5033" spans="1:4" ht="38.25">
      <c r="A5033" s="625">
        <v>39728</v>
      </c>
      <c r="B5033" s="626" t="s">
        <v>4389</v>
      </c>
      <c r="C5033" s="625" t="s">
        <v>7065</v>
      </c>
      <c r="D5033" s="627">
        <v>96.92</v>
      </c>
    </row>
    <row r="5034" spans="1:4" ht="38.25">
      <c r="A5034" s="625">
        <v>39729</v>
      </c>
      <c r="B5034" s="626" t="s">
        <v>4390</v>
      </c>
      <c r="C5034" s="625" t="s">
        <v>7065</v>
      </c>
      <c r="D5034" s="627">
        <v>134.21</v>
      </c>
    </row>
    <row r="5035" spans="1:4" ht="38.25">
      <c r="A5035" s="625">
        <v>39730</v>
      </c>
      <c r="B5035" s="626" t="s">
        <v>4391</v>
      </c>
      <c r="C5035" s="625" t="s">
        <v>7065</v>
      </c>
      <c r="D5035" s="627">
        <v>174.14</v>
      </c>
    </row>
    <row r="5036" spans="1:4" ht="38.25">
      <c r="A5036" s="625">
        <v>39731</v>
      </c>
      <c r="B5036" s="626" t="s">
        <v>4392</v>
      </c>
      <c r="C5036" s="625" t="s">
        <v>7065</v>
      </c>
      <c r="D5036" s="627">
        <v>257.91000000000003</v>
      </c>
    </row>
    <row r="5037" spans="1:4" ht="38.25">
      <c r="A5037" s="625">
        <v>39732</v>
      </c>
      <c r="B5037" s="626" t="s">
        <v>4393</v>
      </c>
      <c r="C5037" s="625" t="s">
        <v>7065</v>
      </c>
      <c r="D5037" s="627">
        <v>379.63</v>
      </c>
    </row>
    <row r="5038" spans="1:4" ht="25.5">
      <c r="A5038" s="625">
        <v>39744</v>
      </c>
      <c r="B5038" s="626" t="s">
        <v>4394</v>
      </c>
      <c r="C5038" s="625" t="s">
        <v>7066</v>
      </c>
      <c r="D5038" s="627">
        <v>28.85</v>
      </c>
    </row>
    <row r="5039" spans="1:4" ht="25.5">
      <c r="A5039" s="625">
        <v>39745</v>
      </c>
      <c r="B5039" s="626" t="s">
        <v>4395</v>
      </c>
      <c r="C5039" s="625" t="s">
        <v>7066</v>
      </c>
      <c r="D5039" s="627">
        <v>60.9</v>
      </c>
    </row>
    <row r="5040" spans="1:4" ht="38.25">
      <c r="A5040" s="625">
        <v>39746</v>
      </c>
      <c r="B5040" s="626" t="s">
        <v>4396</v>
      </c>
      <c r="C5040" s="625" t="s">
        <v>7061</v>
      </c>
      <c r="D5040" s="627">
        <v>114.8</v>
      </c>
    </row>
    <row r="5041" spans="1:4" ht="38.25">
      <c r="A5041" s="625">
        <v>39747</v>
      </c>
      <c r="B5041" s="626" t="s">
        <v>4397</v>
      </c>
      <c r="C5041" s="625" t="s">
        <v>7065</v>
      </c>
      <c r="D5041" s="627">
        <v>20.329999999999998</v>
      </c>
    </row>
    <row r="5042" spans="1:4" ht="38.25">
      <c r="A5042" s="625">
        <v>39748</v>
      </c>
      <c r="B5042" s="626" t="s">
        <v>4398</v>
      </c>
      <c r="C5042" s="625" t="s">
        <v>7065</v>
      </c>
      <c r="D5042" s="627">
        <v>32.89</v>
      </c>
    </row>
    <row r="5043" spans="1:4" ht="38.25">
      <c r="A5043" s="625">
        <v>39749</v>
      </c>
      <c r="B5043" s="626" t="s">
        <v>4399</v>
      </c>
      <c r="C5043" s="625" t="s">
        <v>7065</v>
      </c>
      <c r="D5043" s="627">
        <v>41.84</v>
      </c>
    </row>
    <row r="5044" spans="1:4" ht="38.25">
      <c r="A5044" s="625">
        <v>39750</v>
      </c>
      <c r="B5044" s="626" t="s">
        <v>4400</v>
      </c>
      <c r="C5044" s="625" t="s">
        <v>7065</v>
      </c>
      <c r="D5044" s="627">
        <v>63.2</v>
      </c>
    </row>
    <row r="5045" spans="1:4" ht="38.25">
      <c r="A5045" s="625">
        <v>39751</v>
      </c>
      <c r="B5045" s="626" t="s">
        <v>4401</v>
      </c>
      <c r="C5045" s="625" t="s">
        <v>7065</v>
      </c>
      <c r="D5045" s="627">
        <v>76.03</v>
      </c>
    </row>
    <row r="5046" spans="1:4" ht="38.25">
      <c r="A5046" s="625">
        <v>39752</v>
      </c>
      <c r="B5046" s="626" t="s">
        <v>4402</v>
      </c>
      <c r="C5046" s="625" t="s">
        <v>7065</v>
      </c>
      <c r="D5046" s="627">
        <v>108.19</v>
      </c>
    </row>
    <row r="5047" spans="1:4" ht="38.25">
      <c r="A5047" s="625">
        <v>39753</v>
      </c>
      <c r="B5047" s="626" t="s">
        <v>4403</v>
      </c>
      <c r="C5047" s="625" t="s">
        <v>7065</v>
      </c>
      <c r="D5047" s="627">
        <v>139.96</v>
      </c>
    </row>
    <row r="5048" spans="1:4" ht="38.25">
      <c r="A5048" s="625">
        <v>39754</v>
      </c>
      <c r="B5048" s="626" t="s">
        <v>4404</v>
      </c>
      <c r="C5048" s="625" t="s">
        <v>7065</v>
      </c>
      <c r="D5048" s="627">
        <v>206.2</v>
      </c>
    </row>
    <row r="5049" spans="1:4" ht="38.25">
      <c r="A5049" s="625">
        <v>39755</v>
      </c>
      <c r="B5049" s="626" t="s">
        <v>4405</v>
      </c>
      <c r="C5049" s="625" t="s">
        <v>7065</v>
      </c>
      <c r="D5049" s="627">
        <v>312.64999999999998</v>
      </c>
    </row>
    <row r="5050" spans="1:4" ht="38.25">
      <c r="A5050" s="625">
        <v>39756</v>
      </c>
      <c r="B5050" s="626" t="s">
        <v>4406</v>
      </c>
      <c r="C5050" s="625" t="s">
        <v>7061</v>
      </c>
      <c r="D5050" s="627">
        <v>297.83</v>
      </c>
    </row>
    <row r="5051" spans="1:4" ht="38.25">
      <c r="A5051" s="625">
        <v>39757</v>
      </c>
      <c r="B5051" s="626" t="s">
        <v>4407</v>
      </c>
      <c r="C5051" s="625" t="s">
        <v>7061</v>
      </c>
      <c r="D5051" s="627">
        <v>454.27</v>
      </c>
    </row>
    <row r="5052" spans="1:4" ht="38.25">
      <c r="A5052" s="625">
        <v>39758</v>
      </c>
      <c r="B5052" s="626" t="s">
        <v>4408</v>
      </c>
      <c r="C5052" s="625" t="s">
        <v>7061</v>
      </c>
      <c r="D5052" s="627">
        <v>589.66999999999996</v>
      </c>
    </row>
    <row r="5053" spans="1:4" ht="38.25">
      <c r="A5053" s="625">
        <v>39759</v>
      </c>
      <c r="B5053" s="626" t="s">
        <v>4409</v>
      </c>
      <c r="C5053" s="625" t="s">
        <v>7061</v>
      </c>
      <c r="D5053" s="627">
        <v>805.67</v>
      </c>
    </row>
    <row r="5054" spans="1:4" ht="38.25">
      <c r="A5054" s="625">
        <v>39760</v>
      </c>
      <c r="B5054" s="626" t="s">
        <v>4410</v>
      </c>
      <c r="C5054" s="625" t="s">
        <v>7061</v>
      </c>
      <c r="D5054" s="627">
        <v>809.36</v>
      </c>
    </row>
    <row r="5055" spans="1:4" ht="38.25">
      <c r="A5055" s="625">
        <v>39761</v>
      </c>
      <c r="B5055" s="626" t="s">
        <v>4411</v>
      </c>
      <c r="C5055" s="625" t="s">
        <v>7061</v>
      </c>
      <c r="D5055" s="628">
        <v>1035.8599999999999</v>
      </c>
    </row>
    <row r="5056" spans="1:4" ht="38.25">
      <c r="A5056" s="625">
        <v>39762</v>
      </c>
      <c r="B5056" s="626" t="s">
        <v>4412</v>
      </c>
      <c r="C5056" s="625" t="s">
        <v>7061</v>
      </c>
      <c r="D5056" s="627">
        <v>650.9</v>
      </c>
    </row>
    <row r="5057" spans="1:4" ht="38.25">
      <c r="A5057" s="625">
        <v>39763</v>
      </c>
      <c r="B5057" s="626" t="s">
        <v>4413</v>
      </c>
      <c r="C5057" s="625" t="s">
        <v>7061</v>
      </c>
      <c r="D5057" s="627">
        <v>982.34</v>
      </c>
    </row>
    <row r="5058" spans="1:4" ht="38.25">
      <c r="A5058" s="625">
        <v>39764</v>
      </c>
      <c r="B5058" s="626" t="s">
        <v>4414</v>
      </c>
      <c r="C5058" s="625" t="s">
        <v>7061</v>
      </c>
      <c r="D5058" s="627">
        <v>35.97</v>
      </c>
    </row>
    <row r="5059" spans="1:4" ht="38.25">
      <c r="A5059" s="625">
        <v>39765</v>
      </c>
      <c r="B5059" s="626" t="s">
        <v>4415</v>
      </c>
      <c r="C5059" s="625" t="s">
        <v>7061</v>
      </c>
      <c r="D5059" s="627">
        <v>45.99</v>
      </c>
    </row>
    <row r="5060" spans="1:4" ht="38.25">
      <c r="A5060" s="625">
        <v>39766</v>
      </c>
      <c r="B5060" s="626" t="s">
        <v>4416</v>
      </c>
      <c r="C5060" s="625" t="s">
        <v>7061</v>
      </c>
      <c r="D5060" s="627">
        <v>57.16</v>
      </c>
    </row>
    <row r="5061" spans="1:4" ht="38.25">
      <c r="A5061" s="625">
        <v>39767</v>
      </c>
      <c r="B5061" s="626" t="s">
        <v>4417</v>
      </c>
      <c r="C5061" s="625" t="s">
        <v>7061</v>
      </c>
      <c r="D5061" s="627">
        <v>129.77000000000001</v>
      </c>
    </row>
    <row r="5062" spans="1:4" ht="38.25">
      <c r="A5062" s="625">
        <v>39768</v>
      </c>
      <c r="B5062" s="626" t="s">
        <v>4418</v>
      </c>
      <c r="C5062" s="625" t="s">
        <v>7061</v>
      </c>
      <c r="D5062" s="627">
        <v>683.15</v>
      </c>
    </row>
    <row r="5063" spans="1:4" ht="38.25">
      <c r="A5063" s="625">
        <v>39769</v>
      </c>
      <c r="B5063" s="626" t="s">
        <v>4419</v>
      </c>
      <c r="C5063" s="625" t="s">
        <v>7061</v>
      </c>
      <c r="D5063" s="628">
        <v>1111.95</v>
      </c>
    </row>
    <row r="5064" spans="1:4" ht="38.25">
      <c r="A5064" s="625">
        <v>39770</v>
      </c>
      <c r="B5064" s="626" t="s">
        <v>4420</v>
      </c>
      <c r="C5064" s="625" t="s">
        <v>7061</v>
      </c>
      <c r="D5064" s="628">
        <v>3898.37</v>
      </c>
    </row>
    <row r="5065" spans="1:4" ht="38.25">
      <c r="A5065" s="625">
        <v>39771</v>
      </c>
      <c r="B5065" s="626" t="s">
        <v>4421</v>
      </c>
      <c r="C5065" s="625" t="s">
        <v>7061</v>
      </c>
      <c r="D5065" s="627">
        <v>26.16</v>
      </c>
    </row>
    <row r="5066" spans="1:4" ht="38.25">
      <c r="A5066" s="625">
        <v>39772</v>
      </c>
      <c r="B5066" s="626" t="s">
        <v>4422</v>
      </c>
      <c r="C5066" s="625" t="s">
        <v>7061</v>
      </c>
      <c r="D5066" s="627">
        <v>51.82</v>
      </c>
    </row>
    <row r="5067" spans="1:4" ht="38.25">
      <c r="A5067" s="625">
        <v>39773</v>
      </c>
      <c r="B5067" s="626" t="s">
        <v>4423</v>
      </c>
      <c r="C5067" s="625" t="s">
        <v>7061</v>
      </c>
      <c r="D5067" s="627">
        <v>93.84</v>
      </c>
    </row>
    <row r="5068" spans="1:4" ht="38.25">
      <c r="A5068" s="625">
        <v>39774</v>
      </c>
      <c r="B5068" s="626" t="s">
        <v>4424</v>
      </c>
      <c r="C5068" s="625" t="s">
        <v>7061</v>
      </c>
      <c r="D5068" s="627">
        <v>121.93</v>
      </c>
    </row>
    <row r="5069" spans="1:4" ht="38.25">
      <c r="A5069" s="625">
        <v>39775</v>
      </c>
      <c r="B5069" s="626" t="s">
        <v>4425</v>
      </c>
      <c r="C5069" s="625" t="s">
        <v>7061</v>
      </c>
      <c r="D5069" s="627">
        <v>213.54</v>
      </c>
    </row>
    <row r="5070" spans="1:4" ht="38.25">
      <c r="A5070" s="625">
        <v>39776</v>
      </c>
      <c r="B5070" s="626" t="s">
        <v>4426</v>
      </c>
      <c r="C5070" s="625" t="s">
        <v>7061</v>
      </c>
      <c r="D5070" s="627">
        <v>262.82</v>
      </c>
    </row>
    <row r="5071" spans="1:4" ht="38.25">
      <c r="A5071" s="625">
        <v>39777</v>
      </c>
      <c r="B5071" s="626" t="s">
        <v>4427</v>
      </c>
      <c r="C5071" s="625" t="s">
        <v>7061</v>
      </c>
      <c r="D5071" s="627">
        <v>315.39</v>
      </c>
    </row>
    <row r="5072" spans="1:4" ht="25.5">
      <c r="A5072" s="625">
        <v>39794</v>
      </c>
      <c r="B5072" s="626" t="s">
        <v>6950</v>
      </c>
      <c r="C5072" s="625" t="s">
        <v>7061</v>
      </c>
      <c r="D5072" s="627">
        <v>19.63</v>
      </c>
    </row>
    <row r="5073" spans="1:4" ht="25.5">
      <c r="A5073" s="625">
        <v>39795</v>
      </c>
      <c r="B5073" s="626" t="s">
        <v>6951</v>
      </c>
      <c r="C5073" s="625" t="s">
        <v>7061</v>
      </c>
      <c r="D5073" s="627">
        <v>27.49</v>
      </c>
    </row>
    <row r="5074" spans="1:4" ht="25.5">
      <c r="A5074" s="625">
        <v>39796</v>
      </c>
      <c r="B5074" s="626" t="s">
        <v>6952</v>
      </c>
      <c r="C5074" s="625" t="s">
        <v>7061</v>
      </c>
      <c r="D5074" s="627">
        <v>62.39</v>
      </c>
    </row>
    <row r="5075" spans="1:4" ht="25.5">
      <c r="A5075" s="625">
        <v>39797</v>
      </c>
      <c r="B5075" s="626" t="s">
        <v>6953</v>
      </c>
      <c r="C5075" s="625" t="s">
        <v>7061</v>
      </c>
      <c r="D5075" s="627">
        <v>82.85</v>
      </c>
    </row>
    <row r="5076" spans="1:4" ht="25.5">
      <c r="A5076" s="625">
        <v>39798</v>
      </c>
      <c r="B5076" s="626" t="s">
        <v>6954</v>
      </c>
      <c r="C5076" s="625" t="s">
        <v>7061</v>
      </c>
      <c r="D5076" s="627">
        <v>138.12</v>
      </c>
    </row>
    <row r="5077" spans="1:4" ht="38.25">
      <c r="A5077" s="625">
        <v>39799</v>
      </c>
      <c r="B5077" s="626" t="s">
        <v>6955</v>
      </c>
      <c r="C5077" s="625" t="s">
        <v>7061</v>
      </c>
      <c r="D5077" s="627">
        <v>26.59</v>
      </c>
    </row>
    <row r="5078" spans="1:4" ht="38.25">
      <c r="A5078" s="625">
        <v>39800</v>
      </c>
      <c r="B5078" s="626" t="s">
        <v>6956</v>
      </c>
      <c r="C5078" s="625" t="s">
        <v>7061</v>
      </c>
      <c r="D5078" s="627">
        <v>44.75</v>
      </c>
    </row>
    <row r="5079" spans="1:4" ht="38.25">
      <c r="A5079" s="625">
        <v>39801</v>
      </c>
      <c r="B5079" s="626" t="s">
        <v>6957</v>
      </c>
      <c r="C5079" s="625" t="s">
        <v>7061</v>
      </c>
      <c r="D5079" s="627">
        <v>70.34</v>
      </c>
    </row>
    <row r="5080" spans="1:4" ht="38.25">
      <c r="A5080" s="625">
        <v>39802</v>
      </c>
      <c r="B5080" s="626" t="s">
        <v>6958</v>
      </c>
      <c r="C5080" s="625" t="s">
        <v>7061</v>
      </c>
      <c r="D5080" s="627">
        <v>116.81</v>
      </c>
    </row>
    <row r="5081" spans="1:4" ht="38.25">
      <c r="A5081" s="625">
        <v>39803</v>
      </c>
      <c r="B5081" s="626" t="s">
        <v>6959</v>
      </c>
      <c r="C5081" s="625" t="s">
        <v>7061</v>
      </c>
      <c r="D5081" s="627">
        <v>161.87</v>
      </c>
    </row>
    <row r="5082" spans="1:4" ht="38.25">
      <c r="A5082" s="625">
        <v>39804</v>
      </c>
      <c r="B5082" s="626" t="s">
        <v>6960</v>
      </c>
      <c r="C5082" s="625" t="s">
        <v>7061</v>
      </c>
      <c r="D5082" s="627">
        <v>61.23</v>
      </c>
    </row>
    <row r="5083" spans="1:4" ht="38.25">
      <c r="A5083" s="625">
        <v>39805</v>
      </c>
      <c r="B5083" s="626" t="s">
        <v>6961</v>
      </c>
      <c r="C5083" s="625" t="s">
        <v>7061</v>
      </c>
      <c r="D5083" s="627">
        <v>109.04</v>
      </c>
    </row>
    <row r="5084" spans="1:4" ht="38.25">
      <c r="A5084" s="625">
        <v>39806</v>
      </c>
      <c r="B5084" s="626" t="s">
        <v>6962</v>
      </c>
      <c r="C5084" s="625" t="s">
        <v>7061</v>
      </c>
      <c r="D5084" s="627">
        <v>205.91</v>
      </c>
    </row>
    <row r="5085" spans="1:4" ht="38.25">
      <c r="A5085" s="625">
        <v>39807</v>
      </c>
      <c r="B5085" s="626" t="s">
        <v>6963</v>
      </c>
      <c r="C5085" s="625" t="s">
        <v>7061</v>
      </c>
      <c r="D5085" s="627">
        <v>290.29000000000002</v>
      </c>
    </row>
    <row r="5086" spans="1:4" ht="38.25">
      <c r="A5086" s="625">
        <v>39808</v>
      </c>
      <c r="B5086" s="626" t="s">
        <v>6964</v>
      </c>
      <c r="C5086" s="625" t="s">
        <v>7061</v>
      </c>
      <c r="D5086" s="627">
        <v>55.23</v>
      </c>
    </row>
    <row r="5087" spans="1:4" ht="38.25">
      <c r="A5087" s="625">
        <v>39809</v>
      </c>
      <c r="B5087" s="626" t="s">
        <v>6965</v>
      </c>
      <c r="C5087" s="625" t="s">
        <v>7061</v>
      </c>
      <c r="D5087" s="627">
        <v>152.47</v>
      </c>
    </row>
    <row r="5088" spans="1:4" ht="25.5">
      <c r="A5088" s="625">
        <v>39810</v>
      </c>
      <c r="B5088" s="626" t="s">
        <v>6966</v>
      </c>
      <c r="C5088" s="625" t="s">
        <v>7061</v>
      </c>
      <c r="D5088" s="627">
        <v>14.96</v>
      </c>
    </row>
    <row r="5089" spans="1:4" ht="25.5">
      <c r="A5089" s="625">
        <v>39811</v>
      </c>
      <c r="B5089" s="626" t="s">
        <v>6967</v>
      </c>
      <c r="C5089" s="625" t="s">
        <v>7061</v>
      </c>
      <c r="D5089" s="627">
        <v>18.95</v>
      </c>
    </row>
    <row r="5090" spans="1:4" ht="25.5">
      <c r="A5090" s="625">
        <v>39812</v>
      </c>
      <c r="B5090" s="626" t="s">
        <v>6968</v>
      </c>
      <c r="C5090" s="625" t="s">
        <v>7061</v>
      </c>
      <c r="D5090" s="627">
        <v>28.9</v>
      </c>
    </row>
    <row r="5091" spans="1:4" ht="102">
      <c r="A5091" s="625">
        <v>39813</v>
      </c>
      <c r="B5091" s="626" t="s">
        <v>7587</v>
      </c>
      <c r="C5091" s="625" t="s">
        <v>7061</v>
      </c>
      <c r="D5091" s="628">
        <v>14256.33</v>
      </c>
    </row>
    <row r="5092" spans="1:4" ht="76.5">
      <c r="A5092" s="625">
        <v>39814</v>
      </c>
      <c r="B5092" s="626" t="s">
        <v>6309</v>
      </c>
      <c r="C5092" s="625" t="s">
        <v>7064</v>
      </c>
      <c r="D5092" s="627">
        <v>49.78</v>
      </c>
    </row>
    <row r="5093" spans="1:4" ht="25.5">
      <c r="A5093" s="625">
        <v>39826</v>
      </c>
      <c r="B5093" s="626" t="s">
        <v>4428</v>
      </c>
      <c r="C5093" s="625" t="s">
        <v>7061</v>
      </c>
      <c r="D5093" s="628">
        <v>4163.45</v>
      </c>
    </row>
    <row r="5094" spans="1:4" ht="51">
      <c r="A5094" s="625">
        <v>39828</v>
      </c>
      <c r="B5094" s="626" t="s">
        <v>7588</v>
      </c>
      <c r="C5094" s="625" t="s">
        <v>7061</v>
      </c>
      <c r="D5094" s="627">
        <v>459.22</v>
      </c>
    </row>
    <row r="5095" spans="1:4" ht="25.5">
      <c r="A5095" s="625">
        <v>39829</v>
      </c>
      <c r="B5095" s="626" t="s">
        <v>7589</v>
      </c>
      <c r="C5095" s="625" t="s">
        <v>7065</v>
      </c>
      <c r="D5095" s="627">
        <v>13.31</v>
      </c>
    </row>
    <row r="5096" spans="1:4" ht="25.5">
      <c r="A5096" s="625">
        <v>39830</v>
      </c>
      <c r="B5096" s="626" t="s">
        <v>6403</v>
      </c>
      <c r="C5096" s="625" t="s">
        <v>7063</v>
      </c>
      <c r="D5096" s="627">
        <v>108.49</v>
      </c>
    </row>
    <row r="5097" spans="1:4" ht="25.5">
      <c r="A5097" s="625">
        <v>39831</v>
      </c>
      <c r="B5097" s="626" t="s">
        <v>6404</v>
      </c>
      <c r="C5097" s="625" t="s">
        <v>7063</v>
      </c>
      <c r="D5097" s="627">
        <v>108.26</v>
      </c>
    </row>
    <row r="5098" spans="1:4" ht="25.5">
      <c r="A5098" s="625">
        <v>39833</v>
      </c>
      <c r="B5098" s="626" t="s">
        <v>6310</v>
      </c>
      <c r="C5098" s="625" t="s">
        <v>7064</v>
      </c>
      <c r="D5098" s="627">
        <v>29.49</v>
      </c>
    </row>
    <row r="5099" spans="1:4" ht="25.5">
      <c r="A5099" s="625">
        <v>39834</v>
      </c>
      <c r="B5099" s="626" t="s">
        <v>6311</v>
      </c>
      <c r="C5099" s="625" t="s">
        <v>7064</v>
      </c>
      <c r="D5099" s="627">
        <v>50.62</v>
      </c>
    </row>
    <row r="5100" spans="1:4" ht="25.5">
      <c r="A5100" s="625">
        <v>39835</v>
      </c>
      <c r="B5100" s="626" t="s">
        <v>6312</v>
      </c>
      <c r="C5100" s="625" t="s">
        <v>7064</v>
      </c>
      <c r="D5100" s="627">
        <v>61.71</v>
      </c>
    </row>
    <row r="5101" spans="1:4" ht="51">
      <c r="A5101" s="625">
        <v>39836</v>
      </c>
      <c r="B5101" s="626" t="s">
        <v>6405</v>
      </c>
      <c r="C5101" s="625" t="s">
        <v>7063</v>
      </c>
      <c r="D5101" s="627">
        <v>95.13</v>
      </c>
    </row>
    <row r="5102" spans="1:4" ht="51">
      <c r="A5102" s="625">
        <v>39837</v>
      </c>
      <c r="B5102" s="626" t="s">
        <v>6406</v>
      </c>
      <c r="C5102" s="625" t="s">
        <v>7063</v>
      </c>
      <c r="D5102" s="627">
        <v>138.33000000000001</v>
      </c>
    </row>
    <row r="5103" spans="1:4" ht="25.5">
      <c r="A5103" s="625">
        <v>39838</v>
      </c>
      <c r="B5103" s="626" t="s">
        <v>4429</v>
      </c>
      <c r="C5103" s="625" t="s">
        <v>7061</v>
      </c>
      <c r="D5103" s="628">
        <v>3810.21</v>
      </c>
    </row>
    <row r="5104" spans="1:4" ht="25.5">
      <c r="A5104" s="625">
        <v>39839</v>
      </c>
      <c r="B5104" s="626" t="s">
        <v>4430</v>
      </c>
      <c r="C5104" s="625" t="s">
        <v>7061</v>
      </c>
      <c r="D5104" s="628">
        <v>3980.81</v>
      </c>
    </row>
    <row r="5105" spans="1:4" ht="25.5">
      <c r="A5105" s="625">
        <v>39840</v>
      </c>
      <c r="B5105" s="626" t="s">
        <v>4431</v>
      </c>
      <c r="C5105" s="625" t="s">
        <v>7061</v>
      </c>
      <c r="D5105" s="628">
        <v>5072.9799999999996</v>
      </c>
    </row>
    <row r="5106" spans="1:4" ht="25.5">
      <c r="A5106" s="625">
        <v>39841</v>
      </c>
      <c r="B5106" s="626" t="s">
        <v>4432</v>
      </c>
      <c r="C5106" s="625" t="s">
        <v>7061</v>
      </c>
      <c r="D5106" s="628">
        <v>5394.2</v>
      </c>
    </row>
    <row r="5107" spans="1:4" ht="25.5">
      <c r="A5107" s="625">
        <v>39842</v>
      </c>
      <c r="B5107" s="626" t="s">
        <v>4433</v>
      </c>
      <c r="C5107" s="625" t="s">
        <v>7061</v>
      </c>
      <c r="D5107" s="628">
        <v>6852.65</v>
      </c>
    </row>
    <row r="5108" spans="1:4" ht="25.5">
      <c r="A5108" s="625">
        <v>39843</v>
      </c>
      <c r="B5108" s="626" t="s">
        <v>4434</v>
      </c>
      <c r="C5108" s="625" t="s">
        <v>7061</v>
      </c>
      <c r="D5108" s="628">
        <v>7564.55</v>
      </c>
    </row>
    <row r="5109" spans="1:4" ht="25.5">
      <c r="A5109" s="625">
        <v>39844</v>
      </c>
      <c r="B5109" s="626" t="s">
        <v>4435</v>
      </c>
      <c r="C5109" s="625" t="s">
        <v>7061</v>
      </c>
      <c r="D5109" s="628">
        <v>2250</v>
      </c>
    </row>
    <row r="5110" spans="1:4" ht="25.5">
      <c r="A5110" s="625">
        <v>39845</v>
      </c>
      <c r="B5110" s="626" t="s">
        <v>4436</v>
      </c>
      <c r="C5110" s="625" t="s">
        <v>7061</v>
      </c>
      <c r="D5110" s="628">
        <v>1302.27</v>
      </c>
    </row>
    <row r="5111" spans="1:4" ht="25.5">
      <c r="A5111" s="625">
        <v>39846</v>
      </c>
      <c r="B5111" s="626" t="s">
        <v>4437</v>
      </c>
      <c r="C5111" s="625" t="s">
        <v>7061</v>
      </c>
      <c r="D5111" s="628">
        <v>1374.7</v>
      </c>
    </row>
    <row r="5112" spans="1:4" ht="25.5">
      <c r="A5112" s="625">
        <v>39847</v>
      </c>
      <c r="B5112" s="626" t="s">
        <v>4438</v>
      </c>
      <c r="C5112" s="625" t="s">
        <v>7061</v>
      </c>
      <c r="D5112" s="628">
        <v>1524.6</v>
      </c>
    </row>
    <row r="5113" spans="1:4" ht="51">
      <c r="A5113" s="625">
        <v>39848</v>
      </c>
      <c r="B5113" s="626" t="s">
        <v>4439</v>
      </c>
      <c r="C5113" s="625" t="s">
        <v>7065</v>
      </c>
      <c r="D5113" s="627">
        <v>1.06</v>
      </c>
    </row>
    <row r="5114" spans="1:4" ht="51">
      <c r="A5114" s="625">
        <v>39849</v>
      </c>
      <c r="B5114" s="626" t="s">
        <v>4440</v>
      </c>
      <c r="C5114" s="625" t="s">
        <v>7059</v>
      </c>
      <c r="D5114" s="627">
        <v>347.55</v>
      </c>
    </row>
    <row r="5115" spans="1:4" ht="25.5">
      <c r="A5115" s="625">
        <v>39855</v>
      </c>
      <c r="B5115" s="626" t="s">
        <v>4441</v>
      </c>
      <c r="C5115" s="625" t="s">
        <v>7061</v>
      </c>
      <c r="D5115" s="627">
        <v>1.24</v>
      </c>
    </row>
    <row r="5116" spans="1:4" ht="25.5">
      <c r="A5116" s="625">
        <v>39856</v>
      </c>
      <c r="B5116" s="626" t="s">
        <v>4442</v>
      </c>
      <c r="C5116" s="625" t="s">
        <v>7061</v>
      </c>
      <c r="D5116" s="627">
        <v>2.92</v>
      </c>
    </row>
    <row r="5117" spans="1:4" ht="25.5">
      <c r="A5117" s="625">
        <v>39857</v>
      </c>
      <c r="B5117" s="626" t="s">
        <v>4443</v>
      </c>
      <c r="C5117" s="625" t="s">
        <v>7061</v>
      </c>
      <c r="D5117" s="627">
        <v>4.7300000000000004</v>
      </c>
    </row>
    <row r="5118" spans="1:4" ht="25.5">
      <c r="A5118" s="625">
        <v>39858</v>
      </c>
      <c r="B5118" s="626" t="s">
        <v>4444</v>
      </c>
      <c r="C5118" s="625" t="s">
        <v>7061</v>
      </c>
      <c r="D5118" s="627">
        <v>10.49</v>
      </c>
    </row>
    <row r="5119" spans="1:4" ht="25.5">
      <c r="A5119" s="625">
        <v>39859</v>
      </c>
      <c r="B5119" s="626" t="s">
        <v>4445</v>
      </c>
      <c r="C5119" s="625" t="s">
        <v>7061</v>
      </c>
      <c r="D5119" s="627">
        <v>16.170000000000002</v>
      </c>
    </row>
    <row r="5120" spans="1:4" ht="25.5">
      <c r="A5120" s="625">
        <v>39860</v>
      </c>
      <c r="B5120" s="626" t="s">
        <v>4446</v>
      </c>
      <c r="C5120" s="625" t="s">
        <v>7061</v>
      </c>
      <c r="D5120" s="627">
        <v>24.82</v>
      </c>
    </row>
    <row r="5121" spans="1:4" ht="25.5">
      <c r="A5121" s="625">
        <v>39861</v>
      </c>
      <c r="B5121" s="626" t="s">
        <v>4447</v>
      </c>
      <c r="C5121" s="625" t="s">
        <v>7061</v>
      </c>
      <c r="D5121" s="627">
        <v>70.88</v>
      </c>
    </row>
    <row r="5122" spans="1:4" ht="25.5">
      <c r="A5122" s="625">
        <v>39862</v>
      </c>
      <c r="B5122" s="626" t="s">
        <v>4448</v>
      </c>
      <c r="C5122" s="625" t="s">
        <v>7061</v>
      </c>
      <c r="D5122" s="627">
        <v>5.93</v>
      </c>
    </row>
    <row r="5123" spans="1:4" ht="25.5">
      <c r="A5123" s="625">
        <v>39863</v>
      </c>
      <c r="B5123" s="626" t="s">
        <v>4449</v>
      </c>
      <c r="C5123" s="625" t="s">
        <v>7061</v>
      </c>
      <c r="D5123" s="627">
        <v>6.01</v>
      </c>
    </row>
    <row r="5124" spans="1:4" ht="25.5">
      <c r="A5124" s="625">
        <v>39864</v>
      </c>
      <c r="B5124" s="626" t="s">
        <v>4450</v>
      </c>
      <c r="C5124" s="625" t="s">
        <v>7061</v>
      </c>
      <c r="D5124" s="627">
        <v>7.46</v>
      </c>
    </row>
    <row r="5125" spans="1:4" ht="25.5">
      <c r="A5125" s="625">
        <v>39865</v>
      </c>
      <c r="B5125" s="626" t="s">
        <v>4451</v>
      </c>
      <c r="C5125" s="625" t="s">
        <v>7061</v>
      </c>
      <c r="D5125" s="627">
        <v>10.51</v>
      </c>
    </row>
    <row r="5126" spans="1:4" ht="38.25">
      <c r="A5126" s="625">
        <v>39866</v>
      </c>
      <c r="B5126" s="626" t="s">
        <v>4452</v>
      </c>
      <c r="C5126" s="625" t="s">
        <v>7061</v>
      </c>
      <c r="D5126" s="627">
        <v>7.8</v>
      </c>
    </row>
    <row r="5127" spans="1:4" ht="38.25">
      <c r="A5127" s="625">
        <v>39867</v>
      </c>
      <c r="B5127" s="626" t="s">
        <v>6407</v>
      </c>
      <c r="C5127" s="625" t="s">
        <v>7061</v>
      </c>
      <c r="D5127" s="627">
        <v>17.329999999999998</v>
      </c>
    </row>
    <row r="5128" spans="1:4" ht="38.25">
      <c r="A5128" s="625">
        <v>39868</v>
      </c>
      <c r="B5128" s="626" t="s">
        <v>4453</v>
      </c>
      <c r="C5128" s="625" t="s">
        <v>7061</v>
      </c>
      <c r="D5128" s="627">
        <v>31.23</v>
      </c>
    </row>
    <row r="5129" spans="1:4" ht="25.5">
      <c r="A5129" s="625">
        <v>39869</v>
      </c>
      <c r="B5129" s="626" t="s">
        <v>4454</v>
      </c>
      <c r="C5129" s="625" t="s">
        <v>7061</v>
      </c>
      <c r="D5129" s="627">
        <v>5.88</v>
      </c>
    </row>
    <row r="5130" spans="1:4" ht="25.5">
      <c r="A5130" s="625">
        <v>39870</v>
      </c>
      <c r="B5130" s="626" t="s">
        <v>4455</v>
      </c>
      <c r="C5130" s="625" t="s">
        <v>7061</v>
      </c>
      <c r="D5130" s="627">
        <v>9</v>
      </c>
    </row>
    <row r="5131" spans="1:4" ht="25.5">
      <c r="A5131" s="625">
        <v>39871</v>
      </c>
      <c r="B5131" s="626" t="s">
        <v>4456</v>
      </c>
      <c r="C5131" s="625" t="s">
        <v>7061</v>
      </c>
      <c r="D5131" s="627">
        <v>10.09</v>
      </c>
    </row>
    <row r="5132" spans="1:4" ht="25.5">
      <c r="A5132" s="625">
        <v>39872</v>
      </c>
      <c r="B5132" s="626" t="s">
        <v>4457</v>
      </c>
      <c r="C5132" s="625" t="s">
        <v>7061</v>
      </c>
      <c r="D5132" s="627">
        <v>190.16</v>
      </c>
    </row>
    <row r="5133" spans="1:4" ht="25.5">
      <c r="A5133" s="625">
        <v>39873</v>
      </c>
      <c r="B5133" s="626" t="s">
        <v>4458</v>
      </c>
      <c r="C5133" s="625" t="s">
        <v>7061</v>
      </c>
      <c r="D5133" s="627">
        <v>220.57</v>
      </c>
    </row>
    <row r="5134" spans="1:4" ht="25.5">
      <c r="A5134" s="625">
        <v>39874</v>
      </c>
      <c r="B5134" s="626" t="s">
        <v>4459</v>
      </c>
      <c r="C5134" s="625" t="s">
        <v>7061</v>
      </c>
      <c r="D5134" s="627">
        <v>242.27</v>
      </c>
    </row>
    <row r="5135" spans="1:4" ht="25.5">
      <c r="A5135" s="625">
        <v>39875</v>
      </c>
      <c r="B5135" s="626" t="s">
        <v>4460</v>
      </c>
      <c r="C5135" s="625" t="s">
        <v>7061</v>
      </c>
      <c r="D5135" s="627">
        <v>277.29000000000002</v>
      </c>
    </row>
    <row r="5136" spans="1:4" ht="25.5">
      <c r="A5136" s="625">
        <v>39876</v>
      </c>
      <c r="B5136" s="626" t="s">
        <v>4461</v>
      </c>
      <c r="C5136" s="625" t="s">
        <v>7061</v>
      </c>
      <c r="D5136" s="627">
        <v>347.17</v>
      </c>
    </row>
    <row r="5137" spans="1:4" ht="25.5">
      <c r="A5137" s="625">
        <v>39877</v>
      </c>
      <c r="B5137" s="626" t="s">
        <v>4462</v>
      </c>
      <c r="C5137" s="625" t="s">
        <v>7061</v>
      </c>
      <c r="D5137" s="627">
        <v>481.51</v>
      </c>
    </row>
    <row r="5138" spans="1:4" ht="25.5">
      <c r="A5138" s="625">
        <v>39878</v>
      </c>
      <c r="B5138" s="626" t="s">
        <v>4463</v>
      </c>
      <c r="C5138" s="625" t="s">
        <v>7061</v>
      </c>
      <c r="D5138" s="627">
        <v>636</v>
      </c>
    </row>
    <row r="5139" spans="1:4" ht="25.5">
      <c r="A5139" s="625">
        <v>39879</v>
      </c>
      <c r="B5139" s="626" t="s">
        <v>4464</v>
      </c>
      <c r="C5139" s="625" t="s">
        <v>7061</v>
      </c>
      <c r="D5139" s="627">
        <v>2.19</v>
      </c>
    </row>
    <row r="5140" spans="1:4" ht="25.5">
      <c r="A5140" s="625">
        <v>39880</v>
      </c>
      <c r="B5140" s="626" t="s">
        <v>4465</v>
      </c>
      <c r="C5140" s="625" t="s">
        <v>7061</v>
      </c>
      <c r="D5140" s="627">
        <v>4.8499999999999996</v>
      </c>
    </row>
    <row r="5141" spans="1:4" ht="25.5">
      <c r="A5141" s="625">
        <v>39881</v>
      </c>
      <c r="B5141" s="626" t="s">
        <v>4466</v>
      </c>
      <c r="C5141" s="625" t="s">
        <v>7061</v>
      </c>
      <c r="D5141" s="627">
        <v>7.79</v>
      </c>
    </row>
    <row r="5142" spans="1:4" ht="25.5">
      <c r="A5142" s="625">
        <v>39882</v>
      </c>
      <c r="B5142" s="626" t="s">
        <v>4467</v>
      </c>
      <c r="C5142" s="625" t="s">
        <v>7061</v>
      </c>
      <c r="D5142" s="627">
        <v>20.52</v>
      </c>
    </row>
    <row r="5143" spans="1:4" ht="25.5">
      <c r="A5143" s="625">
        <v>39883</v>
      </c>
      <c r="B5143" s="626" t="s">
        <v>4468</v>
      </c>
      <c r="C5143" s="625" t="s">
        <v>7061</v>
      </c>
      <c r="D5143" s="627">
        <v>32.770000000000003</v>
      </c>
    </row>
    <row r="5144" spans="1:4" ht="25.5">
      <c r="A5144" s="625">
        <v>39884</v>
      </c>
      <c r="B5144" s="626" t="s">
        <v>4469</v>
      </c>
      <c r="C5144" s="625" t="s">
        <v>7061</v>
      </c>
      <c r="D5144" s="627">
        <v>48.67</v>
      </c>
    </row>
    <row r="5145" spans="1:4" ht="25.5">
      <c r="A5145" s="625">
        <v>39885</v>
      </c>
      <c r="B5145" s="626" t="s">
        <v>4470</v>
      </c>
      <c r="C5145" s="625" t="s">
        <v>7061</v>
      </c>
      <c r="D5145" s="627">
        <v>115.68</v>
      </c>
    </row>
    <row r="5146" spans="1:4" ht="25.5">
      <c r="A5146" s="625">
        <v>39886</v>
      </c>
      <c r="B5146" s="626" t="s">
        <v>4471</v>
      </c>
      <c r="C5146" s="625" t="s">
        <v>7061</v>
      </c>
      <c r="D5146" s="627">
        <v>2.5299999999999998</v>
      </c>
    </row>
    <row r="5147" spans="1:4" ht="25.5">
      <c r="A5147" s="625">
        <v>39887</v>
      </c>
      <c r="B5147" s="626" t="s">
        <v>4472</v>
      </c>
      <c r="C5147" s="625" t="s">
        <v>7061</v>
      </c>
      <c r="D5147" s="627">
        <v>3.8</v>
      </c>
    </row>
    <row r="5148" spans="1:4" ht="25.5">
      <c r="A5148" s="625">
        <v>39888</v>
      </c>
      <c r="B5148" s="626" t="s">
        <v>4473</v>
      </c>
      <c r="C5148" s="625" t="s">
        <v>7061</v>
      </c>
      <c r="D5148" s="627">
        <v>8.6999999999999993</v>
      </c>
    </row>
    <row r="5149" spans="1:4" ht="25.5">
      <c r="A5149" s="625">
        <v>39890</v>
      </c>
      <c r="B5149" s="626" t="s">
        <v>4474</v>
      </c>
      <c r="C5149" s="625" t="s">
        <v>7061</v>
      </c>
      <c r="D5149" s="627">
        <v>14.85</v>
      </c>
    </row>
    <row r="5150" spans="1:4" ht="25.5">
      <c r="A5150" s="625">
        <v>39891</v>
      </c>
      <c r="B5150" s="626" t="s">
        <v>4475</v>
      </c>
      <c r="C5150" s="625" t="s">
        <v>7061</v>
      </c>
      <c r="D5150" s="627">
        <v>20.94</v>
      </c>
    </row>
    <row r="5151" spans="1:4" ht="25.5">
      <c r="A5151" s="625">
        <v>39892</v>
      </c>
      <c r="B5151" s="626" t="s">
        <v>4476</v>
      </c>
      <c r="C5151" s="625" t="s">
        <v>7061</v>
      </c>
      <c r="D5151" s="627">
        <v>65.28</v>
      </c>
    </row>
    <row r="5152" spans="1:4" ht="38.25">
      <c r="A5152" s="625">
        <v>39895</v>
      </c>
      <c r="B5152" s="626" t="s">
        <v>4477</v>
      </c>
      <c r="C5152" s="625" t="s">
        <v>7061</v>
      </c>
      <c r="D5152" s="627">
        <v>21.65</v>
      </c>
    </row>
    <row r="5153" spans="1:4" ht="38.25">
      <c r="A5153" s="625">
        <v>39896</v>
      </c>
      <c r="B5153" s="626" t="s">
        <v>4478</v>
      </c>
      <c r="C5153" s="625" t="s">
        <v>7061</v>
      </c>
      <c r="D5153" s="627">
        <v>31.73</v>
      </c>
    </row>
    <row r="5154" spans="1:4" ht="25.5">
      <c r="A5154" s="625">
        <v>39897</v>
      </c>
      <c r="B5154" s="626" t="s">
        <v>4479</v>
      </c>
      <c r="C5154" s="625" t="s">
        <v>7590</v>
      </c>
      <c r="D5154" s="627">
        <v>22.75</v>
      </c>
    </row>
    <row r="5155" spans="1:4" ht="25.5">
      <c r="A5155" s="625">
        <v>39914</v>
      </c>
      <c r="B5155" s="626" t="s">
        <v>4480</v>
      </c>
      <c r="C5155" s="625" t="s">
        <v>7058</v>
      </c>
      <c r="D5155" s="627">
        <v>107.58</v>
      </c>
    </row>
    <row r="5156" spans="1:4" ht="51">
      <c r="A5156" s="625">
        <v>39917</v>
      </c>
      <c r="B5156" s="626" t="s">
        <v>4481</v>
      </c>
      <c r="C5156" s="625" t="s">
        <v>7061</v>
      </c>
      <c r="D5156" s="628">
        <v>66322.179999999993</v>
      </c>
    </row>
    <row r="5157" spans="1:4" ht="63.75">
      <c r="A5157" s="625">
        <v>39919</v>
      </c>
      <c r="B5157" s="626" t="s">
        <v>4482</v>
      </c>
      <c r="C5157" s="625" t="s">
        <v>7061</v>
      </c>
      <c r="D5157" s="628">
        <v>44428.39</v>
      </c>
    </row>
    <row r="5158" spans="1:4" ht="25.5">
      <c r="A5158" s="625">
        <v>39920</v>
      </c>
      <c r="B5158" s="626" t="s">
        <v>4483</v>
      </c>
      <c r="C5158" s="625" t="s">
        <v>7061</v>
      </c>
      <c r="D5158" s="627">
        <v>2.76</v>
      </c>
    </row>
    <row r="5159" spans="1:4" ht="51">
      <c r="A5159" s="625">
        <v>39925</v>
      </c>
      <c r="B5159" s="626" t="s">
        <v>4484</v>
      </c>
      <c r="C5159" s="625" t="s">
        <v>7061</v>
      </c>
      <c r="D5159" s="628">
        <v>7207.32</v>
      </c>
    </row>
    <row r="5160" spans="1:4">
      <c r="A5160" s="625">
        <v>39961</v>
      </c>
      <c r="B5160" s="626" t="s">
        <v>4485</v>
      </c>
      <c r="C5160" s="625" t="s">
        <v>7061</v>
      </c>
      <c r="D5160" s="627">
        <v>11.2</v>
      </c>
    </row>
    <row r="5161" spans="1:4" ht="114.75">
      <c r="A5161" s="625">
        <v>39964</v>
      </c>
      <c r="B5161" s="626" t="s">
        <v>4486</v>
      </c>
      <c r="C5161" s="625" t="s">
        <v>7066</v>
      </c>
      <c r="D5161" s="627">
        <v>988.95</v>
      </c>
    </row>
    <row r="5162" spans="1:4" ht="89.25">
      <c r="A5162" s="625">
        <v>39965</v>
      </c>
      <c r="B5162" s="626" t="s">
        <v>4487</v>
      </c>
      <c r="C5162" s="625" t="s">
        <v>7066</v>
      </c>
      <c r="D5162" s="628">
        <v>1201.92</v>
      </c>
    </row>
    <row r="5163" spans="1:4" ht="25.5">
      <c r="A5163" s="625">
        <v>39995</v>
      </c>
      <c r="B5163" s="626" t="s">
        <v>4488</v>
      </c>
      <c r="C5163" s="625" t="s">
        <v>7059</v>
      </c>
      <c r="D5163" s="627">
        <v>356.46</v>
      </c>
    </row>
    <row r="5164" spans="1:4" ht="25.5">
      <c r="A5164" s="625">
        <v>39996</v>
      </c>
      <c r="B5164" s="626" t="s">
        <v>7591</v>
      </c>
      <c r="C5164" s="625" t="s">
        <v>7065</v>
      </c>
      <c r="D5164" s="627">
        <v>2.12</v>
      </c>
    </row>
    <row r="5165" spans="1:4">
      <c r="A5165" s="625">
        <v>39997</v>
      </c>
      <c r="B5165" s="626" t="s">
        <v>4489</v>
      </c>
      <c r="C5165" s="625" t="s">
        <v>7061</v>
      </c>
      <c r="D5165" s="627">
        <v>0.13</v>
      </c>
    </row>
    <row r="5166" spans="1:4" ht="51">
      <c r="A5166" s="625">
        <v>40269</v>
      </c>
      <c r="B5166" s="626" t="s">
        <v>4490</v>
      </c>
      <c r="C5166" s="625" t="s">
        <v>7061</v>
      </c>
      <c r="D5166" s="628">
        <v>5072.38</v>
      </c>
    </row>
    <row r="5167" spans="1:4" ht="38.25">
      <c r="A5167" s="625">
        <v>40270</v>
      </c>
      <c r="B5167" s="626" t="s">
        <v>7592</v>
      </c>
      <c r="C5167" s="625" t="s">
        <v>7065</v>
      </c>
      <c r="D5167" s="627">
        <v>44</v>
      </c>
    </row>
    <row r="5168" spans="1:4" ht="38.25">
      <c r="A5168" s="625">
        <v>40271</v>
      </c>
      <c r="B5168" s="626" t="s">
        <v>6313</v>
      </c>
      <c r="C5168" s="625" t="s">
        <v>7249</v>
      </c>
      <c r="D5168" s="627">
        <v>9.75</v>
      </c>
    </row>
    <row r="5169" spans="1:4" ht="51">
      <c r="A5169" s="625">
        <v>40275</v>
      </c>
      <c r="B5169" s="626" t="s">
        <v>6314</v>
      </c>
      <c r="C5169" s="625" t="s">
        <v>7249</v>
      </c>
      <c r="D5169" s="627">
        <v>15</v>
      </c>
    </row>
    <row r="5170" spans="1:4" ht="38.25">
      <c r="A5170" s="625">
        <v>40287</v>
      </c>
      <c r="B5170" s="626" t="s">
        <v>4491</v>
      </c>
      <c r="C5170" s="625" t="s">
        <v>7249</v>
      </c>
      <c r="D5170" s="627">
        <v>3.75</v>
      </c>
    </row>
    <row r="5171" spans="1:4" ht="25.5">
      <c r="A5171" s="625">
        <v>40290</v>
      </c>
      <c r="B5171" s="626" t="s">
        <v>6315</v>
      </c>
      <c r="C5171" s="625" t="s">
        <v>7249</v>
      </c>
      <c r="D5171" s="627">
        <v>9.9</v>
      </c>
    </row>
    <row r="5172" spans="1:4" ht="51">
      <c r="A5172" s="625">
        <v>40291</v>
      </c>
      <c r="B5172" s="626" t="s">
        <v>7593</v>
      </c>
      <c r="C5172" s="625" t="s">
        <v>7249</v>
      </c>
      <c r="D5172" s="627">
        <v>523.26</v>
      </c>
    </row>
    <row r="5173" spans="1:4" ht="76.5">
      <c r="A5173" s="625">
        <v>40293</v>
      </c>
      <c r="B5173" s="626" t="s">
        <v>6316</v>
      </c>
      <c r="C5173" s="625" t="s">
        <v>7064</v>
      </c>
      <c r="D5173" s="627">
        <v>1.72</v>
      </c>
    </row>
    <row r="5174" spans="1:4" ht="76.5">
      <c r="A5174" s="625">
        <v>40294</v>
      </c>
      <c r="B5174" s="626" t="s">
        <v>6317</v>
      </c>
      <c r="C5174" s="625" t="s">
        <v>7064</v>
      </c>
      <c r="D5174" s="627">
        <v>1.44</v>
      </c>
    </row>
    <row r="5175" spans="1:4" ht="25.5">
      <c r="A5175" s="625">
        <v>40295</v>
      </c>
      <c r="B5175" s="626" t="s">
        <v>6318</v>
      </c>
      <c r="C5175" s="625" t="s">
        <v>7064</v>
      </c>
      <c r="D5175" s="627">
        <v>2.4500000000000002</v>
      </c>
    </row>
    <row r="5176" spans="1:4" ht="25.5">
      <c r="A5176" s="625">
        <v>40304</v>
      </c>
      <c r="B5176" s="626" t="s">
        <v>4492</v>
      </c>
      <c r="C5176" s="625" t="s">
        <v>7058</v>
      </c>
      <c r="D5176" s="627">
        <v>10.96</v>
      </c>
    </row>
    <row r="5177" spans="1:4" ht="63.75">
      <c r="A5177" s="625">
        <v>40311</v>
      </c>
      <c r="B5177" s="626" t="s">
        <v>4493</v>
      </c>
      <c r="C5177" s="625" t="s">
        <v>7087</v>
      </c>
      <c r="D5177" s="627">
        <v>44.42</v>
      </c>
    </row>
    <row r="5178" spans="1:4">
      <c r="A5178" s="625">
        <v>40313</v>
      </c>
      <c r="B5178" s="626" t="s">
        <v>4494</v>
      </c>
      <c r="C5178" s="625" t="s">
        <v>7058</v>
      </c>
      <c r="D5178" s="627">
        <v>4.1500000000000004</v>
      </c>
    </row>
    <row r="5179" spans="1:4" ht="51">
      <c r="A5179" s="625">
        <v>40329</v>
      </c>
      <c r="B5179" s="626" t="s">
        <v>4495</v>
      </c>
      <c r="C5179" s="625" t="s">
        <v>7061</v>
      </c>
      <c r="D5179" s="627">
        <v>11.85</v>
      </c>
    </row>
    <row r="5180" spans="1:4">
      <c r="A5180" s="625">
        <v>40331</v>
      </c>
      <c r="B5180" s="626" t="s">
        <v>6408</v>
      </c>
      <c r="C5180" s="625" t="s">
        <v>7064</v>
      </c>
      <c r="D5180" s="627">
        <v>16.440000000000001</v>
      </c>
    </row>
    <row r="5181" spans="1:4" ht="25.5">
      <c r="A5181" s="625">
        <v>40334</v>
      </c>
      <c r="B5181" s="626" t="s">
        <v>4496</v>
      </c>
      <c r="C5181" s="625" t="s">
        <v>7065</v>
      </c>
      <c r="D5181" s="627">
        <v>65</v>
      </c>
    </row>
    <row r="5182" spans="1:4" ht="25.5">
      <c r="A5182" s="625">
        <v>40335</v>
      </c>
      <c r="B5182" s="626" t="s">
        <v>4497</v>
      </c>
      <c r="C5182" s="625" t="s">
        <v>7065</v>
      </c>
      <c r="D5182" s="627">
        <v>91.26</v>
      </c>
    </row>
    <row r="5183" spans="1:4">
      <c r="A5183" s="625">
        <v>40339</v>
      </c>
      <c r="B5183" s="626" t="s">
        <v>6319</v>
      </c>
      <c r="C5183" s="625" t="s">
        <v>7249</v>
      </c>
      <c r="D5183" s="627">
        <v>3.75</v>
      </c>
    </row>
    <row r="5184" spans="1:4" ht="25.5">
      <c r="A5184" s="625">
        <v>40340</v>
      </c>
      <c r="B5184" s="626" t="s">
        <v>4498</v>
      </c>
      <c r="C5184" s="625" t="s">
        <v>7061</v>
      </c>
      <c r="D5184" s="627">
        <v>52.7</v>
      </c>
    </row>
    <row r="5185" spans="1:4" ht="25.5">
      <c r="A5185" s="625">
        <v>40341</v>
      </c>
      <c r="B5185" s="626" t="s">
        <v>4499</v>
      </c>
      <c r="C5185" s="625" t="s">
        <v>7061</v>
      </c>
      <c r="D5185" s="627">
        <v>62.4</v>
      </c>
    </row>
    <row r="5186" spans="1:4" ht="25.5">
      <c r="A5186" s="625">
        <v>40342</v>
      </c>
      <c r="B5186" s="626" t="s">
        <v>4500</v>
      </c>
      <c r="C5186" s="625" t="s">
        <v>7061</v>
      </c>
      <c r="D5186" s="627">
        <v>79.11</v>
      </c>
    </row>
    <row r="5187" spans="1:4" ht="25.5">
      <c r="A5187" s="625">
        <v>40343</v>
      </c>
      <c r="B5187" s="626" t="s">
        <v>4501</v>
      </c>
      <c r="C5187" s="625" t="s">
        <v>7061</v>
      </c>
      <c r="D5187" s="627">
        <v>97.05</v>
      </c>
    </row>
    <row r="5188" spans="1:4" ht="25.5">
      <c r="A5188" s="625">
        <v>40344</v>
      </c>
      <c r="B5188" s="626" t="s">
        <v>4502</v>
      </c>
      <c r="C5188" s="625" t="s">
        <v>7061</v>
      </c>
      <c r="D5188" s="627">
        <v>102.61</v>
      </c>
    </row>
    <row r="5189" spans="1:4" ht="25.5">
      <c r="A5189" s="625">
        <v>40345</v>
      </c>
      <c r="B5189" s="626" t="s">
        <v>4503</v>
      </c>
      <c r="C5189" s="625" t="s">
        <v>7061</v>
      </c>
      <c r="D5189" s="627">
        <v>128.12</v>
      </c>
    </row>
    <row r="5190" spans="1:4" ht="25.5">
      <c r="A5190" s="625">
        <v>40346</v>
      </c>
      <c r="B5190" s="626" t="s">
        <v>4504</v>
      </c>
      <c r="C5190" s="625" t="s">
        <v>7061</v>
      </c>
      <c r="D5190" s="627">
        <v>120.52</v>
      </c>
    </row>
    <row r="5191" spans="1:4" ht="25.5">
      <c r="A5191" s="625">
        <v>40347</v>
      </c>
      <c r="B5191" s="626" t="s">
        <v>4505</v>
      </c>
      <c r="C5191" s="625" t="s">
        <v>7061</v>
      </c>
      <c r="D5191" s="627">
        <v>149.02000000000001</v>
      </c>
    </row>
    <row r="5192" spans="1:4" ht="25.5">
      <c r="A5192" s="625">
        <v>40354</v>
      </c>
      <c r="B5192" s="626" t="s">
        <v>7594</v>
      </c>
      <c r="C5192" s="625" t="s">
        <v>7061</v>
      </c>
      <c r="D5192" s="627">
        <v>5.93</v>
      </c>
    </row>
    <row r="5193" spans="1:4" ht="38.25">
      <c r="A5193" s="625">
        <v>40355</v>
      </c>
      <c r="B5193" s="626" t="s">
        <v>7595</v>
      </c>
      <c r="C5193" s="625" t="s">
        <v>7061</v>
      </c>
      <c r="D5193" s="627">
        <v>4.76</v>
      </c>
    </row>
    <row r="5194" spans="1:4" ht="25.5">
      <c r="A5194" s="625">
        <v>40356</v>
      </c>
      <c r="B5194" s="626" t="s">
        <v>7596</v>
      </c>
      <c r="C5194" s="625" t="s">
        <v>7061</v>
      </c>
      <c r="D5194" s="627">
        <v>4.91</v>
      </c>
    </row>
    <row r="5195" spans="1:4" ht="25.5">
      <c r="A5195" s="625">
        <v>40357</v>
      </c>
      <c r="B5195" s="626" t="s">
        <v>7597</v>
      </c>
      <c r="C5195" s="625" t="s">
        <v>7061</v>
      </c>
      <c r="D5195" s="627">
        <v>6.65</v>
      </c>
    </row>
    <row r="5196" spans="1:4" ht="38.25">
      <c r="A5196" s="625">
        <v>40358</v>
      </c>
      <c r="B5196" s="626" t="s">
        <v>7598</v>
      </c>
      <c r="C5196" s="625" t="s">
        <v>7061</v>
      </c>
      <c r="D5196" s="627">
        <v>6.65</v>
      </c>
    </row>
    <row r="5197" spans="1:4" ht="25.5">
      <c r="A5197" s="625">
        <v>40359</v>
      </c>
      <c r="B5197" s="626" t="s">
        <v>7599</v>
      </c>
      <c r="C5197" s="625" t="s">
        <v>7061</v>
      </c>
      <c r="D5197" s="627">
        <v>6.35</v>
      </c>
    </row>
    <row r="5198" spans="1:4" ht="25.5">
      <c r="A5198" s="625">
        <v>40360</v>
      </c>
      <c r="B5198" s="626" t="s">
        <v>7600</v>
      </c>
      <c r="C5198" s="625" t="s">
        <v>7061</v>
      </c>
      <c r="D5198" s="627">
        <v>8.93</v>
      </c>
    </row>
    <row r="5199" spans="1:4" ht="38.25">
      <c r="A5199" s="625">
        <v>40361</v>
      </c>
      <c r="B5199" s="626" t="s">
        <v>7601</v>
      </c>
      <c r="C5199" s="625" t="s">
        <v>7061</v>
      </c>
      <c r="D5199" s="627">
        <v>17.45</v>
      </c>
    </row>
    <row r="5200" spans="1:4" ht="25.5">
      <c r="A5200" s="625">
        <v>40362</v>
      </c>
      <c r="B5200" s="626" t="s">
        <v>7602</v>
      </c>
      <c r="C5200" s="625" t="s">
        <v>7061</v>
      </c>
      <c r="D5200" s="627">
        <v>9.5299999999999994</v>
      </c>
    </row>
    <row r="5201" spans="1:4" ht="25.5">
      <c r="A5201" s="625">
        <v>40363</v>
      </c>
      <c r="B5201" s="626" t="s">
        <v>7603</v>
      </c>
      <c r="C5201" s="625" t="s">
        <v>7061</v>
      </c>
      <c r="D5201" s="627">
        <v>13.62</v>
      </c>
    </row>
    <row r="5202" spans="1:4" ht="38.25">
      <c r="A5202" s="625">
        <v>40364</v>
      </c>
      <c r="B5202" s="626" t="s">
        <v>7604</v>
      </c>
      <c r="C5202" s="625" t="s">
        <v>7061</v>
      </c>
      <c r="D5202" s="627">
        <v>22.32</v>
      </c>
    </row>
    <row r="5203" spans="1:4" ht="25.5">
      <c r="A5203" s="625">
        <v>40365</v>
      </c>
      <c r="B5203" s="626" t="s">
        <v>7605</v>
      </c>
      <c r="C5203" s="625" t="s">
        <v>7061</v>
      </c>
      <c r="D5203" s="627">
        <v>14.39</v>
      </c>
    </row>
    <row r="5204" spans="1:4" ht="25.5">
      <c r="A5204" s="625">
        <v>40366</v>
      </c>
      <c r="B5204" s="626" t="s">
        <v>7606</v>
      </c>
      <c r="C5204" s="625" t="s">
        <v>7061</v>
      </c>
      <c r="D5204" s="627">
        <v>17.41</v>
      </c>
    </row>
    <row r="5205" spans="1:4" ht="38.25">
      <c r="A5205" s="625">
        <v>40367</v>
      </c>
      <c r="B5205" s="626" t="s">
        <v>7607</v>
      </c>
      <c r="C5205" s="625" t="s">
        <v>7061</v>
      </c>
      <c r="D5205" s="627">
        <v>35.21</v>
      </c>
    </row>
    <row r="5206" spans="1:4" ht="25.5">
      <c r="A5206" s="625">
        <v>40368</v>
      </c>
      <c r="B5206" s="626" t="s">
        <v>7608</v>
      </c>
      <c r="C5206" s="625" t="s">
        <v>7061</v>
      </c>
      <c r="D5206" s="627">
        <v>21.33</v>
      </c>
    </row>
    <row r="5207" spans="1:4" ht="25.5">
      <c r="A5207" s="625">
        <v>40369</v>
      </c>
      <c r="B5207" s="626" t="s">
        <v>7609</v>
      </c>
      <c r="C5207" s="625" t="s">
        <v>7061</v>
      </c>
      <c r="D5207" s="627">
        <v>27.44</v>
      </c>
    </row>
    <row r="5208" spans="1:4" ht="38.25">
      <c r="A5208" s="625">
        <v>40370</v>
      </c>
      <c r="B5208" s="626" t="s">
        <v>7610</v>
      </c>
      <c r="C5208" s="625" t="s">
        <v>7061</v>
      </c>
      <c r="D5208" s="627">
        <v>70.84</v>
      </c>
    </row>
    <row r="5209" spans="1:4" ht="25.5">
      <c r="A5209" s="625">
        <v>40371</v>
      </c>
      <c r="B5209" s="626" t="s">
        <v>7611</v>
      </c>
      <c r="C5209" s="625" t="s">
        <v>7061</v>
      </c>
      <c r="D5209" s="627">
        <v>35.1</v>
      </c>
    </row>
    <row r="5210" spans="1:4" ht="25.5">
      <c r="A5210" s="625">
        <v>40372</v>
      </c>
      <c r="B5210" s="626" t="s">
        <v>7612</v>
      </c>
      <c r="C5210" s="625" t="s">
        <v>7061</v>
      </c>
      <c r="D5210" s="627">
        <v>55.14</v>
      </c>
    </row>
    <row r="5211" spans="1:4" ht="38.25">
      <c r="A5211" s="625">
        <v>40373</v>
      </c>
      <c r="B5211" s="626" t="s">
        <v>7613</v>
      </c>
      <c r="C5211" s="625" t="s">
        <v>7061</v>
      </c>
      <c r="D5211" s="627">
        <v>95.79</v>
      </c>
    </row>
    <row r="5212" spans="1:4" ht="25.5">
      <c r="A5212" s="625">
        <v>40374</v>
      </c>
      <c r="B5212" s="626" t="s">
        <v>7614</v>
      </c>
      <c r="C5212" s="625" t="s">
        <v>7061</v>
      </c>
      <c r="D5212" s="627">
        <v>55.76</v>
      </c>
    </row>
    <row r="5213" spans="1:4" ht="25.5">
      <c r="A5213" s="625">
        <v>40375</v>
      </c>
      <c r="B5213" s="626" t="s">
        <v>7615</v>
      </c>
      <c r="C5213" s="625" t="s">
        <v>7061</v>
      </c>
      <c r="D5213" s="627">
        <v>74.650000000000006</v>
      </c>
    </row>
    <row r="5214" spans="1:4" ht="25.5">
      <c r="A5214" s="625">
        <v>40378</v>
      </c>
      <c r="B5214" s="626" t="s">
        <v>7616</v>
      </c>
      <c r="C5214" s="625" t="s">
        <v>7061</v>
      </c>
      <c r="D5214" s="627">
        <v>7.95</v>
      </c>
    </row>
    <row r="5215" spans="1:4" ht="25.5">
      <c r="A5215" s="625">
        <v>40379</v>
      </c>
      <c r="B5215" s="626" t="s">
        <v>7617</v>
      </c>
      <c r="C5215" s="625" t="s">
        <v>7061</v>
      </c>
      <c r="D5215" s="627">
        <v>7.95</v>
      </c>
    </row>
    <row r="5216" spans="1:4" ht="25.5">
      <c r="A5216" s="625">
        <v>40380</v>
      </c>
      <c r="B5216" s="626" t="s">
        <v>7618</v>
      </c>
      <c r="C5216" s="625" t="s">
        <v>7061</v>
      </c>
      <c r="D5216" s="627">
        <v>10.6</v>
      </c>
    </row>
    <row r="5217" spans="1:4" ht="25.5">
      <c r="A5217" s="625">
        <v>40381</v>
      </c>
      <c r="B5217" s="626" t="s">
        <v>7619</v>
      </c>
      <c r="C5217" s="625" t="s">
        <v>7061</v>
      </c>
      <c r="D5217" s="627">
        <v>10.6</v>
      </c>
    </row>
    <row r="5218" spans="1:4" ht="25.5">
      <c r="A5218" s="625">
        <v>40382</v>
      </c>
      <c r="B5218" s="626" t="s">
        <v>7620</v>
      </c>
      <c r="C5218" s="625" t="s">
        <v>7061</v>
      </c>
      <c r="D5218" s="627">
        <v>15.05</v>
      </c>
    </row>
    <row r="5219" spans="1:4" ht="38.25">
      <c r="A5219" s="625">
        <v>40383</v>
      </c>
      <c r="B5219" s="626" t="s">
        <v>7621</v>
      </c>
      <c r="C5219" s="625" t="s">
        <v>7061</v>
      </c>
      <c r="D5219" s="627">
        <v>23.01</v>
      </c>
    </row>
    <row r="5220" spans="1:4" ht="25.5">
      <c r="A5220" s="625">
        <v>40384</v>
      </c>
      <c r="B5220" s="626" t="s">
        <v>7622</v>
      </c>
      <c r="C5220" s="625" t="s">
        <v>7061</v>
      </c>
      <c r="D5220" s="627">
        <v>23.01</v>
      </c>
    </row>
    <row r="5221" spans="1:4" ht="38.25">
      <c r="A5221" s="625">
        <v>40385</v>
      </c>
      <c r="B5221" s="626" t="s">
        <v>7623</v>
      </c>
      <c r="C5221" s="625" t="s">
        <v>7061</v>
      </c>
      <c r="D5221" s="627">
        <v>33.61</v>
      </c>
    </row>
    <row r="5222" spans="1:4" ht="25.5">
      <c r="A5222" s="625">
        <v>40386</v>
      </c>
      <c r="B5222" s="626" t="s">
        <v>7624</v>
      </c>
      <c r="C5222" s="625" t="s">
        <v>7061</v>
      </c>
      <c r="D5222" s="627">
        <v>33.61</v>
      </c>
    </row>
    <row r="5223" spans="1:4" ht="25.5">
      <c r="A5223" s="625">
        <v>40387</v>
      </c>
      <c r="B5223" s="626" t="s">
        <v>7625</v>
      </c>
      <c r="C5223" s="625" t="s">
        <v>7061</v>
      </c>
      <c r="D5223" s="627">
        <v>52.22</v>
      </c>
    </row>
    <row r="5224" spans="1:4" ht="25.5">
      <c r="A5224" s="625">
        <v>40388</v>
      </c>
      <c r="B5224" s="626" t="s">
        <v>7626</v>
      </c>
      <c r="C5224" s="625" t="s">
        <v>7061</v>
      </c>
      <c r="D5224" s="627">
        <v>47.79</v>
      </c>
    </row>
    <row r="5225" spans="1:4" ht="25.5">
      <c r="A5225" s="625">
        <v>40389</v>
      </c>
      <c r="B5225" s="626" t="s">
        <v>7627</v>
      </c>
      <c r="C5225" s="625" t="s">
        <v>7061</v>
      </c>
      <c r="D5225" s="627">
        <v>95.48</v>
      </c>
    </row>
    <row r="5226" spans="1:4" ht="25.5">
      <c r="A5226" s="625">
        <v>40390</v>
      </c>
      <c r="B5226" s="626" t="s">
        <v>7628</v>
      </c>
      <c r="C5226" s="625" t="s">
        <v>7061</v>
      </c>
      <c r="D5226" s="627">
        <v>216.01</v>
      </c>
    </row>
    <row r="5227" spans="1:4" ht="25.5">
      <c r="A5227" s="625">
        <v>40391</v>
      </c>
      <c r="B5227" s="626" t="s">
        <v>7629</v>
      </c>
      <c r="C5227" s="625" t="s">
        <v>7061</v>
      </c>
      <c r="D5227" s="627">
        <v>247.81</v>
      </c>
    </row>
    <row r="5228" spans="1:4" ht="25.5">
      <c r="A5228" s="625">
        <v>40392</v>
      </c>
      <c r="B5228" s="626" t="s">
        <v>7630</v>
      </c>
      <c r="C5228" s="625" t="s">
        <v>7061</v>
      </c>
      <c r="D5228" s="627">
        <v>12.23</v>
      </c>
    </row>
    <row r="5229" spans="1:4" ht="25.5">
      <c r="A5229" s="625">
        <v>40393</v>
      </c>
      <c r="B5229" s="626" t="s">
        <v>7631</v>
      </c>
      <c r="C5229" s="625" t="s">
        <v>7061</v>
      </c>
      <c r="D5229" s="627">
        <v>15.76</v>
      </c>
    </row>
    <row r="5230" spans="1:4" ht="25.5">
      <c r="A5230" s="625">
        <v>40394</v>
      </c>
      <c r="B5230" s="626" t="s">
        <v>7632</v>
      </c>
      <c r="C5230" s="625" t="s">
        <v>7061</v>
      </c>
      <c r="D5230" s="627">
        <v>24.76</v>
      </c>
    </row>
    <row r="5231" spans="1:4" ht="25.5">
      <c r="A5231" s="625">
        <v>40395</v>
      </c>
      <c r="B5231" s="626" t="s">
        <v>7633</v>
      </c>
      <c r="C5231" s="625" t="s">
        <v>7061</v>
      </c>
      <c r="D5231" s="627">
        <v>38.03</v>
      </c>
    </row>
    <row r="5232" spans="1:4" ht="25.5">
      <c r="A5232" s="625">
        <v>40396</v>
      </c>
      <c r="B5232" s="626" t="s">
        <v>7634</v>
      </c>
      <c r="C5232" s="625" t="s">
        <v>7061</v>
      </c>
      <c r="D5232" s="627">
        <v>49.55</v>
      </c>
    </row>
    <row r="5233" spans="1:4" ht="25.5">
      <c r="A5233" s="625">
        <v>40397</v>
      </c>
      <c r="B5233" s="626" t="s">
        <v>7635</v>
      </c>
      <c r="C5233" s="625" t="s">
        <v>7061</v>
      </c>
      <c r="D5233" s="627">
        <v>81.41</v>
      </c>
    </row>
    <row r="5234" spans="1:4" ht="25.5">
      <c r="A5234" s="625">
        <v>40398</v>
      </c>
      <c r="B5234" s="626" t="s">
        <v>7636</v>
      </c>
      <c r="C5234" s="625" t="s">
        <v>7061</v>
      </c>
      <c r="D5234" s="627">
        <v>158.97999999999999</v>
      </c>
    </row>
    <row r="5235" spans="1:4" ht="25.5">
      <c r="A5235" s="625">
        <v>40399</v>
      </c>
      <c r="B5235" s="626" t="s">
        <v>7637</v>
      </c>
      <c r="C5235" s="625" t="s">
        <v>7061</v>
      </c>
      <c r="D5235" s="627">
        <v>260.08</v>
      </c>
    </row>
    <row r="5236" spans="1:4" ht="25.5">
      <c r="A5236" s="625">
        <v>40400</v>
      </c>
      <c r="B5236" s="626" t="s">
        <v>7638</v>
      </c>
      <c r="C5236" s="625" t="s">
        <v>7065</v>
      </c>
      <c r="D5236" s="627">
        <v>0.98</v>
      </c>
    </row>
    <row r="5237" spans="1:4" ht="25.5">
      <c r="A5237" s="625">
        <v>40401</v>
      </c>
      <c r="B5237" s="626" t="s">
        <v>7639</v>
      </c>
      <c r="C5237" s="625" t="s">
        <v>7065</v>
      </c>
      <c r="D5237" s="627">
        <v>1.44</v>
      </c>
    </row>
    <row r="5238" spans="1:4" ht="25.5">
      <c r="A5238" s="625">
        <v>40402</v>
      </c>
      <c r="B5238" s="626" t="s">
        <v>7640</v>
      </c>
      <c r="C5238" s="625" t="s">
        <v>7065</v>
      </c>
      <c r="D5238" s="627">
        <v>1.85</v>
      </c>
    </row>
    <row r="5239" spans="1:4" ht="38.25">
      <c r="A5239" s="625">
        <v>40406</v>
      </c>
      <c r="B5239" s="626" t="s">
        <v>4506</v>
      </c>
      <c r="C5239" s="625" t="s">
        <v>7061</v>
      </c>
      <c r="D5239" s="628">
        <v>55289.2</v>
      </c>
    </row>
    <row r="5240" spans="1:4" ht="25.5">
      <c r="A5240" s="625">
        <v>40408</v>
      </c>
      <c r="B5240" s="626" t="s">
        <v>4507</v>
      </c>
      <c r="C5240" s="625" t="s">
        <v>7061</v>
      </c>
      <c r="D5240" s="627">
        <v>4.51</v>
      </c>
    </row>
    <row r="5241" spans="1:4" ht="25.5">
      <c r="A5241" s="625">
        <v>40409</v>
      </c>
      <c r="B5241" s="626" t="s">
        <v>4508</v>
      </c>
      <c r="C5241" s="625" t="s">
        <v>7061</v>
      </c>
      <c r="D5241" s="627">
        <v>1.59</v>
      </c>
    </row>
    <row r="5242" spans="1:4" ht="38.25">
      <c r="A5242" s="625">
        <v>40410</v>
      </c>
      <c r="B5242" s="626" t="s">
        <v>7641</v>
      </c>
      <c r="C5242" s="625" t="s">
        <v>7061</v>
      </c>
      <c r="D5242" s="627">
        <v>13.75</v>
      </c>
    </row>
    <row r="5243" spans="1:4" ht="38.25">
      <c r="A5243" s="625">
        <v>40411</v>
      </c>
      <c r="B5243" s="626" t="s">
        <v>7642</v>
      </c>
      <c r="C5243" s="625" t="s">
        <v>7061</v>
      </c>
      <c r="D5243" s="627">
        <v>14.92</v>
      </c>
    </row>
    <row r="5244" spans="1:4" ht="38.25">
      <c r="A5244" s="625">
        <v>40412</v>
      </c>
      <c r="B5244" s="626" t="s">
        <v>7643</v>
      </c>
      <c r="C5244" s="625" t="s">
        <v>7061</v>
      </c>
      <c r="D5244" s="627">
        <v>16.739999999999998</v>
      </c>
    </row>
    <row r="5245" spans="1:4" ht="25.5">
      <c r="A5245" s="625">
        <v>40413</v>
      </c>
      <c r="B5245" s="626" t="s">
        <v>7644</v>
      </c>
      <c r="C5245" s="625" t="s">
        <v>7061</v>
      </c>
      <c r="D5245" s="627">
        <v>13.07</v>
      </c>
    </row>
    <row r="5246" spans="1:4" ht="25.5">
      <c r="A5246" s="625">
        <v>40414</v>
      </c>
      <c r="B5246" s="626" t="s">
        <v>7645</v>
      </c>
      <c r="C5246" s="625" t="s">
        <v>7061</v>
      </c>
      <c r="D5246" s="627">
        <v>12.03</v>
      </c>
    </row>
    <row r="5247" spans="1:4" ht="25.5">
      <c r="A5247" s="625">
        <v>40415</v>
      </c>
      <c r="B5247" s="626" t="s">
        <v>7646</v>
      </c>
      <c r="C5247" s="625" t="s">
        <v>7061</v>
      </c>
      <c r="D5247" s="627">
        <v>18.63</v>
      </c>
    </row>
    <row r="5248" spans="1:4" ht="25.5">
      <c r="A5248" s="625">
        <v>40416</v>
      </c>
      <c r="B5248" s="626" t="s">
        <v>7647</v>
      </c>
      <c r="C5248" s="625" t="s">
        <v>7061</v>
      </c>
      <c r="D5248" s="627">
        <v>16.64</v>
      </c>
    </row>
    <row r="5249" spans="1:4" ht="25.5">
      <c r="A5249" s="625">
        <v>40417</v>
      </c>
      <c r="B5249" s="626" t="s">
        <v>7648</v>
      </c>
      <c r="C5249" s="625" t="s">
        <v>7061</v>
      </c>
      <c r="D5249" s="627">
        <v>21.98</v>
      </c>
    </row>
    <row r="5250" spans="1:4" ht="25.5">
      <c r="A5250" s="625">
        <v>40418</v>
      </c>
      <c r="B5250" s="626" t="s">
        <v>7649</v>
      </c>
      <c r="C5250" s="625" t="s">
        <v>7061</v>
      </c>
      <c r="D5250" s="627">
        <v>19.84</v>
      </c>
    </row>
    <row r="5251" spans="1:4">
      <c r="A5251" s="625">
        <v>40419</v>
      </c>
      <c r="B5251" s="626" t="s">
        <v>7650</v>
      </c>
      <c r="C5251" s="625" t="s">
        <v>7061</v>
      </c>
      <c r="D5251" s="627">
        <v>21.42</v>
      </c>
    </row>
    <row r="5252" spans="1:4" ht="25.5">
      <c r="A5252" s="625">
        <v>40420</v>
      </c>
      <c r="B5252" s="626" t="s">
        <v>7651</v>
      </c>
      <c r="C5252" s="625" t="s">
        <v>7061</v>
      </c>
      <c r="D5252" s="627">
        <v>31.25</v>
      </c>
    </row>
    <row r="5253" spans="1:4">
      <c r="A5253" s="625">
        <v>40421</v>
      </c>
      <c r="B5253" s="626" t="s">
        <v>7652</v>
      </c>
      <c r="C5253" s="625" t="s">
        <v>7061</v>
      </c>
      <c r="D5253" s="627">
        <v>33.26</v>
      </c>
    </row>
    <row r="5254" spans="1:4" ht="38.25">
      <c r="A5254" s="625">
        <v>40422</v>
      </c>
      <c r="B5254" s="626" t="s">
        <v>7653</v>
      </c>
      <c r="C5254" s="625" t="s">
        <v>7061</v>
      </c>
      <c r="D5254" s="627">
        <v>102.56</v>
      </c>
    </row>
    <row r="5255" spans="1:4" ht="25.5">
      <c r="A5255" s="625">
        <v>40423</v>
      </c>
      <c r="B5255" s="626" t="s">
        <v>7654</v>
      </c>
      <c r="C5255" s="625" t="s">
        <v>7061</v>
      </c>
      <c r="D5255" s="627">
        <v>15.05</v>
      </c>
    </row>
    <row r="5256" spans="1:4" ht="38.25">
      <c r="A5256" s="625">
        <v>40424</v>
      </c>
      <c r="B5256" s="626" t="s">
        <v>4509</v>
      </c>
      <c r="C5256" s="625" t="s">
        <v>7058</v>
      </c>
      <c r="D5256" s="627">
        <v>6.32</v>
      </c>
    </row>
    <row r="5257" spans="1:4" ht="25.5">
      <c r="A5257" s="625">
        <v>40425</v>
      </c>
      <c r="B5257" s="626" t="s">
        <v>4510</v>
      </c>
      <c r="C5257" s="625" t="s">
        <v>7058</v>
      </c>
      <c r="D5257" s="627">
        <v>6.36</v>
      </c>
    </row>
    <row r="5258" spans="1:4" ht="38.25">
      <c r="A5258" s="625">
        <v>40432</v>
      </c>
      <c r="B5258" s="626" t="s">
        <v>6409</v>
      </c>
      <c r="C5258" s="625" t="s">
        <v>7061</v>
      </c>
      <c r="D5258" s="627">
        <v>1.85</v>
      </c>
    </row>
    <row r="5259" spans="1:4" ht="25.5">
      <c r="A5259" s="625">
        <v>40433</v>
      </c>
      <c r="B5259" s="626" t="s">
        <v>6410</v>
      </c>
      <c r="C5259" s="625" t="s">
        <v>7061</v>
      </c>
      <c r="D5259" s="627">
        <v>1.03</v>
      </c>
    </row>
    <row r="5260" spans="1:4" ht="38.25">
      <c r="A5260" s="625">
        <v>40435</v>
      </c>
      <c r="B5260" s="626" t="s">
        <v>4511</v>
      </c>
      <c r="C5260" s="625" t="s">
        <v>7061</v>
      </c>
      <c r="D5260" s="628">
        <v>430500</v>
      </c>
    </row>
    <row r="5261" spans="1:4" ht="38.25">
      <c r="A5261" s="625">
        <v>40436</v>
      </c>
      <c r="B5261" s="626" t="s">
        <v>4512</v>
      </c>
      <c r="C5261" s="625" t="s">
        <v>7059</v>
      </c>
      <c r="D5261" s="627">
        <v>234.33</v>
      </c>
    </row>
    <row r="5262" spans="1:4" ht="38.25">
      <c r="A5262" s="625">
        <v>40438</v>
      </c>
      <c r="B5262" s="626" t="s">
        <v>4513</v>
      </c>
      <c r="C5262" s="625" t="s">
        <v>7059</v>
      </c>
      <c r="D5262" s="627">
        <v>187.93</v>
      </c>
    </row>
    <row r="5263" spans="1:4" ht="38.25">
      <c r="A5263" s="625">
        <v>40439</v>
      </c>
      <c r="B5263" s="626" t="s">
        <v>4514</v>
      </c>
      <c r="C5263" s="625" t="s">
        <v>7059</v>
      </c>
      <c r="D5263" s="627">
        <v>320.43</v>
      </c>
    </row>
    <row r="5264" spans="1:4" ht="51">
      <c r="A5264" s="625">
        <v>40440</v>
      </c>
      <c r="B5264" s="626" t="s">
        <v>4515</v>
      </c>
      <c r="C5264" s="625" t="s">
        <v>7059</v>
      </c>
      <c r="D5264" s="627">
        <v>420.29</v>
      </c>
    </row>
    <row r="5265" spans="1:4" ht="51">
      <c r="A5265" s="625">
        <v>40441</v>
      </c>
      <c r="B5265" s="626" t="s">
        <v>4516</v>
      </c>
      <c r="C5265" s="625" t="s">
        <v>7059</v>
      </c>
      <c r="D5265" s="627">
        <v>268.33</v>
      </c>
    </row>
    <row r="5266" spans="1:4" ht="51">
      <c r="A5266" s="625">
        <v>40449</v>
      </c>
      <c r="B5266" s="626" t="s">
        <v>4517</v>
      </c>
      <c r="C5266" s="625" t="s">
        <v>7059</v>
      </c>
      <c r="D5266" s="627">
        <v>225.58</v>
      </c>
    </row>
    <row r="5267" spans="1:4" ht="38.25">
      <c r="A5267" s="625">
        <v>40451</v>
      </c>
      <c r="B5267" s="626" t="s">
        <v>4518</v>
      </c>
      <c r="C5267" s="625" t="s">
        <v>7066</v>
      </c>
      <c r="D5267" s="627">
        <v>84.42</v>
      </c>
    </row>
    <row r="5268" spans="1:4" ht="38.25">
      <c r="A5268" s="625">
        <v>40452</v>
      </c>
      <c r="B5268" s="626" t="s">
        <v>4519</v>
      </c>
      <c r="C5268" s="625" t="s">
        <v>7066</v>
      </c>
      <c r="D5268" s="627">
        <v>100.19</v>
      </c>
    </row>
    <row r="5269" spans="1:4" ht="38.25">
      <c r="A5269" s="625">
        <v>40453</v>
      </c>
      <c r="B5269" s="626" t="s">
        <v>4520</v>
      </c>
      <c r="C5269" s="625" t="s">
        <v>7066</v>
      </c>
      <c r="D5269" s="627">
        <v>91.34</v>
      </c>
    </row>
    <row r="5270" spans="1:4" ht="38.25">
      <c r="A5270" s="625">
        <v>40514</v>
      </c>
      <c r="B5270" s="626" t="s">
        <v>4521</v>
      </c>
      <c r="C5270" s="625" t="s">
        <v>7060</v>
      </c>
      <c r="D5270" s="627">
        <v>21.04</v>
      </c>
    </row>
    <row r="5271" spans="1:4" ht="51">
      <c r="A5271" s="625">
        <v>40515</v>
      </c>
      <c r="B5271" s="626" t="s">
        <v>7655</v>
      </c>
      <c r="C5271" s="625" t="s">
        <v>7066</v>
      </c>
      <c r="D5271" s="627">
        <v>61.59</v>
      </c>
    </row>
    <row r="5272" spans="1:4" ht="51">
      <c r="A5272" s="625">
        <v>40516</v>
      </c>
      <c r="B5272" s="626" t="s">
        <v>7656</v>
      </c>
      <c r="C5272" s="625" t="s">
        <v>7066</v>
      </c>
      <c r="D5272" s="627">
        <v>73.34</v>
      </c>
    </row>
    <row r="5273" spans="1:4" ht="38.25">
      <c r="A5273" s="625">
        <v>40517</v>
      </c>
      <c r="B5273" s="626" t="s">
        <v>6411</v>
      </c>
      <c r="C5273" s="625" t="s">
        <v>7066</v>
      </c>
      <c r="D5273" s="627">
        <v>48.69</v>
      </c>
    </row>
    <row r="5274" spans="1:4" ht="38.25">
      <c r="A5274" s="625">
        <v>40519</v>
      </c>
      <c r="B5274" s="626" t="s">
        <v>4522</v>
      </c>
      <c r="C5274" s="625" t="s">
        <v>7061</v>
      </c>
      <c r="D5274" s="628">
        <v>95291.25</v>
      </c>
    </row>
    <row r="5275" spans="1:4" ht="38.25">
      <c r="A5275" s="625">
        <v>40520</v>
      </c>
      <c r="B5275" s="626" t="s">
        <v>6412</v>
      </c>
      <c r="C5275" s="625" t="s">
        <v>7066</v>
      </c>
      <c r="D5275" s="627">
        <v>51.01</v>
      </c>
    </row>
    <row r="5276" spans="1:4" ht="51">
      <c r="A5276" s="625">
        <v>40521</v>
      </c>
      <c r="B5276" s="626" t="s">
        <v>7657</v>
      </c>
      <c r="C5276" s="625" t="s">
        <v>7061</v>
      </c>
      <c r="D5276" s="628">
        <v>100993.4</v>
      </c>
    </row>
    <row r="5277" spans="1:4" ht="76.5">
      <c r="A5277" s="625">
        <v>40524</v>
      </c>
      <c r="B5277" s="626" t="s">
        <v>6413</v>
      </c>
      <c r="C5277" s="625" t="s">
        <v>7066</v>
      </c>
      <c r="D5277" s="627">
        <v>52.17</v>
      </c>
    </row>
    <row r="5278" spans="1:4" ht="51">
      <c r="A5278" s="625">
        <v>40525</v>
      </c>
      <c r="B5278" s="626" t="s">
        <v>6414</v>
      </c>
      <c r="C5278" s="625" t="s">
        <v>7066</v>
      </c>
      <c r="D5278" s="627">
        <v>52.17</v>
      </c>
    </row>
    <row r="5279" spans="1:4" ht="38.25">
      <c r="A5279" s="625">
        <v>40527</v>
      </c>
      <c r="B5279" s="626" t="s">
        <v>4523</v>
      </c>
      <c r="C5279" s="625" t="s">
        <v>7061</v>
      </c>
      <c r="D5279" s="628">
        <v>2522.89</v>
      </c>
    </row>
    <row r="5280" spans="1:4" ht="51">
      <c r="A5280" s="625">
        <v>40529</v>
      </c>
      <c r="B5280" s="626" t="s">
        <v>6415</v>
      </c>
      <c r="C5280" s="625" t="s">
        <v>7066</v>
      </c>
      <c r="D5280" s="627">
        <v>57.27</v>
      </c>
    </row>
    <row r="5281" spans="1:4" ht="38.25">
      <c r="A5281" s="625">
        <v>40534</v>
      </c>
      <c r="B5281" s="626" t="s">
        <v>4524</v>
      </c>
      <c r="C5281" s="625" t="s">
        <v>7061</v>
      </c>
      <c r="D5281" s="627">
        <v>151.22999999999999</v>
      </c>
    </row>
    <row r="5282" spans="1:4" ht="25.5">
      <c r="A5282" s="625">
        <v>40535</v>
      </c>
      <c r="B5282" s="626" t="s">
        <v>4525</v>
      </c>
      <c r="C5282" s="625" t="s">
        <v>7058</v>
      </c>
      <c r="D5282" s="627">
        <v>4.58</v>
      </c>
    </row>
    <row r="5283" spans="1:4" ht="25.5">
      <c r="A5283" s="625">
        <v>40536</v>
      </c>
      <c r="B5283" s="626" t="s">
        <v>4526</v>
      </c>
      <c r="C5283" s="625" t="s">
        <v>7058</v>
      </c>
      <c r="D5283" s="627">
        <v>4.58</v>
      </c>
    </row>
    <row r="5284" spans="1:4" ht="25.5">
      <c r="A5284" s="625">
        <v>40537</v>
      </c>
      <c r="B5284" s="626" t="s">
        <v>4527</v>
      </c>
      <c r="C5284" s="625" t="s">
        <v>7058</v>
      </c>
      <c r="D5284" s="627">
        <v>4.58</v>
      </c>
    </row>
    <row r="5285" spans="1:4" ht="25.5">
      <c r="A5285" s="625">
        <v>40547</v>
      </c>
      <c r="B5285" s="626" t="s">
        <v>4528</v>
      </c>
      <c r="C5285" s="625" t="s">
        <v>7273</v>
      </c>
      <c r="D5285" s="627">
        <v>11.99</v>
      </c>
    </row>
    <row r="5286" spans="1:4" ht="38.25">
      <c r="A5286" s="625">
        <v>40549</v>
      </c>
      <c r="B5286" s="626" t="s">
        <v>7658</v>
      </c>
      <c r="C5286" s="625" t="s">
        <v>7273</v>
      </c>
      <c r="D5286" s="627">
        <v>81.39</v>
      </c>
    </row>
    <row r="5287" spans="1:4" ht="25.5">
      <c r="A5287" s="625">
        <v>40552</v>
      </c>
      <c r="B5287" s="626" t="s">
        <v>7659</v>
      </c>
      <c r="C5287" s="625" t="s">
        <v>7273</v>
      </c>
      <c r="D5287" s="627">
        <v>20.56</v>
      </c>
    </row>
    <row r="5288" spans="1:4" ht="25.5">
      <c r="A5288" s="625">
        <v>40553</v>
      </c>
      <c r="B5288" s="626" t="s">
        <v>6969</v>
      </c>
      <c r="C5288" s="625" t="s">
        <v>7059</v>
      </c>
      <c r="D5288" s="627">
        <v>32.5</v>
      </c>
    </row>
    <row r="5289" spans="1:4" ht="38.25">
      <c r="A5289" s="625">
        <v>40555</v>
      </c>
      <c r="B5289" s="626" t="s">
        <v>4529</v>
      </c>
      <c r="C5289" s="625" t="s">
        <v>7065</v>
      </c>
      <c r="D5289" s="627">
        <v>40.06</v>
      </c>
    </row>
    <row r="5290" spans="1:4" ht="25.5">
      <c r="A5290" s="625">
        <v>40568</v>
      </c>
      <c r="B5290" s="626" t="s">
        <v>4530</v>
      </c>
      <c r="C5290" s="625" t="s">
        <v>7058</v>
      </c>
      <c r="D5290" s="627">
        <v>8.94</v>
      </c>
    </row>
    <row r="5291" spans="1:4" ht="38.25">
      <c r="A5291" s="625">
        <v>40598</v>
      </c>
      <c r="B5291" s="626" t="s">
        <v>4531</v>
      </c>
      <c r="C5291" s="625" t="s">
        <v>7058</v>
      </c>
      <c r="D5291" s="627">
        <v>4.58</v>
      </c>
    </row>
    <row r="5292" spans="1:4" ht="25.5">
      <c r="A5292" s="625">
        <v>40607</v>
      </c>
      <c r="B5292" s="626" t="s">
        <v>4532</v>
      </c>
      <c r="C5292" s="625" t="s">
        <v>7061</v>
      </c>
      <c r="D5292" s="627">
        <v>2.83</v>
      </c>
    </row>
    <row r="5293" spans="1:4" ht="51">
      <c r="A5293" s="625">
        <v>40623</v>
      </c>
      <c r="B5293" s="626" t="s">
        <v>7660</v>
      </c>
      <c r="C5293" s="625" t="s">
        <v>7133</v>
      </c>
      <c r="D5293" s="627">
        <v>40.119999999999997</v>
      </c>
    </row>
    <row r="5294" spans="1:4" ht="25.5">
      <c r="A5294" s="625">
        <v>40624</v>
      </c>
      <c r="B5294" s="626" t="s">
        <v>4533</v>
      </c>
      <c r="C5294" s="625" t="s">
        <v>7065</v>
      </c>
      <c r="D5294" s="627">
        <v>35.31</v>
      </c>
    </row>
    <row r="5295" spans="1:4" ht="38.25">
      <c r="A5295" s="625">
        <v>40626</v>
      </c>
      <c r="B5295" s="626" t="s">
        <v>4534</v>
      </c>
      <c r="C5295" s="625" t="s">
        <v>7065</v>
      </c>
      <c r="D5295" s="627">
        <v>17.73</v>
      </c>
    </row>
    <row r="5296" spans="1:4" ht="51">
      <c r="A5296" s="625">
        <v>40635</v>
      </c>
      <c r="B5296" s="626" t="s">
        <v>4535</v>
      </c>
      <c r="C5296" s="625" t="s">
        <v>7061</v>
      </c>
      <c r="D5296" s="628">
        <v>492462.6</v>
      </c>
    </row>
    <row r="5297" spans="1:4" ht="63.75">
      <c r="A5297" s="625">
        <v>40636</v>
      </c>
      <c r="B5297" s="626" t="s">
        <v>4536</v>
      </c>
      <c r="C5297" s="625" t="s">
        <v>7061</v>
      </c>
      <c r="D5297" s="628">
        <v>474087.6</v>
      </c>
    </row>
    <row r="5298" spans="1:4" ht="25.5">
      <c r="A5298" s="625">
        <v>40637</v>
      </c>
      <c r="B5298" s="626" t="s">
        <v>4537</v>
      </c>
      <c r="C5298" s="625" t="s">
        <v>7061</v>
      </c>
      <c r="D5298" s="628">
        <v>444393.8</v>
      </c>
    </row>
    <row r="5299" spans="1:4" ht="38.25">
      <c r="A5299" s="625">
        <v>40647</v>
      </c>
      <c r="B5299" s="626" t="s">
        <v>7661</v>
      </c>
      <c r="C5299" s="625" t="s">
        <v>7066</v>
      </c>
      <c r="D5299" s="627">
        <v>99.56</v>
      </c>
    </row>
    <row r="5300" spans="1:4" ht="25.5">
      <c r="A5300" s="625">
        <v>40648</v>
      </c>
      <c r="B5300" s="626" t="s">
        <v>6320</v>
      </c>
      <c r="C5300" s="625" t="s">
        <v>7066</v>
      </c>
      <c r="D5300" s="627">
        <v>121.92</v>
      </c>
    </row>
    <row r="5301" spans="1:4" ht="25.5">
      <c r="A5301" s="625">
        <v>40649</v>
      </c>
      <c r="B5301" s="626" t="s">
        <v>6321</v>
      </c>
      <c r="C5301" s="625" t="s">
        <v>7066</v>
      </c>
      <c r="D5301" s="627">
        <v>71.010000000000005</v>
      </c>
    </row>
    <row r="5302" spans="1:4" ht="25.5">
      <c r="A5302" s="625">
        <v>40650</v>
      </c>
      <c r="B5302" s="626" t="s">
        <v>6322</v>
      </c>
      <c r="C5302" s="625" t="s">
        <v>7066</v>
      </c>
      <c r="D5302" s="627">
        <v>91.44</v>
      </c>
    </row>
    <row r="5303" spans="1:4" ht="25.5">
      <c r="A5303" s="625">
        <v>40651</v>
      </c>
      <c r="B5303" s="626" t="s">
        <v>6323</v>
      </c>
      <c r="C5303" s="625" t="s">
        <v>7066</v>
      </c>
      <c r="D5303" s="627">
        <v>168.65</v>
      </c>
    </row>
    <row r="5304" spans="1:4" ht="25.5">
      <c r="A5304" s="625">
        <v>40652</v>
      </c>
      <c r="B5304" s="626" t="s">
        <v>6324</v>
      </c>
      <c r="C5304" s="625" t="s">
        <v>7066</v>
      </c>
      <c r="D5304" s="627">
        <v>90.42</v>
      </c>
    </row>
    <row r="5305" spans="1:4">
      <c r="A5305" s="625">
        <v>40653</v>
      </c>
      <c r="B5305" s="626" t="s">
        <v>6325</v>
      </c>
      <c r="C5305" s="625" t="s">
        <v>7066</v>
      </c>
      <c r="D5305" s="627">
        <v>76.2</v>
      </c>
    </row>
    <row r="5306" spans="1:4" ht="38.25">
      <c r="A5306" s="625">
        <v>40654</v>
      </c>
      <c r="B5306" s="626" t="s">
        <v>6326</v>
      </c>
      <c r="C5306" s="625" t="s">
        <v>7066</v>
      </c>
      <c r="D5306" s="627">
        <v>118.36</v>
      </c>
    </row>
    <row r="5307" spans="1:4" ht="102">
      <c r="A5307" s="625">
        <v>40659</v>
      </c>
      <c r="B5307" s="626" t="s">
        <v>4538</v>
      </c>
      <c r="C5307" s="625" t="s">
        <v>7066</v>
      </c>
      <c r="D5307" s="627">
        <v>408.92</v>
      </c>
    </row>
    <row r="5308" spans="1:4" ht="102">
      <c r="A5308" s="625">
        <v>40660</v>
      </c>
      <c r="B5308" s="626" t="s">
        <v>4539</v>
      </c>
      <c r="C5308" s="625" t="s">
        <v>7066</v>
      </c>
      <c r="D5308" s="627">
        <v>518.25</v>
      </c>
    </row>
    <row r="5309" spans="1:4" ht="102">
      <c r="A5309" s="625">
        <v>40661</v>
      </c>
      <c r="B5309" s="626" t="s">
        <v>7662</v>
      </c>
      <c r="C5309" s="625" t="s">
        <v>7066</v>
      </c>
      <c r="D5309" s="627">
        <v>318.64</v>
      </c>
    </row>
    <row r="5310" spans="1:4" ht="76.5">
      <c r="A5310" s="625">
        <v>40662</v>
      </c>
      <c r="B5310" s="626" t="s">
        <v>4540</v>
      </c>
      <c r="C5310" s="625" t="s">
        <v>7061</v>
      </c>
      <c r="D5310" s="627">
        <v>104.04</v>
      </c>
    </row>
    <row r="5311" spans="1:4" ht="25.5">
      <c r="A5311" s="625">
        <v>40664</v>
      </c>
      <c r="B5311" s="626" t="s">
        <v>4541</v>
      </c>
      <c r="C5311" s="625" t="s">
        <v>7058</v>
      </c>
      <c r="D5311" s="627">
        <v>3.93</v>
      </c>
    </row>
    <row r="5312" spans="1:4" ht="51">
      <c r="A5312" s="625">
        <v>40671</v>
      </c>
      <c r="B5312" s="626" t="s">
        <v>6416</v>
      </c>
      <c r="C5312" s="625" t="s">
        <v>7066</v>
      </c>
      <c r="D5312" s="627">
        <v>46.26</v>
      </c>
    </row>
    <row r="5313" spans="1:4" ht="27">
      <c r="A5313" s="629">
        <v>40675</v>
      </c>
      <c r="B5313" s="630" t="s">
        <v>4542</v>
      </c>
      <c r="C5313" s="631" t="s">
        <v>22</v>
      </c>
      <c r="D5313" s="629">
        <v>3.69</v>
      </c>
    </row>
    <row r="5314" spans="1:4" ht="102">
      <c r="A5314" s="625">
        <v>40699</v>
      </c>
      <c r="B5314" s="626" t="s">
        <v>7663</v>
      </c>
      <c r="C5314" s="625" t="s">
        <v>7061</v>
      </c>
      <c r="D5314" s="628">
        <v>6946.14</v>
      </c>
    </row>
    <row r="5315" spans="1:4" ht="102">
      <c r="A5315" s="625">
        <v>40700</v>
      </c>
      <c r="B5315" s="626" t="s">
        <v>7664</v>
      </c>
      <c r="C5315" s="625" t="s">
        <v>7061</v>
      </c>
      <c r="D5315" s="628">
        <v>16169.7</v>
      </c>
    </row>
    <row r="5316" spans="1:4" ht="102">
      <c r="A5316" s="625">
        <v>40701</v>
      </c>
      <c r="B5316" s="626" t="s">
        <v>7665</v>
      </c>
      <c r="C5316" s="625" t="s">
        <v>7061</v>
      </c>
      <c r="D5316" s="628">
        <v>122817.23</v>
      </c>
    </row>
    <row r="5317" spans="1:4" ht="51">
      <c r="A5317" s="625">
        <v>40703</v>
      </c>
      <c r="B5317" s="626" t="s">
        <v>4543</v>
      </c>
      <c r="C5317" s="625" t="s">
        <v>7061</v>
      </c>
      <c r="D5317" s="628">
        <v>8210.17</v>
      </c>
    </row>
    <row r="5318" spans="1:4" ht="51">
      <c r="A5318" s="625">
        <v>40706</v>
      </c>
      <c r="B5318" s="626" t="s">
        <v>4544</v>
      </c>
      <c r="C5318" s="625" t="s">
        <v>7066</v>
      </c>
      <c r="D5318" s="627">
        <v>37.51</v>
      </c>
    </row>
    <row r="5319" spans="1:4" ht="38.25">
      <c r="A5319" s="625">
        <v>40707</v>
      </c>
      <c r="B5319" s="626" t="s">
        <v>4545</v>
      </c>
      <c r="C5319" s="625" t="s">
        <v>7066</v>
      </c>
      <c r="D5319" s="627">
        <v>74.56</v>
      </c>
    </row>
    <row r="5320" spans="1:4" ht="40.5">
      <c r="A5320" s="629">
        <v>40729</v>
      </c>
      <c r="B5320" s="630" t="s">
        <v>7666</v>
      </c>
      <c r="C5320" s="631" t="s">
        <v>70</v>
      </c>
      <c r="D5320" s="629">
        <v>177.09</v>
      </c>
    </row>
    <row r="5321" spans="1:4" ht="27">
      <c r="A5321" s="629">
        <v>40780</v>
      </c>
      <c r="B5321" s="630" t="s">
        <v>4546</v>
      </c>
      <c r="C5321" s="631" t="s">
        <v>125</v>
      </c>
      <c r="D5321" s="629">
        <v>8.31</v>
      </c>
    </row>
    <row r="5322" spans="1:4" ht="38.25">
      <c r="A5322" s="625">
        <v>40789</v>
      </c>
      <c r="B5322" s="626" t="s">
        <v>4547</v>
      </c>
      <c r="C5322" s="625" t="s">
        <v>7061</v>
      </c>
      <c r="D5322" s="628">
        <v>7967.74</v>
      </c>
    </row>
    <row r="5323" spans="1:4" ht="51">
      <c r="A5323" s="625">
        <v>40791</v>
      </c>
      <c r="B5323" s="626" t="s">
        <v>4548</v>
      </c>
      <c r="C5323" s="625" t="s">
        <v>7061</v>
      </c>
      <c r="D5323" s="628">
        <v>24942.49</v>
      </c>
    </row>
    <row r="5324" spans="1:4">
      <c r="A5324" s="625">
        <v>40805</v>
      </c>
      <c r="B5324" s="626" t="s">
        <v>4549</v>
      </c>
      <c r="C5324" s="625" t="s">
        <v>7249</v>
      </c>
      <c r="D5324" s="628">
        <v>3361.44</v>
      </c>
    </row>
    <row r="5325" spans="1:4">
      <c r="A5325" s="625">
        <v>40806</v>
      </c>
      <c r="B5325" s="626" t="s">
        <v>4550</v>
      </c>
      <c r="C5325" s="625" t="s">
        <v>7249</v>
      </c>
      <c r="D5325" s="628">
        <v>2763.8</v>
      </c>
    </row>
    <row r="5326" spans="1:4">
      <c r="A5326" s="625">
        <v>40807</v>
      </c>
      <c r="B5326" s="626" t="s">
        <v>4551</v>
      </c>
      <c r="C5326" s="625" t="s">
        <v>7249</v>
      </c>
      <c r="D5326" s="628">
        <v>5024.67</v>
      </c>
    </row>
    <row r="5327" spans="1:4">
      <c r="A5327" s="625">
        <v>40808</v>
      </c>
      <c r="B5327" s="626" t="s">
        <v>4552</v>
      </c>
      <c r="C5327" s="625" t="s">
        <v>7249</v>
      </c>
      <c r="D5327" s="628">
        <v>2729.6</v>
      </c>
    </row>
    <row r="5328" spans="1:4">
      <c r="A5328" s="625">
        <v>40809</v>
      </c>
      <c r="B5328" s="626" t="s">
        <v>4553</v>
      </c>
      <c r="C5328" s="625" t="s">
        <v>7249</v>
      </c>
      <c r="D5328" s="628">
        <v>2236.52</v>
      </c>
    </row>
    <row r="5329" spans="1:4">
      <c r="A5329" s="625">
        <v>40810</v>
      </c>
      <c r="B5329" s="626" t="s">
        <v>4554</v>
      </c>
      <c r="C5329" s="625" t="s">
        <v>7249</v>
      </c>
      <c r="D5329" s="628">
        <v>2112.9499999999998</v>
      </c>
    </row>
    <row r="5330" spans="1:4" ht="25.5">
      <c r="A5330" s="625">
        <v>40811</v>
      </c>
      <c r="B5330" s="626" t="s">
        <v>4555</v>
      </c>
      <c r="C5330" s="625" t="s">
        <v>7249</v>
      </c>
      <c r="D5330" s="628">
        <v>13994.91</v>
      </c>
    </row>
    <row r="5331" spans="1:4">
      <c r="A5331" s="625">
        <v>40812</v>
      </c>
      <c r="B5331" s="626" t="s">
        <v>4556</v>
      </c>
      <c r="C5331" s="625" t="s">
        <v>7249</v>
      </c>
      <c r="D5331" s="628">
        <v>2485.2399999999998</v>
      </c>
    </row>
    <row r="5332" spans="1:4" ht="25.5">
      <c r="A5332" s="625">
        <v>40813</v>
      </c>
      <c r="B5332" s="626" t="s">
        <v>4557</v>
      </c>
      <c r="C5332" s="625" t="s">
        <v>7249</v>
      </c>
      <c r="D5332" s="628">
        <v>17625.93</v>
      </c>
    </row>
    <row r="5333" spans="1:4" ht="25.5">
      <c r="A5333" s="625">
        <v>40814</v>
      </c>
      <c r="B5333" s="626" t="s">
        <v>4558</v>
      </c>
      <c r="C5333" s="625" t="s">
        <v>7249</v>
      </c>
      <c r="D5333" s="628">
        <v>23153.96</v>
      </c>
    </row>
    <row r="5334" spans="1:4">
      <c r="A5334" s="625">
        <v>40815</v>
      </c>
      <c r="B5334" s="626" t="s">
        <v>4559</v>
      </c>
      <c r="C5334" s="625" t="s">
        <v>7249</v>
      </c>
      <c r="D5334" s="628">
        <v>13227.12</v>
      </c>
    </row>
    <row r="5335" spans="1:4">
      <c r="A5335" s="625">
        <v>40816</v>
      </c>
      <c r="B5335" s="626" t="s">
        <v>4560</v>
      </c>
      <c r="C5335" s="625" t="s">
        <v>7249</v>
      </c>
      <c r="D5335" s="628">
        <v>15178.46</v>
      </c>
    </row>
    <row r="5336" spans="1:4">
      <c r="A5336" s="625">
        <v>40817</v>
      </c>
      <c r="B5336" s="626" t="s">
        <v>4561</v>
      </c>
      <c r="C5336" s="625" t="s">
        <v>7249</v>
      </c>
      <c r="D5336" s="628">
        <v>17982.650000000001</v>
      </c>
    </row>
    <row r="5337" spans="1:4">
      <c r="A5337" s="625">
        <v>40818</v>
      </c>
      <c r="B5337" s="626" t="s">
        <v>4562</v>
      </c>
      <c r="C5337" s="625" t="s">
        <v>7249</v>
      </c>
      <c r="D5337" s="628">
        <v>2995.34</v>
      </c>
    </row>
    <row r="5338" spans="1:4">
      <c r="A5338" s="625">
        <v>40819</v>
      </c>
      <c r="B5338" s="626" t="s">
        <v>4563</v>
      </c>
      <c r="C5338" s="625" t="s">
        <v>7249</v>
      </c>
      <c r="D5338" s="628">
        <v>4992.22</v>
      </c>
    </row>
    <row r="5339" spans="1:4">
      <c r="A5339" s="625">
        <v>40820</v>
      </c>
      <c r="B5339" s="626" t="s">
        <v>4564</v>
      </c>
      <c r="C5339" s="625" t="s">
        <v>7249</v>
      </c>
      <c r="D5339" s="628">
        <v>2236.52</v>
      </c>
    </row>
    <row r="5340" spans="1:4" ht="38.25">
      <c r="A5340" s="625">
        <v>40839</v>
      </c>
      <c r="B5340" s="626" t="s">
        <v>7667</v>
      </c>
      <c r="C5340" s="625" t="s">
        <v>7273</v>
      </c>
      <c r="D5340" s="627">
        <v>49.69</v>
      </c>
    </row>
    <row r="5341" spans="1:4" ht="13.5">
      <c r="A5341" s="629">
        <v>40841</v>
      </c>
      <c r="B5341" s="630" t="s">
        <v>4565</v>
      </c>
      <c r="C5341" s="631" t="s">
        <v>70</v>
      </c>
      <c r="D5341" s="629">
        <v>96.33</v>
      </c>
    </row>
    <row r="5342" spans="1:4" ht="25.5">
      <c r="A5342" s="625">
        <v>40861</v>
      </c>
      <c r="B5342" s="626" t="s">
        <v>4566</v>
      </c>
      <c r="C5342" s="625" t="s">
        <v>7249</v>
      </c>
      <c r="D5342" s="627">
        <v>113.44</v>
      </c>
    </row>
    <row r="5343" spans="1:4" ht="25.5">
      <c r="A5343" s="625">
        <v>40862</v>
      </c>
      <c r="B5343" s="626" t="s">
        <v>4567</v>
      </c>
      <c r="C5343" s="625" t="s">
        <v>7249</v>
      </c>
      <c r="D5343" s="627">
        <v>405.95</v>
      </c>
    </row>
    <row r="5344" spans="1:4" ht="25.5">
      <c r="A5344" s="625">
        <v>40863</v>
      </c>
      <c r="B5344" s="626" t="s">
        <v>7668</v>
      </c>
      <c r="C5344" s="625" t="s">
        <v>7249</v>
      </c>
      <c r="D5344" s="627">
        <v>69.239999999999995</v>
      </c>
    </row>
    <row r="5345" spans="1:4" ht="25.5">
      <c r="A5345" s="625">
        <v>40864</v>
      </c>
      <c r="B5345" s="626" t="s">
        <v>4568</v>
      </c>
      <c r="C5345" s="625" t="s">
        <v>7249</v>
      </c>
      <c r="D5345" s="627">
        <v>3.94</v>
      </c>
    </row>
    <row r="5346" spans="1:4" ht="38.25">
      <c r="A5346" s="625">
        <v>40865</v>
      </c>
      <c r="B5346" s="626" t="s">
        <v>4569</v>
      </c>
      <c r="C5346" s="625" t="s">
        <v>7061</v>
      </c>
      <c r="D5346" s="627">
        <v>2.06</v>
      </c>
    </row>
    <row r="5347" spans="1:4" ht="38.25">
      <c r="A5347" s="625">
        <v>40866</v>
      </c>
      <c r="B5347" s="626" t="s">
        <v>4570</v>
      </c>
      <c r="C5347" s="625" t="s">
        <v>7061</v>
      </c>
      <c r="D5347" s="627">
        <v>9.74</v>
      </c>
    </row>
    <row r="5348" spans="1:4" ht="51">
      <c r="A5348" s="625">
        <v>40868</v>
      </c>
      <c r="B5348" s="626" t="s">
        <v>4571</v>
      </c>
      <c r="C5348" s="625" t="s">
        <v>7066</v>
      </c>
      <c r="D5348" s="627">
        <v>42.3</v>
      </c>
    </row>
    <row r="5349" spans="1:4" ht="38.25">
      <c r="A5349" s="625">
        <v>40869</v>
      </c>
      <c r="B5349" s="626" t="s">
        <v>4572</v>
      </c>
      <c r="C5349" s="625" t="s">
        <v>7065</v>
      </c>
      <c r="D5349" s="627">
        <v>26.21</v>
      </c>
    </row>
    <row r="5350" spans="1:4" ht="38.25">
      <c r="A5350" s="625">
        <v>40870</v>
      </c>
      <c r="B5350" s="626" t="s">
        <v>4573</v>
      </c>
      <c r="C5350" s="625" t="s">
        <v>7065</v>
      </c>
      <c r="D5350" s="627">
        <v>41.64</v>
      </c>
    </row>
    <row r="5351" spans="1:4" ht="38.25">
      <c r="A5351" s="625">
        <v>40871</v>
      </c>
      <c r="B5351" s="626" t="s">
        <v>4574</v>
      </c>
      <c r="C5351" s="625" t="s">
        <v>7065</v>
      </c>
      <c r="D5351" s="627">
        <v>83.28</v>
      </c>
    </row>
    <row r="5352" spans="1:4" ht="38.25">
      <c r="A5352" s="625">
        <v>40872</v>
      </c>
      <c r="B5352" s="626" t="s">
        <v>4575</v>
      </c>
      <c r="C5352" s="625" t="s">
        <v>7065</v>
      </c>
      <c r="D5352" s="627">
        <v>23.53</v>
      </c>
    </row>
    <row r="5353" spans="1:4" ht="25.5">
      <c r="A5353" s="625">
        <v>40874</v>
      </c>
      <c r="B5353" s="626" t="s">
        <v>4576</v>
      </c>
      <c r="C5353" s="625" t="s">
        <v>7061</v>
      </c>
      <c r="D5353" s="627">
        <v>1.43</v>
      </c>
    </row>
    <row r="5354" spans="1:4" ht="25.5">
      <c r="A5354" s="625">
        <v>40879</v>
      </c>
      <c r="B5354" s="626" t="s">
        <v>6970</v>
      </c>
      <c r="C5354" s="625" t="s">
        <v>7065</v>
      </c>
      <c r="D5354" s="627">
        <v>0.06</v>
      </c>
    </row>
    <row r="5355" spans="1:4" ht="27">
      <c r="A5355" s="629">
        <v>40905</v>
      </c>
      <c r="B5355" s="630" t="s">
        <v>4577</v>
      </c>
      <c r="C5355" s="631" t="s">
        <v>125</v>
      </c>
      <c r="D5355" s="629">
        <v>17.809999999999999</v>
      </c>
    </row>
    <row r="5356" spans="1:4">
      <c r="A5356" s="625">
        <v>40908</v>
      </c>
      <c r="B5356" s="626" t="s">
        <v>4578</v>
      </c>
      <c r="C5356" s="625" t="s">
        <v>7249</v>
      </c>
      <c r="D5356" s="628">
        <v>1680.32</v>
      </c>
    </row>
    <row r="5357" spans="1:4">
      <c r="A5357" s="625">
        <v>40909</v>
      </c>
      <c r="B5357" s="626" t="s">
        <v>4579</v>
      </c>
      <c r="C5357" s="625" t="s">
        <v>7249</v>
      </c>
      <c r="D5357" s="628">
        <v>1589.43</v>
      </c>
    </row>
    <row r="5358" spans="1:4">
      <c r="A5358" s="625">
        <v>40910</v>
      </c>
      <c r="B5358" s="626" t="s">
        <v>4580</v>
      </c>
      <c r="C5358" s="625" t="s">
        <v>7249</v>
      </c>
      <c r="D5358" s="628">
        <v>2113.29</v>
      </c>
    </row>
    <row r="5359" spans="1:4">
      <c r="A5359" s="625">
        <v>40911</v>
      </c>
      <c r="B5359" s="626" t="s">
        <v>4581</v>
      </c>
      <c r="C5359" s="625" t="s">
        <v>7249</v>
      </c>
      <c r="D5359" s="628">
        <v>2236.52</v>
      </c>
    </row>
    <row r="5360" spans="1:4">
      <c r="A5360" s="625">
        <v>40912</v>
      </c>
      <c r="B5360" s="626" t="s">
        <v>4582</v>
      </c>
      <c r="C5360" s="625" t="s">
        <v>7249</v>
      </c>
      <c r="D5360" s="628">
        <v>1680.32</v>
      </c>
    </row>
    <row r="5361" spans="1:4">
      <c r="A5361" s="625">
        <v>40913</v>
      </c>
      <c r="B5361" s="626" t="s">
        <v>4583</v>
      </c>
      <c r="C5361" s="625" t="s">
        <v>7249</v>
      </c>
      <c r="D5361" s="628">
        <v>1375.34</v>
      </c>
    </row>
    <row r="5362" spans="1:4">
      <c r="A5362" s="625">
        <v>40914</v>
      </c>
      <c r="B5362" s="626" t="s">
        <v>4584</v>
      </c>
      <c r="C5362" s="625" t="s">
        <v>7249</v>
      </c>
      <c r="D5362" s="628">
        <v>2236.52</v>
      </c>
    </row>
    <row r="5363" spans="1:4">
      <c r="A5363" s="625">
        <v>40915</v>
      </c>
      <c r="B5363" s="626" t="s">
        <v>4585</v>
      </c>
      <c r="C5363" s="625" t="s">
        <v>7249</v>
      </c>
      <c r="D5363" s="628">
        <v>2203.77</v>
      </c>
    </row>
    <row r="5364" spans="1:4">
      <c r="A5364" s="625">
        <v>40916</v>
      </c>
      <c r="B5364" s="626" t="s">
        <v>4586</v>
      </c>
      <c r="C5364" s="625" t="s">
        <v>7249</v>
      </c>
      <c r="D5364" s="628">
        <v>2009.55</v>
      </c>
    </row>
    <row r="5365" spans="1:4">
      <c r="A5365" s="625">
        <v>40918</v>
      </c>
      <c r="B5365" s="626" t="s">
        <v>4587</v>
      </c>
      <c r="C5365" s="625" t="s">
        <v>7249</v>
      </c>
      <c r="D5365" s="628">
        <v>2313.0700000000002</v>
      </c>
    </row>
    <row r="5366" spans="1:4">
      <c r="A5366" s="625">
        <v>40919</v>
      </c>
      <c r="B5366" s="626" t="s">
        <v>4588</v>
      </c>
      <c r="C5366" s="625" t="s">
        <v>7249</v>
      </c>
      <c r="D5366" s="628">
        <v>1657.45</v>
      </c>
    </row>
    <row r="5367" spans="1:4" ht="25.5">
      <c r="A5367" s="625">
        <v>40920</v>
      </c>
      <c r="B5367" s="626" t="s">
        <v>4589</v>
      </c>
      <c r="C5367" s="625" t="s">
        <v>7249</v>
      </c>
      <c r="D5367" s="628">
        <v>2625.16</v>
      </c>
    </row>
    <row r="5368" spans="1:4">
      <c r="A5368" s="625">
        <v>40921</v>
      </c>
      <c r="B5368" s="626" t="s">
        <v>4590</v>
      </c>
      <c r="C5368" s="625" t="s">
        <v>7249</v>
      </c>
      <c r="D5368" s="628">
        <v>3155.65</v>
      </c>
    </row>
    <row r="5369" spans="1:4">
      <c r="A5369" s="625">
        <v>40922</v>
      </c>
      <c r="B5369" s="626" t="s">
        <v>4591</v>
      </c>
      <c r="C5369" s="625" t="s">
        <v>7249</v>
      </c>
      <c r="D5369" s="628">
        <v>3548.48</v>
      </c>
    </row>
    <row r="5370" spans="1:4" ht="25.5">
      <c r="A5370" s="625">
        <v>40923</v>
      </c>
      <c r="B5370" s="626" t="s">
        <v>4592</v>
      </c>
      <c r="C5370" s="625" t="s">
        <v>7249</v>
      </c>
      <c r="D5370" s="628">
        <v>2980.04</v>
      </c>
    </row>
    <row r="5371" spans="1:4" ht="25.5">
      <c r="A5371" s="625">
        <v>40924</v>
      </c>
      <c r="B5371" s="626" t="s">
        <v>4593</v>
      </c>
      <c r="C5371" s="625" t="s">
        <v>7249</v>
      </c>
      <c r="D5371" s="628">
        <v>2015.24</v>
      </c>
    </row>
    <row r="5372" spans="1:4">
      <c r="A5372" s="625">
        <v>40925</v>
      </c>
      <c r="B5372" s="626" t="s">
        <v>4594</v>
      </c>
      <c r="C5372" s="625" t="s">
        <v>7249</v>
      </c>
      <c r="D5372" s="628">
        <v>2236.09</v>
      </c>
    </row>
    <row r="5373" spans="1:4" ht="25.5">
      <c r="A5373" s="625">
        <v>40927</v>
      </c>
      <c r="B5373" s="626" t="s">
        <v>4595</v>
      </c>
      <c r="C5373" s="625" t="s">
        <v>7249</v>
      </c>
      <c r="D5373" s="628">
        <v>1737.84</v>
      </c>
    </row>
    <row r="5374" spans="1:4" ht="25.5">
      <c r="A5374" s="625">
        <v>40928</v>
      </c>
      <c r="B5374" s="626" t="s">
        <v>4596</v>
      </c>
      <c r="C5374" s="625" t="s">
        <v>7249</v>
      </c>
      <c r="D5374" s="628">
        <v>2313.0700000000002</v>
      </c>
    </row>
    <row r="5375" spans="1:4" ht="25.5">
      <c r="A5375" s="625">
        <v>40929</v>
      </c>
      <c r="B5375" s="626" t="s">
        <v>4597</v>
      </c>
      <c r="C5375" s="625" t="s">
        <v>7249</v>
      </c>
      <c r="D5375" s="628">
        <v>2902.42</v>
      </c>
    </row>
    <row r="5376" spans="1:4">
      <c r="A5376" s="625">
        <v>40930</v>
      </c>
      <c r="B5376" s="626" t="s">
        <v>6417</v>
      </c>
      <c r="C5376" s="625" t="s">
        <v>7249</v>
      </c>
      <c r="D5376" s="628">
        <v>2902.42</v>
      </c>
    </row>
    <row r="5377" spans="1:4" ht="25.5">
      <c r="A5377" s="625">
        <v>40931</v>
      </c>
      <c r="B5377" s="626" t="s">
        <v>4598</v>
      </c>
      <c r="C5377" s="625" t="s">
        <v>7249</v>
      </c>
      <c r="D5377" s="628">
        <v>4519.2700000000004</v>
      </c>
    </row>
    <row r="5378" spans="1:4" ht="25.5">
      <c r="A5378" s="625">
        <v>40932</v>
      </c>
      <c r="B5378" s="626" t="s">
        <v>4599</v>
      </c>
      <c r="C5378" s="625" t="s">
        <v>7249</v>
      </c>
      <c r="D5378" s="628">
        <v>3434.87</v>
      </c>
    </row>
    <row r="5379" spans="1:4" ht="25.5">
      <c r="A5379" s="625">
        <v>40934</v>
      </c>
      <c r="B5379" s="626" t="s">
        <v>4600</v>
      </c>
      <c r="C5379" s="625" t="s">
        <v>7249</v>
      </c>
      <c r="D5379" s="628">
        <v>30149.06</v>
      </c>
    </row>
    <row r="5380" spans="1:4">
      <c r="A5380" s="625">
        <v>40935</v>
      </c>
      <c r="B5380" s="626" t="s">
        <v>4601</v>
      </c>
      <c r="C5380" s="625" t="s">
        <v>7249</v>
      </c>
      <c r="D5380" s="628">
        <v>13227.12</v>
      </c>
    </row>
    <row r="5381" spans="1:4">
      <c r="A5381" s="625">
        <v>40936</v>
      </c>
      <c r="B5381" s="626" t="s">
        <v>4602</v>
      </c>
      <c r="C5381" s="625" t="s">
        <v>7249</v>
      </c>
      <c r="D5381" s="628">
        <v>13994.91</v>
      </c>
    </row>
    <row r="5382" spans="1:4">
      <c r="A5382" s="625">
        <v>40937</v>
      </c>
      <c r="B5382" s="626" t="s">
        <v>4603</v>
      </c>
      <c r="C5382" s="625" t="s">
        <v>7249</v>
      </c>
      <c r="D5382" s="628">
        <v>17684.990000000002</v>
      </c>
    </row>
    <row r="5383" spans="1:4">
      <c r="A5383" s="625">
        <v>40938</v>
      </c>
      <c r="B5383" s="626" t="s">
        <v>4604</v>
      </c>
      <c r="C5383" s="625" t="s">
        <v>7249</v>
      </c>
      <c r="D5383" s="628">
        <v>23153.96</v>
      </c>
    </row>
    <row r="5384" spans="1:4">
      <c r="A5384" s="625">
        <v>40939</v>
      </c>
      <c r="B5384" s="626" t="s">
        <v>4605</v>
      </c>
      <c r="C5384" s="625" t="s">
        <v>7249</v>
      </c>
      <c r="D5384" s="628">
        <v>16161.24</v>
      </c>
    </row>
    <row r="5385" spans="1:4">
      <c r="A5385" s="625">
        <v>40940</v>
      </c>
      <c r="B5385" s="626" t="s">
        <v>4606</v>
      </c>
      <c r="C5385" s="625" t="s">
        <v>7249</v>
      </c>
      <c r="D5385" s="628">
        <v>13992.53</v>
      </c>
    </row>
    <row r="5386" spans="1:4" ht="25.5">
      <c r="A5386" s="625">
        <v>40974</v>
      </c>
      <c r="B5386" s="626" t="s">
        <v>4607</v>
      </c>
      <c r="C5386" s="625" t="s">
        <v>7249</v>
      </c>
      <c r="D5386" s="628">
        <v>2236.52</v>
      </c>
    </row>
    <row r="5387" spans="1:4">
      <c r="A5387" s="625">
        <v>40975</v>
      </c>
      <c r="B5387" s="626" t="s">
        <v>4608</v>
      </c>
      <c r="C5387" s="625" t="s">
        <v>7249</v>
      </c>
      <c r="D5387" s="628">
        <v>1186.74</v>
      </c>
    </row>
    <row r="5388" spans="1:4" ht="25.5">
      <c r="A5388" s="625">
        <v>40976</v>
      </c>
      <c r="B5388" s="626" t="s">
        <v>4609</v>
      </c>
      <c r="C5388" s="625" t="s">
        <v>7249</v>
      </c>
      <c r="D5388" s="628">
        <v>1268.8699999999999</v>
      </c>
    </row>
    <row r="5389" spans="1:4">
      <c r="A5389" s="625">
        <v>40977</v>
      </c>
      <c r="B5389" s="626" t="s">
        <v>4610</v>
      </c>
      <c r="C5389" s="625" t="s">
        <v>7249</v>
      </c>
      <c r="D5389" s="628">
        <v>2236.52</v>
      </c>
    </row>
    <row r="5390" spans="1:4" ht="25.5">
      <c r="A5390" s="625">
        <v>40978</v>
      </c>
      <c r="B5390" s="626" t="s">
        <v>4611</v>
      </c>
      <c r="C5390" s="625" t="s">
        <v>7249</v>
      </c>
      <c r="D5390" s="628">
        <v>1217.8699999999999</v>
      </c>
    </row>
    <row r="5391" spans="1:4" ht="25.5">
      <c r="A5391" s="625">
        <v>40979</v>
      </c>
      <c r="B5391" s="626" t="s">
        <v>4612</v>
      </c>
      <c r="C5391" s="625" t="s">
        <v>7249</v>
      </c>
      <c r="D5391" s="628">
        <v>1207.06</v>
      </c>
    </row>
    <row r="5392" spans="1:4">
      <c r="A5392" s="625">
        <v>40980</v>
      </c>
      <c r="B5392" s="626" t="s">
        <v>4613</v>
      </c>
      <c r="C5392" s="625" t="s">
        <v>7249</v>
      </c>
      <c r="D5392" s="628">
        <v>1426.61</v>
      </c>
    </row>
    <row r="5393" spans="1:4" ht="25.5">
      <c r="A5393" s="625">
        <v>40981</v>
      </c>
      <c r="B5393" s="626" t="s">
        <v>4614</v>
      </c>
      <c r="C5393" s="625" t="s">
        <v>7249</v>
      </c>
      <c r="D5393" s="628">
        <v>1124.76</v>
      </c>
    </row>
    <row r="5394" spans="1:4" ht="25.5">
      <c r="A5394" s="625">
        <v>40982</v>
      </c>
      <c r="B5394" s="626" t="s">
        <v>4615</v>
      </c>
      <c r="C5394" s="625" t="s">
        <v>7249</v>
      </c>
      <c r="D5394" s="628">
        <v>1130.8599999999999</v>
      </c>
    </row>
    <row r="5395" spans="1:4" ht="25.5">
      <c r="A5395" s="625">
        <v>40983</v>
      </c>
      <c r="B5395" s="626" t="s">
        <v>4616</v>
      </c>
      <c r="C5395" s="625" t="s">
        <v>7249</v>
      </c>
      <c r="D5395" s="628">
        <v>1198.3900000000001</v>
      </c>
    </row>
    <row r="5396" spans="1:4" ht="25.5">
      <c r="A5396" s="625">
        <v>40984</v>
      </c>
      <c r="B5396" s="626" t="s">
        <v>4617</v>
      </c>
      <c r="C5396" s="625" t="s">
        <v>7249</v>
      </c>
      <c r="D5396" s="627">
        <v>759.47</v>
      </c>
    </row>
    <row r="5397" spans="1:4">
      <c r="A5397" s="625">
        <v>40985</v>
      </c>
      <c r="B5397" s="626" t="s">
        <v>4618</v>
      </c>
      <c r="C5397" s="625" t="s">
        <v>7249</v>
      </c>
      <c r="D5397" s="627">
        <v>809.45</v>
      </c>
    </row>
    <row r="5398" spans="1:4">
      <c r="A5398" s="625">
        <v>40987</v>
      </c>
      <c r="B5398" s="626" t="s">
        <v>4619</v>
      </c>
      <c r="C5398" s="625" t="s">
        <v>7249</v>
      </c>
      <c r="D5398" s="628">
        <v>2236.52</v>
      </c>
    </row>
    <row r="5399" spans="1:4" ht="25.5">
      <c r="A5399" s="625">
        <v>40988</v>
      </c>
      <c r="B5399" s="626" t="s">
        <v>4620</v>
      </c>
      <c r="C5399" s="625" t="s">
        <v>7249</v>
      </c>
      <c r="D5399" s="628">
        <v>1895.17</v>
      </c>
    </row>
    <row r="5400" spans="1:4" ht="25.5">
      <c r="A5400" s="625">
        <v>40990</v>
      </c>
      <c r="B5400" s="626" t="s">
        <v>4621</v>
      </c>
      <c r="C5400" s="625" t="s">
        <v>7249</v>
      </c>
      <c r="D5400" s="628">
        <v>1750.18</v>
      </c>
    </row>
    <row r="5401" spans="1:4" ht="25.5">
      <c r="A5401" s="625">
        <v>40992</v>
      </c>
      <c r="B5401" s="626" t="s">
        <v>4622</v>
      </c>
      <c r="C5401" s="625" t="s">
        <v>7249</v>
      </c>
      <c r="D5401" s="628">
        <v>2074.62</v>
      </c>
    </row>
    <row r="5402" spans="1:4" ht="25.5">
      <c r="A5402" s="625">
        <v>40994</v>
      </c>
      <c r="B5402" s="626" t="s">
        <v>4623</v>
      </c>
      <c r="C5402" s="625" t="s">
        <v>7249</v>
      </c>
      <c r="D5402" s="628">
        <v>1895.17</v>
      </c>
    </row>
    <row r="5403" spans="1:4" ht="25.5">
      <c r="A5403" s="625">
        <v>40998</v>
      </c>
      <c r="B5403" s="626" t="s">
        <v>4624</v>
      </c>
      <c r="C5403" s="625" t="s">
        <v>7249</v>
      </c>
      <c r="D5403" s="628">
        <v>1875.38</v>
      </c>
    </row>
    <row r="5404" spans="1:4" ht="25.5">
      <c r="A5404" s="625">
        <v>41001</v>
      </c>
      <c r="B5404" s="626" t="s">
        <v>4625</v>
      </c>
      <c r="C5404" s="625" t="s">
        <v>7249</v>
      </c>
      <c r="D5404" s="628">
        <v>1894.08</v>
      </c>
    </row>
    <row r="5405" spans="1:4" ht="25.5">
      <c r="A5405" s="625">
        <v>41002</v>
      </c>
      <c r="B5405" s="626" t="s">
        <v>4626</v>
      </c>
      <c r="C5405" s="625" t="s">
        <v>7249</v>
      </c>
      <c r="D5405" s="628">
        <v>1978.84</v>
      </c>
    </row>
    <row r="5406" spans="1:4" ht="25.5">
      <c r="A5406" s="625">
        <v>41012</v>
      </c>
      <c r="B5406" s="626" t="s">
        <v>4627</v>
      </c>
      <c r="C5406" s="625" t="s">
        <v>7249</v>
      </c>
      <c r="D5406" s="628">
        <v>1810.51</v>
      </c>
    </row>
    <row r="5407" spans="1:4">
      <c r="A5407" s="625">
        <v>41024</v>
      </c>
      <c r="B5407" s="626" t="s">
        <v>4628</v>
      </c>
      <c r="C5407" s="625" t="s">
        <v>7249</v>
      </c>
      <c r="D5407" s="628">
        <v>2936.52</v>
      </c>
    </row>
    <row r="5408" spans="1:4">
      <c r="A5408" s="625">
        <v>41026</v>
      </c>
      <c r="B5408" s="626" t="s">
        <v>4629</v>
      </c>
      <c r="C5408" s="625" t="s">
        <v>7249</v>
      </c>
      <c r="D5408" s="628">
        <v>2936.52</v>
      </c>
    </row>
    <row r="5409" spans="1:4" ht="25.5">
      <c r="A5409" s="625">
        <v>41029</v>
      </c>
      <c r="B5409" s="626" t="s">
        <v>4630</v>
      </c>
      <c r="C5409" s="625" t="s">
        <v>7249</v>
      </c>
      <c r="D5409" s="628">
        <v>1894.08</v>
      </c>
    </row>
    <row r="5410" spans="1:4" ht="25.5">
      <c r="A5410" s="625">
        <v>41031</v>
      </c>
      <c r="B5410" s="626" t="s">
        <v>4631</v>
      </c>
      <c r="C5410" s="625" t="s">
        <v>7249</v>
      </c>
      <c r="D5410" s="628">
        <v>2003.2</v>
      </c>
    </row>
    <row r="5411" spans="1:4">
      <c r="A5411" s="625">
        <v>41033</v>
      </c>
      <c r="B5411" s="626" t="s">
        <v>4632</v>
      </c>
      <c r="C5411" s="625" t="s">
        <v>7249</v>
      </c>
      <c r="D5411" s="628">
        <v>2101.4899999999998</v>
      </c>
    </row>
    <row r="5412" spans="1:4">
      <c r="A5412" s="625">
        <v>41036</v>
      </c>
      <c r="B5412" s="626" t="s">
        <v>4633</v>
      </c>
      <c r="C5412" s="625" t="s">
        <v>7249</v>
      </c>
      <c r="D5412" s="628">
        <v>2591.5700000000002</v>
      </c>
    </row>
    <row r="5413" spans="1:4" ht="25.5">
      <c r="A5413" s="625">
        <v>41038</v>
      </c>
      <c r="B5413" s="626" t="s">
        <v>4634</v>
      </c>
      <c r="C5413" s="625" t="s">
        <v>7249</v>
      </c>
      <c r="D5413" s="628">
        <v>1894.08</v>
      </c>
    </row>
    <row r="5414" spans="1:4">
      <c r="A5414" s="625">
        <v>41040</v>
      </c>
      <c r="B5414" s="626" t="s">
        <v>4635</v>
      </c>
      <c r="C5414" s="625" t="s">
        <v>7249</v>
      </c>
      <c r="D5414" s="628">
        <v>2076.98</v>
      </c>
    </row>
    <row r="5415" spans="1:4" ht="25.5">
      <c r="A5415" s="625">
        <v>41043</v>
      </c>
      <c r="B5415" s="626" t="s">
        <v>4636</v>
      </c>
      <c r="C5415" s="625" t="s">
        <v>7249</v>
      </c>
      <c r="D5415" s="628">
        <v>2076.98</v>
      </c>
    </row>
    <row r="5416" spans="1:4">
      <c r="A5416" s="625">
        <v>41065</v>
      </c>
      <c r="B5416" s="626" t="s">
        <v>4637</v>
      </c>
      <c r="C5416" s="625" t="s">
        <v>7249</v>
      </c>
      <c r="D5416" s="628">
        <v>2236.52</v>
      </c>
    </row>
    <row r="5417" spans="1:4">
      <c r="A5417" s="625">
        <v>41066</v>
      </c>
      <c r="B5417" s="626" t="s">
        <v>4638</v>
      </c>
      <c r="C5417" s="625" t="s">
        <v>7249</v>
      </c>
      <c r="D5417" s="628">
        <v>2699.81</v>
      </c>
    </row>
    <row r="5418" spans="1:4">
      <c r="A5418" s="625">
        <v>41067</v>
      </c>
      <c r="B5418" s="626" t="s">
        <v>4639</v>
      </c>
      <c r="C5418" s="625" t="s">
        <v>7249</v>
      </c>
      <c r="D5418" s="628">
        <v>2106.66</v>
      </c>
    </row>
    <row r="5419" spans="1:4">
      <c r="A5419" s="625">
        <v>41068</v>
      </c>
      <c r="B5419" s="626" t="s">
        <v>4640</v>
      </c>
      <c r="C5419" s="625" t="s">
        <v>7249</v>
      </c>
      <c r="D5419" s="628">
        <v>2059.69</v>
      </c>
    </row>
    <row r="5420" spans="1:4">
      <c r="A5420" s="625">
        <v>41069</v>
      </c>
      <c r="B5420" s="626" t="s">
        <v>4641</v>
      </c>
      <c r="C5420" s="625" t="s">
        <v>7249</v>
      </c>
      <c r="D5420" s="628">
        <v>2033.65</v>
      </c>
    </row>
    <row r="5421" spans="1:4">
      <c r="A5421" s="625">
        <v>41070</v>
      </c>
      <c r="B5421" s="626" t="s">
        <v>4642</v>
      </c>
      <c r="C5421" s="625" t="s">
        <v>7249</v>
      </c>
      <c r="D5421" s="628">
        <v>1836.14</v>
      </c>
    </row>
    <row r="5422" spans="1:4">
      <c r="A5422" s="625">
        <v>41071</v>
      </c>
      <c r="B5422" s="626" t="s">
        <v>4643</v>
      </c>
      <c r="C5422" s="625" t="s">
        <v>7249</v>
      </c>
      <c r="D5422" s="628">
        <v>1496.05</v>
      </c>
    </row>
    <row r="5423" spans="1:4">
      <c r="A5423" s="625">
        <v>41072</v>
      </c>
      <c r="B5423" s="626" t="s">
        <v>4644</v>
      </c>
      <c r="C5423" s="625" t="s">
        <v>7249</v>
      </c>
      <c r="D5423" s="628">
        <v>1628.16</v>
      </c>
    </row>
    <row r="5424" spans="1:4">
      <c r="A5424" s="625">
        <v>41073</v>
      </c>
      <c r="B5424" s="626" t="s">
        <v>4645</v>
      </c>
      <c r="C5424" s="625" t="s">
        <v>7249</v>
      </c>
      <c r="D5424" s="628">
        <v>1995.82</v>
      </c>
    </row>
    <row r="5425" spans="1:4">
      <c r="A5425" s="625">
        <v>41074</v>
      </c>
      <c r="B5425" s="626" t="s">
        <v>4646</v>
      </c>
      <c r="C5425" s="625" t="s">
        <v>7249</v>
      </c>
      <c r="D5425" s="628">
        <v>1973.05</v>
      </c>
    </row>
    <row r="5426" spans="1:4">
      <c r="A5426" s="625">
        <v>41075</v>
      </c>
      <c r="B5426" s="626" t="s">
        <v>4647</v>
      </c>
      <c r="C5426" s="625" t="s">
        <v>7249</v>
      </c>
      <c r="D5426" s="628">
        <v>1973.05</v>
      </c>
    </row>
    <row r="5427" spans="1:4">
      <c r="A5427" s="625">
        <v>41076</v>
      </c>
      <c r="B5427" s="626" t="s">
        <v>4648</v>
      </c>
      <c r="C5427" s="625" t="s">
        <v>7249</v>
      </c>
      <c r="D5427" s="628">
        <v>2351.9899999999998</v>
      </c>
    </row>
    <row r="5428" spans="1:4">
      <c r="A5428" s="625">
        <v>41077</v>
      </c>
      <c r="B5428" s="626" t="s">
        <v>4649</v>
      </c>
      <c r="C5428" s="625" t="s">
        <v>7249</v>
      </c>
      <c r="D5428" s="628">
        <v>1695.1</v>
      </c>
    </row>
    <row r="5429" spans="1:4">
      <c r="A5429" s="625">
        <v>41078</v>
      </c>
      <c r="B5429" s="626" t="s">
        <v>4650</v>
      </c>
      <c r="C5429" s="625" t="s">
        <v>7249</v>
      </c>
      <c r="D5429" s="628">
        <v>1527.92</v>
      </c>
    </row>
    <row r="5430" spans="1:4">
      <c r="A5430" s="625">
        <v>41079</v>
      </c>
      <c r="B5430" s="626" t="s">
        <v>4651</v>
      </c>
      <c r="C5430" s="625" t="s">
        <v>7249</v>
      </c>
      <c r="D5430" s="628">
        <v>2236.52</v>
      </c>
    </row>
    <row r="5431" spans="1:4">
      <c r="A5431" s="625">
        <v>41080</v>
      </c>
      <c r="B5431" s="626" t="s">
        <v>4652</v>
      </c>
      <c r="C5431" s="625" t="s">
        <v>7249</v>
      </c>
      <c r="D5431" s="628">
        <v>2095.34</v>
      </c>
    </row>
    <row r="5432" spans="1:4">
      <c r="A5432" s="625">
        <v>41081</v>
      </c>
      <c r="B5432" s="626" t="s">
        <v>4653</v>
      </c>
      <c r="C5432" s="625" t="s">
        <v>7249</v>
      </c>
      <c r="D5432" s="628">
        <v>2663.32</v>
      </c>
    </row>
    <row r="5433" spans="1:4">
      <c r="A5433" s="625">
        <v>41082</v>
      </c>
      <c r="B5433" s="626" t="s">
        <v>4654</v>
      </c>
      <c r="C5433" s="625" t="s">
        <v>7249</v>
      </c>
      <c r="D5433" s="628">
        <v>2363.9899999999998</v>
      </c>
    </row>
    <row r="5434" spans="1:4">
      <c r="A5434" s="625">
        <v>41083</v>
      </c>
      <c r="B5434" s="626" t="s">
        <v>4655</v>
      </c>
      <c r="C5434" s="625" t="s">
        <v>7249</v>
      </c>
      <c r="D5434" s="628">
        <v>1684.23</v>
      </c>
    </row>
    <row r="5435" spans="1:4">
      <c r="A5435" s="625">
        <v>41084</v>
      </c>
      <c r="B5435" s="626" t="s">
        <v>4656</v>
      </c>
      <c r="C5435" s="625" t="s">
        <v>7249</v>
      </c>
      <c r="D5435" s="628">
        <v>1664.08</v>
      </c>
    </row>
    <row r="5436" spans="1:4">
      <c r="A5436" s="625">
        <v>41085</v>
      </c>
      <c r="B5436" s="626" t="s">
        <v>4657</v>
      </c>
      <c r="C5436" s="625" t="s">
        <v>7249</v>
      </c>
      <c r="D5436" s="628">
        <v>1810.73</v>
      </c>
    </row>
    <row r="5437" spans="1:4" ht="25.5">
      <c r="A5437" s="625">
        <v>41086</v>
      </c>
      <c r="B5437" s="626" t="s">
        <v>4658</v>
      </c>
      <c r="C5437" s="625" t="s">
        <v>7249</v>
      </c>
      <c r="D5437" s="628">
        <v>1810.73</v>
      </c>
    </row>
    <row r="5438" spans="1:4">
      <c r="A5438" s="625">
        <v>41087</v>
      </c>
      <c r="B5438" s="626" t="s">
        <v>4659</v>
      </c>
      <c r="C5438" s="625" t="s">
        <v>7249</v>
      </c>
      <c r="D5438" s="628">
        <v>2236.52</v>
      </c>
    </row>
    <row r="5439" spans="1:4" ht="25.5">
      <c r="A5439" s="625">
        <v>41088</v>
      </c>
      <c r="B5439" s="626" t="s">
        <v>4660</v>
      </c>
      <c r="C5439" s="625" t="s">
        <v>7249</v>
      </c>
      <c r="D5439" s="628">
        <v>2442.58</v>
      </c>
    </row>
    <row r="5440" spans="1:4" ht="25.5">
      <c r="A5440" s="625">
        <v>41089</v>
      </c>
      <c r="B5440" s="626" t="s">
        <v>4661</v>
      </c>
      <c r="C5440" s="625" t="s">
        <v>7249</v>
      </c>
      <c r="D5440" s="628">
        <v>3675.15</v>
      </c>
    </row>
    <row r="5441" spans="1:4" ht="25.5">
      <c r="A5441" s="625">
        <v>41090</v>
      </c>
      <c r="B5441" s="626" t="s">
        <v>4662</v>
      </c>
      <c r="C5441" s="625" t="s">
        <v>7249</v>
      </c>
      <c r="D5441" s="628">
        <v>1698.42</v>
      </c>
    </row>
    <row r="5442" spans="1:4" ht="25.5">
      <c r="A5442" s="625">
        <v>41091</v>
      </c>
      <c r="B5442" s="626" t="s">
        <v>4663</v>
      </c>
      <c r="C5442" s="625" t="s">
        <v>7249</v>
      </c>
      <c r="D5442" s="628">
        <v>2382.85</v>
      </c>
    </row>
    <row r="5443" spans="1:4">
      <c r="A5443" s="625">
        <v>41092</v>
      </c>
      <c r="B5443" s="626" t="s">
        <v>4664</v>
      </c>
      <c r="C5443" s="625" t="s">
        <v>7249</v>
      </c>
      <c r="D5443" s="628">
        <v>4414.8100000000004</v>
      </c>
    </row>
    <row r="5444" spans="1:4">
      <c r="A5444" s="625">
        <v>41093</v>
      </c>
      <c r="B5444" s="626" t="s">
        <v>4665</v>
      </c>
      <c r="C5444" s="625" t="s">
        <v>7249</v>
      </c>
      <c r="D5444" s="628">
        <v>1680.32</v>
      </c>
    </row>
    <row r="5445" spans="1:4">
      <c r="A5445" s="625">
        <v>41094</v>
      </c>
      <c r="B5445" s="626" t="s">
        <v>4666</v>
      </c>
      <c r="C5445" s="625" t="s">
        <v>7249</v>
      </c>
      <c r="D5445" s="628">
        <v>1816.25</v>
      </c>
    </row>
    <row r="5446" spans="1:4">
      <c r="A5446" s="625">
        <v>41096</v>
      </c>
      <c r="B5446" s="626" t="s">
        <v>4667</v>
      </c>
      <c r="C5446" s="625" t="s">
        <v>7249</v>
      </c>
      <c r="D5446" s="628">
        <v>1639.95</v>
      </c>
    </row>
    <row r="5447" spans="1:4">
      <c r="A5447" s="625">
        <v>41097</v>
      </c>
      <c r="B5447" s="626" t="s">
        <v>4668</v>
      </c>
      <c r="C5447" s="625" t="s">
        <v>7249</v>
      </c>
      <c r="D5447" s="628">
        <v>1933.75</v>
      </c>
    </row>
    <row r="5448" spans="1:4" ht="40.5">
      <c r="A5448" s="629">
        <v>41595</v>
      </c>
      <c r="B5448" s="630" t="s">
        <v>4669</v>
      </c>
      <c r="C5448" s="631" t="s">
        <v>22</v>
      </c>
      <c r="D5448" s="629">
        <v>9.2100000000000009</v>
      </c>
    </row>
    <row r="5449" spans="1:4" ht="27">
      <c r="A5449" s="629">
        <v>41598</v>
      </c>
      <c r="B5449" s="630" t="s">
        <v>7669</v>
      </c>
      <c r="C5449" s="631" t="s">
        <v>70</v>
      </c>
      <c r="D5449" s="632">
        <v>1271.9000000000001</v>
      </c>
    </row>
    <row r="5450" spans="1:4" ht="27">
      <c r="A5450" s="629">
        <v>41721</v>
      </c>
      <c r="B5450" s="630" t="s">
        <v>4670</v>
      </c>
      <c r="C5450" s="631" t="s">
        <v>57</v>
      </c>
      <c r="D5450" s="629">
        <v>2.83</v>
      </c>
    </row>
    <row r="5451" spans="1:4" ht="27">
      <c r="A5451" s="629">
        <v>41722</v>
      </c>
      <c r="B5451" s="630" t="s">
        <v>4671</v>
      </c>
      <c r="C5451" s="631" t="s">
        <v>57</v>
      </c>
      <c r="D5451" s="629">
        <v>4.12</v>
      </c>
    </row>
    <row r="5452" spans="1:4" ht="38.25">
      <c r="A5452" s="625">
        <v>41757</v>
      </c>
      <c r="B5452" s="626" t="s">
        <v>4672</v>
      </c>
      <c r="C5452" s="625" t="s">
        <v>7061</v>
      </c>
      <c r="D5452" s="628">
        <v>17960.150000000001</v>
      </c>
    </row>
    <row r="5453" spans="1:4" ht="38.25">
      <c r="A5453" s="625">
        <v>41758</v>
      </c>
      <c r="B5453" s="626" t="s">
        <v>4673</v>
      </c>
      <c r="C5453" s="625" t="s">
        <v>7061</v>
      </c>
      <c r="D5453" s="627">
        <v>132.68</v>
      </c>
    </row>
    <row r="5454" spans="1:4" ht="38.25">
      <c r="A5454" s="625">
        <v>41776</v>
      </c>
      <c r="B5454" s="626" t="s">
        <v>4674</v>
      </c>
      <c r="C5454" s="625" t="s">
        <v>7064</v>
      </c>
      <c r="D5454" s="627">
        <v>12.74</v>
      </c>
    </row>
    <row r="5455" spans="1:4" ht="38.25">
      <c r="A5455" s="625">
        <v>41779</v>
      </c>
      <c r="B5455" s="626" t="s">
        <v>4675</v>
      </c>
      <c r="C5455" s="625" t="s">
        <v>7065</v>
      </c>
      <c r="D5455" s="627">
        <v>63.93</v>
      </c>
    </row>
    <row r="5456" spans="1:4" ht="38.25">
      <c r="A5456" s="625">
        <v>41780</v>
      </c>
      <c r="B5456" s="626" t="s">
        <v>7670</v>
      </c>
      <c r="C5456" s="625" t="s">
        <v>7065</v>
      </c>
      <c r="D5456" s="627">
        <v>94.61</v>
      </c>
    </row>
    <row r="5457" spans="1:4" ht="38.25">
      <c r="A5457" s="625">
        <v>41781</v>
      </c>
      <c r="B5457" s="626" t="s">
        <v>7671</v>
      </c>
      <c r="C5457" s="625" t="s">
        <v>7065</v>
      </c>
      <c r="D5457" s="627">
        <v>188.38</v>
      </c>
    </row>
    <row r="5458" spans="1:4" ht="38.25">
      <c r="A5458" s="625">
        <v>41782</v>
      </c>
      <c r="B5458" s="626" t="s">
        <v>7672</v>
      </c>
      <c r="C5458" s="625" t="s">
        <v>7065</v>
      </c>
      <c r="D5458" s="627">
        <v>368.24</v>
      </c>
    </row>
    <row r="5459" spans="1:4" ht="38.25">
      <c r="A5459" s="625">
        <v>41783</v>
      </c>
      <c r="B5459" s="626" t="s">
        <v>7673</v>
      </c>
      <c r="C5459" s="625" t="s">
        <v>7065</v>
      </c>
      <c r="D5459" s="627">
        <v>546.14</v>
      </c>
    </row>
    <row r="5460" spans="1:4" ht="38.25">
      <c r="A5460" s="625">
        <v>41785</v>
      </c>
      <c r="B5460" s="626" t="s">
        <v>7674</v>
      </c>
      <c r="C5460" s="625" t="s">
        <v>7065</v>
      </c>
      <c r="D5460" s="627">
        <v>827.59</v>
      </c>
    </row>
    <row r="5461" spans="1:4" ht="38.25">
      <c r="A5461" s="625">
        <v>41786</v>
      </c>
      <c r="B5461" s="626" t="s">
        <v>7675</v>
      </c>
      <c r="C5461" s="625" t="s">
        <v>7065</v>
      </c>
      <c r="D5461" s="628">
        <v>1185.1600000000001</v>
      </c>
    </row>
    <row r="5462" spans="1:4" ht="51">
      <c r="A5462" s="625">
        <v>41805</v>
      </c>
      <c r="B5462" s="626" t="s">
        <v>6327</v>
      </c>
      <c r="C5462" s="625" t="s">
        <v>7249</v>
      </c>
      <c r="D5462" s="627">
        <v>410</v>
      </c>
    </row>
    <row r="5463" spans="1:4" ht="40.5">
      <c r="A5463" s="629">
        <v>41879</v>
      </c>
      <c r="B5463" s="630" t="s">
        <v>7676</v>
      </c>
      <c r="C5463" s="631" t="s">
        <v>125</v>
      </c>
      <c r="D5463" s="629">
        <v>0.12</v>
      </c>
    </row>
    <row r="5464" spans="1:4" ht="25.5">
      <c r="A5464" s="625">
        <v>41892</v>
      </c>
      <c r="B5464" s="626" t="s">
        <v>4676</v>
      </c>
      <c r="C5464" s="625" t="s">
        <v>7061</v>
      </c>
      <c r="D5464" s="627">
        <v>86.11</v>
      </c>
    </row>
    <row r="5465" spans="1:4" ht="25.5">
      <c r="A5465" s="625">
        <v>41893</v>
      </c>
      <c r="B5465" s="626" t="s">
        <v>4677</v>
      </c>
      <c r="C5465" s="625" t="s">
        <v>7061</v>
      </c>
      <c r="D5465" s="627">
        <v>689.32</v>
      </c>
    </row>
    <row r="5466" spans="1:4" ht="25.5">
      <c r="A5466" s="625">
        <v>41894</v>
      </c>
      <c r="B5466" s="626" t="s">
        <v>4678</v>
      </c>
      <c r="C5466" s="625" t="s">
        <v>7061</v>
      </c>
      <c r="D5466" s="628">
        <v>1057.79</v>
      </c>
    </row>
    <row r="5467" spans="1:4" ht="25.5">
      <c r="A5467" s="625">
        <v>41895</v>
      </c>
      <c r="B5467" s="626" t="s">
        <v>4679</v>
      </c>
      <c r="C5467" s="625" t="s">
        <v>7061</v>
      </c>
      <c r="D5467" s="628">
        <v>1169.6500000000001</v>
      </c>
    </row>
    <row r="5468" spans="1:4" ht="38.25">
      <c r="A5468" s="625">
        <v>41896</v>
      </c>
      <c r="B5468" s="626" t="s">
        <v>4680</v>
      </c>
      <c r="C5468" s="625" t="s">
        <v>7061</v>
      </c>
      <c r="D5468" s="627">
        <v>211.73</v>
      </c>
    </row>
    <row r="5469" spans="1:4" ht="25.5">
      <c r="A5469" s="625">
        <v>41898</v>
      </c>
      <c r="B5469" s="626" t="s">
        <v>4681</v>
      </c>
      <c r="C5469" s="625" t="s">
        <v>7061</v>
      </c>
      <c r="D5469" s="628">
        <v>18718.23</v>
      </c>
    </row>
    <row r="5470" spans="1:4" ht="38.25">
      <c r="A5470" s="625">
        <v>41899</v>
      </c>
      <c r="B5470" s="626" t="s">
        <v>4682</v>
      </c>
      <c r="C5470" s="625" t="s">
        <v>7086</v>
      </c>
      <c r="D5470" s="628">
        <v>2107.56</v>
      </c>
    </row>
    <row r="5471" spans="1:4" ht="38.25">
      <c r="A5471" s="625">
        <v>41900</v>
      </c>
      <c r="B5471" s="626" t="s">
        <v>4683</v>
      </c>
      <c r="C5471" s="625" t="s">
        <v>7058</v>
      </c>
      <c r="D5471" s="627">
        <v>2</v>
      </c>
    </row>
    <row r="5472" spans="1:4" ht="25.5">
      <c r="A5472" s="625">
        <v>41901</v>
      </c>
      <c r="B5472" s="626" t="s">
        <v>4684</v>
      </c>
      <c r="C5472" s="625" t="s">
        <v>7058</v>
      </c>
      <c r="D5472" s="627">
        <v>3.24</v>
      </c>
    </row>
    <row r="5473" spans="1:4" ht="38.25">
      <c r="A5473" s="625">
        <v>41902</v>
      </c>
      <c r="B5473" s="626" t="s">
        <v>6971</v>
      </c>
      <c r="C5473" s="625" t="s">
        <v>7058</v>
      </c>
      <c r="D5473" s="627">
        <v>1.55</v>
      </c>
    </row>
    <row r="5474" spans="1:4" ht="38.25">
      <c r="A5474" s="625">
        <v>41903</v>
      </c>
      <c r="B5474" s="626" t="s">
        <v>4685</v>
      </c>
      <c r="C5474" s="625" t="s">
        <v>7058</v>
      </c>
      <c r="D5474" s="627">
        <v>1.72</v>
      </c>
    </row>
    <row r="5475" spans="1:4" ht="38.25">
      <c r="A5475" s="625">
        <v>41904</v>
      </c>
      <c r="B5475" s="626" t="s">
        <v>4686</v>
      </c>
      <c r="C5475" s="625" t="s">
        <v>7086</v>
      </c>
      <c r="D5475" s="628">
        <v>1675</v>
      </c>
    </row>
    <row r="5476" spans="1:4" ht="38.25">
      <c r="A5476" s="625">
        <v>41905</v>
      </c>
      <c r="B5476" s="626" t="s">
        <v>4687</v>
      </c>
      <c r="C5476" s="625" t="s">
        <v>7058</v>
      </c>
      <c r="D5476" s="627">
        <v>1.24</v>
      </c>
    </row>
    <row r="5477" spans="1:4" ht="63.75">
      <c r="A5477" s="625">
        <v>41927</v>
      </c>
      <c r="B5477" s="626" t="s">
        <v>12670</v>
      </c>
      <c r="C5477" s="625" t="s">
        <v>7066</v>
      </c>
      <c r="D5477" s="627">
        <v>341</v>
      </c>
    </row>
    <row r="5478" spans="1:4" ht="25.5">
      <c r="A5478" s="625">
        <v>41930</v>
      </c>
      <c r="B5478" s="626" t="s">
        <v>6418</v>
      </c>
      <c r="C5478" s="625" t="s">
        <v>7065</v>
      </c>
      <c r="D5478" s="627">
        <v>55.11</v>
      </c>
    </row>
    <row r="5479" spans="1:4" ht="25.5">
      <c r="A5479" s="625">
        <v>41931</v>
      </c>
      <c r="B5479" s="626" t="s">
        <v>6419</v>
      </c>
      <c r="C5479" s="625" t="s">
        <v>7065</v>
      </c>
      <c r="D5479" s="627">
        <v>93.43</v>
      </c>
    </row>
    <row r="5480" spans="1:4" ht="25.5">
      <c r="A5480" s="625">
        <v>41932</v>
      </c>
      <c r="B5480" s="626" t="s">
        <v>6420</v>
      </c>
      <c r="C5480" s="625" t="s">
        <v>7065</v>
      </c>
      <c r="D5480" s="627">
        <v>151.4</v>
      </c>
    </row>
    <row r="5481" spans="1:4" ht="25.5">
      <c r="A5481" s="625">
        <v>41933</v>
      </c>
      <c r="B5481" s="626" t="s">
        <v>6421</v>
      </c>
      <c r="C5481" s="625" t="s">
        <v>7065</v>
      </c>
      <c r="D5481" s="627">
        <v>187.73</v>
      </c>
    </row>
    <row r="5482" spans="1:4" ht="25.5">
      <c r="A5482" s="625">
        <v>41934</v>
      </c>
      <c r="B5482" s="626" t="s">
        <v>6422</v>
      </c>
      <c r="C5482" s="625" t="s">
        <v>7065</v>
      </c>
      <c r="D5482" s="627">
        <v>244.32</v>
      </c>
    </row>
    <row r="5483" spans="1:4" ht="25.5">
      <c r="A5483" s="625">
        <v>41936</v>
      </c>
      <c r="B5483" s="626" t="s">
        <v>6423</v>
      </c>
      <c r="C5483" s="625" t="s">
        <v>7065</v>
      </c>
      <c r="D5483" s="627">
        <v>35.299999999999997</v>
      </c>
    </row>
    <row r="5484" spans="1:4" ht="51">
      <c r="A5484" s="625">
        <v>41965</v>
      </c>
      <c r="B5484" s="626" t="s">
        <v>6972</v>
      </c>
      <c r="C5484" s="625" t="s">
        <v>7086</v>
      </c>
      <c r="D5484" s="627">
        <v>234.93</v>
      </c>
    </row>
    <row r="5485" spans="1:4">
      <c r="A5485" s="625">
        <v>41967</v>
      </c>
      <c r="B5485" s="626" t="s">
        <v>6973</v>
      </c>
      <c r="C5485" s="625" t="s">
        <v>7060</v>
      </c>
      <c r="D5485" s="627">
        <v>4.53</v>
      </c>
    </row>
    <row r="5486" spans="1:4" ht="25.5">
      <c r="A5486" s="625">
        <v>41975</v>
      </c>
      <c r="B5486" s="626" t="s">
        <v>6974</v>
      </c>
      <c r="C5486" s="625" t="s">
        <v>7066</v>
      </c>
      <c r="D5486" s="627">
        <v>55.21</v>
      </c>
    </row>
    <row r="5487" spans="1:4" ht="51">
      <c r="A5487" s="625">
        <v>41991</v>
      </c>
      <c r="B5487" s="626" t="s">
        <v>7677</v>
      </c>
      <c r="C5487" s="625" t="s">
        <v>7061</v>
      </c>
      <c r="D5487" s="628">
        <v>1786.17</v>
      </c>
    </row>
    <row r="5488" spans="1:4" ht="51">
      <c r="A5488" s="625">
        <v>41992</v>
      </c>
      <c r="B5488" s="626" t="s">
        <v>7678</v>
      </c>
      <c r="C5488" s="625" t="s">
        <v>7061</v>
      </c>
      <c r="D5488" s="628">
        <v>343000</v>
      </c>
    </row>
    <row r="5489" spans="1:4" ht="63.75">
      <c r="A5489" s="625">
        <v>41998</v>
      </c>
      <c r="B5489" s="626" t="s">
        <v>7679</v>
      </c>
      <c r="C5489" s="625" t="s">
        <v>7065</v>
      </c>
      <c r="D5489" s="628">
        <v>1094.26</v>
      </c>
    </row>
    <row r="5490" spans="1:4" ht="63.75">
      <c r="A5490" s="625">
        <v>41999</v>
      </c>
      <c r="B5490" s="626" t="s">
        <v>7680</v>
      </c>
      <c r="C5490" s="625" t="s">
        <v>7065</v>
      </c>
      <c r="D5490" s="628">
        <v>1572.86</v>
      </c>
    </row>
    <row r="5491" spans="1:4" ht="63.75">
      <c r="A5491" s="625">
        <v>42000</v>
      </c>
      <c r="B5491" s="626" t="s">
        <v>7681</v>
      </c>
      <c r="C5491" s="625" t="s">
        <v>7065</v>
      </c>
      <c r="D5491" s="628">
        <v>1846.17</v>
      </c>
    </row>
    <row r="5492" spans="1:4" ht="63.75">
      <c r="A5492" s="625">
        <v>42001</v>
      </c>
      <c r="B5492" s="626" t="s">
        <v>7682</v>
      </c>
      <c r="C5492" s="625" t="s">
        <v>7065</v>
      </c>
      <c r="D5492" s="627">
        <v>658.61</v>
      </c>
    </row>
    <row r="5493" spans="1:4" ht="38.25">
      <c r="A5493" s="625">
        <v>42002</v>
      </c>
      <c r="B5493" s="626" t="s">
        <v>7683</v>
      </c>
      <c r="C5493" s="625" t="s">
        <v>7061</v>
      </c>
      <c r="D5493" s="628">
        <v>672107.77</v>
      </c>
    </row>
    <row r="5494" spans="1:4" ht="38.25">
      <c r="A5494" s="625">
        <v>42006</v>
      </c>
      <c r="B5494" s="626" t="s">
        <v>7684</v>
      </c>
      <c r="C5494" s="625" t="s">
        <v>7061</v>
      </c>
      <c r="D5494" s="627">
        <v>8.8699999999999992</v>
      </c>
    </row>
    <row r="5495" spans="1:4" ht="38.25">
      <c r="A5495" s="625">
        <v>42007</v>
      </c>
      <c r="B5495" s="626" t="s">
        <v>7685</v>
      </c>
      <c r="C5495" s="625" t="s">
        <v>7061</v>
      </c>
      <c r="D5495" s="627">
        <v>6.24</v>
      </c>
    </row>
    <row r="5496" spans="1:4" ht="51">
      <c r="A5496" s="625">
        <v>42008</v>
      </c>
      <c r="B5496" s="626" t="s">
        <v>7686</v>
      </c>
      <c r="C5496" s="625" t="s">
        <v>7061</v>
      </c>
      <c r="D5496" s="627">
        <v>0.83</v>
      </c>
    </row>
    <row r="5497" spans="1:4" ht="51">
      <c r="A5497" s="625">
        <v>42009</v>
      </c>
      <c r="B5497" s="626" t="s">
        <v>7687</v>
      </c>
      <c r="C5497" s="625" t="s">
        <v>7061</v>
      </c>
      <c r="D5497" s="627">
        <v>6.42</v>
      </c>
    </row>
    <row r="5498" spans="1:4" ht="51">
      <c r="A5498" s="625">
        <v>42010</v>
      </c>
      <c r="B5498" s="626" t="s">
        <v>7688</v>
      </c>
      <c r="C5498" s="625" t="s">
        <v>7061</v>
      </c>
      <c r="D5498" s="627">
        <v>4.58</v>
      </c>
    </row>
    <row r="5499" spans="1:4" ht="51">
      <c r="A5499" s="625">
        <v>42011</v>
      </c>
      <c r="B5499" s="626" t="s">
        <v>7689</v>
      </c>
      <c r="C5499" s="625" t="s">
        <v>7061</v>
      </c>
      <c r="D5499" s="627">
        <v>6.22</v>
      </c>
    </row>
    <row r="5500" spans="1:4" ht="38.25">
      <c r="A5500" s="625">
        <v>42012</v>
      </c>
      <c r="B5500" s="626" t="s">
        <v>7690</v>
      </c>
      <c r="C5500" s="625" t="s">
        <v>7058</v>
      </c>
      <c r="D5500" s="627">
        <v>18.62</v>
      </c>
    </row>
    <row r="5501" spans="1:4" ht="38.25">
      <c r="A5501" s="625">
        <v>42013</v>
      </c>
      <c r="B5501" s="626" t="s">
        <v>7691</v>
      </c>
      <c r="C5501" s="625" t="s">
        <v>7058</v>
      </c>
      <c r="D5501" s="627">
        <v>10.02</v>
      </c>
    </row>
    <row r="5502" spans="1:4" ht="38.25">
      <c r="A5502" s="625">
        <v>42014</v>
      </c>
      <c r="B5502" s="626" t="s">
        <v>7692</v>
      </c>
      <c r="C5502" s="625" t="s">
        <v>7058</v>
      </c>
      <c r="D5502" s="627">
        <v>24.49</v>
      </c>
    </row>
    <row r="5503" spans="1:4" ht="38.25">
      <c r="A5503" s="625">
        <v>42015</v>
      </c>
      <c r="B5503" s="626" t="s">
        <v>7693</v>
      </c>
      <c r="C5503" s="625" t="s">
        <v>7065</v>
      </c>
      <c r="D5503" s="627">
        <v>0.09</v>
      </c>
    </row>
    <row r="5504" spans="1:4" ht="76.5">
      <c r="A5504" s="625">
        <v>42172</v>
      </c>
      <c r="B5504" s="626" t="s">
        <v>7694</v>
      </c>
      <c r="C5504" s="625" t="s">
        <v>7066</v>
      </c>
      <c r="D5504" s="627">
        <v>84.29</v>
      </c>
    </row>
    <row r="5505" spans="1:4" ht="38.25">
      <c r="A5505" s="625">
        <v>42250</v>
      </c>
      <c r="B5505" s="626" t="s">
        <v>12671</v>
      </c>
      <c r="C5505" s="625" t="s">
        <v>7086</v>
      </c>
      <c r="D5505" s="628">
        <v>1328.71</v>
      </c>
    </row>
    <row r="5506" spans="1:4" ht="38.25">
      <c r="A5506" s="625">
        <v>42251</v>
      </c>
      <c r="B5506" s="626" t="s">
        <v>12672</v>
      </c>
      <c r="C5506" s="625" t="s">
        <v>7061</v>
      </c>
      <c r="D5506" s="628">
        <v>38974.35</v>
      </c>
    </row>
    <row r="5507" spans="1:4" ht="51">
      <c r="A5507" s="625">
        <v>42256</v>
      </c>
      <c r="B5507" s="626" t="s">
        <v>12673</v>
      </c>
      <c r="C5507" s="625" t="s">
        <v>7058</v>
      </c>
      <c r="D5507" s="627">
        <v>2.78</v>
      </c>
    </row>
    <row r="5508" spans="1:4" ht="94.5">
      <c r="A5508" s="629">
        <v>53786</v>
      </c>
      <c r="B5508" s="630" t="s">
        <v>7695</v>
      </c>
      <c r="C5508" s="631" t="s">
        <v>31</v>
      </c>
      <c r="D5508" s="629">
        <v>44.95</v>
      </c>
    </row>
    <row r="5509" spans="1:4" ht="81">
      <c r="A5509" s="629">
        <v>53788</v>
      </c>
      <c r="B5509" s="630" t="s">
        <v>7696</v>
      </c>
      <c r="C5509" s="631" t="s">
        <v>31</v>
      </c>
      <c r="D5509" s="629">
        <v>39.090000000000003</v>
      </c>
    </row>
    <row r="5510" spans="1:4" ht="81">
      <c r="A5510" s="629">
        <v>53792</v>
      </c>
      <c r="B5510" s="630" t="s">
        <v>7697</v>
      </c>
      <c r="C5510" s="631" t="s">
        <v>31</v>
      </c>
      <c r="D5510" s="629">
        <v>110.91</v>
      </c>
    </row>
    <row r="5511" spans="1:4" ht="40.5">
      <c r="A5511" s="629">
        <v>53794</v>
      </c>
      <c r="B5511" s="630" t="s">
        <v>4688</v>
      </c>
      <c r="C5511" s="631" t="s">
        <v>31</v>
      </c>
      <c r="D5511" s="629">
        <v>35</v>
      </c>
    </row>
    <row r="5512" spans="1:4" ht="94.5">
      <c r="A5512" s="629">
        <v>53797</v>
      </c>
      <c r="B5512" s="630" t="s">
        <v>7698</v>
      </c>
      <c r="C5512" s="631" t="s">
        <v>31</v>
      </c>
      <c r="D5512" s="629">
        <v>91.14</v>
      </c>
    </row>
    <row r="5513" spans="1:4" ht="40.5">
      <c r="A5513" s="629">
        <v>53804</v>
      </c>
      <c r="B5513" s="630" t="s">
        <v>7699</v>
      </c>
      <c r="C5513" s="631" t="s">
        <v>31</v>
      </c>
      <c r="D5513" s="629">
        <v>2.23</v>
      </c>
    </row>
    <row r="5514" spans="1:4" ht="40.5">
      <c r="A5514" s="629">
        <v>53806</v>
      </c>
      <c r="B5514" s="630" t="s">
        <v>7700</v>
      </c>
      <c r="C5514" s="631" t="s">
        <v>31</v>
      </c>
      <c r="D5514" s="629">
        <v>36.6</v>
      </c>
    </row>
    <row r="5515" spans="1:4" ht="54">
      <c r="A5515" s="629">
        <v>53810</v>
      </c>
      <c r="B5515" s="630" t="s">
        <v>4689</v>
      </c>
      <c r="C5515" s="631" t="s">
        <v>31</v>
      </c>
      <c r="D5515" s="629">
        <v>36.83</v>
      </c>
    </row>
    <row r="5516" spans="1:4" ht="40.5">
      <c r="A5516" s="629">
        <v>53814</v>
      </c>
      <c r="B5516" s="630" t="s">
        <v>7701</v>
      </c>
      <c r="C5516" s="631" t="s">
        <v>31</v>
      </c>
      <c r="D5516" s="629">
        <v>120.65</v>
      </c>
    </row>
    <row r="5517" spans="1:4" ht="40.5">
      <c r="A5517" s="629">
        <v>53817</v>
      </c>
      <c r="B5517" s="630" t="s">
        <v>7702</v>
      </c>
      <c r="C5517" s="631" t="s">
        <v>31</v>
      </c>
      <c r="D5517" s="629">
        <v>48.88</v>
      </c>
    </row>
    <row r="5518" spans="1:4" ht="67.5">
      <c r="A5518" s="629">
        <v>53818</v>
      </c>
      <c r="B5518" s="630" t="s">
        <v>7703</v>
      </c>
      <c r="C5518" s="631" t="s">
        <v>31</v>
      </c>
      <c r="D5518" s="629">
        <v>4.63</v>
      </c>
    </row>
    <row r="5519" spans="1:4" ht="67.5">
      <c r="A5519" s="629">
        <v>53827</v>
      </c>
      <c r="B5519" s="630" t="s">
        <v>4690</v>
      </c>
      <c r="C5519" s="631" t="s">
        <v>31</v>
      </c>
      <c r="D5519" s="629">
        <v>89.21</v>
      </c>
    </row>
    <row r="5520" spans="1:4" ht="67.5">
      <c r="A5520" s="629">
        <v>53829</v>
      </c>
      <c r="B5520" s="630" t="s">
        <v>7704</v>
      </c>
      <c r="C5520" s="631" t="s">
        <v>31</v>
      </c>
      <c r="D5520" s="629">
        <v>91.14</v>
      </c>
    </row>
    <row r="5521" spans="1:4" ht="81">
      <c r="A5521" s="629">
        <v>53831</v>
      </c>
      <c r="B5521" s="630" t="s">
        <v>7705</v>
      </c>
      <c r="C5521" s="631" t="s">
        <v>31</v>
      </c>
      <c r="D5521" s="629">
        <v>110.91</v>
      </c>
    </row>
    <row r="5522" spans="1:4" ht="40.5">
      <c r="A5522" s="629">
        <v>53840</v>
      </c>
      <c r="B5522" s="630" t="s">
        <v>7706</v>
      </c>
      <c r="C5522" s="631" t="s">
        <v>31</v>
      </c>
      <c r="D5522" s="629">
        <v>1.21</v>
      </c>
    </row>
    <row r="5523" spans="1:4" ht="40.5">
      <c r="A5523" s="629">
        <v>53841</v>
      </c>
      <c r="B5523" s="630" t="s">
        <v>7707</v>
      </c>
      <c r="C5523" s="631" t="s">
        <v>31</v>
      </c>
      <c r="D5523" s="629">
        <v>0.84</v>
      </c>
    </row>
    <row r="5524" spans="1:4" ht="54">
      <c r="A5524" s="629">
        <v>53849</v>
      </c>
      <c r="B5524" s="630" t="s">
        <v>7708</v>
      </c>
      <c r="C5524" s="631" t="s">
        <v>31</v>
      </c>
      <c r="D5524" s="629">
        <v>61.11</v>
      </c>
    </row>
    <row r="5525" spans="1:4" ht="54">
      <c r="A5525" s="629">
        <v>53857</v>
      </c>
      <c r="B5525" s="630" t="s">
        <v>7709</v>
      </c>
      <c r="C5525" s="631" t="s">
        <v>31</v>
      </c>
      <c r="D5525" s="629">
        <v>16.8</v>
      </c>
    </row>
    <row r="5526" spans="1:4" ht="54">
      <c r="A5526" s="629">
        <v>53858</v>
      </c>
      <c r="B5526" s="630" t="s">
        <v>7710</v>
      </c>
      <c r="C5526" s="631" t="s">
        <v>31</v>
      </c>
      <c r="D5526" s="629">
        <v>62.57</v>
      </c>
    </row>
    <row r="5527" spans="1:4" ht="54">
      <c r="A5527" s="629">
        <v>53861</v>
      </c>
      <c r="B5527" s="630" t="s">
        <v>7711</v>
      </c>
      <c r="C5527" s="631" t="s">
        <v>31</v>
      </c>
      <c r="D5527" s="629">
        <v>23.29</v>
      </c>
    </row>
    <row r="5528" spans="1:4" ht="40.5">
      <c r="A5528" s="629">
        <v>53863</v>
      </c>
      <c r="B5528" s="630" t="s">
        <v>7712</v>
      </c>
      <c r="C5528" s="631" t="s">
        <v>31</v>
      </c>
      <c r="D5528" s="629">
        <v>1.49</v>
      </c>
    </row>
    <row r="5529" spans="1:4" ht="54">
      <c r="A5529" s="629">
        <v>53865</v>
      </c>
      <c r="B5529" s="630" t="s">
        <v>7713</v>
      </c>
      <c r="C5529" s="631" t="s">
        <v>31</v>
      </c>
      <c r="D5529" s="629">
        <v>30.39</v>
      </c>
    </row>
    <row r="5530" spans="1:4" ht="67.5">
      <c r="A5530" s="629">
        <v>53866</v>
      </c>
      <c r="B5530" s="630" t="s">
        <v>7714</v>
      </c>
      <c r="C5530" s="631" t="s">
        <v>31</v>
      </c>
      <c r="D5530" s="629">
        <v>1.18</v>
      </c>
    </row>
    <row r="5531" spans="1:4" ht="67.5">
      <c r="A5531" s="629">
        <v>53882</v>
      </c>
      <c r="B5531" s="630" t="s">
        <v>7715</v>
      </c>
      <c r="C5531" s="631" t="s">
        <v>31</v>
      </c>
      <c r="D5531" s="629">
        <v>13.68</v>
      </c>
    </row>
    <row r="5532" spans="1:4" ht="67.5">
      <c r="A5532" s="629">
        <v>55263</v>
      </c>
      <c r="B5532" s="630" t="s">
        <v>7716</v>
      </c>
      <c r="C5532" s="631" t="s">
        <v>31</v>
      </c>
      <c r="D5532" s="629">
        <v>54.27</v>
      </c>
    </row>
    <row r="5533" spans="1:4" ht="27">
      <c r="A5533" s="629">
        <v>55960</v>
      </c>
      <c r="B5533" s="630" t="s">
        <v>7717</v>
      </c>
      <c r="C5533" s="631" t="s">
        <v>125</v>
      </c>
      <c r="D5533" s="629">
        <v>4.3899999999999997</v>
      </c>
    </row>
    <row r="5534" spans="1:4" ht="81">
      <c r="A5534" s="629">
        <v>67826</v>
      </c>
      <c r="B5534" s="630" t="s">
        <v>7718</v>
      </c>
      <c r="C5534" s="631" t="s">
        <v>119</v>
      </c>
      <c r="D5534" s="629">
        <v>133.11000000000001</v>
      </c>
    </row>
    <row r="5535" spans="1:4" ht="81">
      <c r="A5535" s="629">
        <v>67827</v>
      </c>
      <c r="B5535" s="630" t="s">
        <v>7719</v>
      </c>
      <c r="C5535" s="631" t="s">
        <v>1677</v>
      </c>
      <c r="D5535" s="629">
        <v>26.84</v>
      </c>
    </row>
    <row r="5536" spans="1:4" ht="54">
      <c r="A5536" s="629">
        <v>68050</v>
      </c>
      <c r="B5536" s="630" t="s">
        <v>4691</v>
      </c>
      <c r="C5536" s="631" t="s">
        <v>125</v>
      </c>
      <c r="D5536" s="629">
        <v>791.52</v>
      </c>
    </row>
    <row r="5537" spans="1:4" ht="40.5">
      <c r="A5537" s="629">
        <v>68053</v>
      </c>
      <c r="B5537" s="630" t="s">
        <v>7720</v>
      </c>
      <c r="C5537" s="631" t="s">
        <v>125</v>
      </c>
      <c r="D5537" s="629">
        <v>4.59</v>
      </c>
    </row>
    <row r="5538" spans="1:4" ht="27">
      <c r="A5538" s="629">
        <v>68054</v>
      </c>
      <c r="B5538" s="630" t="s">
        <v>4692</v>
      </c>
      <c r="C5538" s="631" t="s">
        <v>125</v>
      </c>
      <c r="D5538" s="629">
        <v>241.1</v>
      </c>
    </row>
    <row r="5539" spans="1:4" ht="27">
      <c r="A5539" s="629">
        <v>68066</v>
      </c>
      <c r="B5539" s="630" t="s">
        <v>4693</v>
      </c>
      <c r="C5539" s="631" t="s">
        <v>70</v>
      </c>
      <c r="D5539" s="629">
        <v>128.78</v>
      </c>
    </row>
    <row r="5540" spans="1:4" ht="27">
      <c r="A5540" s="629">
        <v>68069</v>
      </c>
      <c r="B5540" s="630" t="s">
        <v>7721</v>
      </c>
      <c r="C5540" s="631" t="s">
        <v>70</v>
      </c>
      <c r="D5540" s="629">
        <v>48.32</v>
      </c>
    </row>
    <row r="5541" spans="1:4" ht="27">
      <c r="A5541" s="629">
        <v>68070</v>
      </c>
      <c r="B5541" s="630" t="s">
        <v>4694</v>
      </c>
      <c r="C5541" s="631" t="s">
        <v>22</v>
      </c>
      <c r="D5541" s="629">
        <v>49.89</v>
      </c>
    </row>
    <row r="5542" spans="1:4" ht="40.5">
      <c r="A5542" s="629">
        <v>68325</v>
      </c>
      <c r="B5542" s="630" t="s">
        <v>7722</v>
      </c>
      <c r="C5542" s="631" t="s">
        <v>125</v>
      </c>
      <c r="D5542" s="629">
        <v>40.03</v>
      </c>
    </row>
    <row r="5543" spans="1:4" ht="13.5">
      <c r="A5543" s="629">
        <v>68328</v>
      </c>
      <c r="B5543" s="630" t="s">
        <v>4695</v>
      </c>
      <c r="C5543" s="631" t="s">
        <v>125</v>
      </c>
      <c r="D5543" s="629">
        <v>10.83</v>
      </c>
    </row>
    <row r="5544" spans="1:4" ht="40.5">
      <c r="A5544" s="629">
        <v>68333</v>
      </c>
      <c r="B5544" s="630" t="s">
        <v>7723</v>
      </c>
      <c r="C5544" s="631" t="s">
        <v>125</v>
      </c>
      <c r="D5544" s="629">
        <v>40.19</v>
      </c>
    </row>
    <row r="5545" spans="1:4" ht="54">
      <c r="A5545" s="629">
        <v>71516</v>
      </c>
      <c r="B5545" s="630" t="s">
        <v>7724</v>
      </c>
      <c r="C5545" s="631" t="s">
        <v>70</v>
      </c>
      <c r="D5545" s="629">
        <v>543.28</v>
      </c>
    </row>
    <row r="5546" spans="1:4" ht="54">
      <c r="A5546" s="629">
        <v>71623</v>
      </c>
      <c r="B5546" s="630" t="s">
        <v>7725</v>
      </c>
      <c r="C5546" s="631" t="s">
        <v>22</v>
      </c>
      <c r="D5546" s="629">
        <v>23.72</v>
      </c>
    </row>
    <row r="5547" spans="1:4" ht="40.5">
      <c r="A5547" s="629">
        <v>72075</v>
      </c>
      <c r="B5547" s="630" t="s">
        <v>7726</v>
      </c>
      <c r="C5547" s="631" t="s">
        <v>125</v>
      </c>
      <c r="D5547" s="629">
        <v>11.04</v>
      </c>
    </row>
    <row r="5548" spans="1:4" ht="40.5">
      <c r="A5548" s="629">
        <v>72085</v>
      </c>
      <c r="B5548" s="630" t="s">
        <v>7727</v>
      </c>
      <c r="C5548" s="631" t="s">
        <v>22</v>
      </c>
      <c r="D5548" s="629">
        <v>1.56</v>
      </c>
    </row>
    <row r="5549" spans="1:4" ht="40.5">
      <c r="A5549" s="629">
        <v>72086</v>
      </c>
      <c r="B5549" s="630" t="s">
        <v>7728</v>
      </c>
      <c r="C5549" s="631" t="s">
        <v>22</v>
      </c>
      <c r="D5549" s="629">
        <v>4.7699999999999996</v>
      </c>
    </row>
    <row r="5550" spans="1:4" ht="40.5">
      <c r="A5550" s="629">
        <v>72089</v>
      </c>
      <c r="B5550" s="630" t="s">
        <v>7729</v>
      </c>
      <c r="C5550" s="631" t="s">
        <v>125</v>
      </c>
      <c r="D5550" s="629">
        <v>9.15</v>
      </c>
    </row>
    <row r="5551" spans="1:4" ht="40.5">
      <c r="A5551" s="629">
        <v>72091</v>
      </c>
      <c r="B5551" s="630" t="s">
        <v>7730</v>
      </c>
      <c r="C5551" s="631" t="s">
        <v>125</v>
      </c>
      <c r="D5551" s="629">
        <v>32.700000000000003</v>
      </c>
    </row>
    <row r="5552" spans="1:4" ht="94.5">
      <c r="A5552" s="629">
        <v>72110</v>
      </c>
      <c r="B5552" s="630" t="s">
        <v>7731</v>
      </c>
      <c r="C5552" s="631" t="s">
        <v>125</v>
      </c>
      <c r="D5552" s="629">
        <v>59.64</v>
      </c>
    </row>
    <row r="5553" spans="1:4" ht="94.5">
      <c r="A5553" s="629">
        <v>72111</v>
      </c>
      <c r="B5553" s="630" t="s">
        <v>7732</v>
      </c>
      <c r="C5553" s="631" t="s">
        <v>125</v>
      </c>
      <c r="D5553" s="629">
        <v>65.09</v>
      </c>
    </row>
    <row r="5554" spans="1:4" ht="94.5">
      <c r="A5554" s="629">
        <v>72112</v>
      </c>
      <c r="B5554" s="630" t="s">
        <v>7733</v>
      </c>
      <c r="C5554" s="631" t="s">
        <v>125</v>
      </c>
      <c r="D5554" s="629">
        <v>70.56</v>
      </c>
    </row>
    <row r="5555" spans="1:4" ht="94.5">
      <c r="A5555" s="629">
        <v>72113</v>
      </c>
      <c r="B5555" s="630" t="s">
        <v>7734</v>
      </c>
      <c r="C5555" s="631" t="s">
        <v>125</v>
      </c>
      <c r="D5555" s="629">
        <v>79.37</v>
      </c>
    </row>
    <row r="5556" spans="1:4" ht="94.5">
      <c r="A5556" s="629">
        <v>72114</v>
      </c>
      <c r="B5556" s="630" t="s">
        <v>7735</v>
      </c>
      <c r="C5556" s="631" t="s">
        <v>125</v>
      </c>
      <c r="D5556" s="629">
        <v>88.2</v>
      </c>
    </row>
    <row r="5557" spans="1:4" ht="27">
      <c r="A5557" s="629">
        <v>72116</v>
      </c>
      <c r="B5557" s="630" t="s">
        <v>4696</v>
      </c>
      <c r="C5557" s="631" t="s">
        <v>125</v>
      </c>
      <c r="D5557" s="629">
        <v>103.12</v>
      </c>
    </row>
    <row r="5558" spans="1:4" ht="27">
      <c r="A5558" s="629">
        <v>72117</v>
      </c>
      <c r="B5558" s="630" t="s">
        <v>4697</v>
      </c>
      <c r="C5558" s="631" t="s">
        <v>125</v>
      </c>
      <c r="D5558" s="629">
        <v>132.27000000000001</v>
      </c>
    </row>
    <row r="5559" spans="1:4" ht="40.5">
      <c r="A5559" s="629">
        <v>72118</v>
      </c>
      <c r="B5559" s="630" t="s">
        <v>7736</v>
      </c>
      <c r="C5559" s="631" t="s">
        <v>125</v>
      </c>
      <c r="D5559" s="629">
        <v>161.96</v>
      </c>
    </row>
    <row r="5560" spans="1:4" ht="40.5">
      <c r="A5560" s="629">
        <v>72119</v>
      </c>
      <c r="B5560" s="630" t="s">
        <v>7737</v>
      </c>
      <c r="C5560" s="631" t="s">
        <v>125</v>
      </c>
      <c r="D5560" s="629">
        <v>203.78</v>
      </c>
    </row>
    <row r="5561" spans="1:4" ht="40.5">
      <c r="A5561" s="629">
        <v>72120</v>
      </c>
      <c r="B5561" s="630" t="s">
        <v>7738</v>
      </c>
      <c r="C5561" s="631" t="s">
        <v>125</v>
      </c>
      <c r="D5561" s="629">
        <v>257.07</v>
      </c>
    </row>
    <row r="5562" spans="1:4" ht="27">
      <c r="A5562" s="629">
        <v>72122</v>
      </c>
      <c r="B5562" s="630" t="s">
        <v>4698</v>
      </c>
      <c r="C5562" s="631" t="s">
        <v>125</v>
      </c>
      <c r="D5562" s="629">
        <v>113.59</v>
      </c>
    </row>
    <row r="5563" spans="1:4" ht="13.5">
      <c r="A5563" s="629">
        <v>72123</v>
      </c>
      <c r="B5563" s="630" t="s">
        <v>4699</v>
      </c>
      <c r="C5563" s="631" t="s">
        <v>125</v>
      </c>
      <c r="D5563" s="629">
        <v>302.61</v>
      </c>
    </row>
    <row r="5564" spans="1:4" ht="40.5">
      <c r="A5564" s="629">
        <v>72124</v>
      </c>
      <c r="B5564" s="630" t="s">
        <v>7739</v>
      </c>
      <c r="C5564" s="631" t="s">
        <v>2830</v>
      </c>
      <c r="D5564" s="629">
        <v>106.83</v>
      </c>
    </row>
    <row r="5565" spans="1:4" ht="54">
      <c r="A5565" s="629">
        <v>72131</v>
      </c>
      <c r="B5565" s="630" t="s">
        <v>4700</v>
      </c>
      <c r="C5565" s="631" t="s">
        <v>125</v>
      </c>
      <c r="D5565" s="629">
        <v>113.68</v>
      </c>
    </row>
    <row r="5566" spans="1:4" ht="54">
      <c r="A5566" s="629">
        <v>72132</v>
      </c>
      <c r="B5566" s="630" t="s">
        <v>7740</v>
      </c>
      <c r="C5566" s="631" t="s">
        <v>125</v>
      </c>
      <c r="D5566" s="629">
        <v>58.52</v>
      </c>
    </row>
    <row r="5567" spans="1:4" ht="54">
      <c r="A5567" s="629">
        <v>72133</v>
      </c>
      <c r="B5567" s="630" t="s">
        <v>7741</v>
      </c>
      <c r="C5567" s="631" t="s">
        <v>125</v>
      </c>
      <c r="D5567" s="629">
        <v>199.95</v>
      </c>
    </row>
    <row r="5568" spans="1:4" ht="54">
      <c r="A5568" s="629">
        <v>72136</v>
      </c>
      <c r="B5568" s="630" t="s">
        <v>4701</v>
      </c>
      <c r="C5568" s="631" t="s">
        <v>125</v>
      </c>
      <c r="D5568" s="629">
        <v>70.37</v>
      </c>
    </row>
    <row r="5569" spans="1:4" ht="54">
      <c r="A5569" s="629">
        <v>72137</v>
      </c>
      <c r="B5569" s="630" t="s">
        <v>7742</v>
      </c>
      <c r="C5569" s="631" t="s">
        <v>125</v>
      </c>
      <c r="D5569" s="629">
        <v>82.73</v>
      </c>
    </row>
    <row r="5570" spans="1:4" ht="54">
      <c r="A5570" s="629">
        <v>72138</v>
      </c>
      <c r="B5570" s="630" t="s">
        <v>7743</v>
      </c>
      <c r="C5570" s="631" t="s">
        <v>125</v>
      </c>
      <c r="D5570" s="629">
        <v>288.35000000000002</v>
      </c>
    </row>
    <row r="5571" spans="1:4" ht="67.5">
      <c r="A5571" s="629">
        <v>72139</v>
      </c>
      <c r="B5571" s="630" t="s">
        <v>7744</v>
      </c>
      <c r="C5571" s="631" t="s">
        <v>125</v>
      </c>
      <c r="D5571" s="629">
        <v>483.9</v>
      </c>
    </row>
    <row r="5572" spans="1:4" ht="40.5">
      <c r="A5572" s="629">
        <v>72144</v>
      </c>
      <c r="B5572" s="630" t="s">
        <v>7745</v>
      </c>
      <c r="C5572" s="631" t="s">
        <v>70</v>
      </c>
      <c r="D5572" s="629">
        <v>68.48</v>
      </c>
    </row>
    <row r="5573" spans="1:4" ht="67.5">
      <c r="A5573" s="629">
        <v>72175</v>
      </c>
      <c r="B5573" s="630" t="s">
        <v>7746</v>
      </c>
      <c r="C5573" s="631" t="s">
        <v>125</v>
      </c>
      <c r="D5573" s="629">
        <v>487.64</v>
      </c>
    </row>
    <row r="5574" spans="1:4" ht="67.5">
      <c r="A5574" s="629">
        <v>72176</v>
      </c>
      <c r="B5574" s="630" t="s">
        <v>7747</v>
      </c>
      <c r="C5574" s="631" t="s">
        <v>125</v>
      </c>
      <c r="D5574" s="629">
        <v>491.39</v>
      </c>
    </row>
    <row r="5575" spans="1:4" ht="27">
      <c r="A5575" s="629">
        <v>72178</v>
      </c>
      <c r="B5575" s="630" t="s">
        <v>4702</v>
      </c>
      <c r="C5575" s="631" t="s">
        <v>125</v>
      </c>
      <c r="D5575" s="629">
        <v>20.49</v>
      </c>
    </row>
    <row r="5576" spans="1:4" ht="40.5">
      <c r="A5576" s="629">
        <v>72179</v>
      </c>
      <c r="B5576" s="630" t="s">
        <v>7748</v>
      </c>
      <c r="C5576" s="631" t="s">
        <v>125</v>
      </c>
      <c r="D5576" s="629">
        <v>43.35</v>
      </c>
    </row>
    <row r="5577" spans="1:4" ht="54">
      <c r="A5577" s="629">
        <v>72180</v>
      </c>
      <c r="B5577" s="630" t="s">
        <v>7749</v>
      </c>
      <c r="C5577" s="631" t="s">
        <v>125</v>
      </c>
      <c r="D5577" s="629">
        <v>13.14</v>
      </c>
    </row>
    <row r="5578" spans="1:4" ht="54">
      <c r="A5578" s="629">
        <v>72181</v>
      </c>
      <c r="B5578" s="630" t="s">
        <v>7750</v>
      </c>
      <c r="C5578" s="631" t="s">
        <v>125</v>
      </c>
      <c r="D5578" s="629">
        <v>26.64</v>
      </c>
    </row>
    <row r="5579" spans="1:4" ht="40.5">
      <c r="A5579" s="629">
        <v>72183</v>
      </c>
      <c r="B5579" s="630" t="s">
        <v>7751</v>
      </c>
      <c r="C5579" s="631" t="s">
        <v>125</v>
      </c>
      <c r="D5579" s="629">
        <v>75.37</v>
      </c>
    </row>
    <row r="5580" spans="1:4" ht="27">
      <c r="A5580" s="629">
        <v>72185</v>
      </c>
      <c r="B5580" s="630" t="s">
        <v>4703</v>
      </c>
      <c r="C5580" s="631" t="s">
        <v>125</v>
      </c>
      <c r="D5580" s="629">
        <v>70</v>
      </c>
    </row>
    <row r="5581" spans="1:4" ht="27">
      <c r="A5581" s="629">
        <v>72186</v>
      </c>
      <c r="B5581" s="630" t="s">
        <v>7752</v>
      </c>
      <c r="C5581" s="631" t="s">
        <v>125</v>
      </c>
      <c r="D5581" s="629">
        <v>111.64</v>
      </c>
    </row>
    <row r="5582" spans="1:4" ht="40.5">
      <c r="A5582" s="629">
        <v>72187</v>
      </c>
      <c r="B5582" s="630" t="s">
        <v>4704</v>
      </c>
      <c r="C5582" s="631" t="s">
        <v>125</v>
      </c>
      <c r="D5582" s="629">
        <v>154.58000000000001</v>
      </c>
    </row>
    <row r="5583" spans="1:4" ht="40.5">
      <c r="A5583" s="629">
        <v>72188</v>
      </c>
      <c r="B5583" s="630" t="s">
        <v>7753</v>
      </c>
      <c r="C5583" s="631" t="s">
        <v>125</v>
      </c>
      <c r="D5583" s="629">
        <v>154.58000000000001</v>
      </c>
    </row>
    <row r="5584" spans="1:4" ht="27">
      <c r="A5584" s="629">
        <v>72189</v>
      </c>
      <c r="B5584" s="630" t="s">
        <v>4705</v>
      </c>
      <c r="C5584" s="631" t="s">
        <v>22</v>
      </c>
      <c r="D5584" s="629">
        <v>22.13</v>
      </c>
    </row>
    <row r="5585" spans="1:4" ht="27">
      <c r="A5585" s="629">
        <v>72190</v>
      </c>
      <c r="B5585" s="630" t="s">
        <v>4706</v>
      </c>
      <c r="C5585" s="631" t="s">
        <v>22</v>
      </c>
      <c r="D5585" s="629">
        <v>26.47</v>
      </c>
    </row>
    <row r="5586" spans="1:4" ht="54">
      <c r="A5586" s="629">
        <v>72191</v>
      </c>
      <c r="B5586" s="630" t="s">
        <v>7754</v>
      </c>
      <c r="C5586" s="631" t="s">
        <v>125</v>
      </c>
      <c r="D5586" s="629">
        <v>68.25</v>
      </c>
    </row>
    <row r="5587" spans="1:4" ht="40.5">
      <c r="A5587" s="629">
        <v>72192</v>
      </c>
      <c r="B5587" s="630" t="s">
        <v>7755</v>
      </c>
      <c r="C5587" s="631" t="s">
        <v>125</v>
      </c>
      <c r="D5587" s="629">
        <v>17.82</v>
      </c>
    </row>
    <row r="5588" spans="1:4" ht="40.5">
      <c r="A5588" s="629">
        <v>72193</v>
      </c>
      <c r="B5588" s="630" t="s">
        <v>7756</v>
      </c>
      <c r="C5588" s="631" t="s">
        <v>125</v>
      </c>
      <c r="D5588" s="629">
        <v>48.95</v>
      </c>
    </row>
    <row r="5589" spans="1:4" ht="67.5">
      <c r="A5589" s="629">
        <v>72198</v>
      </c>
      <c r="B5589" s="630" t="s">
        <v>7757</v>
      </c>
      <c r="C5589" s="631" t="s">
        <v>125</v>
      </c>
      <c r="D5589" s="629">
        <v>103.61</v>
      </c>
    </row>
    <row r="5590" spans="1:4" ht="40.5">
      <c r="A5590" s="629">
        <v>72200</v>
      </c>
      <c r="B5590" s="630" t="s">
        <v>7758</v>
      </c>
      <c r="C5590" s="631" t="s">
        <v>125</v>
      </c>
      <c r="D5590" s="629">
        <v>79.010000000000005</v>
      </c>
    </row>
    <row r="5591" spans="1:4" ht="40.5">
      <c r="A5591" s="629">
        <v>72201</v>
      </c>
      <c r="B5591" s="630" t="s">
        <v>7759</v>
      </c>
      <c r="C5591" s="631" t="s">
        <v>125</v>
      </c>
      <c r="D5591" s="629">
        <v>9.33</v>
      </c>
    </row>
    <row r="5592" spans="1:4" ht="27">
      <c r="A5592" s="629">
        <v>72214</v>
      </c>
      <c r="B5592" s="630" t="s">
        <v>4707</v>
      </c>
      <c r="C5592" s="631" t="s">
        <v>57</v>
      </c>
      <c r="D5592" s="629">
        <v>56.2</v>
      </c>
    </row>
    <row r="5593" spans="1:4" ht="27">
      <c r="A5593" s="629">
        <v>72215</v>
      </c>
      <c r="B5593" s="630" t="s">
        <v>4708</v>
      </c>
      <c r="C5593" s="631" t="s">
        <v>57</v>
      </c>
      <c r="D5593" s="629">
        <v>35.119999999999997</v>
      </c>
    </row>
    <row r="5594" spans="1:4" ht="27">
      <c r="A5594" s="629">
        <v>72216</v>
      </c>
      <c r="B5594" s="630" t="s">
        <v>114</v>
      </c>
      <c r="C5594" s="631" t="s">
        <v>57</v>
      </c>
      <c r="D5594" s="629">
        <v>182.65</v>
      </c>
    </row>
    <row r="5595" spans="1:4" ht="27">
      <c r="A5595" s="629">
        <v>72220</v>
      </c>
      <c r="B5595" s="630" t="s">
        <v>4709</v>
      </c>
      <c r="C5595" s="631" t="s">
        <v>125</v>
      </c>
      <c r="D5595" s="629">
        <v>14.05</v>
      </c>
    </row>
    <row r="5596" spans="1:4" ht="27">
      <c r="A5596" s="629">
        <v>72221</v>
      </c>
      <c r="B5596" s="630" t="s">
        <v>4710</v>
      </c>
      <c r="C5596" s="631" t="s">
        <v>125</v>
      </c>
      <c r="D5596" s="629">
        <v>14.05</v>
      </c>
    </row>
    <row r="5597" spans="1:4" ht="27">
      <c r="A5597" s="629">
        <v>72224</v>
      </c>
      <c r="B5597" s="630" t="s">
        <v>80</v>
      </c>
      <c r="C5597" s="631" t="s">
        <v>125</v>
      </c>
      <c r="D5597" s="629">
        <v>8.43</v>
      </c>
    </row>
    <row r="5598" spans="1:4" ht="40.5">
      <c r="A5598" s="629">
        <v>72226</v>
      </c>
      <c r="B5598" s="630" t="s">
        <v>4711</v>
      </c>
      <c r="C5598" s="631" t="s">
        <v>125</v>
      </c>
      <c r="D5598" s="629">
        <v>9.33</v>
      </c>
    </row>
    <row r="5599" spans="1:4" ht="40.5">
      <c r="A5599" s="629">
        <v>72228</v>
      </c>
      <c r="B5599" s="630" t="s">
        <v>82</v>
      </c>
      <c r="C5599" s="631" t="s">
        <v>125</v>
      </c>
      <c r="D5599" s="629">
        <v>15.56</v>
      </c>
    </row>
    <row r="5600" spans="1:4" ht="13.5">
      <c r="A5600" s="629">
        <v>72237</v>
      </c>
      <c r="B5600" s="630" t="s">
        <v>4712</v>
      </c>
      <c r="C5600" s="631" t="s">
        <v>125</v>
      </c>
      <c r="D5600" s="629">
        <v>12.45</v>
      </c>
    </row>
    <row r="5601" spans="1:4" ht="27">
      <c r="A5601" s="629">
        <v>72238</v>
      </c>
      <c r="B5601" s="630" t="s">
        <v>4713</v>
      </c>
      <c r="C5601" s="631" t="s">
        <v>125</v>
      </c>
      <c r="D5601" s="629">
        <v>6.22</v>
      </c>
    </row>
    <row r="5602" spans="1:4" ht="27">
      <c r="A5602" s="629">
        <v>72250</v>
      </c>
      <c r="B5602" s="630" t="s">
        <v>4714</v>
      </c>
      <c r="C5602" s="631" t="s">
        <v>22</v>
      </c>
      <c r="D5602" s="629">
        <v>7.7</v>
      </c>
    </row>
    <row r="5603" spans="1:4" ht="27">
      <c r="A5603" s="629">
        <v>72251</v>
      </c>
      <c r="B5603" s="630" t="s">
        <v>4715</v>
      </c>
      <c r="C5603" s="631" t="s">
        <v>22</v>
      </c>
      <c r="D5603" s="629">
        <v>11.33</v>
      </c>
    </row>
    <row r="5604" spans="1:4" ht="27">
      <c r="A5604" s="629">
        <v>72252</v>
      </c>
      <c r="B5604" s="630" t="s">
        <v>4716</v>
      </c>
      <c r="C5604" s="631" t="s">
        <v>22</v>
      </c>
      <c r="D5604" s="629">
        <v>16.52</v>
      </c>
    </row>
    <row r="5605" spans="1:4" ht="27">
      <c r="A5605" s="629">
        <v>72253</v>
      </c>
      <c r="B5605" s="630" t="s">
        <v>4717</v>
      </c>
      <c r="C5605" s="631" t="s">
        <v>22</v>
      </c>
      <c r="D5605" s="629">
        <v>22.01</v>
      </c>
    </row>
    <row r="5606" spans="1:4" ht="27">
      <c r="A5606" s="629">
        <v>72254</v>
      </c>
      <c r="B5606" s="630" t="s">
        <v>4718</v>
      </c>
      <c r="C5606" s="631" t="s">
        <v>22</v>
      </c>
      <c r="D5606" s="629">
        <v>31.23</v>
      </c>
    </row>
    <row r="5607" spans="1:4" ht="27">
      <c r="A5607" s="629">
        <v>72255</v>
      </c>
      <c r="B5607" s="630" t="s">
        <v>4719</v>
      </c>
      <c r="C5607" s="631" t="s">
        <v>22</v>
      </c>
      <c r="D5607" s="629">
        <v>40.86</v>
      </c>
    </row>
    <row r="5608" spans="1:4" ht="27">
      <c r="A5608" s="629">
        <v>72256</v>
      </c>
      <c r="B5608" s="630" t="s">
        <v>4720</v>
      </c>
      <c r="C5608" s="631" t="s">
        <v>22</v>
      </c>
      <c r="D5608" s="629">
        <v>53.69</v>
      </c>
    </row>
    <row r="5609" spans="1:4" ht="27">
      <c r="A5609" s="629">
        <v>72257</v>
      </c>
      <c r="B5609" s="630" t="s">
        <v>4721</v>
      </c>
      <c r="C5609" s="631" t="s">
        <v>22</v>
      </c>
      <c r="D5609" s="629">
        <v>69.95</v>
      </c>
    </row>
    <row r="5610" spans="1:4" ht="27">
      <c r="A5610" s="629">
        <v>72259</v>
      </c>
      <c r="B5610" s="630" t="s">
        <v>7760</v>
      </c>
      <c r="C5610" s="631" t="s">
        <v>70</v>
      </c>
      <c r="D5610" s="629">
        <v>12.5</v>
      </c>
    </row>
    <row r="5611" spans="1:4" ht="27">
      <c r="A5611" s="629">
        <v>72260</v>
      </c>
      <c r="B5611" s="630" t="s">
        <v>7761</v>
      </c>
      <c r="C5611" s="631" t="s">
        <v>70</v>
      </c>
      <c r="D5611" s="629">
        <v>12.44</v>
      </c>
    </row>
    <row r="5612" spans="1:4" ht="27">
      <c r="A5612" s="629">
        <v>72261</v>
      </c>
      <c r="B5612" s="630" t="s">
        <v>7762</v>
      </c>
      <c r="C5612" s="631" t="s">
        <v>70</v>
      </c>
      <c r="D5612" s="629">
        <v>13.22</v>
      </c>
    </row>
    <row r="5613" spans="1:4" ht="27">
      <c r="A5613" s="629">
        <v>72262</v>
      </c>
      <c r="B5613" s="630" t="s">
        <v>7763</v>
      </c>
      <c r="C5613" s="631" t="s">
        <v>70</v>
      </c>
      <c r="D5613" s="629">
        <v>13.22</v>
      </c>
    </row>
    <row r="5614" spans="1:4" ht="27">
      <c r="A5614" s="629">
        <v>72263</v>
      </c>
      <c r="B5614" s="630" t="s">
        <v>7764</v>
      </c>
      <c r="C5614" s="631" t="s">
        <v>70</v>
      </c>
      <c r="D5614" s="629">
        <v>17.78</v>
      </c>
    </row>
    <row r="5615" spans="1:4" ht="27">
      <c r="A5615" s="629">
        <v>72264</v>
      </c>
      <c r="B5615" s="630" t="s">
        <v>7765</v>
      </c>
      <c r="C5615" s="631" t="s">
        <v>70</v>
      </c>
      <c r="D5615" s="629">
        <v>17.93</v>
      </c>
    </row>
    <row r="5616" spans="1:4" ht="27">
      <c r="A5616" s="629">
        <v>72265</v>
      </c>
      <c r="B5616" s="630" t="s">
        <v>7766</v>
      </c>
      <c r="C5616" s="631" t="s">
        <v>70</v>
      </c>
      <c r="D5616" s="629">
        <v>21.67</v>
      </c>
    </row>
    <row r="5617" spans="1:4" ht="27">
      <c r="A5617" s="629">
        <v>72266</v>
      </c>
      <c r="B5617" s="630" t="s">
        <v>7767</v>
      </c>
      <c r="C5617" s="631" t="s">
        <v>70</v>
      </c>
      <c r="D5617" s="629">
        <v>29.11</v>
      </c>
    </row>
    <row r="5618" spans="1:4" ht="27">
      <c r="A5618" s="629">
        <v>72267</v>
      </c>
      <c r="B5618" s="630" t="s">
        <v>7768</v>
      </c>
      <c r="C5618" s="631" t="s">
        <v>70</v>
      </c>
      <c r="D5618" s="629">
        <v>29.37</v>
      </c>
    </row>
    <row r="5619" spans="1:4" ht="27">
      <c r="A5619" s="629">
        <v>72268</v>
      </c>
      <c r="B5619" s="630" t="s">
        <v>7769</v>
      </c>
      <c r="C5619" s="631" t="s">
        <v>70</v>
      </c>
      <c r="D5619" s="629">
        <v>30.59</v>
      </c>
    </row>
    <row r="5620" spans="1:4" ht="27">
      <c r="A5620" s="629">
        <v>72269</v>
      </c>
      <c r="B5620" s="630" t="s">
        <v>7770</v>
      </c>
      <c r="C5620" s="631" t="s">
        <v>70</v>
      </c>
      <c r="D5620" s="629">
        <v>35.17</v>
      </c>
    </row>
    <row r="5621" spans="1:4" ht="27">
      <c r="A5621" s="629">
        <v>72270</v>
      </c>
      <c r="B5621" s="630" t="s">
        <v>7771</v>
      </c>
      <c r="C5621" s="631" t="s">
        <v>70</v>
      </c>
      <c r="D5621" s="629">
        <v>43.77</v>
      </c>
    </row>
    <row r="5622" spans="1:4" ht="40.5">
      <c r="A5622" s="629">
        <v>72271</v>
      </c>
      <c r="B5622" s="630" t="s">
        <v>7772</v>
      </c>
      <c r="C5622" s="631" t="s">
        <v>70</v>
      </c>
      <c r="D5622" s="629">
        <v>10.36</v>
      </c>
    </row>
    <row r="5623" spans="1:4" ht="40.5">
      <c r="A5623" s="629">
        <v>72272</v>
      </c>
      <c r="B5623" s="630" t="s">
        <v>7773</v>
      </c>
      <c r="C5623" s="631" t="s">
        <v>70</v>
      </c>
      <c r="D5623" s="629">
        <v>11.59</v>
      </c>
    </row>
    <row r="5624" spans="1:4" ht="27">
      <c r="A5624" s="629">
        <v>72278</v>
      </c>
      <c r="B5624" s="630" t="s">
        <v>4722</v>
      </c>
      <c r="C5624" s="631" t="s">
        <v>70</v>
      </c>
      <c r="D5624" s="629">
        <v>60.24</v>
      </c>
    </row>
    <row r="5625" spans="1:4" ht="27">
      <c r="A5625" s="629">
        <v>72280</v>
      </c>
      <c r="B5625" s="630" t="s">
        <v>4723</v>
      </c>
      <c r="C5625" s="631" t="s">
        <v>70</v>
      </c>
      <c r="D5625" s="629">
        <v>39.549999999999997</v>
      </c>
    </row>
    <row r="5626" spans="1:4" ht="27">
      <c r="A5626" s="629">
        <v>72281</v>
      </c>
      <c r="B5626" s="630" t="s">
        <v>4724</v>
      </c>
      <c r="C5626" s="631" t="s">
        <v>70</v>
      </c>
      <c r="D5626" s="629">
        <v>78.5</v>
      </c>
    </row>
    <row r="5627" spans="1:4" ht="27">
      <c r="A5627" s="629">
        <v>72282</v>
      </c>
      <c r="B5627" s="630" t="s">
        <v>7774</v>
      </c>
      <c r="C5627" s="631" t="s">
        <v>70</v>
      </c>
      <c r="D5627" s="629">
        <v>102.85</v>
      </c>
    </row>
    <row r="5628" spans="1:4" ht="81">
      <c r="A5628" s="629">
        <v>72283</v>
      </c>
      <c r="B5628" s="630" t="s">
        <v>7775</v>
      </c>
      <c r="C5628" s="631" t="s">
        <v>70</v>
      </c>
      <c r="D5628" s="629">
        <v>894.76</v>
      </c>
    </row>
    <row r="5629" spans="1:4" ht="27">
      <c r="A5629" s="629">
        <v>72285</v>
      </c>
      <c r="B5629" s="630" t="s">
        <v>4725</v>
      </c>
      <c r="C5629" s="631" t="s">
        <v>70</v>
      </c>
      <c r="D5629" s="629">
        <v>74.48</v>
      </c>
    </row>
    <row r="5630" spans="1:4" ht="27">
      <c r="A5630" s="629">
        <v>72286</v>
      </c>
      <c r="B5630" s="630" t="s">
        <v>4726</v>
      </c>
      <c r="C5630" s="631" t="s">
        <v>70</v>
      </c>
      <c r="D5630" s="629">
        <v>148.19</v>
      </c>
    </row>
    <row r="5631" spans="1:4" ht="27">
      <c r="A5631" s="629">
        <v>72287</v>
      </c>
      <c r="B5631" s="630" t="s">
        <v>4727</v>
      </c>
      <c r="C5631" s="631" t="s">
        <v>70</v>
      </c>
      <c r="D5631" s="629">
        <v>218.38</v>
      </c>
    </row>
    <row r="5632" spans="1:4" ht="27">
      <c r="A5632" s="629">
        <v>72288</v>
      </c>
      <c r="B5632" s="630" t="s">
        <v>4728</v>
      </c>
      <c r="C5632" s="631" t="s">
        <v>70</v>
      </c>
      <c r="D5632" s="629">
        <v>272</v>
      </c>
    </row>
    <row r="5633" spans="1:4" ht="27">
      <c r="A5633" s="629">
        <v>72289</v>
      </c>
      <c r="B5633" s="630" t="s">
        <v>4729</v>
      </c>
      <c r="C5633" s="631" t="s">
        <v>70</v>
      </c>
      <c r="D5633" s="629">
        <v>329.13</v>
      </c>
    </row>
    <row r="5634" spans="1:4" ht="27">
      <c r="A5634" s="629">
        <v>72290</v>
      </c>
      <c r="B5634" s="630" t="s">
        <v>4730</v>
      </c>
      <c r="C5634" s="631" t="s">
        <v>70</v>
      </c>
      <c r="D5634" s="629">
        <v>370.61</v>
      </c>
    </row>
    <row r="5635" spans="1:4" ht="27">
      <c r="A5635" s="629">
        <v>72293</v>
      </c>
      <c r="B5635" s="630" t="s">
        <v>4731</v>
      </c>
      <c r="C5635" s="631" t="s">
        <v>70</v>
      </c>
      <c r="D5635" s="629">
        <v>5.07</v>
      </c>
    </row>
    <row r="5636" spans="1:4" ht="27">
      <c r="A5636" s="629">
        <v>72294</v>
      </c>
      <c r="B5636" s="630" t="s">
        <v>4732</v>
      </c>
      <c r="C5636" s="631" t="s">
        <v>70</v>
      </c>
      <c r="D5636" s="629">
        <v>7.75</v>
      </c>
    </row>
    <row r="5637" spans="1:4" ht="27">
      <c r="A5637" s="629">
        <v>72295</v>
      </c>
      <c r="B5637" s="630" t="s">
        <v>4733</v>
      </c>
      <c r="C5637" s="631" t="s">
        <v>70</v>
      </c>
      <c r="D5637" s="629">
        <v>10.63</v>
      </c>
    </row>
    <row r="5638" spans="1:4" ht="27">
      <c r="A5638" s="629">
        <v>72306</v>
      </c>
      <c r="B5638" s="630" t="s">
        <v>4734</v>
      </c>
      <c r="C5638" s="631" t="s">
        <v>70</v>
      </c>
      <c r="D5638" s="629">
        <v>153.38999999999999</v>
      </c>
    </row>
    <row r="5639" spans="1:4" ht="27">
      <c r="A5639" s="629">
        <v>72307</v>
      </c>
      <c r="B5639" s="630" t="s">
        <v>4735</v>
      </c>
      <c r="C5639" s="631" t="s">
        <v>70</v>
      </c>
      <c r="D5639" s="629">
        <v>214.71</v>
      </c>
    </row>
    <row r="5640" spans="1:4" ht="27">
      <c r="A5640" s="629">
        <v>72313</v>
      </c>
      <c r="B5640" s="630" t="s">
        <v>4736</v>
      </c>
      <c r="C5640" s="631" t="s">
        <v>70</v>
      </c>
      <c r="D5640" s="629">
        <v>499.15</v>
      </c>
    </row>
    <row r="5641" spans="1:4" ht="27">
      <c r="A5641" s="629">
        <v>72315</v>
      </c>
      <c r="B5641" s="630" t="s">
        <v>4737</v>
      </c>
      <c r="C5641" s="631" t="s">
        <v>70</v>
      </c>
      <c r="D5641" s="629">
        <v>24.7</v>
      </c>
    </row>
    <row r="5642" spans="1:4" ht="27">
      <c r="A5642" s="629">
        <v>72319</v>
      </c>
      <c r="B5642" s="630" t="s">
        <v>7776</v>
      </c>
      <c r="C5642" s="631" t="s">
        <v>70</v>
      </c>
      <c r="D5642" s="632">
        <v>3495.85</v>
      </c>
    </row>
    <row r="5643" spans="1:4" ht="40.5">
      <c r="A5643" s="629">
        <v>72322</v>
      </c>
      <c r="B5643" s="630" t="s">
        <v>7777</v>
      </c>
      <c r="C5643" s="631" t="s">
        <v>70</v>
      </c>
      <c r="D5643" s="629">
        <v>380.11</v>
      </c>
    </row>
    <row r="5644" spans="1:4" ht="27">
      <c r="A5644" s="629">
        <v>72326</v>
      </c>
      <c r="B5644" s="630" t="s">
        <v>7778</v>
      </c>
      <c r="C5644" s="631" t="s">
        <v>70</v>
      </c>
      <c r="D5644" s="629">
        <v>526.86</v>
      </c>
    </row>
    <row r="5645" spans="1:4" ht="40.5">
      <c r="A5645" s="629">
        <v>72327</v>
      </c>
      <c r="B5645" s="630" t="s">
        <v>152</v>
      </c>
      <c r="C5645" s="631" t="s">
        <v>70</v>
      </c>
      <c r="D5645" s="629">
        <v>5.0599999999999996</v>
      </c>
    </row>
    <row r="5646" spans="1:4" ht="40.5">
      <c r="A5646" s="629">
        <v>72328</v>
      </c>
      <c r="B5646" s="630" t="s">
        <v>7779</v>
      </c>
      <c r="C5646" s="631" t="s">
        <v>70</v>
      </c>
      <c r="D5646" s="629">
        <v>5.87</v>
      </c>
    </row>
    <row r="5647" spans="1:4" ht="27">
      <c r="A5647" s="629">
        <v>72330</v>
      </c>
      <c r="B5647" s="630" t="s">
        <v>4738</v>
      </c>
      <c r="C5647" s="631" t="s">
        <v>70</v>
      </c>
      <c r="D5647" s="629">
        <v>23.51</v>
      </c>
    </row>
    <row r="5648" spans="1:4" ht="27">
      <c r="A5648" s="629">
        <v>72337</v>
      </c>
      <c r="B5648" s="630" t="s">
        <v>7780</v>
      </c>
      <c r="C5648" s="631" t="s">
        <v>70</v>
      </c>
      <c r="D5648" s="629">
        <v>17.61</v>
      </c>
    </row>
    <row r="5649" spans="1:4" ht="27">
      <c r="A5649" s="629">
        <v>72339</v>
      </c>
      <c r="B5649" s="630" t="s">
        <v>4739</v>
      </c>
      <c r="C5649" s="631" t="s">
        <v>70</v>
      </c>
      <c r="D5649" s="629">
        <v>39.229999999999997</v>
      </c>
    </row>
    <row r="5650" spans="1:4" ht="40.5">
      <c r="A5650" s="629">
        <v>72341</v>
      </c>
      <c r="B5650" s="630" t="s">
        <v>4740</v>
      </c>
      <c r="C5650" s="631" t="s">
        <v>70</v>
      </c>
      <c r="D5650" s="629">
        <v>195.8</v>
      </c>
    </row>
    <row r="5651" spans="1:4" ht="40.5">
      <c r="A5651" s="629">
        <v>72343</v>
      </c>
      <c r="B5651" s="630" t="s">
        <v>4741</v>
      </c>
      <c r="C5651" s="631" t="s">
        <v>70</v>
      </c>
      <c r="D5651" s="629">
        <v>231.43</v>
      </c>
    </row>
    <row r="5652" spans="1:4" ht="40.5">
      <c r="A5652" s="629">
        <v>72344</v>
      </c>
      <c r="B5652" s="630" t="s">
        <v>4742</v>
      </c>
      <c r="C5652" s="631" t="s">
        <v>70</v>
      </c>
      <c r="D5652" s="629">
        <v>357.36</v>
      </c>
    </row>
    <row r="5653" spans="1:4" ht="40.5">
      <c r="A5653" s="629">
        <v>72345</v>
      </c>
      <c r="B5653" s="630" t="s">
        <v>4743</v>
      </c>
      <c r="C5653" s="631" t="s">
        <v>70</v>
      </c>
      <c r="D5653" s="632">
        <v>1000.23</v>
      </c>
    </row>
    <row r="5654" spans="1:4" ht="27">
      <c r="A5654" s="629">
        <v>72482</v>
      </c>
      <c r="B5654" s="630" t="s">
        <v>4744</v>
      </c>
      <c r="C5654" s="631" t="s">
        <v>70</v>
      </c>
      <c r="D5654" s="629">
        <v>214.69</v>
      </c>
    </row>
    <row r="5655" spans="1:4" ht="27">
      <c r="A5655" s="629">
        <v>72553</v>
      </c>
      <c r="B5655" s="630" t="s">
        <v>4745</v>
      </c>
      <c r="C5655" s="631" t="s">
        <v>70</v>
      </c>
      <c r="D5655" s="629">
        <v>136.72999999999999</v>
      </c>
    </row>
    <row r="5656" spans="1:4" ht="27">
      <c r="A5656" s="629">
        <v>72554</v>
      </c>
      <c r="B5656" s="630" t="s">
        <v>4746</v>
      </c>
      <c r="C5656" s="631" t="s">
        <v>70</v>
      </c>
      <c r="D5656" s="629">
        <v>459.81</v>
      </c>
    </row>
    <row r="5657" spans="1:4" ht="27">
      <c r="A5657" s="629">
        <v>72619</v>
      </c>
      <c r="B5657" s="630" t="s">
        <v>4747</v>
      </c>
      <c r="C5657" s="631" t="s">
        <v>70</v>
      </c>
      <c r="D5657" s="629">
        <v>89.8</v>
      </c>
    </row>
    <row r="5658" spans="1:4" ht="27">
      <c r="A5658" s="629">
        <v>72620</v>
      </c>
      <c r="B5658" s="630" t="s">
        <v>4748</v>
      </c>
      <c r="C5658" s="631" t="s">
        <v>70</v>
      </c>
      <c r="D5658" s="629">
        <v>156.33000000000001</v>
      </c>
    </row>
    <row r="5659" spans="1:4" ht="27">
      <c r="A5659" s="629">
        <v>72621</v>
      </c>
      <c r="B5659" s="630" t="s">
        <v>4749</v>
      </c>
      <c r="C5659" s="631" t="s">
        <v>70</v>
      </c>
      <c r="D5659" s="629">
        <v>250.71</v>
      </c>
    </row>
    <row r="5660" spans="1:4" ht="27">
      <c r="A5660" s="629">
        <v>72667</v>
      </c>
      <c r="B5660" s="630" t="s">
        <v>4750</v>
      </c>
      <c r="C5660" s="631" t="s">
        <v>70</v>
      </c>
      <c r="D5660" s="629">
        <v>123.84</v>
      </c>
    </row>
    <row r="5661" spans="1:4" ht="27">
      <c r="A5661" s="629">
        <v>72668</v>
      </c>
      <c r="B5661" s="630" t="s">
        <v>4751</v>
      </c>
      <c r="C5661" s="631" t="s">
        <v>70</v>
      </c>
      <c r="D5661" s="629">
        <v>123.16</v>
      </c>
    </row>
    <row r="5662" spans="1:4" ht="27">
      <c r="A5662" s="629">
        <v>72669</v>
      </c>
      <c r="B5662" s="630" t="s">
        <v>4752</v>
      </c>
      <c r="C5662" s="631" t="s">
        <v>70</v>
      </c>
      <c r="D5662" s="629">
        <v>127.06</v>
      </c>
    </row>
    <row r="5663" spans="1:4" ht="27">
      <c r="A5663" s="629">
        <v>72681</v>
      </c>
      <c r="B5663" s="630" t="s">
        <v>4753</v>
      </c>
      <c r="C5663" s="631" t="s">
        <v>70</v>
      </c>
      <c r="D5663" s="629">
        <v>87.15</v>
      </c>
    </row>
    <row r="5664" spans="1:4" ht="27">
      <c r="A5664" s="629">
        <v>72682</v>
      </c>
      <c r="B5664" s="630" t="s">
        <v>4754</v>
      </c>
      <c r="C5664" s="631" t="s">
        <v>70</v>
      </c>
      <c r="D5664" s="629">
        <v>174.76</v>
      </c>
    </row>
    <row r="5665" spans="1:4" ht="27">
      <c r="A5665" s="629">
        <v>72683</v>
      </c>
      <c r="B5665" s="630" t="s">
        <v>4755</v>
      </c>
      <c r="C5665" s="631" t="s">
        <v>70</v>
      </c>
      <c r="D5665" s="629">
        <v>280.42</v>
      </c>
    </row>
    <row r="5666" spans="1:4" ht="27">
      <c r="A5666" s="629">
        <v>72719</v>
      </c>
      <c r="B5666" s="630" t="s">
        <v>4756</v>
      </c>
      <c r="C5666" s="631" t="s">
        <v>70</v>
      </c>
      <c r="D5666" s="629">
        <v>192.27</v>
      </c>
    </row>
    <row r="5667" spans="1:4" ht="27">
      <c r="A5667" s="629">
        <v>72720</v>
      </c>
      <c r="B5667" s="630" t="s">
        <v>4757</v>
      </c>
      <c r="C5667" s="631" t="s">
        <v>70</v>
      </c>
      <c r="D5667" s="629">
        <v>264.44</v>
      </c>
    </row>
    <row r="5668" spans="1:4" ht="27">
      <c r="A5668" s="629">
        <v>72721</v>
      </c>
      <c r="B5668" s="630" t="s">
        <v>4758</v>
      </c>
      <c r="C5668" s="631" t="s">
        <v>70</v>
      </c>
      <c r="D5668" s="629">
        <v>571.16</v>
      </c>
    </row>
    <row r="5669" spans="1:4" ht="40.5">
      <c r="A5669" s="629">
        <v>72733</v>
      </c>
      <c r="B5669" s="630" t="s">
        <v>7781</v>
      </c>
      <c r="C5669" s="631" t="s">
        <v>70</v>
      </c>
      <c r="D5669" s="629">
        <v>663.78</v>
      </c>
    </row>
    <row r="5670" spans="1:4" ht="81">
      <c r="A5670" s="629">
        <v>72739</v>
      </c>
      <c r="B5670" s="630" t="s">
        <v>7782</v>
      </c>
      <c r="C5670" s="631" t="s">
        <v>70</v>
      </c>
      <c r="D5670" s="629">
        <v>433.49</v>
      </c>
    </row>
    <row r="5671" spans="1:4" ht="27">
      <c r="A5671" s="629">
        <v>72742</v>
      </c>
      <c r="B5671" s="630" t="s">
        <v>4759</v>
      </c>
      <c r="C5671" s="631" t="s">
        <v>70</v>
      </c>
      <c r="D5671" s="629">
        <v>429.12</v>
      </c>
    </row>
    <row r="5672" spans="1:4" ht="27">
      <c r="A5672" s="629">
        <v>72743</v>
      </c>
      <c r="B5672" s="630" t="s">
        <v>4760</v>
      </c>
      <c r="C5672" s="631" t="s">
        <v>70</v>
      </c>
      <c r="D5672" s="629">
        <v>214.56</v>
      </c>
    </row>
    <row r="5673" spans="1:4" ht="67.5">
      <c r="A5673" s="629">
        <v>72799</v>
      </c>
      <c r="B5673" s="630" t="s">
        <v>7783</v>
      </c>
      <c r="C5673" s="631" t="s">
        <v>125</v>
      </c>
      <c r="D5673" s="629">
        <v>77.55</v>
      </c>
    </row>
    <row r="5674" spans="1:4" ht="27">
      <c r="A5674" s="629">
        <v>72815</v>
      </c>
      <c r="B5674" s="630" t="s">
        <v>4761</v>
      </c>
      <c r="C5674" s="631" t="s">
        <v>125</v>
      </c>
      <c r="D5674" s="629">
        <v>38.74</v>
      </c>
    </row>
    <row r="5675" spans="1:4" ht="40.5">
      <c r="A5675" s="629">
        <v>72838</v>
      </c>
      <c r="B5675" s="630" t="s">
        <v>7784</v>
      </c>
      <c r="C5675" s="631" t="s">
        <v>4762</v>
      </c>
      <c r="D5675" s="629">
        <v>0.83</v>
      </c>
    </row>
    <row r="5676" spans="1:4" ht="40.5">
      <c r="A5676" s="629">
        <v>72839</v>
      </c>
      <c r="B5676" s="630" t="s">
        <v>7785</v>
      </c>
      <c r="C5676" s="631" t="s">
        <v>4762</v>
      </c>
      <c r="D5676" s="629">
        <v>0.67</v>
      </c>
    </row>
    <row r="5677" spans="1:4" ht="27">
      <c r="A5677" s="629">
        <v>72840</v>
      </c>
      <c r="B5677" s="630" t="s">
        <v>4763</v>
      </c>
      <c r="C5677" s="631" t="s">
        <v>4762</v>
      </c>
      <c r="D5677" s="629">
        <v>0.56000000000000005</v>
      </c>
    </row>
    <row r="5678" spans="1:4" ht="40.5">
      <c r="A5678" s="629">
        <v>72841</v>
      </c>
      <c r="B5678" s="630" t="s">
        <v>7786</v>
      </c>
      <c r="C5678" s="631" t="s">
        <v>4762</v>
      </c>
      <c r="D5678" s="629">
        <v>1.04</v>
      </c>
    </row>
    <row r="5679" spans="1:4" ht="40.5">
      <c r="A5679" s="629">
        <v>72842</v>
      </c>
      <c r="B5679" s="630" t="s">
        <v>7787</v>
      </c>
      <c r="C5679" s="631" t="s">
        <v>4762</v>
      </c>
      <c r="D5679" s="629">
        <v>0.84</v>
      </c>
    </row>
    <row r="5680" spans="1:4" ht="27">
      <c r="A5680" s="629">
        <v>72843</v>
      </c>
      <c r="B5680" s="630" t="s">
        <v>4764</v>
      </c>
      <c r="C5680" s="631" t="s">
        <v>4762</v>
      </c>
      <c r="D5680" s="629">
        <v>0.7</v>
      </c>
    </row>
    <row r="5681" spans="1:4" ht="54">
      <c r="A5681" s="629">
        <v>72844</v>
      </c>
      <c r="B5681" s="630" t="s">
        <v>7788</v>
      </c>
      <c r="C5681" s="631" t="s">
        <v>691</v>
      </c>
      <c r="D5681" s="629">
        <v>0.73</v>
      </c>
    </row>
    <row r="5682" spans="1:4" ht="40.5">
      <c r="A5682" s="629">
        <v>72845</v>
      </c>
      <c r="B5682" s="630" t="s">
        <v>4765</v>
      </c>
      <c r="C5682" s="631" t="s">
        <v>691</v>
      </c>
      <c r="D5682" s="629">
        <v>4.38</v>
      </c>
    </row>
    <row r="5683" spans="1:4" ht="40.5">
      <c r="A5683" s="629">
        <v>72846</v>
      </c>
      <c r="B5683" s="630" t="s">
        <v>7789</v>
      </c>
      <c r="C5683" s="631" t="s">
        <v>691</v>
      </c>
      <c r="D5683" s="629">
        <v>3.62</v>
      </c>
    </row>
    <row r="5684" spans="1:4" ht="40.5">
      <c r="A5684" s="629">
        <v>72847</v>
      </c>
      <c r="B5684" s="630" t="s">
        <v>4766</v>
      </c>
      <c r="C5684" s="631" t="s">
        <v>691</v>
      </c>
      <c r="D5684" s="629">
        <v>7.81</v>
      </c>
    </row>
    <row r="5685" spans="1:4" ht="40.5">
      <c r="A5685" s="629">
        <v>72848</v>
      </c>
      <c r="B5685" s="630" t="s">
        <v>7790</v>
      </c>
      <c r="C5685" s="631" t="s">
        <v>691</v>
      </c>
      <c r="D5685" s="629">
        <v>1.95</v>
      </c>
    </row>
    <row r="5686" spans="1:4" ht="54">
      <c r="A5686" s="629">
        <v>72849</v>
      </c>
      <c r="B5686" s="630" t="s">
        <v>7791</v>
      </c>
      <c r="C5686" s="631" t="s">
        <v>691</v>
      </c>
      <c r="D5686" s="629">
        <v>2.4900000000000002</v>
      </c>
    </row>
    <row r="5687" spans="1:4" ht="40.5">
      <c r="A5687" s="629">
        <v>72850</v>
      </c>
      <c r="B5687" s="630" t="s">
        <v>7792</v>
      </c>
      <c r="C5687" s="631" t="s">
        <v>691</v>
      </c>
      <c r="D5687" s="629">
        <v>10.52</v>
      </c>
    </row>
    <row r="5688" spans="1:4" ht="40.5">
      <c r="A5688" s="629">
        <v>72871</v>
      </c>
      <c r="B5688" s="630" t="s">
        <v>4767</v>
      </c>
      <c r="C5688" s="631" t="s">
        <v>70</v>
      </c>
      <c r="D5688" s="629">
        <v>298.33999999999997</v>
      </c>
    </row>
    <row r="5689" spans="1:4" ht="40.5">
      <c r="A5689" s="629">
        <v>72872</v>
      </c>
      <c r="B5689" s="630" t="s">
        <v>7793</v>
      </c>
      <c r="C5689" s="631" t="s">
        <v>70</v>
      </c>
      <c r="D5689" s="629">
        <v>481.06</v>
      </c>
    </row>
    <row r="5690" spans="1:4" ht="40.5">
      <c r="A5690" s="629">
        <v>72882</v>
      </c>
      <c r="B5690" s="630" t="s">
        <v>7784</v>
      </c>
      <c r="C5690" s="631" t="s">
        <v>4768</v>
      </c>
      <c r="D5690" s="629">
        <v>1.24</v>
      </c>
    </row>
    <row r="5691" spans="1:4" ht="40.5">
      <c r="A5691" s="629">
        <v>72883</v>
      </c>
      <c r="B5691" s="630" t="s">
        <v>7785</v>
      </c>
      <c r="C5691" s="631" t="s">
        <v>4768</v>
      </c>
      <c r="D5691" s="629">
        <v>0.99</v>
      </c>
    </row>
    <row r="5692" spans="1:4" ht="27">
      <c r="A5692" s="629">
        <v>72884</v>
      </c>
      <c r="B5692" s="630" t="s">
        <v>4763</v>
      </c>
      <c r="C5692" s="631" t="s">
        <v>4768</v>
      </c>
      <c r="D5692" s="629">
        <v>0.83</v>
      </c>
    </row>
    <row r="5693" spans="1:4" ht="40.5">
      <c r="A5693" s="629">
        <v>72885</v>
      </c>
      <c r="B5693" s="630" t="s">
        <v>7786</v>
      </c>
      <c r="C5693" s="631" t="s">
        <v>4768</v>
      </c>
      <c r="D5693" s="629">
        <v>1.56</v>
      </c>
    </row>
    <row r="5694" spans="1:4" ht="40.5">
      <c r="A5694" s="629">
        <v>72886</v>
      </c>
      <c r="B5694" s="630" t="s">
        <v>7787</v>
      </c>
      <c r="C5694" s="631" t="s">
        <v>4768</v>
      </c>
      <c r="D5694" s="629">
        <v>1.24</v>
      </c>
    </row>
    <row r="5695" spans="1:4" ht="27">
      <c r="A5695" s="629">
        <v>72887</v>
      </c>
      <c r="B5695" s="630" t="s">
        <v>4764</v>
      </c>
      <c r="C5695" s="631" t="s">
        <v>4768</v>
      </c>
      <c r="D5695" s="629">
        <v>1.04</v>
      </c>
    </row>
    <row r="5696" spans="1:4" ht="54">
      <c r="A5696" s="629">
        <v>72888</v>
      </c>
      <c r="B5696" s="630" t="s">
        <v>7788</v>
      </c>
      <c r="C5696" s="631" t="s">
        <v>57</v>
      </c>
      <c r="D5696" s="629">
        <v>1.0900000000000001</v>
      </c>
    </row>
    <row r="5697" spans="1:4" ht="54">
      <c r="A5697" s="629">
        <v>72890</v>
      </c>
      <c r="B5697" s="630" t="s">
        <v>4769</v>
      </c>
      <c r="C5697" s="631" t="s">
        <v>57</v>
      </c>
      <c r="D5697" s="629">
        <v>6.59</v>
      </c>
    </row>
    <row r="5698" spans="1:4" ht="54">
      <c r="A5698" s="629">
        <v>72891</v>
      </c>
      <c r="B5698" s="630" t="s">
        <v>7794</v>
      </c>
      <c r="C5698" s="631" t="s">
        <v>57</v>
      </c>
      <c r="D5698" s="629">
        <v>5.43</v>
      </c>
    </row>
    <row r="5699" spans="1:4" ht="54">
      <c r="A5699" s="629">
        <v>72892</v>
      </c>
      <c r="B5699" s="630" t="s">
        <v>7795</v>
      </c>
      <c r="C5699" s="631" t="s">
        <v>57</v>
      </c>
      <c r="D5699" s="629">
        <v>11.71</v>
      </c>
    </row>
    <row r="5700" spans="1:4" ht="54">
      <c r="A5700" s="629">
        <v>72893</v>
      </c>
      <c r="B5700" s="630" t="s">
        <v>7796</v>
      </c>
      <c r="C5700" s="631" t="s">
        <v>57</v>
      </c>
      <c r="D5700" s="629">
        <v>2.92</v>
      </c>
    </row>
    <row r="5701" spans="1:4" ht="54">
      <c r="A5701" s="629">
        <v>72894</v>
      </c>
      <c r="B5701" s="630" t="s">
        <v>7797</v>
      </c>
      <c r="C5701" s="631" t="s">
        <v>57</v>
      </c>
      <c r="D5701" s="629">
        <v>3.74</v>
      </c>
    </row>
    <row r="5702" spans="1:4" ht="40.5">
      <c r="A5702" s="629">
        <v>72895</v>
      </c>
      <c r="B5702" s="630" t="s">
        <v>7798</v>
      </c>
      <c r="C5702" s="631" t="s">
        <v>57</v>
      </c>
      <c r="D5702" s="629">
        <v>19.760000000000002</v>
      </c>
    </row>
    <row r="5703" spans="1:4" ht="27">
      <c r="A5703" s="629">
        <v>72897</v>
      </c>
      <c r="B5703" s="630" t="s">
        <v>83</v>
      </c>
      <c r="C5703" s="631" t="s">
        <v>57</v>
      </c>
      <c r="D5703" s="629">
        <v>16.690000000000001</v>
      </c>
    </row>
    <row r="5704" spans="1:4" ht="27">
      <c r="A5704" s="629">
        <v>72898</v>
      </c>
      <c r="B5704" s="630" t="s">
        <v>4770</v>
      </c>
      <c r="C5704" s="631" t="s">
        <v>57</v>
      </c>
      <c r="D5704" s="629">
        <v>3.36</v>
      </c>
    </row>
    <row r="5705" spans="1:4" ht="40.5">
      <c r="A5705" s="629">
        <v>72899</v>
      </c>
      <c r="B5705" s="630" t="s">
        <v>7799</v>
      </c>
      <c r="C5705" s="631" t="s">
        <v>57</v>
      </c>
      <c r="D5705" s="629">
        <v>5.0999999999999996</v>
      </c>
    </row>
    <row r="5706" spans="1:4" ht="40.5">
      <c r="A5706" s="629">
        <v>72900</v>
      </c>
      <c r="B5706" s="630" t="s">
        <v>7800</v>
      </c>
      <c r="C5706" s="631" t="s">
        <v>57</v>
      </c>
      <c r="D5706" s="629">
        <v>5.62</v>
      </c>
    </row>
    <row r="5707" spans="1:4" ht="54">
      <c r="A5707" s="629">
        <v>72915</v>
      </c>
      <c r="B5707" s="630" t="s">
        <v>7801</v>
      </c>
      <c r="C5707" s="631" t="s">
        <v>57</v>
      </c>
      <c r="D5707" s="629">
        <v>9.67</v>
      </c>
    </row>
    <row r="5708" spans="1:4" ht="54">
      <c r="A5708" s="629">
        <v>72916</v>
      </c>
      <c r="B5708" s="630" t="s">
        <v>7802</v>
      </c>
      <c r="C5708" s="631" t="s">
        <v>57</v>
      </c>
      <c r="D5708" s="629">
        <v>29.04</v>
      </c>
    </row>
    <row r="5709" spans="1:4" ht="54">
      <c r="A5709" s="629">
        <v>72917</v>
      </c>
      <c r="B5709" s="630" t="s">
        <v>169</v>
      </c>
      <c r="C5709" s="631" t="s">
        <v>57</v>
      </c>
      <c r="D5709" s="629">
        <v>11.05</v>
      </c>
    </row>
    <row r="5710" spans="1:4" ht="54">
      <c r="A5710" s="629">
        <v>72918</v>
      </c>
      <c r="B5710" s="630" t="s">
        <v>4771</v>
      </c>
      <c r="C5710" s="631" t="s">
        <v>57</v>
      </c>
      <c r="D5710" s="629">
        <v>12.9</v>
      </c>
    </row>
    <row r="5711" spans="1:4" ht="54">
      <c r="A5711" s="629">
        <v>72919</v>
      </c>
      <c r="B5711" s="630" t="s">
        <v>7803</v>
      </c>
      <c r="C5711" s="631" t="s">
        <v>57</v>
      </c>
      <c r="D5711" s="629">
        <v>43.07</v>
      </c>
    </row>
    <row r="5712" spans="1:4" ht="54">
      <c r="A5712" s="629">
        <v>72922</v>
      </c>
      <c r="B5712" s="630" t="s">
        <v>4772</v>
      </c>
      <c r="C5712" s="631" t="s">
        <v>57</v>
      </c>
      <c r="D5712" s="629">
        <v>59.39</v>
      </c>
    </row>
    <row r="5713" spans="1:4" ht="54">
      <c r="A5713" s="629">
        <v>72923</v>
      </c>
      <c r="B5713" s="630" t="s">
        <v>7804</v>
      </c>
      <c r="C5713" s="631" t="s">
        <v>57</v>
      </c>
      <c r="D5713" s="629">
        <v>52.64</v>
      </c>
    </row>
    <row r="5714" spans="1:4" ht="54">
      <c r="A5714" s="629">
        <v>72924</v>
      </c>
      <c r="B5714" s="630" t="s">
        <v>7805</v>
      </c>
      <c r="C5714" s="631" t="s">
        <v>57</v>
      </c>
      <c r="D5714" s="629">
        <v>45.32</v>
      </c>
    </row>
    <row r="5715" spans="1:4" ht="40.5">
      <c r="A5715" s="629">
        <v>72927</v>
      </c>
      <c r="B5715" s="630" t="s">
        <v>4773</v>
      </c>
      <c r="C5715" s="631" t="s">
        <v>22</v>
      </c>
      <c r="D5715" s="629">
        <v>31.51</v>
      </c>
    </row>
    <row r="5716" spans="1:4" ht="40.5">
      <c r="A5716" s="629">
        <v>72928</v>
      </c>
      <c r="B5716" s="630" t="s">
        <v>4774</v>
      </c>
      <c r="C5716" s="631" t="s">
        <v>22</v>
      </c>
      <c r="D5716" s="629">
        <v>35.76</v>
      </c>
    </row>
    <row r="5717" spans="1:4" ht="40.5">
      <c r="A5717" s="629">
        <v>72929</v>
      </c>
      <c r="B5717" s="630" t="s">
        <v>143</v>
      </c>
      <c r="C5717" s="631" t="s">
        <v>22</v>
      </c>
      <c r="D5717" s="629">
        <v>41.29</v>
      </c>
    </row>
    <row r="5718" spans="1:4" ht="40.5">
      <c r="A5718" s="629">
        <v>72930</v>
      </c>
      <c r="B5718" s="630" t="s">
        <v>4775</v>
      </c>
      <c r="C5718" s="631" t="s">
        <v>22</v>
      </c>
      <c r="D5718" s="629">
        <v>50.57</v>
      </c>
    </row>
    <row r="5719" spans="1:4" ht="40.5">
      <c r="A5719" s="629">
        <v>72931</v>
      </c>
      <c r="B5719" s="630" t="s">
        <v>4776</v>
      </c>
      <c r="C5719" s="631" t="s">
        <v>22</v>
      </c>
      <c r="D5719" s="629">
        <v>60.28</v>
      </c>
    </row>
    <row r="5720" spans="1:4" ht="40.5">
      <c r="A5720" s="629">
        <v>72932</v>
      </c>
      <c r="B5720" s="630" t="s">
        <v>4777</v>
      </c>
      <c r="C5720" s="631" t="s">
        <v>22</v>
      </c>
      <c r="D5720" s="629">
        <v>73.23</v>
      </c>
    </row>
    <row r="5721" spans="1:4" ht="40.5">
      <c r="A5721" s="629">
        <v>72941</v>
      </c>
      <c r="B5721" s="630" t="s">
        <v>7806</v>
      </c>
      <c r="C5721" s="631" t="s">
        <v>70</v>
      </c>
      <c r="D5721" s="629">
        <v>134.04</v>
      </c>
    </row>
    <row r="5722" spans="1:4" ht="13.5">
      <c r="A5722" s="629">
        <v>72942</v>
      </c>
      <c r="B5722" s="630" t="s">
        <v>4778</v>
      </c>
      <c r="C5722" s="631" t="s">
        <v>125</v>
      </c>
      <c r="D5722" s="629">
        <v>1.1399999999999999</v>
      </c>
    </row>
    <row r="5723" spans="1:4" ht="13.5">
      <c r="A5723" s="629">
        <v>72943</v>
      </c>
      <c r="B5723" s="630" t="s">
        <v>4779</v>
      </c>
      <c r="C5723" s="631" t="s">
        <v>125</v>
      </c>
      <c r="D5723" s="629">
        <v>1.38</v>
      </c>
    </row>
    <row r="5724" spans="1:4" ht="40.5">
      <c r="A5724" s="629">
        <v>72947</v>
      </c>
      <c r="B5724" s="630" t="s">
        <v>7807</v>
      </c>
      <c r="C5724" s="631" t="s">
        <v>125</v>
      </c>
      <c r="D5724" s="629">
        <v>26.86</v>
      </c>
    </row>
    <row r="5725" spans="1:4" ht="27">
      <c r="A5725" s="629">
        <v>72956</v>
      </c>
      <c r="B5725" s="630" t="s">
        <v>4780</v>
      </c>
      <c r="C5725" s="631" t="s">
        <v>125</v>
      </c>
      <c r="D5725" s="629">
        <v>5.31</v>
      </c>
    </row>
    <row r="5726" spans="1:4" ht="27">
      <c r="A5726" s="629">
        <v>72958</v>
      </c>
      <c r="B5726" s="630" t="s">
        <v>4781</v>
      </c>
      <c r="C5726" s="631" t="s">
        <v>125</v>
      </c>
      <c r="D5726" s="629">
        <v>9.34</v>
      </c>
    </row>
    <row r="5727" spans="1:4" ht="27">
      <c r="A5727" s="629">
        <v>72960</v>
      </c>
      <c r="B5727" s="630" t="s">
        <v>4782</v>
      </c>
      <c r="C5727" s="631" t="s">
        <v>125</v>
      </c>
      <c r="D5727" s="629">
        <v>12.34</v>
      </c>
    </row>
    <row r="5728" spans="1:4" ht="27">
      <c r="A5728" s="629">
        <v>72961</v>
      </c>
      <c r="B5728" s="630" t="s">
        <v>4783</v>
      </c>
      <c r="C5728" s="631" t="s">
        <v>125</v>
      </c>
      <c r="D5728" s="629">
        <v>1.22</v>
      </c>
    </row>
    <row r="5729" spans="1:4" ht="27">
      <c r="A5729" s="629">
        <v>72962</v>
      </c>
      <c r="B5729" s="630" t="s">
        <v>4784</v>
      </c>
      <c r="C5729" s="631" t="s">
        <v>691</v>
      </c>
      <c r="D5729" s="629">
        <v>207.09</v>
      </c>
    </row>
    <row r="5730" spans="1:4" ht="27">
      <c r="A5730" s="629">
        <v>72963</v>
      </c>
      <c r="B5730" s="630" t="s">
        <v>4785</v>
      </c>
      <c r="C5730" s="631" t="s">
        <v>691</v>
      </c>
      <c r="D5730" s="629">
        <v>172.19</v>
      </c>
    </row>
    <row r="5731" spans="1:4" ht="27">
      <c r="A5731" s="629">
        <v>72972</v>
      </c>
      <c r="B5731" s="630" t="s">
        <v>4786</v>
      </c>
      <c r="C5731" s="631" t="s">
        <v>125</v>
      </c>
      <c r="D5731" s="629">
        <v>0.74</v>
      </c>
    </row>
    <row r="5732" spans="1:4" ht="27">
      <c r="A5732" s="629">
        <v>72973</v>
      </c>
      <c r="B5732" s="630" t="s">
        <v>4787</v>
      </c>
      <c r="C5732" s="631" t="s">
        <v>22</v>
      </c>
      <c r="D5732" s="629">
        <v>1.4</v>
      </c>
    </row>
    <row r="5733" spans="1:4" ht="27">
      <c r="A5733" s="629">
        <v>72974</v>
      </c>
      <c r="B5733" s="630" t="s">
        <v>4788</v>
      </c>
      <c r="C5733" s="631" t="s">
        <v>125</v>
      </c>
      <c r="D5733" s="629">
        <v>4.68</v>
      </c>
    </row>
    <row r="5734" spans="1:4" ht="27">
      <c r="A5734" s="629">
        <v>72975</v>
      </c>
      <c r="B5734" s="630" t="s">
        <v>4789</v>
      </c>
      <c r="C5734" s="631" t="s">
        <v>125</v>
      </c>
      <c r="D5734" s="629">
        <v>0.52</v>
      </c>
    </row>
    <row r="5735" spans="1:4" ht="54">
      <c r="A5735" s="629">
        <v>72978</v>
      </c>
      <c r="B5735" s="630" t="s">
        <v>7808</v>
      </c>
      <c r="C5735" s="631" t="s">
        <v>22</v>
      </c>
      <c r="D5735" s="629">
        <v>4.67</v>
      </c>
    </row>
    <row r="5736" spans="1:4" ht="54">
      <c r="A5736" s="629">
        <v>72979</v>
      </c>
      <c r="B5736" s="630" t="s">
        <v>7809</v>
      </c>
      <c r="C5736" s="631" t="s">
        <v>125</v>
      </c>
      <c r="D5736" s="629">
        <v>8.94</v>
      </c>
    </row>
    <row r="5737" spans="1:4" ht="54">
      <c r="A5737" s="629">
        <v>73301</v>
      </c>
      <c r="B5737" s="630" t="s">
        <v>7810</v>
      </c>
      <c r="C5737" s="631" t="s">
        <v>57</v>
      </c>
      <c r="D5737" s="629">
        <v>8.3699999999999992</v>
      </c>
    </row>
    <row r="5738" spans="1:4" ht="40.5">
      <c r="A5738" s="629">
        <v>73303</v>
      </c>
      <c r="B5738" s="630" t="s">
        <v>7811</v>
      </c>
      <c r="C5738" s="631" t="s">
        <v>31</v>
      </c>
      <c r="D5738" s="629">
        <v>3.03</v>
      </c>
    </row>
    <row r="5739" spans="1:4" ht="40.5">
      <c r="A5739" s="629">
        <v>73307</v>
      </c>
      <c r="B5739" s="630" t="s">
        <v>7812</v>
      </c>
      <c r="C5739" s="631" t="s">
        <v>31</v>
      </c>
      <c r="D5739" s="629">
        <v>2.7</v>
      </c>
    </row>
    <row r="5740" spans="1:4" ht="67.5">
      <c r="A5740" s="629">
        <v>73309</v>
      </c>
      <c r="B5740" s="630" t="s">
        <v>4790</v>
      </c>
      <c r="C5740" s="631" t="s">
        <v>31</v>
      </c>
      <c r="D5740" s="629">
        <v>15.95</v>
      </c>
    </row>
    <row r="5741" spans="1:4" ht="40.5">
      <c r="A5741" s="629">
        <v>73311</v>
      </c>
      <c r="B5741" s="630" t="s">
        <v>4791</v>
      </c>
      <c r="C5741" s="631" t="s">
        <v>31</v>
      </c>
      <c r="D5741" s="629">
        <v>102.64</v>
      </c>
    </row>
    <row r="5742" spans="1:4" ht="67.5">
      <c r="A5742" s="629">
        <v>73313</v>
      </c>
      <c r="B5742" s="630" t="s">
        <v>4792</v>
      </c>
      <c r="C5742" s="631" t="s">
        <v>31</v>
      </c>
      <c r="D5742" s="629">
        <v>4.1900000000000004</v>
      </c>
    </row>
    <row r="5743" spans="1:4" ht="67.5">
      <c r="A5743" s="629">
        <v>73315</v>
      </c>
      <c r="B5743" s="630" t="s">
        <v>4793</v>
      </c>
      <c r="C5743" s="631" t="s">
        <v>31</v>
      </c>
      <c r="D5743" s="629">
        <v>39.090000000000003</v>
      </c>
    </row>
    <row r="5744" spans="1:4" ht="94.5">
      <c r="A5744" s="629">
        <v>73335</v>
      </c>
      <c r="B5744" s="630" t="s">
        <v>7813</v>
      </c>
      <c r="C5744" s="631" t="s">
        <v>31</v>
      </c>
      <c r="D5744" s="629">
        <v>13.18</v>
      </c>
    </row>
    <row r="5745" spans="1:4" ht="94.5">
      <c r="A5745" s="629">
        <v>73340</v>
      </c>
      <c r="B5745" s="630" t="s">
        <v>7814</v>
      </c>
      <c r="C5745" s="631" t="s">
        <v>31</v>
      </c>
      <c r="D5745" s="629">
        <v>89.21</v>
      </c>
    </row>
    <row r="5746" spans="1:4" ht="27">
      <c r="A5746" s="629">
        <v>73361</v>
      </c>
      <c r="B5746" s="630" t="s">
        <v>4794</v>
      </c>
      <c r="C5746" s="631" t="s">
        <v>57</v>
      </c>
      <c r="D5746" s="629">
        <v>332.3</v>
      </c>
    </row>
    <row r="5747" spans="1:4" ht="40.5">
      <c r="A5747" s="629">
        <v>73395</v>
      </c>
      <c r="B5747" s="630" t="s">
        <v>7815</v>
      </c>
      <c r="C5747" s="631" t="s">
        <v>1677</v>
      </c>
      <c r="D5747" s="629">
        <v>4.0599999999999996</v>
      </c>
    </row>
    <row r="5748" spans="1:4" ht="40.5">
      <c r="A5748" s="629">
        <v>73417</v>
      </c>
      <c r="B5748" s="630" t="s">
        <v>7816</v>
      </c>
      <c r="C5748" s="631" t="s">
        <v>119</v>
      </c>
      <c r="D5748" s="629">
        <v>108.37</v>
      </c>
    </row>
    <row r="5749" spans="1:4" ht="67.5">
      <c r="A5749" s="629">
        <v>73436</v>
      </c>
      <c r="B5749" s="630" t="s">
        <v>4795</v>
      </c>
      <c r="C5749" s="631" t="s">
        <v>119</v>
      </c>
      <c r="D5749" s="629">
        <v>122.27</v>
      </c>
    </row>
    <row r="5750" spans="1:4" ht="40.5">
      <c r="A5750" s="629">
        <v>73445</v>
      </c>
      <c r="B5750" s="630" t="s">
        <v>7817</v>
      </c>
      <c r="C5750" s="631" t="s">
        <v>125</v>
      </c>
      <c r="D5750" s="629">
        <v>7.2</v>
      </c>
    </row>
    <row r="5751" spans="1:4" ht="13.5">
      <c r="A5751" s="629">
        <v>73446</v>
      </c>
      <c r="B5751" s="630" t="s">
        <v>4796</v>
      </c>
      <c r="C5751" s="631" t="s">
        <v>125</v>
      </c>
      <c r="D5751" s="629">
        <v>15.99</v>
      </c>
    </row>
    <row r="5752" spans="1:4" ht="54">
      <c r="A5752" s="629">
        <v>73465</v>
      </c>
      <c r="B5752" s="630" t="s">
        <v>7818</v>
      </c>
      <c r="C5752" s="631" t="s">
        <v>125</v>
      </c>
      <c r="D5752" s="629">
        <v>30.18</v>
      </c>
    </row>
    <row r="5753" spans="1:4" ht="94.5">
      <c r="A5753" s="629">
        <v>73467</v>
      </c>
      <c r="B5753" s="630" t="s">
        <v>7819</v>
      </c>
      <c r="C5753" s="631" t="s">
        <v>119</v>
      </c>
      <c r="D5753" s="629">
        <v>126.7</v>
      </c>
    </row>
    <row r="5754" spans="1:4" ht="67.5">
      <c r="A5754" s="629">
        <v>73536</v>
      </c>
      <c r="B5754" s="630" t="s">
        <v>7820</v>
      </c>
      <c r="C5754" s="631" t="s">
        <v>119</v>
      </c>
      <c r="D5754" s="629">
        <v>3.57</v>
      </c>
    </row>
    <row r="5755" spans="1:4" ht="40.5">
      <c r="A5755" s="629">
        <v>73548</v>
      </c>
      <c r="B5755" s="630" t="s">
        <v>4797</v>
      </c>
      <c r="C5755" s="631" t="s">
        <v>57</v>
      </c>
      <c r="D5755" s="629">
        <v>489.16</v>
      </c>
    </row>
    <row r="5756" spans="1:4" ht="40.5">
      <c r="A5756" s="629">
        <v>73549</v>
      </c>
      <c r="B5756" s="630" t="s">
        <v>4798</v>
      </c>
      <c r="C5756" s="631" t="s">
        <v>57</v>
      </c>
      <c r="D5756" s="629">
        <v>467.89</v>
      </c>
    </row>
    <row r="5757" spans="1:4" ht="27">
      <c r="A5757" s="629">
        <v>73606</v>
      </c>
      <c r="B5757" s="630" t="s">
        <v>4799</v>
      </c>
      <c r="C5757" s="631" t="s">
        <v>70</v>
      </c>
      <c r="D5757" s="629">
        <v>107.85</v>
      </c>
    </row>
    <row r="5758" spans="1:4" ht="27">
      <c r="A5758" s="629">
        <v>73607</v>
      </c>
      <c r="B5758" s="630" t="s">
        <v>4800</v>
      </c>
      <c r="C5758" s="631" t="s">
        <v>70</v>
      </c>
      <c r="D5758" s="629">
        <v>71.900000000000006</v>
      </c>
    </row>
    <row r="5759" spans="1:4" ht="13.5">
      <c r="A5759" s="629">
        <v>73610</v>
      </c>
      <c r="B5759" s="630" t="s">
        <v>4801</v>
      </c>
      <c r="C5759" s="631" t="s">
        <v>22</v>
      </c>
      <c r="D5759" s="629">
        <v>0.98</v>
      </c>
    </row>
    <row r="5760" spans="1:4" ht="27">
      <c r="A5760" s="629">
        <v>73611</v>
      </c>
      <c r="B5760" s="630" t="s">
        <v>4802</v>
      </c>
      <c r="C5760" s="631" t="s">
        <v>57</v>
      </c>
      <c r="D5760" s="629">
        <v>325.54000000000002</v>
      </c>
    </row>
    <row r="5761" spans="1:4" ht="13.5">
      <c r="A5761" s="629">
        <v>73612</v>
      </c>
      <c r="B5761" s="630" t="s">
        <v>4803</v>
      </c>
      <c r="C5761" s="631" t="s">
        <v>70</v>
      </c>
      <c r="D5761" s="629">
        <v>351.3</v>
      </c>
    </row>
    <row r="5762" spans="1:4" ht="13.5">
      <c r="A5762" s="629">
        <v>73616</v>
      </c>
      <c r="B5762" s="630" t="s">
        <v>4804</v>
      </c>
      <c r="C5762" s="631" t="s">
        <v>57</v>
      </c>
      <c r="D5762" s="629">
        <v>205.19</v>
      </c>
    </row>
    <row r="5763" spans="1:4" ht="27">
      <c r="A5763" s="629">
        <v>73624</v>
      </c>
      <c r="B5763" s="630" t="s">
        <v>4806</v>
      </c>
      <c r="C5763" s="631" t="s">
        <v>70</v>
      </c>
      <c r="D5763" s="629">
        <v>69.62</v>
      </c>
    </row>
    <row r="5764" spans="1:4" ht="27">
      <c r="A5764" s="629">
        <v>73631</v>
      </c>
      <c r="B5764" s="630" t="s">
        <v>4807</v>
      </c>
      <c r="C5764" s="631" t="s">
        <v>125</v>
      </c>
      <c r="D5764" s="629">
        <v>276.81</v>
      </c>
    </row>
    <row r="5765" spans="1:4" ht="54">
      <c r="A5765" s="629">
        <v>73655</v>
      </c>
      <c r="B5765" s="630" t="s">
        <v>7821</v>
      </c>
      <c r="C5765" s="631" t="s">
        <v>125</v>
      </c>
      <c r="D5765" s="629">
        <v>109.95</v>
      </c>
    </row>
    <row r="5766" spans="1:4" ht="27">
      <c r="A5766" s="629">
        <v>73656</v>
      </c>
      <c r="B5766" s="630" t="s">
        <v>4808</v>
      </c>
      <c r="C5766" s="631" t="s">
        <v>125</v>
      </c>
      <c r="D5766" s="629">
        <v>12.45</v>
      </c>
    </row>
    <row r="5767" spans="1:4" ht="67.5">
      <c r="A5767" s="629">
        <v>73658</v>
      </c>
      <c r="B5767" s="630" t="s">
        <v>7822</v>
      </c>
      <c r="C5767" s="631" t="s">
        <v>70</v>
      </c>
      <c r="D5767" s="629">
        <v>455.51</v>
      </c>
    </row>
    <row r="5768" spans="1:4" ht="27">
      <c r="A5768" s="629">
        <v>73660</v>
      </c>
      <c r="B5768" s="630" t="s">
        <v>4809</v>
      </c>
      <c r="C5768" s="631" t="s">
        <v>125</v>
      </c>
      <c r="D5768" s="629">
        <v>57.62</v>
      </c>
    </row>
    <row r="5769" spans="1:4" ht="27">
      <c r="A5769" s="629">
        <v>73661</v>
      </c>
      <c r="B5769" s="630" t="s">
        <v>4810</v>
      </c>
      <c r="C5769" s="631" t="s">
        <v>70</v>
      </c>
      <c r="D5769" s="632">
        <v>2109.0300000000002</v>
      </c>
    </row>
    <row r="5770" spans="1:4" ht="40.5">
      <c r="A5770" s="629">
        <v>73665</v>
      </c>
      <c r="B5770" s="630" t="s">
        <v>7823</v>
      </c>
      <c r="C5770" s="631" t="s">
        <v>22</v>
      </c>
      <c r="D5770" s="629">
        <v>54.77</v>
      </c>
    </row>
    <row r="5771" spans="1:4" ht="13.5">
      <c r="A5771" s="629">
        <v>73669</v>
      </c>
      <c r="B5771" s="630" t="s">
        <v>4811</v>
      </c>
      <c r="C5771" s="631" t="s">
        <v>22</v>
      </c>
      <c r="D5771" s="629">
        <v>60.5</v>
      </c>
    </row>
    <row r="5772" spans="1:4" ht="40.5">
      <c r="A5772" s="629">
        <v>73672</v>
      </c>
      <c r="B5772" s="630" t="s">
        <v>7824</v>
      </c>
      <c r="C5772" s="631" t="s">
        <v>125</v>
      </c>
      <c r="D5772" s="629">
        <v>0.33</v>
      </c>
    </row>
    <row r="5773" spans="1:4" ht="54">
      <c r="A5773" s="629">
        <v>73676</v>
      </c>
      <c r="B5773" s="630" t="s">
        <v>7825</v>
      </c>
      <c r="C5773" s="631" t="s">
        <v>125</v>
      </c>
      <c r="D5773" s="629">
        <v>47.07</v>
      </c>
    </row>
    <row r="5774" spans="1:4" ht="27">
      <c r="A5774" s="629">
        <v>73679</v>
      </c>
      <c r="B5774" s="630" t="s">
        <v>4812</v>
      </c>
      <c r="C5774" s="631" t="s">
        <v>22</v>
      </c>
      <c r="D5774" s="629">
        <v>1.96</v>
      </c>
    </row>
    <row r="5775" spans="1:4" ht="40.5">
      <c r="A5775" s="629">
        <v>73686</v>
      </c>
      <c r="B5775" s="630" t="s">
        <v>7826</v>
      </c>
      <c r="C5775" s="631" t="s">
        <v>125</v>
      </c>
      <c r="D5775" s="629">
        <v>16.82</v>
      </c>
    </row>
    <row r="5776" spans="1:4" ht="40.5">
      <c r="A5776" s="629">
        <v>73688</v>
      </c>
      <c r="B5776" s="630" t="s">
        <v>7827</v>
      </c>
      <c r="C5776" s="631" t="s">
        <v>22</v>
      </c>
      <c r="D5776" s="629">
        <v>30.89</v>
      </c>
    </row>
    <row r="5777" spans="1:4" ht="40.5">
      <c r="A5777" s="629">
        <v>73689</v>
      </c>
      <c r="B5777" s="630" t="s">
        <v>7828</v>
      </c>
      <c r="C5777" s="631" t="s">
        <v>22</v>
      </c>
      <c r="D5777" s="629">
        <v>22.47</v>
      </c>
    </row>
    <row r="5778" spans="1:4" ht="40.5">
      <c r="A5778" s="629">
        <v>73690</v>
      </c>
      <c r="B5778" s="630" t="s">
        <v>7829</v>
      </c>
      <c r="C5778" s="631" t="s">
        <v>22</v>
      </c>
      <c r="D5778" s="629">
        <v>13.71</v>
      </c>
    </row>
    <row r="5779" spans="1:4" ht="27">
      <c r="A5779" s="629">
        <v>73693</v>
      </c>
      <c r="B5779" s="630" t="s">
        <v>4813</v>
      </c>
      <c r="C5779" s="631" t="s">
        <v>125</v>
      </c>
      <c r="D5779" s="629">
        <v>18.09</v>
      </c>
    </row>
    <row r="5780" spans="1:4" ht="13.5">
      <c r="A5780" s="629">
        <v>73694</v>
      </c>
      <c r="B5780" s="630" t="s">
        <v>4814</v>
      </c>
      <c r="C5780" s="631" t="s">
        <v>70</v>
      </c>
      <c r="D5780" s="629">
        <v>128.9</v>
      </c>
    </row>
    <row r="5781" spans="1:4" ht="13.5">
      <c r="A5781" s="629">
        <v>73695</v>
      </c>
      <c r="B5781" s="630" t="s">
        <v>4815</v>
      </c>
      <c r="C5781" s="631" t="s">
        <v>70</v>
      </c>
      <c r="D5781" s="629">
        <v>66.290000000000006</v>
      </c>
    </row>
    <row r="5782" spans="1:4" ht="27">
      <c r="A5782" s="629">
        <v>73697</v>
      </c>
      <c r="B5782" s="630" t="s">
        <v>4816</v>
      </c>
      <c r="C5782" s="631" t="s">
        <v>57</v>
      </c>
      <c r="D5782" s="629">
        <v>138.28</v>
      </c>
    </row>
    <row r="5783" spans="1:4" ht="27">
      <c r="A5783" s="629">
        <v>73698</v>
      </c>
      <c r="B5783" s="630" t="s">
        <v>4817</v>
      </c>
      <c r="C5783" s="631" t="s">
        <v>57</v>
      </c>
      <c r="D5783" s="629">
        <v>184.96</v>
      </c>
    </row>
    <row r="5784" spans="1:4" ht="81">
      <c r="A5784" s="629">
        <v>73714</v>
      </c>
      <c r="B5784" s="630" t="s">
        <v>7830</v>
      </c>
      <c r="C5784" s="631" t="s">
        <v>70</v>
      </c>
      <c r="D5784" s="632">
        <v>1275.8900000000001</v>
      </c>
    </row>
    <row r="5785" spans="1:4" ht="13.5">
      <c r="A5785" s="629">
        <v>75220</v>
      </c>
      <c r="B5785" s="630" t="s">
        <v>4818</v>
      </c>
      <c r="C5785" s="631" t="s">
        <v>22</v>
      </c>
      <c r="D5785" s="629">
        <v>32.53</v>
      </c>
    </row>
    <row r="5786" spans="1:4" ht="27">
      <c r="A5786" s="629">
        <v>75889</v>
      </c>
      <c r="B5786" s="630" t="s">
        <v>4819</v>
      </c>
      <c r="C5786" s="631" t="s">
        <v>125</v>
      </c>
      <c r="D5786" s="629">
        <v>15.48</v>
      </c>
    </row>
    <row r="5787" spans="1:4" ht="40.5">
      <c r="A5787" s="629">
        <v>78472</v>
      </c>
      <c r="B5787" s="630" t="s">
        <v>7831</v>
      </c>
      <c r="C5787" s="631" t="s">
        <v>125</v>
      </c>
      <c r="D5787" s="629">
        <v>0.28000000000000003</v>
      </c>
    </row>
    <row r="5788" spans="1:4" ht="13.5">
      <c r="A5788" s="629">
        <v>79460</v>
      </c>
      <c r="B5788" s="630" t="s">
        <v>4820</v>
      </c>
      <c r="C5788" s="631" t="s">
        <v>125</v>
      </c>
      <c r="D5788" s="629">
        <v>34.29</v>
      </c>
    </row>
    <row r="5789" spans="1:4" ht="13.5">
      <c r="A5789" s="629">
        <v>79462</v>
      </c>
      <c r="B5789" s="630" t="s">
        <v>4821</v>
      </c>
      <c r="C5789" s="631" t="s">
        <v>125</v>
      </c>
      <c r="D5789" s="629">
        <v>44.58</v>
      </c>
    </row>
    <row r="5790" spans="1:4" ht="13.5">
      <c r="A5790" s="629">
        <v>79463</v>
      </c>
      <c r="B5790" s="630" t="s">
        <v>4822</v>
      </c>
      <c r="C5790" s="631" t="s">
        <v>125</v>
      </c>
      <c r="D5790" s="629">
        <v>11.52</v>
      </c>
    </row>
    <row r="5791" spans="1:4" ht="13.5">
      <c r="A5791" s="629">
        <v>79464</v>
      </c>
      <c r="B5791" s="630" t="s">
        <v>4823</v>
      </c>
      <c r="C5791" s="631" t="s">
        <v>125</v>
      </c>
      <c r="D5791" s="629">
        <v>15.33</v>
      </c>
    </row>
    <row r="5792" spans="1:4" ht="27">
      <c r="A5792" s="629">
        <v>79465</v>
      </c>
      <c r="B5792" s="630" t="s">
        <v>4824</v>
      </c>
      <c r="C5792" s="631" t="s">
        <v>125</v>
      </c>
      <c r="D5792" s="629">
        <v>35.81</v>
      </c>
    </row>
    <row r="5793" spans="1:4" ht="27">
      <c r="A5793" s="629">
        <v>79466</v>
      </c>
      <c r="B5793" s="630" t="s">
        <v>4825</v>
      </c>
      <c r="C5793" s="631" t="s">
        <v>125</v>
      </c>
      <c r="D5793" s="629">
        <v>15.34</v>
      </c>
    </row>
    <row r="5794" spans="1:4" ht="40.5">
      <c r="A5794" s="629">
        <v>79467</v>
      </c>
      <c r="B5794" s="630" t="s">
        <v>7832</v>
      </c>
      <c r="C5794" s="631" t="s">
        <v>4826</v>
      </c>
      <c r="D5794" s="629">
        <v>11.5</v>
      </c>
    </row>
    <row r="5795" spans="1:4" ht="27">
      <c r="A5795" s="629">
        <v>79471</v>
      </c>
      <c r="B5795" s="630" t="s">
        <v>4827</v>
      </c>
      <c r="C5795" s="631" t="s">
        <v>24</v>
      </c>
      <c r="D5795" s="629">
        <v>60.09</v>
      </c>
    </row>
    <row r="5796" spans="1:4" ht="27">
      <c r="A5796" s="629">
        <v>79472</v>
      </c>
      <c r="B5796" s="630" t="s">
        <v>4828</v>
      </c>
      <c r="C5796" s="631" t="s">
        <v>125</v>
      </c>
      <c r="D5796" s="629">
        <v>0.47</v>
      </c>
    </row>
    <row r="5797" spans="1:4" ht="13.5">
      <c r="A5797" s="629">
        <v>79473</v>
      </c>
      <c r="B5797" s="630" t="s">
        <v>4829</v>
      </c>
      <c r="C5797" s="631" t="s">
        <v>57</v>
      </c>
      <c r="D5797" s="629">
        <v>5</v>
      </c>
    </row>
    <row r="5798" spans="1:4" ht="40.5">
      <c r="A5798" s="629">
        <v>79475</v>
      </c>
      <c r="B5798" s="630" t="s">
        <v>4830</v>
      </c>
      <c r="C5798" s="631" t="s">
        <v>57</v>
      </c>
      <c r="D5798" s="629">
        <v>322.2</v>
      </c>
    </row>
    <row r="5799" spans="1:4" ht="27">
      <c r="A5799" s="629">
        <v>79480</v>
      </c>
      <c r="B5799" s="630" t="s">
        <v>7833</v>
      </c>
      <c r="C5799" s="631" t="s">
        <v>57</v>
      </c>
      <c r="D5799" s="629">
        <v>2.0299999999999998</v>
      </c>
    </row>
    <row r="5800" spans="1:4" ht="27">
      <c r="A5800" s="629">
        <v>79482</v>
      </c>
      <c r="B5800" s="630" t="s">
        <v>4831</v>
      </c>
      <c r="C5800" s="631" t="s">
        <v>57</v>
      </c>
      <c r="D5800" s="629">
        <v>63.67</v>
      </c>
    </row>
    <row r="5801" spans="1:4" ht="54">
      <c r="A5801" s="629">
        <v>79627</v>
      </c>
      <c r="B5801" s="630" t="s">
        <v>4832</v>
      </c>
      <c r="C5801" s="631" t="s">
        <v>125</v>
      </c>
      <c r="D5801" s="629">
        <v>558.09</v>
      </c>
    </row>
    <row r="5802" spans="1:4" ht="27">
      <c r="A5802" s="629">
        <v>83335</v>
      </c>
      <c r="B5802" s="630" t="s">
        <v>4833</v>
      </c>
      <c r="C5802" s="631" t="s">
        <v>57</v>
      </c>
      <c r="D5802" s="629">
        <v>37.04</v>
      </c>
    </row>
    <row r="5803" spans="1:4" ht="40.5">
      <c r="A5803" s="629">
        <v>83336</v>
      </c>
      <c r="B5803" s="630" t="s">
        <v>7834</v>
      </c>
      <c r="C5803" s="631" t="s">
        <v>57</v>
      </c>
      <c r="D5803" s="629">
        <v>4.01</v>
      </c>
    </row>
    <row r="5804" spans="1:4" ht="54">
      <c r="A5804" s="629">
        <v>83338</v>
      </c>
      <c r="B5804" s="630" t="s">
        <v>7835</v>
      </c>
      <c r="C5804" s="631" t="s">
        <v>57</v>
      </c>
      <c r="D5804" s="629">
        <v>2.21</v>
      </c>
    </row>
    <row r="5805" spans="1:4" ht="40.5">
      <c r="A5805" s="629">
        <v>83343</v>
      </c>
      <c r="B5805" s="630" t="s">
        <v>7836</v>
      </c>
      <c r="C5805" s="631" t="s">
        <v>57</v>
      </c>
      <c r="D5805" s="629">
        <v>12.23</v>
      </c>
    </row>
    <row r="5806" spans="1:4" ht="40.5">
      <c r="A5806" s="629">
        <v>83344</v>
      </c>
      <c r="B5806" s="630" t="s">
        <v>7837</v>
      </c>
      <c r="C5806" s="631" t="s">
        <v>57</v>
      </c>
      <c r="D5806" s="629">
        <v>0.84</v>
      </c>
    </row>
    <row r="5807" spans="1:4" ht="27">
      <c r="A5807" s="629">
        <v>83346</v>
      </c>
      <c r="B5807" s="630" t="s">
        <v>4834</v>
      </c>
      <c r="C5807" s="631" t="s">
        <v>57</v>
      </c>
      <c r="D5807" s="629">
        <v>0.85</v>
      </c>
    </row>
    <row r="5808" spans="1:4" ht="13.5">
      <c r="A5808" s="629">
        <v>83356</v>
      </c>
      <c r="B5808" s="630" t="s">
        <v>4835</v>
      </c>
      <c r="C5808" s="631" t="s">
        <v>4768</v>
      </c>
      <c r="D5808" s="629">
        <v>0.74</v>
      </c>
    </row>
    <row r="5809" spans="1:4" ht="27">
      <c r="A5809" s="629">
        <v>83358</v>
      </c>
      <c r="B5809" s="630" t="s">
        <v>4836</v>
      </c>
      <c r="C5809" s="631" t="s">
        <v>4768</v>
      </c>
      <c r="D5809" s="629">
        <v>1.53</v>
      </c>
    </row>
    <row r="5810" spans="1:4" ht="81">
      <c r="A5810" s="629">
        <v>83361</v>
      </c>
      <c r="B5810" s="630" t="s">
        <v>7838</v>
      </c>
      <c r="C5810" s="631" t="s">
        <v>31</v>
      </c>
      <c r="D5810" s="629">
        <v>8.49</v>
      </c>
    </row>
    <row r="5811" spans="1:4" ht="81">
      <c r="A5811" s="629">
        <v>83362</v>
      </c>
      <c r="B5811" s="630" t="s">
        <v>7839</v>
      </c>
      <c r="C5811" s="631" t="s">
        <v>119</v>
      </c>
      <c r="D5811" s="629">
        <v>163.32</v>
      </c>
    </row>
    <row r="5812" spans="1:4" ht="40.5">
      <c r="A5812" s="629">
        <v>83366</v>
      </c>
      <c r="B5812" s="630" t="s">
        <v>13687</v>
      </c>
      <c r="C5812" s="631" t="s">
        <v>70</v>
      </c>
      <c r="D5812" s="629">
        <v>56.48</v>
      </c>
    </row>
    <row r="5813" spans="1:4" ht="40.5">
      <c r="A5813" s="629">
        <v>83367</v>
      </c>
      <c r="B5813" s="630" t="s">
        <v>7840</v>
      </c>
      <c r="C5813" s="631" t="s">
        <v>70</v>
      </c>
      <c r="D5813" s="629">
        <v>434.14</v>
      </c>
    </row>
    <row r="5814" spans="1:4" ht="40.5">
      <c r="A5814" s="629">
        <v>83368</v>
      </c>
      <c r="B5814" s="630" t="s">
        <v>4837</v>
      </c>
      <c r="C5814" s="631" t="s">
        <v>70</v>
      </c>
      <c r="D5814" s="632">
        <v>1177.6199999999999</v>
      </c>
    </row>
    <row r="5815" spans="1:4" ht="54">
      <c r="A5815" s="629">
        <v>83369</v>
      </c>
      <c r="B5815" s="630" t="s">
        <v>7841</v>
      </c>
      <c r="C5815" s="631" t="s">
        <v>70</v>
      </c>
      <c r="D5815" s="629">
        <v>276.31</v>
      </c>
    </row>
    <row r="5816" spans="1:4" ht="54">
      <c r="A5816" s="629">
        <v>83370</v>
      </c>
      <c r="B5816" s="630" t="s">
        <v>7842</v>
      </c>
      <c r="C5816" s="631" t="s">
        <v>70</v>
      </c>
      <c r="D5816" s="629">
        <v>169.55</v>
      </c>
    </row>
    <row r="5817" spans="1:4" ht="54">
      <c r="A5817" s="629">
        <v>83371</v>
      </c>
      <c r="B5817" s="630" t="s">
        <v>7843</v>
      </c>
      <c r="C5817" s="631" t="s">
        <v>70</v>
      </c>
      <c r="D5817" s="629">
        <v>100.57</v>
      </c>
    </row>
    <row r="5818" spans="1:4" ht="27">
      <c r="A5818" s="629">
        <v>83372</v>
      </c>
      <c r="B5818" s="630" t="s">
        <v>4838</v>
      </c>
      <c r="C5818" s="631" t="s">
        <v>70</v>
      </c>
      <c r="D5818" s="629">
        <v>743.42</v>
      </c>
    </row>
    <row r="5819" spans="1:4" ht="40.5">
      <c r="A5819" s="629">
        <v>83377</v>
      </c>
      <c r="B5819" s="630" t="s">
        <v>7844</v>
      </c>
      <c r="C5819" s="631" t="s">
        <v>70</v>
      </c>
      <c r="D5819" s="629">
        <v>9.4700000000000006</v>
      </c>
    </row>
    <row r="5820" spans="1:4" ht="40.5">
      <c r="A5820" s="629">
        <v>83391</v>
      </c>
      <c r="B5820" s="630" t="s">
        <v>7845</v>
      </c>
      <c r="C5820" s="631" t="s">
        <v>70</v>
      </c>
      <c r="D5820" s="629">
        <v>21.33</v>
      </c>
    </row>
    <row r="5821" spans="1:4" ht="40.5">
      <c r="A5821" s="629">
        <v>83392</v>
      </c>
      <c r="B5821" s="630" t="s">
        <v>7846</v>
      </c>
      <c r="C5821" s="631" t="s">
        <v>70</v>
      </c>
      <c r="D5821" s="629">
        <v>15.68</v>
      </c>
    </row>
    <row r="5822" spans="1:4" ht="40.5">
      <c r="A5822" s="629">
        <v>83393</v>
      </c>
      <c r="B5822" s="630" t="s">
        <v>7847</v>
      </c>
      <c r="C5822" s="631" t="s">
        <v>70</v>
      </c>
      <c r="D5822" s="629">
        <v>20.28</v>
      </c>
    </row>
    <row r="5823" spans="1:4" ht="54">
      <c r="A5823" s="629">
        <v>83394</v>
      </c>
      <c r="B5823" s="630" t="s">
        <v>7848</v>
      </c>
      <c r="C5823" s="631" t="s">
        <v>70</v>
      </c>
      <c r="D5823" s="629">
        <v>927.2</v>
      </c>
    </row>
    <row r="5824" spans="1:4" ht="54">
      <c r="A5824" s="629">
        <v>83396</v>
      </c>
      <c r="B5824" s="630" t="s">
        <v>7849</v>
      </c>
      <c r="C5824" s="631" t="s">
        <v>70</v>
      </c>
      <c r="D5824" s="629">
        <v>837.54</v>
      </c>
    </row>
    <row r="5825" spans="1:4" ht="54">
      <c r="A5825" s="629">
        <v>83397</v>
      </c>
      <c r="B5825" s="630" t="s">
        <v>7850</v>
      </c>
      <c r="C5825" s="631" t="s">
        <v>70</v>
      </c>
      <c r="D5825" s="632">
        <v>1112.74</v>
      </c>
    </row>
    <row r="5826" spans="1:4" ht="54">
      <c r="A5826" s="629">
        <v>83398</v>
      </c>
      <c r="B5826" s="630" t="s">
        <v>7851</v>
      </c>
      <c r="C5826" s="631" t="s">
        <v>70</v>
      </c>
      <c r="D5826" s="629">
        <v>974.25</v>
      </c>
    </row>
    <row r="5827" spans="1:4" ht="40.5">
      <c r="A5827" s="629">
        <v>83399</v>
      </c>
      <c r="B5827" s="630" t="s">
        <v>7852</v>
      </c>
      <c r="C5827" s="631" t="s">
        <v>70</v>
      </c>
      <c r="D5827" s="629">
        <v>23.26</v>
      </c>
    </row>
    <row r="5828" spans="1:4" ht="67.5">
      <c r="A5828" s="629">
        <v>83400</v>
      </c>
      <c r="B5828" s="630" t="s">
        <v>7853</v>
      </c>
      <c r="C5828" s="631" t="s">
        <v>70</v>
      </c>
      <c r="D5828" s="629">
        <v>80.540000000000006</v>
      </c>
    </row>
    <row r="5829" spans="1:4" ht="54">
      <c r="A5829" s="629">
        <v>83401</v>
      </c>
      <c r="B5829" s="630" t="s">
        <v>7854</v>
      </c>
      <c r="C5829" s="631" t="s">
        <v>70</v>
      </c>
      <c r="D5829" s="629">
        <v>80.540000000000006</v>
      </c>
    </row>
    <row r="5830" spans="1:4" ht="40.5">
      <c r="A5830" s="629">
        <v>83402</v>
      </c>
      <c r="B5830" s="630" t="s">
        <v>4839</v>
      </c>
      <c r="C5830" s="631" t="s">
        <v>70</v>
      </c>
      <c r="D5830" s="629">
        <v>44.09</v>
      </c>
    </row>
    <row r="5831" spans="1:4" ht="40.5">
      <c r="A5831" s="629">
        <v>83403</v>
      </c>
      <c r="B5831" s="630" t="s">
        <v>7855</v>
      </c>
      <c r="C5831" s="631" t="s">
        <v>70</v>
      </c>
      <c r="D5831" s="629">
        <v>13.67</v>
      </c>
    </row>
    <row r="5832" spans="1:4" ht="27">
      <c r="A5832" s="629">
        <v>83443</v>
      </c>
      <c r="B5832" s="630" t="s">
        <v>4840</v>
      </c>
      <c r="C5832" s="631" t="s">
        <v>70</v>
      </c>
      <c r="D5832" s="629">
        <v>42.76</v>
      </c>
    </row>
    <row r="5833" spans="1:4" ht="27">
      <c r="A5833" s="629">
        <v>83446</v>
      </c>
      <c r="B5833" s="630" t="s">
        <v>4841</v>
      </c>
      <c r="C5833" s="631" t="s">
        <v>70</v>
      </c>
      <c r="D5833" s="629">
        <v>139.72999999999999</v>
      </c>
    </row>
    <row r="5834" spans="1:4" ht="27">
      <c r="A5834" s="629">
        <v>83447</v>
      </c>
      <c r="B5834" s="630" t="s">
        <v>4842</v>
      </c>
      <c r="C5834" s="631" t="s">
        <v>70</v>
      </c>
      <c r="D5834" s="629">
        <v>150.37</v>
      </c>
    </row>
    <row r="5835" spans="1:4" ht="27">
      <c r="A5835" s="629">
        <v>83448</v>
      </c>
      <c r="B5835" s="630" t="s">
        <v>4843</v>
      </c>
      <c r="C5835" s="631" t="s">
        <v>70</v>
      </c>
      <c r="D5835" s="629">
        <v>227.38</v>
      </c>
    </row>
    <row r="5836" spans="1:4" ht="27">
      <c r="A5836" s="629">
        <v>83449</v>
      </c>
      <c r="B5836" s="630" t="s">
        <v>54</v>
      </c>
      <c r="C5836" s="631" t="s">
        <v>70</v>
      </c>
      <c r="D5836" s="629">
        <v>320.73</v>
      </c>
    </row>
    <row r="5837" spans="1:4" ht="27">
      <c r="A5837" s="629">
        <v>83450</v>
      </c>
      <c r="B5837" s="630" t="s">
        <v>4844</v>
      </c>
      <c r="C5837" s="631" t="s">
        <v>70</v>
      </c>
      <c r="D5837" s="629">
        <v>382.15</v>
      </c>
    </row>
    <row r="5838" spans="1:4" ht="67.5">
      <c r="A5838" s="629">
        <v>83463</v>
      </c>
      <c r="B5838" s="630" t="s">
        <v>7856</v>
      </c>
      <c r="C5838" s="631" t="s">
        <v>70</v>
      </c>
      <c r="D5838" s="629">
        <v>303.12</v>
      </c>
    </row>
    <row r="5839" spans="1:4" ht="27">
      <c r="A5839" s="629">
        <v>83465</v>
      </c>
      <c r="B5839" s="630" t="s">
        <v>4845</v>
      </c>
      <c r="C5839" s="631" t="s">
        <v>70</v>
      </c>
      <c r="D5839" s="629">
        <v>33.53</v>
      </c>
    </row>
    <row r="5840" spans="1:4" ht="27">
      <c r="A5840" s="629">
        <v>83468</v>
      </c>
      <c r="B5840" s="630" t="s">
        <v>4846</v>
      </c>
      <c r="C5840" s="631" t="s">
        <v>70</v>
      </c>
      <c r="D5840" s="629">
        <v>5.24</v>
      </c>
    </row>
    <row r="5841" spans="1:4" ht="27">
      <c r="A5841" s="629">
        <v>83469</v>
      </c>
      <c r="B5841" s="630" t="s">
        <v>4847</v>
      </c>
      <c r="C5841" s="631" t="s">
        <v>70</v>
      </c>
      <c r="D5841" s="629">
        <v>5.24</v>
      </c>
    </row>
    <row r="5842" spans="1:4" ht="27">
      <c r="A5842" s="629">
        <v>83470</v>
      </c>
      <c r="B5842" s="630" t="s">
        <v>4848</v>
      </c>
      <c r="C5842" s="631" t="s">
        <v>70</v>
      </c>
      <c r="D5842" s="629">
        <v>56.3</v>
      </c>
    </row>
    <row r="5843" spans="1:4" ht="54">
      <c r="A5843" s="629">
        <v>83475</v>
      </c>
      <c r="B5843" s="630" t="s">
        <v>4849</v>
      </c>
      <c r="C5843" s="631" t="s">
        <v>70</v>
      </c>
      <c r="D5843" s="629">
        <v>274.43</v>
      </c>
    </row>
    <row r="5844" spans="1:4" ht="54">
      <c r="A5844" s="629">
        <v>83478</v>
      </c>
      <c r="B5844" s="630" t="s">
        <v>7857</v>
      </c>
      <c r="C5844" s="631" t="s">
        <v>70</v>
      </c>
      <c r="D5844" s="629">
        <v>200.65</v>
      </c>
    </row>
    <row r="5845" spans="1:4" ht="40.5">
      <c r="A5845" s="629">
        <v>83479</v>
      </c>
      <c r="B5845" s="630" t="s">
        <v>7858</v>
      </c>
      <c r="C5845" s="631" t="s">
        <v>70</v>
      </c>
      <c r="D5845" s="629">
        <v>80.069999999999993</v>
      </c>
    </row>
    <row r="5846" spans="1:4" ht="27">
      <c r="A5846" s="629">
        <v>83480</v>
      </c>
      <c r="B5846" s="630" t="s">
        <v>4850</v>
      </c>
      <c r="C5846" s="631" t="s">
        <v>70</v>
      </c>
      <c r="D5846" s="629">
        <v>64.22</v>
      </c>
    </row>
    <row r="5847" spans="1:4" ht="27">
      <c r="A5847" s="629">
        <v>83481</v>
      </c>
      <c r="B5847" s="630" t="s">
        <v>4851</v>
      </c>
      <c r="C5847" s="631" t="s">
        <v>70</v>
      </c>
      <c r="D5847" s="629">
        <v>71.569999999999993</v>
      </c>
    </row>
    <row r="5848" spans="1:4" ht="27">
      <c r="A5848" s="629">
        <v>83482</v>
      </c>
      <c r="B5848" s="630" t="s">
        <v>4852</v>
      </c>
      <c r="C5848" s="631" t="s">
        <v>70</v>
      </c>
      <c r="D5848" s="629">
        <v>23.51</v>
      </c>
    </row>
    <row r="5849" spans="1:4" ht="27">
      <c r="A5849" s="629">
        <v>83483</v>
      </c>
      <c r="B5849" s="630" t="s">
        <v>4853</v>
      </c>
      <c r="C5849" s="631" t="s">
        <v>70</v>
      </c>
      <c r="D5849" s="629">
        <v>52.59</v>
      </c>
    </row>
    <row r="5850" spans="1:4" ht="27">
      <c r="A5850" s="629">
        <v>83484</v>
      </c>
      <c r="B5850" s="630" t="s">
        <v>4854</v>
      </c>
      <c r="C5850" s="631" t="s">
        <v>70</v>
      </c>
      <c r="D5850" s="629">
        <v>64.03</v>
      </c>
    </row>
    <row r="5851" spans="1:4" ht="40.5">
      <c r="A5851" s="629">
        <v>83485</v>
      </c>
      <c r="B5851" s="630" t="s">
        <v>7859</v>
      </c>
      <c r="C5851" s="631" t="s">
        <v>70</v>
      </c>
      <c r="D5851" s="629">
        <v>47.1</v>
      </c>
    </row>
    <row r="5852" spans="1:4" ht="27">
      <c r="A5852" s="629">
        <v>83486</v>
      </c>
      <c r="B5852" s="630" t="s">
        <v>4855</v>
      </c>
      <c r="C5852" s="631" t="s">
        <v>70</v>
      </c>
      <c r="D5852" s="632">
        <v>1075.8800000000001</v>
      </c>
    </row>
    <row r="5853" spans="1:4" ht="27">
      <c r="A5853" s="629">
        <v>83487</v>
      </c>
      <c r="B5853" s="630" t="s">
        <v>4856</v>
      </c>
      <c r="C5853" s="631" t="s">
        <v>70</v>
      </c>
      <c r="D5853" s="629">
        <v>95.68</v>
      </c>
    </row>
    <row r="5854" spans="1:4" ht="27">
      <c r="A5854" s="629">
        <v>83490</v>
      </c>
      <c r="B5854" s="630" t="s">
        <v>151</v>
      </c>
      <c r="C5854" s="631" t="s">
        <v>70</v>
      </c>
      <c r="D5854" s="629">
        <v>199.56</v>
      </c>
    </row>
    <row r="5855" spans="1:4" ht="40.5">
      <c r="A5855" s="629">
        <v>83491</v>
      </c>
      <c r="B5855" s="630" t="s">
        <v>7860</v>
      </c>
      <c r="C5855" s="631" t="s">
        <v>70</v>
      </c>
      <c r="D5855" s="629">
        <v>281.3</v>
      </c>
    </row>
    <row r="5856" spans="1:4" ht="40.5">
      <c r="A5856" s="629">
        <v>83492</v>
      </c>
      <c r="B5856" s="630" t="s">
        <v>7861</v>
      </c>
      <c r="C5856" s="631" t="s">
        <v>70</v>
      </c>
      <c r="D5856" s="629">
        <v>424.94</v>
      </c>
    </row>
    <row r="5857" spans="1:4" ht="27">
      <c r="A5857" s="629">
        <v>83493</v>
      </c>
      <c r="B5857" s="630" t="s">
        <v>4857</v>
      </c>
      <c r="C5857" s="631" t="s">
        <v>70</v>
      </c>
      <c r="D5857" s="629">
        <v>23.51</v>
      </c>
    </row>
    <row r="5858" spans="1:4" ht="27">
      <c r="A5858" s="629">
        <v>83513</v>
      </c>
      <c r="B5858" s="630" t="s">
        <v>4858</v>
      </c>
      <c r="C5858" s="631" t="s">
        <v>24</v>
      </c>
      <c r="D5858" s="629">
        <v>5.46</v>
      </c>
    </row>
    <row r="5859" spans="1:4" ht="27">
      <c r="A5859" s="629">
        <v>83514</v>
      </c>
      <c r="B5859" s="630" t="s">
        <v>4859</v>
      </c>
      <c r="C5859" s="631" t="s">
        <v>24</v>
      </c>
      <c r="D5859" s="629">
        <v>4.74</v>
      </c>
    </row>
    <row r="5860" spans="1:4" ht="54">
      <c r="A5860" s="629">
        <v>83515</v>
      </c>
      <c r="B5860" s="630" t="s">
        <v>7862</v>
      </c>
      <c r="C5860" s="631" t="s">
        <v>57</v>
      </c>
      <c r="D5860" s="629">
        <v>10.27</v>
      </c>
    </row>
    <row r="5861" spans="1:4" ht="54">
      <c r="A5861" s="629">
        <v>83516</v>
      </c>
      <c r="B5861" s="630" t="s">
        <v>7863</v>
      </c>
      <c r="C5861" s="631" t="s">
        <v>57</v>
      </c>
      <c r="D5861" s="629">
        <v>11.85</v>
      </c>
    </row>
    <row r="5862" spans="1:4" ht="27">
      <c r="A5862" s="629">
        <v>83518</v>
      </c>
      <c r="B5862" s="630" t="s">
        <v>4860</v>
      </c>
      <c r="C5862" s="631" t="s">
        <v>57</v>
      </c>
      <c r="D5862" s="629">
        <v>310.42</v>
      </c>
    </row>
    <row r="5863" spans="1:4" ht="27">
      <c r="A5863" s="629">
        <v>83520</v>
      </c>
      <c r="B5863" s="630" t="s">
        <v>4861</v>
      </c>
      <c r="C5863" s="631" t="s">
        <v>70</v>
      </c>
      <c r="D5863" s="629">
        <v>105.15</v>
      </c>
    </row>
    <row r="5864" spans="1:4" ht="27">
      <c r="A5864" s="629">
        <v>83531</v>
      </c>
      <c r="B5864" s="630" t="s">
        <v>7864</v>
      </c>
      <c r="C5864" s="631" t="s">
        <v>70</v>
      </c>
      <c r="D5864" s="629">
        <v>257.82</v>
      </c>
    </row>
    <row r="5865" spans="1:4" ht="40.5">
      <c r="A5865" s="629">
        <v>83534</v>
      </c>
      <c r="B5865" s="630" t="s">
        <v>7865</v>
      </c>
      <c r="C5865" s="631" t="s">
        <v>57</v>
      </c>
      <c r="D5865" s="629">
        <v>463.93</v>
      </c>
    </row>
    <row r="5866" spans="1:4" ht="27">
      <c r="A5866" s="629">
        <v>83535</v>
      </c>
      <c r="B5866" s="630" t="s">
        <v>7866</v>
      </c>
      <c r="C5866" s="631" t="s">
        <v>70</v>
      </c>
      <c r="D5866" s="629">
        <v>214.28</v>
      </c>
    </row>
    <row r="5867" spans="1:4" ht="54">
      <c r="A5867" s="629">
        <v>83621</v>
      </c>
      <c r="B5867" s="630" t="s">
        <v>7867</v>
      </c>
      <c r="C5867" s="631" t="s">
        <v>70</v>
      </c>
      <c r="D5867" s="629">
        <v>83.96</v>
      </c>
    </row>
    <row r="5868" spans="1:4" ht="40.5">
      <c r="A5868" s="629">
        <v>83623</v>
      </c>
      <c r="B5868" s="630" t="s">
        <v>7868</v>
      </c>
      <c r="C5868" s="631" t="s">
        <v>22</v>
      </c>
      <c r="D5868" s="629">
        <v>218.05</v>
      </c>
    </row>
    <row r="5869" spans="1:4" ht="40.5">
      <c r="A5869" s="629">
        <v>83624</v>
      </c>
      <c r="B5869" s="630" t="s">
        <v>7869</v>
      </c>
      <c r="C5869" s="631" t="s">
        <v>22</v>
      </c>
      <c r="D5869" s="629">
        <v>153.55000000000001</v>
      </c>
    </row>
    <row r="5870" spans="1:4" ht="40.5">
      <c r="A5870" s="629">
        <v>83626</v>
      </c>
      <c r="B5870" s="630" t="s">
        <v>7870</v>
      </c>
      <c r="C5870" s="631" t="s">
        <v>22</v>
      </c>
      <c r="D5870" s="629">
        <v>121.3</v>
      </c>
    </row>
    <row r="5871" spans="1:4" ht="81">
      <c r="A5871" s="629">
        <v>83627</v>
      </c>
      <c r="B5871" s="630" t="s">
        <v>7871</v>
      </c>
      <c r="C5871" s="631" t="s">
        <v>70</v>
      </c>
      <c r="D5871" s="629">
        <v>416.49</v>
      </c>
    </row>
    <row r="5872" spans="1:4" ht="27">
      <c r="A5872" s="629">
        <v>83633</v>
      </c>
      <c r="B5872" s="630" t="s">
        <v>4862</v>
      </c>
      <c r="C5872" s="631" t="s">
        <v>70</v>
      </c>
      <c r="D5872" s="632">
        <v>2086.8200000000002</v>
      </c>
    </row>
    <row r="5873" spans="1:4" ht="27">
      <c r="A5873" s="629">
        <v>83634</v>
      </c>
      <c r="B5873" s="630" t="s">
        <v>7872</v>
      </c>
      <c r="C5873" s="631" t="s">
        <v>70</v>
      </c>
      <c r="D5873" s="629">
        <v>431.07</v>
      </c>
    </row>
    <row r="5874" spans="1:4" ht="27">
      <c r="A5874" s="629">
        <v>83635</v>
      </c>
      <c r="B5874" s="630" t="s">
        <v>4863</v>
      </c>
      <c r="C5874" s="631" t="s">
        <v>70</v>
      </c>
      <c r="D5874" s="629">
        <v>165.69</v>
      </c>
    </row>
    <row r="5875" spans="1:4" ht="27">
      <c r="A5875" s="629">
        <v>83636</v>
      </c>
      <c r="B5875" s="630" t="s">
        <v>4864</v>
      </c>
      <c r="C5875" s="631" t="s">
        <v>125</v>
      </c>
      <c r="D5875" s="629">
        <v>64.87</v>
      </c>
    </row>
    <row r="5876" spans="1:4" ht="27">
      <c r="A5876" s="629">
        <v>83637</v>
      </c>
      <c r="B5876" s="630" t="s">
        <v>4865</v>
      </c>
      <c r="C5876" s="631" t="s">
        <v>125</v>
      </c>
      <c r="D5876" s="629">
        <v>104.44</v>
      </c>
    </row>
    <row r="5877" spans="1:4" ht="40.5">
      <c r="A5877" s="629">
        <v>83638</v>
      </c>
      <c r="B5877" s="630" t="s">
        <v>7873</v>
      </c>
      <c r="C5877" s="631" t="s">
        <v>70</v>
      </c>
      <c r="D5877" s="629">
        <v>349.41</v>
      </c>
    </row>
    <row r="5878" spans="1:4" ht="40.5">
      <c r="A5878" s="629">
        <v>83639</v>
      </c>
      <c r="B5878" s="630" t="s">
        <v>7874</v>
      </c>
      <c r="C5878" s="631" t="s">
        <v>22</v>
      </c>
      <c r="D5878" s="629">
        <v>83.97</v>
      </c>
    </row>
    <row r="5879" spans="1:4" ht="27">
      <c r="A5879" s="629">
        <v>83641</v>
      </c>
      <c r="B5879" s="630" t="s">
        <v>4866</v>
      </c>
      <c r="C5879" s="631" t="s">
        <v>70</v>
      </c>
      <c r="D5879" s="629">
        <v>403.16</v>
      </c>
    </row>
    <row r="5880" spans="1:4" ht="67.5">
      <c r="A5880" s="629">
        <v>83643</v>
      </c>
      <c r="B5880" s="630" t="s">
        <v>7875</v>
      </c>
      <c r="C5880" s="631" t="s">
        <v>70</v>
      </c>
      <c r="D5880" s="632">
        <v>3353.7</v>
      </c>
    </row>
    <row r="5881" spans="1:4" ht="13.5">
      <c r="A5881" s="629">
        <v>83644</v>
      </c>
      <c r="B5881" s="630" t="s">
        <v>4867</v>
      </c>
      <c r="C5881" s="631" t="s">
        <v>70</v>
      </c>
      <c r="D5881" s="632">
        <v>4546.04</v>
      </c>
    </row>
    <row r="5882" spans="1:4" ht="13.5">
      <c r="A5882" s="629">
        <v>83645</v>
      </c>
      <c r="B5882" s="630" t="s">
        <v>4868</v>
      </c>
      <c r="C5882" s="631" t="s">
        <v>70</v>
      </c>
      <c r="D5882" s="632">
        <v>1453.25</v>
      </c>
    </row>
    <row r="5883" spans="1:4" ht="27">
      <c r="A5883" s="629">
        <v>83646</v>
      </c>
      <c r="B5883" s="630" t="s">
        <v>4869</v>
      </c>
      <c r="C5883" s="631" t="s">
        <v>70</v>
      </c>
      <c r="D5883" s="632">
        <v>1684.97</v>
      </c>
    </row>
    <row r="5884" spans="1:4" ht="13.5">
      <c r="A5884" s="629">
        <v>83647</v>
      </c>
      <c r="B5884" s="630" t="s">
        <v>4870</v>
      </c>
      <c r="C5884" s="631" t="s">
        <v>70</v>
      </c>
      <c r="D5884" s="632">
        <v>1106.49</v>
      </c>
    </row>
    <row r="5885" spans="1:4" ht="13.5">
      <c r="A5885" s="629">
        <v>83648</v>
      </c>
      <c r="B5885" s="630" t="s">
        <v>4871</v>
      </c>
      <c r="C5885" s="631" t="s">
        <v>70</v>
      </c>
      <c r="D5885" s="629">
        <v>714.72</v>
      </c>
    </row>
    <row r="5886" spans="1:4" ht="27">
      <c r="A5886" s="629">
        <v>83649</v>
      </c>
      <c r="B5886" s="630" t="s">
        <v>4872</v>
      </c>
      <c r="C5886" s="631" t="s">
        <v>70</v>
      </c>
      <c r="D5886" s="632">
        <v>4175.87</v>
      </c>
    </row>
    <row r="5887" spans="1:4" ht="27">
      <c r="A5887" s="629">
        <v>83650</v>
      </c>
      <c r="B5887" s="630" t="s">
        <v>4873</v>
      </c>
      <c r="C5887" s="631" t="s">
        <v>70</v>
      </c>
      <c r="D5887" s="632">
        <v>3482.35</v>
      </c>
    </row>
    <row r="5888" spans="1:4" ht="27">
      <c r="A5888" s="629">
        <v>83651</v>
      </c>
      <c r="B5888" s="630" t="s">
        <v>4874</v>
      </c>
      <c r="C5888" s="631" t="s">
        <v>22</v>
      </c>
      <c r="D5888" s="629">
        <v>27.68</v>
      </c>
    </row>
    <row r="5889" spans="1:4" ht="54">
      <c r="A5889" s="629">
        <v>83656</v>
      </c>
      <c r="B5889" s="630" t="s">
        <v>7876</v>
      </c>
      <c r="C5889" s="631" t="s">
        <v>125</v>
      </c>
      <c r="D5889" s="629">
        <v>32.880000000000003</v>
      </c>
    </row>
    <row r="5890" spans="1:4" ht="67.5">
      <c r="A5890" s="629">
        <v>83658</v>
      </c>
      <c r="B5890" s="630" t="s">
        <v>7877</v>
      </c>
      <c r="C5890" s="631" t="s">
        <v>22</v>
      </c>
      <c r="D5890" s="629">
        <v>141.19999999999999</v>
      </c>
    </row>
    <row r="5891" spans="1:4" ht="67.5">
      <c r="A5891" s="629">
        <v>83659</v>
      </c>
      <c r="B5891" s="630" t="s">
        <v>7878</v>
      </c>
      <c r="C5891" s="631" t="s">
        <v>70</v>
      </c>
      <c r="D5891" s="629">
        <v>679.28</v>
      </c>
    </row>
    <row r="5892" spans="1:4" ht="27">
      <c r="A5892" s="629">
        <v>83661</v>
      </c>
      <c r="B5892" s="630" t="s">
        <v>4875</v>
      </c>
      <c r="C5892" s="631" t="s">
        <v>22</v>
      </c>
      <c r="D5892" s="629">
        <v>99.88</v>
      </c>
    </row>
    <row r="5893" spans="1:4" ht="13.5">
      <c r="A5893" s="629">
        <v>83662</v>
      </c>
      <c r="B5893" s="630" t="s">
        <v>4876</v>
      </c>
      <c r="C5893" s="631" t="s">
        <v>57</v>
      </c>
      <c r="D5893" s="629">
        <v>86.74</v>
      </c>
    </row>
    <row r="5894" spans="1:4" ht="40.5">
      <c r="A5894" s="629">
        <v>83664</v>
      </c>
      <c r="B5894" s="630" t="s">
        <v>7879</v>
      </c>
      <c r="C5894" s="631" t="s">
        <v>22</v>
      </c>
      <c r="D5894" s="629">
        <v>58.36</v>
      </c>
    </row>
    <row r="5895" spans="1:4" ht="27">
      <c r="A5895" s="629">
        <v>83665</v>
      </c>
      <c r="B5895" s="630" t="s">
        <v>4877</v>
      </c>
      <c r="C5895" s="631" t="s">
        <v>125</v>
      </c>
      <c r="D5895" s="629">
        <v>6.96</v>
      </c>
    </row>
    <row r="5896" spans="1:4" ht="13.5">
      <c r="A5896" s="629">
        <v>83667</v>
      </c>
      <c r="B5896" s="630" t="s">
        <v>4878</v>
      </c>
      <c r="C5896" s="631" t="s">
        <v>57</v>
      </c>
      <c r="D5896" s="629">
        <v>100.42</v>
      </c>
    </row>
    <row r="5897" spans="1:4" ht="13.5">
      <c r="A5897" s="629">
        <v>83668</v>
      </c>
      <c r="B5897" s="630" t="s">
        <v>4879</v>
      </c>
      <c r="C5897" s="631" t="s">
        <v>57</v>
      </c>
      <c r="D5897" s="629">
        <v>89.09</v>
      </c>
    </row>
    <row r="5898" spans="1:4" ht="27">
      <c r="A5898" s="629">
        <v>83669</v>
      </c>
      <c r="B5898" s="630" t="s">
        <v>4880</v>
      </c>
      <c r="C5898" s="631" t="s">
        <v>125</v>
      </c>
      <c r="D5898" s="629">
        <v>8.2799999999999994</v>
      </c>
    </row>
    <row r="5899" spans="1:4" ht="27">
      <c r="A5899" s="629">
        <v>83670</v>
      </c>
      <c r="B5899" s="630" t="s">
        <v>4881</v>
      </c>
      <c r="C5899" s="631" t="s">
        <v>22</v>
      </c>
      <c r="D5899" s="629">
        <v>41.56</v>
      </c>
    </row>
    <row r="5900" spans="1:4" ht="27">
      <c r="A5900" s="629">
        <v>83671</v>
      </c>
      <c r="B5900" s="630" t="s">
        <v>4882</v>
      </c>
      <c r="C5900" s="631" t="s">
        <v>22</v>
      </c>
      <c r="D5900" s="629">
        <v>44.57</v>
      </c>
    </row>
    <row r="5901" spans="1:4" ht="40.5">
      <c r="A5901" s="629">
        <v>83675</v>
      </c>
      <c r="B5901" s="630" t="s">
        <v>7880</v>
      </c>
      <c r="C5901" s="631" t="s">
        <v>22</v>
      </c>
      <c r="D5901" s="629">
        <v>80.56</v>
      </c>
    </row>
    <row r="5902" spans="1:4" ht="40.5">
      <c r="A5902" s="629">
        <v>83676</v>
      </c>
      <c r="B5902" s="630" t="s">
        <v>7881</v>
      </c>
      <c r="C5902" s="631" t="s">
        <v>22</v>
      </c>
      <c r="D5902" s="629">
        <v>99.17</v>
      </c>
    </row>
    <row r="5903" spans="1:4" ht="40.5">
      <c r="A5903" s="629">
        <v>83677</v>
      </c>
      <c r="B5903" s="630" t="s">
        <v>7882</v>
      </c>
      <c r="C5903" s="631" t="s">
        <v>22</v>
      </c>
      <c r="D5903" s="629">
        <v>124.28</v>
      </c>
    </row>
    <row r="5904" spans="1:4" ht="40.5">
      <c r="A5904" s="629">
        <v>83678</v>
      </c>
      <c r="B5904" s="630" t="s">
        <v>7883</v>
      </c>
      <c r="C5904" s="631" t="s">
        <v>22</v>
      </c>
      <c r="D5904" s="629">
        <v>159.94999999999999</v>
      </c>
    </row>
    <row r="5905" spans="1:4" ht="40.5">
      <c r="A5905" s="629">
        <v>83679</v>
      </c>
      <c r="B5905" s="630" t="s">
        <v>7884</v>
      </c>
      <c r="C5905" s="631" t="s">
        <v>22</v>
      </c>
      <c r="D5905" s="629">
        <v>12.02</v>
      </c>
    </row>
    <row r="5906" spans="1:4" ht="40.5">
      <c r="A5906" s="629">
        <v>83680</v>
      </c>
      <c r="B5906" s="630" t="s">
        <v>4883</v>
      </c>
      <c r="C5906" s="631" t="s">
        <v>22</v>
      </c>
      <c r="D5906" s="629">
        <v>13.84</v>
      </c>
    </row>
    <row r="5907" spans="1:4" ht="40.5">
      <c r="A5907" s="629">
        <v>83681</v>
      </c>
      <c r="B5907" s="630" t="s">
        <v>4884</v>
      </c>
      <c r="C5907" s="631" t="s">
        <v>22</v>
      </c>
      <c r="D5907" s="629">
        <v>14.84</v>
      </c>
    </row>
    <row r="5908" spans="1:4" ht="27">
      <c r="A5908" s="629">
        <v>83682</v>
      </c>
      <c r="B5908" s="630" t="s">
        <v>4885</v>
      </c>
      <c r="C5908" s="631" t="s">
        <v>57</v>
      </c>
      <c r="D5908" s="629">
        <v>89.78</v>
      </c>
    </row>
    <row r="5909" spans="1:4" ht="27">
      <c r="A5909" s="629">
        <v>83683</v>
      </c>
      <c r="B5909" s="630" t="s">
        <v>4886</v>
      </c>
      <c r="C5909" s="631" t="s">
        <v>57</v>
      </c>
      <c r="D5909" s="629">
        <v>98.79</v>
      </c>
    </row>
    <row r="5910" spans="1:4" ht="54">
      <c r="A5910" s="629">
        <v>83690</v>
      </c>
      <c r="B5910" s="630" t="s">
        <v>7885</v>
      </c>
      <c r="C5910" s="631" t="s">
        <v>57</v>
      </c>
      <c r="D5910" s="629">
        <v>436.36</v>
      </c>
    </row>
    <row r="5911" spans="1:4" ht="13.5">
      <c r="A5911" s="629">
        <v>83693</v>
      </c>
      <c r="B5911" s="630" t="s">
        <v>4887</v>
      </c>
      <c r="C5911" s="631" t="s">
        <v>125</v>
      </c>
      <c r="D5911" s="629">
        <v>2.88</v>
      </c>
    </row>
    <row r="5912" spans="1:4" ht="40.5">
      <c r="A5912" s="629">
        <v>83694</v>
      </c>
      <c r="B5912" s="630" t="s">
        <v>7886</v>
      </c>
      <c r="C5912" s="631" t="s">
        <v>125</v>
      </c>
      <c r="D5912" s="629">
        <v>13.74</v>
      </c>
    </row>
    <row r="5913" spans="1:4" ht="40.5">
      <c r="A5913" s="629">
        <v>83708</v>
      </c>
      <c r="B5913" s="630" t="s">
        <v>4888</v>
      </c>
      <c r="C5913" s="631" t="s">
        <v>70</v>
      </c>
      <c r="D5913" s="632">
        <v>1098.79</v>
      </c>
    </row>
    <row r="5914" spans="1:4" ht="40.5">
      <c r="A5914" s="629">
        <v>83709</v>
      </c>
      <c r="B5914" s="630" t="s">
        <v>4889</v>
      </c>
      <c r="C5914" s="631" t="s">
        <v>70</v>
      </c>
      <c r="D5914" s="632">
        <v>1373.9</v>
      </c>
    </row>
    <row r="5915" spans="1:4" ht="40.5">
      <c r="A5915" s="629">
        <v>83710</v>
      </c>
      <c r="B5915" s="630" t="s">
        <v>4890</v>
      </c>
      <c r="C5915" s="631" t="s">
        <v>70</v>
      </c>
      <c r="D5915" s="632">
        <v>2873.88</v>
      </c>
    </row>
    <row r="5916" spans="1:4" ht="40.5">
      <c r="A5916" s="629">
        <v>83711</v>
      </c>
      <c r="B5916" s="630" t="s">
        <v>4891</v>
      </c>
      <c r="C5916" s="631" t="s">
        <v>70</v>
      </c>
      <c r="D5916" s="632">
        <v>3329.23</v>
      </c>
    </row>
    <row r="5917" spans="1:4" ht="40.5">
      <c r="A5917" s="629">
        <v>83712</v>
      </c>
      <c r="B5917" s="630" t="s">
        <v>4892</v>
      </c>
      <c r="C5917" s="631" t="s">
        <v>70</v>
      </c>
      <c r="D5917" s="632">
        <v>4365.18</v>
      </c>
    </row>
    <row r="5918" spans="1:4" ht="40.5">
      <c r="A5918" s="629">
        <v>83713</v>
      </c>
      <c r="B5918" s="630" t="s">
        <v>4893</v>
      </c>
      <c r="C5918" s="631" t="s">
        <v>70</v>
      </c>
      <c r="D5918" s="632">
        <v>5346.07</v>
      </c>
    </row>
    <row r="5919" spans="1:4" ht="27">
      <c r="A5919" s="629">
        <v>83714</v>
      </c>
      <c r="B5919" s="630" t="s">
        <v>4894</v>
      </c>
      <c r="C5919" s="631" t="s">
        <v>22</v>
      </c>
      <c r="D5919" s="629">
        <v>588.57000000000005</v>
      </c>
    </row>
    <row r="5920" spans="1:4" ht="27">
      <c r="A5920" s="629">
        <v>83715</v>
      </c>
      <c r="B5920" s="630" t="s">
        <v>4895</v>
      </c>
      <c r="C5920" s="631" t="s">
        <v>22</v>
      </c>
      <c r="D5920" s="629">
        <v>585.55999999999995</v>
      </c>
    </row>
    <row r="5921" spans="1:4" ht="54">
      <c r="A5921" s="629">
        <v>83716</v>
      </c>
      <c r="B5921" s="630" t="s">
        <v>7887</v>
      </c>
      <c r="C5921" s="631" t="s">
        <v>70</v>
      </c>
      <c r="D5921" s="629">
        <v>299.77</v>
      </c>
    </row>
    <row r="5922" spans="1:4" ht="67.5">
      <c r="A5922" s="629">
        <v>83724</v>
      </c>
      <c r="B5922" s="630" t="s">
        <v>7888</v>
      </c>
      <c r="C5922" s="631" t="s">
        <v>24</v>
      </c>
      <c r="D5922" s="629">
        <v>1.47</v>
      </c>
    </row>
    <row r="5923" spans="1:4" ht="67.5">
      <c r="A5923" s="629">
        <v>83725</v>
      </c>
      <c r="B5923" s="630" t="s">
        <v>7889</v>
      </c>
      <c r="C5923" s="631" t="s">
        <v>24</v>
      </c>
      <c r="D5923" s="629">
        <v>0.93</v>
      </c>
    </row>
    <row r="5924" spans="1:4" ht="67.5">
      <c r="A5924" s="629">
        <v>83726</v>
      </c>
      <c r="B5924" s="630" t="s">
        <v>7890</v>
      </c>
      <c r="C5924" s="631" t="s">
        <v>24</v>
      </c>
      <c r="D5924" s="629">
        <v>0.68</v>
      </c>
    </row>
    <row r="5925" spans="1:4" ht="27">
      <c r="A5925" s="629">
        <v>83729</v>
      </c>
      <c r="B5925" s="630" t="s">
        <v>4896</v>
      </c>
      <c r="C5925" s="631" t="s">
        <v>125</v>
      </c>
      <c r="D5925" s="629">
        <v>16.22</v>
      </c>
    </row>
    <row r="5926" spans="1:4" ht="40.5">
      <c r="A5926" s="629">
        <v>83730</v>
      </c>
      <c r="B5926" s="630" t="s">
        <v>7891</v>
      </c>
      <c r="C5926" s="631" t="s">
        <v>125</v>
      </c>
      <c r="D5926" s="629">
        <v>192.59</v>
      </c>
    </row>
    <row r="5927" spans="1:4" ht="54">
      <c r="A5927" s="629">
        <v>83731</v>
      </c>
      <c r="B5927" s="630" t="s">
        <v>7892</v>
      </c>
      <c r="C5927" s="631" t="s">
        <v>125</v>
      </c>
      <c r="D5927" s="629">
        <v>38.200000000000003</v>
      </c>
    </row>
    <row r="5928" spans="1:4" ht="54">
      <c r="A5928" s="629">
        <v>83732</v>
      </c>
      <c r="B5928" s="630" t="s">
        <v>7893</v>
      </c>
      <c r="C5928" s="631" t="s">
        <v>125</v>
      </c>
      <c r="D5928" s="629">
        <v>28.42</v>
      </c>
    </row>
    <row r="5929" spans="1:4" ht="54">
      <c r="A5929" s="629">
        <v>83733</v>
      </c>
      <c r="B5929" s="630" t="s">
        <v>7894</v>
      </c>
      <c r="C5929" s="631" t="s">
        <v>125</v>
      </c>
      <c r="D5929" s="629">
        <v>32.880000000000003</v>
      </c>
    </row>
    <row r="5930" spans="1:4" ht="40.5">
      <c r="A5930" s="629">
        <v>83735</v>
      </c>
      <c r="B5930" s="630" t="s">
        <v>4897</v>
      </c>
      <c r="C5930" s="631" t="s">
        <v>125</v>
      </c>
      <c r="D5930" s="629">
        <v>55.13</v>
      </c>
    </row>
    <row r="5931" spans="1:4" ht="40.5">
      <c r="A5931" s="629">
        <v>83736</v>
      </c>
      <c r="B5931" s="630" t="s">
        <v>4898</v>
      </c>
      <c r="C5931" s="631" t="s">
        <v>125</v>
      </c>
      <c r="D5931" s="629">
        <v>175.71</v>
      </c>
    </row>
    <row r="5932" spans="1:4" ht="40.5">
      <c r="A5932" s="629">
        <v>83737</v>
      </c>
      <c r="B5932" s="630" t="s">
        <v>7895</v>
      </c>
      <c r="C5932" s="631" t="s">
        <v>125</v>
      </c>
      <c r="D5932" s="629">
        <v>60.35</v>
      </c>
    </row>
    <row r="5933" spans="1:4" ht="40.5">
      <c r="A5933" s="629">
        <v>83738</v>
      </c>
      <c r="B5933" s="630" t="s">
        <v>7896</v>
      </c>
      <c r="C5933" s="631" t="s">
        <v>125</v>
      </c>
      <c r="D5933" s="629">
        <v>73.900000000000006</v>
      </c>
    </row>
    <row r="5934" spans="1:4" ht="27">
      <c r="A5934" s="629">
        <v>83739</v>
      </c>
      <c r="B5934" s="630" t="s">
        <v>4899</v>
      </c>
      <c r="C5934" s="631" t="s">
        <v>125</v>
      </c>
      <c r="D5934" s="629">
        <v>5.66</v>
      </c>
    </row>
    <row r="5935" spans="1:4" ht="13.5">
      <c r="A5935" s="629">
        <v>83740</v>
      </c>
      <c r="B5935" s="630" t="s">
        <v>4900</v>
      </c>
      <c r="C5935" s="631" t="s">
        <v>125</v>
      </c>
      <c r="D5935" s="629">
        <v>26.11</v>
      </c>
    </row>
    <row r="5936" spans="1:4" ht="40.5">
      <c r="A5936" s="629">
        <v>83741</v>
      </c>
      <c r="B5936" s="630" t="s">
        <v>4901</v>
      </c>
      <c r="C5936" s="631" t="s">
        <v>125</v>
      </c>
      <c r="D5936" s="629">
        <v>64.91</v>
      </c>
    </row>
    <row r="5937" spans="1:4" ht="27">
      <c r="A5937" s="629">
        <v>83742</v>
      </c>
      <c r="B5937" s="630" t="s">
        <v>4902</v>
      </c>
      <c r="C5937" s="631" t="s">
        <v>125</v>
      </c>
      <c r="D5937" s="629">
        <v>20.83</v>
      </c>
    </row>
    <row r="5938" spans="1:4" ht="40.5">
      <c r="A5938" s="629">
        <v>83743</v>
      </c>
      <c r="B5938" s="630" t="s">
        <v>7897</v>
      </c>
      <c r="C5938" s="631" t="s">
        <v>22</v>
      </c>
      <c r="D5938" s="629">
        <v>17.25</v>
      </c>
    </row>
    <row r="5939" spans="1:4" ht="54">
      <c r="A5939" s="629">
        <v>83761</v>
      </c>
      <c r="B5939" s="630" t="s">
        <v>7898</v>
      </c>
      <c r="C5939" s="631" t="s">
        <v>31</v>
      </c>
      <c r="D5939" s="629">
        <v>6.46</v>
      </c>
    </row>
    <row r="5940" spans="1:4" ht="54">
      <c r="A5940" s="629">
        <v>83762</v>
      </c>
      <c r="B5940" s="630" t="s">
        <v>7899</v>
      </c>
      <c r="C5940" s="631" t="s">
        <v>31</v>
      </c>
      <c r="D5940" s="629">
        <v>8.08</v>
      </c>
    </row>
    <row r="5941" spans="1:4" ht="54">
      <c r="A5941" s="629">
        <v>83763</v>
      </c>
      <c r="B5941" s="630" t="s">
        <v>7900</v>
      </c>
      <c r="C5941" s="631" t="s">
        <v>31</v>
      </c>
      <c r="D5941" s="629">
        <v>28.93</v>
      </c>
    </row>
    <row r="5942" spans="1:4" ht="54">
      <c r="A5942" s="629">
        <v>83764</v>
      </c>
      <c r="B5942" s="630" t="s">
        <v>7901</v>
      </c>
      <c r="C5942" s="631" t="s">
        <v>31</v>
      </c>
      <c r="D5942" s="629">
        <v>1.45</v>
      </c>
    </row>
    <row r="5943" spans="1:4" ht="54">
      <c r="A5943" s="629">
        <v>83765</v>
      </c>
      <c r="B5943" s="630" t="s">
        <v>7902</v>
      </c>
      <c r="C5943" s="631" t="s">
        <v>119</v>
      </c>
      <c r="D5943" s="629">
        <v>62.16</v>
      </c>
    </row>
    <row r="5944" spans="1:4" ht="54">
      <c r="A5944" s="629">
        <v>83766</v>
      </c>
      <c r="B5944" s="630" t="s">
        <v>7903</v>
      </c>
      <c r="C5944" s="631" t="s">
        <v>1677</v>
      </c>
      <c r="D5944" s="629">
        <v>25.15</v>
      </c>
    </row>
    <row r="5945" spans="1:4" ht="27">
      <c r="A5945" s="629">
        <v>83770</v>
      </c>
      <c r="B5945" s="630" t="s">
        <v>4903</v>
      </c>
      <c r="C5945" s="631" t="s">
        <v>125</v>
      </c>
      <c r="D5945" s="629">
        <v>110.38</v>
      </c>
    </row>
    <row r="5946" spans="1:4" ht="27">
      <c r="A5946" s="629">
        <v>83771</v>
      </c>
      <c r="B5946" s="630" t="s">
        <v>4904</v>
      </c>
      <c r="C5946" s="631" t="s">
        <v>57</v>
      </c>
      <c r="D5946" s="629">
        <v>6.93</v>
      </c>
    </row>
    <row r="5947" spans="1:4" ht="27">
      <c r="A5947" s="629">
        <v>83878</v>
      </c>
      <c r="B5947" s="630" t="s">
        <v>4905</v>
      </c>
      <c r="C5947" s="631" t="s">
        <v>70</v>
      </c>
      <c r="D5947" s="629">
        <v>41.46</v>
      </c>
    </row>
    <row r="5948" spans="1:4" ht="27">
      <c r="A5948" s="629">
        <v>83879</v>
      </c>
      <c r="B5948" s="630" t="s">
        <v>4906</v>
      </c>
      <c r="C5948" s="631" t="s">
        <v>70</v>
      </c>
      <c r="D5948" s="629">
        <v>48.54</v>
      </c>
    </row>
    <row r="5949" spans="1:4" ht="54">
      <c r="A5949" s="629">
        <v>84013</v>
      </c>
      <c r="B5949" s="630" t="s">
        <v>7904</v>
      </c>
      <c r="C5949" s="631" t="s">
        <v>1677</v>
      </c>
      <c r="D5949" s="629">
        <v>45.03</v>
      </c>
    </row>
    <row r="5950" spans="1:4" ht="40.5">
      <c r="A5950" s="629">
        <v>84023</v>
      </c>
      <c r="B5950" s="630" t="s">
        <v>4907</v>
      </c>
      <c r="C5950" s="631" t="s">
        <v>125</v>
      </c>
      <c r="D5950" s="629">
        <v>34.72</v>
      </c>
    </row>
    <row r="5951" spans="1:4" ht="40.5">
      <c r="A5951" s="629">
        <v>84024</v>
      </c>
      <c r="B5951" s="630" t="s">
        <v>4908</v>
      </c>
      <c r="C5951" s="631" t="s">
        <v>125</v>
      </c>
      <c r="D5951" s="629">
        <v>32.72</v>
      </c>
    </row>
    <row r="5952" spans="1:4" ht="40.5">
      <c r="A5952" s="629">
        <v>84026</v>
      </c>
      <c r="B5952" s="630" t="s">
        <v>4909</v>
      </c>
      <c r="C5952" s="631" t="s">
        <v>125</v>
      </c>
      <c r="D5952" s="629">
        <v>41.08</v>
      </c>
    </row>
    <row r="5953" spans="1:4" ht="40.5">
      <c r="A5953" s="629">
        <v>84027</v>
      </c>
      <c r="B5953" s="630" t="s">
        <v>4910</v>
      </c>
      <c r="C5953" s="631" t="s">
        <v>125</v>
      </c>
      <c r="D5953" s="629">
        <v>27.59</v>
      </c>
    </row>
    <row r="5954" spans="1:4" ht="40.5">
      <c r="A5954" s="629">
        <v>84028</v>
      </c>
      <c r="B5954" s="630" t="s">
        <v>7905</v>
      </c>
      <c r="C5954" s="631" t="s">
        <v>125</v>
      </c>
      <c r="D5954" s="629">
        <v>46.36</v>
      </c>
    </row>
    <row r="5955" spans="1:4" ht="54">
      <c r="A5955" s="629">
        <v>84072</v>
      </c>
      <c r="B5955" s="630" t="s">
        <v>7906</v>
      </c>
      <c r="C5955" s="631" t="s">
        <v>125</v>
      </c>
      <c r="D5955" s="629">
        <v>28.03</v>
      </c>
    </row>
    <row r="5956" spans="1:4" ht="27">
      <c r="A5956" s="629">
        <v>84084</v>
      </c>
      <c r="B5956" s="630" t="s">
        <v>4911</v>
      </c>
      <c r="C5956" s="631" t="s">
        <v>125</v>
      </c>
      <c r="D5956" s="629">
        <v>5.62</v>
      </c>
    </row>
    <row r="5957" spans="1:4" ht="54">
      <c r="A5957" s="629">
        <v>84088</v>
      </c>
      <c r="B5957" s="630" t="s">
        <v>7907</v>
      </c>
      <c r="C5957" s="631" t="s">
        <v>22</v>
      </c>
      <c r="D5957" s="629">
        <v>62.57</v>
      </c>
    </row>
    <row r="5958" spans="1:4" ht="54">
      <c r="A5958" s="629">
        <v>84089</v>
      </c>
      <c r="B5958" s="630" t="s">
        <v>7908</v>
      </c>
      <c r="C5958" s="631" t="s">
        <v>22</v>
      </c>
      <c r="D5958" s="629">
        <v>88.72</v>
      </c>
    </row>
    <row r="5959" spans="1:4" ht="27">
      <c r="A5959" s="629">
        <v>84093</v>
      </c>
      <c r="B5959" s="630" t="s">
        <v>7909</v>
      </c>
      <c r="C5959" s="631" t="s">
        <v>22</v>
      </c>
      <c r="D5959" s="629">
        <v>17.61</v>
      </c>
    </row>
    <row r="5960" spans="1:4" ht="27">
      <c r="A5960" s="629">
        <v>84117</v>
      </c>
      <c r="B5960" s="630" t="s">
        <v>4912</v>
      </c>
      <c r="C5960" s="631" t="s">
        <v>125</v>
      </c>
      <c r="D5960" s="629">
        <v>15.8</v>
      </c>
    </row>
    <row r="5961" spans="1:4" ht="27">
      <c r="A5961" s="629">
        <v>84120</v>
      </c>
      <c r="B5961" s="630" t="s">
        <v>4913</v>
      </c>
      <c r="C5961" s="631" t="s">
        <v>125</v>
      </c>
      <c r="D5961" s="629">
        <v>9.6300000000000008</v>
      </c>
    </row>
    <row r="5962" spans="1:4" ht="27">
      <c r="A5962" s="629">
        <v>84123</v>
      </c>
      <c r="B5962" s="630" t="s">
        <v>4914</v>
      </c>
      <c r="C5962" s="631" t="s">
        <v>125</v>
      </c>
      <c r="D5962" s="629">
        <v>5</v>
      </c>
    </row>
    <row r="5963" spans="1:4" ht="27">
      <c r="A5963" s="629">
        <v>84125</v>
      </c>
      <c r="B5963" s="630" t="s">
        <v>4915</v>
      </c>
      <c r="C5963" s="631" t="s">
        <v>125</v>
      </c>
      <c r="D5963" s="629">
        <v>6.48</v>
      </c>
    </row>
    <row r="5964" spans="1:4" ht="40.5">
      <c r="A5964" s="629">
        <v>84126</v>
      </c>
      <c r="B5964" s="630" t="s">
        <v>7910</v>
      </c>
      <c r="C5964" s="631" t="s">
        <v>125</v>
      </c>
      <c r="D5964" s="629">
        <v>36.29</v>
      </c>
    </row>
    <row r="5965" spans="1:4" ht="27">
      <c r="A5965" s="629">
        <v>84127</v>
      </c>
      <c r="B5965" s="630" t="s">
        <v>4916</v>
      </c>
      <c r="C5965" s="631" t="s">
        <v>22</v>
      </c>
      <c r="D5965" s="629">
        <v>357.99</v>
      </c>
    </row>
    <row r="5966" spans="1:4" ht="54">
      <c r="A5966" s="629">
        <v>84132</v>
      </c>
      <c r="B5966" s="630" t="s">
        <v>7911</v>
      </c>
      <c r="C5966" s="631" t="s">
        <v>22</v>
      </c>
      <c r="D5966" s="629">
        <v>177.18</v>
      </c>
    </row>
    <row r="5967" spans="1:4" ht="54">
      <c r="A5967" s="629">
        <v>84133</v>
      </c>
      <c r="B5967" s="630" t="s">
        <v>7912</v>
      </c>
      <c r="C5967" s="631" t="s">
        <v>22</v>
      </c>
      <c r="D5967" s="629">
        <v>264.56</v>
      </c>
    </row>
    <row r="5968" spans="1:4" ht="40.5">
      <c r="A5968" s="629">
        <v>84152</v>
      </c>
      <c r="B5968" s="630" t="s">
        <v>7913</v>
      </c>
      <c r="C5968" s="631" t="s">
        <v>57</v>
      </c>
      <c r="D5968" s="629">
        <v>268.32</v>
      </c>
    </row>
    <row r="5969" spans="1:4" ht="27">
      <c r="A5969" s="629">
        <v>84153</v>
      </c>
      <c r="B5969" s="630" t="s">
        <v>4917</v>
      </c>
      <c r="C5969" s="631" t="s">
        <v>24</v>
      </c>
      <c r="D5969" s="629">
        <v>52.69</v>
      </c>
    </row>
    <row r="5970" spans="1:4" ht="13.5">
      <c r="A5970" s="629">
        <v>84154</v>
      </c>
      <c r="B5970" s="630" t="s">
        <v>4918</v>
      </c>
      <c r="C5970" s="631" t="s">
        <v>2830</v>
      </c>
      <c r="D5970" s="629">
        <v>108.12</v>
      </c>
    </row>
    <row r="5971" spans="1:4" ht="40.5">
      <c r="A5971" s="629">
        <v>84161</v>
      </c>
      <c r="B5971" s="630" t="s">
        <v>7914</v>
      </c>
      <c r="C5971" s="631" t="s">
        <v>22</v>
      </c>
      <c r="D5971" s="629">
        <v>45.26</v>
      </c>
    </row>
    <row r="5972" spans="1:4" ht="27">
      <c r="A5972" s="629">
        <v>84162</v>
      </c>
      <c r="B5972" s="630" t="s">
        <v>4919</v>
      </c>
      <c r="C5972" s="631" t="s">
        <v>22</v>
      </c>
      <c r="D5972" s="629">
        <v>9.85</v>
      </c>
    </row>
    <row r="5973" spans="1:4" ht="40.5">
      <c r="A5973" s="629">
        <v>84167</v>
      </c>
      <c r="B5973" s="630" t="s">
        <v>4920</v>
      </c>
      <c r="C5973" s="631" t="s">
        <v>22</v>
      </c>
      <c r="D5973" s="629">
        <v>31.98</v>
      </c>
    </row>
    <row r="5974" spans="1:4" ht="40.5">
      <c r="A5974" s="629">
        <v>84168</v>
      </c>
      <c r="B5974" s="630" t="s">
        <v>4921</v>
      </c>
      <c r="C5974" s="631" t="s">
        <v>22</v>
      </c>
      <c r="D5974" s="629">
        <v>17.39</v>
      </c>
    </row>
    <row r="5975" spans="1:4" ht="54">
      <c r="A5975" s="629">
        <v>84172</v>
      </c>
      <c r="B5975" s="630" t="s">
        <v>7915</v>
      </c>
      <c r="C5975" s="631" t="s">
        <v>125</v>
      </c>
      <c r="D5975" s="629">
        <v>47.05</v>
      </c>
    </row>
    <row r="5976" spans="1:4" ht="67.5">
      <c r="A5976" s="629">
        <v>84173</v>
      </c>
      <c r="B5976" s="630" t="s">
        <v>4922</v>
      </c>
      <c r="C5976" s="631" t="s">
        <v>125</v>
      </c>
      <c r="D5976" s="629">
        <v>41.45</v>
      </c>
    </row>
    <row r="5977" spans="1:4" ht="67.5">
      <c r="A5977" s="629">
        <v>84174</v>
      </c>
      <c r="B5977" s="630" t="s">
        <v>7916</v>
      </c>
      <c r="C5977" s="631" t="s">
        <v>125</v>
      </c>
      <c r="D5977" s="629">
        <v>59.11</v>
      </c>
    </row>
    <row r="5978" spans="1:4" ht="27">
      <c r="A5978" s="629">
        <v>84175</v>
      </c>
      <c r="B5978" s="630" t="s">
        <v>7917</v>
      </c>
      <c r="C5978" s="631" t="s">
        <v>22</v>
      </c>
      <c r="D5978" s="629">
        <v>10.49</v>
      </c>
    </row>
    <row r="5979" spans="1:4" ht="40.5">
      <c r="A5979" s="629">
        <v>84176</v>
      </c>
      <c r="B5979" s="630" t="s">
        <v>4923</v>
      </c>
      <c r="C5979" s="631" t="s">
        <v>22</v>
      </c>
      <c r="D5979" s="629">
        <v>19.559999999999999</v>
      </c>
    </row>
    <row r="5980" spans="1:4" ht="13.5">
      <c r="A5980" s="629">
        <v>84177</v>
      </c>
      <c r="B5980" s="630" t="s">
        <v>4924</v>
      </c>
      <c r="C5980" s="631" t="s">
        <v>22</v>
      </c>
      <c r="D5980" s="629">
        <v>11.68</v>
      </c>
    </row>
    <row r="5981" spans="1:4" ht="27">
      <c r="A5981" s="629">
        <v>84181</v>
      </c>
      <c r="B5981" s="630" t="s">
        <v>4925</v>
      </c>
      <c r="C5981" s="631" t="s">
        <v>125</v>
      </c>
      <c r="D5981" s="629">
        <v>61.96</v>
      </c>
    </row>
    <row r="5982" spans="1:4" ht="40.5">
      <c r="A5982" s="629">
        <v>84183</v>
      </c>
      <c r="B5982" s="630" t="s">
        <v>4926</v>
      </c>
      <c r="C5982" s="631" t="s">
        <v>125</v>
      </c>
      <c r="D5982" s="629">
        <v>132.16</v>
      </c>
    </row>
    <row r="5983" spans="1:4" ht="27">
      <c r="A5983" s="629">
        <v>84186</v>
      </c>
      <c r="B5983" s="630" t="s">
        <v>4927</v>
      </c>
      <c r="C5983" s="631" t="s">
        <v>125</v>
      </c>
      <c r="D5983" s="629">
        <v>59.62</v>
      </c>
    </row>
    <row r="5984" spans="1:4" ht="27">
      <c r="A5984" s="629">
        <v>84187</v>
      </c>
      <c r="B5984" s="630" t="s">
        <v>4928</v>
      </c>
      <c r="C5984" s="631" t="s">
        <v>125</v>
      </c>
      <c r="D5984" s="629">
        <v>10.79</v>
      </c>
    </row>
    <row r="5985" spans="1:4" ht="27">
      <c r="A5985" s="629">
        <v>84188</v>
      </c>
      <c r="B5985" s="630" t="s">
        <v>4929</v>
      </c>
      <c r="C5985" s="631" t="s">
        <v>22</v>
      </c>
      <c r="D5985" s="629">
        <v>15.74</v>
      </c>
    </row>
    <row r="5986" spans="1:4" ht="40.5">
      <c r="A5986" s="629">
        <v>84190</v>
      </c>
      <c r="B5986" s="630" t="s">
        <v>7918</v>
      </c>
      <c r="C5986" s="631" t="s">
        <v>125</v>
      </c>
      <c r="D5986" s="629">
        <v>236.45</v>
      </c>
    </row>
    <row r="5987" spans="1:4" ht="40.5">
      <c r="A5987" s="629">
        <v>84191</v>
      </c>
      <c r="B5987" s="630" t="s">
        <v>7919</v>
      </c>
      <c r="C5987" s="631" t="s">
        <v>125</v>
      </c>
      <c r="D5987" s="629">
        <v>88.19</v>
      </c>
    </row>
    <row r="5988" spans="1:4" ht="27">
      <c r="A5988" s="629">
        <v>84195</v>
      </c>
      <c r="B5988" s="630" t="s">
        <v>7920</v>
      </c>
      <c r="C5988" s="631" t="s">
        <v>125</v>
      </c>
      <c r="D5988" s="629">
        <v>223.22</v>
      </c>
    </row>
    <row r="5989" spans="1:4" ht="54">
      <c r="A5989" s="629">
        <v>84402</v>
      </c>
      <c r="B5989" s="630" t="s">
        <v>7921</v>
      </c>
      <c r="C5989" s="631" t="s">
        <v>70</v>
      </c>
      <c r="D5989" s="629">
        <v>68.52</v>
      </c>
    </row>
    <row r="5990" spans="1:4" ht="13.5">
      <c r="A5990" s="629">
        <v>84645</v>
      </c>
      <c r="B5990" s="630" t="s">
        <v>4930</v>
      </c>
      <c r="C5990" s="631" t="s">
        <v>125</v>
      </c>
      <c r="D5990" s="629">
        <v>15.13</v>
      </c>
    </row>
    <row r="5991" spans="1:4" ht="27">
      <c r="A5991" s="629">
        <v>84647</v>
      </c>
      <c r="B5991" s="630" t="s">
        <v>4931</v>
      </c>
      <c r="C5991" s="631" t="s">
        <v>125</v>
      </c>
      <c r="D5991" s="629">
        <v>112.2</v>
      </c>
    </row>
    <row r="5992" spans="1:4" ht="27">
      <c r="A5992" s="629">
        <v>84651</v>
      </c>
      <c r="B5992" s="630" t="s">
        <v>4932</v>
      </c>
      <c r="C5992" s="631" t="s">
        <v>125</v>
      </c>
      <c r="D5992" s="629">
        <v>7.95</v>
      </c>
    </row>
    <row r="5993" spans="1:4" ht="27">
      <c r="A5993" s="629">
        <v>84656</v>
      </c>
      <c r="B5993" s="630" t="s">
        <v>4933</v>
      </c>
      <c r="C5993" s="631" t="s">
        <v>125</v>
      </c>
      <c r="D5993" s="629">
        <v>26.89</v>
      </c>
    </row>
    <row r="5994" spans="1:4" ht="13.5">
      <c r="A5994" s="629">
        <v>84657</v>
      </c>
      <c r="B5994" s="630" t="s">
        <v>4934</v>
      </c>
      <c r="C5994" s="631" t="s">
        <v>125</v>
      </c>
      <c r="D5994" s="629">
        <v>8.02</v>
      </c>
    </row>
    <row r="5995" spans="1:4" ht="27">
      <c r="A5995" s="629">
        <v>84659</v>
      </c>
      <c r="B5995" s="630" t="s">
        <v>4935</v>
      </c>
      <c r="C5995" s="631" t="s">
        <v>125</v>
      </c>
      <c r="D5995" s="629">
        <v>12.46</v>
      </c>
    </row>
    <row r="5996" spans="1:4" ht="40.5">
      <c r="A5996" s="629">
        <v>84660</v>
      </c>
      <c r="B5996" s="630" t="s">
        <v>4936</v>
      </c>
      <c r="C5996" s="631" t="s">
        <v>125</v>
      </c>
      <c r="D5996" s="629">
        <v>5.55</v>
      </c>
    </row>
    <row r="5997" spans="1:4" ht="40.5">
      <c r="A5997" s="629">
        <v>84661</v>
      </c>
      <c r="B5997" s="630" t="s">
        <v>7922</v>
      </c>
      <c r="C5997" s="631" t="s">
        <v>125</v>
      </c>
      <c r="D5997" s="629">
        <v>13.39</v>
      </c>
    </row>
    <row r="5998" spans="1:4" ht="40.5">
      <c r="A5998" s="629">
        <v>84662</v>
      </c>
      <c r="B5998" s="630" t="s">
        <v>7923</v>
      </c>
      <c r="C5998" s="631" t="s">
        <v>125</v>
      </c>
      <c r="D5998" s="629">
        <v>21.16</v>
      </c>
    </row>
    <row r="5999" spans="1:4" ht="40.5">
      <c r="A5999" s="629">
        <v>84663</v>
      </c>
      <c r="B5999" s="630" t="s">
        <v>7924</v>
      </c>
      <c r="C5999" s="631" t="s">
        <v>125</v>
      </c>
      <c r="D5999" s="629">
        <v>17.96</v>
      </c>
    </row>
    <row r="6000" spans="1:4" ht="27">
      <c r="A6000" s="629">
        <v>84665</v>
      </c>
      <c r="B6000" s="630" t="s">
        <v>4937</v>
      </c>
      <c r="C6000" s="631" t="s">
        <v>125</v>
      </c>
      <c r="D6000" s="629">
        <v>15.98</v>
      </c>
    </row>
    <row r="6001" spans="1:4" ht="27">
      <c r="A6001" s="629">
        <v>84666</v>
      </c>
      <c r="B6001" s="630" t="s">
        <v>4938</v>
      </c>
      <c r="C6001" s="631" t="s">
        <v>125</v>
      </c>
      <c r="D6001" s="629">
        <v>16.61</v>
      </c>
    </row>
    <row r="6002" spans="1:4" ht="54">
      <c r="A6002" s="629">
        <v>84676</v>
      </c>
      <c r="B6002" s="630" t="s">
        <v>7925</v>
      </c>
      <c r="C6002" s="631" t="s">
        <v>70</v>
      </c>
      <c r="D6002" s="629">
        <v>397.87</v>
      </c>
    </row>
    <row r="6003" spans="1:4" ht="27">
      <c r="A6003" s="629">
        <v>84677</v>
      </c>
      <c r="B6003" s="630" t="s">
        <v>4939</v>
      </c>
      <c r="C6003" s="631" t="s">
        <v>125</v>
      </c>
      <c r="D6003" s="629">
        <v>9.7899999999999991</v>
      </c>
    </row>
    <row r="6004" spans="1:4" ht="27">
      <c r="A6004" s="629">
        <v>84678</v>
      </c>
      <c r="B6004" s="630" t="s">
        <v>4940</v>
      </c>
      <c r="C6004" s="631" t="s">
        <v>125</v>
      </c>
      <c r="D6004" s="629">
        <v>15.61</v>
      </c>
    </row>
    <row r="6005" spans="1:4" ht="27">
      <c r="A6005" s="629">
        <v>84679</v>
      </c>
      <c r="B6005" s="630" t="s">
        <v>4941</v>
      </c>
      <c r="C6005" s="631" t="s">
        <v>125</v>
      </c>
      <c r="D6005" s="629">
        <v>15.62</v>
      </c>
    </row>
    <row r="6006" spans="1:4" ht="27">
      <c r="A6006" s="629">
        <v>84796</v>
      </c>
      <c r="B6006" s="630" t="s">
        <v>7926</v>
      </c>
      <c r="C6006" s="631" t="s">
        <v>70</v>
      </c>
      <c r="D6006" s="629">
        <v>512.34</v>
      </c>
    </row>
    <row r="6007" spans="1:4" ht="27">
      <c r="A6007" s="629">
        <v>84798</v>
      </c>
      <c r="B6007" s="630" t="s">
        <v>7927</v>
      </c>
      <c r="C6007" s="631" t="s">
        <v>70</v>
      </c>
      <c r="D6007" s="629">
        <v>228.49</v>
      </c>
    </row>
    <row r="6008" spans="1:4" ht="40.5">
      <c r="A6008" s="629">
        <v>84844</v>
      </c>
      <c r="B6008" s="630" t="s">
        <v>4942</v>
      </c>
      <c r="C6008" s="631" t="s">
        <v>125</v>
      </c>
      <c r="D6008" s="629">
        <v>345.31</v>
      </c>
    </row>
    <row r="6009" spans="1:4" ht="27">
      <c r="A6009" s="629">
        <v>84845</v>
      </c>
      <c r="B6009" s="630" t="s">
        <v>7928</v>
      </c>
      <c r="C6009" s="631" t="s">
        <v>125</v>
      </c>
      <c r="D6009" s="629">
        <v>520.13</v>
      </c>
    </row>
    <row r="6010" spans="1:4" ht="40.5">
      <c r="A6010" s="629">
        <v>84846</v>
      </c>
      <c r="B6010" s="630" t="s">
        <v>4943</v>
      </c>
      <c r="C6010" s="631" t="s">
        <v>125</v>
      </c>
      <c r="D6010" s="629">
        <v>529.08000000000004</v>
      </c>
    </row>
    <row r="6011" spans="1:4" ht="27">
      <c r="A6011" s="629">
        <v>84847</v>
      </c>
      <c r="B6011" s="630" t="s">
        <v>7929</v>
      </c>
      <c r="C6011" s="631" t="s">
        <v>125</v>
      </c>
      <c r="D6011" s="629">
        <v>529.08000000000004</v>
      </c>
    </row>
    <row r="6012" spans="1:4" ht="40.5">
      <c r="A6012" s="629">
        <v>84848</v>
      </c>
      <c r="B6012" s="630" t="s">
        <v>7930</v>
      </c>
      <c r="C6012" s="631" t="s">
        <v>125</v>
      </c>
      <c r="D6012" s="629">
        <v>421.44</v>
      </c>
    </row>
    <row r="6013" spans="1:4" ht="27">
      <c r="A6013" s="629">
        <v>84849</v>
      </c>
      <c r="B6013" s="630" t="s">
        <v>7931</v>
      </c>
      <c r="C6013" s="631" t="s">
        <v>70</v>
      </c>
      <c r="D6013" s="629">
        <v>75.61</v>
      </c>
    </row>
    <row r="6014" spans="1:4" ht="13.5">
      <c r="A6014" s="629">
        <v>84854</v>
      </c>
      <c r="B6014" s="630" t="s">
        <v>4944</v>
      </c>
      <c r="C6014" s="631" t="s">
        <v>22</v>
      </c>
      <c r="D6014" s="629">
        <v>28.81</v>
      </c>
    </row>
    <row r="6015" spans="1:4" ht="27">
      <c r="A6015" s="629">
        <v>84862</v>
      </c>
      <c r="B6015" s="630" t="s">
        <v>4945</v>
      </c>
      <c r="C6015" s="631" t="s">
        <v>22</v>
      </c>
      <c r="D6015" s="629">
        <v>186.33</v>
      </c>
    </row>
    <row r="6016" spans="1:4" ht="27">
      <c r="A6016" s="629">
        <v>84863</v>
      </c>
      <c r="B6016" s="630" t="s">
        <v>4946</v>
      </c>
      <c r="C6016" s="631" t="s">
        <v>22</v>
      </c>
      <c r="D6016" s="629">
        <v>92.8</v>
      </c>
    </row>
    <row r="6017" spans="1:4" ht="54">
      <c r="A6017" s="629">
        <v>84874</v>
      </c>
      <c r="B6017" s="630" t="s">
        <v>7932</v>
      </c>
      <c r="C6017" s="631" t="s">
        <v>70</v>
      </c>
      <c r="D6017" s="629">
        <v>150.24</v>
      </c>
    </row>
    <row r="6018" spans="1:4" ht="27">
      <c r="A6018" s="629">
        <v>84876</v>
      </c>
      <c r="B6018" s="630" t="s">
        <v>4947</v>
      </c>
      <c r="C6018" s="631" t="s">
        <v>125</v>
      </c>
      <c r="D6018" s="629">
        <v>528.79</v>
      </c>
    </row>
    <row r="6019" spans="1:4" ht="67.5">
      <c r="A6019" s="629">
        <v>84885</v>
      </c>
      <c r="B6019" s="630" t="s">
        <v>7933</v>
      </c>
      <c r="C6019" s="631" t="s">
        <v>70</v>
      </c>
      <c r="D6019" s="629">
        <v>567.66</v>
      </c>
    </row>
    <row r="6020" spans="1:4" ht="27">
      <c r="A6020" s="629">
        <v>84886</v>
      </c>
      <c r="B6020" s="630" t="s">
        <v>4948</v>
      </c>
      <c r="C6020" s="631" t="s">
        <v>70</v>
      </c>
      <c r="D6020" s="632">
        <v>1062.8800000000001</v>
      </c>
    </row>
    <row r="6021" spans="1:4" ht="27">
      <c r="A6021" s="629">
        <v>84889</v>
      </c>
      <c r="B6021" s="630" t="s">
        <v>4949</v>
      </c>
      <c r="C6021" s="631" t="s">
        <v>70</v>
      </c>
      <c r="D6021" s="629">
        <v>16.91</v>
      </c>
    </row>
    <row r="6022" spans="1:4" ht="27">
      <c r="A6022" s="629">
        <v>84891</v>
      </c>
      <c r="B6022" s="630" t="s">
        <v>4950</v>
      </c>
      <c r="C6022" s="631" t="s">
        <v>70</v>
      </c>
      <c r="D6022" s="629">
        <v>166.91</v>
      </c>
    </row>
    <row r="6023" spans="1:4" ht="27">
      <c r="A6023" s="629">
        <v>84950</v>
      </c>
      <c r="B6023" s="630" t="s">
        <v>4951</v>
      </c>
      <c r="C6023" s="631" t="s">
        <v>70</v>
      </c>
      <c r="D6023" s="629">
        <v>45.23</v>
      </c>
    </row>
    <row r="6024" spans="1:4" ht="27">
      <c r="A6024" s="629">
        <v>84952</v>
      </c>
      <c r="B6024" s="630" t="s">
        <v>4952</v>
      </c>
      <c r="C6024" s="631" t="s">
        <v>70</v>
      </c>
      <c r="D6024" s="629">
        <v>33.659999999999997</v>
      </c>
    </row>
    <row r="6025" spans="1:4" ht="27">
      <c r="A6025" s="629">
        <v>84957</v>
      </c>
      <c r="B6025" s="630" t="s">
        <v>4953</v>
      </c>
      <c r="C6025" s="631" t="s">
        <v>125</v>
      </c>
      <c r="D6025" s="629">
        <v>158.05000000000001</v>
      </c>
    </row>
    <row r="6026" spans="1:4" ht="27">
      <c r="A6026" s="629">
        <v>84959</v>
      </c>
      <c r="B6026" s="630" t="s">
        <v>4954</v>
      </c>
      <c r="C6026" s="631" t="s">
        <v>125</v>
      </c>
      <c r="D6026" s="629">
        <v>185.05</v>
      </c>
    </row>
    <row r="6027" spans="1:4" ht="13.5">
      <c r="A6027" s="629">
        <v>85001</v>
      </c>
      <c r="B6027" s="630" t="s">
        <v>4955</v>
      </c>
      <c r="C6027" s="631" t="s">
        <v>125</v>
      </c>
      <c r="D6027" s="629">
        <v>176.05</v>
      </c>
    </row>
    <row r="6028" spans="1:4" ht="13.5">
      <c r="A6028" s="629">
        <v>85002</v>
      </c>
      <c r="B6028" s="630" t="s">
        <v>4956</v>
      </c>
      <c r="C6028" s="631" t="s">
        <v>125</v>
      </c>
      <c r="D6028" s="629">
        <v>248.06</v>
      </c>
    </row>
    <row r="6029" spans="1:4" ht="13.5">
      <c r="A6029" s="629">
        <v>85004</v>
      </c>
      <c r="B6029" s="630" t="s">
        <v>4957</v>
      </c>
      <c r="C6029" s="631" t="s">
        <v>125</v>
      </c>
      <c r="D6029" s="629">
        <v>122.05</v>
      </c>
    </row>
    <row r="6030" spans="1:4" ht="27">
      <c r="A6030" s="629">
        <v>85005</v>
      </c>
      <c r="B6030" s="630" t="s">
        <v>4958</v>
      </c>
      <c r="C6030" s="631" t="s">
        <v>125</v>
      </c>
      <c r="D6030" s="629">
        <v>356.83</v>
      </c>
    </row>
    <row r="6031" spans="1:4" ht="13.5">
      <c r="A6031" s="629">
        <v>85010</v>
      </c>
      <c r="B6031" s="630" t="s">
        <v>4959</v>
      </c>
      <c r="C6031" s="631" t="s">
        <v>125</v>
      </c>
      <c r="D6031" s="629">
        <v>751.35</v>
      </c>
    </row>
    <row r="6032" spans="1:4" ht="27">
      <c r="A6032" s="629">
        <v>85014</v>
      </c>
      <c r="B6032" s="630" t="s">
        <v>4960</v>
      </c>
      <c r="C6032" s="631" t="s">
        <v>125</v>
      </c>
      <c r="D6032" s="629">
        <v>852.43</v>
      </c>
    </row>
    <row r="6033" spans="1:4" ht="13.5">
      <c r="A6033" s="629">
        <v>85015</v>
      </c>
      <c r="B6033" s="630" t="s">
        <v>4961</v>
      </c>
      <c r="C6033" s="631" t="s">
        <v>22</v>
      </c>
      <c r="D6033" s="629">
        <v>17.95</v>
      </c>
    </row>
    <row r="6034" spans="1:4" ht="27">
      <c r="A6034" s="629">
        <v>85016</v>
      </c>
      <c r="B6034" s="630" t="s">
        <v>4962</v>
      </c>
      <c r="C6034" s="631" t="s">
        <v>22</v>
      </c>
      <c r="D6034" s="629">
        <v>22.43</v>
      </c>
    </row>
    <row r="6035" spans="1:4" ht="27">
      <c r="A6035" s="629">
        <v>85096</v>
      </c>
      <c r="B6035" s="630" t="s">
        <v>4963</v>
      </c>
      <c r="C6035" s="631" t="s">
        <v>125</v>
      </c>
      <c r="D6035" s="629">
        <v>448.23</v>
      </c>
    </row>
    <row r="6036" spans="1:4" ht="40.5">
      <c r="A6036" s="629">
        <v>85117</v>
      </c>
      <c r="B6036" s="630" t="s">
        <v>4964</v>
      </c>
      <c r="C6036" s="631" t="s">
        <v>70</v>
      </c>
      <c r="D6036" s="629">
        <v>40.47</v>
      </c>
    </row>
    <row r="6037" spans="1:4" ht="27">
      <c r="A6037" s="629">
        <v>85120</v>
      </c>
      <c r="B6037" s="630" t="s">
        <v>7934</v>
      </c>
      <c r="C6037" s="631" t="s">
        <v>70</v>
      </c>
      <c r="D6037" s="629">
        <v>104.51</v>
      </c>
    </row>
    <row r="6038" spans="1:4" ht="40.5">
      <c r="A6038" s="629">
        <v>85171</v>
      </c>
      <c r="B6038" s="630" t="s">
        <v>7935</v>
      </c>
      <c r="C6038" s="631" t="s">
        <v>22</v>
      </c>
      <c r="D6038" s="629">
        <v>3.59</v>
      </c>
    </row>
    <row r="6039" spans="1:4" ht="54">
      <c r="A6039" s="629">
        <v>85172</v>
      </c>
      <c r="B6039" s="630" t="s">
        <v>7936</v>
      </c>
      <c r="C6039" s="631" t="s">
        <v>22</v>
      </c>
      <c r="D6039" s="629">
        <v>96.75</v>
      </c>
    </row>
    <row r="6040" spans="1:4" ht="27">
      <c r="A6040" s="629">
        <v>85178</v>
      </c>
      <c r="B6040" s="630" t="s">
        <v>4965</v>
      </c>
      <c r="C6040" s="631" t="s">
        <v>70</v>
      </c>
      <c r="D6040" s="629">
        <v>84.54</v>
      </c>
    </row>
    <row r="6041" spans="1:4" ht="13.5">
      <c r="A6041" s="629">
        <v>85179</v>
      </c>
      <c r="B6041" s="630" t="s">
        <v>4966</v>
      </c>
      <c r="C6041" s="631" t="s">
        <v>125</v>
      </c>
      <c r="D6041" s="629">
        <v>11.94</v>
      </c>
    </row>
    <row r="6042" spans="1:4" ht="13.5">
      <c r="A6042" s="629">
        <v>85180</v>
      </c>
      <c r="B6042" s="630" t="s">
        <v>4967</v>
      </c>
      <c r="C6042" s="631" t="s">
        <v>125</v>
      </c>
      <c r="D6042" s="629">
        <v>11.94</v>
      </c>
    </row>
    <row r="6043" spans="1:4" ht="40.5">
      <c r="A6043" s="629">
        <v>85182</v>
      </c>
      <c r="B6043" s="630" t="s">
        <v>7937</v>
      </c>
      <c r="C6043" s="631" t="s">
        <v>125</v>
      </c>
      <c r="D6043" s="629">
        <v>2.2400000000000002</v>
      </c>
    </row>
    <row r="6044" spans="1:4" ht="27">
      <c r="A6044" s="629">
        <v>85183</v>
      </c>
      <c r="B6044" s="630" t="s">
        <v>4968</v>
      </c>
      <c r="C6044" s="631" t="s">
        <v>125</v>
      </c>
      <c r="D6044" s="629">
        <v>2.1</v>
      </c>
    </row>
    <row r="6045" spans="1:4" ht="13.5">
      <c r="A6045" s="629">
        <v>85184</v>
      </c>
      <c r="B6045" s="630" t="s">
        <v>4969</v>
      </c>
      <c r="C6045" s="631" t="s">
        <v>125</v>
      </c>
      <c r="D6045" s="629">
        <v>3.51</v>
      </c>
    </row>
    <row r="6046" spans="1:4" ht="27">
      <c r="A6046" s="629">
        <v>85185</v>
      </c>
      <c r="B6046" s="630" t="s">
        <v>4970</v>
      </c>
      <c r="C6046" s="631" t="s">
        <v>125</v>
      </c>
      <c r="D6046" s="629">
        <v>3.52</v>
      </c>
    </row>
    <row r="6047" spans="1:4" ht="40.5">
      <c r="A6047" s="629">
        <v>85186</v>
      </c>
      <c r="B6047" s="630" t="s">
        <v>7938</v>
      </c>
      <c r="C6047" s="631" t="s">
        <v>70</v>
      </c>
      <c r="D6047" s="629">
        <v>74.27</v>
      </c>
    </row>
    <row r="6048" spans="1:4" ht="40.5">
      <c r="A6048" s="629">
        <v>85188</v>
      </c>
      <c r="B6048" s="630" t="s">
        <v>7939</v>
      </c>
      <c r="C6048" s="631" t="s">
        <v>70</v>
      </c>
      <c r="D6048" s="629">
        <v>557.99</v>
      </c>
    </row>
    <row r="6049" spans="1:4" ht="40.5">
      <c r="A6049" s="629">
        <v>85189</v>
      </c>
      <c r="B6049" s="630" t="s">
        <v>7940</v>
      </c>
      <c r="C6049" s="631" t="s">
        <v>70</v>
      </c>
      <c r="D6049" s="632">
        <v>1102.55</v>
      </c>
    </row>
    <row r="6050" spans="1:4" ht="13.5">
      <c r="A6050" s="629">
        <v>85195</v>
      </c>
      <c r="B6050" s="630" t="s">
        <v>4971</v>
      </c>
      <c r="C6050" s="631" t="s">
        <v>70</v>
      </c>
      <c r="D6050" s="629">
        <v>64.84</v>
      </c>
    </row>
    <row r="6051" spans="1:4" ht="27">
      <c r="A6051" s="629">
        <v>85233</v>
      </c>
      <c r="B6051" s="630" t="s">
        <v>4972</v>
      </c>
      <c r="C6051" s="631" t="s">
        <v>57</v>
      </c>
      <c r="D6051" s="632">
        <v>1922.25</v>
      </c>
    </row>
    <row r="6052" spans="1:4" ht="40.5">
      <c r="A6052" s="629">
        <v>85323</v>
      </c>
      <c r="B6052" s="630" t="s">
        <v>7941</v>
      </c>
      <c r="C6052" s="631" t="s">
        <v>22</v>
      </c>
      <c r="D6052" s="629">
        <v>1.43</v>
      </c>
    </row>
    <row r="6053" spans="1:4" ht="13.5">
      <c r="A6053" s="629">
        <v>85331</v>
      </c>
      <c r="B6053" s="630" t="s">
        <v>4973</v>
      </c>
      <c r="C6053" s="631" t="s">
        <v>125</v>
      </c>
      <c r="D6053" s="629">
        <v>1.08</v>
      </c>
    </row>
    <row r="6054" spans="1:4" ht="27">
      <c r="A6054" s="629">
        <v>85332</v>
      </c>
      <c r="B6054" s="630" t="s">
        <v>4974</v>
      </c>
      <c r="C6054" s="631" t="s">
        <v>70</v>
      </c>
      <c r="D6054" s="629">
        <v>4.49</v>
      </c>
    </row>
    <row r="6055" spans="1:4" ht="13.5">
      <c r="A6055" s="629">
        <v>85333</v>
      </c>
      <c r="B6055" s="630" t="s">
        <v>4975</v>
      </c>
      <c r="C6055" s="631" t="s">
        <v>70</v>
      </c>
      <c r="D6055" s="629">
        <v>15.9</v>
      </c>
    </row>
    <row r="6056" spans="1:4" ht="13.5">
      <c r="A6056" s="629">
        <v>85334</v>
      </c>
      <c r="B6056" s="630" t="s">
        <v>4976</v>
      </c>
      <c r="C6056" s="631" t="s">
        <v>125</v>
      </c>
      <c r="D6056" s="629">
        <v>14.05</v>
      </c>
    </row>
    <row r="6057" spans="1:4" ht="27">
      <c r="A6057" s="629">
        <v>85335</v>
      </c>
      <c r="B6057" s="630" t="s">
        <v>4977</v>
      </c>
      <c r="C6057" s="631" t="s">
        <v>22</v>
      </c>
      <c r="D6057" s="629">
        <v>6.59</v>
      </c>
    </row>
    <row r="6058" spans="1:4" ht="40.5">
      <c r="A6058" s="629">
        <v>85336</v>
      </c>
      <c r="B6058" s="630" t="s">
        <v>7942</v>
      </c>
      <c r="C6058" s="631" t="s">
        <v>22</v>
      </c>
      <c r="D6058" s="629">
        <v>4.4400000000000004</v>
      </c>
    </row>
    <row r="6059" spans="1:4" ht="27">
      <c r="A6059" s="629">
        <v>85362</v>
      </c>
      <c r="B6059" s="630" t="s">
        <v>4978</v>
      </c>
      <c r="C6059" s="631" t="s">
        <v>125</v>
      </c>
      <c r="D6059" s="629">
        <v>11.24</v>
      </c>
    </row>
    <row r="6060" spans="1:4" ht="27">
      <c r="A6060" s="629">
        <v>85364</v>
      </c>
      <c r="B6060" s="630" t="s">
        <v>4979</v>
      </c>
      <c r="C6060" s="631" t="s">
        <v>57</v>
      </c>
      <c r="D6060" s="629">
        <v>205.19</v>
      </c>
    </row>
    <row r="6061" spans="1:4" ht="27">
      <c r="A6061" s="629">
        <v>85366</v>
      </c>
      <c r="B6061" s="630" t="s">
        <v>4980</v>
      </c>
      <c r="C6061" s="631" t="s">
        <v>125</v>
      </c>
      <c r="D6061" s="629">
        <v>18.260000000000002</v>
      </c>
    </row>
    <row r="6062" spans="1:4" ht="27">
      <c r="A6062" s="629">
        <v>85369</v>
      </c>
      <c r="B6062" s="630" t="s">
        <v>4981</v>
      </c>
      <c r="C6062" s="631" t="s">
        <v>125</v>
      </c>
      <c r="D6062" s="629">
        <v>31.54</v>
      </c>
    </row>
    <row r="6063" spans="1:4" ht="40.5">
      <c r="A6063" s="629">
        <v>85370</v>
      </c>
      <c r="B6063" s="630" t="s">
        <v>4982</v>
      </c>
      <c r="C6063" s="631" t="s">
        <v>57</v>
      </c>
      <c r="D6063" s="629">
        <v>215.66</v>
      </c>
    </row>
    <row r="6064" spans="1:4" ht="13.5">
      <c r="A6064" s="629">
        <v>85371</v>
      </c>
      <c r="B6064" s="630" t="s">
        <v>4983</v>
      </c>
      <c r="C6064" s="631" t="s">
        <v>125</v>
      </c>
      <c r="D6064" s="629">
        <v>2.58</v>
      </c>
    </row>
    <row r="6065" spans="1:4" ht="13.5">
      <c r="A6065" s="629">
        <v>85372</v>
      </c>
      <c r="B6065" s="630" t="s">
        <v>4984</v>
      </c>
      <c r="C6065" s="631" t="s">
        <v>125</v>
      </c>
      <c r="D6065" s="629">
        <v>2.1</v>
      </c>
    </row>
    <row r="6066" spans="1:4" ht="27">
      <c r="A6066" s="629">
        <v>85374</v>
      </c>
      <c r="B6066" s="630" t="s">
        <v>4985</v>
      </c>
      <c r="C6066" s="631" t="s">
        <v>70</v>
      </c>
      <c r="D6066" s="629">
        <v>9.36</v>
      </c>
    </row>
    <row r="6067" spans="1:4" ht="13.5">
      <c r="A6067" s="629">
        <v>85375</v>
      </c>
      <c r="B6067" s="630" t="s">
        <v>4986</v>
      </c>
      <c r="C6067" s="631" t="s">
        <v>125</v>
      </c>
      <c r="D6067" s="629">
        <v>11.04</v>
      </c>
    </row>
    <row r="6068" spans="1:4" ht="13.5">
      <c r="A6068" s="629">
        <v>85376</v>
      </c>
      <c r="B6068" s="630" t="s">
        <v>4987</v>
      </c>
      <c r="C6068" s="631" t="s">
        <v>125</v>
      </c>
      <c r="D6068" s="629">
        <v>4.7300000000000004</v>
      </c>
    </row>
    <row r="6069" spans="1:4" ht="27">
      <c r="A6069" s="629">
        <v>85383</v>
      </c>
      <c r="B6069" s="630" t="s">
        <v>4988</v>
      </c>
      <c r="C6069" s="631" t="s">
        <v>22</v>
      </c>
      <c r="D6069" s="629">
        <v>2.81</v>
      </c>
    </row>
    <row r="6070" spans="1:4" ht="27">
      <c r="A6070" s="629">
        <v>85389</v>
      </c>
      <c r="B6070" s="630" t="s">
        <v>4989</v>
      </c>
      <c r="C6070" s="631" t="s">
        <v>22</v>
      </c>
      <c r="D6070" s="629">
        <v>68.38</v>
      </c>
    </row>
    <row r="6071" spans="1:4" ht="27">
      <c r="A6071" s="629">
        <v>85390</v>
      </c>
      <c r="B6071" s="630" t="s">
        <v>4990</v>
      </c>
      <c r="C6071" s="631" t="s">
        <v>22</v>
      </c>
      <c r="D6071" s="629">
        <v>34.03</v>
      </c>
    </row>
    <row r="6072" spans="1:4" ht="27">
      <c r="A6072" s="629">
        <v>85392</v>
      </c>
      <c r="B6072" s="630" t="s">
        <v>4991</v>
      </c>
      <c r="C6072" s="631" t="s">
        <v>22</v>
      </c>
      <c r="D6072" s="629">
        <v>167</v>
      </c>
    </row>
    <row r="6073" spans="1:4" ht="27">
      <c r="A6073" s="629">
        <v>85406</v>
      </c>
      <c r="B6073" s="630" t="s">
        <v>4992</v>
      </c>
      <c r="C6073" s="631" t="s">
        <v>125</v>
      </c>
      <c r="D6073" s="629">
        <v>39.450000000000003</v>
      </c>
    </row>
    <row r="6074" spans="1:4" ht="13.5">
      <c r="A6074" s="629">
        <v>85407</v>
      </c>
      <c r="B6074" s="630" t="s">
        <v>81</v>
      </c>
      <c r="C6074" s="631" t="s">
        <v>22</v>
      </c>
      <c r="D6074" s="629">
        <v>8.35</v>
      </c>
    </row>
    <row r="6075" spans="1:4" ht="27">
      <c r="A6075" s="629">
        <v>85408</v>
      </c>
      <c r="B6075" s="630" t="s">
        <v>4993</v>
      </c>
      <c r="C6075" s="631" t="s">
        <v>125</v>
      </c>
      <c r="D6075" s="629">
        <v>28.41</v>
      </c>
    </row>
    <row r="6076" spans="1:4" ht="27">
      <c r="A6076" s="629">
        <v>85409</v>
      </c>
      <c r="B6076" s="630" t="s">
        <v>4994</v>
      </c>
      <c r="C6076" s="631" t="s">
        <v>125</v>
      </c>
      <c r="D6076" s="629">
        <v>5.77</v>
      </c>
    </row>
    <row r="6077" spans="1:4" ht="13.5">
      <c r="A6077" s="629">
        <v>85411</v>
      </c>
      <c r="B6077" s="630" t="s">
        <v>4995</v>
      </c>
      <c r="C6077" s="631" t="s">
        <v>22</v>
      </c>
      <c r="D6077" s="629">
        <v>2.95</v>
      </c>
    </row>
    <row r="6078" spans="1:4" ht="27">
      <c r="A6078" s="629">
        <v>85415</v>
      </c>
      <c r="B6078" s="630" t="s">
        <v>4996</v>
      </c>
      <c r="C6078" s="631" t="s">
        <v>70</v>
      </c>
      <c r="D6078" s="629">
        <v>8.0500000000000007</v>
      </c>
    </row>
    <row r="6079" spans="1:4" ht="27">
      <c r="A6079" s="629">
        <v>85416</v>
      </c>
      <c r="B6079" s="630" t="s">
        <v>4997</v>
      </c>
      <c r="C6079" s="631" t="s">
        <v>70</v>
      </c>
      <c r="D6079" s="629">
        <v>11.38</v>
      </c>
    </row>
    <row r="6080" spans="1:4" ht="27">
      <c r="A6080" s="629">
        <v>85417</v>
      </c>
      <c r="B6080" s="630" t="s">
        <v>4998</v>
      </c>
      <c r="C6080" s="631" t="s">
        <v>22</v>
      </c>
      <c r="D6080" s="629">
        <v>3.22</v>
      </c>
    </row>
    <row r="6081" spans="1:4" ht="27">
      <c r="A6081" s="629">
        <v>85418</v>
      </c>
      <c r="B6081" s="630" t="s">
        <v>7943</v>
      </c>
      <c r="C6081" s="631" t="s">
        <v>22</v>
      </c>
      <c r="D6081" s="629">
        <v>6.43</v>
      </c>
    </row>
    <row r="6082" spans="1:4" ht="27">
      <c r="A6082" s="629">
        <v>85419</v>
      </c>
      <c r="B6082" s="630" t="s">
        <v>4999</v>
      </c>
      <c r="C6082" s="631" t="s">
        <v>22</v>
      </c>
      <c r="D6082" s="629">
        <v>4.01</v>
      </c>
    </row>
    <row r="6083" spans="1:4" ht="27">
      <c r="A6083" s="629">
        <v>85420</v>
      </c>
      <c r="B6083" s="630" t="s">
        <v>5000</v>
      </c>
      <c r="C6083" s="631" t="s">
        <v>22</v>
      </c>
      <c r="D6083" s="629">
        <v>9.65</v>
      </c>
    </row>
    <row r="6084" spans="1:4" ht="13.5">
      <c r="A6084" s="629">
        <v>85421</v>
      </c>
      <c r="B6084" s="630" t="s">
        <v>5001</v>
      </c>
      <c r="C6084" s="631" t="s">
        <v>125</v>
      </c>
      <c r="D6084" s="629">
        <v>10.56</v>
      </c>
    </row>
    <row r="6085" spans="1:4" ht="27">
      <c r="A6085" s="629">
        <v>85422</v>
      </c>
      <c r="B6085" s="630" t="s">
        <v>5002</v>
      </c>
      <c r="C6085" s="631" t="s">
        <v>125</v>
      </c>
      <c r="D6085" s="629">
        <v>5.62</v>
      </c>
    </row>
    <row r="6086" spans="1:4" ht="27">
      <c r="A6086" s="629">
        <v>85423</v>
      </c>
      <c r="B6086" s="630" t="s">
        <v>5003</v>
      </c>
      <c r="C6086" s="631" t="s">
        <v>125</v>
      </c>
      <c r="D6086" s="629">
        <v>6.45</v>
      </c>
    </row>
    <row r="6087" spans="1:4" ht="40.5">
      <c r="A6087" s="629">
        <v>85424</v>
      </c>
      <c r="B6087" s="630" t="s">
        <v>7944</v>
      </c>
      <c r="C6087" s="631" t="s">
        <v>125</v>
      </c>
      <c r="D6087" s="629">
        <v>18</v>
      </c>
    </row>
    <row r="6088" spans="1:4" ht="40.5">
      <c r="A6088" s="629">
        <v>85662</v>
      </c>
      <c r="B6088" s="630" t="s">
        <v>5004</v>
      </c>
      <c r="C6088" s="631" t="s">
        <v>125</v>
      </c>
      <c r="D6088" s="629">
        <v>12.85</v>
      </c>
    </row>
    <row r="6089" spans="1:4" ht="40.5">
      <c r="A6089" s="629">
        <v>86872</v>
      </c>
      <c r="B6089" s="630" t="s">
        <v>5005</v>
      </c>
      <c r="C6089" s="631" t="s">
        <v>70</v>
      </c>
      <c r="D6089" s="629">
        <v>605.41999999999996</v>
      </c>
    </row>
    <row r="6090" spans="1:4" ht="40.5">
      <c r="A6090" s="629">
        <v>86874</v>
      </c>
      <c r="B6090" s="630" t="s">
        <v>7945</v>
      </c>
      <c r="C6090" s="631" t="s">
        <v>70</v>
      </c>
      <c r="D6090" s="629">
        <v>370.83</v>
      </c>
    </row>
    <row r="6091" spans="1:4" ht="40.5">
      <c r="A6091" s="629">
        <v>86875</v>
      </c>
      <c r="B6091" s="630" t="s">
        <v>7946</v>
      </c>
      <c r="C6091" s="631" t="s">
        <v>70</v>
      </c>
      <c r="D6091" s="629">
        <v>255.56</v>
      </c>
    </row>
    <row r="6092" spans="1:4" ht="40.5">
      <c r="A6092" s="629">
        <v>86876</v>
      </c>
      <c r="B6092" s="630" t="s">
        <v>7947</v>
      </c>
      <c r="C6092" s="631" t="s">
        <v>70</v>
      </c>
      <c r="D6092" s="629">
        <v>146.61000000000001</v>
      </c>
    </row>
    <row r="6093" spans="1:4" ht="54">
      <c r="A6093" s="629">
        <v>86877</v>
      </c>
      <c r="B6093" s="630" t="s">
        <v>5006</v>
      </c>
      <c r="C6093" s="631" t="s">
        <v>70</v>
      </c>
      <c r="D6093" s="629">
        <v>26.9</v>
      </c>
    </row>
    <row r="6094" spans="1:4" ht="40.5">
      <c r="A6094" s="629">
        <v>86878</v>
      </c>
      <c r="B6094" s="630" t="s">
        <v>7948</v>
      </c>
      <c r="C6094" s="631" t="s">
        <v>70</v>
      </c>
      <c r="D6094" s="629">
        <v>46.18</v>
      </c>
    </row>
    <row r="6095" spans="1:4" ht="40.5">
      <c r="A6095" s="629">
        <v>86879</v>
      </c>
      <c r="B6095" s="630" t="s">
        <v>7949</v>
      </c>
      <c r="C6095" s="631" t="s">
        <v>70</v>
      </c>
      <c r="D6095" s="629">
        <v>5.34</v>
      </c>
    </row>
    <row r="6096" spans="1:4" ht="54">
      <c r="A6096" s="629">
        <v>86880</v>
      </c>
      <c r="B6096" s="630" t="s">
        <v>7950</v>
      </c>
      <c r="C6096" s="631" t="s">
        <v>70</v>
      </c>
      <c r="D6096" s="629">
        <v>15.31</v>
      </c>
    </row>
    <row r="6097" spans="1:4" ht="40.5">
      <c r="A6097" s="629">
        <v>86881</v>
      </c>
      <c r="B6097" s="630" t="s">
        <v>7951</v>
      </c>
      <c r="C6097" s="631" t="s">
        <v>70</v>
      </c>
      <c r="D6097" s="629">
        <v>130.22999999999999</v>
      </c>
    </row>
    <row r="6098" spans="1:4" ht="40.5">
      <c r="A6098" s="629">
        <v>86882</v>
      </c>
      <c r="B6098" s="630" t="s">
        <v>7952</v>
      </c>
      <c r="C6098" s="631" t="s">
        <v>70</v>
      </c>
      <c r="D6098" s="629">
        <v>15.8</v>
      </c>
    </row>
    <row r="6099" spans="1:4" ht="27">
      <c r="A6099" s="629">
        <v>86883</v>
      </c>
      <c r="B6099" s="630" t="s">
        <v>7953</v>
      </c>
      <c r="C6099" s="631" t="s">
        <v>70</v>
      </c>
      <c r="D6099" s="629">
        <v>9.01</v>
      </c>
    </row>
    <row r="6100" spans="1:4" ht="40.5">
      <c r="A6100" s="629">
        <v>86884</v>
      </c>
      <c r="B6100" s="630" t="s">
        <v>7954</v>
      </c>
      <c r="C6100" s="631" t="s">
        <v>70</v>
      </c>
      <c r="D6100" s="629">
        <v>6.57</v>
      </c>
    </row>
    <row r="6101" spans="1:4" ht="40.5">
      <c r="A6101" s="629">
        <v>86885</v>
      </c>
      <c r="B6101" s="630" t="s">
        <v>7955</v>
      </c>
      <c r="C6101" s="631" t="s">
        <v>70</v>
      </c>
      <c r="D6101" s="629">
        <v>8.6999999999999993</v>
      </c>
    </row>
    <row r="6102" spans="1:4" ht="27">
      <c r="A6102" s="629">
        <v>86886</v>
      </c>
      <c r="B6102" s="630" t="s">
        <v>7956</v>
      </c>
      <c r="C6102" s="631" t="s">
        <v>70</v>
      </c>
      <c r="D6102" s="629">
        <v>31.84</v>
      </c>
    </row>
    <row r="6103" spans="1:4" ht="27">
      <c r="A6103" s="629">
        <v>86887</v>
      </c>
      <c r="B6103" s="630" t="s">
        <v>7957</v>
      </c>
      <c r="C6103" s="631" t="s">
        <v>70</v>
      </c>
      <c r="D6103" s="629">
        <v>34.53</v>
      </c>
    </row>
    <row r="6104" spans="1:4" ht="40.5">
      <c r="A6104" s="629">
        <v>86888</v>
      </c>
      <c r="B6104" s="630" t="s">
        <v>5007</v>
      </c>
      <c r="C6104" s="631" t="s">
        <v>70</v>
      </c>
      <c r="D6104" s="629">
        <v>362.43</v>
      </c>
    </row>
    <row r="6105" spans="1:4" ht="40.5">
      <c r="A6105" s="629">
        <v>86889</v>
      </c>
      <c r="B6105" s="630" t="s">
        <v>7958</v>
      </c>
      <c r="C6105" s="631" t="s">
        <v>70</v>
      </c>
      <c r="D6105" s="629">
        <v>536.32000000000005</v>
      </c>
    </row>
    <row r="6106" spans="1:4" ht="40.5">
      <c r="A6106" s="629">
        <v>86893</v>
      </c>
      <c r="B6106" s="630" t="s">
        <v>7959</v>
      </c>
      <c r="C6106" s="631" t="s">
        <v>70</v>
      </c>
      <c r="D6106" s="629">
        <v>368.83</v>
      </c>
    </row>
    <row r="6107" spans="1:4" ht="40.5">
      <c r="A6107" s="629">
        <v>86894</v>
      </c>
      <c r="B6107" s="630" t="s">
        <v>7960</v>
      </c>
      <c r="C6107" s="631" t="s">
        <v>70</v>
      </c>
      <c r="D6107" s="629">
        <v>210.31</v>
      </c>
    </row>
    <row r="6108" spans="1:4" ht="40.5">
      <c r="A6108" s="629">
        <v>86895</v>
      </c>
      <c r="B6108" s="630" t="s">
        <v>7961</v>
      </c>
      <c r="C6108" s="631" t="s">
        <v>70</v>
      </c>
      <c r="D6108" s="629">
        <v>266.51</v>
      </c>
    </row>
    <row r="6109" spans="1:4" ht="40.5">
      <c r="A6109" s="629">
        <v>86899</v>
      </c>
      <c r="B6109" s="630" t="s">
        <v>7962</v>
      </c>
      <c r="C6109" s="631" t="s">
        <v>70</v>
      </c>
      <c r="D6109" s="629">
        <v>203.68</v>
      </c>
    </row>
    <row r="6110" spans="1:4" ht="27">
      <c r="A6110" s="629">
        <v>86900</v>
      </c>
      <c r="B6110" s="630" t="s">
        <v>7963</v>
      </c>
      <c r="C6110" s="631" t="s">
        <v>70</v>
      </c>
      <c r="D6110" s="629">
        <v>126.94</v>
      </c>
    </row>
    <row r="6111" spans="1:4" ht="40.5">
      <c r="A6111" s="629">
        <v>86901</v>
      </c>
      <c r="B6111" s="630" t="s">
        <v>7964</v>
      </c>
      <c r="C6111" s="631" t="s">
        <v>70</v>
      </c>
      <c r="D6111" s="629">
        <v>108.02</v>
      </c>
    </row>
    <row r="6112" spans="1:4" ht="40.5">
      <c r="A6112" s="629">
        <v>86902</v>
      </c>
      <c r="B6112" s="630" t="s">
        <v>7965</v>
      </c>
      <c r="C6112" s="631" t="s">
        <v>70</v>
      </c>
      <c r="D6112" s="629">
        <v>193.37</v>
      </c>
    </row>
    <row r="6113" spans="1:4" ht="40.5">
      <c r="A6113" s="629">
        <v>86903</v>
      </c>
      <c r="B6113" s="630" t="s">
        <v>7966</v>
      </c>
      <c r="C6113" s="631" t="s">
        <v>70</v>
      </c>
      <c r="D6113" s="629">
        <v>260.2</v>
      </c>
    </row>
    <row r="6114" spans="1:4" ht="40.5">
      <c r="A6114" s="629">
        <v>86904</v>
      </c>
      <c r="B6114" s="630" t="s">
        <v>7967</v>
      </c>
      <c r="C6114" s="631" t="s">
        <v>70</v>
      </c>
      <c r="D6114" s="629">
        <v>103.47</v>
      </c>
    </row>
    <row r="6115" spans="1:4" ht="40.5">
      <c r="A6115" s="629">
        <v>86905</v>
      </c>
      <c r="B6115" s="630" t="s">
        <v>7968</v>
      </c>
      <c r="C6115" s="631" t="s">
        <v>70</v>
      </c>
      <c r="D6115" s="629">
        <v>227.99</v>
      </c>
    </row>
    <row r="6116" spans="1:4" ht="40.5">
      <c r="A6116" s="629">
        <v>86906</v>
      </c>
      <c r="B6116" s="630" t="s">
        <v>5008</v>
      </c>
      <c r="C6116" s="631" t="s">
        <v>70</v>
      </c>
      <c r="D6116" s="629">
        <v>53.35</v>
      </c>
    </row>
    <row r="6117" spans="1:4" ht="40.5">
      <c r="A6117" s="629">
        <v>86908</v>
      </c>
      <c r="B6117" s="630" t="s">
        <v>7969</v>
      </c>
      <c r="C6117" s="631" t="s">
        <v>70</v>
      </c>
      <c r="D6117" s="629">
        <v>275.08999999999997</v>
      </c>
    </row>
    <row r="6118" spans="1:4" ht="54">
      <c r="A6118" s="629">
        <v>86909</v>
      </c>
      <c r="B6118" s="630" t="s">
        <v>7970</v>
      </c>
      <c r="C6118" s="631" t="s">
        <v>70</v>
      </c>
      <c r="D6118" s="629">
        <v>106.78</v>
      </c>
    </row>
    <row r="6119" spans="1:4" ht="54">
      <c r="A6119" s="629">
        <v>86910</v>
      </c>
      <c r="B6119" s="630" t="s">
        <v>7971</v>
      </c>
      <c r="C6119" s="631" t="s">
        <v>70</v>
      </c>
      <c r="D6119" s="629">
        <v>102.12</v>
      </c>
    </row>
    <row r="6120" spans="1:4" ht="54">
      <c r="A6120" s="629">
        <v>86911</v>
      </c>
      <c r="B6120" s="630" t="s">
        <v>5009</v>
      </c>
      <c r="C6120" s="631" t="s">
        <v>70</v>
      </c>
      <c r="D6120" s="629">
        <v>45.07</v>
      </c>
    </row>
    <row r="6121" spans="1:4" ht="54">
      <c r="A6121" s="629">
        <v>86912</v>
      </c>
      <c r="B6121" s="630" t="s">
        <v>5010</v>
      </c>
      <c r="C6121" s="631" t="s">
        <v>70</v>
      </c>
      <c r="D6121" s="629">
        <v>45.07</v>
      </c>
    </row>
    <row r="6122" spans="1:4" ht="40.5">
      <c r="A6122" s="629">
        <v>86913</v>
      </c>
      <c r="B6122" s="630" t="s">
        <v>7972</v>
      </c>
      <c r="C6122" s="631" t="s">
        <v>70</v>
      </c>
      <c r="D6122" s="629">
        <v>19.600000000000001</v>
      </c>
    </row>
    <row r="6123" spans="1:4" ht="40.5">
      <c r="A6123" s="629">
        <v>86914</v>
      </c>
      <c r="B6123" s="630" t="s">
        <v>5011</v>
      </c>
      <c r="C6123" s="631" t="s">
        <v>70</v>
      </c>
      <c r="D6123" s="629">
        <v>40.75</v>
      </c>
    </row>
    <row r="6124" spans="1:4" ht="40.5">
      <c r="A6124" s="629">
        <v>86915</v>
      </c>
      <c r="B6124" s="630" t="s">
        <v>5012</v>
      </c>
      <c r="C6124" s="631" t="s">
        <v>70</v>
      </c>
      <c r="D6124" s="629">
        <v>90.14</v>
      </c>
    </row>
    <row r="6125" spans="1:4" ht="27">
      <c r="A6125" s="629">
        <v>86916</v>
      </c>
      <c r="B6125" s="630" t="s">
        <v>7973</v>
      </c>
      <c r="C6125" s="631" t="s">
        <v>70</v>
      </c>
      <c r="D6125" s="629">
        <v>26.88</v>
      </c>
    </row>
    <row r="6126" spans="1:4" ht="67.5">
      <c r="A6126" s="629">
        <v>86919</v>
      </c>
      <c r="B6126" s="630" t="s">
        <v>7974</v>
      </c>
      <c r="C6126" s="631" t="s">
        <v>70</v>
      </c>
      <c r="D6126" s="629">
        <v>682.08</v>
      </c>
    </row>
    <row r="6127" spans="1:4" ht="67.5">
      <c r="A6127" s="629">
        <v>86920</v>
      </c>
      <c r="B6127" s="630" t="s">
        <v>7975</v>
      </c>
      <c r="C6127" s="631" t="s">
        <v>70</v>
      </c>
      <c r="D6127" s="629">
        <v>639.37</v>
      </c>
    </row>
    <row r="6128" spans="1:4" ht="67.5">
      <c r="A6128" s="629">
        <v>86921</v>
      </c>
      <c r="B6128" s="630" t="s">
        <v>7976</v>
      </c>
      <c r="C6128" s="631" t="s">
        <v>70</v>
      </c>
      <c r="D6128" s="629">
        <v>646.65</v>
      </c>
    </row>
    <row r="6129" spans="1:4" ht="67.5">
      <c r="A6129" s="629">
        <v>86922</v>
      </c>
      <c r="B6129" s="630" t="s">
        <v>7977</v>
      </c>
      <c r="C6129" s="631" t="s">
        <v>70</v>
      </c>
      <c r="D6129" s="629">
        <v>568.71</v>
      </c>
    </row>
    <row r="6130" spans="1:4" ht="67.5">
      <c r="A6130" s="629">
        <v>86923</v>
      </c>
      <c r="B6130" s="630" t="s">
        <v>7978</v>
      </c>
      <c r="C6130" s="631" t="s">
        <v>70</v>
      </c>
      <c r="D6130" s="629">
        <v>411.57</v>
      </c>
    </row>
    <row r="6131" spans="1:4" ht="67.5">
      <c r="A6131" s="629">
        <v>86924</v>
      </c>
      <c r="B6131" s="630" t="s">
        <v>7979</v>
      </c>
      <c r="C6131" s="631" t="s">
        <v>70</v>
      </c>
      <c r="D6131" s="629">
        <v>418.85</v>
      </c>
    </row>
    <row r="6132" spans="1:4" ht="81">
      <c r="A6132" s="629">
        <v>86925</v>
      </c>
      <c r="B6132" s="630" t="s">
        <v>7980</v>
      </c>
      <c r="C6132" s="631" t="s">
        <v>70</v>
      </c>
      <c r="D6132" s="629">
        <v>289.51</v>
      </c>
    </row>
    <row r="6133" spans="1:4" ht="67.5">
      <c r="A6133" s="629">
        <v>86926</v>
      </c>
      <c r="B6133" s="630" t="s">
        <v>7981</v>
      </c>
      <c r="C6133" s="631" t="s">
        <v>70</v>
      </c>
      <c r="D6133" s="629">
        <v>296.79000000000002</v>
      </c>
    </row>
    <row r="6134" spans="1:4" ht="81">
      <c r="A6134" s="629">
        <v>86927</v>
      </c>
      <c r="B6134" s="630" t="s">
        <v>7982</v>
      </c>
      <c r="C6134" s="631" t="s">
        <v>70</v>
      </c>
      <c r="D6134" s="629">
        <v>187.35</v>
      </c>
    </row>
    <row r="6135" spans="1:4" ht="67.5">
      <c r="A6135" s="629">
        <v>86928</v>
      </c>
      <c r="B6135" s="630" t="s">
        <v>7983</v>
      </c>
      <c r="C6135" s="631" t="s">
        <v>70</v>
      </c>
      <c r="D6135" s="629">
        <v>194.63</v>
      </c>
    </row>
    <row r="6136" spans="1:4" ht="81">
      <c r="A6136" s="629">
        <v>86929</v>
      </c>
      <c r="B6136" s="630" t="s">
        <v>7984</v>
      </c>
      <c r="C6136" s="631" t="s">
        <v>70</v>
      </c>
      <c r="D6136" s="629">
        <v>180.56</v>
      </c>
    </row>
    <row r="6137" spans="1:4" ht="67.5">
      <c r="A6137" s="629">
        <v>86930</v>
      </c>
      <c r="B6137" s="630" t="s">
        <v>7985</v>
      </c>
      <c r="C6137" s="631" t="s">
        <v>70</v>
      </c>
      <c r="D6137" s="629">
        <v>187.84</v>
      </c>
    </row>
    <row r="6138" spans="1:4" ht="67.5">
      <c r="A6138" s="629">
        <v>86931</v>
      </c>
      <c r="B6138" s="630" t="s">
        <v>7986</v>
      </c>
      <c r="C6138" s="631" t="s">
        <v>70</v>
      </c>
      <c r="D6138" s="629">
        <v>371.13</v>
      </c>
    </row>
    <row r="6139" spans="1:4" ht="67.5">
      <c r="A6139" s="629">
        <v>86932</v>
      </c>
      <c r="B6139" s="630" t="s">
        <v>7987</v>
      </c>
      <c r="C6139" s="631" t="s">
        <v>70</v>
      </c>
      <c r="D6139" s="629">
        <v>396.96</v>
      </c>
    </row>
    <row r="6140" spans="1:4" ht="94.5">
      <c r="A6140" s="629">
        <v>86933</v>
      </c>
      <c r="B6140" s="630" t="s">
        <v>7988</v>
      </c>
      <c r="C6140" s="631" t="s">
        <v>70</v>
      </c>
      <c r="D6140" s="629">
        <v>286.49</v>
      </c>
    </row>
    <row r="6141" spans="1:4" ht="94.5">
      <c r="A6141" s="629">
        <v>86934</v>
      </c>
      <c r="B6141" s="630" t="s">
        <v>7989</v>
      </c>
      <c r="C6141" s="631" t="s">
        <v>70</v>
      </c>
      <c r="D6141" s="629">
        <v>279.7</v>
      </c>
    </row>
    <row r="6142" spans="1:4" ht="67.5">
      <c r="A6142" s="629">
        <v>86935</v>
      </c>
      <c r="B6142" s="630" t="s">
        <v>7990</v>
      </c>
      <c r="C6142" s="631" t="s">
        <v>70</v>
      </c>
      <c r="D6142" s="629">
        <v>182.13</v>
      </c>
    </row>
    <row r="6143" spans="1:4" ht="54">
      <c r="A6143" s="629">
        <v>86936</v>
      </c>
      <c r="B6143" s="630" t="s">
        <v>7991</v>
      </c>
      <c r="C6143" s="631" t="s">
        <v>70</v>
      </c>
      <c r="D6143" s="629">
        <v>303.35000000000002</v>
      </c>
    </row>
    <row r="6144" spans="1:4" ht="67.5">
      <c r="A6144" s="629">
        <v>86937</v>
      </c>
      <c r="B6144" s="630" t="s">
        <v>7992</v>
      </c>
      <c r="C6144" s="631" t="s">
        <v>70</v>
      </c>
      <c r="D6144" s="629">
        <v>143.93</v>
      </c>
    </row>
    <row r="6145" spans="1:4" ht="67.5">
      <c r="A6145" s="629">
        <v>86938</v>
      </c>
      <c r="B6145" s="630" t="s">
        <v>7993</v>
      </c>
      <c r="C6145" s="631" t="s">
        <v>70</v>
      </c>
      <c r="D6145" s="629">
        <v>265.14999999999998</v>
      </c>
    </row>
    <row r="6146" spans="1:4" ht="81">
      <c r="A6146" s="629">
        <v>86939</v>
      </c>
      <c r="B6146" s="630" t="s">
        <v>7994</v>
      </c>
      <c r="C6146" s="631" t="s">
        <v>70</v>
      </c>
      <c r="D6146" s="629">
        <v>267.64</v>
      </c>
    </row>
    <row r="6147" spans="1:4" ht="94.5">
      <c r="A6147" s="629">
        <v>86940</v>
      </c>
      <c r="B6147" s="630" t="s">
        <v>7995</v>
      </c>
      <c r="C6147" s="631" t="s">
        <v>70</v>
      </c>
      <c r="D6147" s="629">
        <v>714.38</v>
      </c>
    </row>
    <row r="6148" spans="1:4" ht="94.5">
      <c r="A6148" s="629">
        <v>86941</v>
      </c>
      <c r="B6148" s="630" t="s">
        <v>7996</v>
      </c>
      <c r="C6148" s="631" t="s">
        <v>70</v>
      </c>
      <c r="D6148" s="629">
        <v>542</v>
      </c>
    </row>
    <row r="6149" spans="1:4" ht="94.5">
      <c r="A6149" s="629">
        <v>86942</v>
      </c>
      <c r="B6149" s="630" t="s">
        <v>7997</v>
      </c>
      <c r="C6149" s="631" t="s">
        <v>70</v>
      </c>
      <c r="D6149" s="629">
        <v>184.53</v>
      </c>
    </row>
    <row r="6150" spans="1:4" ht="94.5">
      <c r="A6150" s="629">
        <v>86943</v>
      </c>
      <c r="B6150" s="630" t="s">
        <v>7998</v>
      </c>
      <c r="C6150" s="631" t="s">
        <v>70</v>
      </c>
      <c r="D6150" s="629">
        <v>177.74</v>
      </c>
    </row>
    <row r="6151" spans="1:4" ht="94.5">
      <c r="A6151" s="629">
        <v>86947</v>
      </c>
      <c r="B6151" s="630" t="s">
        <v>7999</v>
      </c>
      <c r="C6151" s="631" t="s">
        <v>70</v>
      </c>
      <c r="D6151" s="629">
        <v>765.88</v>
      </c>
    </row>
    <row r="6152" spans="1:4" ht="40.5">
      <c r="A6152" s="629">
        <v>86957</v>
      </c>
      <c r="B6152" s="630" t="s">
        <v>5013</v>
      </c>
      <c r="C6152" s="631" t="s">
        <v>70</v>
      </c>
      <c r="D6152" s="629">
        <v>30.79</v>
      </c>
    </row>
    <row r="6153" spans="1:4" ht="40.5">
      <c r="A6153" s="629">
        <v>86958</v>
      </c>
      <c r="B6153" s="630" t="s">
        <v>5014</v>
      </c>
      <c r="C6153" s="631" t="s">
        <v>70</v>
      </c>
      <c r="D6153" s="629">
        <v>26.49</v>
      </c>
    </row>
    <row r="6154" spans="1:4" ht="40.5">
      <c r="A6154" s="629">
        <v>87026</v>
      </c>
      <c r="B6154" s="630" t="s">
        <v>8000</v>
      </c>
      <c r="C6154" s="631" t="s">
        <v>31</v>
      </c>
      <c r="D6154" s="629">
        <v>0.32</v>
      </c>
    </row>
    <row r="6155" spans="1:4" ht="67.5">
      <c r="A6155" s="629">
        <v>87242</v>
      </c>
      <c r="B6155" s="630" t="s">
        <v>5015</v>
      </c>
      <c r="C6155" s="631" t="s">
        <v>125</v>
      </c>
      <c r="D6155" s="629">
        <v>163.85</v>
      </c>
    </row>
    <row r="6156" spans="1:4" ht="67.5">
      <c r="A6156" s="629">
        <v>87243</v>
      </c>
      <c r="B6156" s="630" t="s">
        <v>5016</v>
      </c>
      <c r="C6156" s="631" t="s">
        <v>125</v>
      </c>
      <c r="D6156" s="629">
        <v>150.69999999999999</v>
      </c>
    </row>
    <row r="6157" spans="1:4" ht="67.5">
      <c r="A6157" s="629">
        <v>87244</v>
      </c>
      <c r="B6157" s="630" t="s">
        <v>8001</v>
      </c>
      <c r="C6157" s="631" t="s">
        <v>125</v>
      </c>
      <c r="D6157" s="629">
        <v>158.87</v>
      </c>
    </row>
    <row r="6158" spans="1:4" ht="67.5">
      <c r="A6158" s="629">
        <v>87245</v>
      </c>
      <c r="B6158" s="630" t="s">
        <v>8002</v>
      </c>
      <c r="C6158" s="631" t="s">
        <v>125</v>
      </c>
      <c r="D6158" s="629">
        <v>190.23</v>
      </c>
    </row>
    <row r="6159" spans="1:4" ht="67.5">
      <c r="A6159" s="629">
        <v>87246</v>
      </c>
      <c r="B6159" s="630" t="s">
        <v>8003</v>
      </c>
      <c r="C6159" s="631" t="s">
        <v>125</v>
      </c>
      <c r="D6159" s="629">
        <v>32.94</v>
      </c>
    </row>
    <row r="6160" spans="1:4" ht="67.5">
      <c r="A6160" s="629">
        <v>87247</v>
      </c>
      <c r="B6160" s="630" t="s">
        <v>8004</v>
      </c>
      <c r="C6160" s="631" t="s">
        <v>125</v>
      </c>
      <c r="D6160" s="629">
        <v>28.42</v>
      </c>
    </row>
    <row r="6161" spans="1:4" ht="67.5">
      <c r="A6161" s="629">
        <v>87248</v>
      </c>
      <c r="B6161" s="630" t="s">
        <v>8005</v>
      </c>
      <c r="C6161" s="631" t="s">
        <v>125</v>
      </c>
      <c r="D6161" s="629">
        <v>24.65</v>
      </c>
    </row>
    <row r="6162" spans="1:4" ht="67.5">
      <c r="A6162" s="629">
        <v>87249</v>
      </c>
      <c r="B6162" s="630" t="s">
        <v>8006</v>
      </c>
      <c r="C6162" s="631" t="s">
        <v>125</v>
      </c>
      <c r="D6162" s="629">
        <v>37.33</v>
      </c>
    </row>
    <row r="6163" spans="1:4" ht="67.5">
      <c r="A6163" s="629">
        <v>87250</v>
      </c>
      <c r="B6163" s="630" t="s">
        <v>8007</v>
      </c>
      <c r="C6163" s="631" t="s">
        <v>125</v>
      </c>
      <c r="D6163" s="629">
        <v>30.17</v>
      </c>
    </row>
    <row r="6164" spans="1:4" ht="67.5">
      <c r="A6164" s="629">
        <v>87251</v>
      </c>
      <c r="B6164" s="630" t="s">
        <v>8008</v>
      </c>
      <c r="C6164" s="631" t="s">
        <v>125</v>
      </c>
      <c r="D6164" s="629">
        <v>25.47</v>
      </c>
    </row>
    <row r="6165" spans="1:4" ht="67.5">
      <c r="A6165" s="629">
        <v>87255</v>
      </c>
      <c r="B6165" s="630" t="s">
        <v>8009</v>
      </c>
      <c r="C6165" s="631" t="s">
        <v>125</v>
      </c>
      <c r="D6165" s="629">
        <v>57.8</v>
      </c>
    </row>
    <row r="6166" spans="1:4" ht="67.5">
      <c r="A6166" s="629">
        <v>87256</v>
      </c>
      <c r="B6166" s="630" t="s">
        <v>8010</v>
      </c>
      <c r="C6166" s="631" t="s">
        <v>125</v>
      </c>
      <c r="D6166" s="629">
        <v>49.42</v>
      </c>
    </row>
    <row r="6167" spans="1:4" ht="67.5">
      <c r="A6167" s="629">
        <v>87257</v>
      </c>
      <c r="B6167" s="630" t="s">
        <v>8011</v>
      </c>
      <c r="C6167" s="631" t="s">
        <v>125</v>
      </c>
      <c r="D6167" s="629">
        <v>43.94</v>
      </c>
    </row>
    <row r="6168" spans="1:4" ht="54">
      <c r="A6168" s="629">
        <v>87258</v>
      </c>
      <c r="B6168" s="630" t="s">
        <v>8012</v>
      </c>
      <c r="C6168" s="631" t="s">
        <v>125</v>
      </c>
      <c r="D6168" s="629">
        <v>77.83</v>
      </c>
    </row>
    <row r="6169" spans="1:4" ht="54">
      <c r="A6169" s="629">
        <v>87259</v>
      </c>
      <c r="B6169" s="630" t="s">
        <v>8013</v>
      </c>
      <c r="C6169" s="631" t="s">
        <v>125</v>
      </c>
      <c r="D6169" s="629">
        <v>69.900000000000006</v>
      </c>
    </row>
    <row r="6170" spans="1:4" ht="54">
      <c r="A6170" s="629">
        <v>87260</v>
      </c>
      <c r="B6170" s="630" t="s">
        <v>8014</v>
      </c>
      <c r="C6170" s="631" t="s">
        <v>125</v>
      </c>
      <c r="D6170" s="629">
        <v>65.12</v>
      </c>
    </row>
    <row r="6171" spans="1:4" ht="54">
      <c r="A6171" s="629">
        <v>87261</v>
      </c>
      <c r="B6171" s="630" t="s">
        <v>8015</v>
      </c>
      <c r="C6171" s="631" t="s">
        <v>125</v>
      </c>
      <c r="D6171" s="629">
        <v>88.47</v>
      </c>
    </row>
    <row r="6172" spans="1:4" ht="54">
      <c r="A6172" s="629">
        <v>87262</v>
      </c>
      <c r="B6172" s="630" t="s">
        <v>8016</v>
      </c>
      <c r="C6172" s="631" t="s">
        <v>125</v>
      </c>
      <c r="D6172" s="629">
        <v>79.41</v>
      </c>
    </row>
    <row r="6173" spans="1:4" ht="54">
      <c r="A6173" s="629">
        <v>87263</v>
      </c>
      <c r="B6173" s="630" t="s">
        <v>8017</v>
      </c>
      <c r="C6173" s="631" t="s">
        <v>125</v>
      </c>
      <c r="D6173" s="629">
        <v>73.77</v>
      </c>
    </row>
    <row r="6174" spans="1:4" ht="67.5">
      <c r="A6174" s="629">
        <v>87264</v>
      </c>
      <c r="B6174" s="630" t="s">
        <v>8018</v>
      </c>
      <c r="C6174" s="631" t="s">
        <v>125</v>
      </c>
      <c r="D6174" s="629">
        <v>55.17</v>
      </c>
    </row>
    <row r="6175" spans="1:4" ht="67.5">
      <c r="A6175" s="629">
        <v>87265</v>
      </c>
      <c r="B6175" s="630" t="s">
        <v>8019</v>
      </c>
      <c r="C6175" s="631" t="s">
        <v>125</v>
      </c>
      <c r="D6175" s="629">
        <v>49.89</v>
      </c>
    </row>
    <row r="6176" spans="1:4" ht="67.5">
      <c r="A6176" s="629">
        <v>87266</v>
      </c>
      <c r="B6176" s="630" t="s">
        <v>8020</v>
      </c>
      <c r="C6176" s="631" t="s">
        <v>125</v>
      </c>
      <c r="D6176" s="629">
        <v>57.03</v>
      </c>
    </row>
    <row r="6177" spans="1:4" ht="67.5">
      <c r="A6177" s="629">
        <v>87267</v>
      </c>
      <c r="B6177" s="630" t="s">
        <v>8021</v>
      </c>
      <c r="C6177" s="631" t="s">
        <v>125</v>
      </c>
      <c r="D6177" s="629">
        <v>54.71</v>
      </c>
    </row>
    <row r="6178" spans="1:4" ht="67.5">
      <c r="A6178" s="629">
        <v>87268</v>
      </c>
      <c r="B6178" s="630" t="s">
        <v>8022</v>
      </c>
      <c r="C6178" s="631" t="s">
        <v>125</v>
      </c>
      <c r="D6178" s="629">
        <v>58.49</v>
      </c>
    </row>
    <row r="6179" spans="1:4" ht="67.5">
      <c r="A6179" s="629">
        <v>87269</v>
      </c>
      <c r="B6179" s="630" t="s">
        <v>8023</v>
      </c>
      <c r="C6179" s="631" t="s">
        <v>125</v>
      </c>
      <c r="D6179" s="629">
        <v>52.72</v>
      </c>
    </row>
    <row r="6180" spans="1:4" ht="67.5">
      <c r="A6180" s="629">
        <v>87270</v>
      </c>
      <c r="B6180" s="630" t="s">
        <v>8024</v>
      </c>
      <c r="C6180" s="631" t="s">
        <v>125</v>
      </c>
      <c r="D6180" s="629">
        <v>60.04</v>
      </c>
    </row>
    <row r="6181" spans="1:4" ht="67.5">
      <c r="A6181" s="629">
        <v>87271</v>
      </c>
      <c r="B6181" s="630" t="s">
        <v>8025</v>
      </c>
      <c r="C6181" s="631" t="s">
        <v>125</v>
      </c>
      <c r="D6181" s="629">
        <v>57.24</v>
      </c>
    </row>
    <row r="6182" spans="1:4" ht="67.5">
      <c r="A6182" s="629">
        <v>87272</v>
      </c>
      <c r="B6182" s="630" t="s">
        <v>8026</v>
      </c>
      <c r="C6182" s="631" t="s">
        <v>125</v>
      </c>
      <c r="D6182" s="629">
        <v>61.58</v>
      </c>
    </row>
    <row r="6183" spans="1:4" ht="67.5">
      <c r="A6183" s="629">
        <v>87273</v>
      </c>
      <c r="B6183" s="630" t="s">
        <v>8027</v>
      </c>
      <c r="C6183" s="631" t="s">
        <v>125</v>
      </c>
      <c r="D6183" s="629">
        <v>54.58</v>
      </c>
    </row>
    <row r="6184" spans="1:4" ht="67.5">
      <c r="A6184" s="629">
        <v>87274</v>
      </c>
      <c r="B6184" s="630" t="s">
        <v>8028</v>
      </c>
      <c r="C6184" s="631" t="s">
        <v>125</v>
      </c>
      <c r="D6184" s="629">
        <v>62.67</v>
      </c>
    </row>
    <row r="6185" spans="1:4" ht="67.5">
      <c r="A6185" s="629">
        <v>87275</v>
      </c>
      <c r="B6185" s="630" t="s">
        <v>8029</v>
      </c>
      <c r="C6185" s="631" t="s">
        <v>125</v>
      </c>
      <c r="D6185" s="629">
        <v>60.34</v>
      </c>
    </row>
    <row r="6186" spans="1:4" ht="67.5">
      <c r="A6186" s="629">
        <v>87280</v>
      </c>
      <c r="B6186" s="630" t="s">
        <v>8030</v>
      </c>
      <c r="C6186" s="631" t="s">
        <v>57</v>
      </c>
      <c r="D6186" s="629">
        <v>284.24</v>
      </c>
    </row>
    <row r="6187" spans="1:4" ht="67.5">
      <c r="A6187" s="629">
        <v>87281</v>
      </c>
      <c r="B6187" s="630" t="s">
        <v>8031</v>
      </c>
      <c r="C6187" s="631" t="s">
        <v>57</v>
      </c>
      <c r="D6187" s="629">
        <v>280.56</v>
      </c>
    </row>
    <row r="6188" spans="1:4" ht="67.5">
      <c r="A6188" s="629">
        <v>87283</v>
      </c>
      <c r="B6188" s="630" t="s">
        <v>8032</v>
      </c>
      <c r="C6188" s="631" t="s">
        <v>57</v>
      </c>
      <c r="D6188" s="629">
        <v>306.16000000000003</v>
      </c>
    </row>
    <row r="6189" spans="1:4" ht="67.5">
      <c r="A6189" s="629">
        <v>87284</v>
      </c>
      <c r="B6189" s="630" t="s">
        <v>8033</v>
      </c>
      <c r="C6189" s="631" t="s">
        <v>57</v>
      </c>
      <c r="D6189" s="629">
        <v>288.74</v>
      </c>
    </row>
    <row r="6190" spans="1:4" ht="67.5">
      <c r="A6190" s="629">
        <v>87286</v>
      </c>
      <c r="B6190" s="630" t="s">
        <v>8034</v>
      </c>
      <c r="C6190" s="631" t="s">
        <v>57</v>
      </c>
      <c r="D6190" s="629">
        <v>289.24</v>
      </c>
    </row>
    <row r="6191" spans="1:4" ht="67.5">
      <c r="A6191" s="629">
        <v>87287</v>
      </c>
      <c r="B6191" s="630" t="s">
        <v>8035</v>
      </c>
      <c r="C6191" s="631" t="s">
        <v>57</v>
      </c>
      <c r="D6191" s="629">
        <v>349.82</v>
      </c>
    </row>
    <row r="6192" spans="1:4" ht="67.5">
      <c r="A6192" s="629">
        <v>87289</v>
      </c>
      <c r="B6192" s="630" t="s">
        <v>8036</v>
      </c>
      <c r="C6192" s="631" t="s">
        <v>57</v>
      </c>
      <c r="D6192" s="629">
        <v>338.23</v>
      </c>
    </row>
    <row r="6193" spans="1:4" ht="67.5">
      <c r="A6193" s="629">
        <v>87290</v>
      </c>
      <c r="B6193" s="630" t="s">
        <v>8037</v>
      </c>
      <c r="C6193" s="631" t="s">
        <v>57</v>
      </c>
      <c r="D6193" s="629">
        <v>333.9</v>
      </c>
    </row>
    <row r="6194" spans="1:4" ht="67.5">
      <c r="A6194" s="629">
        <v>87292</v>
      </c>
      <c r="B6194" s="630" t="s">
        <v>8038</v>
      </c>
      <c r="C6194" s="631" t="s">
        <v>57</v>
      </c>
      <c r="D6194" s="629">
        <v>351.38</v>
      </c>
    </row>
    <row r="6195" spans="1:4" ht="67.5">
      <c r="A6195" s="629">
        <v>87294</v>
      </c>
      <c r="B6195" s="630" t="s">
        <v>8039</v>
      </c>
      <c r="C6195" s="631" t="s">
        <v>57</v>
      </c>
      <c r="D6195" s="629">
        <v>334.24</v>
      </c>
    </row>
    <row r="6196" spans="1:4" ht="67.5">
      <c r="A6196" s="629">
        <v>87295</v>
      </c>
      <c r="B6196" s="630" t="s">
        <v>8040</v>
      </c>
      <c r="C6196" s="631" t="s">
        <v>57</v>
      </c>
      <c r="D6196" s="629">
        <v>340.16</v>
      </c>
    </row>
    <row r="6197" spans="1:4" ht="67.5">
      <c r="A6197" s="629">
        <v>87296</v>
      </c>
      <c r="B6197" s="630" t="s">
        <v>8041</v>
      </c>
      <c r="C6197" s="631" t="s">
        <v>57</v>
      </c>
      <c r="D6197" s="629">
        <v>322.58</v>
      </c>
    </row>
    <row r="6198" spans="1:4" ht="54">
      <c r="A6198" s="629">
        <v>87298</v>
      </c>
      <c r="B6198" s="630" t="s">
        <v>8042</v>
      </c>
      <c r="C6198" s="631" t="s">
        <v>57</v>
      </c>
      <c r="D6198" s="629">
        <v>432.56</v>
      </c>
    </row>
    <row r="6199" spans="1:4" ht="54">
      <c r="A6199" s="629">
        <v>87299</v>
      </c>
      <c r="B6199" s="630" t="s">
        <v>8043</v>
      </c>
      <c r="C6199" s="631" t="s">
        <v>57</v>
      </c>
      <c r="D6199" s="629">
        <v>419.65</v>
      </c>
    </row>
    <row r="6200" spans="1:4" ht="54">
      <c r="A6200" s="629">
        <v>87301</v>
      </c>
      <c r="B6200" s="630" t="s">
        <v>8044</v>
      </c>
      <c r="C6200" s="631" t="s">
        <v>57</v>
      </c>
      <c r="D6200" s="629">
        <v>385.41</v>
      </c>
    </row>
    <row r="6201" spans="1:4" ht="54">
      <c r="A6201" s="629">
        <v>87302</v>
      </c>
      <c r="B6201" s="630" t="s">
        <v>8045</v>
      </c>
      <c r="C6201" s="631" t="s">
        <v>57</v>
      </c>
      <c r="D6201" s="629">
        <v>374.94</v>
      </c>
    </row>
    <row r="6202" spans="1:4" ht="54">
      <c r="A6202" s="629">
        <v>87304</v>
      </c>
      <c r="B6202" s="630" t="s">
        <v>8046</v>
      </c>
      <c r="C6202" s="631" t="s">
        <v>57</v>
      </c>
      <c r="D6202" s="629">
        <v>357.78</v>
      </c>
    </row>
    <row r="6203" spans="1:4" ht="54">
      <c r="A6203" s="629">
        <v>87305</v>
      </c>
      <c r="B6203" s="630" t="s">
        <v>8047</v>
      </c>
      <c r="C6203" s="631" t="s">
        <v>57</v>
      </c>
      <c r="D6203" s="629">
        <v>346.96</v>
      </c>
    </row>
    <row r="6204" spans="1:4" ht="54">
      <c r="A6204" s="629">
        <v>87307</v>
      </c>
      <c r="B6204" s="630" t="s">
        <v>8048</v>
      </c>
      <c r="C6204" s="631" t="s">
        <v>57</v>
      </c>
      <c r="D6204" s="629">
        <v>332.93</v>
      </c>
    </row>
    <row r="6205" spans="1:4" ht="54">
      <c r="A6205" s="629">
        <v>87308</v>
      </c>
      <c r="B6205" s="630" t="s">
        <v>8049</v>
      </c>
      <c r="C6205" s="631" t="s">
        <v>57</v>
      </c>
      <c r="D6205" s="629">
        <v>323.86</v>
      </c>
    </row>
    <row r="6206" spans="1:4" ht="54">
      <c r="A6206" s="629">
        <v>87310</v>
      </c>
      <c r="B6206" s="630" t="s">
        <v>8050</v>
      </c>
      <c r="C6206" s="631" t="s">
        <v>57</v>
      </c>
      <c r="D6206" s="629">
        <v>267.58</v>
      </c>
    </row>
    <row r="6207" spans="1:4" ht="54">
      <c r="A6207" s="629">
        <v>87311</v>
      </c>
      <c r="B6207" s="630" t="s">
        <v>8051</v>
      </c>
      <c r="C6207" s="631" t="s">
        <v>57</v>
      </c>
      <c r="D6207" s="629">
        <v>261.3</v>
      </c>
    </row>
    <row r="6208" spans="1:4" ht="54">
      <c r="A6208" s="629">
        <v>87313</v>
      </c>
      <c r="B6208" s="630" t="s">
        <v>8052</v>
      </c>
      <c r="C6208" s="631" t="s">
        <v>57</v>
      </c>
      <c r="D6208" s="629">
        <v>324.56</v>
      </c>
    </row>
    <row r="6209" spans="1:4" ht="54">
      <c r="A6209" s="629">
        <v>87314</v>
      </c>
      <c r="B6209" s="630" t="s">
        <v>8053</v>
      </c>
      <c r="C6209" s="631" t="s">
        <v>57</v>
      </c>
      <c r="D6209" s="629">
        <v>319.13</v>
      </c>
    </row>
    <row r="6210" spans="1:4" ht="54">
      <c r="A6210" s="629">
        <v>87316</v>
      </c>
      <c r="B6210" s="630" t="s">
        <v>8054</v>
      </c>
      <c r="C6210" s="631" t="s">
        <v>57</v>
      </c>
      <c r="D6210" s="629">
        <v>294.75</v>
      </c>
    </row>
    <row r="6211" spans="1:4" ht="54">
      <c r="A6211" s="629">
        <v>87317</v>
      </c>
      <c r="B6211" s="630" t="s">
        <v>8055</v>
      </c>
      <c r="C6211" s="631" t="s">
        <v>57</v>
      </c>
      <c r="D6211" s="629">
        <v>284.99</v>
      </c>
    </row>
    <row r="6212" spans="1:4" ht="67.5">
      <c r="A6212" s="629">
        <v>87319</v>
      </c>
      <c r="B6212" s="630" t="s">
        <v>8056</v>
      </c>
      <c r="C6212" s="631" t="s">
        <v>57</v>
      </c>
      <c r="D6212" s="632">
        <v>1810.77</v>
      </c>
    </row>
    <row r="6213" spans="1:4" ht="67.5">
      <c r="A6213" s="629">
        <v>87320</v>
      </c>
      <c r="B6213" s="630" t="s">
        <v>8057</v>
      </c>
      <c r="C6213" s="631" t="s">
        <v>57</v>
      </c>
      <c r="D6213" s="632">
        <v>1811.61</v>
      </c>
    </row>
    <row r="6214" spans="1:4" ht="67.5">
      <c r="A6214" s="629">
        <v>87322</v>
      </c>
      <c r="B6214" s="630" t="s">
        <v>8058</v>
      </c>
      <c r="C6214" s="631" t="s">
        <v>57</v>
      </c>
      <c r="D6214" s="632">
        <v>1870.31</v>
      </c>
    </row>
    <row r="6215" spans="1:4" ht="67.5">
      <c r="A6215" s="629">
        <v>87323</v>
      </c>
      <c r="B6215" s="630" t="s">
        <v>8059</v>
      </c>
      <c r="C6215" s="631" t="s">
        <v>57</v>
      </c>
      <c r="D6215" s="632">
        <v>1858.84</v>
      </c>
    </row>
    <row r="6216" spans="1:4" ht="67.5">
      <c r="A6216" s="629">
        <v>87325</v>
      </c>
      <c r="B6216" s="630" t="s">
        <v>8060</v>
      </c>
      <c r="C6216" s="631" t="s">
        <v>57</v>
      </c>
      <c r="D6216" s="632">
        <v>1834.97</v>
      </c>
    </row>
    <row r="6217" spans="1:4" ht="67.5">
      <c r="A6217" s="629">
        <v>87326</v>
      </c>
      <c r="B6217" s="630" t="s">
        <v>8061</v>
      </c>
      <c r="C6217" s="631" t="s">
        <v>57</v>
      </c>
      <c r="D6217" s="632">
        <v>1829.42</v>
      </c>
    </row>
    <row r="6218" spans="1:4" ht="81">
      <c r="A6218" s="629">
        <v>87327</v>
      </c>
      <c r="B6218" s="630" t="s">
        <v>8062</v>
      </c>
      <c r="C6218" s="631" t="s">
        <v>57</v>
      </c>
      <c r="D6218" s="629">
        <v>301.39999999999998</v>
      </c>
    </row>
    <row r="6219" spans="1:4" ht="81">
      <c r="A6219" s="629">
        <v>87328</v>
      </c>
      <c r="B6219" s="630" t="s">
        <v>8063</v>
      </c>
      <c r="C6219" s="631" t="s">
        <v>57</v>
      </c>
      <c r="D6219" s="629">
        <v>267.87</v>
      </c>
    </row>
    <row r="6220" spans="1:4" ht="81">
      <c r="A6220" s="629">
        <v>87329</v>
      </c>
      <c r="B6220" s="630" t="s">
        <v>8064</v>
      </c>
      <c r="C6220" s="631" t="s">
        <v>57</v>
      </c>
      <c r="D6220" s="629">
        <v>324.58</v>
      </c>
    </row>
    <row r="6221" spans="1:4" ht="81">
      <c r="A6221" s="629">
        <v>87330</v>
      </c>
      <c r="B6221" s="630" t="s">
        <v>8065</v>
      </c>
      <c r="C6221" s="631" t="s">
        <v>57</v>
      </c>
      <c r="D6221" s="629">
        <v>288.38</v>
      </c>
    </row>
    <row r="6222" spans="1:4" ht="81">
      <c r="A6222" s="629">
        <v>87331</v>
      </c>
      <c r="B6222" s="630" t="s">
        <v>8066</v>
      </c>
      <c r="C6222" s="631" t="s">
        <v>57</v>
      </c>
      <c r="D6222" s="629">
        <v>369.98</v>
      </c>
    </row>
    <row r="6223" spans="1:4" ht="81">
      <c r="A6223" s="629">
        <v>87332</v>
      </c>
      <c r="B6223" s="630" t="s">
        <v>8067</v>
      </c>
      <c r="C6223" s="631" t="s">
        <v>57</v>
      </c>
      <c r="D6223" s="629">
        <v>334.16</v>
      </c>
    </row>
    <row r="6224" spans="1:4" ht="81">
      <c r="A6224" s="629">
        <v>87333</v>
      </c>
      <c r="B6224" s="630" t="s">
        <v>8068</v>
      </c>
      <c r="C6224" s="631" t="s">
        <v>57</v>
      </c>
      <c r="D6224" s="629">
        <v>344.09</v>
      </c>
    </row>
    <row r="6225" spans="1:4" ht="81">
      <c r="A6225" s="629">
        <v>87334</v>
      </c>
      <c r="B6225" s="630" t="s">
        <v>8069</v>
      </c>
      <c r="C6225" s="631" t="s">
        <v>57</v>
      </c>
      <c r="D6225" s="629">
        <v>317.64999999999998</v>
      </c>
    </row>
    <row r="6226" spans="1:4" ht="81">
      <c r="A6226" s="629">
        <v>87335</v>
      </c>
      <c r="B6226" s="630" t="s">
        <v>8070</v>
      </c>
      <c r="C6226" s="631" t="s">
        <v>57</v>
      </c>
      <c r="D6226" s="629">
        <v>348.44</v>
      </c>
    </row>
    <row r="6227" spans="1:4" ht="81">
      <c r="A6227" s="629">
        <v>87336</v>
      </c>
      <c r="B6227" s="630" t="s">
        <v>8071</v>
      </c>
      <c r="C6227" s="631" t="s">
        <v>57</v>
      </c>
      <c r="D6227" s="629">
        <v>328.82</v>
      </c>
    </row>
    <row r="6228" spans="1:4" ht="81">
      <c r="A6228" s="629">
        <v>87337</v>
      </c>
      <c r="B6228" s="630" t="s">
        <v>8072</v>
      </c>
      <c r="C6228" s="631" t="s">
        <v>57</v>
      </c>
      <c r="D6228" s="629">
        <v>332.28</v>
      </c>
    </row>
    <row r="6229" spans="1:4" ht="81">
      <c r="A6229" s="629">
        <v>87338</v>
      </c>
      <c r="B6229" s="630" t="s">
        <v>8073</v>
      </c>
      <c r="C6229" s="631" t="s">
        <v>57</v>
      </c>
      <c r="D6229" s="629">
        <v>319.38</v>
      </c>
    </row>
    <row r="6230" spans="1:4" ht="54">
      <c r="A6230" s="629">
        <v>87339</v>
      </c>
      <c r="B6230" s="630" t="s">
        <v>8074</v>
      </c>
      <c r="C6230" s="631" t="s">
        <v>57</v>
      </c>
      <c r="D6230" s="629">
        <v>502.6</v>
      </c>
    </row>
    <row r="6231" spans="1:4" ht="54">
      <c r="A6231" s="629">
        <v>87340</v>
      </c>
      <c r="B6231" s="630" t="s">
        <v>8075</v>
      </c>
      <c r="C6231" s="631" t="s">
        <v>57</v>
      </c>
      <c r="D6231" s="629">
        <v>422.42</v>
      </c>
    </row>
    <row r="6232" spans="1:4" ht="54">
      <c r="A6232" s="629">
        <v>87341</v>
      </c>
      <c r="B6232" s="630" t="s">
        <v>8076</v>
      </c>
      <c r="C6232" s="631" t="s">
        <v>57</v>
      </c>
      <c r="D6232" s="629">
        <v>407.08</v>
      </c>
    </row>
    <row r="6233" spans="1:4" ht="54">
      <c r="A6233" s="629">
        <v>87342</v>
      </c>
      <c r="B6233" s="630" t="s">
        <v>8077</v>
      </c>
      <c r="C6233" s="631" t="s">
        <v>57</v>
      </c>
      <c r="D6233" s="629">
        <v>435.31</v>
      </c>
    </row>
    <row r="6234" spans="1:4" ht="54">
      <c r="A6234" s="629">
        <v>87343</v>
      </c>
      <c r="B6234" s="630" t="s">
        <v>8078</v>
      </c>
      <c r="C6234" s="631" t="s">
        <v>57</v>
      </c>
      <c r="D6234" s="629">
        <v>383.68</v>
      </c>
    </row>
    <row r="6235" spans="1:4" ht="54">
      <c r="A6235" s="629">
        <v>87344</v>
      </c>
      <c r="B6235" s="630" t="s">
        <v>8079</v>
      </c>
      <c r="C6235" s="631" t="s">
        <v>57</v>
      </c>
      <c r="D6235" s="629">
        <v>362.17</v>
      </c>
    </row>
    <row r="6236" spans="1:4" ht="54">
      <c r="A6236" s="629">
        <v>87345</v>
      </c>
      <c r="B6236" s="630" t="s">
        <v>8080</v>
      </c>
      <c r="C6236" s="631" t="s">
        <v>57</v>
      </c>
      <c r="D6236" s="629">
        <v>382.8</v>
      </c>
    </row>
    <row r="6237" spans="1:4" ht="54">
      <c r="A6237" s="629">
        <v>87346</v>
      </c>
      <c r="B6237" s="630" t="s">
        <v>8081</v>
      </c>
      <c r="C6237" s="631" t="s">
        <v>57</v>
      </c>
      <c r="D6237" s="629">
        <v>347.45</v>
      </c>
    </row>
    <row r="6238" spans="1:4" ht="54">
      <c r="A6238" s="629">
        <v>87347</v>
      </c>
      <c r="B6238" s="630" t="s">
        <v>8082</v>
      </c>
      <c r="C6238" s="631" t="s">
        <v>57</v>
      </c>
      <c r="D6238" s="629">
        <v>335.47</v>
      </c>
    </row>
    <row r="6239" spans="1:4" ht="54">
      <c r="A6239" s="629">
        <v>87348</v>
      </c>
      <c r="B6239" s="630" t="s">
        <v>8083</v>
      </c>
      <c r="C6239" s="631" t="s">
        <v>57</v>
      </c>
      <c r="D6239" s="629">
        <v>356.31</v>
      </c>
    </row>
    <row r="6240" spans="1:4" ht="54">
      <c r="A6240" s="629">
        <v>87349</v>
      </c>
      <c r="B6240" s="630" t="s">
        <v>8084</v>
      </c>
      <c r="C6240" s="631" t="s">
        <v>57</v>
      </c>
      <c r="D6240" s="629">
        <v>310.61</v>
      </c>
    </row>
    <row r="6241" spans="1:4" ht="54">
      <c r="A6241" s="629">
        <v>87350</v>
      </c>
      <c r="B6241" s="630" t="s">
        <v>8085</v>
      </c>
      <c r="C6241" s="631" t="s">
        <v>57</v>
      </c>
      <c r="D6241" s="629">
        <v>295.52</v>
      </c>
    </row>
    <row r="6242" spans="1:4" ht="54">
      <c r="A6242" s="629">
        <v>87351</v>
      </c>
      <c r="B6242" s="630" t="s">
        <v>8086</v>
      </c>
      <c r="C6242" s="631" t="s">
        <v>57</v>
      </c>
      <c r="D6242" s="629">
        <v>261.76</v>
      </c>
    </row>
    <row r="6243" spans="1:4" ht="54">
      <c r="A6243" s="629">
        <v>87352</v>
      </c>
      <c r="B6243" s="630" t="s">
        <v>8087</v>
      </c>
      <c r="C6243" s="631" t="s">
        <v>57</v>
      </c>
      <c r="D6243" s="629">
        <v>376.11</v>
      </c>
    </row>
    <row r="6244" spans="1:4" ht="54">
      <c r="A6244" s="629">
        <v>87353</v>
      </c>
      <c r="B6244" s="630" t="s">
        <v>8088</v>
      </c>
      <c r="C6244" s="631" t="s">
        <v>57</v>
      </c>
      <c r="D6244" s="629">
        <v>329.4</v>
      </c>
    </row>
    <row r="6245" spans="1:4" ht="54">
      <c r="A6245" s="629">
        <v>87354</v>
      </c>
      <c r="B6245" s="630" t="s">
        <v>8089</v>
      </c>
      <c r="C6245" s="631" t="s">
        <v>57</v>
      </c>
      <c r="D6245" s="629">
        <v>307.61</v>
      </c>
    </row>
    <row r="6246" spans="1:4" ht="54">
      <c r="A6246" s="629">
        <v>87355</v>
      </c>
      <c r="B6246" s="630" t="s">
        <v>8090</v>
      </c>
      <c r="C6246" s="631" t="s">
        <v>57</v>
      </c>
      <c r="D6246" s="629">
        <v>324.67</v>
      </c>
    </row>
    <row r="6247" spans="1:4" ht="54">
      <c r="A6247" s="629">
        <v>87356</v>
      </c>
      <c r="B6247" s="630" t="s">
        <v>8091</v>
      </c>
      <c r="C6247" s="631" t="s">
        <v>57</v>
      </c>
      <c r="D6247" s="629">
        <v>286.79000000000002</v>
      </c>
    </row>
    <row r="6248" spans="1:4" ht="54">
      <c r="A6248" s="629">
        <v>87357</v>
      </c>
      <c r="B6248" s="630" t="s">
        <v>8092</v>
      </c>
      <c r="C6248" s="631" t="s">
        <v>57</v>
      </c>
      <c r="D6248" s="629">
        <v>277.77</v>
      </c>
    </row>
    <row r="6249" spans="1:4" ht="67.5">
      <c r="A6249" s="629">
        <v>87358</v>
      </c>
      <c r="B6249" s="630" t="s">
        <v>8093</v>
      </c>
      <c r="C6249" s="631" t="s">
        <v>57</v>
      </c>
      <c r="D6249" s="632">
        <v>1788.24</v>
      </c>
    </row>
    <row r="6250" spans="1:4" ht="67.5">
      <c r="A6250" s="629">
        <v>87359</v>
      </c>
      <c r="B6250" s="630" t="s">
        <v>8094</v>
      </c>
      <c r="C6250" s="631" t="s">
        <v>57</v>
      </c>
      <c r="D6250" s="632">
        <v>1771.21</v>
      </c>
    </row>
    <row r="6251" spans="1:4" ht="67.5">
      <c r="A6251" s="629">
        <v>87360</v>
      </c>
      <c r="B6251" s="630" t="s">
        <v>8095</v>
      </c>
      <c r="C6251" s="631" t="s">
        <v>57</v>
      </c>
      <c r="D6251" s="632">
        <v>1858.81</v>
      </c>
    </row>
    <row r="6252" spans="1:4" ht="67.5">
      <c r="A6252" s="629">
        <v>87361</v>
      </c>
      <c r="B6252" s="630" t="s">
        <v>8096</v>
      </c>
      <c r="C6252" s="631" t="s">
        <v>57</v>
      </c>
      <c r="D6252" s="632">
        <v>1831.88</v>
      </c>
    </row>
    <row r="6253" spans="1:4" ht="67.5">
      <c r="A6253" s="629">
        <v>87362</v>
      </c>
      <c r="B6253" s="630" t="s">
        <v>8097</v>
      </c>
      <c r="C6253" s="631" t="s">
        <v>57</v>
      </c>
      <c r="D6253" s="632">
        <v>1826.51</v>
      </c>
    </row>
    <row r="6254" spans="1:4" ht="67.5">
      <c r="A6254" s="629">
        <v>87363</v>
      </c>
      <c r="B6254" s="630" t="s">
        <v>8098</v>
      </c>
      <c r="C6254" s="631" t="s">
        <v>57</v>
      </c>
      <c r="D6254" s="632">
        <v>1827.54</v>
      </c>
    </row>
    <row r="6255" spans="1:4" ht="67.5">
      <c r="A6255" s="629">
        <v>87364</v>
      </c>
      <c r="B6255" s="630" t="s">
        <v>8099</v>
      </c>
      <c r="C6255" s="631" t="s">
        <v>57</v>
      </c>
      <c r="D6255" s="632">
        <v>1792.74</v>
      </c>
    </row>
    <row r="6256" spans="1:4" ht="67.5">
      <c r="A6256" s="629">
        <v>87365</v>
      </c>
      <c r="B6256" s="630" t="s">
        <v>8100</v>
      </c>
      <c r="C6256" s="631" t="s">
        <v>57</v>
      </c>
      <c r="D6256" s="629">
        <v>359.87</v>
      </c>
    </row>
    <row r="6257" spans="1:4" ht="67.5">
      <c r="A6257" s="629">
        <v>87366</v>
      </c>
      <c r="B6257" s="630" t="s">
        <v>8101</v>
      </c>
      <c r="C6257" s="631" t="s">
        <v>57</v>
      </c>
      <c r="D6257" s="629">
        <v>375.04</v>
      </c>
    </row>
    <row r="6258" spans="1:4" ht="54">
      <c r="A6258" s="629">
        <v>87367</v>
      </c>
      <c r="B6258" s="630" t="s">
        <v>8102</v>
      </c>
      <c r="C6258" s="631" t="s">
        <v>57</v>
      </c>
      <c r="D6258" s="629">
        <v>424.23</v>
      </c>
    </row>
    <row r="6259" spans="1:4" ht="54">
      <c r="A6259" s="629">
        <v>87368</v>
      </c>
      <c r="B6259" s="630" t="s">
        <v>8103</v>
      </c>
      <c r="C6259" s="631" t="s">
        <v>57</v>
      </c>
      <c r="D6259" s="629">
        <v>418.47</v>
      </c>
    </row>
    <row r="6260" spans="1:4" ht="54">
      <c r="A6260" s="629">
        <v>87369</v>
      </c>
      <c r="B6260" s="630" t="s">
        <v>8104</v>
      </c>
      <c r="C6260" s="631" t="s">
        <v>57</v>
      </c>
      <c r="D6260" s="629">
        <v>428.05</v>
      </c>
    </row>
    <row r="6261" spans="1:4" ht="54">
      <c r="A6261" s="629">
        <v>87370</v>
      </c>
      <c r="B6261" s="630" t="s">
        <v>8105</v>
      </c>
      <c r="C6261" s="631" t="s">
        <v>57</v>
      </c>
      <c r="D6261" s="629">
        <v>413.16</v>
      </c>
    </row>
    <row r="6262" spans="1:4" ht="54">
      <c r="A6262" s="629">
        <v>87371</v>
      </c>
      <c r="B6262" s="630" t="s">
        <v>5017</v>
      </c>
      <c r="C6262" s="631" t="s">
        <v>57</v>
      </c>
      <c r="D6262" s="629">
        <v>406.5</v>
      </c>
    </row>
    <row r="6263" spans="1:4" ht="40.5">
      <c r="A6263" s="629">
        <v>87372</v>
      </c>
      <c r="B6263" s="630" t="s">
        <v>8106</v>
      </c>
      <c r="C6263" s="631" t="s">
        <v>57</v>
      </c>
      <c r="D6263" s="629">
        <v>506.12</v>
      </c>
    </row>
    <row r="6264" spans="1:4" ht="40.5">
      <c r="A6264" s="629">
        <v>87373</v>
      </c>
      <c r="B6264" s="630" t="s">
        <v>8107</v>
      </c>
      <c r="C6264" s="631" t="s">
        <v>57</v>
      </c>
      <c r="D6264" s="629">
        <v>460.84</v>
      </c>
    </row>
    <row r="6265" spans="1:4" ht="40.5">
      <c r="A6265" s="629">
        <v>87374</v>
      </c>
      <c r="B6265" s="630" t="s">
        <v>8108</v>
      </c>
      <c r="C6265" s="631" t="s">
        <v>57</v>
      </c>
      <c r="D6265" s="629">
        <v>430.42</v>
      </c>
    </row>
    <row r="6266" spans="1:4" ht="40.5">
      <c r="A6266" s="629">
        <v>87375</v>
      </c>
      <c r="B6266" s="630" t="s">
        <v>8109</v>
      </c>
      <c r="C6266" s="631" t="s">
        <v>57</v>
      </c>
      <c r="D6266" s="629">
        <v>404.76</v>
      </c>
    </row>
    <row r="6267" spans="1:4" ht="40.5">
      <c r="A6267" s="629">
        <v>87376</v>
      </c>
      <c r="B6267" s="630" t="s">
        <v>8110</v>
      </c>
      <c r="C6267" s="631" t="s">
        <v>57</v>
      </c>
      <c r="D6267" s="629">
        <v>351.1</v>
      </c>
    </row>
    <row r="6268" spans="1:4" ht="40.5">
      <c r="A6268" s="629">
        <v>87377</v>
      </c>
      <c r="B6268" s="630" t="s">
        <v>8111</v>
      </c>
      <c r="C6268" s="631" t="s">
        <v>57</v>
      </c>
      <c r="D6268" s="629">
        <v>405.89</v>
      </c>
    </row>
    <row r="6269" spans="1:4" ht="40.5">
      <c r="A6269" s="629">
        <v>87378</v>
      </c>
      <c r="B6269" s="630" t="s">
        <v>8112</v>
      </c>
      <c r="C6269" s="631" t="s">
        <v>57</v>
      </c>
      <c r="D6269" s="629">
        <v>373</v>
      </c>
    </row>
    <row r="6270" spans="1:4" ht="54">
      <c r="A6270" s="629">
        <v>87379</v>
      </c>
      <c r="B6270" s="630" t="s">
        <v>8113</v>
      </c>
      <c r="C6270" s="631" t="s">
        <v>57</v>
      </c>
      <c r="D6270" s="632">
        <v>1878.71</v>
      </c>
    </row>
    <row r="6271" spans="1:4" ht="54">
      <c r="A6271" s="629">
        <v>87380</v>
      </c>
      <c r="B6271" s="630" t="s">
        <v>8114</v>
      </c>
      <c r="C6271" s="631" t="s">
        <v>57</v>
      </c>
      <c r="D6271" s="632">
        <v>1932.92</v>
      </c>
    </row>
    <row r="6272" spans="1:4" ht="54">
      <c r="A6272" s="629">
        <v>87381</v>
      </c>
      <c r="B6272" s="630" t="s">
        <v>8115</v>
      </c>
      <c r="C6272" s="631" t="s">
        <v>57</v>
      </c>
      <c r="D6272" s="632">
        <v>1901.18</v>
      </c>
    </row>
    <row r="6273" spans="1:4" ht="54">
      <c r="A6273" s="629">
        <v>87382</v>
      </c>
      <c r="B6273" s="630" t="s">
        <v>8116</v>
      </c>
      <c r="C6273" s="631" t="s">
        <v>57</v>
      </c>
      <c r="D6273" s="629">
        <v>930.15</v>
      </c>
    </row>
    <row r="6274" spans="1:4" ht="54">
      <c r="A6274" s="629">
        <v>87383</v>
      </c>
      <c r="B6274" s="630" t="s">
        <v>8117</v>
      </c>
      <c r="C6274" s="631" t="s">
        <v>57</v>
      </c>
      <c r="D6274" s="629">
        <v>924.44</v>
      </c>
    </row>
    <row r="6275" spans="1:4" ht="54">
      <c r="A6275" s="629">
        <v>87384</v>
      </c>
      <c r="B6275" s="630" t="s">
        <v>8118</v>
      </c>
      <c r="C6275" s="631" t="s">
        <v>57</v>
      </c>
      <c r="D6275" s="629">
        <v>917.62</v>
      </c>
    </row>
    <row r="6276" spans="1:4" ht="40.5">
      <c r="A6276" s="629">
        <v>87385</v>
      </c>
      <c r="B6276" s="630" t="s">
        <v>8119</v>
      </c>
      <c r="C6276" s="631" t="s">
        <v>57</v>
      </c>
      <c r="D6276" s="632">
        <v>1334.53</v>
      </c>
    </row>
    <row r="6277" spans="1:4" ht="40.5">
      <c r="A6277" s="629">
        <v>87386</v>
      </c>
      <c r="B6277" s="630" t="s">
        <v>8120</v>
      </c>
      <c r="C6277" s="631" t="s">
        <v>57</v>
      </c>
      <c r="D6277" s="632">
        <v>1328.3</v>
      </c>
    </row>
    <row r="6278" spans="1:4" ht="40.5">
      <c r="A6278" s="629">
        <v>87387</v>
      </c>
      <c r="B6278" s="630" t="s">
        <v>8121</v>
      </c>
      <c r="C6278" s="631" t="s">
        <v>57</v>
      </c>
      <c r="D6278" s="632">
        <v>1324.39</v>
      </c>
    </row>
    <row r="6279" spans="1:4" ht="54">
      <c r="A6279" s="629">
        <v>87388</v>
      </c>
      <c r="B6279" s="630" t="s">
        <v>5018</v>
      </c>
      <c r="C6279" s="631" t="s">
        <v>57</v>
      </c>
      <c r="D6279" s="632">
        <v>3132.08</v>
      </c>
    </row>
    <row r="6280" spans="1:4" ht="54">
      <c r="A6280" s="629">
        <v>87389</v>
      </c>
      <c r="B6280" s="630" t="s">
        <v>5019</v>
      </c>
      <c r="C6280" s="631" t="s">
        <v>57</v>
      </c>
      <c r="D6280" s="632">
        <v>3144.18</v>
      </c>
    </row>
    <row r="6281" spans="1:4" ht="54">
      <c r="A6281" s="629">
        <v>87390</v>
      </c>
      <c r="B6281" s="630" t="s">
        <v>5020</v>
      </c>
      <c r="C6281" s="631" t="s">
        <v>57</v>
      </c>
      <c r="D6281" s="632">
        <v>3150.59</v>
      </c>
    </row>
    <row r="6282" spans="1:4" ht="40.5">
      <c r="A6282" s="629">
        <v>87391</v>
      </c>
      <c r="B6282" s="630" t="s">
        <v>5021</v>
      </c>
      <c r="C6282" s="631" t="s">
        <v>57</v>
      </c>
      <c r="D6282" s="632">
        <v>4525.5600000000004</v>
      </c>
    </row>
    <row r="6283" spans="1:4" ht="40.5">
      <c r="A6283" s="629">
        <v>87393</v>
      </c>
      <c r="B6283" s="630" t="s">
        <v>5022</v>
      </c>
      <c r="C6283" s="631" t="s">
        <v>57</v>
      </c>
      <c r="D6283" s="632">
        <v>4577.4799999999996</v>
      </c>
    </row>
    <row r="6284" spans="1:4" ht="40.5">
      <c r="A6284" s="629">
        <v>87394</v>
      </c>
      <c r="B6284" s="630" t="s">
        <v>5023</v>
      </c>
      <c r="C6284" s="631" t="s">
        <v>57</v>
      </c>
      <c r="D6284" s="632">
        <v>4596.9799999999996</v>
      </c>
    </row>
    <row r="6285" spans="1:4" ht="40.5">
      <c r="A6285" s="629">
        <v>87395</v>
      </c>
      <c r="B6285" s="630" t="s">
        <v>8122</v>
      </c>
      <c r="C6285" s="631" t="s">
        <v>57</v>
      </c>
      <c r="D6285" s="632">
        <v>3555.33</v>
      </c>
    </row>
    <row r="6286" spans="1:4" ht="40.5">
      <c r="A6286" s="629">
        <v>87396</v>
      </c>
      <c r="B6286" s="630" t="s">
        <v>8123</v>
      </c>
      <c r="C6286" s="631" t="s">
        <v>57</v>
      </c>
      <c r="D6286" s="632">
        <v>3593.91</v>
      </c>
    </row>
    <row r="6287" spans="1:4" ht="40.5">
      <c r="A6287" s="629">
        <v>87397</v>
      </c>
      <c r="B6287" s="630" t="s">
        <v>8124</v>
      </c>
      <c r="C6287" s="631" t="s">
        <v>57</v>
      </c>
      <c r="D6287" s="632">
        <v>3603.94</v>
      </c>
    </row>
    <row r="6288" spans="1:4" ht="40.5">
      <c r="A6288" s="629">
        <v>87398</v>
      </c>
      <c r="B6288" s="630" t="s">
        <v>8125</v>
      </c>
      <c r="C6288" s="631" t="s">
        <v>57</v>
      </c>
      <c r="D6288" s="632">
        <v>1061.04</v>
      </c>
    </row>
    <row r="6289" spans="1:4" ht="27">
      <c r="A6289" s="629">
        <v>87399</v>
      </c>
      <c r="B6289" s="630" t="s">
        <v>5024</v>
      </c>
      <c r="C6289" s="631" t="s">
        <v>57</v>
      </c>
      <c r="D6289" s="632">
        <v>1478.58</v>
      </c>
    </row>
    <row r="6290" spans="1:4" ht="27">
      <c r="A6290" s="629">
        <v>87401</v>
      </c>
      <c r="B6290" s="630" t="s">
        <v>8126</v>
      </c>
      <c r="C6290" s="631" t="s">
        <v>57</v>
      </c>
      <c r="D6290" s="632">
        <v>4741.5</v>
      </c>
    </row>
    <row r="6291" spans="1:4" ht="27">
      <c r="A6291" s="629">
        <v>87402</v>
      </c>
      <c r="B6291" s="630" t="s">
        <v>8127</v>
      </c>
      <c r="C6291" s="631" t="s">
        <v>57</v>
      </c>
      <c r="D6291" s="632">
        <v>3763.95</v>
      </c>
    </row>
    <row r="6292" spans="1:4" ht="54">
      <c r="A6292" s="629">
        <v>87404</v>
      </c>
      <c r="B6292" s="630" t="s">
        <v>5025</v>
      </c>
      <c r="C6292" s="631" t="s">
        <v>57</v>
      </c>
      <c r="D6292" s="632">
        <v>3245.89</v>
      </c>
    </row>
    <row r="6293" spans="1:4" ht="54">
      <c r="A6293" s="629">
        <v>87405</v>
      </c>
      <c r="B6293" s="630" t="s">
        <v>5026</v>
      </c>
      <c r="C6293" s="631" t="s">
        <v>57</v>
      </c>
      <c r="D6293" s="632">
        <v>3249.26</v>
      </c>
    </row>
    <row r="6294" spans="1:4" ht="40.5">
      <c r="A6294" s="629">
        <v>87407</v>
      </c>
      <c r="B6294" s="630" t="s">
        <v>8128</v>
      </c>
      <c r="C6294" s="631" t="s">
        <v>57</v>
      </c>
      <c r="D6294" s="629">
        <v>944.18</v>
      </c>
    </row>
    <row r="6295" spans="1:4" ht="40.5">
      <c r="A6295" s="629">
        <v>87408</v>
      </c>
      <c r="B6295" s="630" t="s">
        <v>5027</v>
      </c>
      <c r="C6295" s="631" t="s">
        <v>57</v>
      </c>
      <c r="D6295" s="629">
        <v>932.37</v>
      </c>
    </row>
    <row r="6296" spans="1:4" ht="40.5">
      <c r="A6296" s="629">
        <v>87410</v>
      </c>
      <c r="B6296" s="630" t="s">
        <v>8129</v>
      </c>
      <c r="C6296" s="631" t="s">
        <v>57</v>
      </c>
      <c r="D6296" s="629">
        <v>627.01</v>
      </c>
    </row>
    <row r="6297" spans="1:4" ht="54">
      <c r="A6297" s="629">
        <v>87411</v>
      </c>
      <c r="B6297" s="630" t="s">
        <v>8130</v>
      </c>
      <c r="C6297" s="631" t="s">
        <v>125</v>
      </c>
      <c r="D6297" s="629">
        <v>9.98</v>
      </c>
    </row>
    <row r="6298" spans="1:4" ht="54">
      <c r="A6298" s="629">
        <v>87412</v>
      </c>
      <c r="B6298" s="630" t="s">
        <v>8131</v>
      </c>
      <c r="C6298" s="631" t="s">
        <v>125</v>
      </c>
      <c r="D6298" s="629">
        <v>14.3</v>
      </c>
    </row>
    <row r="6299" spans="1:4" ht="54">
      <c r="A6299" s="629">
        <v>87413</v>
      </c>
      <c r="B6299" s="630" t="s">
        <v>8132</v>
      </c>
      <c r="C6299" s="631" t="s">
        <v>125</v>
      </c>
      <c r="D6299" s="629">
        <v>16.760000000000002</v>
      </c>
    </row>
    <row r="6300" spans="1:4" ht="54">
      <c r="A6300" s="629">
        <v>87414</v>
      </c>
      <c r="B6300" s="630" t="s">
        <v>8133</v>
      </c>
      <c r="C6300" s="631" t="s">
        <v>125</v>
      </c>
      <c r="D6300" s="629">
        <v>14.8</v>
      </c>
    </row>
    <row r="6301" spans="1:4" ht="54">
      <c r="A6301" s="629">
        <v>87415</v>
      </c>
      <c r="B6301" s="630" t="s">
        <v>8134</v>
      </c>
      <c r="C6301" s="631" t="s">
        <v>125</v>
      </c>
      <c r="D6301" s="629">
        <v>18.98</v>
      </c>
    </row>
    <row r="6302" spans="1:4" ht="54">
      <c r="A6302" s="629">
        <v>87416</v>
      </c>
      <c r="B6302" s="630" t="s">
        <v>8135</v>
      </c>
      <c r="C6302" s="631" t="s">
        <v>125</v>
      </c>
      <c r="D6302" s="629">
        <v>21.6</v>
      </c>
    </row>
    <row r="6303" spans="1:4" ht="54">
      <c r="A6303" s="629">
        <v>87417</v>
      </c>
      <c r="B6303" s="630" t="s">
        <v>8136</v>
      </c>
      <c r="C6303" s="631" t="s">
        <v>125</v>
      </c>
      <c r="D6303" s="629">
        <v>10.59</v>
      </c>
    </row>
    <row r="6304" spans="1:4" ht="54">
      <c r="A6304" s="629">
        <v>87418</v>
      </c>
      <c r="B6304" s="630" t="s">
        <v>8137</v>
      </c>
      <c r="C6304" s="631" t="s">
        <v>125</v>
      </c>
      <c r="D6304" s="629">
        <v>10.91</v>
      </c>
    </row>
    <row r="6305" spans="1:4" ht="54">
      <c r="A6305" s="629">
        <v>87419</v>
      </c>
      <c r="B6305" s="630" t="s">
        <v>8138</v>
      </c>
      <c r="C6305" s="631" t="s">
        <v>125</v>
      </c>
      <c r="D6305" s="629">
        <v>11.83</v>
      </c>
    </row>
    <row r="6306" spans="1:4" ht="54">
      <c r="A6306" s="629">
        <v>87420</v>
      </c>
      <c r="B6306" s="630" t="s">
        <v>8139</v>
      </c>
      <c r="C6306" s="631" t="s">
        <v>125</v>
      </c>
      <c r="D6306" s="629">
        <v>15.88</v>
      </c>
    </row>
    <row r="6307" spans="1:4" ht="54">
      <c r="A6307" s="629">
        <v>87421</v>
      </c>
      <c r="B6307" s="630" t="s">
        <v>8140</v>
      </c>
      <c r="C6307" s="631" t="s">
        <v>125</v>
      </c>
      <c r="D6307" s="629">
        <v>16.2</v>
      </c>
    </row>
    <row r="6308" spans="1:4" ht="54">
      <c r="A6308" s="629">
        <v>87422</v>
      </c>
      <c r="B6308" s="630" t="s">
        <v>8141</v>
      </c>
      <c r="C6308" s="631" t="s">
        <v>125</v>
      </c>
      <c r="D6308" s="629">
        <v>17.13</v>
      </c>
    </row>
    <row r="6309" spans="1:4" ht="54">
      <c r="A6309" s="629">
        <v>87423</v>
      </c>
      <c r="B6309" s="630" t="s">
        <v>8142</v>
      </c>
      <c r="C6309" s="631" t="s">
        <v>125</v>
      </c>
      <c r="D6309" s="629">
        <v>21.13</v>
      </c>
    </row>
    <row r="6310" spans="1:4" ht="54">
      <c r="A6310" s="629">
        <v>87424</v>
      </c>
      <c r="B6310" s="630" t="s">
        <v>8143</v>
      </c>
      <c r="C6310" s="631" t="s">
        <v>125</v>
      </c>
      <c r="D6310" s="629">
        <v>21.6</v>
      </c>
    </row>
    <row r="6311" spans="1:4" ht="54">
      <c r="A6311" s="629">
        <v>87425</v>
      </c>
      <c r="B6311" s="630" t="s">
        <v>8144</v>
      </c>
      <c r="C6311" s="631" t="s">
        <v>125</v>
      </c>
      <c r="D6311" s="629">
        <v>22.37</v>
      </c>
    </row>
    <row r="6312" spans="1:4" ht="54">
      <c r="A6312" s="629">
        <v>87426</v>
      </c>
      <c r="B6312" s="630" t="s">
        <v>8145</v>
      </c>
      <c r="C6312" s="631" t="s">
        <v>125</v>
      </c>
      <c r="D6312" s="629">
        <v>24.81</v>
      </c>
    </row>
    <row r="6313" spans="1:4" ht="54">
      <c r="A6313" s="629">
        <v>87427</v>
      </c>
      <c r="B6313" s="630" t="s">
        <v>8146</v>
      </c>
      <c r="C6313" s="631" t="s">
        <v>125</v>
      </c>
      <c r="D6313" s="629">
        <v>25.28</v>
      </c>
    </row>
    <row r="6314" spans="1:4" ht="54">
      <c r="A6314" s="629">
        <v>87428</v>
      </c>
      <c r="B6314" s="630" t="s">
        <v>8147</v>
      </c>
      <c r="C6314" s="631" t="s">
        <v>125</v>
      </c>
      <c r="D6314" s="629">
        <v>26.05</v>
      </c>
    </row>
    <row r="6315" spans="1:4" ht="67.5">
      <c r="A6315" s="629">
        <v>87429</v>
      </c>
      <c r="B6315" s="630" t="s">
        <v>8148</v>
      </c>
      <c r="C6315" s="631" t="s">
        <v>125</v>
      </c>
      <c r="D6315" s="629">
        <v>12.24</v>
      </c>
    </row>
    <row r="6316" spans="1:4" ht="67.5">
      <c r="A6316" s="629">
        <v>87430</v>
      </c>
      <c r="B6316" s="630" t="s">
        <v>8149</v>
      </c>
      <c r="C6316" s="631" t="s">
        <v>125</v>
      </c>
      <c r="D6316" s="629">
        <v>12.56</v>
      </c>
    </row>
    <row r="6317" spans="1:4" ht="67.5">
      <c r="A6317" s="629">
        <v>87431</v>
      </c>
      <c r="B6317" s="630" t="s">
        <v>8150</v>
      </c>
      <c r="C6317" s="631" t="s">
        <v>125</v>
      </c>
      <c r="D6317" s="629">
        <v>12.71</v>
      </c>
    </row>
    <row r="6318" spans="1:4" ht="67.5">
      <c r="A6318" s="629">
        <v>87432</v>
      </c>
      <c r="B6318" s="630" t="s">
        <v>8151</v>
      </c>
      <c r="C6318" s="631" t="s">
        <v>125</v>
      </c>
      <c r="D6318" s="629">
        <v>17.71</v>
      </c>
    </row>
    <row r="6319" spans="1:4" ht="67.5">
      <c r="A6319" s="629">
        <v>87433</v>
      </c>
      <c r="B6319" s="630" t="s">
        <v>8152</v>
      </c>
      <c r="C6319" s="631" t="s">
        <v>125</v>
      </c>
      <c r="D6319" s="629">
        <v>18.34</v>
      </c>
    </row>
    <row r="6320" spans="1:4" ht="67.5">
      <c r="A6320" s="629">
        <v>87434</v>
      </c>
      <c r="B6320" s="630" t="s">
        <v>8153</v>
      </c>
      <c r="C6320" s="631" t="s">
        <v>125</v>
      </c>
      <c r="D6320" s="629">
        <v>18.79</v>
      </c>
    </row>
    <row r="6321" spans="1:4" ht="67.5">
      <c r="A6321" s="629">
        <v>87435</v>
      </c>
      <c r="B6321" s="630" t="s">
        <v>8154</v>
      </c>
      <c r="C6321" s="631" t="s">
        <v>125</v>
      </c>
      <c r="D6321" s="629">
        <v>19.72</v>
      </c>
    </row>
    <row r="6322" spans="1:4" ht="67.5">
      <c r="A6322" s="629">
        <v>87436</v>
      </c>
      <c r="B6322" s="630" t="s">
        <v>8155</v>
      </c>
      <c r="C6322" s="631" t="s">
        <v>125</v>
      </c>
      <c r="D6322" s="629">
        <v>20.8</v>
      </c>
    </row>
    <row r="6323" spans="1:4" ht="67.5">
      <c r="A6323" s="629">
        <v>87437</v>
      </c>
      <c r="B6323" s="630" t="s">
        <v>5028</v>
      </c>
      <c r="C6323" s="631" t="s">
        <v>125</v>
      </c>
      <c r="D6323" s="629">
        <v>21.57</v>
      </c>
    </row>
    <row r="6324" spans="1:4" ht="67.5">
      <c r="A6324" s="629">
        <v>87438</v>
      </c>
      <c r="B6324" s="630" t="s">
        <v>8156</v>
      </c>
      <c r="C6324" s="631" t="s">
        <v>125</v>
      </c>
      <c r="D6324" s="629">
        <v>24.35</v>
      </c>
    </row>
    <row r="6325" spans="1:4" ht="67.5">
      <c r="A6325" s="629">
        <v>87439</v>
      </c>
      <c r="B6325" s="630" t="s">
        <v>8157</v>
      </c>
      <c r="C6325" s="631" t="s">
        <v>125</v>
      </c>
      <c r="D6325" s="629">
        <v>25.73</v>
      </c>
    </row>
    <row r="6326" spans="1:4" ht="67.5">
      <c r="A6326" s="629">
        <v>87440</v>
      </c>
      <c r="B6326" s="630" t="s">
        <v>5029</v>
      </c>
      <c r="C6326" s="631" t="s">
        <v>125</v>
      </c>
      <c r="D6326" s="629">
        <v>26.36</v>
      </c>
    </row>
    <row r="6327" spans="1:4" ht="54">
      <c r="A6327" s="629">
        <v>87441</v>
      </c>
      <c r="B6327" s="630" t="s">
        <v>5030</v>
      </c>
      <c r="C6327" s="631" t="s">
        <v>31</v>
      </c>
      <c r="D6327" s="629">
        <v>0.3</v>
      </c>
    </row>
    <row r="6328" spans="1:4" ht="54">
      <c r="A6328" s="629">
        <v>87442</v>
      </c>
      <c r="B6328" s="630" t="s">
        <v>5031</v>
      </c>
      <c r="C6328" s="631" t="s">
        <v>31</v>
      </c>
      <c r="D6328" s="629">
        <v>0.06</v>
      </c>
    </row>
    <row r="6329" spans="1:4" ht="54">
      <c r="A6329" s="629">
        <v>87443</v>
      </c>
      <c r="B6329" s="630" t="s">
        <v>5032</v>
      </c>
      <c r="C6329" s="631" t="s">
        <v>31</v>
      </c>
      <c r="D6329" s="629">
        <v>0.28000000000000003</v>
      </c>
    </row>
    <row r="6330" spans="1:4" ht="54">
      <c r="A6330" s="629">
        <v>87444</v>
      </c>
      <c r="B6330" s="630" t="s">
        <v>8158</v>
      </c>
      <c r="C6330" s="631" t="s">
        <v>31</v>
      </c>
      <c r="D6330" s="629">
        <v>2.4300000000000002</v>
      </c>
    </row>
    <row r="6331" spans="1:4" ht="54">
      <c r="A6331" s="629">
        <v>87445</v>
      </c>
      <c r="B6331" s="630" t="s">
        <v>5033</v>
      </c>
      <c r="C6331" s="631" t="s">
        <v>119</v>
      </c>
      <c r="D6331" s="629">
        <v>3.07</v>
      </c>
    </row>
    <row r="6332" spans="1:4" ht="54">
      <c r="A6332" s="629">
        <v>87446</v>
      </c>
      <c r="B6332" s="630" t="s">
        <v>5034</v>
      </c>
      <c r="C6332" s="631" t="s">
        <v>1677</v>
      </c>
      <c r="D6332" s="629">
        <v>0.36</v>
      </c>
    </row>
    <row r="6333" spans="1:4" ht="81">
      <c r="A6333" s="629">
        <v>87447</v>
      </c>
      <c r="B6333" s="630" t="s">
        <v>8159</v>
      </c>
      <c r="C6333" s="631" t="s">
        <v>125</v>
      </c>
      <c r="D6333" s="629">
        <v>46.45</v>
      </c>
    </row>
    <row r="6334" spans="1:4" ht="81">
      <c r="A6334" s="629">
        <v>87448</v>
      </c>
      <c r="B6334" s="630" t="s">
        <v>8160</v>
      </c>
      <c r="C6334" s="631" t="s">
        <v>125</v>
      </c>
      <c r="D6334" s="629">
        <v>46.78</v>
      </c>
    </row>
    <row r="6335" spans="1:4" ht="81">
      <c r="A6335" s="629">
        <v>87449</v>
      </c>
      <c r="B6335" s="630" t="s">
        <v>8161</v>
      </c>
      <c r="C6335" s="631" t="s">
        <v>125</v>
      </c>
      <c r="D6335" s="629">
        <v>59.03</v>
      </c>
    </row>
    <row r="6336" spans="1:4" ht="81">
      <c r="A6336" s="629">
        <v>87450</v>
      </c>
      <c r="B6336" s="630" t="s">
        <v>8162</v>
      </c>
      <c r="C6336" s="631" t="s">
        <v>125</v>
      </c>
      <c r="D6336" s="629">
        <v>59.82</v>
      </c>
    </row>
    <row r="6337" spans="1:4" ht="81">
      <c r="A6337" s="629">
        <v>87451</v>
      </c>
      <c r="B6337" s="630" t="s">
        <v>8163</v>
      </c>
      <c r="C6337" s="631" t="s">
        <v>125</v>
      </c>
      <c r="D6337" s="629">
        <v>71.88</v>
      </c>
    </row>
    <row r="6338" spans="1:4" ht="81">
      <c r="A6338" s="629">
        <v>87452</v>
      </c>
      <c r="B6338" s="630" t="s">
        <v>8164</v>
      </c>
      <c r="C6338" s="631" t="s">
        <v>125</v>
      </c>
      <c r="D6338" s="629">
        <v>72.290000000000006</v>
      </c>
    </row>
    <row r="6339" spans="1:4" ht="81">
      <c r="A6339" s="629">
        <v>87453</v>
      </c>
      <c r="B6339" s="630" t="s">
        <v>8165</v>
      </c>
      <c r="C6339" s="631" t="s">
        <v>125</v>
      </c>
      <c r="D6339" s="629">
        <v>43.18</v>
      </c>
    </row>
    <row r="6340" spans="1:4" ht="81">
      <c r="A6340" s="629">
        <v>87454</v>
      </c>
      <c r="B6340" s="630" t="s">
        <v>8166</v>
      </c>
      <c r="C6340" s="631" t="s">
        <v>125</v>
      </c>
      <c r="D6340" s="629">
        <v>43.85</v>
      </c>
    </row>
    <row r="6341" spans="1:4" ht="81">
      <c r="A6341" s="629">
        <v>87455</v>
      </c>
      <c r="B6341" s="630" t="s">
        <v>8167</v>
      </c>
      <c r="C6341" s="631" t="s">
        <v>125</v>
      </c>
      <c r="D6341" s="629">
        <v>54.84</v>
      </c>
    </row>
    <row r="6342" spans="1:4" ht="81">
      <c r="A6342" s="629">
        <v>87456</v>
      </c>
      <c r="B6342" s="630" t="s">
        <v>8168</v>
      </c>
      <c r="C6342" s="631" t="s">
        <v>125</v>
      </c>
      <c r="D6342" s="629">
        <v>55.94</v>
      </c>
    </row>
    <row r="6343" spans="1:4" ht="81">
      <c r="A6343" s="629">
        <v>87457</v>
      </c>
      <c r="B6343" s="630" t="s">
        <v>8169</v>
      </c>
      <c r="C6343" s="631" t="s">
        <v>125</v>
      </c>
      <c r="D6343" s="629">
        <v>67.03</v>
      </c>
    </row>
    <row r="6344" spans="1:4" ht="81">
      <c r="A6344" s="629">
        <v>87458</v>
      </c>
      <c r="B6344" s="630" t="s">
        <v>8170</v>
      </c>
      <c r="C6344" s="631" t="s">
        <v>125</v>
      </c>
      <c r="D6344" s="629">
        <v>68.02</v>
      </c>
    </row>
    <row r="6345" spans="1:4" ht="81">
      <c r="A6345" s="629">
        <v>87459</v>
      </c>
      <c r="B6345" s="630" t="s">
        <v>8171</v>
      </c>
      <c r="C6345" s="631" t="s">
        <v>125</v>
      </c>
      <c r="D6345" s="629">
        <v>51.5</v>
      </c>
    </row>
    <row r="6346" spans="1:4" ht="81">
      <c r="A6346" s="629">
        <v>87460</v>
      </c>
      <c r="B6346" s="630" t="s">
        <v>8172</v>
      </c>
      <c r="C6346" s="631" t="s">
        <v>125</v>
      </c>
      <c r="D6346" s="629">
        <v>52.17</v>
      </c>
    </row>
    <row r="6347" spans="1:4" ht="81">
      <c r="A6347" s="629">
        <v>87461</v>
      </c>
      <c r="B6347" s="630" t="s">
        <v>8173</v>
      </c>
      <c r="C6347" s="631" t="s">
        <v>125</v>
      </c>
      <c r="D6347" s="629">
        <v>64.11</v>
      </c>
    </row>
    <row r="6348" spans="1:4" ht="81">
      <c r="A6348" s="629">
        <v>87462</v>
      </c>
      <c r="B6348" s="630" t="s">
        <v>8174</v>
      </c>
      <c r="C6348" s="631" t="s">
        <v>125</v>
      </c>
      <c r="D6348" s="629">
        <v>64.900000000000006</v>
      </c>
    </row>
    <row r="6349" spans="1:4" ht="81">
      <c r="A6349" s="629">
        <v>87463</v>
      </c>
      <c r="B6349" s="630" t="s">
        <v>8175</v>
      </c>
      <c r="C6349" s="631" t="s">
        <v>125</v>
      </c>
      <c r="D6349" s="629">
        <v>76.44</v>
      </c>
    </row>
    <row r="6350" spans="1:4" ht="81">
      <c r="A6350" s="629">
        <v>87464</v>
      </c>
      <c r="B6350" s="630" t="s">
        <v>8176</v>
      </c>
      <c r="C6350" s="631" t="s">
        <v>125</v>
      </c>
      <c r="D6350" s="629">
        <v>77.430000000000007</v>
      </c>
    </row>
    <row r="6351" spans="1:4" ht="81">
      <c r="A6351" s="629">
        <v>87465</v>
      </c>
      <c r="B6351" s="630" t="s">
        <v>8177</v>
      </c>
      <c r="C6351" s="631" t="s">
        <v>125</v>
      </c>
      <c r="D6351" s="629">
        <v>46.02</v>
      </c>
    </row>
    <row r="6352" spans="1:4" ht="81">
      <c r="A6352" s="629">
        <v>87466</v>
      </c>
      <c r="B6352" s="630" t="s">
        <v>8178</v>
      </c>
      <c r="C6352" s="631" t="s">
        <v>125</v>
      </c>
      <c r="D6352" s="629">
        <v>46.69</v>
      </c>
    </row>
    <row r="6353" spans="1:4" ht="81">
      <c r="A6353" s="629">
        <v>87467</v>
      </c>
      <c r="B6353" s="630" t="s">
        <v>8179</v>
      </c>
      <c r="C6353" s="631" t="s">
        <v>125</v>
      </c>
      <c r="D6353" s="629">
        <v>58.04</v>
      </c>
    </row>
    <row r="6354" spans="1:4" ht="81">
      <c r="A6354" s="629">
        <v>87468</v>
      </c>
      <c r="B6354" s="630" t="s">
        <v>8180</v>
      </c>
      <c r="C6354" s="631" t="s">
        <v>125</v>
      </c>
      <c r="D6354" s="629">
        <v>58.83</v>
      </c>
    </row>
    <row r="6355" spans="1:4" ht="81">
      <c r="A6355" s="629">
        <v>87469</v>
      </c>
      <c r="B6355" s="630" t="s">
        <v>8181</v>
      </c>
      <c r="C6355" s="631" t="s">
        <v>125</v>
      </c>
      <c r="D6355" s="629">
        <v>70.39</v>
      </c>
    </row>
    <row r="6356" spans="1:4" ht="81">
      <c r="A6356" s="629">
        <v>87470</v>
      </c>
      <c r="B6356" s="630" t="s">
        <v>8182</v>
      </c>
      <c r="C6356" s="631" t="s">
        <v>125</v>
      </c>
      <c r="D6356" s="629">
        <v>71.38</v>
      </c>
    </row>
    <row r="6357" spans="1:4" ht="81">
      <c r="A6357" s="629">
        <v>87471</v>
      </c>
      <c r="B6357" s="630" t="s">
        <v>8183</v>
      </c>
      <c r="C6357" s="631" t="s">
        <v>125</v>
      </c>
      <c r="D6357" s="629">
        <v>37.44</v>
      </c>
    </row>
    <row r="6358" spans="1:4" ht="81">
      <c r="A6358" s="629">
        <v>87472</v>
      </c>
      <c r="B6358" s="630" t="s">
        <v>8184</v>
      </c>
      <c r="C6358" s="631" t="s">
        <v>125</v>
      </c>
      <c r="D6358" s="629">
        <v>38.24</v>
      </c>
    </row>
    <row r="6359" spans="1:4" ht="81">
      <c r="A6359" s="629">
        <v>87473</v>
      </c>
      <c r="B6359" s="630" t="s">
        <v>8185</v>
      </c>
      <c r="C6359" s="631" t="s">
        <v>125</v>
      </c>
      <c r="D6359" s="629">
        <v>51.68</v>
      </c>
    </row>
    <row r="6360" spans="1:4" ht="81">
      <c r="A6360" s="629">
        <v>87474</v>
      </c>
      <c r="B6360" s="630" t="s">
        <v>8186</v>
      </c>
      <c r="C6360" s="631" t="s">
        <v>125</v>
      </c>
      <c r="D6360" s="629">
        <v>52.59</v>
      </c>
    </row>
    <row r="6361" spans="1:4" ht="81">
      <c r="A6361" s="629">
        <v>87475</v>
      </c>
      <c r="B6361" s="630" t="s">
        <v>8187</v>
      </c>
      <c r="C6361" s="631" t="s">
        <v>125</v>
      </c>
      <c r="D6361" s="629">
        <v>60.82</v>
      </c>
    </row>
    <row r="6362" spans="1:4" ht="81">
      <c r="A6362" s="629">
        <v>87476</v>
      </c>
      <c r="B6362" s="630" t="s">
        <v>8188</v>
      </c>
      <c r="C6362" s="631" t="s">
        <v>125</v>
      </c>
      <c r="D6362" s="629">
        <v>61.88</v>
      </c>
    </row>
    <row r="6363" spans="1:4" ht="81">
      <c r="A6363" s="629">
        <v>87477</v>
      </c>
      <c r="B6363" s="630" t="s">
        <v>8189</v>
      </c>
      <c r="C6363" s="631" t="s">
        <v>125</v>
      </c>
      <c r="D6363" s="629">
        <v>33.92</v>
      </c>
    </row>
    <row r="6364" spans="1:4" ht="81">
      <c r="A6364" s="629">
        <v>87478</v>
      </c>
      <c r="B6364" s="630" t="s">
        <v>8190</v>
      </c>
      <c r="C6364" s="631" t="s">
        <v>125</v>
      </c>
      <c r="D6364" s="629">
        <v>34.72</v>
      </c>
    </row>
    <row r="6365" spans="1:4" ht="81">
      <c r="A6365" s="629">
        <v>87479</v>
      </c>
      <c r="B6365" s="630" t="s">
        <v>8191</v>
      </c>
      <c r="C6365" s="631" t="s">
        <v>125</v>
      </c>
      <c r="D6365" s="629">
        <v>47.54</v>
      </c>
    </row>
    <row r="6366" spans="1:4" ht="81">
      <c r="A6366" s="629">
        <v>87480</v>
      </c>
      <c r="B6366" s="630" t="s">
        <v>8192</v>
      </c>
      <c r="C6366" s="631" t="s">
        <v>125</v>
      </c>
      <c r="D6366" s="629">
        <v>48.45</v>
      </c>
    </row>
    <row r="6367" spans="1:4" ht="81">
      <c r="A6367" s="629">
        <v>87481</v>
      </c>
      <c r="B6367" s="630" t="s">
        <v>8193</v>
      </c>
      <c r="C6367" s="631" t="s">
        <v>125</v>
      </c>
      <c r="D6367" s="629">
        <v>56.72</v>
      </c>
    </row>
    <row r="6368" spans="1:4" ht="81">
      <c r="A6368" s="629">
        <v>87482</v>
      </c>
      <c r="B6368" s="630" t="s">
        <v>8194</v>
      </c>
      <c r="C6368" s="631" t="s">
        <v>125</v>
      </c>
      <c r="D6368" s="629">
        <v>57.78</v>
      </c>
    </row>
    <row r="6369" spans="1:4" ht="81">
      <c r="A6369" s="629">
        <v>87483</v>
      </c>
      <c r="B6369" s="630" t="s">
        <v>8195</v>
      </c>
      <c r="C6369" s="631" t="s">
        <v>125</v>
      </c>
      <c r="D6369" s="629">
        <v>42.63</v>
      </c>
    </row>
    <row r="6370" spans="1:4" ht="81">
      <c r="A6370" s="629">
        <v>87484</v>
      </c>
      <c r="B6370" s="630" t="s">
        <v>8196</v>
      </c>
      <c r="C6370" s="631" t="s">
        <v>125</v>
      </c>
      <c r="D6370" s="629">
        <v>43.43</v>
      </c>
    </row>
    <row r="6371" spans="1:4" ht="81">
      <c r="A6371" s="629">
        <v>87485</v>
      </c>
      <c r="B6371" s="630" t="s">
        <v>8197</v>
      </c>
      <c r="C6371" s="631" t="s">
        <v>125</v>
      </c>
      <c r="D6371" s="629">
        <v>56.99</v>
      </c>
    </row>
    <row r="6372" spans="1:4" ht="81">
      <c r="A6372" s="629">
        <v>87487</v>
      </c>
      <c r="B6372" s="630" t="s">
        <v>8198</v>
      </c>
      <c r="C6372" s="631" t="s">
        <v>125</v>
      </c>
      <c r="D6372" s="629">
        <v>65.989999999999995</v>
      </c>
    </row>
    <row r="6373" spans="1:4" ht="81">
      <c r="A6373" s="629">
        <v>87488</v>
      </c>
      <c r="B6373" s="630" t="s">
        <v>8199</v>
      </c>
      <c r="C6373" s="631" t="s">
        <v>125</v>
      </c>
      <c r="D6373" s="629">
        <v>67.05</v>
      </c>
    </row>
    <row r="6374" spans="1:4" ht="81">
      <c r="A6374" s="629">
        <v>87489</v>
      </c>
      <c r="B6374" s="630" t="s">
        <v>8200</v>
      </c>
      <c r="C6374" s="631" t="s">
        <v>125</v>
      </c>
      <c r="D6374" s="629">
        <v>36.93</v>
      </c>
    </row>
    <row r="6375" spans="1:4" ht="81">
      <c r="A6375" s="629">
        <v>87490</v>
      </c>
      <c r="B6375" s="630" t="s">
        <v>8201</v>
      </c>
      <c r="C6375" s="631" t="s">
        <v>125</v>
      </c>
      <c r="D6375" s="629">
        <v>37.729999999999997</v>
      </c>
    </row>
    <row r="6376" spans="1:4" ht="81">
      <c r="A6376" s="629">
        <v>87491</v>
      </c>
      <c r="B6376" s="630" t="s">
        <v>8202</v>
      </c>
      <c r="C6376" s="631" t="s">
        <v>125</v>
      </c>
      <c r="D6376" s="629">
        <v>50.67</v>
      </c>
    </row>
    <row r="6377" spans="1:4" ht="81">
      <c r="A6377" s="629">
        <v>87492</v>
      </c>
      <c r="B6377" s="630" t="s">
        <v>8203</v>
      </c>
      <c r="C6377" s="631" t="s">
        <v>125</v>
      </c>
      <c r="D6377" s="629">
        <v>51.58</v>
      </c>
    </row>
    <row r="6378" spans="1:4" ht="81">
      <c r="A6378" s="629">
        <v>87493</v>
      </c>
      <c r="B6378" s="630" t="s">
        <v>8204</v>
      </c>
      <c r="C6378" s="631" t="s">
        <v>125</v>
      </c>
      <c r="D6378" s="629">
        <v>59.94</v>
      </c>
    </row>
    <row r="6379" spans="1:4" ht="81">
      <c r="A6379" s="629">
        <v>87494</v>
      </c>
      <c r="B6379" s="630" t="s">
        <v>8205</v>
      </c>
      <c r="C6379" s="631" t="s">
        <v>125</v>
      </c>
      <c r="D6379" s="629">
        <v>61</v>
      </c>
    </row>
    <row r="6380" spans="1:4" ht="81">
      <c r="A6380" s="629">
        <v>87495</v>
      </c>
      <c r="B6380" s="630" t="s">
        <v>8206</v>
      </c>
      <c r="C6380" s="631" t="s">
        <v>125</v>
      </c>
      <c r="D6380" s="629">
        <v>61.49</v>
      </c>
    </row>
    <row r="6381" spans="1:4" ht="81">
      <c r="A6381" s="629">
        <v>87496</v>
      </c>
      <c r="B6381" s="630" t="s">
        <v>8207</v>
      </c>
      <c r="C6381" s="631" t="s">
        <v>125</v>
      </c>
      <c r="D6381" s="629">
        <v>62.24</v>
      </c>
    </row>
    <row r="6382" spans="1:4" ht="81">
      <c r="A6382" s="629">
        <v>87497</v>
      </c>
      <c r="B6382" s="630" t="s">
        <v>8208</v>
      </c>
      <c r="C6382" s="631" t="s">
        <v>125</v>
      </c>
      <c r="D6382" s="629">
        <v>59.99</v>
      </c>
    </row>
    <row r="6383" spans="1:4" ht="81">
      <c r="A6383" s="629">
        <v>87498</v>
      </c>
      <c r="B6383" s="630" t="s">
        <v>8209</v>
      </c>
      <c r="C6383" s="631" t="s">
        <v>125</v>
      </c>
      <c r="D6383" s="629">
        <v>60.95</v>
      </c>
    </row>
    <row r="6384" spans="1:4" ht="81">
      <c r="A6384" s="629">
        <v>87499</v>
      </c>
      <c r="B6384" s="630" t="s">
        <v>8210</v>
      </c>
      <c r="C6384" s="631" t="s">
        <v>125</v>
      </c>
      <c r="D6384" s="629">
        <v>66.95</v>
      </c>
    </row>
    <row r="6385" spans="1:4" ht="81">
      <c r="A6385" s="629">
        <v>87500</v>
      </c>
      <c r="B6385" s="630" t="s">
        <v>8211</v>
      </c>
      <c r="C6385" s="631" t="s">
        <v>125</v>
      </c>
      <c r="D6385" s="629">
        <v>67.760000000000005</v>
      </c>
    </row>
    <row r="6386" spans="1:4" ht="94.5">
      <c r="A6386" s="629">
        <v>87501</v>
      </c>
      <c r="B6386" s="630" t="s">
        <v>8212</v>
      </c>
      <c r="C6386" s="631" t="s">
        <v>125</v>
      </c>
      <c r="D6386" s="629">
        <v>104.41</v>
      </c>
    </row>
    <row r="6387" spans="1:4" ht="94.5">
      <c r="A6387" s="629">
        <v>87502</v>
      </c>
      <c r="B6387" s="630" t="s">
        <v>8213</v>
      </c>
      <c r="C6387" s="631" t="s">
        <v>125</v>
      </c>
      <c r="D6387" s="629">
        <v>105.44</v>
      </c>
    </row>
    <row r="6388" spans="1:4" ht="81">
      <c r="A6388" s="629">
        <v>87503</v>
      </c>
      <c r="B6388" s="630" t="s">
        <v>8214</v>
      </c>
      <c r="C6388" s="631" t="s">
        <v>125</v>
      </c>
      <c r="D6388" s="629">
        <v>52.85</v>
      </c>
    </row>
    <row r="6389" spans="1:4" ht="81">
      <c r="A6389" s="629">
        <v>87504</v>
      </c>
      <c r="B6389" s="630" t="s">
        <v>8215</v>
      </c>
      <c r="C6389" s="631" t="s">
        <v>125</v>
      </c>
      <c r="D6389" s="629">
        <v>53.6</v>
      </c>
    </row>
    <row r="6390" spans="1:4" ht="94.5">
      <c r="A6390" s="629">
        <v>87505</v>
      </c>
      <c r="B6390" s="630" t="s">
        <v>8216</v>
      </c>
      <c r="C6390" s="631" t="s">
        <v>125</v>
      </c>
      <c r="D6390" s="629">
        <v>51.36</v>
      </c>
    </row>
    <row r="6391" spans="1:4" ht="94.5">
      <c r="A6391" s="629">
        <v>87506</v>
      </c>
      <c r="B6391" s="630" t="s">
        <v>8217</v>
      </c>
      <c r="C6391" s="631" t="s">
        <v>125</v>
      </c>
      <c r="D6391" s="629">
        <v>52.32</v>
      </c>
    </row>
    <row r="6392" spans="1:4" ht="81">
      <c r="A6392" s="629">
        <v>87507</v>
      </c>
      <c r="B6392" s="630" t="s">
        <v>8218</v>
      </c>
      <c r="C6392" s="631" t="s">
        <v>125</v>
      </c>
      <c r="D6392" s="629">
        <v>55.49</v>
      </c>
    </row>
    <row r="6393" spans="1:4" ht="81">
      <c r="A6393" s="629">
        <v>87508</v>
      </c>
      <c r="B6393" s="630" t="s">
        <v>8219</v>
      </c>
      <c r="C6393" s="631" t="s">
        <v>125</v>
      </c>
      <c r="D6393" s="629">
        <v>56.3</v>
      </c>
    </row>
    <row r="6394" spans="1:4" ht="94.5">
      <c r="A6394" s="629">
        <v>87509</v>
      </c>
      <c r="B6394" s="630" t="s">
        <v>8220</v>
      </c>
      <c r="C6394" s="631" t="s">
        <v>125</v>
      </c>
      <c r="D6394" s="629">
        <v>85.66</v>
      </c>
    </row>
    <row r="6395" spans="1:4" ht="94.5">
      <c r="A6395" s="629">
        <v>87510</v>
      </c>
      <c r="B6395" s="630" t="s">
        <v>8221</v>
      </c>
      <c r="C6395" s="631" t="s">
        <v>125</v>
      </c>
      <c r="D6395" s="629">
        <v>86.69</v>
      </c>
    </row>
    <row r="6396" spans="1:4" ht="81">
      <c r="A6396" s="629">
        <v>87511</v>
      </c>
      <c r="B6396" s="630" t="s">
        <v>8222</v>
      </c>
      <c r="C6396" s="631" t="s">
        <v>125</v>
      </c>
      <c r="D6396" s="629">
        <v>68.75</v>
      </c>
    </row>
    <row r="6397" spans="1:4" ht="81">
      <c r="A6397" s="629">
        <v>87512</v>
      </c>
      <c r="B6397" s="630" t="s">
        <v>8223</v>
      </c>
      <c r="C6397" s="631" t="s">
        <v>125</v>
      </c>
      <c r="D6397" s="629">
        <v>69.5</v>
      </c>
    </row>
    <row r="6398" spans="1:4" ht="81">
      <c r="A6398" s="629">
        <v>87513</v>
      </c>
      <c r="B6398" s="630" t="s">
        <v>8224</v>
      </c>
      <c r="C6398" s="631" t="s">
        <v>125</v>
      </c>
      <c r="D6398" s="629">
        <v>67.55</v>
      </c>
    </row>
    <row r="6399" spans="1:4" ht="81">
      <c r="A6399" s="629">
        <v>87514</v>
      </c>
      <c r="B6399" s="630" t="s">
        <v>8225</v>
      </c>
      <c r="C6399" s="631" t="s">
        <v>125</v>
      </c>
      <c r="D6399" s="629">
        <v>68.510000000000005</v>
      </c>
    </row>
    <row r="6400" spans="1:4" ht="81">
      <c r="A6400" s="629">
        <v>87515</v>
      </c>
      <c r="B6400" s="630" t="s">
        <v>8226</v>
      </c>
      <c r="C6400" s="631" t="s">
        <v>125</v>
      </c>
      <c r="D6400" s="629">
        <v>77.05</v>
      </c>
    </row>
    <row r="6401" spans="1:4" ht="81">
      <c r="A6401" s="629">
        <v>87516</v>
      </c>
      <c r="B6401" s="630" t="s">
        <v>8227</v>
      </c>
      <c r="C6401" s="631" t="s">
        <v>125</v>
      </c>
      <c r="D6401" s="629">
        <v>77.86</v>
      </c>
    </row>
    <row r="6402" spans="1:4" ht="94.5">
      <c r="A6402" s="629">
        <v>87517</v>
      </c>
      <c r="B6402" s="630" t="s">
        <v>8228</v>
      </c>
      <c r="C6402" s="631" t="s">
        <v>125</v>
      </c>
      <c r="D6402" s="629">
        <v>120.12</v>
      </c>
    </row>
    <row r="6403" spans="1:4" ht="94.5">
      <c r="A6403" s="629">
        <v>87518</v>
      </c>
      <c r="B6403" s="630" t="s">
        <v>8229</v>
      </c>
      <c r="C6403" s="631" t="s">
        <v>125</v>
      </c>
      <c r="D6403" s="629">
        <v>121.15</v>
      </c>
    </row>
    <row r="6404" spans="1:4" ht="81">
      <c r="A6404" s="629">
        <v>87519</v>
      </c>
      <c r="B6404" s="630" t="s">
        <v>8230</v>
      </c>
      <c r="C6404" s="631" t="s">
        <v>125</v>
      </c>
      <c r="D6404" s="629">
        <v>57.43</v>
      </c>
    </row>
    <row r="6405" spans="1:4" ht="81">
      <c r="A6405" s="629">
        <v>87520</v>
      </c>
      <c r="B6405" s="630" t="s">
        <v>8231</v>
      </c>
      <c r="C6405" s="631" t="s">
        <v>125</v>
      </c>
      <c r="D6405" s="629">
        <v>58.18</v>
      </c>
    </row>
    <row r="6406" spans="1:4" ht="94.5">
      <c r="A6406" s="629">
        <v>87521</v>
      </c>
      <c r="B6406" s="630" t="s">
        <v>8232</v>
      </c>
      <c r="C6406" s="631" t="s">
        <v>125</v>
      </c>
      <c r="D6406" s="629">
        <v>56</v>
      </c>
    </row>
    <row r="6407" spans="1:4" ht="94.5">
      <c r="A6407" s="629">
        <v>87522</v>
      </c>
      <c r="B6407" s="630" t="s">
        <v>8233</v>
      </c>
      <c r="C6407" s="631" t="s">
        <v>125</v>
      </c>
      <c r="D6407" s="629">
        <v>56.96</v>
      </c>
    </row>
    <row r="6408" spans="1:4" ht="81">
      <c r="A6408" s="629">
        <v>87523</v>
      </c>
      <c r="B6408" s="630" t="s">
        <v>8234</v>
      </c>
      <c r="C6408" s="631" t="s">
        <v>125</v>
      </c>
      <c r="D6408" s="629">
        <v>61.66</v>
      </c>
    </row>
    <row r="6409" spans="1:4" ht="81">
      <c r="A6409" s="629">
        <v>87524</v>
      </c>
      <c r="B6409" s="630" t="s">
        <v>8235</v>
      </c>
      <c r="C6409" s="631" t="s">
        <v>125</v>
      </c>
      <c r="D6409" s="629">
        <v>62.47</v>
      </c>
    </row>
    <row r="6410" spans="1:4" ht="94.5">
      <c r="A6410" s="629">
        <v>87525</v>
      </c>
      <c r="B6410" s="630" t="s">
        <v>8236</v>
      </c>
      <c r="C6410" s="631" t="s">
        <v>125</v>
      </c>
      <c r="D6410" s="629">
        <v>95.2</v>
      </c>
    </row>
    <row r="6411" spans="1:4" ht="94.5">
      <c r="A6411" s="629">
        <v>87526</v>
      </c>
      <c r="B6411" s="630" t="s">
        <v>8237</v>
      </c>
      <c r="C6411" s="631" t="s">
        <v>125</v>
      </c>
      <c r="D6411" s="629">
        <v>96.23</v>
      </c>
    </row>
    <row r="6412" spans="1:4" ht="94.5">
      <c r="A6412" s="629">
        <v>87527</v>
      </c>
      <c r="B6412" s="630" t="s">
        <v>8238</v>
      </c>
      <c r="C6412" s="631" t="s">
        <v>125</v>
      </c>
      <c r="D6412" s="629">
        <v>26.22</v>
      </c>
    </row>
    <row r="6413" spans="1:4" ht="81">
      <c r="A6413" s="629">
        <v>87528</v>
      </c>
      <c r="B6413" s="630" t="s">
        <v>8239</v>
      </c>
      <c r="C6413" s="631" t="s">
        <v>125</v>
      </c>
      <c r="D6413" s="629">
        <v>29.1</v>
      </c>
    </row>
    <row r="6414" spans="1:4" ht="81">
      <c r="A6414" s="629">
        <v>87529</v>
      </c>
      <c r="B6414" s="630" t="s">
        <v>8240</v>
      </c>
      <c r="C6414" s="631" t="s">
        <v>125</v>
      </c>
      <c r="D6414" s="629">
        <v>23.75</v>
      </c>
    </row>
    <row r="6415" spans="1:4" ht="81">
      <c r="A6415" s="629">
        <v>87530</v>
      </c>
      <c r="B6415" s="630" t="s">
        <v>8241</v>
      </c>
      <c r="C6415" s="631" t="s">
        <v>125</v>
      </c>
      <c r="D6415" s="629">
        <v>26.63</v>
      </c>
    </row>
    <row r="6416" spans="1:4" ht="94.5">
      <c r="A6416" s="629">
        <v>87531</v>
      </c>
      <c r="B6416" s="630" t="s">
        <v>8242</v>
      </c>
      <c r="C6416" s="631" t="s">
        <v>125</v>
      </c>
      <c r="D6416" s="629">
        <v>22.87</v>
      </c>
    </row>
    <row r="6417" spans="1:4" ht="94.5">
      <c r="A6417" s="629">
        <v>87532</v>
      </c>
      <c r="B6417" s="630" t="s">
        <v>8243</v>
      </c>
      <c r="C6417" s="631" t="s">
        <v>125</v>
      </c>
      <c r="D6417" s="629">
        <v>25.75</v>
      </c>
    </row>
    <row r="6418" spans="1:4" ht="94.5">
      <c r="A6418" s="629">
        <v>87535</v>
      </c>
      <c r="B6418" s="630" t="s">
        <v>8244</v>
      </c>
      <c r="C6418" s="631" t="s">
        <v>125</v>
      </c>
      <c r="D6418" s="629">
        <v>20.399999999999999</v>
      </c>
    </row>
    <row r="6419" spans="1:4" ht="94.5">
      <c r="A6419" s="629">
        <v>87536</v>
      </c>
      <c r="B6419" s="630" t="s">
        <v>8245</v>
      </c>
      <c r="C6419" s="631" t="s">
        <v>125</v>
      </c>
      <c r="D6419" s="629">
        <v>23.28</v>
      </c>
    </row>
    <row r="6420" spans="1:4" ht="108">
      <c r="A6420" s="629">
        <v>87537</v>
      </c>
      <c r="B6420" s="630" t="s">
        <v>8246</v>
      </c>
      <c r="C6420" s="631" t="s">
        <v>125</v>
      </c>
      <c r="D6420" s="629">
        <v>45.8</v>
      </c>
    </row>
    <row r="6421" spans="1:4" ht="94.5">
      <c r="A6421" s="629">
        <v>87538</v>
      </c>
      <c r="B6421" s="630" t="s">
        <v>8247</v>
      </c>
      <c r="C6421" s="631" t="s">
        <v>125</v>
      </c>
      <c r="D6421" s="629">
        <v>43.69</v>
      </c>
    </row>
    <row r="6422" spans="1:4" ht="108">
      <c r="A6422" s="629">
        <v>87539</v>
      </c>
      <c r="B6422" s="630" t="s">
        <v>8248</v>
      </c>
      <c r="C6422" s="631" t="s">
        <v>125</v>
      </c>
      <c r="D6422" s="629">
        <v>42.94</v>
      </c>
    </row>
    <row r="6423" spans="1:4" ht="108">
      <c r="A6423" s="629">
        <v>87541</v>
      </c>
      <c r="B6423" s="630" t="s">
        <v>8249</v>
      </c>
      <c r="C6423" s="631" t="s">
        <v>125</v>
      </c>
      <c r="D6423" s="629">
        <v>40.840000000000003</v>
      </c>
    </row>
    <row r="6424" spans="1:4" ht="108">
      <c r="A6424" s="629">
        <v>87543</v>
      </c>
      <c r="B6424" s="630" t="s">
        <v>8250</v>
      </c>
      <c r="C6424" s="631" t="s">
        <v>125</v>
      </c>
      <c r="D6424" s="629">
        <v>14.47</v>
      </c>
    </row>
    <row r="6425" spans="1:4" ht="94.5">
      <c r="A6425" s="629">
        <v>87545</v>
      </c>
      <c r="B6425" s="630" t="s">
        <v>8251</v>
      </c>
      <c r="C6425" s="631" t="s">
        <v>125</v>
      </c>
      <c r="D6425" s="629">
        <v>17.79</v>
      </c>
    </row>
    <row r="6426" spans="1:4" ht="81">
      <c r="A6426" s="629">
        <v>87546</v>
      </c>
      <c r="B6426" s="630" t="s">
        <v>8252</v>
      </c>
      <c r="C6426" s="631" t="s">
        <v>125</v>
      </c>
      <c r="D6426" s="629">
        <v>19.420000000000002</v>
      </c>
    </row>
    <row r="6427" spans="1:4" ht="81">
      <c r="A6427" s="629">
        <v>87547</v>
      </c>
      <c r="B6427" s="630" t="s">
        <v>8253</v>
      </c>
      <c r="C6427" s="631" t="s">
        <v>125</v>
      </c>
      <c r="D6427" s="629">
        <v>15.33</v>
      </c>
    </row>
    <row r="6428" spans="1:4" ht="81">
      <c r="A6428" s="629">
        <v>87548</v>
      </c>
      <c r="B6428" s="630" t="s">
        <v>8254</v>
      </c>
      <c r="C6428" s="631" t="s">
        <v>125</v>
      </c>
      <c r="D6428" s="629">
        <v>16.96</v>
      </c>
    </row>
    <row r="6429" spans="1:4" ht="94.5">
      <c r="A6429" s="629">
        <v>87549</v>
      </c>
      <c r="B6429" s="630" t="s">
        <v>8255</v>
      </c>
      <c r="C6429" s="631" t="s">
        <v>125</v>
      </c>
      <c r="D6429" s="629">
        <v>14.45</v>
      </c>
    </row>
    <row r="6430" spans="1:4" ht="94.5">
      <c r="A6430" s="629">
        <v>87550</v>
      </c>
      <c r="B6430" s="630" t="s">
        <v>8256</v>
      </c>
      <c r="C6430" s="631" t="s">
        <v>125</v>
      </c>
      <c r="D6430" s="629">
        <v>16.079999999999998</v>
      </c>
    </row>
    <row r="6431" spans="1:4" ht="94.5">
      <c r="A6431" s="629">
        <v>87553</v>
      </c>
      <c r="B6431" s="630" t="s">
        <v>8257</v>
      </c>
      <c r="C6431" s="631" t="s">
        <v>125</v>
      </c>
      <c r="D6431" s="629">
        <v>11.97</v>
      </c>
    </row>
    <row r="6432" spans="1:4" ht="81">
      <c r="A6432" s="629">
        <v>87554</v>
      </c>
      <c r="B6432" s="630" t="s">
        <v>8258</v>
      </c>
      <c r="C6432" s="631" t="s">
        <v>125</v>
      </c>
      <c r="D6432" s="629">
        <v>13.6</v>
      </c>
    </row>
    <row r="6433" spans="1:4" ht="108">
      <c r="A6433" s="629">
        <v>87555</v>
      </c>
      <c r="B6433" s="630" t="s">
        <v>8259</v>
      </c>
      <c r="C6433" s="631" t="s">
        <v>125</v>
      </c>
      <c r="D6433" s="629">
        <v>28.12</v>
      </c>
    </row>
    <row r="6434" spans="1:4" ht="94.5">
      <c r="A6434" s="629">
        <v>87556</v>
      </c>
      <c r="B6434" s="630" t="s">
        <v>8260</v>
      </c>
      <c r="C6434" s="631" t="s">
        <v>125</v>
      </c>
      <c r="D6434" s="629">
        <v>26.02</v>
      </c>
    </row>
    <row r="6435" spans="1:4" ht="108">
      <c r="A6435" s="629">
        <v>87557</v>
      </c>
      <c r="B6435" s="630" t="s">
        <v>8261</v>
      </c>
      <c r="C6435" s="631" t="s">
        <v>125</v>
      </c>
      <c r="D6435" s="629">
        <v>25.26</v>
      </c>
    </row>
    <row r="6436" spans="1:4" ht="108">
      <c r="A6436" s="629">
        <v>87559</v>
      </c>
      <c r="B6436" s="630" t="s">
        <v>8262</v>
      </c>
      <c r="C6436" s="631" t="s">
        <v>125</v>
      </c>
      <c r="D6436" s="629">
        <v>23.16</v>
      </c>
    </row>
    <row r="6437" spans="1:4" ht="108">
      <c r="A6437" s="629">
        <v>87561</v>
      </c>
      <c r="B6437" s="630" t="s">
        <v>8263</v>
      </c>
      <c r="C6437" s="631" t="s">
        <v>125</v>
      </c>
      <c r="D6437" s="629">
        <v>25.45</v>
      </c>
    </row>
    <row r="6438" spans="1:4" ht="67.5">
      <c r="A6438" s="629">
        <v>87620</v>
      </c>
      <c r="B6438" s="630" t="s">
        <v>8264</v>
      </c>
      <c r="C6438" s="631" t="s">
        <v>125</v>
      </c>
      <c r="D6438" s="629">
        <v>22.92</v>
      </c>
    </row>
    <row r="6439" spans="1:4" ht="54">
      <c r="A6439" s="629">
        <v>87622</v>
      </c>
      <c r="B6439" s="630" t="s">
        <v>8265</v>
      </c>
      <c r="C6439" s="631" t="s">
        <v>125</v>
      </c>
      <c r="D6439" s="629">
        <v>25.26</v>
      </c>
    </row>
    <row r="6440" spans="1:4" ht="54">
      <c r="A6440" s="629">
        <v>87623</v>
      </c>
      <c r="B6440" s="630" t="s">
        <v>8266</v>
      </c>
      <c r="C6440" s="631" t="s">
        <v>125</v>
      </c>
      <c r="D6440" s="629">
        <v>52.15</v>
      </c>
    </row>
    <row r="6441" spans="1:4" ht="54">
      <c r="A6441" s="629">
        <v>87624</v>
      </c>
      <c r="B6441" s="630" t="s">
        <v>8267</v>
      </c>
      <c r="C6441" s="631" t="s">
        <v>125</v>
      </c>
      <c r="D6441" s="629">
        <v>56.81</v>
      </c>
    </row>
    <row r="6442" spans="1:4" ht="67.5">
      <c r="A6442" s="629">
        <v>87630</v>
      </c>
      <c r="B6442" s="630" t="s">
        <v>8268</v>
      </c>
      <c r="C6442" s="631" t="s">
        <v>125</v>
      </c>
      <c r="D6442" s="629">
        <v>28.57</v>
      </c>
    </row>
    <row r="6443" spans="1:4" ht="54">
      <c r="A6443" s="629">
        <v>87632</v>
      </c>
      <c r="B6443" s="630" t="s">
        <v>8269</v>
      </c>
      <c r="C6443" s="631" t="s">
        <v>125</v>
      </c>
      <c r="D6443" s="629">
        <v>31.82</v>
      </c>
    </row>
    <row r="6444" spans="1:4" ht="54">
      <c r="A6444" s="629">
        <v>87633</v>
      </c>
      <c r="B6444" s="630" t="s">
        <v>8270</v>
      </c>
      <c r="C6444" s="631" t="s">
        <v>125</v>
      </c>
      <c r="D6444" s="629">
        <v>69.2</v>
      </c>
    </row>
    <row r="6445" spans="1:4" ht="54">
      <c r="A6445" s="629">
        <v>87634</v>
      </c>
      <c r="B6445" s="630" t="s">
        <v>8271</v>
      </c>
      <c r="C6445" s="631" t="s">
        <v>125</v>
      </c>
      <c r="D6445" s="629">
        <v>75.680000000000007</v>
      </c>
    </row>
    <row r="6446" spans="1:4" ht="67.5">
      <c r="A6446" s="629">
        <v>87640</v>
      </c>
      <c r="B6446" s="630" t="s">
        <v>8272</v>
      </c>
      <c r="C6446" s="631" t="s">
        <v>125</v>
      </c>
      <c r="D6446" s="629">
        <v>33.11</v>
      </c>
    </row>
    <row r="6447" spans="1:4" ht="54">
      <c r="A6447" s="629">
        <v>87642</v>
      </c>
      <c r="B6447" s="630" t="s">
        <v>8273</v>
      </c>
      <c r="C6447" s="631" t="s">
        <v>125</v>
      </c>
      <c r="D6447" s="629">
        <v>37.11</v>
      </c>
    </row>
    <row r="6448" spans="1:4" ht="54">
      <c r="A6448" s="629">
        <v>87643</v>
      </c>
      <c r="B6448" s="630" t="s">
        <v>8274</v>
      </c>
      <c r="C6448" s="631" t="s">
        <v>125</v>
      </c>
      <c r="D6448" s="629">
        <v>83.08</v>
      </c>
    </row>
    <row r="6449" spans="1:4" ht="54">
      <c r="A6449" s="629">
        <v>87644</v>
      </c>
      <c r="B6449" s="630" t="s">
        <v>8275</v>
      </c>
      <c r="C6449" s="631" t="s">
        <v>125</v>
      </c>
      <c r="D6449" s="629">
        <v>91.05</v>
      </c>
    </row>
    <row r="6450" spans="1:4" ht="67.5">
      <c r="A6450" s="629">
        <v>87680</v>
      </c>
      <c r="B6450" s="630" t="s">
        <v>5035</v>
      </c>
      <c r="C6450" s="631" t="s">
        <v>125</v>
      </c>
      <c r="D6450" s="629">
        <v>27.47</v>
      </c>
    </row>
    <row r="6451" spans="1:4" ht="54">
      <c r="A6451" s="629">
        <v>87682</v>
      </c>
      <c r="B6451" s="630" t="s">
        <v>8276</v>
      </c>
      <c r="C6451" s="631" t="s">
        <v>125</v>
      </c>
      <c r="D6451" s="629">
        <v>31.47</v>
      </c>
    </row>
    <row r="6452" spans="1:4" ht="54">
      <c r="A6452" s="629">
        <v>87683</v>
      </c>
      <c r="B6452" s="630" t="s">
        <v>8277</v>
      </c>
      <c r="C6452" s="631" t="s">
        <v>125</v>
      </c>
      <c r="D6452" s="629">
        <v>77.44</v>
      </c>
    </row>
    <row r="6453" spans="1:4" ht="54">
      <c r="A6453" s="629">
        <v>87684</v>
      </c>
      <c r="B6453" s="630" t="s">
        <v>8278</v>
      </c>
      <c r="C6453" s="631" t="s">
        <v>125</v>
      </c>
      <c r="D6453" s="629">
        <v>85.41</v>
      </c>
    </row>
    <row r="6454" spans="1:4" ht="67.5">
      <c r="A6454" s="629">
        <v>87690</v>
      </c>
      <c r="B6454" s="630" t="s">
        <v>5036</v>
      </c>
      <c r="C6454" s="631" t="s">
        <v>125</v>
      </c>
      <c r="D6454" s="629">
        <v>31.9</v>
      </c>
    </row>
    <row r="6455" spans="1:4" ht="54">
      <c r="A6455" s="629">
        <v>87692</v>
      </c>
      <c r="B6455" s="630" t="s">
        <v>8279</v>
      </c>
      <c r="C6455" s="631" t="s">
        <v>125</v>
      </c>
      <c r="D6455" s="629">
        <v>36.479999999999997</v>
      </c>
    </row>
    <row r="6456" spans="1:4" ht="54">
      <c r="A6456" s="629">
        <v>87693</v>
      </c>
      <c r="B6456" s="630" t="s">
        <v>8280</v>
      </c>
      <c r="C6456" s="631" t="s">
        <v>125</v>
      </c>
      <c r="D6456" s="629">
        <v>89.13</v>
      </c>
    </row>
    <row r="6457" spans="1:4" ht="54">
      <c r="A6457" s="629">
        <v>87694</v>
      </c>
      <c r="B6457" s="630" t="s">
        <v>8281</v>
      </c>
      <c r="C6457" s="631" t="s">
        <v>125</v>
      </c>
      <c r="D6457" s="629">
        <v>98.25</v>
      </c>
    </row>
    <row r="6458" spans="1:4" ht="67.5">
      <c r="A6458" s="629">
        <v>87700</v>
      </c>
      <c r="B6458" s="630" t="s">
        <v>5037</v>
      </c>
      <c r="C6458" s="631" t="s">
        <v>125</v>
      </c>
      <c r="D6458" s="629">
        <v>34.47</v>
      </c>
    </row>
    <row r="6459" spans="1:4" ht="54">
      <c r="A6459" s="629">
        <v>87702</v>
      </c>
      <c r="B6459" s="630" t="s">
        <v>8282</v>
      </c>
      <c r="C6459" s="631" t="s">
        <v>125</v>
      </c>
      <c r="D6459" s="629">
        <v>39.46</v>
      </c>
    </row>
    <row r="6460" spans="1:4" ht="54">
      <c r="A6460" s="629">
        <v>87703</v>
      </c>
      <c r="B6460" s="630" t="s">
        <v>8283</v>
      </c>
      <c r="C6460" s="631" t="s">
        <v>125</v>
      </c>
      <c r="D6460" s="629">
        <v>96.8</v>
      </c>
    </row>
    <row r="6461" spans="1:4" ht="54">
      <c r="A6461" s="629">
        <v>87704</v>
      </c>
      <c r="B6461" s="630" t="s">
        <v>8284</v>
      </c>
      <c r="C6461" s="631" t="s">
        <v>125</v>
      </c>
      <c r="D6461" s="629">
        <v>106.73</v>
      </c>
    </row>
    <row r="6462" spans="1:4" ht="67.5">
      <c r="A6462" s="629">
        <v>87735</v>
      </c>
      <c r="B6462" s="630" t="s">
        <v>8285</v>
      </c>
      <c r="C6462" s="631" t="s">
        <v>125</v>
      </c>
      <c r="D6462" s="629">
        <v>30.24</v>
      </c>
    </row>
    <row r="6463" spans="1:4" ht="54">
      <c r="A6463" s="629">
        <v>87737</v>
      </c>
      <c r="B6463" s="630" t="s">
        <v>8286</v>
      </c>
      <c r="C6463" s="631" t="s">
        <v>125</v>
      </c>
      <c r="D6463" s="629">
        <v>32.58</v>
      </c>
    </row>
    <row r="6464" spans="1:4" ht="54">
      <c r="A6464" s="629">
        <v>87738</v>
      </c>
      <c r="B6464" s="630" t="s">
        <v>8287</v>
      </c>
      <c r="C6464" s="631" t="s">
        <v>125</v>
      </c>
      <c r="D6464" s="629">
        <v>59.47</v>
      </c>
    </row>
    <row r="6465" spans="1:4" ht="54">
      <c r="A6465" s="629">
        <v>87739</v>
      </c>
      <c r="B6465" s="630" t="s">
        <v>8288</v>
      </c>
      <c r="C6465" s="631" t="s">
        <v>125</v>
      </c>
      <c r="D6465" s="629">
        <v>64.13</v>
      </c>
    </row>
    <row r="6466" spans="1:4" ht="67.5">
      <c r="A6466" s="629">
        <v>87745</v>
      </c>
      <c r="B6466" s="630" t="s">
        <v>8289</v>
      </c>
      <c r="C6466" s="631" t="s">
        <v>125</v>
      </c>
      <c r="D6466" s="629">
        <v>35.880000000000003</v>
      </c>
    </row>
    <row r="6467" spans="1:4" ht="54">
      <c r="A6467" s="629">
        <v>87747</v>
      </c>
      <c r="B6467" s="630" t="s">
        <v>8290</v>
      </c>
      <c r="C6467" s="631" t="s">
        <v>125</v>
      </c>
      <c r="D6467" s="629">
        <v>39.130000000000003</v>
      </c>
    </row>
    <row r="6468" spans="1:4" ht="54">
      <c r="A6468" s="629">
        <v>87748</v>
      </c>
      <c r="B6468" s="630" t="s">
        <v>8291</v>
      </c>
      <c r="C6468" s="631" t="s">
        <v>125</v>
      </c>
      <c r="D6468" s="629">
        <v>76.510000000000005</v>
      </c>
    </row>
    <row r="6469" spans="1:4" ht="54">
      <c r="A6469" s="629">
        <v>87749</v>
      </c>
      <c r="B6469" s="630" t="s">
        <v>8292</v>
      </c>
      <c r="C6469" s="631" t="s">
        <v>125</v>
      </c>
      <c r="D6469" s="629">
        <v>82.99</v>
      </c>
    </row>
    <row r="6470" spans="1:4" ht="67.5">
      <c r="A6470" s="629">
        <v>87755</v>
      </c>
      <c r="B6470" s="630" t="s">
        <v>8293</v>
      </c>
      <c r="C6470" s="631" t="s">
        <v>125</v>
      </c>
      <c r="D6470" s="629">
        <v>32.92</v>
      </c>
    </row>
    <row r="6471" spans="1:4" ht="67.5">
      <c r="A6471" s="629">
        <v>87757</v>
      </c>
      <c r="B6471" s="630" t="s">
        <v>8294</v>
      </c>
      <c r="C6471" s="631" t="s">
        <v>125</v>
      </c>
      <c r="D6471" s="629">
        <v>36.17</v>
      </c>
    </row>
    <row r="6472" spans="1:4" ht="67.5">
      <c r="A6472" s="629">
        <v>87758</v>
      </c>
      <c r="B6472" s="630" t="s">
        <v>8295</v>
      </c>
      <c r="C6472" s="631" t="s">
        <v>125</v>
      </c>
      <c r="D6472" s="629">
        <v>73.55</v>
      </c>
    </row>
    <row r="6473" spans="1:4" ht="54">
      <c r="A6473" s="629">
        <v>87759</v>
      </c>
      <c r="B6473" s="630" t="s">
        <v>8296</v>
      </c>
      <c r="C6473" s="631" t="s">
        <v>125</v>
      </c>
      <c r="D6473" s="629">
        <v>80.03</v>
      </c>
    </row>
    <row r="6474" spans="1:4" ht="67.5">
      <c r="A6474" s="629">
        <v>87765</v>
      </c>
      <c r="B6474" s="630" t="s">
        <v>8297</v>
      </c>
      <c r="C6474" s="631" t="s">
        <v>125</v>
      </c>
      <c r="D6474" s="629">
        <v>37.46</v>
      </c>
    </row>
    <row r="6475" spans="1:4" ht="67.5">
      <c r="A6475" s="629">
        <v>87767</v>
      </c>
      <c r="B6475" s="630" t="s">
        <v>8298</v>
      </c>
      <c r="C6475" s="631" t="s">
        <v>125</v>
      </c>
      <c r="D6475" s="629">
        <v>41.46</v>
      </c>
    </row>
    <row r="6476" spans="1:4" ht="67.5">
      <c r="A6476" s="629">
        <v>87768</v>
      </c>
      <c r="B6476" s="630" t="s">
        <v>8299</v>
      </c>
      <c r="C6476" s="631" t="s">
        <v>125</v>
      </c>
      <c r="D6476" s="629">
        <v>87.43</v>
      </c>
    </row>
    <row r="6477" spans="1:4" ht="54">
      <c r="A6477" s="629">
        <v>87769</v>
      </c>
      <c r="B6477" s="630" t="s">
        <v>8300</v>
      </c>
      <c r="C6477" s="631" t="s">
        <v>125</v>
      </c>
      <c r="D6477" s="629">
        <v>95.4</v>
      </c>
    </row>
    <row r="6478" spans="1:4" ht="67.5">
      <c r="A6478" s="629">
        <v>87775</v>
      </c>
      <c r="B6478" s="630" t="s">
        <v>8301</v>
      </c>
      <c r="C6478" s="631" t="s">
        <v>125</v>
      </c>
      <c r="D6478" s="629">
        <v>37.479999999999997</v>
      </c>
    </row>
    <row r="6479" spans="1:4" ht="67.5">
      <c r="A6479" s="629">
        <v>87777</v>
      </c>
      <c r="B6479" s="630" t="s">
        <v>8302</v>
      </c>
      <c r="C6479" s="631" t="s">
        <v>125</v>
      </c>
      <c r="D6479" s="629">
        <v>39.89</v>
      </c>
    </row>
    <row r="6480" spans="1:4" ht="81">
      <c r="A6480" s="629">
        <v>87778</v>
      </c>
      <c r="B6480" s="630" t="s">
        <v>8303</v>
      </c>
      <c r="C6480" s="631" t="s">
        <v>125</v>
      </c>
      <c r="D6480" s="629">
        <v>52.02</v>
      </c>
    </row>
    <row r="6481" spans="1:4" ht="67.5">
      <c r="A6481" s="629">
        <v>87779</v>
      </c>
      <c r="B6481" s="630" t="s">
        <v>8304</v>
      </c>
      <c r="C6481" s="631" t="s">
        <v>125</v>
      </c>
      <c r="D6481" s="629">
        <v>43.76</v>
      </c>
    </row>
    <row r="6482" spans="1:4" ht="67.5">
      <c r="A6482" s="629">
        <v>87781</v>
      </c>
      <c r="B6482" s="630" t="s">
        <v>8305</v>
      </c>
      <c r="C6482" s="631" t="s">
        <v>125</v>
      </c>
      <c r="D6482" s="629">
        <v>46.99</v>
      </c>
    </row>
    <row r="6483" spans="1:4" ht="81">
      <c r="A6483" s="629">
        <v>87783</v>
      </c>
      <c r="B6483" s="630" t="s">
        <v>8306</v>
      </c>
      <c r="C6483" s="631" t="s">
        <v>125</v>
      </c>
      <c r="D6483" s="629">
        <v>64.62</v>
      </c>
    </row>
    <row r="6484" spans="1:4" ht="67.5">
      <c r="A6484" s="629">
        <v>87784</v>
      </c>
      <c r="B6484" s="630" t="s">
        <v>8307</v>
      </c>
      <c r="C6484" s="631" t="s">
        <v>125</v>
      </c>
      <c r="D6484" s="629">
        <v>50.02</v>
      </c>
    </row>
    <row r="6485" spans="1:4" ht="67.5">
      <c r="A6485" s="629">
        <v>87786</v>
      </c>
      <c r="B6485" s="630" t="s">
        <v>8308</v>
      </c>
      <c r="C6485" s="631" t="s">
        <v>125</v>
      </c>
      <c r="D6485" s="629">
        <v>54.07</v>
      </c>
    </row>
    <row r="6486" spans="1:4" ht="81">
      <c r="A6486" s="629">
        <v>87787</v>
      </c>
      <c r="B6486" s="630" t="s">
        <v>8309</v>
      </c>
      <c r="C6486" s="631" t="s">
        <v>125</v>
      </c>
      <c r="D6486" s="629">
        <v>77.25</v>
      </c>
    </row>
    <row r="6487" spans="1:4" ht="81">
      <c r="A6487" s="629">
        <v>87788</v>
      </c>
      <c r="B6487" s="630" t="s">
        <v>8310</v>
      </c>
      <c r="C6487" s="631" t="s">
        <v>125</v>
      </c>
      <c r="D6487" s="629">
        <v>64.13</v>
      </c>
    </row>
    <row r="6488" spans="1:4" ht="67.5">
      <c r="A6488" s="629">
        <v>87790</v>
      </c>
      <c r="B6488" s="630" t="s">
        <v>8311</v>
      </c>
      <c r="C6488" s="631" t="s">
        <v>125</v>
      </c>
      <c r="D6488" s="629">
        <v>68.58</v>
      </c>
    </row>
    <row r="6489" spans="1:4" ht="94.5">
      <c r="A6489" s="629">
        <v>87791</v>
      </c>
      <c r="B6489" s="630" t="s">
        <v>8312</v>
      </c>
      <c r="C6489" s="631" t="s">
        <v>125</v>
      </c>
      <c r="D6489" s="629">
        <v>91.66</v>
      </c>
    </row>
    <row r="6490" spans="1:4" ht="81">
      <c r="A6490" s="629">
        <v>87792</v>
      </c>
      <c r="B6490" s="630" t="s">
        <v>8313</v>
      </c>
      <c r="C6490" s="631" t="s">
        <v>125</v>
      </c>
      <c r="D6490" s="629">
        <v>25.1</v>
      </c>
    </row>
    <row r="6491" spans="1:4" ht="67.5">
      <c r="A6491" s="629">
        <v>87794</v>
      </c>
      <c r="B6491" s="630" t="s">
        <v>8314</v>
      </c>
      <c r="C6491" s="631" t="s">
        <v>125</v>
      </c>
      <c r="D6491" s="629">
        <v>27.35</v>
      </c>
    </row>
    <row r="6492" spans="1:4" ht="81">
      <c r="A6492" s="629">
        <v>87795</v>
      </c>
      <c r="B6492" s="630" t="s">
        <v>8315</v>
      </c>
      <c r="C6492" s="631" t="s">
        <v>125</v>
      </c>
      <c r="D6492" s="629">
        <v>38.39</v>
      </c>
    </row>
    <row r="6493" spans="1:4" ht="81">
      <c r="A6493" s="629">
        <v>87797</v>
      </c>
      <c r="B6493" s="630" t="s">
        <v>8316</v>
      </c>
      <c r="C6493" s="631" t="s">
        <v>125</v>
      </c>
      <c r="D6493" s="629">
        <v>31.12</v>
      </c>
    </row>
    <row r="6494" spans="1:4" ht="67.5">
      <c r="A6494" s="629">
        <v>87799</v>
      </c>
      <c r="B6494" s="630" t="s">
        <v>8317</v>
      </c>
      <c r="C6494" s="631" t="s">
        <v>125</v>
      </c>
      <c r="D6494" s="629">
        <v>34.14</v>
      </c>
    </row>
    <row r="6495" spans="1:4" ht="81">
      <c r="A6495" s="629">
        <v>87800</v>
      </c>
      <c r="B6495" s="630" t="s">
        <v>8318</v>
      </c>
      <c r="C6495" s="631" t="s">
        <v>125</v>
      </c>
      <c r="D6495" s="629">
        <v>50.33</v>
      </c>
    </row>
    <row r="6496" spans="1:4" ht="81">
      <c r="A6496" s="629">
        <v>87801</v>
      </c>
      <c r="B6496" s="630" t="s">
        <v>8319</v>
      </c>
      <c r="C6496" s="631" t="s">
        <v>125</v>
      </c>
      <c r="D6496" s="629">
        <v>37.15</v>
      </c>
    </row>
    <row r="6497" spans="1:4" ht="67.5">
      <c r="A6497" s="629">
        <v>87803</v>
      </c>
      <c r="B6497" s="630" t="s">
        <v>8320</v>
      </c>
      <c r="C6497" s="631" t="s">
        <v>125</v>
      </c>
      <c r="D6497" s="629">
        <v>40.93</v>
      </c>
    </row>
    <row r="6498" spans="1:4" ht="81">
      <c r="A6498" s="629">
        <v>87804</v>
      </c>
      <c r="B6498" s="630" t="s">
        <v>8321</v>
      </c>
      <c r="C6498" s="631" t="s">
        <v>125</v>
      </c>
      <c r="D6498" s="629">
        <v>62.29</v>
      </c>
    </row>
    <row r="6499" spans="1:4" ht="81">
      <c r="A6499" s="629">
        <v>87805</v>
      </c>
      <c r="B6499" s="630" t="s">
        <v>8322</v>
      </c>
      <c r="C6499" s="631" t="s">
        <v>125</v>
      </c>
      <c r="D6499" s="629">
        <v>42.67</v>
      </c>
    </row>
    <row r="6500" spans="1:4" ht="67.5">
      <c r="A6500" s="629">
        <v>87807</v>
      </c>
      <c r="B6500" s="630" t="s">
        <v>8323</v>
      </c>
      <c r="C6500" s="631" t="s">
        <v>125</v>
      </c>
      <c r="D6500" s="629">
        <v>46.84</v>
      </c>
    </row>
    <row r="6501" spans="1:4" ht="94.5">
      <c r="A6501" s="629">
        <v>87808</v>
      </c>
      <c r="B6501" s="630" t="s">
        <v>8324</v>
      </c>
      <c r="C6501" s="631" t="s">
        <v>125</v>
      </c>
      <c r="D6501" s="629">
        <v>67.95</v>
      </c>
    </row>
    <row r="6502" spans="1:4" ht="94.5">
      <c r="A6502" s="629">
        <v>87809</v>
      </c>
      <c r="B6502" s="630" t="s">
        <v>8325</v>
      </c>
      <c r="C6502" s="631" t="s">
        <v>125</v>
      </c>
      <c r="D6502" s="629">
        <v>58.93</v>
      </c>
    </row>
    <row r="6503" spans="1:4" ht="81">
      <c r="A6503" s="629">
        <v>87811</v>
      </c>
      <c r="B6503" s="630" t="s">
        <v>8326</v>
      </c>
      <c r="C6503" s="631" t="s">
        <v>125</v>
      </c>
      <c r="D6503" s="629">
        <v>61.18</v>
      </c>
    </row>
    <row r="6504" spans="1:4" ht="81">
      <c r="A6504" s="629">
        <v>87812</v>
      </c>
      <c r="B6504" s="630" t="s">
        <v>8327</v>
      </c>
      <c r="C6504" s="631" t="s">
        <v>125</v>
      </c>
      <c r="D6504" s="629">
        <v>71.91</v>
      </c>
    </row>
    <row r="6505" spans="1:4" ht="94.5">
      <c r="A6505" s="629">
        <v>87813</v>
      </c>
      <c r="B6505" s="630" t="s">
        <v>8328</v>
      </c>
      <c r="C6505" s="631" t="s">
        <v>125</v>
      </c>
      <c r="D6505" s="629">
        <v>64.959999999999994</v>
      </c>
    </row>
    <row r="6506" spans="1:4" ht="81">
      <c r="A6506" s="629">
        <v>87815</v>
      </c>
      <c r="B6506" s="630" t="s">
        <v>8329</v>
      </c>
      <c r="C6506" s="631" t="s">
        <v>125</v>
      </c>
      <c r="D6506" s="629">
        <v>67.98</v>
      </c>
    </row>
    <row r="6507" spans="1:4" ht="81">
      <c r="A6507" s="629">
        <v>87816</v>
      </c>
      <c r="B6507" s="630" t="s">
        <v>8330</v>
      </c>
      <c r="C6507" s="631" t="s">
        <v>125</v>
      </c>
      <c r="D6507" s="629">
        <v>83.86</v>
      </c>
    </row>
    <row r="6508" spans="1:4" ht="94.5">
      <c r="A6508" s="629">
        <v>87817</v>
      </c>
      <c r="B6508" s="630" t="s">
        <v>8331</v>
      </c>
      <c r="C6508" s="631" t="s">
        <v>125</v>
      </c>
      <c r="D6508" s="629">
        <v>70.67</v>
      </c>
    </row>
    <row r="6509" spans="1:4" ht="81">
      <c r="A6509" s="629">
        <v>87819</v>
      </c>
      <c r="B6509" s="630" t="s">
        <v>8332</v>
      </c>
      <c r="C6509" s="631" t="s">
        <v>125</v>
      </c>
      <c r="D6509" s="629">
        <v>74.45</v>
      </c>
    </row>
    <row r="6510" spans="1:4" ht="81">
      <c r="A6510" s="629">
        <v>87820</v>
      </c>
      <c r="B6510" s="630" t="s">
        <v>8333</v>
      </c>
      <c r="C6510" s="631" t="s">
        <v>125</v>
      </c>
      <c r="D6510" s="629">
        <v>95.81</v>
      </c>
    </row>
    <row r="6511" spans="1:4" ht="94.5">
      <c r="A6511" s="629">
        <v>87821</v>
      </c>
      <c r="B6511" s="630" t="s">
        <v>8334</v>
      </c>
      <c r="C6511" s="631" t="s">
        <v>125</v>
      </c>
      <c r="D6511" s="629">
        <v>101.62</v>
      </c>
    </row>
    <row r="6512" spans="1:4" ht="81">
      <c r="A6512" s="629">
        <v>87823</v>
      </c>
      <c r="B6512" s="630" t="s">
        <v>8335</v>
      </c>
      <c r="C6512" s="631" t="s">
        <v>125</v>
      </c>
      <c r="D6512" s="629">
        <v>105.79</v>
      </c>
    </row>
    <row r="6513" spans="1:4" ht="94.5">
      <c r="A6513" s="629">
        <v>87824</v>
      </c>
      <c r="B6513" s="630" t="s">
        <v>8336</v>
      </c>
      <c r="C6513" s="631" t="s">
        <v>125</v>
      </c>
      <c r="D6513" s="629">
        <v>126.59</v>
      </c>
    </row>
    <row r="6514" spans="1:4" ht="94.5">
      <c r="A6514" s="629">
        <v>87825</v>
      </c>
      <c r="B6514" s="630" t="s">
        <v>8337</v>
      </c>
      <c r="C6514" s="631" t="s">
        <v>125</v>
      </c>
      <c r="D6514" s="629">
        <v>46.82</v>
      </c>
    </row>
    <row r="6515" spans="1:4" ht="81">
      <c r="A6515" s="629">
        <v>87827</v>
      </c>
      <c r="B6515" s="630" t="s">
        <v>8338</v>
      </c>
      <c r="C6515" s="631" t="s">
        <v>125</v>
      </c>
      <c r="D6515" s="629">
        <v>49.57</v>
      </c>
    </row>
    <row r="6516" spans="1:4" ht="81">
      <c r="A6516" s="629">
        <v>87828</v>
      </c>
      <c r="B6516" s="630" t="s">
        <v>8339</v>
      </c>
      <c r="C6516" s="631" t="s">
        <v>125</v>
      </c>
      <c r="D6516" s="629">
        <v>64.010000000000005</v>
      </c>
    </row>
    <row r="6517" spans="1:4" ht="94.5">
      <c r="A6517" s="629">
        <v>87829</v>
      </c>
      <c r="B6517" s="630" t="s">
        <v>8340</v>
      </c>
      <c r="C6517" s="631" t="s">
        <v>125</v>
      </c>
      <c r="D6517" s="629">
        <v>53.61</v>
      </c>
    </row>
    <row r="6518" spans="1:4" ht="81">
      <c r="A6518" s="629">
        <v>87831</v>
      </c>
      <c r="B6518" s="630" t="s">
        <v>8341</v>
      </c>
      <c r="C6518" s="631" t="s">
        <v>125</v>
      </c>
      <c r="D6518" s="629">
        <v>57.29</v>
      </c>
    </row>
    <row r="6519" spans="1:4" ht="94.5">
      <c r="A6519" s="629">
        <v>87832</v>
      </c>
      <c r="B6519" s="630" t="s">
        <v>8342</v>
      </c>
      <c r="C6519" s="631" t="s">
        <v>125</v>
      </c>
      <c r="D6519" s="629">
        <v>78.05</v>
      </c>
    </row>
    <row r="6520" spans="1:4" ht="67.5">
      <c r="A6520" s="629">
        <v>87834</v>
      </c>
      <c r="B6520" s="630" t="s">
        <v>8343</v>
      </c>
      <c r="C6520" s="631" t="s">
        <v>125</v>
      </c>
      <c r="D6520" s="629">
        <v>131.75</v>
      </c>
    </row>
    <row r="6521" spans="1:4" ht="67.5">
      <c r="A6521" s="629">
        <v>87835</v>
      </c>
      <c r="B6521" s="630" t="s">
        <v>8344</v>
      </c>
      <c r="C6521" s="631" t="s">
        <v>125</v>
      </c>
      <c r="D6521" s="629">
        <v>89.74</v>
      </c>
    </row>
    <row r="6522" spans="1:4" ht="67.5">
      <c r="A6522" s="629">
        <v>87836</v>
      </c>
      <c r="B6522" s="630" t="s">
        <v>8345</v>
      </c>
      <c r="C6522" s="631" t="s">
        <v>125</v>
      </c>
      <c r="D6522" s="629">
        <v>125.92</v>
      </c>
    </row>
    <row r="6523" spans="1:4" ht="67.5">
      <c r="A6523" s="629">
        <v>87837</v>
      </c>
      <c r="B6523" s="630" t="s">
        <v>8346</v>
      </c>
      <c r="C6523" s="631" t="s">
        <v>125</v>
      </c>
      <c r="D6523" s="629">
        <v>84.68</v>
      </c>
    </row>
    <row r="6524" spans="1:4" ht="67.5">
      <c r="A6524" s="629">
        <v>87838</v>
      </c>
      <c r="B6524" s="630" t="s">
        <v>8347</v>
      </c>
      <c r="C6524" s="631" t="s">
        <v>125</v>
      </c>
      <c r="D6524" s="629">
        <v>137.88</v>
      </c>
    </row>
    <row r="6525" spans="1:4" ht="67.5">
      <c r="A6525" s="629">
        <v>87839</v>
      </c>
      <c r="B6525" s="630" t="s">
        <v>8348</v>
      </c>
      <c r="C6525" s="631" t="s">
        <v>125</v>
      </c>
      <c r="D6525" s="629">
        <v>93.77</v>
      </c>
    </row>
    <row r="6526" spans="1:4" ht="81">
      <c r="A6526" s="629">
        <v>87840</v>
      </c>
      <c r="B6526" s="630" t="s">
        <v>8349</v>
      </c>
      <c r="C6526" s="631" t="s">
        <v>125</v>
      </c>
      <c r="D6526" s="629">
        <v>130.77000000000001</v>
      </c>
    </row>
    <row r="6527" spans="1:4" ht="67.5">
      <c r="A6527" s="629">
        <v>87841</v>
      </c>
      <c r="B6527" s="630" t="s">
        <v>8350</v>
      </c>
      <c r="C6527" s="631" t="s">
        <v>125</v>
      </c>
      <c r="D6527" s="629">
        <v>87.4</v>
      </c>
    </row>
    <row r="6528" spans="1:4" ht="67.5">
      <c r="A6528" s="629">
        <v>87842</v>
      </c>
      <c r="B6528" s="630" t="s">
        <v>8351</v>
      </c>
      <c r="C6528" s="631" t="s">
        <v>125</v>
      </c>
      <c r="D6528" s="629">
        <v>134.77000000000001</v>
      </c>
    </row>
    <row r="6529" spans="1:4" ht="67.5">
      <c r="A6529" s="629">
        <v>87843</v>
      </c>
      <c r="B6529" s="630" t="s">
        <v>8352</v>
      </c>
      <c r="C6529" s="631" t="s">
        <v>125</v>
      </c>
      <c r="D6529" s="629">
        <v>99.52</v>
      </c>
    </row>
    <row r="6530" spans="1:4" ht="67.5">
      <c r="A6530" s="629">
        <v>87844</v>
      </c>
      <c r="B6530" s="630" t="s">
        <v>8353</v>
      </c>
      <c r="C6530" s="631" t="s">
        <v>125</v>
      </c>
      <c r="D6530" s="629">
        <v>124.24</v>
      </c>
    </row>
    <row r="6531" spans="1:4" ht="67.5">
      <c r="A6531" s="629">
        <v>87845</v>
      </c>
      <c r="B6531" s="630" t="s">
        <v>8354</v>
      </c>
      <c r="C6531" s="631" t="s">
        <v>125</v>
      </c>
      <c r="D6531" s="629">
        <v>89.76</v>
      </c>
    </row>
    <row r="6532" spans="1:4" ht="67.5">
      <c r="A6532" s="629">
        <v>87846</v>
      </c>
      <c r="B6532" s="630" t="s">
        <v>8355</v>
      </c>
      <c r="C6532" s="631" t="s">
        <v>125</v>
      </c>
      <c r="D6532" s="629">
        <v>142.55000000000001</v>
      </c>
    </row>
    <row r="6533" spans="1:4" ht="67.5">
      <c r="A6533" s="629">
        <v>87847</v>
      </c>
      <c r="B6533" s="630" t="s">
        <v>8356</v>
      </c>
      <c r="C6533" s="631" t="s">
        <v>125</v>
      </c>
      <c r="D6533" s="629">
        <v>100.56</v>
      </c>
    </row>
    <row r="6534" spans="1:4" ht="67.5">
      <c r="A6534" s="629">
        <v>87848</v>
      </c>
      <c r="B6534" s="630" t="s">
        <v>8357</v>
      </c>
      <c r="C6534" s="631" t="s">
        <v>125</v>
      </c>
      <c r="D6534" s="629">
        <v>135.76</v>
      </c>
    </row>
    <row r="6535" spans="1:4" ht="67.5">
      <c r="A6535" s="629">
        <v>87849</v>
      </c>
      <c r="B6535" s="630" t="s">
        <v>8358</v>
      </c>
      <c r="C6535" s="631" t="s">
        <v>125</v>
      </c>
      <c r="D6535" s="629">
        <v>94.51</v>
      </c>
    </row>
    <row r="6536" spans="1:4" ht="67.5">
      <c r="A6536" s="629">
        <v>87850</v>
      </c>
      <c r="B6536" s="630" t="s">
        <v>8359</v>
      </c>
      <c r="C6536" s="631" t="s">
        <v>125</v>
      </c>
      <c r="D6536" s="629">
        <v>148.71</v>
      </c>
    </row>
    <row r="6537" spans="1:4" ht="67.5">
      <c r="A6537" s="629">
        <v>87851</v>
      </c>
      <c r="B6537" s="630" t="s">
        <v>8360</v>
      </c>
      <c r="C6537" s="631" t="s">
        <v>125</v>
      </c>
      <c r="D6537" s="629">
        <v>104.61</v>
      </c>
    </row>
    <row r="6538" spans="1:4" ht="81">
      <c r="A6538" s="629">
        <v>87852</v>
      </c>
      <c r="B6538" s="630" t="s">
        <v>8361</v>
      </c>
      <c r="C6538" s="631" t="s">
        <v>125</v>
      </c>
      <c r="D6538" s="629">
        <v>140.59</v>
      </c>
    </row>
    <row r="6539" spans="1:4" ht="67.5">
      <c r="A6539" s="629">
        <v>87853</v>
      </c>
      <c r="B6539" s="630" t="s">
        <v>8362</v>
      </c>
      <c r="C6539" s="631" t="s">
        <v>125</v>
      </c>
      <c r="D6539" s="629">
        <v>97.22</v>
      </c>
    </row>
    <row r="6540" spans="1:4" ht="67.5">
      <c r="A6540" s="629">
        <v>87854</v>
      </c>
      <c r="B6540" s="630" t="s">
        <v>8363</v>
      </c>
      <c r="C6540" s="631" t="s">
        <v>125</v>
      </c>
      <c r="D6540" s="629">
        <v>145.57</v>
      </c>
    </row>
    <row r="6541" spans="1:4" ht="67.5">
      <c r="A6541" s="629">
        <v>87855</v>
      </c>
      <c r="B6541" s="630" t="s">
        <v>8364</v>
      </c>
      <c r="C6541" s="631" t="s">
        <v>125</v>
      </c>
      <c r="D6541" s="629">
        <v>110.35</v>
      </c>
    </row>
    <row r="6542" spans="1:4" ht="67.5">
      <c r="A6542" s="629">
        <v>87856</v>
      </c>
      <c r="B6542" s="630" t="s">
        <v>8365</v>
      </c>
      <c r="C6542" s="631" t="s">
        <v>125</v>
      </c>
      <c r="D6542" s="629">
        <v>134.07</v>
      </c>
    </row>
    <row r="6543" spans="1:4" ht="67.5">
      <c r="A6543" s="629">
        <v>87857</v>
      </c>
      <c r="B6543" s="630" t="s">
        <v>8366</v>
      </c>
      <c r="C6543" s="631" t="s">
        <v>125</v>
      </c>
      <c r="D6543" s="629">
        <v>99.57</v>
      </c>
    </row>
    <row r="6544" spans="1:4" ht="54">
      <c r="A6544" s="629">
        <v>87858</v>
      </c>
      <c r="B6544" s="630" t="s">
        <v>8367</v>
      </c>
      <c r="C6544" s="631" t="s">
        <v>125</v>
      </c>
      <c r="D6544" s="629">
        <v>96.24</v>
      </c>
    </row>
    <row r="6545" spans="1:4" ht="54">
      <c r="A6545" s="629">
        <v>87859</v>
      </c>
      <c r="B6545" s="630" t="s">
        <v>8368</v>
      </c>
      <c r="C6545" s="631" t="s">
        <v>125</v>
      </c>
      <c r="D6545" s="629">
        <v>111.15</v>
      </c>
    </row>
    <row r="6546" spans="1:4" ht="67.5">
      <c r="A6546" s="629">
        <v>87871</v>
      </c>
      <c r="B6546" s="630" t="s">
        <v>8369</v>
      </c>
      <c r="C6546" s="631" t="s">
        <v>125</v>
      </c>
      <c r="D6546" s="629">
        <v>14.67</v>
      </c>
    </row>
    <row r="6547" spans="1:4" ht="67.5">
      <c r="A6547" s="629">
        <v>87872</v>
      </c>
      <c r="B6547" s="630" t="s">
        <v>8370</v>
      </c>
      <c r="C6547" s="631" t="s">
        <v>125</v>
      </c>
      <c r="D6547" s="629">
        <v>14.13</v>
      </c>
    </row>
    <row r="6548" spans="1:4" ht="81">
      <c r="A6548" s="629">
        <v>87873</v>
      </c>
      <c r="B6548" s="630" t="s">
        <v>5038</v>
      </c>
      <c r="C6548" s="631" t="s">
        <v>125</v>
      </c>
      <c r="D6548" s="629">
        <v>3.62</v>
      </c>
    </row>
    <row r="6549" spans="1:4" ht="81">
      <c r="A6549" s="629">
        <v>87874</v>
      </c>
      <c r="B6549" s="630" t="s">
        <v>5039</v>
      </c>
      <c r="C6549" s="631" t="s">
        <v>125</v>
      </c>
      <c r="D6549" s="629">
        <v>3.52</v>
      </c>
    </row>
    <row r="6550" spans="1:4" ht="67.5">
      <c r="A6550" s="629">
        <v>87876</v>
      </c>
      <c r="B6550" s="630" t="s">
        <v>8371</v>
      </c>
      <c r="C6550" s="631" t="s">
        <v>125</v>
      </c>
      <c r="D6550" s="629">
        <v>7.88</v>
      </c>
    </row>
    <row r="6551" spans="1:4" ht="67.5">
      <c r="A6551" s="629">
        <v>87877</v>
      </c>
      <c r="B6551" s="630" t="s">
        <v>5040</v>
      </c>
      <c r="C6551" s="631" t="s">
        <v>125</v>
      </c>
      <c r="D6551" s="629">
        <v>7.63</v>
      </c>
    </row>
    <row r="6552" spans="1:4" ht="54">
      <c r="A6552" s="629">
        <v>87878</v>
      </c>
      <c r="B6552" s="630" t="s">
        <v>8372</v>
      </c>
      <c r="C6552" s="631" t="s">
        <v>125</v>
      </c>
      <c r="D6552" s="629">
        <v>3</v>
      </c>
    </row>
    <row r="6553" spans="1:4" ht="67.5">
      <c r="A6553" s="629">
        <v>87879</v>
      </c>
      <c r="B6553" s="630" t="s">
        <v>8373</v>
      </c>
      <c r="C6553" s="631" t="s">
        <v>125</v>
      </c>
      <c r="D6553" s="629">
        <v>2.66</v>
      </c>
    </row>
    <row r="6554" spans="1:4" ht="54">
      <c r="A6554" s="629">
        <v>87881</v>
      </c>
      <c r="B6554" s="630" t="s">
        <v>8374</v>
      </c>
      <c r="C6554" s="631" t="s">
        <v>125</v>
      </c>
      <c r="D6554" s="629">
        <v>3.55</v>
      </c>
    </row>
    <row r="6555" spans="1:4" ht="54">
      <c r="A6555" s="629">
        <v>87882</v>
      </c>
      <c r="B6555" s="630" t="s">
        <v>8375</v>
      </c>
      <c r="C6555" s="631" t="s">
        <v>125</v>
      </c>
      <c r="D6555" s="629">
        <v>3.45</v>
      </c>
    </row>
    <row r="6556" spans="1:4" ht="54">
      <c r="A6556" s="629">
        <v>87884</v>
      </c>
      <c r="B6556" s="630" t="s">
        <v>8376</v>
      </c>
      <c r="C6556" s="631" t="s">
        <v>125</v>
      </c>
      <c r="D6556" s="629">
        <v>7.81</v>
      </c>
    </row>
    <row r="6557" spans="1:4" ht="54">
      <c r="A6557" s="629">
        <v>87885</v>
      </c>
      <c r="B6557" s="630" t="s">
        <v>8377</v>
      </c>
      <c r="C6557" s="631" t="s">
        <v>125</v>
      </c>
      <c r="D6557" s="629">
        <v>7.56</v>
      </c>
    </row>
    <row r="6558" spans="1:4" ht="54">
      <c r="A6558" s="629">
        <v>87886</v>
      </c>
      <c r="B6558" s="630" t="s">
        <v>8378</v>
      </c>
      <c r="C6558" s="631" t="s">
        <v>125</v>
      </c>
      <c r="D6558" s="629">
        <v>19.22</v>
      </c>
    </row>
    <row r="6559" spans="1:4" ht="54">
      <c r="A6559" s="629">
        <v>87887</v>
      </c>
      <c r="B6559" s="630" t="s">
        <v>8379</v>
      </c>
      <c r="C6559" s="631" t="s">
        <v>125</v>
      </c>
      <c r="D6559" s="629">
        <v>18.68</v>
      </c>
    </row>
    <row r="6560" spans="1:4" ht="81">
      <c r="A6560" s="629">
        <v>87888</v>
      </c>
      <c r="B6560" s="630" t="s">
        <v>5041</v>
      </c>
      <c r="C6560" s="631" t="s">
        <v>125</v>
      </c>
      <c r="D6560" s="629">
        <v>4.6100000000000003</v>
      </c>
    </row>
    <row r="6561" spans="1:4" ht="81">
      <c r="A6561" s="629">
        <v>87889</v>
      </c>
      <c r="B6561" s="630" t="s">
        <v>8380</v>
      </c>
      <c r="C6561" s="631" t="s">
        <v>125</v>
      </c>
      <c r="D6561" s="629">
        <v>4.51</v>
      </c>
    </row>
    <row r="6562" spans="1:4" ht="81">
      <c r="A6562" s="629">
        <v>87891</v>
      </c>
      <c r="B6562" s="630" t="s">
        <v>8381</v>
      </c>
      <c r="C6562" s="631" t="s">
        <v>125</v>
      </c>
      <c r="D6562" s="629">
        <v>8.8699999999999992</v>
      </c>
    </row>
    <row r="6563" spans="1:4" ht="81">
      <c r="A6563" s="629">
        <v>87892</v>
      </c>
      <c r="B6563" s="630" t="s">
        <v>8382</v>
      </c>
      <c r="C6563" s="631" t="s">
        <v>125</v>
      </c>
      <c r="D6563" s="629">
        <v>8.6199999999999992</v>
      </c>
    </row>
    <row r="6564" spans="1:4" ht="67.5">
      <c r="A6564" s="629">
        <v>87893</v>
      </c>
      <c r="B6564" s="630" t="s">
        <v>5042</v>
      </c>
      <c r="C6564" s="631" t="s">
        <v>125</v>
      </c>
      <c r="D6564" s="629">
        <v>4.72</v>
      </c>
    </row>
    <row r="6565" spans="1:4" ht="67.5">
      <c r="A6565" s="629">
        <v>87894</v>
      </c>
      <c r="B6565" s="630" t="s">
        <v>5043</v>
      </c>
      <c r="C6565" s="631" t="s">
        <v>125</v>
      </c>
      <c r="D6565" s="629">
        <v>4.38</v>
      </c>
    </row>
    <row r="6566" spans="1:4" ht="67.5">
      <c r="A6566" s="629">
        <v>87896</v>
      </c>
      <c r="B6566" s="630" t="s">
        <v>5044</v>
      </c>
      <c r="C6566" s="631" t="s">
        <v>125</v>
      </c>
      <c r="D6566" s="629">
        <v>4.24</v>
      </c>
    </row>
    <row r="6567" spans="1:4" ht="67.5">
      <c r="A6567" s="629">
        <v>87897</v>
      </c>
      <c r="B6567" s="630" t="s">
        <v>5045</v>
      </c>
      <c r="C6567" s="631" t="s">
        <v>125</v>
      </c>
      <c r="D6567" s="629">
        <v>3.9</v>
      </c>
    </row>
    <row r="6568" spans="1:4" ht="81">
      <c r="A6568" s="629">
        <v>87899</v>
      </c>
      <c r="B6568" s="630" t="s">
        <v>5046</v>
      </c>
      <c r="C6568" s="631" t="s">
        <v>125</v>
      </c>
      <c r="D6568" s="629">
        <v>5.47</v>
      </c>
    </row>
    <row r="6569" spans="1:4" ht="81">
      <c r="A6569" s="629">
        <v>87900</v>
      </c>
      <c r="B6569" s="630" t="s">
        <v>8383</v>
      </c>
      <c r="C6569" s="631" t="s">
        <v>125</v>
      </c>
      <c r="D6569" s="629">
        <v>5.37</v>
      </c>
    </row>
    <row r="6570" spans="1:4" ht="81">
      <c r="A6570" s="629">
        <v>87902</v>
      </c>
      <c r="B6570" s="630" t="s">
        <v>8384</v>
      </c>
      <c r="C6570" s="631" t="s">
        <v>125</v>
      </c>
      <c r="D6570" s="629">
        <v>9.73</v>
      </c>
    </row>
    <row r="6571" spans="1:4" ht="81">
      <c r="A6571" s="629">
        <v>87903</v>
      </c>
      <c r="B6571" s="630" t="s">
        <v>8385</v>
      </c>
      <c r="C6571" s="631" t="s">
        <v>125</v>
      </c>
      <c r="D6571" s="629">
        <v>9.48</v>
      </c>
    </row>
    <row r="6572" spans="1:4" ht="67.5">
      <c r="A6572" s="629">
        <v>87904</v>
      </c>
      <c r="B6572" s="630" t="s">
        <v>5047</v>
      </c>
      <c r="C6572" s="631" t="s">
        <v>125</v>
      </c>
      <c r="D6572" s="629">
        <v>6.14</v>
      </c>
    </row>
    <row r="6573" spans="1:4" ht="67.5">
      <c r="A6573" s="629">
        <v>87905</v>
      </c>
      <c r="B6573" s="630" t="s">
        <v>5048</v>
      </c>
      <c r="C6573" s="631" t="s">
        <v>125</v>
      </c>
      <c r="D6573" s="629">
        <v>5.8</v>
      </c>
    </row>
    <row r="6574" spans="1:4" ht="67.5">
      <c r="A6574" s="629">
        <v>87907</v>
      </c>
      <c r="B6574" s="630" t="s">
        <v>5049</v>
      </c>
      <c r="C6574" s="631" t="s">
        <v>125</v>
      </c>
      <c r="D6574" s="629">
        <v>5.47</v>
      </c>
    </row>
    <row r="6575" spans="1:4" ht="67.5">
      <c r="A6575" s="629">
        <v>87908</v>
      </c>
      <c r="B6575" s="630" t="s">
        <v>5050</v>
      </c>
      <c r="C6575" s="631" t="s">
        <v>125</v>
      </c>
      <c r="D6575" s="629">
        <v>5.13</v>
      </c>
    </row>
    <row r="6576" spans="1:4" ht="67.5">
      <c r="A6576" s="629">
        <v>87910</v>
      </c>
      <c r="B6576" s="630" t="s">
        <v>8386</v>
      </c>
      <c r="C6576" s="631" t="s">
        <v>125</v>
      </c>
      <c r="D6576" s="629">
        <v>19.149999999999999</v>
      </c>
    </row>
    <row r="6577" spans="1:4" ht="67.5">
      <c r="A6577" s="629">
        <v>87911</v>
      </c>
      <c r="B6577" s="630" t="s">
        <v>8387</v>
      </c>
      <c r="C6577" s="631" t="s">
        <v>125</v>
      </c>
      <c r="D6577" s="629">
        <v>18.61</v>
      </c>
    </row>
    <row r="6578" spans="1:4" ht="27">
      <c r="A6578" s="629">
        <v>88036</v>
      </c>
      <c r="B6578" s="630" t="s">
        <v>5051</v>
      </c>
      <c r="C6578" s="631" t="s">
        <v>57</v>
      </c>
      <c r="D6578" s="629">
        <v>24.37</v>
      </c>
    </row>
    <row r="6579" spans="1:4" ht="27">
      <c r="A6579" s="629">
        <v>88037</v>
      </c>
      <c r="B6579" s="630" t="s">
        <v>5052</v>
      </c>
      <c r="C6579" s="631" t="s">
        <v>57</v>
      </c>
      <c r="D6579" s="629">
        <v>34.14</v>
      </c>
    </row>
    <row r="6580" spans="1:4" ht="27">
      <c r="A6580" s="629">
        <v>88038</v>
      </c>
      <c r="B6580" s="630" t="s">
        <v>5053</v>
      </c>
      <c r="C6580" s="631" t="s">
        <v>57</v>
      </c>
      <c r="D6580" s="629">
        <v>46.35</v>
      </c>
    </row>
    <row r="6581" spans="1:4" ht="27">
      <c r="A6581" s="629">
        <v>88039</v>
      </c>
      <c r="B6581" s="630" t="s">
        <v>5054</v>
      </c>
      <c r="C6581" s="631" t="s">
        <v>57</v>
      </c>
      <c r="D6581" s="629">
        <v>58.57</v>
      </c>
    </row>
    <row r="6582" spans="1:4" ht="27">
      <c r="A6582" s="629">
        <v>88040</v>
      </c>
      <c r="B6582" s="630" t="s">
        <v>5055</v>
      </c>
      <c r="C6582" s="631" t="s">
        <v>57</v>
      </c>
      <c r="D6582" s="629">
        <v>7.91</v>
      </c>
    </row>
    <row r="6583" spans="1:4" ht="27">
      <c r="A6583" s="629">
        <v>88041</v>
      </c>
      <c r="B6583" s="630" t="s">
        <v>5056</v>
      </c>
      <c r="C6583" s="631" t="s">
        <v>57</v>
      </c>
      <c r="D6583" s="629">
        <v>12.26</v>
      </c>
    </row>
    <row r="6584" spans="1:4" ht="27">
      <c r="A6584" s="629">
        <v>88042</v>
      </c>
      <c r="B6584" s="630" t="s">
        <v>5057</v>
      </c>
      <c r="C6584" s="631" t="s">
        <v>57</v>
      </c>
      <c r="D6584" s="629">
        <v>17.690000000000001</v>
      </c>
    </row>
    <row r="6585" spans="1:4" ht="27">
      <c r="A6585" s="629">
        <v>88043</v>
      </c>
      <c r="B6585" s="630" t="s">
        <v>8388</v>
      </c>
      <c r="C6585" s="631" t="s">
        <v>57</v>
      </c>
      <c r="D6585" s="629">
        <v>23.12</v>
      </c>
    </row>
    <row r="6586" spans="1:4" ht="40.5">
      <c r="A6586" s="629">
        <v>88044</v>
      </c>
      <c r="B6586" s="630" t="s">
        <v>5058</v>
      </c>
      <c r="C6586" s="631" t="s">
        <v>70</v>
      </c>
      <c r="D6586" s="629">
        <v>0.5</v>
      </c>
    </row>
    <row r="6587" spans="1:4" ht="40.5">
      <c r="A6587" s="629">
        <v>88045</v>
      </c>
      <c r="B6587" s="630" t="s">
        <v>5059</v>
      </c>
      <c r="C6587" s="631" t="s">
        <v>70</v>
      </c>
      <c r="D6587" s="629">
        <v>0.25</v>
      </c>
    </row>
    <row r="6588" spans="1:4" ht="40.5">
      <c r="A6588" s="629">
        <v>88046</v>
      </c>
      <c r="B6588" s="630" t="s">
        <v>5060</v>
      </c>
      <c r="C6588" s="631" t="s">
        <v>70</v>
      </c>
      <c r="D6588" s="629">
        <v>0.22</v>
      </c>
    </row>
    <row r="6589" spans="1:4" ht="40.5">
      <c r="A6589" s="629">
        <v>88047</v>
      </c>
      <c r="B6589" s="630" t="s">
        <v>5061</v>
      </c>
      <c r="C6589" s="631" t="s">
        <v>70</v>
      </c>
      <c r="D6589" s="629">
        <v>0.08</v>
      </c>
    </row>
    <row r="6590" spans="1:4" ht="40.5">
      <c r="A6590" s="629">
        <v>88048</v>
      </c>
      <c r="B6590" s="630" t="s">
        <v>5062</v>
      </c>
      <c r="C6590" s="631" t="s">
        <v>70</v>
      </c>
      <c r="D6590" s="629">
        <v>0.28999999999999998</v>
      </c>
    </row>
    <row r="6591" spans="1:4" ht="40.5">
      <c r="A6591" s="629">
        <v>88049</v>
      </c>
      <c r="B6591" s="630" t="s">
        <v>5063</v>
      </c>
      <c r="C6591" s="631" t="s">
        <v>70</v>
      </c>
      <c r="D6591" s="629">
        <v>0.09</v>
      </c>
    </row>
    <row r="6592" spans="1:4" ht="40.5">
      <c r="A6592" s="629">
        <v>88050</v>
      </c>
      <c r="B6592" s="630" t="s">
        <v>5064</v>
      </c>
      <c r="C6592" s="631" t="s">
        <v>70</v>
      </c>
      <c r="D6592" s="629">
        <v>0.37</v>
      </c>
    </row>
    <row r="6593" spans="1:4" ht="40.5">
      <c r="A6593" s="629">
        <v>88051</v>
      </c>
      <c r="B6593" s="630" t="s">
        <v>5065</v>
      </c>
      <c r="C6593" s="631" t="s">
        <v>70</v>
      </c>
      <c r="D6593" s="629">
        <v>0.11</v>
      </c>
    </row>
    <row r="6594" spans="1:4" ht="40.5">
      <c r="A6594" s="629">
        <v>88052</v>
      </c>
      <c r="B6594" s="630" t="s">
        <v>5066</v>
      </c>
      <c r="C6594" s="631" t="s">
        <v>70</v>
      </c>
      <c r="D6594" s="629">
        <v>0.46</v>
      </c>
    </row>
    <row r="6595" spans="1:4" ht="40.5">
      <c r="A6595" s="629">
        <v>88053</v>
      </c>
      <c r="B6595" s="630" t="s">
        <v>5067</v>
      </c>
      <c r="C6595" s="631" t="s">
        <v>70</v>
      </c>
      <c r="D6595" s="629">
        <v>0.14000000000000001</v>
      </c>
    </row>
    <row r="6596" spans="1:4" ht="54">
      <c r="A6596" s="629">
        <v>88054</v>
      </c>
      <c r="B6596" s="630" t="s">
        <v>5068</v>
      </c>
      <c r="C6596" s="631" t="s">
        <v>70</v>
      </c>
      <c r="D6596" s="629">
        <v>0.08</v>
      </c>
    </row>
    <row r="6597" spans="1:4" ht="54">
      <c r="A6597" s="629">
        <v>88055</v>
      </c>
      <c r="B6597" s="630" t="s">
        <v>5069</v>
      </c>
      <c r="C6597" s="631" t="s">
        <v>70</v>
      </c>
      <c r="D6597" s="629">
        <v>0.02</v>
      </c>
    </row>
    <row r="6598" spans="1:4" ht="54">
      <c r="A6598" s="629">
        <v>88056</v>
      </c>
      <c r="B6598" s="630" t="s">
        <v>5070</v>
      </c>
      <c r="C6598" s="631" t="s">
        <v>70</v>
      </c>
      <c r="D6598" s="629">
        <v>0.14000000000000001</v>
      </c>
    </row>
    <row r="6599" spans="1:4" ht="54">
      <c r="A6599" s="629">
        <v>88057</v>
      </c>
      <c r="B6599" s="630" t="s">
        <v>5071</v>
      </c>
      <c r="C6599" s="631" t="s">
        <v>70</v>
      </c>
      <c r="D6599" s="629">
        <v>0.03</v>
      </c>
    </row>
    <row r="6600" spans="1:4" ht="54">
      <c r="A6600" s="629">
        <v>88058</v>
      </c>
      <c r="B6600" s="630" t="s">
        <v>5072</v>
      </c>
      <c r="C6600" s="631" t="s">
        <v>70</v>
      </c>
      <c r="D6600" s="629">
        <v>0.22</v>
      </c>
    </row>
    <row r="6601" spans="1:4" ht="54">
      <c r="A6601" s="629">
        <v>88059</v>
      </c>
      <c r="B6601" s="630" t="s">
        <v>5073</v>
      </c>
      <c r="C6601" s="631" t="s">
        <v>70</v>
      </c>
      <c r="D6601" s="629">
        <v>0.05</v>
      </c>
    </row>
    <row r="6602" spans="1:4" ht="54">
      <c r="A6602" s="629">
        <v>88060</v>
      </c>
      <c r="B6602" s="630" t="s">
        <v>5074</v>
      </c>
      <c r="C6602" s="631" t="s">
        <v>70</v>
      </c>
      <c r="D6602" s="629">
        <v>0.28999999999999998</v>
      </c>
    </row>
    <row r="6603" spans="1:4" ht="54">
      <c r="A6603" s="629">
        <v>88061</v>
      </c>
      <c r="B6603" s="630" t="s">
        <v>5075</v>
      </c>
      <c r="C6603" s="631" t="s">
        <v>70</v>
      </c>
      <c r="D6603" s="629">
        <v>7.0000000000000007E-2</v>
      </c>
    </row>
    <row r="6604" spans="1:4" ht="27">
      <c r="A6604" s="629">
        <v>88074</v>
      </c>
      <c r="B6604" s="630" t="s">
        <v>5076</v>
      </c>
      <c r="C6604" s="631" t="s">
        <v>125</v>
      </c>
      <c r="D6604" s="629">
        <v>0.72</v>
      </c>
    </row>
    <row r="6605" spans="1:4" ht="40.5">
      <c r="A6605" s="629">
        <v>88075</v>
      </c>
      <c r="B6605" s="630" t="s">
        <v>8389</v>
      </c>
      <c r="C6605" s="631" t="s">
        <v>125</v>
      </c>
      <c r="D6605" s="629">
        <v>0.49</v>
      </c>
    </row>
    <row r="6606" spans="1:4" ht="40.5">
      <c r="A6606" s="629">
        <v>88076</v>
      </c>
      <c r="B6606" s="630" t="s">
        <v>8390</v>
      </c>
      <c r="C6606" s="631" t="s">
        <v>125</v>
      </c>
      <c r="D6606" s="629">
        <v>0.56000000000000005</v>
      </c>
    </row>
    <row r="6607" spans="1:4" ht="40.5">
      <c r="A6607" s="629">
        <v>88077</v>
      </c>
      <c r="B6607" s="630" t="s">
        <v>8391</v>
      </c>
      <c r="C6607" s="631" t="s">
        <v>125</v>
      </c>
      <c r="D6607" s="629">
        <v>0.65</v>
      </c>
    </row>
    <row r="6608" spans="1:4" ht="40.5">
      <c r="A6608" s="629">
        <v>88078</v>
      </c>
      <c r="B6608" s="630" t="s">
        <v>8392</v>
      </c>
      <c r="C6608" s="631" t="s">
        <v>125</v>
      </c>
      <c r="D6608" s="629">
        <v>0.74</v>
      </c>
    </row>
    <row r="6609" spans="1:4" ht="40.5">
      <c r="A6609" s="629">
        <v>88079</v>
      </c>
      <c r="B6609" s="630" t="s">
        <v>8393</v>
      </c>
      <c r="C6609" s="631" t="s">
        <v>125</v>
      </c>
      <c r="D6609" s="629">
        <v>0.13</v>
      </c>
    </row>
    <row r="6610" spans="1:4" ht="40.5">
      <c r="A6610" s="629">
        <v>88080</v>
      </c>
      <c r="B6610" s="630" t="s">
        <v>8394</v>
      </c>
      <c r="C6610" s="631" t="s">
        <v>125</v>
      </c>
      <c r="D6610" s="629">
        <v>0.21</v>
      </c>
    </row>
    <row r="6611" spans="1:4" ht="40.5">
      <c r="A6611" s="629">
        <v>88081</v>
      </c>
      <c r="B6611" s="630" t="s">
        <v>8395</v>
      </c>
      <c r="C6611" s="631" t="s">
        <v>125</v>
      </c>
      <c r="D6611" s="629">
        <v>0.31</v>
      </c>
    </row>
    <row r="6612" spans="1:4" ht="40.5">
      <c r="A6612" s="629">
        <v>88082</v>
      </c>
      <c r="B6612" s="630" t="s">
        <v>8396</v>
      </c>
      <c r="C6612" s="631" t="s">
        <v>125</v>
      </c>
      <c r="D6612" s="629">
        <v>0.42</v>
      </c>
    </row>
    <row r="6613" spans="1:4" ht="40.5">
      <c r="A6613" s="629">
        <v>88083</v>
      </c>
      <c r="B6613" s="630" t="s">
        <v>5077</v>
      </c>
      <c r="C6613" s="631" t="s">
        <v>125</v>
      </c>
      <c r="D6613" s="629">
        <v>0.06</v>
      </c>
    </row>
    <row r="6614" spans="1:4" ht="40.5">
      <c r="A6614" s="629">
        <v>88084</v>
      </c>
      <c r="B6614" s="630" t="s">
        <v>5078</v>
      </c>
      <c r="C6614" s="631" t="s">
        <v>125</v>
      </c>
      <c r="D6614" s="629">
        <v>0.09</v>
      </c>
    </row>
    <row r="6615" spans="1:4" ht="40.5">
      <c r="A6615" s="629">
        <v>88085</v>
      </c>
      <c r="B6615" s="630" t="s">
        <v>5079</v>
      </c>
      <c r="C6615" s="631" t="s">
        <v>125</v>
      </c>
      <c r="D6615" s="629">
        <v>0.15</v>
      </c>
    </row>
    <row r="6616" spans="1:4" ht="40.5">
      <c r="A6616" s="629">
        <v>88086</v>
      </c>
      <c r="B6616" s="630" t="s">
        <v>8397</v>
      </c>
      <c r="C6616" s="631" t="s">
        <v>125</v>
      </c>
      <c r="D6616" s="629">
        <v>0.19</v>
      </c>
    </row>
    <row r="6617" spans="1:4" ht="27">
      <c r="A6617" s="629">
        <v>88087</v>
      </c>
      <c r="B6617" s="630" t="s">
        <v>5080</v>
      </c>
      <c r="C6617" s="631" t="s">
        <v>175</v>
      </c>
      <c r="D6617" s="629">
        <v>0.05</v>
      </c>
    </row>
    <row r="6618" spans="1:4" ht="40.5">
      <c r="A6618" s="629">
        <v>88099</v>
      </c>
      <c r="B6618" s="630" t="s">
        <v>8398</v>
      </c>
      <c r="C6618" s="631" t="s">
        <v>70</v>
      </c>
      <c r="D6618" s="629">
        <v>0.2</v>
      </c>
    </row>
    <row r="6619" spans="1:4" ht="40.5">
      <c r="A6619" s="629">
        <v>88100</v>
      </c>
      <c r="B6619" s="630" t="s">
        <v>8399</v>
      </c>
      <c r="C6619" s="631" t="s">
        <v>70</v>
      </c>
      <c r="D6619" s="629">
        <v>0.1</v>
      </c>
    </row>
    <row r="6620" spans="1:4" ht="27">
      <c r="A6620" s="629">
        <v>88101</v>
      </c>
      <c r="B6620" s="630" t="s">
        <v>5081</v>
      </c>
      <c r="C6620" s="631" t="s">
        <v>125</v>
      </c>
      <c r="D6620" s="629">
        <v>0.32</v>
      </c>
    </row>
    <row r="6621" spans="1:4" ht="27">
      <c r="A6621" s="629">
        <v>88102</v>
      </c>
      <c r="B6621" s="630" t="s">
        <v>5082</v>
      </c>
      <c r="C6621" s="631" t="s">
        <v>175</v>
      </c>
      <c r="D6621" s="629">
        <v>0.02</v>
      </c>
    </row>
    <row r="6622" spans="1:4" ht="27">
      <c r="A6622" s="629">
        <v>88103</v>
      </c>
      <c r="B6622" s="630" t="s">
        <v>6975</v>
      </c>
      <c r="C6622" s="631" t="s">
        <v>175</v>
      </c>
      <c r="D6622" s="629">
        <v>0.04</v>
      </c>
    </row>
    <row r="6623" spans="1:4" ht="27">
      <c r="A6623" s="629">
        <v>88236</v>
      </c>
      <c r="B6623" s="630" t="s">
        <v>5083</v>
      </c>
      <c r="C6623" s="631" t="s">
        <v>31</v>
      </c>
      <c r="D6623" s="629">
        <v>0.42</v>
      </c>
    </row>
    <row r="6624" spans="1:4" ht="13.5">
      <c r="A6624" s="629">
        <v>88237</v>
      </c>
      <c r="B6624" s="630" t="s">
        <v>5084</v>
      </c>
      <c r="C6624" s="631" t="s">
        <v>31</v>
      </c>
      <c r="D6624" s="629">
        <v>0.89</v>
      </c>
    </row>
    <row r="6625" spans="1:4" ht="27">
      <c r="A6625" s="629">
        <v>88238</v>
      </c>
      <c r="B6625" s="630" t="s">
        <v>5085</v>
      </c>
      <c r="C6625" s="631" t="s">
        <v>31</v>
      </c>
      <c r="D6625" s="629">
        <v>14.04</v>
      </c>
    </row>
    <row r="6626" spans="1:4" ht="27">
      <c r="A6626" s="629">
        <v>88239</v>
      </c>
      <c r="B6626" s="630" t="s">
        <v>121</v>
      </c>
      <c r="C6626" s="631" t="s">
        <v>31</v>
      </c>
      <c r="D6626" s="629">
        <v>14.07</v>
      </c>
    </row>
    <row r="6627" spans="1:4" ht="27">
      <c r="A6627" s="629">
        <v>88240</v>
      </c>
      <c r="B6627" s="630" t="s">
        <v>5086</v>
      </c>
      <c r="C6627" s="631" t="s">
        <v>31</v>
      </c>
      <c r="D6627" s="629">
        <v>8.7799999999999994</v>
      </c>
    </row>
    <row r="6628" spans="1:4" ht="27">
      <c r="A6628" s="629">
        <v>88241</v>
      </c>
      <c r="B6628" s="630" t="s">
        <v>5087</v>
      </c>
      <c r="C6628" s="631" t="s">
        <v>31</v>
      </c>
      <c r="D6628" s="629">
        <v>14.81</v>
      </c>
    </row>
    <row r="6629" spans="1:4" ht="27">
      <c r="A6629" s="629">
        <v>88242</v>
      </c>
      <c r="B6629" s="630" t="s">
        <v>5088</v>
      </c>
      <c r="C6629" s="631" t="s">
        <v>31</v>
      </c>
      <c r="D6629" s="629">
        <v>13.78</v>
      </c>
    </row>
    <row r="6630" spans="1:4" ht="27">
      <c r="A6630" s="629">
        <v>88243</v>
      </c>
      <c r="B6630" s="630" t="s">
        <v>5089</v>
      </c>
      <c r="C6630" s="631" t="s">
        <v>31</v>
      </c>
      <c r="D6630" s="629">
        <v>14.81</v>
      </c>
    </row>
    <row r="6631" spans="1:4" ht="13.5">
      <c r="A6631" s="629">
        <v>88245</v>
      </c>
      <c r="B6631" s="630" t="s">
        <v>5090</v>
      </c>
      <c r="C6631" s="631" t="s">
        <v>31</v>
      </c>
      <c r="D6631" s="629">
        <v>17.239999999999998</v>
      </c>
    </row>
    <row r="6632" spans="1:4" ht="27">
      <c r="A6632" s="629">
        <v>88246</v>
      </c>
      <c r="B6632" s="630" t="s">
        <v>5091</v>
      </c>
      <c r="C6632" s="631" t="s">
        <v>31</v>
      </c>
      <c r="D6632" s="629">
        <v>21.08</v>
      </c>
    </row>
    <row r="6633" spans="1:4" ht="27">
      <c r="A6633" s="629">
        <v>88247</v>
      </c>
      <c r="B6633" s="630" t="s">
        <v>159</v>
      </c>
      <c r="C6633" s="631" t="s">
        <v>31</v>
      </c>
      <c r="D6633" s="629">
        <v>14.59</v>
      </c>
    </row>
    <row r="6634" spans="1:4" ht="27">
      <c r="A6634" s="629">
        <v>88248</v>
      </c>
      <c r="B6634" s="630" t="s">
        <v>8400</v>
      </c>
      <c r="C6634" s="631" t="s">
        <v>31</v>
      </c>
      <c r="D6634" s="629">
        <v>14.44</v>
      </c>
    </row>
    <row r="6635" spans="1:4" ht="27">
      <c r="A6635" s="629">
        <v>88249</v>
      </c>
      <c r="B6635" s="630" t="s">
        <v>5092</v>
      </c>
      <c r="C6635" s="631" t="s">
        <v>31</v>
      </c>
      <c r="D6635" s="629">
        <v>14.11</v>
      </c>
    </row>
    <row r="6636" spans="1:4" ht="27">
      <c r="A6636" s="629">
        <v>88250</v>
      </c>
      <c r="B6636" s="630" t="s">
        <v>5093</v>
      </c>
      <c r="C6636" s="631" t="s">
        <v>31</v>
      </c>
      <c r="D6636" s="629">
        <v>11.23</v>
      </c>
    </row>
    <row r="6637" spans="1:4" ht="27">
      <c r="A6637" s="629">
        <v>88251</v>
      </c>
      <c r="B6637" s="630" t="s">
        <v>5094</v>
      </c>
      <c r="C6637" s="631" t="s">
        <v>31</v>
      </c>
      <c r="D6637" s="629">
        <v>13.53</v>
      </c>
    </row>
    <row r="6638" spans="1:4" ht="27">
      <c r="A6638" s="629">
        <v>88252</v>
      </c>
      <c r="B6638" s="630" t="s">
        <v>5095</v>
      </c>
      <c r="C6638" s="631" t="s">
        <v>31</v>
      </c>
      <c r="D6638" s="629">
        <v>12.97</v>
      </c>
    </row>
    <row r="6639" spans="1:4" ht="27">
      <c r="A6639" s="629">
        <v>88253</v>
      </c>
      <c r="B6639" s="630" t="s">
        <v>5096</v>
      </c>
      <c r="C6639" s="631" t="s">
        <v>31</v>
      </c>
      <c r="D6639" s="629">
        <v>14.02</v>
      </c>
    </row>
    <row r="6640" spans="1:4" ht="27">
      <c r="A6640" s="629">
        <v>88255</v>
      </c>
      <c r="B6640" s="630" t="s">
        <v>5097</v>
      </c>
      <c r="C6640" s="631" t="s">
        <v>31</v>
      </c>
      <c r="D6640" s="629">
        <v>30.24</v>
      </c>
    </row>
    <row r="6641" spans="1:4" ht="27">
      <c r="A6641" s="629">
        <v>88256</v>
      </c>
      <c r="B6641" s="630" t="s">
        <v>37</v>
      </c>
      <c r="C6641" s="631" t="s">
        <v>31</v>
      </c>
      <c r="D6641" s="629">
        <v>16.11</v>
      </c>
    </row>
    <row r="6642" spans="1:4" ht="27">
      <c r="A6642" s="629">
        <v>88257</v>
      </c>
      <c r="B6642" s="630" t="s">
        <v>5098</v>
      </c>
      <c r="C6642" s="631" t="s">
        <v>31</v>
      </c>
      <c r="D6642" s="629">
        <v>19.53</v>
      </c>
    </row>
    <row r="6643" spans="1:4" ht="27">
      <c r="A6643" s="629">
        <v>88258</v>
      </c>
      <c r="B6643" s="630" t="s">
        <v>6424</v>
      </c>
      <c r="C6643" s="631" t="s">
        <v>31</v>
      </c>
      <c r="D6643" s="629">
        <v>23.56</v>
      </c>
    </row>
    <row r="6644" spans="1:4" ht="27">
      <c r="A6644" s="629">
        <v>88259</v>
      </c>
      <c r="B6644" s="630" t="s">
        <v>5099</v>
      </c>
      <c r="C6644" s="631" t="s">
        <v>31</v>
      </c>
      <c r="D6644" s="629">
        <v>16.46</v>
      </c>
    </row>
    <row r="6645" spans="1:4" ht="13.5">
      <c r="A6645" s="629">
        <v>88260</v>
      </c>
      <c r="B6645" s="630" t="s">
        <v>5100</v>
      </c>
      <c r="C6645" s="631" t="s">
        <v>31</v>
      </c>
      <c r="D6645" s="629">
        <v>17.690000000000001</v>
      </c>
    </row>
    <row r="6646" spans="1:4" ht="27">
      <c r="A6646" s="629">
        <v>88261</v>
      </c>
      <c r="B6646" s="630" t="s">
        <v>153</v>
      </c>
      <c r="C6646" s="631" t="s">
        <v>31</v>
      </c>
      <c r="D6646" s="629">
        <v>17.079999999999998</v>
      </c>
    </row>
    <row r="6647" spans="1:4" ht="27">
      <c r="A6647" s="629">
        <v>88262</v>
      </c>
      <c r="B6647" s="630" t="s">
        <v>122</v>
      </c>
      <c r="C6647" s="631" t="s">
        <v>31</v>
      </c>
      <c r="D6647" s="629">
        <v>17.239999999999998</v>
      </c>
    </row>
    <row r="6648" spans="1:4" ht="40.5">
      <c r="A6648" s="629">
        <v>88263</v>
      </c>
      <c r="B6648" s="630" t="s">
        <v>8401</v>
      </c>
      <c r="C6648" s="631" t="s">
        <v>31</v>
      </c>
      <c r="D6648" s="629">
        <v>11.7</v>
      </c>
    </row>
    <row r="6649" spans="1:4" ht="13.5">
      <c r="A6649" s="629">
        <v>88264</v>
      </c>
      <c r="B6649" s="630" t="s">
        <v>144</v>
      </c>
      <c r="C6649" s="631" t="s">
        <v>31</v>
      </c>
      <c r="D6649" s="629">
        <v>17.96</v>
      </c>
    </row>
    <row r="6650" spans="1:4" ht="27">
      <c r="A6650" s="629">
        <v>88265</v>
      </c>
      <c r="B6650" s="630" t="s">
        <v>5101</v>
      </c>
      <c r="C6650" s="631" t="s">
        <v>31</v>
      </c>
      <c r="D6650" s="629">
        <v>21.84</v>
      </c>
    </row>
    <row r="6651" spans="1:4" ht="27">
      <c r="A6651" s="629">
        <v>88266</v>
      </c>
      <c r="B6651" s="630" t="s">
        <v>5102</v>
      </c>
      <c r="C6651" s="631" t="s">
        <v>31</v>
      </c>
      <c r="D6651" s="629">
        <v>25.07</v>
      </c>
    </row>
    <row r="6652" spans="1:4" ht="27">
      <c r="A6652" s="629">
        <v>88267</v>
      </c>
      <c r="B6652" s="630" t="s">
        <v>127</v>
      </c>
      <c r="C6652" s="631" t="s">
        <v>31</v>
      </c>
      <c r="D6652" s="629">
        <v>17.760000000000002</v>
      </c>
    </row>
    <row r="6653" spans="1:4" ht="13.5">
      <c r="A6653" s="629">
        <v>88268</v>
      </c>
      <c r="B6653" s="630" t="s">
        <v>5103</v>
      </c>
      <c r="C6653" s="631" t="s">
        <v>31</v>
      </c>
      <c r="D6653" s="629">
        <v>15.72</v>
      </c>
    </row>
    <row r="6654" spans="1:4" ht="13.5">
      <c r="A6654" s="629">
        <v>88269</v>
      </c>
      <c r="B6654" s="630" t="s">
        <v>5104</v>
      </c>
      <c r="C6654" s="631" t="s">
        <v>31</v>
      </c>
      <c r="D6654" s="629">
        <v>15.72</v>
      </c>
    </row>
    <row r="6655" spans="1:4" ht="27">
      <c r="A6655" s="629">
        <v>88270</v>
      </c>
      <c r="B6655" s="630" t="s">
        <v>5105</v>
      </c>
      <c r="C6655" s="631" t="s">
        <v>31</v>
      </c>
      <c r="D6655" s="629">
        <v>17.989999999999998</v>
      </c>
    </row>
    <row r="6656" spans="1:4" ht="27">
      <c r="A6656" s="629">
        <v>88272</v>
      </c>
      <c r="B6656" s="630" t="s">
        <v>5106</v>
      </c>
      <c r="C6656" s="631" t="s">
        <v>31</v>
      </c>
      <c r="D6656" s="629">
        <v>17.309999999999999</v>
      </c>
    </row>
    <row r="6657" spans="1:4" ht="13.5">
      <c r="A6657" s="629">
        <v>88273</v>
      </c>
      <c r="B6657" s="630" t="s">
        <v>5107</v>
      </c>
      <c r="C6657" s="631" t="s">
        <v>31</v>
      </c>
      <c r="D6657" s="629">
        <v>15.96</v>
      </c>
    </row>
    <row r="6658" spans="1:4" ht="27">
      <c r="A6658" s="629">
        <v>88274</v>
      </c>
      <c r="B6658" s="630" t="s">
        <v>5108</v>
      </c>
      <c r="C6658" s="631" t="s">
        <v>31</v>
      </c>
      <c r="D6658" s="629">
        <v>16.52</v>
      </c>
    </row>
    <row r="6659" spans="1:4" ht="27">
      <c r="A6659" s="629">
        <v>88275</v>
      </c>
      <c r="B6659" s="630" t="s">
        <v>5109</v>
      </c>
      <c r="C6659" s="631" t="s">
        <v>31</v>
      </c>
      <c r="D6659" s="629">
        <v>17.21</v>
      </c>
    </row>
    <row r="6660" spans="1:4" ht="27">
      <c r="A6660" s="629">
        <v>88277</v>
      </c>
      <c r="B6660" s="630" t="s">
        <v>5110</v>
      </c>
      <c r="C6660" s="631" t="s">
        <v>31</v>
      </c>
      <c r="D6660" s="629">
        <v>21.08</v>
      </c>
    </row>
    <row r="6661" spans="1:4" ht="27">
      <c r="A6661" s="629">
        <v>88278</v>
      </c>
      <c r="B6661" s="630" t="s">
        <v>5111</v>
      </c>
      <c r="C6661" s="631" t="s">
        <v>31</v>
      </c>
      <c r="D6661" s="629">
        <v>11.3</v>
      </c>
    </row>
    <row r="6662" spans="1:4" ht="27">
      <c r="A6662" s="629">
        <v>88279</v>
      </c>
      <c r="B6662" s="630" t="s">
        <v>5112</v>
      </c>
      <c r="C6662" s="631" t="s">
        <v>31</v>
      </c>
      <c r="D6662" s="629">
        <v>22.78</v>
      </c>
    </row>
    <row r="6663" spans="1:4" ht="27">
      <c r="A6663" s="629">
        <v>88281</v>
      </c>
      <c r="B6663" s="630" t="s">
        <v>5113</v>
      </c>
      <c r="C6663" s="631" t="s">
        <v>31</v>
      </c>
      <c r="D6663" s="629">
        <v>13.92</v>
      </c>
    </row>
    <row r="6664" spans="1:4" ht="27">
      <c r="A6664" s="629">
        <v>88282</v>
      </c>
      <c r="B6664" s="630" t="s">
        <v>5114</v>
      </c>
      <c r="C6664" s="631" t="s">
        <v>31</v>
      </c>
      <c r="D6664" s="629">
        <v>13.92</v>
      </c>
    </row>
    <row r="6665" spans="1:4" ht="27">
      <c r="A6665" s="629">
        <v>88283</v>
      </c>
      <c r="B6665" s="630" t="s">
        <v>5115</v>
      </c>
      <c r="C6665" s="631" t="s">
        <v>31</v>
      </c>
      <c r="D6665" s="629">
        <v>13.92</v>
      </c>
    </row>
    <row r="6666" spans="1:4" ht="27">
      <c r="A6666" s="629">
        <v>88284</v>
      </c>
      <c r="B6666" s="630" t="s">
        <v>5116</v>
      </c>
      <c r="C6666" s="631" t="s">
        <v>31</v>
      </c>
      <c r="D6666" s="629">
        <v>13.09</v>
      </c>
    </row>
    <row r="6667" spans="1:4" ht="27">
      <c r="A6667" s="629">
        <v>88285</v>
      </c>
      <c r="B6667" s="630" t="s">
        <v>5117</v>
      </c>
      <c r="C6667" s="631" t="s">
        <v>31</v>
      </c>
      <c r="D6667" s="629">
        <v>13.92</v>
      </c>
    </row>
    <row r="6668" spans="1:4" ht="27">
      <c r="A6668" s="629">
        <v>88286</v>
      </c>
      <c r="B6668" s="630" t="s">
        <v>5118</v>
      </c>
      <c r="C6668" s="631" t="s">
        <v>31</v>
      </c>
      <c r="D6668" s="629">
        <v>15.05</v>
      </c>
    </row>
    <row r="6669" spans="1:4" ht="13.5">
      <c r="A6669" s="629">
        <v>88288</v>
      </c>
      <c r="B6669" s="630" t="s">
        <v>5119</v>
      </c>
      <c r="C6669" s="631" t="s">
        <v>31</v>
      </c>
      <c r="D6669" s="629">
        <v>14.79</v>
      </c>
    </row>
    <row r="6670" spans="1:4" ht="27">
      <c r="A6670" s="629">
        <v>88290</v>
      </c>
      <c r="B6670" s="630" t="s">
        <v>5120</v>
      </c>
      <c r="C6670" s="631" t="s">
        <v>31</v>
      </c>
      <c r="D6670" s="629">
        <v>14.84</v>
      </c>
    </row>
    <row r="6671" spans="1:4" ht="27">
      <c r="A6671" s="629">
        <v>88291</v>
      </c>
      <c r="B6671" s="630" t="s">
        <v>5121</v>
      </c>
      <c r="C6671" s="631" t="s">
        <v>31</v>
      </c>
      <c r="D6671" s="629">
        <v>15.44</v>
      </c>
    </row>
    <row r="6672" spans="1:4" ht="40.5">
      <c r="A6672" s="629">
        <v>88292</v>
      </c>
      <c r="B6672" s="630" t="s">
        <v>5122</v>
      </c>
      <c r="C6672" s="631" t="s">
        <v>31</v>
      </c>
      <c r="D6672" s="629">
        <v>10.96</v>
      </c>
    </row>
    <row r="6673" spans="1:4" ht="27">
      <c r="A6673" s="629">
        <v>88293</v>
      </c>
      <c r="B6673" s="630" t="s">
        <v>5123</v>
      </c>
      <c r="C6673" s="631" t="s">
        <v>31</v>
      </c>
      <c r="D6673" s="629">
        <v>15.88</v>
      </c>
    </row>
    <row r="6674" spans="1:4" ht="27">
      <c r="A6674" s="629">
        <v>88294</v>
      </c>
      <c r="B6674" s="630" t="s">
        <v>5124</v>
      </c>
      <c r="C6674" s="631" t="s">
        <v>31</v>
      </c>
      <c r="D6674" s="629">
        <v>16.82</v>
      </c>
    </row>
    <row r="6675" spans="1:4" ht="27">
      <c r="A6675" s="629">
        <v>88295</v>
      </c>
      <c r="B6675" s="630" t="s">
        <v>5125</v>
      </c>
      <c r="C6675" s="631" t="s">
        <v>31</v>
      </c>
      <c r="D6675" s="629">
        <v>10.47</v>
      </c>
    </row>
    <row r="6676" spans="1:4" ht="27">
      <c r="A6676" s="629">
        <v>88296</v>
      </c>
      <c r="B6676" s="630" t="s">
        <v>5126</v>
      </c>
      <c r="C6676" s="631" t="s">
        <v>31</v>
      </c>
      <c r="D6676" s="629">
        <v>18.899999999999999</v>
      </c>
    </row>
    <row r="6677" spans="1:4" ht="27">
      <c r="A6677" s="629">
        <v>88297</v>
      </c>
      <c r="B6677" s="630" t="s">
        <v>5127</v>
      </c>
      <c r="C6677" s="631" t="s">
        <v>31</v>
      </c>
      <c r="D6677" s="629">
        <v>14.74</v>
      </c>
    </row>
    <row r="6678" spans="1:4" ht="27">
      <c r="A6678" s="629">
        <v>88298</v>
      </c>
      <c r="B6678" s="630" t="s">
        <v>5128</v>
      </c>
      <c r="C6678" s="631" t="s">
        <v>31</v>
      </c>
      <c r="D6678" s="629">
        <v>10.47</v>
      </c>
    </row>
    <row r="6679" spans="1:4" ht="27">
      <c r="A6679" s="629">
        <v>88299</v>
      </c>
      <c r="B6679" s="630" t="s">
        <v>5129</v>
      </c>
      <c r="C6679" s="631" t="s">
        <v>31</v>
      </c>
      <c r="D6679" s="629">
        <v>20.79</v>
      </c>
    </row>
    <row r="6680" spans="1:4" ht="27">
      <c r="A6680" s="629">
        <v>88300</v>
      </c>
      <c r="B6680" s="630" t="s">
        <v>5130</v>
      </c>
      <c r="C6680" s="631" t="s">
        <v>31</v>
      </c>
      <c r="D6680" s="629">
        <v>20.79</v>
      </c>
    </row>
    <row r="6681" spans="1:4" ht="27">
      <c r="A6681" s="629">
        <v>88301</v>
      </c>
      <c r="B6681" s="630" t="s">
        <v>5131</v>
      </c>
      <c r="C6681" s="631" t="s">
        <v>31</v>
      </c>
      <c r="D6681" s="629">
        <v>16.010000000000002</v>
      </c>
    </row>
    <row r="6682" spans="1:4" ht="27">
      <c r="A6682" s="629">
        <v>88302</v>
      </c>
      <c r="B6682" s="630" t="s">
        <v>5132</v>
      </c>
      <c r="C6682" s="631" t="s">
        <v>31</v>
      </c>
      <c r="D6682" s="629">
        <v>15.88</v>
      </c>
    </row>
    <row r="6683" spans="1:4" ht="27">
      <c r="A6683" s="629">
        <v>88303</v>
      </c>
      <c r="B6683" s="630" t="s">
        <v>5133</v>
      </c>
      <c r="C6683" s="631" t="s">
        <v>31</v>
      </c>
      <c r="D6683" s="629">
        <v>14.36</v>
      </c>
    </row>
    <row r="6684" spans="1:4" ht="40.5">
      <c r="A6684" s="629">
        <v>88304</v>
      </c>
      <c r="B6684" s="630" t="s">
        <v>8402</v>
      </c>
      <c r="C6684" s="631" t="s">
        <v>31</v>
      </c>
      <c r="D6684" s="629">
        <v>14.84</v>
      </c>
    </row>
    <row r="6685" spans="1:4" ht="27">
      <c r="A6685" s="629">
        <v>88306</v>
      </c>
      <c r="B6685" s="630" t="s">
        <v>5134</v>
      </c>
      <c r="C6685" s="631" t="s">
        <v>31</v>
      </c>
      <c r="D6685" s="629">
        <v>10.92</v>
      </c>
    </row>
    <row r="6686" spans="1:4" ht="27">
      <c r="A6686" s="629">
        <v>88307</v>
      </c>
      <c r="B6686" s="630" t="s">
        <v>5135</v>
      </c>
      <c r="C6686" s="631" t="s">
        <v>31</v>
      </c>
      <c r="D6686" s="629">
        <v>12.16</v>
      </c>
    </row>
    <row r="6687" spans="1:4" ht="13.5">
      <c r="A6687" s="629">
        <v>88308</v>
      </c>
      <c r="B6687" s="630" t="s">
        <v>5136</v>
      </c>
      <c r="C6687" s="631" t="s">
        <v>31</v>
      </c>
      <c r="D6687" s="629">
        <v>19.940000000000001</v>
      </c>
    </row>
    <row r="6688" spans="1:4" ht="13.5">
      <c r="A6688" s="629">
        <v>88309</v>
      </c>
      <c r="B6688" s="630" t="s">
        <v>123</v>
      </c>
      <c r="C6688" s="631" t="s">
        <v>31</v>
      </c>
      <c r="D6688" s="629">
        <v>17.34</v>
      </c>
    </row>
    <row r="6689" spans="1:4" ht="13.5">
      <c r="A6689" s="629">
        <v>88310</v>
      </c>
      <c r="B6689" s="630" t="s">
        <v>5137</v>
      </c>
      <c r="C6689" s="631" t="s">
        <v>31</v>
      </c>
      <c r="D6689" s="629">
        <v>17.28</v>
      </c>
    </row>
    <row r="6690" spans="1:4" ht="27">
      <c r="A6690" s="629">
        <v>88311</v>
      </c>
      <c r="B6690" s="630" t="s">
        <v>5138</v>
      </c>
      <c r="C6690" s="631" t="s">
        <v>31</v>
      </c>
      <c r="D6690" s="629">
        <v>18</v>
      </c>
    </row>
    <row r="6691" spans="1:4" ht="27">
      <c r="A6691" s="629">
        <v>88312</v>
      </c>
      <c r="B6691" s="630" t="s">
        <v>5139</v>
      </c>
      <c r="C6691" s="631" t="s">
        <v>31</v>
      </c>
      <c r="D6691" s="629">
        <v>19.72</v>
      </c>
    </row>
    <row r="6692" spans="1:4" ht="13.5">
      <c r="A6692" s="629">
        <v>88313</v>
      </c>
      <c r="B6692" s="630" t="s">
        <v>5140</v>
      </c>
      <c r="C6692" s="631" t="s">
        <v>31</v>
      </c>
      <c r="D6692" s="629">
        <v>18.170000000000002</v>
      </c>
    </row>
    <row r="6693" spans="1:4" ht="13.5">
      <c r="A6693" s="629">
        <v>88314</v>
      </c>
      <c r="B6693" s="630" t="s">
        <v>5141</v>
      </c>
      <c r="C6693" s="631" t="s">
        <v>31</v>
      </c>
      <c r="D6693" s="629">
        <v>9.0399999999999991</v>
      </c>
    </row>
    <row r="6694" spans="1:4" ht="13.5">
      <c r="A6694" s="629">
        <v>88315</v>
      </c>
      <c r="B6694" s="630" t="s">
        <v>126</v>
      </c>
      <c r="C6694" s="631" t="s">
        <v>31</v>
      </c>
      <c r="D6694" s="629">
        <v>16.52</v>
      </c>
    </row>
    <row r="6695" spans="1:4" ht="13.5">
      <c r="A6695" s="629">
        <v>88316</v>
      </c>
      <c r="B6695" s="630" t="s">
        <v>38</v>
      </c>
      <c r="C6695" s="631" t="s">
        <v>31</v>
      </c>
      <c r="D6695" s="629">
        <v>14.05</v>
      </c>
    </row>
    <row r="6696" spans="1:4" ht="13.5">
      <c r="A6696" s="629">
        <v>88317</v>
      </c>
      <c r="B6696" s="630" t="s">
        <v>5142</v>
      </c>
      <c r="C6696" s="631" t="s">
        <v>31</v>
      </c>
      <c r="D6696" s="629">
        <v>17.239999999999998</v>
      </c>
    </row>
    <row r="6697" spans="1:4" ht="40.5">
      <c r="A6697" s="629">
        <v>88318</v>
      </c>
      <c r="B6697" s="630" t="s">
        <v>8403</v>
      </c>
      <c r="C6697" s="631" t="s">
        <v>31</v>
      </c>
      <c r="D6697" s="629">
        <v>18.399999999999999</v>
      </c>
    </row>
    <row r="6698" spans="1:4" ht="27">
      <c r="A6698" s="629">
        <v>88320</v>
      </c>
      <c r="B6698" s="630" t="s">
        <v>5143</v>
      </c>
      <c r="C6698" s="631" t="s">
        <v>31</v>
      </c>
      <c r="D6698" s="629">
        <v>14.94</v>
      </c>
    </row>
    <row r="6699" spans="1:4" ht="27">
      <c r="A6699" s="629">
        <v>88321</v>
      </c>
      <c r="B6699" s="630" t="s">
        <v>5144</v>
      </c>
      <c r="C6699" s="631" t="s">
        <v>31</v>
      </c>
      <c r="D6699" s="629">
        <v>25.42</v>
      </c>
    </row>
    <row r="6700" spans="1:4" ht="27">
      <c r="A6700" s="629">
        <v>88322</v>
      </c>
      <c r="B6700" s="630" t="s">
        <v>5145</v>
      </c>
      <c r="C6700" s="631" t="s">
        <v>31</v>
      </c>
      <c r="D6700" s="629">
        <v>29.71</v>
      </c>
    </row>
    <row r="6701" spans="1:4" ht="13.5">
      <c r="A6701" s="629">
        <v>88323</v>
      </c>
      <c r="B6701" s="630" t="s">
        <v>5146</v>
      </c>
      <c r="C6701" s="631" t="s">
        <v>31</v>
      </c>
      <c r="D6701" s="629">
        <v>15.51</v>
      </c>
    </row>
    <row r="6702" spans="1:4" ht="13.5">
      <c r="A6702" s="629">
        <v>88324</v>
      </c>
      <c r="B6702" s="630" t="s">
        <v>5147</v>
      </c>
      <c r="C6702" s="631" t="s">
        <v>31</v>
      </c>
      <c r="D6702" s="629">
        <v>15.76</v>
      </c>
    </row>
    <row r="6703" spans="1:4" ht="13.5">
      <c r="A6703" s="629">
        <v>88325</v>
      </c>
      <c r="B6703" s="630" t="s">
        <v>5148</v>
      </c>
      <c r="C6703" s="631" t="s">
        <v>31</v>
      </c>
      <c r="D6703" s="629">
        <v>15.51</v>
      </c>
    </row>
    <row r="6704" spans="1:4" ht="27">
      <c r="A6704" s="629">
        <v>88326</v>
      </c>
      <c r="B6704" s="630" t="s">
        <v>5149</v>
      </c>
      <c r="C6704" s="631" t="s">
        <v>31</v>
      </c>
      <c r="D6704" s="629">
        <v>15.93</v>
      </c>
    </row>
    <row r="6705" spans="1:4" ht="40.5">
      <c r="A6705" s="629">
        <v>88377</v>
      </c>
      <c r="B6705" s="630" t="s">
        <v>8404</v>
      </c>
      <c r="C6705" s="631" t="s">
        <v>31</v>
      </c>
      <c r="D6705" s="629">
        <v>15.59</v>
      </c>
    </row>
    <row r="6706" spans="1:4" ht="54">
      <c r="A6706" s="629">
        <v>88386</v>
      </c>
      <c r="B6706" s="630" t="s">
        <v>8405</v>
      </c>
      <c r="C6706" s="631" t="s">
        <v>119</v>
      </c>
      <c r="D6706" s="629">
        <v>3.42</v>
      </c>
    </row>
    <row r="6707" spans="1:4" ht="54">
      <c r="A6707" s="629">
        <v>88387</v>
      </c>
      <c r="B6707" s="630" t="s">
        <v>8406</v>
      </c>
      <c r="C6707" s="631" t="s">
        <v>31</v>
      </c>
      <c r="D6707" s="629">
        <v>0.6</v>
      </c>
    </row>
    <row r="6708" spans="1:4" ht="54">
      <c r="A6708" s="629">
        <v>88389</v>
      </c>
      <c r="B6708" s="630" t="s">
        <v>8407</v>
      </c>
      <c r="C6708" s="631" t="s">
        <v>31</v>
      </c>
      <c r="D6708" s="629">
        <v>0.13</v>
      </c>
    </row>
    <row r="6709" spans="1:4" ht="54">
      <c r="A6709" s="629">
        <v>88390</v>
      </c>
      <c r="B6709" s="630" t="s">
        <v>8408</v>
      </c>
      <c r="C6709" s="631" t="s">
        <v>31</v>
      </c>
      <c r="D6709" s="629">
        <v>0.75</v>
      </c>
    </row>
    <row r="6710" spans="1:4" ht="54">
      <c r="A6710" s="629">
        <v>88391</v>
      </c>
      <c r="B6710" s="630" t="s">
        <v>8409</v>
      </c>
      <c r="C6710" s="631" t="s">
        <v>31</v>
      </c>
      <c r="D6710" s="629">
        <v>1.94</v>
      </c>
    </row>
    <row r="6711" spans="1:4" ht="54">
      <c r="A6711" s="629">
        <v>88392</v>
      </c>
      <c r="B6711" s="630" t="s">
        <v>8410</v>
      </c>
      <c r="C6711" s="631" t="s">
        <v>1677</v>
      </c>
      <c r="D6711" s="629">
        <v>0.73</v>
      </c>
    </row>
    <row r="6712" spans="1:4" ht="54">
      <c r="A6712" s="629">
        <v>88393</v>
      </c>
      <c r="B6712" s="630" t="s">
        <v>8411</v>
      </c>
      <c r="C6712" s="631" t="s">
        <v>119</v>
      </c>
      <c r="D6712" s="629">
        <v>4.66</v>
      </c>
    </row>
    <row r="6713" spans="1:4" ht="54">
      <c r="A6713" s="629">
        <v>88394</v>
      </c>
      <c r="B6713" s="630" t="s">
        <v>8412</v>
      </c>
      <c r="C6713" s="631" t="s">
        <v>31</v>
      </c>
      <c r="D6713" s="629">
        <v>0.71</v>
      </c>
    </row>
    <row r="6714" spans="1:4" ht="54">
      <c r="A6714" s="629">
        <v>88395</v>
      </c>
      <c r="B6714" s="630" t="s">
        <v>8413</v>
      </c>
      <c r="C6714" s="631" t="s">
        <v>31</v>
      </c>
      <c r="D6714" s="629">
        <v>0.16</v>
      </c>
    </row>
    <row r="6715" spans="1:4" ht="54">
      <c r="A6715" s="629">
        <v>88396</v>
      </c>
      <c r="B6715" s="630" t="s">
        <v>8414</v>
      </c>
      <c r="C6715" s="631" t="s">
        <v>31</v>
      </c>
      <c r="D6715" s="629">
        <v>0.89</v>
      </c>
    </row>
    <row r="6716" spans="1:4" ht="54">
      <c r="A6716" s="629">
        <v>88397</v>
      </c>
      <c r="B6716" s="630" t="s">
        <v>8415</v>
      </c>
      <c r="C6716" s="631" t="s">
        <v>31</v>
      </c>
      <c r="D6716" s="629">
        <v>2.9</v>
      </c>
    </row>
    <row r="6717" spans="1:4" ht="54">
      <c r="A6717" s="629">
        <v>88398</v>
      </c>
      <c r="B6717" s="630" t="s">
        <v>8416</v>
      </c>
      <c r="C6717" s="631" t="s">
        <v>1677</v>
      </c>
      <c r="D6717" s="629">
        <v>0.87</v>
      </c>
    </row>
    <row r="6718" spans="1:4" ht="54">
      <c r="A6718" s="629">
        <v>88399</v>
      </c>
      <c r="B6718" s="630" t="s">
        <v>8417</v>
      </c>
      <c r="C6718" s="631" t="s">
        <v>119</v>
      </c>
      <c r="D6718" s="629">
        <v>2.5499999999999998</v>
      </c>
    </row>
    <row r="6719" spans="1:4" ht="54">
      <c r="A6719" s="629">
        <v>88400</v>
      </c>
      <c r="B6719" s="630" t="s">
        <v>8418</v>
      </c>
      <c r="C6719" s="631" t="s">
        <v>31</v>
      </c>
      <c r="D6719" s="629">
        <v>0.56000000000000005</v>
      </c>
    </row>
    <row r="6720" spans="1:4" ht="54">
      <c r="A6720" s="629">
        <v>88401</v>
      </c>
      <c r="B6720" s="630" t="s">
        <v>8419</v>
      </c>
      <c r="C6720" s="631" t="s">
        <v>31</v>
      </c>
      <c r="D6720" s="629">
        <v>0.12</v>
      </c>
    </row>
    <row r="6721" spans="1:4" ht="54">
      <c r="A6721" s="629">
        <v>88402</v>
      </c>
      <c r="B6721" s="630" t="s">
        <v>8420</v>
      </c>
      <c r="C6721" s="631" t="s">
        <v>31</v>
      </c>
      <c r="D6721" s="629">
        <v>0.71</v>
      </c>
    </row>
    <row r="6722" spans="1:4" ht="54">
      <c r="A6722" s="629">
        <v>88403</v>
      </c>
      <c r="B6722" s="630" t="s">
        <v>8421</v>
      </c>
      <c r="C6722" s="631" t="s">
        <v>31</v>
      </c>
      <c r="D6722" s="629">
        <v>1.1599999999999999</v>
      </c>
    </row>
    <row r="6723" spans="1:4" ht="54">
      <c r="A6723" s="629">
        <v>88404</v>
      </c>
      <c r="B6723" s="630" t="s">
        <v>8422</v>
      </c>
      <c r="C6723" s="631" t="s">
        <v>1677</v>
      </c>
      <c r="D6723" s="629">
        <v>0.68</v>
      </c>
    </row>
    <row r="6724" spans="1:4" ht="54">
      <c r="A6724" s="629">
        <v>88411</v>
      </c>
      <c r="B6724" s="630" t="s">
        <v>8423</v>
      </c>
      <c r="C6724" s="631" t="s">
        <v>125</v>
      </c>
      <c r="D6724" s="629">
        <v>1.65</v>
      </c>
    </row>
    <row r="6725" spans="1:4" ht="54">
      <c r="A6725" s="629">
        <v>88412</v>
      </c>
      <c r="B6725" s="630" t="s">
        <v>8424</v>
      </c>
      <c r="C6725" s="631" t="s">
        <v>125</v>
      </c>
      <c r="D6725" s="629">
        <v>1.19</v>
      </c>
    </row>
    <row r="6726" spans="1:4" ht="54">
      <c r="A6726" s="629">
        <v>88413</v>
      </c>
      <c r="B6726" s="630" t="s">
        <v>5150</v>
      </c>
      <c r="C6726" s="631" t="s">
        <v>125</v>
      </c>
      <c r="D6726" s="629">
        <v>2.58</v>
      </c>
    </row>
    <row r="6727" spans="1:4" ht="54">
      <c r="A6727" s="629">
        <v>88414</v>
      </c>
      <c r="B6727" s="630" t="s">
        <v>5151</v>
      </c>
      <c r="C6727" s="631" t="s">
        <v>125</v>
      </c>
      <c r="D6727" s="629">
        <v>2.88</v>
      </c>
    </row>
    <row r="6728" spans="1:4" ht="40.5">
      <c r="A6728" s="629">
        <v>88415</v>
      </c>
      <c r="B6728" s="630" t="s">
        <v>8425</v>
      </c>
      <c r="C6728" s="631" t="s">
        <v>125</v>
      </c>
      <c r="D6728" s="629">
        <v>1.8</v>
      </c>
    </row>
    <row r="6729" spans="1:4" ht="67.5">
      <c r="A6729" s="629">
        <v>88416</v>
      </c>
      <c r="B6729" s="630" t="s">
        <v>8426</v>
      </c>
      <c r="C6729" s="631" t="s">
        <v>125</v>
      </c>
      <c r="D6729" s="629">
        <v>13.86</v>
      </c>
    </row>
    <row r="6730" spans="1:4" ht="67.5">
      <c r="A6730" s="629">
        <v>88417</v>
      </c>
      <c r="B6730" s="630" t="s">
        <v>8427</v>
      </c>
      <c r="C6730" s="631" t="s">
        <v>125</v>
      </c>
      <c r="D6730" s="629">
        <v>12.22</v>
      </c>
    </row>
    <row r="6731" spans="1:4" ht="54">
      <c r="A6731" s="629">
        <v>88418</v>
      </c>
      <c r="B6731" s="630" t="s">
        <v>5152</v>
      </c>
      <c r="C6731" s="631" t="s">
        <v>119</v>
      </c>
      <c r="D6731" s="629">
        <v>11.51</v>
      </c>
    </row>
    <row r="6732" spans="1:4" ht="54">
      <c r="A6732" s="629">
        <v>88419</v>
      </c>
      <c r="B6732" s="630" t="s">
        <v>5153</v>
      </c>
      <c r="C6732" s="631" t="s">
        <v>31</v>
      </c>
      <c r="D6732" s="629">
        <v>3.69</v>
      </c>
    </row>
    <row r="6733" spans="1:4" ht="67.5">
      <c r="A6733" s="629">
        <v>88420</v>
      </c>
      <c r="B6733" s="630" t="s">
        <v>8428</v>
      </c>
      <c r="C6733" s="631" t="s">
        <v>125</v>
      </c>
      <c r="D6733" s="629">
        <v>17.190000000000001</v>
      </c>
    </row>
    <row r="6734" spans="1:4" ht="67.5">
      <c r="A6734" s="629">
        <v>88421</v>
      </c>
      <c r="B6734" s="630" t="s">
        <v>8429</v>
      </c>
      <c r="C6734" s="631" t="s">
        <v>125</v>
      </c>
      <c r="D6734" s="629">
        <v>18.239999999999998</v>
      </c>
    </row>
    <row r="6735" spans="1:4" ht="54">
      <c r="A6735" s="629">
        <v>88422</v>
      </c>
      <c r="B6735" s="630" t="s">
        <v>5154</v>
      </c>
      <c r="C6735" s="631" t="s">
        <v>31</v>
      </c>
      <c r="D6735" s="629">
        <v>0.83</v>
      </c>
    </row>
    <row r="6736" spans="1:4" ht="40.5">
      <c r="A6736" s="629">
        <v>88423</v>
      </c>
      <c r="B6736" s="630" t="s">
        <v>5155</v>
      </c>
      <c r="C6736" s="631" t="s">
        <v>125</v>
      </c>
      <c r="D6736" s="629">
        <v>14.38</v>
      </c>
    </row>
    <row r="6737" spans="1:4" ht="67.5">
      <c r="A6737" s="629">
        <v>88424</v>
      </c>
      <c r="B6737" s="630" t="s">
        <v>8430</v>
      </c>
      <c r="C6737" s="631" t="s">
        <v>125</v>
      </c>
      <c r="D6737" s="629">
        <v>16.13</v>
      </c>
    </row>
    <row r="6738" spans="1:4" ht="54">
      <c r="A6738" s="629">
        <v>88425</v>
      </c>
      <c r="B6738" s="630" t="s">
        <v>5156</v>
      </c>
      <c r="C6738" s="631" t="s">
        <v>31</v>
      </c>
      <c r="D6738" s="629">
        <v>4.04</v>
      </c>
    </row>
    <row r="6739" spans="1:4" ht="67.5">
      <c r="A6739" s="629">
        <v>88426</v>
      </c>
      <c r="B6739" s="630" t="s">
        <v>8431</v>
      </c>
      <c r="C6739" s="631" t="s">
        <v>125</v>
      </c>
      <c r="D6739" s="629">
        <v>13.28</v>
      </c>
    </row>
    <row r="6740" spans="1:4" ht="54">
      <c r="A6740" s="629">
        <v>88427</v>
      </c>
      <c r="B6740" s="630" t="s">
        <v>8432</v>
      </c>
      <c r="C6740" s="631" t="s">
        <v>31</v>
      </c>
      <c r="D6740" s="629">
        <v>2.95</v>
      </c>
    </row>
    <row r="6741" spans="1:4" ht="67.5">
      <c r="A6741" s="629">
        <v>88428</v>
      </c>
      <c r="B6741" s="630" t="s">
        <v>8433</v>
      </c>
      <c r="C6741" s="631" t="s">
        <v>125</v>
      </c>
      <c r="D6741" s="629">
        <v>21.85</v>
      </c>
    </row>
    <row r="6742" spans="1:4" ht="67.5">
      <c r="A6742" s="629">
        <v>88429</v>
      </c>
      <c r="B6742" s="630" t="s">
        <v>8434</v>
      </c>
      <c r="C6742" s="631" t="s">
        <v>125</v>
      </c>
      <c r="D6742" s="629">
        <v>23.68</v>
      </c>
    </row>
    <row r="6743" spans="1:4" ht="54">
      <c r="A6743" s="629">
        <v>88430</v>
      </c>
      <c r="B6743" s="630" t="s">
        <v>5157</v>
      </c>
      <c r="C6743" s="631" t="s">
        <v>1677</v>
      </c>
      <c r="D6743" s="629">
        <v>4.5199999999999996</v>
      </c>
    </row>
    <row r="6744" spans="1:4" ht="54">
      <c r="A6744" s="629">
        <v>88431</v>
      </c>
      <c r="B6744" s="630" t="s">
        <v>5158</v>
      </c>
      <c r="C6744" s="631" t="s">
        <v>125</v>
      </c>
      <c r="D6744" s="629">
        <v>17.02</v>
      </c>
    </row>
    <row r="6745" spans="1:4" ht="54">
      <c r="A6745" s="629">
        <v>88432</v>
      </c>
      <c r="B6745" s="630" t="s">
        <v>5159</v>
      </c>
      <c r="C6745" s="631" t="s">
        <v>125</v>
      </c>
      <c r="D6745" s="629">
        <v>12.09</v>
      </c>
    </row>
    <row r="6746" spans="1:4" ht="54">
      <c r="A6746" s="629">
        <v>88433</v>
      </c>
      <c r="B6746" s="630" t="s">
        <v>8435</v>
      </c>
      <c r="C6746" s="631" t="s">
        <v>119</v>
      </c>
      <c r="D6746" s="629">
        <v>14.29</v>
      </c>
    </row>
    <row r="6747" spans="1:4" ht="54">
      <c r="A6747" s="629">
        <v>88434</v>
      </c>
      <c r="B6747" s="630" t="s">
        <v>8436</v>
      </c>
      <c r="C6747" s="631" t="s">
        <v>31</v>
      </c>
      <c r="D6747" s="629">
        <v>4.8899999999999997</v>
      </c>
    </row>
    <row r="6748" spans="1:4" ht="54">
      <c r="A6748" s="629">
        <v>88435</v>
      </c>
      <c r="B6748" s="630" t="s">
        <v>8437</v>
      </c>
      <c r="C6748" s="631" t="s">
        <v>31</v>
      </c>
      <c r="D6748" s="629">
        <v>1.1000000000000001</v>
      </c>
    </row>
    <row r="6749" spans="1:4" ht="54">
      <c r="A6749" s="629">
        <v>88436</v>
      </c>
      <c r="B6749" s="630" t="s">
        <v>8438</v>
      </c>
      <c r="C6749" s="631" t="s">
        <v>31</v>
      </c>
      <c r="D6749" s="629">
        <v>5.35</v>
      </c>
    </row>
    <row r="6750" spans="1:4" ht="54">
      <c r="A6750" s="629">
        <v>88437</v>
      </c>
      <c r="B6750" s="630" t="s">
        <v>8439</v>
      </c>
      <c r="C6750" s="631" t="s">
        <v>31</v>
      </c>
      <c r="D6750" s="629">
        <v>2.95</v>
      </c>
    </row>
    <row r="6751" spans="1:4" ht="54">
      <c r="A6751" s="629">
        <v>88438</v>
      </c>
      <c r="B6751" s="630" t="s">
        <v>8440</v>
      </c>
      <c r="C6751" s="631" t="s">
        <v>1677</v>
      </c>
      <c r="D6751" s="629">
        <v>5.99</v>
      </c>
    </row>
    <row r="6752" spans="1:4" ht="13.5">
      <c r="A6752" s="629">
        <v>88441</v>
      </c>
      <c r="B6752" s="630" t="s">
        <v>5160</v>
      </c>
      <c r="C6752" s="631" t="s">
        <v>31</v>
      </c>
      <c r="D6752" s="629">
        <v>14.08</v>
      </c>
    </row>
    <row r="6753" spans="1:4" ht="40.5">
      <c r="A6753" s="629">
        <v>88470</v>
      </c>
      <c r="B6753" s="630" t="s">
        <v>5161</v>
      </c>
      <c r="C6753" s="631" t="s">
        <v>125</v>
      </c>
      <c r="D6753" s="629">
        <v>20.27</v>
      </c>
    </row>
    <row r="6754" spans="1:4" ht="40.5">
      <c r="A6754" s="629">
        <v>88471</v>
      </c>
      <c r="B6754" s="630" t="s">
        <v>5162</v>
      </c>
      <c r="C6754" s="631" t="s">
        <v>125</v>
      </c>
      <c r="D6754" s="629">
        <v>25.03</v>
      </c>
    </row>
    <row r="6755" spans="1:4" ht="40.5">
      <c r="A6755" s="629">
        <v>88472</v>
      </c>
      <c r="B6755" s="630" t="s">
        <v>5163</v>
      </c>
      <c r="C6755" s="631" t="s">
        <v>125</v>
      </c>
      <c r="D6755" s="629">
        <v>28.77</v>
      </c>
    </row>
    <row r="6756" spans="1:4" ht="40.5">
      <c r="A6756" s="629">
        <v>88476</v>
      </c>
      <c r="B6756" s="630" t="s">
        <v>5164</v>
      </c>
      <c r="C6756" s="631" t="s">
        <v>125</v>
      </c>
      <c r="D6756" s="629">
        <v>16.32</v>
      </c>
    </row>
    <row r="6757" spans="1:4" ht="40.5">
      <c r="A6757" s="629">
        <v>88477</v>
      </c>
      <c r="B6757" s="630" t="s">
        <v>5165</v>
      </c>
      <c r="C6757" s="631" t="s">
        <v>125</v>
      </c>
      <c r="D6757" s="629">
        <v>22.44</v>
      </c>
    </row>
    <row r="6758" spans="1:4" ht="40.5">
      <c r="A6758" s="629">
        <v>88478</v>
      </c>
      <c r="B6758" s="630" t="s">
        <v>5166</v>
      </c>
      <c r="C6758" s="631" t="s">
        <v>125</v>
      </c>
      <c r="D6758" s="629">
        <v>27.38</v>
      </c>
    </row>
    <row r="6759" spans="1:4" ht="27">
      <c r="A6759" s="629">
        <v>88482</v>
      </c>
      <c r="B6759" s="630" t="s">
        <v>5167</v>
      </c>
      <c r="C6759" s="631" t="s">
        <v>125</v>
      </c>
      <c r="D6759" s="629">
        <v>2.09</v>
      </c>
    </row>
    <row r="6760" spans="1:4" ht="27">
      <c r="A6760" s="629">
        <v>88483</v>
      </c>
      <c r="B6760" s="630" t="s">
        <v>142</v>
      </c>
      <c r="C6760" s="631" t="s">
        <v>125</v>
      </c>
      <c r="D6760" s="629">
        <v>1.89</v>
      </c>
    </row>
    <row r="6761" spans="1:4" ht="27">
      <c r="A6761" s="629">
        <v>88484</v>
      </c>
      <c r="B6761" s="630" t="s">
        <v>5168</v>
      </c>
      <c r="C6761" s="631" t="s">
        <v>125</v>
      </c>
      <c r="D6761" s="629">
        <v>1.82</v>
      </c>
    </row>
    <row r="6762" spans="1:4" ht="27">
      <c r="A6762" s="629">
        <v>88485</v>
      </c>
      <c r="B6762" s="630" t="s">
        <v>113</v>
      </c>
      <c r="C6762" s="631" t="s">
        <v>125</v>
      </c>
      <c r="D6762" s="629">
        <v>1.54</v>
      </c>
    </row>
    <row r="6763" spans="1:4" ht="40.5">
      <c r="A6763" s="629">
        <v>88486</v>
      </c>
      <c r="B6763" s="630" t="s">
        <v>5169</v>
      </c>
      <c r="C6763" s="631" t="s">
        <v>125</v>
      </c>
      <c r="D6763" s="629">
        <v>8.92</v>
      </c>
    </row>
    <row r="6764" spans="1:4" ht="40.5">
      <c r="A6764" s="629">
        <v>88487</v>
      </c>
      <c r="B6764" s="630" t="s">
        <v>8441</v>
      </c>
      <c r="C6764" s="631" t="s">
        <v>125</v>
      </c>
      <c r="D6764" s="629">
        <v>8.0299999999999994</v>
      </c>
    </row>
    <row r="6765" spans="1:4" ht="40.5">
      <c r="A6765" s="629">
        <v>88488</v>
      </c>
      <c r="B6765" s="630" t="s">
        <v>8442</v>
      </c>
      <c r="C6765" s="631" t="s">
        <v>125</v>
      </c>
      <c r="D6765" s="629">
        <v>11.39</v>
      </c>
    </row>
    <row r="6766" spans="1:4" ht="40.5">
      <c r="A6766" s="629">
        <v>88489</v>
      </c>
      <c r="B6766" s="630" t="s">
        <v>63</v>
      </c>
      <c r="C6766" s="631" t="s">
        <v>125</v>
      </c>
      <c r="D6766" s="629">
        <v>10.119999999999999</v>
      </c>
    </row>
    <row r="6767" spans="1:4" ht="40.5">
      <c r="A6767" s="629">
        <v>88490</v>
      </c>
      <c r="B6767" s="630" t="s">
        <v>8443</v>
      </c>
      <c r="C6767" s="631" t="s">
        <v>125</v>
      </c>
      <c r="D6767" s="629">
        <v>6.72</v>
      </c>
    </row>
    <row r="6768" spans="1:4" ht="40.5">
      <c r="A6768" s="629">
        <v>88491</v>
      </c>
      <c r="B6768" s="630" t="s">
        <v>8444</v>
      </c>
      <c r="C6768" s="631" t="s">
        <v>125</v>
      </c>
      <c r="D6768" s="629">
        <v>6.49</v>
      </c>
    </row>
    <row r="6769" spans="1:4" ht="40.5">
      <c r="A6769" s="629">
        <v>88492</v>
      </c>
      <c r="B6769" s="630" t="s">
        <v>8445</v>
      </c>
      <c r="C6769" s="631" t="s">
        <v>125</v>
      </c>
      <c r="D6769" s="629">
        <v>8.06</v>
      </c>
    </row>
    <row r="6770" spans="1:4" ht="40.5">
      <c r="A6770" s="629">
        <v>88493</v>
      </c>
      <c r="B6770" s="630" t="s">
        <v>8446</v>
      </c>
      <c r="C6770" s="631" t="s">
        <v>125</v>
      </c>
      <c r="D6770" s="629">
        <v>7.73</v>
      </c>
    </row>
    <row r="6771" spans="1:4" ht="27">
      <c r="A6771" s="629">
        <v>88494</v>
      </c>
      <c r="B6771" s="630" t="s">
        <v>5170</v>
      </c>
      <c r="C6771" s="631" t="s">
        <v>125</v>
      </c>
      <c r="D6771" s="629">
        <v>13.36</v>
      </c>
    </row>
    <row r="6772" spans="1:4" ht="27">
      <c r="A6772" s="629">
        <v>88495</v>
      </c>
      <c r="B6772" s="630" t="s">
        <v>5171</v>
      </c>
      <c r="C6772" s="631" t="s">
        <v>125</v>
      </c>
      <c r="D6772" s="629">
        <v>7.31</v>
      </c>
    </row>
    <row r="6773" spans="1:4" ht="27">
      <c r="A6773" s="629">
        <v>88496</v>
      </c>
      <c r="B6773" s="630" t="s">
        <v>5172</v>
      </c>
      <c r="C6773" s="631" t="s">
        <v>125</v>
      </c>
      <c r="D6773" s="629">
        <v>18.170000000000002</v>
      </c>
    </row>
    <row r="6774" spans="1:4" ht="27">
      <c r="A6774" s="629">
        <v>88497</v>
      </c>
      <c r="B6774" s="630" t="s">
        <v>8447</v>
      </c>
      <c r="C6774" s="631" t="s">
        <v>125</v>
      </c>
      <c r="D6774" s="629">
        <v>10.08</v>
      </c>
    </row>
    <row r="6775" spans="1:4" ht="27">
      <c r="A6775" s="629">
        <v>88503</v>
      </c>
      <c r="B6775" s="630" t="s">
        <v>5173</v>
      </c>
      <c r="C6775" s="631" t="s">
        <v>70</v>
      </c>
      <c r="D6775" s="629">
        <v>641.21</v>
      </c>
    </row>
    <row r="6776" spans="1:4" ht="27">
      <c r="A6776" s="629">
        <v>88504</v>
      </c>
      <c r="B6776" s="630" t="s">
        <v>5174</v>
      </c>
      <c r="C6776" s="631" t="s">
        <v>70</v>
      </c>
      <c r="D6776" s="629">
        <v>524.47</v>
      </c>
    </row>
    <row r="6777" spans="1:4" ht="27">
      <c r="A6777" s="629">
        <v>88543</v>
      </c>
      <c r="B6777" s="630" t="s">
        <v>8448</v>
      </c>
      <c r="C6777" s="631" t="s">
        <v>70</v>
      </c>
      <c r="D6777" s="629">
        <v>122.16</v>
      </c>
    </row>
    <row r="6778" spans="1:4" ht="27">
      <c r="A6778" s="629">
        <v>88544</v>
      </c>
      <c r="B6778" s="630" t="s">
        <v>8449</v>
      </c>
      <c r="C6778" s="631" t="s">
        <v>70</v>
      </c>
      <c r="D6778" s="629">
        <v>77.06</v>
      </c>
    </row>
    <row r="6779" spans="1:4" ht="40.5">
      <c r="A6779" s="629">
        <v>88545</v>
      </c>
      <c r="B6779" s="630" t="s">
        <v>8450</v>
      </c>
      <c r="C6779" s="631" t="s">
        <v>70</v>
      </c>
      <c r="D6779" s="629">
        <v>141.55000000000001</v>
      </c>
    </row>
    <row r="6780" spans="1:4" ht="27">
      <c r="A6780" s="629">
        <v>88547</v>
      </c>
      <c r="B6780" s="630" t="s">
        <v>5175</v>
      </c>
      <c r="C6780" s="631" t="s">
        <v>70</v>
      </c>
      <c r="D6780" s="629">
        <v>70.95</v>
      </c>
    </row>
    <row r="6781" spans="1:4" ht="27">
      <c r="A6781" s="629">
        <v>88548</v>
      </c>
      <c r="B6781" s="630" t="s">
        <v>5176</v>
      </c>
      <c r="C6781" s="631" t="s">
        <v>57</v>
      </c>
      <c r="D6781" s="629">
        <v>26.82</v>
      </c>
    </row>
    <row r="6782" spans="1:4" ht="27">
      <c r="A6782" s="629">
        <v>88549</v>
      </c>
      <c r="B6782" s="630" t="s">
        <v>5177</v>
      </c>
      <c r="C6782" s="631" t="s">
        <v>57</v>
      </c>
      <c r="D6782" s="629">
        <v>66.23</v>
      </c>
    </row>
    <row r="6783" spans="1:4" ht="54">
      <c r="A6783" s="629">
        <v>88569</v>
      </c>
      <c r="B6783" s="630" t="s">
        <v>5178</v>
      </c>
      <c r="C6783" s="631" t="s">
        <v>31</v>
      </c>
      <c r="D6783" s="629">
        <v>2.16</v>
      </c>
    </row>
    <row r="6784" spans="1:4" ht="54">
      <c r="A6784" s="629">
        <v>88570</v>
      </c>
      <c r="B6784" s="630" t="s">
        <v>5179</v>
      </c>
      <c r="C6784" s="631" t="s">
        <v>31</v>
      </c>
      <c r="D6784" s="629">
        <v>0.73</v>
      </c>
    </row>
    <row r="6785" spans="1:4" ht="40.5">
      <c r="A6785" s="629">
        <v>88571</v>
      </c>
      <c r="B6785" s="630" t="s">
        <v>8451</v>
      </c>
      <c r="C6785" s="631" t="s">
        <v>70</v>
      </c>
      <c r="D6785" s="629">
        <v>47.1</v>
      </c>
    </row>
    <row r="6786" spans="1:4" ht="27">
      <c r="A6786" s="629">
        <v>88597</v>
      </c>
      <c r="B6786" s="630" t="s">
        <v>5180</v>
      </c>
      <c r="C6786" s="631" t="s">
        <v>31</v>
      </c>
      <c r="D6786" s="629">
        <v>22.27</v>
      </c>
    </row>
    <row r="6787" spans="1:4" ht="40.5">
      <c r="A6787" s="629">
        <v>88626</v>
      </c>
      <c r="B6787" s="630" t="s">
        <v>8452</v>
      </c>
      <c r="C6787" s="631" t="s">
        <v>57</v>
      </c>
      <c r="D6787" s="629">
        <v>326.13</v>
      </c>
    </row>
    <row r="6788" spans="1:4" ht="40.5">
      <c r="A6788" s="629">
        <v>88627</v>
      </c>
      <c r="B6788" s="630" t="s">
        <v>8453</v>
      </c>
      <c r="C6788" s="631" t="s">
        <v>57</v>
      </c>
      <c r="D6788" s="629">
        <v>386.34</v>
      </c>
    </row>
    <row r="6789" spans="1:4" ht="40.5">
      <c r="A6789" s="629">
        <v>88628</v>
      </c>
      <c r="B6789" s="630" t="s">
        <v>8454</v>
      </c>
      <c r="C6789" s="631" t="s">
        <v>57</v>
      </c>
      <c r="D6789" s="629">
        <v>335.76</v>
      </c>
    </row>
    <row r="6790" spans="1:4" ht="27">
      <c r="A6790" s="629">
        <v>88629</v>
      </c>
      <c r="B6790" s="630" t="s">
        <v>8455</v>
      </c>
      <c r="C6790" s="631" t="s">
        <v>57</v>
      </c>
      <c r="D6790" s="629">
        <v>400.06</v>
      </c>
    </row>
    <row r="6791" spans="1:4" ht="40.5">
      <c r="A6791" s="629">
        <v>88630</v>
      </c>
      <c r="B6791" s="630" t="s">
        <v>8456</v>
      </c>
      <c r="C6791" s="631" t="s">
        <v>57</v>
      </c>
      <c r="D6791" s="629">
        <v>298.25</v>
      </c>
    </row>
    <row r="6792" spans="1:4" ht="27">
      <c r="A6792" s="629">
        <v>88631</v>
      </c>
      <c r="B6792" s="630" t="s">
        <v>8457</v>
      </c>
      <c r="C6792" s="631" t="s">
        <v>57</v>
      </c>
      <c r="D6792" s="629">
        <v>364.89</v>
      </c>
    </row>
    <row r="6793" spans="1:4" ht="40.5">
      <c r="A6793" s="629">
        <v>88648</v>
      </c>
      <c r="B6793" s="630" t="s">
        <v>8458</v>
      </c>
      <c r="C6793" s="631" t="s">
        <v>22</v>
      </c>
      <c r="D6793" s="629">
        <v>3.92</v>
      </c>
    </row>
    <row r="6794" spans="1:4" ht="40.5">
      <c r="A6794" s="629">
        <v>88649</v>
      </c>
      <c r="B6794" s="630" t="s">
        <v>8459</v>
      </c>
      <c r="C6794" s="631" t="s">
        <v>22</v>
      </c>
      <c r="D6794" s="629">
        <v>4.37</v>
      </c>
    </row>
    <row r="6795" spans="1:4" ht="40.5">
      <c r="A6795" s="629">
        <v>88650</v>
      </c>
      <c r="B6795" s="630" t="s">
        <v>8460</v>
      </c>
      <c r="C6795" s="631" t="s">
        <v>22</v>
      </c>
      <c r="D6795" s="629">
        <v>7.92</v>
      </c>
    </row>
    <row r="6796" spans="1:4" ht="67.5">
      <c r="A6796" s="629">
        <v>88715</v>
      </c>
      <c r="B6796" s="630" t="s">
        <v>8461</v>
      </c>
      <c r="C6796" s="631" t="s">
        <v>57</v>
      </c>
      <c r="D6796" s="629">
        <v>333.49</v>
      </c>
    </row>
    <row r="6797" spans="1:4" ht="67.5">
      <c r="A6797" s="629">
        <v>88786</v>
      </c>
      <c r="B6797" s="630" t="s">
        <v>8462</v>
      </c>
      <c r="C6797" s="631" t="s">
        <v>125</v>
      </c>
      <c r="D6797" s="629">
        <v>182.72</v>
      </c>
    </row>
    <row r="6798" spans="1:4" ht="67.5">
      <c r="A6798" s="629">
        <v>88787</v>
      </c>
      <c r="B6798" s="630" t="s">
        <v>8463</v>
      </c>
      <c r="C6798" s="631" t="s">
        <v>125</v>
      </c>
      <c r="D6798" s="629">
        <v>168.74</v>
      </c>
    </row>
    <row r="6799" spans="1:4" ht="81">
      <c r="A6799" s="629">
        <v>88788</v>
      </c>
      <c r="B6799" s="630" t="s">
        <v>8464</v>
      </c>
      <c r="C6799" s="631" t="s">
        <v>125</v>
      </c>
      <c r="D6799" s="629">
        <v>176.91</v>
      </c>
    </row>
    <row r="6800" spans="1:4" ht="81">
      <c r="A6800" s="629">
        <v>88789</v>
      </c>
      <c r="B6800" s="630" t="s">
        <v>8465</v>
      </c>
      <c r="C6800" s="631" t="s">
        <v>125</v>
      </c>
      <c r="D6800" s="629">
        <v>211.12</v>
      </c>
    </row>
    <row r="6801" spans="1:4" ht="67.5">
      <c r="A6801" s="629">
        <v>88826</v>
      </c>
      <c r="B6801" s="630" t="s">
        <v>8466</v>
      </c>
      <c r="C6801" s="631" t="s">
        <v>31</v>
      </c>
      <c r="D6801" s="629">
        <v>0.22</v>
      </c>
    </row>
    <row r="6802" spans="1:4" ht="54">
      <c r="A6802" s="629">
        <v>88827</v>
      </c>
      <c r="B6802" s="630" t="s">
        <v>8467</v>
      </c>
      <c r="C6802" s="631" t="s">
        <v>31</v>
      </c>
      <c r="D6802" s="629">
        <v>0.05</v>
      </c>
    </row>
    <row r="6803" spans="1:4" ht="54">
      <c r="A6803" s="629">
        <v>88828</v>
      </c>
      <c r="B6803" s="630" t="s">
        <v>8468</v>
      </c>
      <c r="C6803" s="631" t="s">
        <v>31</v>
      </c>
      <c r="D6803" s="629">
        <v>0.21</v>
      </c>
    </row>
    <row r="6804" spans="1:4" ht="67.5">
      <c r="A6804" s="629">
        <v>88829</v>
      </c>
      <c r="B6804" s="630" t="s">
        <v>8469</v>
      </c>
      <c r="C6804" s="631" t="s">
        <v>31</v>
      </c>
      <c r="D6804" s="629">
        <v>0.77</v>
      </c>
    </row>
    <row r="6805" spans="1:4" ht="54">
      <c r="A6805" s="629">
        <v>88830</v>
      </c>
      <c r="B6805" s="630" t="s">
        <v>8470</v>
      </c>
      <c r="C6805" s="631" t="s">
        <v>119</v>
      </c>
      <c r="D6805" s="629">
        <v>1.25</v>
      </c>
    </row>
    <row r="6806" spans="1:4" ht="54">
      <c r="A6806" s="629">
        <v>88831</v>
      </c>
      <c r="B6806" s="630" t="s">
        <v>8471</v>
      </c>
      <c r="C6806" s="631" t="s">
        <v>1677</v>
      </c>
      <c r="D6806" s="629">
        <v>0.27</v>
      </c>
    </row>
    <row r="6807" spans="1:4" ht="54">
      <c r="A6807" s="629">
        <v>88832</v>
      </c>
      <c r="B6807" s="630" t="s">
        <v>8472</v>
      </c>
      <c r="C6807" s="631" t="s">
        <v>31</v>
      </c>
      <c r="D6807" s="629">
        <v>22.44</v>
      </c>
    </row>
    <row r="6808" spans="1:4" ht="54">
      <c r="A6808" s="629">
        <v>88834</v>
      </c>
      <c r="B6808" s="630" t="s">
        <v>8473</v>
      </c>
      <c r="C6808" s="631" t="s">
        <v>31</v>
      </c>
      <c r="D6808" s="629">
        <v>5.77</v>
      </c>
    </row>
    <row r="6809" spans="1:4" ht="54">
      <c r="A6809" s="629">
        <v>88835</v>
      </c>
      <c r="B6809" s="630" t="s">
        <v>8474</v>
      </c>
      <c r="C6809" s="631" t="s">
        <v>31</v>
      </c>
      <c r="D6809" s="629">
        <v>28.05</v>
      </c>
    </row>
    <row r="6810" spans="1:4" ht="54">
      <c r="A6810" s="629">
        <v>88836</v>
      </c>
      <c r="B6810" s="630" t="s">
        <v>8475</v>
      </c>
      <c r="C6810" s="631" t="s">
        <v>31</v>
      </c>
      <c r="D6810" s="629">
        <v>53.76</v>
      </c>
    </row>
    <row r="6811" spans="1:4" ht="40.5">
      <c r="A6811" s="629">
        <v>88839</v>
      </c>
      <c r="B6811" s="630" t="s">
        <v>8476</v>
      </c>
      <c r="C6811" s="631" t="s">
        <v>31</v>
      </c>
      <c r="D6811" s="629">
        <v>16.63</v>
      </c>
    </row>
    <row r="6812" spans="1:4" ht="40.5">
      <c r="A6812" s="629">
        <v>88840</v>
      </c>
      <c r="B6812" s="630" t="s">
        <v>8477</v>
      </c>
      <c r="C6812" s="631" t="s">
        <v>31</v>
      </c>
      <c r="D6812" s="629">
        <v>7.11</v>
      </c>
    </row>
    <row r="6813" spans="1:4" ht="40.5">
      <c r="A6813" s="629">
        <v>88841</v>
      </c>
      <c r="B6813" s="630" t="s">
        <v>8478</v>
      </c>
      <c r="C6813" s="631" t="s">
        <v>31</v>
      </c>
      <c r="D6813" s="629">
        <v>29.73</v>
      </c>
    </row>
    <row r="6814" spans="1:4" ht="40.5">
      <c r="A6814" s="629">
        <v>88842</v>
      </c>
      <c r="B6814" s="630" t="s">
        <v>8479</v>
      </c>
      <c r="C6814" s="631" t="s">
        <v>31</v>
      </c>
      <c r="D6814" s="629">
        <v>61.11</v>
      </c>
    </row>
    <row r="6815" spans="1:4" ht="40.5">
      <c r="A6815" s="629">
        <v>88843</v>
      </c>
      <c r="B6815" s="630" t="s">
        <v>8480</v>
      </c>
      <c r="C6815" s="631" t="s">
        <v>119</v>
      </c>
      <c r="D6815" s="629">
        <v>130.34</v>
      </c>
    </row>
    <row r="6816" spans="1:4" ht="40.5">
      <c r="A6816" s="629">
        <v>88844</v>
      </c>
      <c r="B6816" s="630" t="s">
        <v>8481</v>
      </c>
      <c r="C6816" s="631" t="s">
        <v>1677</v>
      </c>
      <c r="D6816" s="629">
        <v>39.5</v>
      </c>
    </row>
    <row r="6817" spans="1:4" ht="81">
      <c r="A6817" s="629">
        <v>88847</v>
      </c>
      <c r="B6817" s="630" t="s">
        <v>8482</v>
      </c>
      <c r="C6817" s="631" t="s">
        <v>31</v>
      </c>
      <c r="D6817" s="629">
        <v>12.78</v>
      </c>
    </row>
    <row r="6818" spans="1:4" ht="81">
      <c r="A6818" s="629">
        <v>88848</v>
      </c>
      <c r="B6818" s="630" t="s">
        <v>8483</v>
      </c>
      <c r="C6818" s="631" t="s">
        <v>31</v>
      </c>
      <c r="D6818" s="629">
        <v>5.0999999999999996</v>
      </c>
    </row>
    <row r="6819" spans="1:4" ht="67.5">
      <c r="A6819" s="629">
        <v>88853</v>
      </c>
      <c r="B6819" s="630" t="s">
        <v>8484</v>
      </c>
      <c r="C6819" s="631" t="s">
        <v>31</v>
      </c>
      <c r="D6819" s="629">
        <v>0.13</v>
      </c>
    </row>
    <row r="6820" spans="1:4" ht="67.5">
      <c r="A6820" s="629">
        <v>88854</v>
      </c>
      <c r="B6820" s="630" t="s">
        <v>8485</v>
      </c>
      <c r="C6820" s="631" t="s">
        <v>31</v>
      </c>
      <c r="D6820" s="629">
        <v>0.02</v>
      </c>
    </row>
    <row r="6821" spans="1:4" ht="54">
      <c r="A6821" s="629">
        <v>88855</v>
      </c>
      <c r="B6821" s="630" t="s">
        <v>8486</v>
      </c>
      <c r="C6821" s="631" t="s">
        <v>31</v>
      </c>
      <c r="D6821" s="629">
        <v>1.54</v>
      </c>
    </row>
    <row r="6822" spans="1:4" ht="54">
      <c r="A6822" s="629">
        <v>88856</v>
      </c>
      <c r="B6822" s="630" t="s">
        <v>8487</v>
      </c>
      <c r="C6822" s="631" t="s">
        <v>31</v>
      </c>
      <c r="D6822" s="629">
        <v>0.41</v>
      </c>
    </row>
    <row r="6823" spans="1:4" ht="94.5">
      <c r="A6823" s="629">
        <v>88857</v>
      </c>
      <c r="B6823" s="630" t="s">
        <v>8488</v>
      </c>
      <c r="C6823" s="631" t="s">
        <v>31</v>
      </c>
      <c r="D6823" s="629">
        <v>13.64</v>
      </c>
    </row>
    <row r="6824" spans="1:4" ht="94.5">
      <c r="A6824" s="629">
        <v>88858</v>
      </c>
      <c r="B6824" s="630" t="s">
        <v>8489</v>
      </c>
      <c r="C6824" s="631" t="s">
        <v>31</v>
      </c>
      <c r="D6824" s="629">
        <v>3.5</v>
      </c>
    </row>
    <row r="6825" spans="1:4" ht="94.5">
      <c r="A6825" s="629">
        <v>88859</v>
      </c>
      <c r="B6825" s="630" t="s">
        <v>8490</v>
      </c>
      <c r="C6825" s="631" t="s">
        <v>31</v>
      </c>
      <c r="D6825" s="629">
        <v>12.13</v>
      </c>
    </row>
    <row r="6826" spans="1:4" ht="94.5">
      <c r="A6826" s="629">
        <v>88860</v>
      </c>
      <c r="B6826" s="630" t="s">
        <v>8491</v>
      </c>
      <c r="C6826" s="631" t="s">
        <v>31</v>
      </c>
      <c r="D6826" s="629">
        <v>3.11</v>
      </c>
    </row>
    <row r="6827" spans="1:4" ht="54">
      <c r="A6827" s="629">
        <v>88900</v>
      </c>
      <c r="B6827" s="630" t="s">
        <v>8492</v>
      </c>
      <c r="C6827" s="631" t="s">
        <v>31</v>
      </c>
      <c r="D6827" s="629">
        <v>26.16</v>
      </c>
    </row>
    <row r="6828" spans="1:4" ht="54">
      <c r="A6828" s="629">
        <v>88902</v>
      </c>
      <c r="B6828" s="630" t="s">
        <v>8493</v>
      </c>
      <c r="C6828" s="631" t="s">
        <v>31</v>
      </c>
      <c r="D6828" s="629">
        <v>6.72</v>
      </c>
    </row>
    <row r="6829" spans="1:4" ht="54">
      <c r="A6829" s="629">
        <v>88903</v>
      </c>
      <c r="B6829" s="630" t="s">
        <v>8494</v>
      </c>
      <c r="C6829" s="631" t="s">
        <v>31</v>
      </c>
      <c r="D6829" s="629">
        <v>32.700000000000003</v>
      </c>
    </row>
    <row r="6830" spans="1:4" ht="54">
      <c r="A6830" s="629">
        <v>88904</v>
      </c>
      <c r="B6830" s="630" t="s">
        <v>8495</v>
      </c>
      <c r="C6830" s="631" t="s">
        <v>31</v>
      </c>
      <c r="D6830" s="629">
        <v>75.739999999999995</v>
      </c>
    </row>
    <row r="6831" spans="1:4" ht="54">
      <c r="A6831" s="629">
        <v>88907</v>
      </c>
      <c r="B6831" s="630" t="s">
        <v>8496</v>
      </c>
      <c r="C6831" s="631" t="s">
        <v>119</v>
      </c>
      <c r="D6831" s="629">
        <v>158.13999999999999</v>
      </c>
    </row>
    <row r="6832" spans="1:4" ht="54">
      <c r="A6832" s="629">
        <v>88908</v>
      </c>
      <c r="B6832" s="630" t="s">
        <v>8497</v>
      </c>
      <c r="C6832" s="631" t="s">
        <v>1677</v>
      </c>
      <c r="D6832" s="629">
        <v>49.7</v>
      </c>
    </row>
    <row r="6833" spans="1:4" ht="54">
      <c r="A6833" s="629">
        <v>89009</v>
      </c>
      <c r="B6833" s="630" t="s">
        <v>5181</v>
      </c>
      <c r="C6833" s="631" t="s">
        <v>31</v>
      </c>
      <c r="D6833" s="629">
        <v>20.6</v>
      </c>
    </row>
    <row r="6834" spans="1:4" ht="54">
      <c r="A6834" s="629">
        <v>89010</v>
      </c>
      <c r="B6834" s="630" t="s">
        <v>5182</v>
      </c>
      <c r="C6834" s="631" t="s">
        <v>31</v>
      </c>
      <c r="D6834" s="629">
        <v>8.81</v>
      </c>
    </row>
    <row r="6835" spans="1:4" ht="94.5">
      <c r="A6835" s="629">
        <v>89011</v>
      </c>
      <c r="B6835" s="630" t="s">
        <v>8498</v>
      </c>
      <c r="C6835" s="631" t="s">
        <v>31</v>
      </c>
      <c r="D6835" s="629">
        <v>13.16</v>
      </c>
    </row>
    <row r="6836" spans="1:4" ht="94.5">
      <c r="A6836" s="629">
        <v>89012</v>
      </c>
      <c r="B6836" s="630" t="s">
        <v>8499</v>
      </c>
      <c r="C6836" s="631" t="s">
        <v>31</v>
      </c>
      <c r="D6836" s="629">
        <v>3.38</v>
      </c>
    </row>
    <row r="6837" spans="1:4" ht="40.5">
      <c r="A6837" s="629">
        <v>89013</v>
      </c>
      <c r="B6837" s="630" t="s">
        <v>8500</v>
      </c>
      <c r="C6837" s="631" t="s">
        <v>31</v>
      </c>
      <c r="D6837" s="629">
        <v>67.48</v>
      </c>
    </row>
    <row r="6838" spans="1:4" ht="40.5">
      <c r="A6838" s="629">
        <v>89014</v>
      </c>
      <c r="B6838" s="630" t="s">
        <v>8501</v>
      </c>
      <c r="C6838" s="631" t="s">
        <v>31</v>
      </c>
      <c r="D6838" s="629">
        <v>28.86</v>
      </c>
    </row>
    <row r="6839" spans="1:4" ht="40.5">
      <c r="A6839" s="629">
        <v>89015</v>
      </c>
      <c r="B6839" s="630" t="s">
        <v>8502</v>
      </c>
      <c r="C6839" s="631" t="s">
        <v>31</v>
      </c>
      <c r="D6839" s="629">
        <v>1.78</v>
      </c>
    </row>
    <row r="6840" spans="1:4" ht="40.5">
      <c r="A6840" s="629">
        <v>89016</v>
      </c>
      <c r="B6840" s="630" t="s">
        <v>8503</v>
      </c>
      <c r="C6840" s="631" t="s">
        <v>31</v>
      </c>
      <c r="D6840" s="629">
        <v>0.45</v>
      </c>
    </row>
    <row r="6841" spans="1:4" ht="40.5">
      <c r="A6841" s="629">
        <v>89017</v>
      </c>
      <c r="B6841" s="630" t="s">
        <v>8504</v>
      </c>
      <c r="C6841" s="631" t="s">
        <v>31</v>
      </c>
      <c r="D6841" s="629">
        <v>20.47</v>
      </c>
    </row>
    <row r="6842" spans="1:4" ht="40.5">
      <c r="A6842" s="629">
        <v>89018</v>
      </c>
      <c r="B6842" s="630" t="s">
        <v>8505</v>
      </c>
      <c r="C6842" s="631" t="s">
        <v>31</v>
      </c>
      <c r="D6842" s="629">
        <v>8.75</v>
      </c>
    </row>
    <row r="6843" spans="1:4" ht="67.5">
      <c r="A6843" s="629">
        <v>89019</v>
      </c>
      <c r="B6843" s="630" t="s">
        <v>8506</v>
      </c>
      <c r="C6843" s="631" t="s">
        <v>31</v>
      </c>
      <c r="D6843" s="629">
        <v>0.23</v>
      </c>
    </row>
    <row r="6844" spans="1:4" ht="67.5">
      <c r="A6844" s="629">
        <v>89020</v>
      </c>
      <c r="B6844" s="630" t="s">
        <v>8507</v>
      </c>
      <c r="C6844" s="631" t="s">
        <v>31</v>
      </c>
      <c r="D6844" s="629">
        <v>0.05</v>
      </c>
    </row>
    <row r="6845" spans="1:4" ht="67.5">
      <c r="A6845" s="629">
        <v>89021</v>
      </c>
      <c r="B6845" s="630" t="s">
        <v>8508</v>
      </c>
      <c r="C6845" s="631" t="s">
        <v>119</v>
      </c>
      <c r="D6845" s="629">
        <v>1.71</v>
      </c>
    </row>
    <row r="6846" spans="1:4" ht="67.5">
      <c r="A6846" s="629">
        <v>89022</v>
      </c>
      <c r="B6846" s="630" t="s">
        <v>8509</v>
      </c>
      <c r="C6846" s="631" t="s">
        <v>1677</v>
      </c>
      <c r="D6846" s="629">
        <v>0.28000000000000003</v>
      </c>
    </row>
    <row r="6847" spans="1:4" ht="40.5">
      <c r="A6847" s="629">
        <v>89023</v>
      </c>
      <c r="B6847" s="630" t="s">
        <v>8510</v>
      </c>
      <c r="C6847" s="631" t="s">
        <v>31</v>
      </c>
      <c r="D6847" s="629">
        <v>1.82</v>
      </c>
    </row>
    <row r="6848" spans="1:4" ht="40.5">
      <c r="A6848" s="629">
        <v>89024</v>
      </c>
      <c r="B6848" s="630" t="s">
        <v>8511</v>
      </c>
      <c r="C6848" s="631" t="s">
        <v>31</v>
      </c>
      <c r="D6848" s="629">
        <v>0.72</v>
      </c>
    </row>
    <row r="6849" spans="1:4" ht="40.5">
      <c r="A6849" s="629">
        <v>89025</v>
      </c>
      <c r="B6849" s="630" t="s">
        <v>8512</v>
      </c>
      <c r="C6849" s="631" t="s">
        <v>31</v>
      </c>
      <c r="D6849" s="629">
        <v>3.41</v>
      </c>
    </row>
    <row r="6850" spans="1:4" ht="40.5">
      <c r="A6850" s="629">
        <v>89026</v>
      </c>
      <c r="B6850" s="630" t="s">
        <v>8513</v>
      </c>
      <c r="C6850" s="631" t="s">
        <v>31</v>
      </c>
      <c r="D6850" s="629">
        <v>145.38</v>
      </c>
    </row>
    <row r="6851" spans="1:4" ht="40.5">
      <c r="A6851" s="629">
        <v>89027</v>
      </c>
      <c r="B6851" s="630" t="s">
        <v>5183</v>
      </c>
      <c r="C6851" s="631" t="s">
        <v>1677</v>
      </c>
      <c r="D6851" s="629">
        <v>2.54</v>
      </c>
    </row>
    <row r="6852" spans="1:4" ht="40.5">
      <c r="A6852" s="629">
        <v>89028</v>
      </c>
      <c r="B6852" s="630" t="s">
        <v>5184</v>
      </c>
      <c r="C6852" s="631" t="s">
        <v>119</v>
      </c>
      <c r="D6852" s="629">
        <v>151.33000000000001</v>
      </c>
    </row>
    <row r="6853" spans="1:4" ht="40.5">
      <c r="A6853" s="629">
        <v>89029</v>
      </c>
      <c r="B6853" s="630" t="s">
        <v>8514</v>
      </c>
      <c r="C6853" s="631" t="s">
        <v>31</v>
      </c>
      <c r="D6853" s="629">
        <v>15.89</v>
      </c>
    </row>
    <row r="6854" spans="1:4" ht="40.5">
      <c r="A6854" s="629">
        <v>89030</v>
      </c>
      <c r="B6854" s="630" t="s">
        <v>8515</v>
      </c>
      <c r="C6854" s="631" t="s">
        <v>31</v>
      </c>
      <c r="D6854" s="629">
        <v>6.79</v>
      </c>
    </row>
    <row r="6855" spans="1:4" ht="40.5">
      <c r="A6855" s="629">
        <v>89031</v>
      </c>
      <c r="B6855" s="630" t="s">
        <v>8516</v>
      </c>
      <c r="C6855" s="631" t="s">
        <v>1677</v>
      </c>
      <c r="D6855" s="629">
        <v>38.44</v>
      </c>
    </row>
    <row r="6856" spans="1:4" ht="40.5">
      <c r="A6856" s="629">
        <v>89032</v>
      </c>
      <c r="B6856" s="630" t="s">
        <v>8517</v>
      </c>
      <c r="C6856" s="631" t="s">
        <v>119</v>
      </c>
      <c r="D6856" s="629">
        <v>115.73</v>
      </c>
    </row>
    <row r="6857" spans="1:4" ht="40.5">
      <c r="A6857" s="629">
        <v>89033</v>
      </c>
      <c r="B6857" s="630" t="s">
        <v>5185</v>
      </c>
      <c r="C6857" s="631" t="s">
        <v>31</v>
      </c>
      <c r="D6857" s="629">
        <v>7.03</v>
      </c>
    </row>
    <row r="6858" spans="1:4" ht="40.5">
      <c r="A6858" s="629">
        <v>89034</v>
      </c>
      <c r="B6858" s="630" t="s">
        <v>5186</v>
      </c>
      <c r="C6858" s="631" t="s">
        <v>31</v>
      </c>
      <c r="D6858" s="629">
        <v>1.84</v>
      </c>
    </row>
    <row r="6859" spans="1:4" ht="40.5">
      <c r="A6859" s="629">
        <v>89035</v>
      </c>
      <c r="B6859" s="630" t="s">
        <v>5187</v>
      </c>
      <c r="C6859" s="631" t="s">
        <v>119</v>
      </c>
      <c r="D6859" s="629">
        <v>73.3</v>
      </c>
    </row>
    <row r="6860" spans="1:4" ht="40.5">
      <c r="A6860" s="629">
        <v>89036</v>
      </c>
      <c r="B6860" s="630" t="s">
        <v>5188</v>
      </c>
      <c r="C6860" s="631" t="s">
        <v>1677</v>
      </c>
      <c r="D6860" s="629">
        <v>24.63</v>
      </c>
    </row>
    <row r="6861" spans="1:4" ht="81">
      <c r="A6861" s="629">
        <v>89043</v>
      </c>
      <c r="B6861" s="630" t="s">
        <v>8518</v>
      </c>
      <c r="C6861" s="631" t="s">
        <v>125</v>
      </c>
      <c r="D6861" s="629">
        <v>58.53</v>
      </c>
    </row>
    <row r="6862" spans="1:4" ht="81">
      <c r="A6862" s="629">
        <v>89044</v>
      </c>
      <c r="B6862" s="630" t="s">
        <v>8519</v>
      </c>
      <c r="C6862" s="631" t="s">
        <v>125</v>
      </c>
      <c r="D6862" s="629">
        <v>46.18</v>
      </c>
    </row>
    <row r="6863" spans="1:4" ht="94.5">
      <c r="A6863" s="629">
        <v>89045</v>
      </c>
      <c r="B6863" s="630" t="s">
        <v>8520</v>
      </c>
      <c r="C6863" s="631" t="s">
        <v>125</v>
      </c>
      <c r="D6863" s="629">
        <v>55.03</v>
      </c>
    </row>
    <row r="6864" spans="1:4" ht="67.5">
      <c r="A6864" s="629">
        <v>89046</v>
      </c>
      <c r="B6864" s="630" t="s">
        <v>8521</v>
      </c>
      <c r="C6864" s="631" t="s">
        <v>125</v>
      </c>
      <c r="D6864" s="629">
        <v>28.19</v>
      </c>
    </row>
    <row r="6865" spans="1:4" ht="94.5">
      <c r="A6865" s="629">
        <v>89048</v>
      </c>
      <c r="B6865" s="630" t="s">
        <v>8522</v>
      </c>
      <c r="C6865" s="631" t="s">
        <v>125</v>
      </c>
      <c r="D6865" s="629">
        <v>24.27</v>
      </c>
    </row>
    <row r="6866" spans="1:4" ht="81">
      <c r="A6866" s="629">
        <v>89049</v>
      </c>
      <c r="B6866" s="630" t="s">
        <v>8523</v>
      </c>
      <c r="C6866" s="631" t="s">
        <v>125</v>
      </c>
      <c r="D6866" s="629">
        <v>13.92</v>
      </c>
    </row>
    <row r="6867" spans="1:4" ht="54">
      <c r="A6867" s="629">
        <v>89128</v>
      </c>
      <c r="B6867" s="630" t="s">
        <v>8524</v>
      </c>
      <c r="C6867" s="631" t="s">
        <v>31</v>
      </c>
      <c r="D6867" s="629">
        <v>13.44</v>
      </c>
    </row>
    <row r="6868" spans="1:4" ht="54">
      <c r="A6868" s="629">
        <v>89129</v>
      </c>
      <c r="B6868" s="630" t="s">
        <v>8525</v>
      </c>
      <c r="C6868" s="631" t="s">
        <v>31</v>
      </c>
      <c r="D6868" s="629">
        <v>3.45</v>
      </c>
    </row>
    <row r="6869" spans="1:4" ht="54">
      <c r="A6869" s="629">
        <v>89130</v>
      </c>
      <c r="B6869" s="630" t="s">
        <v>8526</v>
      </c>
      <c r="C6869" s="631" t="s">
        <v>31</v>
      </c>
      <c r="D6869" s="629">
        <v>18.63</v>
      </c>
    </row>
    <row r="6870" spans="1:4" ht="54">
      <c r="A6870" s="629">
        <v>89131</v>
      </c>
      <c r="B6870" s="630" t="s">
        <v>8527</v>
      </c>
      <c r="C6870" s="631" t="s">
        <v>31</v>
      </c>
      <c r="D6870" s="629">
        <v>4.79</v>
      </c>
    </row>
    <row r="6871" spans="1:4" ht="81">
      <c r="A6871" s="629">
        <v>89168</v>
      </c>
      <c r="B6871" s="630" t="s">
        <v>8528</v>
      </c>
      <c r="C6871" s="631" t="s">
        <v>125</v>
      </c>
      <c r="D6871" s="629">
        <v>60.23</v>
      </c>
    </row>
    <row r="6872" spans="1:4" ht="81">
      <c r="A6872" s="629">
        <v>89169</v>
      </c>
      <c r="B6872" s="630" t="s">
        <v>8529</v>
      </c>
      <c r="C6872" s="631" t="s">
        <v>125</v>
      </c>
      <c r="D6872" s="629">
        <v>46.88</v>
      </c>
    </row>
    <row r="6873" spans="1:4" ht="94.5">
      <c r="A6873" s="629">
        <v>89170</v>
      </c>
      <c r="B6873" s="630" t="s">
        <v>8530</v>
      </c>
      <c r="C6873" s="631" t="s">
        <v>125</v>
      </c>
      <c r="D6873" s="629">
        <v>53.7</v>
      </c>
    </row>
    <row r="6874" spans="1:4" ht="81">
      <c r="A6874" s="629">
        <v>89171</v>
      </c>
      <c r="B6874" s="630" t="s">
        <v>8531</v>
      </c>
      <c r="C6874" s="631" t="s">
        <v>125</v>
      </c>
      <c r="D6874" s="629">
        <v>26.36</v>
      </c>
    </row>
    <row r="6875" spans="1:4" ht="94.5">
      <c r="A6875" s="629">
        <v>89173</v>
      </c>
      <c r="B6875" s="630" t="s">
        <v>8532</v>
      </c>
      <c r="C6875" s="631" t="s">
        <v>125</v>
      </c>
      <c r="D6875" s="629">
        <v>23.88</v>
      </c>
    </row>
    <row r="6876" spans="1:4" ht="27">
      <c r="A6876" s="629">
        <v>89176</v>
      </c>
      <c r="B6876" s="630" t="s">
        <v>8533</v>
      </c>
      <c r="C6876" s="631" t="s">
        <v>691</v>
      </c>
      <c r="D6876" s="629">
        <v>7.02</v>
      </c>
    </row>
    <row r="6877" spans="1:4" ht="27">
      <c r="A6877" s="629">
        <v>89177</v>
      </c>
      <c r="B6877" s="630" t="s">
        <v>8534</v>
      </c>
      <c r="C6877" s="631" t="s">
        <v>691</v>
      </c>
      <c r="D6877" s="629">
        <v>9.83</v>
      </c>
    </row>
    <row r="6878" spans="1:4" ht="27">
      <c r="A6878" s="629">
        <v>89178</v>
      </c>
      <c r="B6878" s="630" t="s">
        <v>8535</v>
      </c>
      <c r="C6878" s="631" t="s">
        <v>691</v>
      </c>
      <c r="D6878" s="629">
        <v>11.24</v>
      </c>
    </row>
    <row r="6879" spans="1:4" ht="27">
      <c r="A6879" s="629">
        <v>89179</v>
      </c>
      <c r="B6879" s="630" t="s">
        <v>8536</v>
      </c>
      <c r="C6879" s="631" t="s">
        <v>691</v>
      </c>
      <c r="D6879" s="629">
        <v>11.24</v>
      </c>
    </row>
    <row r="6880" spans="1:4" ht="27">
      <c r="A6880" s="629">
        <v>89180</v>
      </c>
      <c r="B6880" s="630" t="s">
        <v>8537</v>
      </c>
      <c r="C6880" s="631" t="s">
        <v>691</v>
      </c>
      <c r="D6880" s="629">
        <v>12.64</v>
      </c>
    </row>
    <row r="6881" spans="1:4" ht="27">
      <c r="A6881" s="629">
        <v>89181</v>
      </c>
      <c r="B6881" s="630" t="s">
        <v>8538</v>
      </c>
      <c r="C6881" s="631" t="s">
        <v>691</v>
      </c>
      <c r="D6881" s="629">
        <v>15.45</v>
      </c>
    </row>
    <row r="6882" spans="1:4" ht="27">
      <c r="A6882" s="629">
        <v>89182</v>
      </c>
      <c r="B6882" s="630" t="s">
        <v>8539</v>
      </c>
      <c r="C6882" s="631" t="s">
        <v>691</v>
      </c>
      <c r="D6882" s="629">
        <v>15.45</v>
      </c>
    </row>
    <row r="6883" spans="1:4" ht="27">
      <c r="A6883" s="629">
        <v>89183</v>
      </c>
      <c r="B6883" s="630" t="s">
        <v>8540</v>
      </c>
      <c r="C6883" s="631" t="s">
        <v>691</v>
      </c>
      <c r="D6883" s="629">
        <v>16.86</v>
      </c>
    </row>
    <row r="6884" spans="1:4" ht="27">
      <c r="A6884" s="629">
        <v>89184</v>
      </c>
      <c r="B6884" s="630" t="s">
        <v>8541</v>
      </c>
      <c r="C6884" s="631" t="s">
        <v>691</v>
      </c>
      <c r="D6884" s="629">
        <v>19.670000000000002</v>
      </c>
    </row>
    <row r="6885" spans="1:4" ht="27">
      <c r="A6885" s="629">
        <v>89185</v>
      </c>
      <c r="B6885" s="630" t="s">
        <v>8542</v>
      </c>
      <c r="C6885" s="631" t="s">
        <v>691</v>
      </c>
      <c r="D6885" s="629">
        <v>19.670000000000002</v>
      </c>
    </row>
    <row r="6886" spans="1:4" ht="27">
      <c r="A6886" s="629">
        <v>89186</v>
      </c>
      <c r="B6886" s="630" t="s">
        <v>8543</v>
      </c>
      <c r="C6886" s="631" t="s">
        <v>691</v>
      </c>
      <c r="D6886" s="629">
        <v>21.07</v>
      </c>
    </row>
    <row r="6887" spans="1:4" ht="27">
      <c r="A6887" s="629">
        <v>89187</v>
      </c>
      <c r="B6887" s="630" t="s">
        <v>8544</v>
      </c>
      <c r="C6887" s="631" t="s">
        <v>691</v>
      </c>
      <c r="D6887" s="629">
        <v>23.88</v>
      </c>
    </row>
    <row r="6888" spans="1:4" ht="27">
      <c r="A6888" s="629">
        <v>89188</v>
      </c>
      <c r="B6888" s="630" t="s">
        <v>8545</v>
      </c>
      <c r="C6888" s="631" t="s">
        <v>1362</v>
      </c>
      <c r="D6888" s="629">
        <v>0.35</v>
      </c>
    </row>
    <row r="6889" spans="1:4" ht="27">
      <c r="A6889" s="629">
        <v>89189</v>
      </c>
      <c r="B6889" s="630" t="s">
        <v>8546</v>
      </c>
      <c r="C6889" s="631" t="s">
        <v>1362</v>
      </c>
      <c r="D6889" s="629">
        <v>0.45</v>
      </c>
    </row>
    <row r="6890" spans="1:4" ht="27">
      <c r="A6890" s="629">
        <v>89190</v>
      </c>
      <c r="B6890" s="630" t="s">
        <v>8547</v>
      </c>
      <c r="C6890" s="631" t="s">
        <v>1362</v>
      </c>
      <c r="D6890" s="629">
        <v>0.6</v>
      </c>
    </row>
    <row r="6891" spans="1:4" ht="27">
      <c r="A6891" s="629">
        <v>89191</v>
      </c>
      <c r="B6891" s="630" t="s">
        <v>8548</v>
      </c>
      <c r="C6891" s="631" t="s">
        <v>1362</v>
      </c>
      <c r="D6891" s="629">
        <v>0.73</v>
      </c>
    </row>
    <row r="6892" spans="1:4" ht="27">
      <c r="A6892" s="629">
        <v>89192</v>
      </c>
      <c r="B6892" s="630" t="s">
        <v>5189</v>
      </c>
      <c r="C6892" s="631" t="s">
        <v>691</v>
      </c>
      <c r="D6892" s="629">
        <v>21.07</v>
      </c>
    </row>
    <row r="6893" spans="1:4" ht="27">
      <c r="A6893" s="629">
        <v>89193</v>
      </c>
      <c r="B6893" s="630" t="s">
        <v>5190</v>
      </c>
      <c r="C6893" s="631" t="s">
        <v>691</v>
      </c>
      <c r="D6893" s="629">
        <v>35.119999999999997</v>
      </c>
    </row>
    <row r="6894" spans="1:4" ht="27">
      <c r="A6894" s="629">
        <v>89194</v>
      </c>
      <c r="B6894" s="630" t="s">
        <v>5191</v>
      </c>
      <c r="C6894" s="631" t="s">
        <v>691</v>
      </c>
      <c r="D6894" s="629">
        <v>51.98</v>
      </c>
    </row>
    <row r="6895" spans="1:4" ht="27">
      <c r="A6895" s="629">
        <v>89195</v>
      </c>
      <c r="B6895" s="630" t="s">
        <v>5192</v>
      </c>
      <c r="C6895" s="631" t="s">
        <v>691</v>
      </c>
      <c r="D6895" s="629">
        <v>8.43</v>
      </c>
    </row>
    <row r="6896" spans="1:4" ht="27">
      <c r="A6896" s="629">
        <v>89196</v>
      </c>
      <c r="B6896" s="630" t="s">
        <v>5193</v>
      </c>
      <c r="C6896" s="631" t="s">
        <v>691</v>
      </c>
      <c r="D6896" s="629">
        <v>14.05</v>
      </c>
    </row>
    <row r="6897" spans="1:4" ht="27">
      <c r="A6897" s="629">
        <v>89197</v>
      </c>
      <c r="B6897" s="630" t="s">
        <v>5194</v>
      </c>
      <c r="C6897" s="631" t="s">
        <v>691</v>
      </c>
      <c r="D6897" s="629">
        <v>21.07</v>
      </c>
    </row>
    <row r="6898" spans="1:4" ht="81">
      <c r="A6898" s="629">
        <v>89198</v>
      </c>
      <c r="B6898" s="630" t="s">
        <v>8549</v>
      </c>
      <c r="C6898" s="631" t="s">
        <v>22</v>
      </c>
      <c r="D6898" s="629">
        <v>66.77</v>
      </c>
    </row>
    <row r="6899" spans="1:4" ht="81">
      <c r="A6899" s="629">
        <v>89199</v>
      </c>
      <c r="B6899" s="630" t="s">
        <v>8550</v>
      </c>
      <c r="C6899" s="631" t="s">
        <v>22</v>
      </c>
      <c r="D6899" s="629">
        <v>87.89</v>
      </c>
    </row>
    <row r="6900" spans="1:4" ht="94.5">
      <c r="A6900" s="629">
        <v>89200</v>
      </c>
      <c r="B6900" s="630" t="s">
        <v>8551</v>
      </c>
      <c r="C6900" s="631" t="s">
        <v>22</v>
      </c>
      <c r="D6900" s="629">
        <v>207.5</v>
      </c>
    </row>
    <row r="6901" spans="1:4" ht="81">
      <c r="A6901" s="629">
        <v>89201</v>
      </c>
      <c r="B6901" s="630" t="s">
        <v>8552</v>
      </c>
      <c r="C6901" s="631" t="s">
        <v>22</v>
      </c>
      <c r="D6901" s="629">
        <v>53.33</v>
      </c>
    </row>
    <row r="6902" spans="1:4" ht="81">
      <c r="A6902" s="629">
        <v>89202</v>
      </c>
      <c r="B6902" s="630" t="s">
        <v>8553</v>
      </c>
      <c r="C6902" s="631" t="s">
        <v>22</v>
      </c>
      <c r="D6902" s="629">
        <v>69.27</v>
      </c>
    </row>
    <row r="6903" spans="1:4" ht="94.5">
      <c r="A6903" s="629">
        <v>89203</v>
      </c>
      <c r="B6903" s="630" t="s">
        <v>8554</v>
      </c>
      <c r="C6903" s="631" t="s">
        <v>22</v>
      </c>
      <c r="D6903" s="629">
        <v>162.88</v>
      </c>
    </row>
    <row r="6904" spans="1:4" ht="81">
      <c r="A6904" s="629">
        <v>89204</v>
      </c>
      <c r="B6904" s="630" t="s">
        <v>8555</v>
      </c>
      <c r="C6904" s="631" t="s">
        <v>22</v>
      </c>
      <c r="D6904" s="629">
        <v>48.63</v>
      </c>
    </row>
    <row r="6905" spans="1:4" ht="81">
      <c r="A6905" s="629">
        <v>89205</v>
      </c>
      <c r="B6905" s="630" t="s">
        <v>8556</v>
      </c>
      <c r="C6905" s="631" t="s">
        <v>22</v>
      </c>
      <c r="D6905" s="629">
        <v>63.76</v>
      </c>
    </row>
    <row r="6906" spans="1:4" ht="94.5">
      <c r="A6906" s="629">
        <v>89206</v>
      </c>
      <c r="B6906" s="630" t="s">
        <v>8557</v>
      </c>
      <c r="C6906" s="631" t="s">
        <v>22</v>
      </c>
      <c r="D6906" s="629">
        <v>152.31</v>
      </c>
    </row>
    <row r="6907" spans="1:4" ht="81">
      <c r="A6907" s="629">
        <v>89210</v>
      </c>
      <c r="B6907" s="630" t="s">
        <v>8558</v>
      </c>
      <c r="C6907" s="631" t="s">
        <v>31</v>
      </c>
      <c r="D6907" s="629">
        <v>15.34</v>
      </c>
    </row>
    <row r="6908" spans="1:4" ht="67.5">
      <c r="A6908" s="629">
        <v>89211</v>
      </c>
      <c r="B6908" s="630" t="s">
        <v>8559</v>
      </c>
      <c r="C6908" s="631" t="s">
        <v>31</v>
      </c>
      <c r="D6908" s="629">
        <v>4.03</v>
      </c>
    </row>
    <row r="6909" spans="1:4" ht="40.5">
      <c r="A6909" s="629">
        <v>89212</v>
      </c>
      <c r="B6909" s="630" t="s">
        <v>5195</v>
      </c>
      <c r="C6909" s="631" t="s">
        <v>31</v>
      </c>
      <c r="D6909" s="629">
        <v>12.42</v>
      </c>
    </row>
    <row r="6910" spans="1:4" ht="40.5">
      <c r="A6910" s="629">
        <v>89213</v>
      </c>
      <c r="B6910" s="630" t="s">
        <v>5196</v>
      </c>
      <c r="C6910" s="631" t="s">
        <v>31</v>
      </c>
      <c r="D6910" s="629">
        <v>3.72</v>
      </c>
    </row>
    <row r="6911" spans="1:4" ht="40.5">
      <c r="A6911" s="629">
        <v>89214</v>
      </c>
      <c r="B6911" s="630" t="s">
        <v>5197</v>
      </c>
      <c r="C6911" s="631" t="s">
        <v>31</v>
      </c>
      <c r="D6911" s="629">
        <v>11.66</v>
      </c>
    </row>
    <row r="6912" spans="1:4" ht="40.5">
      <c r="A6912" s="629">
        <v>89215</v>
      </c>
      <c r="B6912" s="630" t="s">
        <v>5198</v>
      </c>
      <c r="C6912" s="631" t="s">
        <v>31</v>
      </c>
      <c r="D6912" s="629">
        <v>78.22</v>
      </c>
    </row>
    <row r="6913" spans="1:4" ht="40.5">
      <c r="A6913" s="629">
        <v>89218</v>
      </c>
      <c r="B6913" s="630" t="s">
        <v>5199</v>
      </c>
      <c r="C6913" s="631" t="s">
        <v>1677</v>
      </c>
      <c r="D6913" s="629">
        <v>40.46</v>
      </c>
    </row>
    <row r="6914" spans="1:4" ht="67.5">
      <c r="A6914" s="629">
        <v>89221</v>
      </c>
      <c r="B6914" s="630" t="s">
        <v>8560</v>
      </c>
      <c r="C6914" s="631" t="s">
        <v>31</v>
      </c>
      <c r="D6914" s="629">
        <v>0.92</v>
      </c>
    </row>
    <row r="6915" spans="1:4" ht="54">
      <c r="A6915" s="629">
        <v>89222</v>
      </c>
      <c r="B6915" s="630" t="s">
        <v>8561</v>
      </c>
      <c r="C6915" s="631" t="s">
        <v>31</v>
      </c>
      <c r="D6915" s="629">
        <v>0.2</v>
      </c>
    </row>
    <row r="6916" spans="1:4" ht="54">
      <c r="A6916" s="629">
        <v>89223</v>
      </c>
      <c r="B6916" s="630" t="s">
        <v>8562</v>
      </c>
      <c r="C6916" s="631" t="s">
        <v>31</v>
      </c>
      <c r="D6916" s="629">
        <v>0.86</v>
      </c>
    </row>
    <row r="6917" spans="1:4" ht="67.5">
      <c r="A6917" s="629">
        <v>89224</v>
      </c>
      <c r="B6917" s="630" t="s">
        <v>8563</v>
      </c>
      <c r="C6917" s="631" t="s">
        <v>31</v>
      </c>
      <c r="D6917" s="629">
        <v>1.55</v>
      </c>
    </row>
    <row r="6918" spans="1:4" ht="54">
      <c r="A6918" s="629">
        <v>89225</v>
      </c>
      <c r="B6918" s="630" t="s">
        <v>8564</v>
      </c>
      <c r="C6918" s="631" t="s">
        <v>119</v>
      </c>
      <c r="D6918" s="629">
        <v>3.53</v>
      </c>
    </row>
    <row r="6919" spans="1:4" ht="54">
      <c r="A6919" s="629">
        <v>89226</v>
      </c>
      <c r="B6919" s="630" t="s">
        <v>8565</v>
      </c>
      <c r="C6919" s="631" t="s">
        <v>1677</v>
      </c>
      <c r="D6919" s="629">
        <v>1.1200000000000001</v>
      </c>
    </row>
    <row r="6920" spans="1:4" ht="54">
      <c r="A6920" s="629">
        <v>89228</v>
      </c>
      <c r="B6920" s="630" t="s">
        <v>5200</v>
      </c>
      <c r="C6920" s="631" t="s">
        <v>31</v>
      </c>
      <c r="D6920" s="629">
        <v>25.37</v>
      </c>
    </row>
    <row r="6921" spans="1:4" ht="54">
      <c r="A6921" s="629">
        <v>89229</v>
      </c>
      <c r="B6921" s="630" t="s">
        <v>5201</v>
      </c>
      <c r="C6921" s="631" t="s">
        <v>31</v>
      </c>
      <c r="D6921" s="629">
        <v>8.69</v>
      </c>
    </row>
    <row r="6922" spans="1:4" ht="54">
      <c r="A6922" s="629">
        <v>89230</v>
      </c>
      <c r="B6922" s="630" t="s">
        <v>8566</v>
      </c>
      <c r="C6922" s="631" t="s">
        <v>31</v>
      </c>
      <c r="D6922" s="629">
        <v>49.14</v>
      </c>
    </row>
    <row r="6923" spans="1:4" ht="40.5">
      <c r="A6923" s="629">
        <v>89231</v>
      </c>
      <c r="B6923" s="630" t="s">
        <v>8567</v>
      </c>
      <c r="C6923" s="631" t="s">
        <v>31</v>
      </c>
      <c r="D6923" s="629">
        <v>14.73</v>
      </c>
    </row>
    <row r="6924" spans="1:4" ht="54">
      <c r="A6924" s="629">
        <v>89232</v>
      </c>
      <c r="B6924" s="630" t="s">
        <v>8568</v>
      </c>
      <c r="C6924" s="631" t="s">
        <v>31</v>
      </c>
      <c r="D6924" s="629">
        <v>87.66</v>
      </c>
    </row>
    <row r="6925" spans="1:4" ht="54">
      <c r="A6925" s="629">
        <v>89233</v>
      </c>
      <c r="B6925" s="630" t="s">
        <v>8569</v>
      </c>
      <c r="C6925" s="631" t="s">
        <v>31</v>
      </c>
      <c r="D6925" s="629">
        <v>101.66</v>
      </c>
    </row>
    <row r="6926" spans="1:4" ht="54">
      <c r="A6926" s="629">
        <v>89234</v>
      </c>
      <c r="B6926" s="630" t="s">
        <v>8570</v>
      </c>
      <c r="C6926" s="631" t="s">
        <v>119</v>
      </c>
      <c r="D6926" s="629">
        <v>269.07</v>
      </c>
    </row>
    <row r="6927" spans="1:4" ht="54">
      <c r="A6927" s="629">
        <v>89235</v>
      </c>
      <c r="B6927" s="630" t="s">
        <v>8571</v>
      </c>
      <c r="C6927" s="631" t="s">
        <v>1677</v>
      </c>
      <c r="D6927" s="629">
        <v>79.75</v>
      </c>
    </row>
    <row r="6928" spans="1:4" ht="54">
      <c r="A6928" s="629">
        <v>89236</v>
      </c>
      <c r="B6928" s="630" t="s">
        <v>8572</v>
      </c>
      <c r="C6928" s="631" t="s">
        <v>31</v>
      </c>
      <c r="D6928" s="629">
        <v>114.8</v>
      </c>
    </row>
    <row r="6929" spans="1:4" ht="40.5">
      <c r="A6929" s="629">
        <v>89237</v>
      </c>
      <c r="B6929" s="630" t="s">
        <v>8573</v>
      </c>
      <c r="C6929" s="631" t="s">
        <v>31</v>
      </c>
      <c r="D6929" s="629">
        <v>34.409999999999997</v>
      </c>
    </row>
    <row r="6930" spans="1:4" ht="54">
      <c r="A6930" s="629">
        <v>89238</v>
      </c>
      <c r="B6930" s="630" t="s">
        <v>8574</v>
      </c>
      <c r="C6930" s="631" t="s">
        <v>31</v>
      </c>
      <c r="D6930" s="629">
        <v>204.77</v>
      </c>
    </row>
    <row r="6931" spans="1:4" ht="54">
      <c r="A6931" s="629">
        <v>89239</v>
      </c>
      <c r="B6931" s="630" t="s">
        <v>8575</v>
      </c>
      <c r="C6931" s="631" t="s">
        <v>31</v>
      </c>
      <c r="D6931" s="629">
        <v>268.85000000000002</v>
      </c>
    </row>
    <row r="6932" spans="1:4" ht="54">
      <c r="A6932" s="629">
        <v>89240</v>
      </c>
      <c r="B6932" s="630" t="s">
        <v>8576</v>
      </c>
      <c r="C6932" s="631" t="s">
        <v>31</v>
      </c>
      <c r="D6932" s="629">
        <v>35.229999999999997</v>
      </c>
    </row>
    <row r="6933" spans="1:4" ht="54">
      <c r="A6933" s="629">
        <v>89241</v>
      </c>
      <c r="B6933" s="630" t="s">
        <v>5202</v>
      </c>
      <c r="C6933" s="631" t="s">
        <v>31</v>
      </c>
      <c r="D6933" s="629">
        <v>12.06</v>
      </c>
    </row>
    <row r="6934" spans="1:4" ht="54">
      <c r="A6934" s="629">
        <v>89242</v>
      </c>
      <c r="B6934" s="630" t="s">
        <v>8577</v>
      </c>
      <c r="C6934" s="631" t="s">
        <v>119</v>
      </c>
      <c r="D6934" s="629">
        <v>638.71</v>
      </c>
    </row>
    <row r="6935" spans="1:4" ht="54">
      <c r="A6935" s="629">
        <v>89243</v>
      </c>
      <c r="B6935" s="630" t="s">
        <v>8578</v>
      </c>
      <c r="C6935" s="631" t="s">
        <v>1677</v>
      </c>
      <c r="D6935" s="629">
        <v>165.09</v>
      </c>
    </row>
    <row r="6936" spans="1:4" ht="54">
      <c r="A6936" s="629">
        <v>89246</v>
      </c>
      <c r="B6936" s="630" t="s">
        <v>5203</v>
      </c>
      <c r="C6936" s="631" t="s">
        <v>31</v>
      </c>
      <c r="D6936" s="629">
        <v>99.75</v>
      </c>
    </row>
    <row r="6937" spans="1:4" ht="40.5">
      <c r="A6937" s="629">
        <v>89247</v>
      </c>
      <c r="B6937" s="630" t="s">
        <v>5204</v>
      </c>
      <c r="C6937" s="631" t="s">
        <v>31</v>
      </c>
      <c r="D6937" s="629">
        <v>29.9</v>
      </c>
    </row>
    <row r="6938" spans="1:4" ht="54">
      <c r="A6938" s="629">
        <v>89248</v>
      </c>
      <c r="B6938" s="630" t="s">
        <v>5205</v>
      </c>
      <c r="C6938" s="631" t="s">
        <v>31</v>
      </c>
      <c r="D6938" s="629">
        <v>177.93</v>
      </c>
    </row>
    <row r="6939" spans="1:4" ht="54">
      <c r="A6939" s="629">
        <v>89249</v>
      </c>
      <c r="B6939" s="630" t="s">
        <v>5206</v>
      </c>
      <c r="C6939" s="631" t="s">
        <v>31</v>
      </c>
      <c r="D6939" s="629">
        <v>206.27</v>
      </c>
    </row>
    <row r="6940" spans="1:4" ht="54">
      <c r="A6940" s="629">
        <v>89250</v>
      </c>
      <c r="B6940" s="630" t="s">
        <v>5207</v>
      </c>
      <c r="C6940" s="631" t="s">
        <v>119</v>
      </c>
      <c r="D6940" s="629">
        <v>529.73</v>
      </c>
    </row>
    <row r="6941" spans="1:4" ht="54">
      <c r="A6941" s="629">
        <v>89251</v>
      </c>
      <c r="B6941" s="630" t="s">
        <v>5208</v>
      </c>
      <c r="C6941" s="631" t="s">
        <v>1677</v>
      </c>
      <c r="D6941" s="629">
        <v>145.53</v>
      </c>
    </row>
    <row r="6942" spans="1:4" ht="54">
      <c r="A6942" s="629">
        <v>89253</v>
      </c>
      <c r="B6942" s="630" t="s">
        <v>8579</v>
      </c>
      <c r="C6942" s="631" t="s">
        <v>31</v>
      </c>
      <c r="D6942" s="629">
        <v>28.87</v>
      </c>
    </row>
    <row r="6943" spans="1:4" ht="54">
      <c r="A6943" s="629">
        <v>89254</v>
      </c>
      <c r="B6943" s="630" t="s">
        <v>5209</v>
      </c>
      <c r="C6943" s="631" t="s">
        <v>31</v>
      </c>
      <c r="D6943" s="629">
        <v>9.8800000000000008</v>
      </c>
    </row>
    <row r="6944" spans="1:4" ht="54">
      <c r="A6944" s="629">
        <v>89255</v>
      </c>
      <c r="B6944" s="630" t="s">
        <v>8580</v>
      </c>
      <c r="C6944" s="631" t="s">
        <v>31</v>
      </c>
      <c r="D6944" s="629">
        <v>46.41</v>
      </c>
    </row>
    <row r="6945" spans="1:4" ht="67.5">
      <c r="A6945" s="629">
        <v>89256</v>
      </c>
      <c r="B6945" s="630" t="s">
        <v>8581</v>
      </c>
      <c r="C6945" s="631" t="s">
        <v>31</v>
      </c>
      <c r="D6945" s="629">
        <v>48.88</v>
      </c>
    </row>
    <row r="6946" spans="1:4" ht="54">
      <c r="A6946" s="629">
        <v>89257</v>
      </c>
      <c r="B6946" s="630" t="s">
        <v>8582</v>
      </c>
      <c r="C6946" s="631" t="s">
        <v>119</v>
      </c>
      <c r="D6946" s="629">
        <v>149.91999999999999</v>
      </c>
    </row>
    <row r="6947" spans="1:4" ht="54">
      <c r="A6947" s="629">
        <v>89258</v>
      </c>
      <c r="B6947" s="630" t="s">
        <v>8583</v>
      </c>
      <c r="C6947" s="631" t="s">
        <v>1677</v>
      </c>
      <c r="D6947" s="629">
        <v>54.63</v>
      </c>
    </row>
    <row r="6948" spans="1:4" ht="81">
      <c r="A6948" s="629">
        <v>89259</v>
      </c>
      <c r="B6948" s="630" t="s">
        <v>8584</v>
      </c>
      <c r="C6948" s="631" t="s">
        <v>31</v>
      </c>
      <c r="D6948" s="629">
        <v>7.51</v>
      </c>
    </row>
    <row r="6949" spans="1:4" ht="81">
      <c r="A6949" s="629">
        <v>89260</v>
      </c>
      <c r="B6949" s="630" t="s">
        <v>8585</v>
      </c>
      <c r="C6949" s="631" t="s">
        <v>31</v>
      </c>
      <c r="D6949" s="629">
        <v>3</v>
      </c>
    </row>
    <row r="6950" spans="1:4" ht="81">
      <c r="A6950" s="629">
        <v>89262</v>
      </c>
      <c r="B6950" s="630" t="s">
        <v>8586</v>
      </c>
      <c r="C6950" s="631" t="s">
        <v>31</v>
      </c>
      <c r="D6950" s="629">
        <v>14.08</v>
      </c>
    </row>
    <row r="6951" spans="1:4" ht="27">
      <c r="A6951" s="629">
        <v>89263</v>
      </c>
      <c r="B6951" s="630" t="s">
        <v>5210</v>
      </c>
      <c r="C6951" s="631" t="s">
        <v>125</v>
      </c>
      <c r="D6951" s="629">
        <v>26.24</v>
      </c>
    </row>
    <row r="6952" spans="1:4" ht="94.5">
      <c r="A6952" s="629">
        <v>89264</v>
      </c>
      <c r="B6952" s="630" t="s">
        <v>8587</v>
      </c>
      <c r="C6952" s="631" t="s">
        <v>31</v>
      </c>
      <c r="D6952" s="629">
        <v>5.92</v>
      </c>
    </row>
    <row r="6953" spans="1:4" ht="94.5">
      <c r="A6953" s="629">
        <v>89265</v>
      </c>
      <c r="B6953" s="630" t="s">
        <v>8588</v>
      </c>
      <c r="C6953" s="631" t="s">
        <v>31</v>
      </c>
      <c r="D6953" s="629">
        <v>2.36</v>
      </c>
    </row>
    <row r="6954" spans="1:4" ht="94.5">
      <c r="A6954" s="629">
        <v>89266</v>
      </c>
      <c r="B6954" s="630" t="s">
        <v>8589</v>
      </c>
      <c r="C6954" s="631" t="s">
        <v>31</v>
      </c>
      <c r="D6954" s="629">
        <v>0.47</v>
      </c>
    </row>
    <row r="6955" spans="1:4" ht="54">
      <c r="A6955" s="629">
        <v>89267</v>
      </c>
      <c r="B6955" s="630" t="s">
        <v>8590</v>
      </c>
      <c r="C6955" s="631" t="s">
        <v>31</v>
      </c>
      <c r="D6955" s="629">
        <v>21.62</v>
      </c>
    </row>
    <row r="6956" spans="1:4" ht="54">
      <c r="A6956" s="629">
        <v>89268</v>
      </c>
      <c r="B6956" s="630" t="s">
        <v>8591</v>
      </c>
      <c r="C6956" s="631" t="s">
        <v>31</v>
      </c>
      <c r="D6956" s="629">
        <v>7.4</v>
      </c>
    </row>
    <row r="6957" spans="1:4" ht="54">
      <c r="A6957" s="629">
        <v>89269</v>
      </c>
      <c r="B6957" s="630" t="s">
        <v>8592</v>
      </c>
      <c r="C6957" s="631" t="s">
        <v>31</v>
      </c>
      <c r="D6957" s="629">
        <v>1.51</v>
      </c>
    </row>
    <row r="6958" spans="1:4" ht="54">
      <c r="A6958" s="629">
        <v>89270</v>
      </c>
      <c r="B6958" s="630" t="s">
        <v>8593</v>
      </c>
      <c r="C6958" s="631" t="s">
        <v>31</v>
      </c>
      <c r="D6958" s="629">
        <v>34.76</v>
      </c>
    </row>
    <row r="6959" spans="1:4" ht="54">
      <c r="A6959" s="629">
        <v>89271</v>
      </c>
      <c r="B6959" s="630" t="s">
        <v>8594</v>
      </c>
      <c r="C6959" s="631" t="s">
        <v>31</v>
      </c>
      <c r="D6959" s="629">
        <v>63.55</v>
      </c>
    </row>
    <row r="6960" spans="1:4" ht="54">
      <c r="A6960" s="629">
        <v>89272</v>
      </c>
      <c r="B6960" s="630" t="s">
        <v>8595</v>
      </c>
      <c r="C6960" s="631" t="s">
        <v>119</v>
      </c>
      <c r="D6960" s="629">
        <v>147.74</v>
      </c>
    </row>
    <row r="6961" spans="1:4" ht="54">
      <c r="A6961" s="629">
        <v>89273</v>
      </c>
      <c r="B6961" s="630" t="s">
        <v>8596</v>
      </c>
      <c r="C6961" s="631" t="s">
        <v>1677</v>
      </c>
      <c r="D6961" s="629">
        <v>49.43</v>
      </c>
    </row>
    <row r="6962" spans="1:4" ht="54">
      <c r="A6962" s="629">
        <v>89274</v>
      </c>
      <c r="B6962" s="630" t="s">
        <v>8597</v>
      </c>
      <c r="C6962" s="631" t="s">
        <v>31</v>
      </c>
      <c r="D6962" s="629">
        <v>1.1200000000000001</v>
      </c>
    </row>
    <row r="6963" spans="1:4" ht="54">
      <c r="A6963" s="629">
        <v>89275</v>
      </c>
      <c r="B6963" s="630" t="s">
        <v>8598</v>
      </c>
      <c r="C6963" s="631" t="s">
        <v>31</v>
      </c>
      <c r="D6963" s="629">
        <v>0.25</v>
      </c>
    </row>
    <row r="6964" spans="1:4" ht="54">
      <c r="A6964" s="629">
        <v>89276</v>
      </c>
      <c r="B6964" s="630" t="s">
        <v>8599</v>
      </c>
      <c r="C6964" s="631" t="s">
        <v>31</v>
      </c>
      <c r="D6964" s="629">
        <v>1.05</v>
      </c>
    </row>
    <row r="6965" spans="1:4" ht="54">
      <c r="A6965" s="629">
        <v>89277</v>
      </c>
      <c r="B6965" s="630" t="s">
        <v>8600</v>
      </c>
      <c r="C6965" s="631" t="s">
        <v>31</v>
      </c>
      <c r="D6965" s="629">
        <v>4.87</v>
      </c>
    </row>
    <row r="6966" spans="1:4" ht="54">
      <c r="A6966" s="629">
        <v>89278</v>
      </c>
      <c r="B6966" s="630" t="s">
        <v>8601</v>
      </c>
      <c r="C6966" s="631" t="s">
        <v>119</v>
      </c>
      <c r="D6966" s="629">
        <v>7.29</v>
      </c>
    </row>
    <row r="6967" spans="1:4" ht="54">
      <c r="A6967" s="629">
        <v>89279</v>
      </c>
      <c r="B6967" s="630" t="s">
        <v>8602</v>
      </c>
      <c r="C6967" s="631" t="s">
        <v>1677</v>
      </c>
      <c r="D6967" s="629">
        <v>1.37</v>
      </c>
    </row>
    <row r="6968" spans="1:4" ht="54">
      <c r="A6968" s="629">
        <v>89280</v>
      </c>
      <c r="B6968" s="630" t="s">
        <v>8603</v>
      </c>
      <c r="C6968" s="631" t="s">
        <v>31</v>
      </c>
      <c r="D6968" s="629">
        <v>18.84</v>
      </c>
    </row>
    <row r="6969" spans="1:4" ht="54">
      <c r="A6969" s="629">
        <v>89281</v>
      </c>
      <c r="B6969" s="630" t="s">
        <v>8604</v>
      </c>
      <c r="C6969" s="631" t="s">
        <v>31</v>
      </c>
      <c r="D6969" s="629">
        <v>4.95</v>
      </c>
    </row>
    <row r="6970" spans="1:4" ht="81">
      <c r="A6970" s="629">
        <v>89282</v>
      </c>
      <c r="B6970" s="630" t="s">
        <v>8605</v>
      </c>
      <c r="C6970" s="631" t="s">
        <v>125</v>
      </c>
      <c r="D6970" s="629">
        <v>48.36</v>
      </c>
    </row>
    <row r="6971" spans="1:4" ht="81">
      <c r="A6971" s="629">
        <v>89283</v>
      </c>
      <c r="B6971" s="630" t="s">
        <v>8606</v>
      </c>
      <c r="C6971" s="631" t="s">
        <v>125</v>
      </c>
      <c r="D6971" s="629">
        <v>50.07</v>
      </c>
    </row>
    <row r="6972" spans="1:4" ht="94.5">
      <c r="A6972" s="629">
        <v>89284</v>
      </c>
      <c r="B6972" s="630" t="s">
        <v>8607</v>
      </c>
      <c r="C6972" s="631" t="s">
        <v>125</v>
      </c>
      <c r="D6972" s="629">
        <v>44.08</v>
      </c>
    </row>
    <row r="6973" spans="1:4" ht="94.5">
      <c r="A6973" s="629">
        <v>89285</v>
      </c>
      <c r="B6973" s="630" t="s">
        <v>8608</v>
      </c>
      <c r="C6973" s="631" t="s">
        <v>125</v>
      </c>
      <c r="D6973" s="629">
        <v>45.79</v>
      </c>
    </row>
    <row r="6974" spans="1:4" ht="81">
      <c r="A6974" s="629">
        <v>89286</v>
      </c>
      <c r="B6974" s="630" t="s">
        <v>8609</v>
      </c>
      <c r="C6974" s="631" t="s">
        <v>125</v>
      </c>
      <c r="D6974" s="629">
        <v>52.26</v>
      </c>
    </row>
    <row r="6975" spans="1:4" ht="81">
      <c r="A6975" s="629">
        <v>89287</v>
      </c>
      <c r="B6975" s="630" t="s">
        <v>8610</v>
      </c>
      <c r="C6975" s="631" t="s">
        <v>125</v>
      </c>
      <c r="D6975" s="629">
        <v>53.97</v>
      </c>
    </row>
    <row r="6976" spans="1:4" ht="94.5">
      <c r="A6976" s="629">
        <v>89288</v>
      </c>
      <c r="B6976" s="630" t="s">
        <v>8611</v>
      </c>
      <c r="C6976" s="631" t="s">
        <v>125</v>
      </c>
      <c r="D6976" s="629">
        <v>46.44</v>
      </c>
    </row>
    <row r="6977" spans="1:4" ht="94.5">
      <c r="A6977" s="629">
        <v>89289</v>
      </c>
      <c r="B6977" s="630" t="s">
        <v>8612</v>
      </c>
      <c r="C6977" s="631" t="s">
        <v>125</v>
      </c>
      <c r="D6977" s="629">
        <v>48.15</v>
      </c>
    </row>
    <row r="6978" spans="1:4" ht="81">
      <c r="A6978" s="629">
        <v>89290</v>
      </c>
      <c r="B6978" s="630" t="s">
        <v>8613</v>
      </c>
      <c r="C6978" s="631" t="s">
        <v>125</v>
      </c>
      <c r="D6978" s="629">
        <v>55.9</v>
      </c>
    </row>
    <row r="6979" spans="1:4" ht="81">
      <c r="A6979" s="629">
        <v>89291</v>
      </c>
      <c r="B6979" s="630" t="s">
        <v>8614</v>
      </c>
      <c r="C6979" s="631" t="s">
        <v>125</v>
      </c>
      <c r="D6979" s="629">
        <v>57.81</v>
      </c>
    </row>
    <row r="6980" spans="1:4" ht="94.5">
      <c r="A6980" s="629">
        <v>89292</v>
      </c>
      <c r="B6980" s="630" t="s">
        <v>8615</v>
      </c>
      <c r="C6980" s="631" t="s">
        <v>125</v>
      </c>
      <c r="D6980" s="629">
        <v>51.69</v>
      </c>
    </row>
    <row r="6981" spans="1:4" ht="94.5">
      <c r="A6981" s="629">
        <v>89293</v>
      </c>
      <c r="B6981" s="630" t="s">
        <v>8616</v>
      </c>
      <c r="C6981" s="631" t="s">
        <v>125</v>
      </c>
      <c r="D6981" s="629">
        <v>53.6</v>
      </c>
    </row>
    <row r="6982" spans="1:4" ht="81">
      <c r="A6982" s="629">
        <v>89294</v>
      </c>
      <c r="B6982" s="630" t="s">
        <v>8617</v>
      </c>
      <c r="C6982" s="631" t="s">
        <v>125</v>
      </c>
      <c r="D6982" s="629">
        <v>61.11</v>
      </c>
    </row>
    <row r="6983" spans="1:4" ht="81">
      <c r="A6983" s="629">
        <v>89295</v>
      </c>
      <c r="B6983" s="630" t="s">
        <v>8618</v>
      </c>
      <c r="C6983" s="631" t="s">
        <v>125</v>
      </c>
      <c r="D6983" s="629">
        <v>63.02</v>
      </c>
    </row>
    <row r="6984" spans="1:4" ht="94.5">
      <c r="A6984" s="629">
        <v>89296</v>
      </c>
      <c r="B6984" s="630" t="s">
        <v>8619</v>
      </c>
      <c r="C6984" s="631" t="s">
        <v>125</v>
      </c>
      <c r="D6984" s="629">
        <v>54.71</v>
      </c>
    </row>
    <row r="6985" spans="1:4" ht="94.5">
      <c r="A6985" s="629">
        <v>89297</v>
      </c>
      <c r="B6985" s="630" t="s">
        <v>8620</v>
      </c>
      <c r="C6985" s="631" t="s">
        <v>125</v>
      </c>
      <c r="D6985" s="629">
        <v>56.62</v>
      </c>
    </row>
    <row r="6986" spans="1:4" ht="94.5">
      <c r="A6986" s="629">
        <v>89298</v>
      </c>
      <c r="B6986" s="630" t="s">
        <v>8621</v>
      </c>
      <c r="C6986" s="631" t="s">
        <v>125</v>
      </c>
      <c r="D6986" s="629">
        <v>56.89</v>
      </c>
    </row>
    <row r="6987" spans="1:4" ht="94.5">
      <c r="A6987" s="629">
        <v>89299</v>
      </c>
      <c r="B6987" s="630" t="s">
        <v>8622</v>
      </c>
      <c r="C6987" s="631" t="s">
        <v>125</v>
      </c>
      <c r="D6987" s="629">
        <v>59.32</v>
      </c>
    </row>
    <row r="6988" spans="1:4" ht="94.5">
      <c r="A6988" s="629">
        <v>89300</v>
      </c>
      <c r="B6988" s="630" t="s">
        <v>8623</v>
      </c>
      <c r="C6988" s="631" t="s">
        <v>125</v>
      </c>
      <c r="D6988" s="629">
        <v>52.61</v>
      </c>
    </row>
    <row r="6989" spans="1:4" ht="94.5">
      <c r="A6989" s="629">
        <v>89301</v>
      </c>
      <c r="B6989" s="630" t="s">
        <v>8624</v>
      </c>
      <c r="C6989" s="631" t="s">
        <v>125</v>
      </c>
      <c r="D6989" s="629">
        <v>55.04</v>
      </c>
    </row>
    <row r="6990" spans="1:4" ht="94.5">
      <c r="A6990" s="629">
        <v>89302</v>
      </c>
      <c r="B6990" s="630" t="s">
        <v>8625</v>
      </c>
      <c r="C6990" s="631" t="s">
        <v>125</v>
      </c>
      <c r="D6990" s="629">
        <v>63.36</v>
      </c>
    </row>
    <row r="6991" spans="1:4" ht="94.5">
      <c r="A6991" s="629">
        <v>89303</v>
      </c>
      <c r="B6991" s="630" t="s">
        <v>8626</v>
      </c>
      <c r="C6991" s="631" t="s">
        <v>125</v>
      </c>
      <c r="D6991" s="629">
        <v>65.790000000000006</v>
      </c>
    </row>
    <row r="6992" spans="1:4" ht="94.5">
      <c r="A6992" s="629">
        <v>89304</v>
      </c>
      <c r="B6992" s="630" t="s">
        <v>8627</v>
      </c>
      <c r="C6992" s="631" t="s">
        <v>125</v>
      </c>
      <c r="D6992" s="629">
        <v>56.57</v>
      </c>
    </row>
    <row r="6993" spans="1:4" ht="94.5">
      <c r="A6993" s="629">
        <v>89305</v>
      </c>
      <c r="B6993" s="630" t="s">
        <v>8628</v>
      </c>
      <c r="C6993" s="631" t="s">
        <v>125</v>
      </c>
      <c r="D6993" s="629">
        <v>59</v>
      </c>
    </row>
    <row r="6994" spans="1:4" ht="94.5">
      <c r="A6994" s="629">
        <v>89306</v>
      </c>
      <c r="B6994" s="630" t="s">
        <v>8629</v>
      </c>
      <c r="C6994" s="631" t="s">
        <v>125</v>
      </c>
      <c r="D6994" s="629">
        <v>64.61</v>
      </c>
    </row>
    <row r="6995" spans="1:4" ht="94.5">
      <c r="A6995" s="629">
        <v>89307</v>
      </c>
      <c r="B6995" s="630" t="s">
        <v>8630</v>
      </c>
      <c r="C6995" s="631" t="s">
        <v>125</v>
      </c>
      <c r="D6995" s="629">
        <v>67.31</v>
      </c>
    </row>
    <row r="6996" spans="1:4" ht="94.5">
      <c r="A6996" s="629">
        <v>89308</v>
      </c>
      <c r="B6996" s="630" t="s">
        <v>8631</v>
      </c>
      <c r="C6996" s="631" t="s">
        <v>125</v>
      </c>
      <c r="D6996" s="629">
        <v>60.39</v>
      </c>
    </row>
    <row r="6997" spans="1:4" ht="94.5">
      <c r="A6997" s="629">
        <v>89309</v>
      </c>
      <c r="B6997" s="630" t="s">
        <v>8632</v>
      </c>
      <c r="C6997" s="631" t="s">
        <v>125</v>
      </c>
      <c r="D6997" s="629">
        <v>63.09</v>
      </c>
    </row>
    <row r="6998" spans="1:4" ht="94.5">
      <c r="A6998" s="629">
        <v>89310</v>
      </c>
      <c r="B6998" s="630" t="s">
        <v>8633</v>
      </c>
      <c r="C6998" s="631" t="s">
        <v>125</v>
      </c>
      <c r="D6998" s="629">
        <v>72.319999999999993</v>
      </c>
    </row>
    <row r="6999" spans="1:4" ht="94.5">
      <c r="A6999" s="629">
        <v>89311</v>
      </c>
      <c r="B6999" s="630" t="s">
        <v>8634</v>
      </c>
      <c r="C6999" s="631" t="s">
        <v>125</v>
      </c>
      <c r="D6999" s="629">
        <v>75.02</v>
      </c>
    </row>
    <row r="7000" spans="1:4" ht="94.5">
      <c r="A7000" s="629">
        <v>89312</v>
      </c>
      <c r="B7000" s="630" t="s">
        <v>8635</v>
      </c>
      <c r="C7000" s="631" t="s">
        <v>125</v>
      </c>
      <c r="D7000" s="629">
        <v>65.02</v>
      </c>
    </row>
    <row r="7001" spans="1:4" ht="94.5">
      <c r="A7001" s="629">
        <v>89313</v>
      </c>
      <c r="B7001" s="630" t="s">
        <v>8636</v>
      </c>
      <c r="C7001" s="631" t="s">
        <v>125</v>
      </c>
      <c r="D7001" s="629">
        <v>67.72</v>
      </c>
    </row>
    <row r="7002" spans="1:4" ht="40.5">
      <c r="A7002" s="629">
        <v>89349</v>
      </c>
      <c r="B7002" s="630" t="s">
        <v>8637</v>
      </c>
      <c r="C7002" s="631" t="s">
        <v>70</v>
      </c>
      <c r="D7002" s="629">
        <v>17.27</v>
      </c>
    </row>
    <row r="7003" spans="1:4" ht="40.5">
      <c r="A7003" s="629">
        <v>89351</v>
      </c>
      <c r="B7003" s="630" t="s">
        <v>8638</v>
      </c>
      <c r="C7003" s="631" t="s">
        <v>70</v>
      </c>
      <c r="D7003" s="629">
        <v>19.350000000000001</v>
      </c>
    </row>
    <row r="7004" spans="1:4" ht="40.5">
      <c r="A7004" s="629">
        <v>89352</v>
      </c>
      <c r="B7004" s="630" t="s">
        <v>5211</v>
      </c>
      <c r="C7004" s="631" t="s">
        <v>70</v>
      </c>
      <c r="D7004" s="629">
        <v>21.67</v>
      </c>
    </row>
    <row r="7005" spans="1:4" ht="40.5">
      <c r="A7005" s="629">
        <v>89353</v>
      </c>
      <c r="B7005" s="630" t="s">
        <v>5212</v>
      </c>
      <c r="C7005" s="631" t="s">
        <v>70</v>
      </c>
      <c r="D7005" s="629">
        <v>22.5</v>
      </c>
    </row>
    <row r="7006" spans="1:4" ht="54">
      <c r="A7006" s="629">
        <v>89354</v>
      </c>
      <c r="B7006" s="630" t="s">
        <v>5213</v>
      </c>
      <c r="C7006" s="631" t="s">
        <v>70</v>
      </c>
      <c r="D7006" s="629">
        <v>258.52999999999997</v>
      </c>
    </row>
    <row r="7007" spans="1:4" ht="40.5">
      <c r="A7007" s="629">
        <v>89355</v>
      </c>
      <c r="B7007" s="630" t="s">
        <v>5214</v>
      </c>
      <c r="C7007" s="631" t="s">
        <v>22</v>
      </c>
      <c r="D7007" s="629">
        <v>12.83</v>
      </c>
    </row>
    <row r="7008" spans="1:4" ht="40.5">
      <c r="A7008" s="629">
        <v>89356</v>
      </c>
      <c r="B7008" s="630" t="s">
        <v>5215</v>
      </c>
      <c r="C7008" s="631" t="s">
        <v>22</v>
      </c>
      <c r="D7008" s="629">
        <v>15.27</v>
      </c>
    </row>
    <row r="7009" spans="1:4" ht="40.5">
      <c r="A7009" s="629">
        <v>89357</v>
      </c>
      <c r="B7009" s="630" t="s">
        <v>5216</v>
      </c>
      <c r="C7009" s="631" t="s">
        <v>22</v>
      </c>
      <c r="D7009" s="629">
        <v>21.29</v>
      </c>
    </row>
    <row r="7010" spans="1:4" ht="54">
      <c r="A7010" s="629">
        <v>89358</v>
      </c>
      <c r="B7010" s="630" t="s">
        <v>8639</v>
      </c>
      <c r="C7010" s="631" t="s">
        <v>70</v>
      </c>
      <c r="D7010" s="629">
        <v>5.08</v>
      </c>
    </row>
    <row r="7011" spans="1:4" ht="54">
      <c r="A7011" s="629">
        <v>89359</v>
      </c>
      <c r="B7011" s="630" t="s">
        <v>8640</v>
      </c>
      <c r="C7011" s="631" t="s">
        <v>70</v>
      </c>
      <c r="D7011" s="629">
        <v>5.28</v>
      </c>
    </row>
    <row r="7012" spans="1:4" ht="40.5">
      <c r="A7012" s="629">
        <v>89360</v>
      </c>
      <c r="B7012" s="630" t="s">
        <v>8641</v>
      </c>
      <c r="C7012" s="631" t="s">
        <v>70</v>
      </c>
      <c r="D7012" s="629">
        <v>6.15</v>
      </c>
    </row>
    <row r="7013" spans="1:4" ht="40.5">
      <c r="A7013" s="629">
        <v>89361</v>
      </c>
      <c r="B7013" s="630" t="s">
        <v>8642</v>
      </c>
      <c r="C7013" s="631" t="s">
        <v>70</v>
      </c>
      <c r="D7013" s="629">
        <v>6.08</v>
      </c>
    </row>
    <row r="7014" spans="1:4" ht="54">
      <c r="A7014" s="629">
        <v>89362</v>
      </c>
      <c r="B7014" s="630" t="s">
        <v>8643</v>
      </c>
      <c r="C7014" s="631" t="s">
        <v>70</v>
      </c>
      <c r="D7014" s="629">
        <v>6.07</v>
      </c>
    </row>
    <row r="7015" spans="1:4" ht="54">
      <c r="A7015" s="629">
        <v>89363</v>
      </c>
      <c r="B7015" s="630" t="s">
        <v>8644</v>
      </c>
      <c r="C7015" s="631" t="s">
        <v>70</v>
      </c>
      <c r="D7015" s="629">
        <v>6.5</v>
      </c>
    </row>
    <row r="7016" spans="1:4" ht="40.5">
      <c r="A7016" s="629">
        <v>89364</v>
      </c>
      <c r="B7016" s="630" t="s">
        <v>8645</v>
      </c>
      <c r="C7016" s="631" t="s">
        <v>70</v>
      </c>
      <c r="D7016" s="629">
        <v>7.59</v>
      </c>
    </row>
    <row r="7017" spans="1:4" ht="40.5">
      <c r="A7017" s="629">
        <v>89365</v>
      </c>
      <c r="B7017" s="630" t="s">
        <v>8646</v>
      </c>
      <c r="C7017" s="631" t="s">
        <v>70</v>
      </c>
      <c r="D7017" s="629">
        <v>7.17</v>
      </c>
    </row>
    <row r="7018" spans="1:4" ht="54">
      <c r="A7018" s="629">
        <v>89366</v>
      </c>
      <c r="B7018" s="630" t="s">
        <v>8647</v>
      </c>
      <c r="C7018" s="631" t="s">
        <v>70</v>
      </c>
      <c r="D7018" s="629">
        <v>10.61</v>
      </c>
    </row>
    <row r="7019" spans="1:4" ht="54">
      <c r="A7019" s="629">
        <v>89367</v>
      </c>
      <c r="B7019" s="630" t="s">
        <v>8648</v>
      </c>
      <c r="C7019" s="631" t="s">
        <v>70</v>
      </c>
      <c r="D7019" s="629">
        <v>8.1199999999999992</v>
      </c>
    </row>
    <row r="7020" spans="1:4" ht="54">
      <c r="A7020" s="629">
        <v>89368</v>
      </c>
      <c r="B7020" s="630" t="s">
        <v>8649</v>
      </c>
      <c r="C7020" s="631" t="s">
        <v>70</v>
      </c>
      <c r="D7020" s="629">
        <v>9.33</v>
      </c>
    </row>
    <row r="7021" spans="1:4" ht="40.5">
      <c r="A7021" s="629">
        <v>89369</v>
      </c>
      <c r="B7021" s="630" t="s">
        <v>8650</v>
      </c>
      <c r="C7021" s="631" t="s">
        <v>70</v>
      </c>
      <c r="D7021" s="629">
        <v>10.87</v>
      </c>
    </row>
    <row r="7022" spans="1:4" ht="40.5">
      <c r="A7022" s="629">
        <v>89370</v>
      </c>
      <c r="B7022" s="630" t="s">
        <v>8651</v>
      </c>
      <c r="C7022" s="631" t="s">
        <v>70</v>
      </c>
      <c r="D7022" s="629">
        <v>9.3699999999999992</v>
      </c>
    </row>
    <row r="7023" spans="1:4" ht="40.5">
      <c r="A7023" s="629">
        <v>89371</v>
      </c>
      <c r="B7023" s="630" t="s">
        <v>5217</v>
      </c>
      <c r="C7023" s="631" t="s">
        <v>70</v>
      </c>
      <c r="D7023" s="629">
        <v>3.86</v>
      </c>
    </row>
    <row r="7024" spans="1:4" ht="40.5">
      <c r="A7024" s="629">
        <v>89372</v>
      </c>
      <c r="B7024" s="630" t="s">
        <v>8652</v>
      </c>
      <c r="C7024" s="631" t="s">
        <v>70</v>
      </c>
      <c r="D7024" s="629">
        <v>9.76</v>
      </c>
    </row>
    <row r="7025" spans="1:4" ht="54">
      <c r="A7025" s="629">
        <v>89373</v>
      </c>
      <c r="B7025" s="630" t="s">
        <v>5218</v>
      </c>
      <c r="C7025" s="631" t="s">
        <v>70</v>
      </c>
      <c r="D7025" s="629">
        <v>4.2699999999999996</v>
      </c>
    </row>
    <row r="7026" spans="1:4" ht="54">
      <c r="A7026" s="629">
        <v>89374</v>
      </c>
      <c r="B7026" s="630" t="s">
        <v>8653</v>
      </c>
      <c r="C7026" s="631" t="s">
        <v>70</v>
      </c>
      <c r="D7026" s="629">
        <v>7.25</v>
      </c>
    </row>
    <row r="7027" spans="1:4" ht="40.5">
      <c r="A7027" s="629">
        <v>89375</v>
      </c>
      <c r="B7027" s="630" t="s">
        <v>5219</v>
      </c>
      <c r="C7027" s="631" t="s">
        <v>70</v>
      </c>
      <c r="D7027" s="629">
        <v>9.3699999999999992</v>
      </c>
    </row>
    <row r="7028" spans="1:4" ht="54">
      <c r="A7028" s="629">
        <v>89376</v>
      </c>
      <c r="B7028" s="630" t="s">
        <v>8654</v>
      </c>
      <c r="C7028" s="631" t="s">
        <v>70</v>
      </c>
      <c r="D7028" s="629">
        <v>4.07</v>
      </c>
    </row>
    <row r="7029" spans="1:4" ht="54">
      <c r="A7029" s="629">
        <v>89377</v>
      </c>
      <c r="B7029" s="630" t="s">
        <v>8655</v>
      </c>
      <c r="C7029" s="631" t="s">
        <v>70</v>
      </c>
      <c r="D7029" s="629">
        <v>5.83</v>
      </c>
    </row>
    <row r="7030" spans="1:4" ht="40.5">
      <c r="A7030" s="629">
        <v>89378</v>
      </c>
      <c r="B7030" s="630" t="s">
        <v>5220</v>
      </c>
      <c r="C7030" s="631" t="s">
        <v>70</v>
      </c>
      <c r="D7030" s="629">
        <v>4.51</v>
      </c>
    </row>
    <row r="7031" spans="1:4" ht="40.5">
      <c r="A7031" s="629">
        <v>89379</v>
      </c>
      <c r="B7031" s="630" t="s">
        <v>8656</v>
      </c>
      <c r="C7031" s="631" t="s">
        <v>70</v>
      </c>
      <c r="D7031" s="629">
        <v>12.98</v>
      </c>
    </row>
    <row r="7032" spans="1:4" ht="54">
      <c r="A7032" s="629">
        <v>89380</v>
      </c>
      <c r="B7032" s="630" t="s">
        <v>5221</v>
      </c>
      <c r="C7032" s="631" t="s">
        <v>70</v>
      </c>
      <c r="D7032" s="629">
        <v>6.21</v>
      </c>
    </row>
    <row r="7033" spans="1:4" ht="54">
      <c r="A7033" s="629">
        <v>89381</v>
      </c>
      <c r="B7033" s="630" t="s">
        <v>8657</v>
      </c>
      <c r="C7033" s="631" t="s">
        <v>70</v>
      </c>
      <c r="D7033" s="629">
        <v>9.15</v>
      </c>
    </row>
    <row r="7034" spans="1:4" ht="40.5">
      <c r="A7034" s="629">
        <v>89382</v>
      </c>
      <c r="B7034" s="630" t="s">
        <v>5222</v>
      </c>
      <c r="C7034" s="631" t="s">
        <v>70</v>
      </c>
      <c r="D7034" s="629">
        <v>11.05</v>
      </c>
    </row>
    <row r="7035" spans="1:4" ht="54">
      <c r="A7035" s="629">
        <v>89383</v>
      </c>
      <c r="B7035" s="630" t="s">
        <v>8658</v>
      </c>
      <c r="C7035" s="631" t="s">
        <v>70</v>
      </c>
      <c r="D7035" s="629">
        <v>4.75</v>
      </c>
    </row>
    <row r="7036" spans="1:4" ht="54">
      <c r="A7036" s="629">
        <v>89384</v>
      </c>
      <c r="B7036" s="630" t="s">
        <v>8659</v>
      </c>
      <c r="C7036" s="631" t="s">
        <v>70</v>
      </c>
      <c r="D7036" s="629">
        <v>8</v>
      </c>
    </row>
    <row r="7037" spans="1:4" ht="54">
      <c r="A7037" s="629">
        <v>89385</v>
      </c>
      <c r="B7037" s="630" t="s">
        <v>8660</v>
      </c>
      <c r="C7037" s="631" t="s">
        <v>70</v>
      </c>
      <c r="D7037" s="629">
        <v>5</v>
      </c>
    </row>
    <row r="7038" spans="1:4" ht="40.5">
      <c r="A7038" s="629">
        <v>89386</v>
      </c>
      <c r="B7038" s="630" t="s">
        <v>5223</v>
      </c>
      <c r="C7038" s="631" t="s">
        <v>70</v>
      </c>
      <c r="D7038" s="629">
        <v>6.02</v>
      </c>
    </row>
    <row r="7039" spans="1:4" ht="40.5">
      <c r="A7039" s="629">
        <v>89387</v>
      </c>
      <c r="B7039" s="630" t="s">
        <v>8661</v>
      </c>
      <c r="C7039" s="631" t="s">
        <v>70</v>
      </c>
      <c r="D7039" s="629">
        <v>20.149999999999999</v>
      </c>
    </row>
    <row r="7040" spans="1:4" ht="54">
      <c r="A7040" s="629">
        <v>89388</v>
      </c>
      <c r="B7040" s="630" t="s">
        <v>5224</v>
      </c>
      <c r="C7040" s="631" t="s">
        <v>70</v>
      </c>
      <c r="D7040" s="629">
        <v>7.58</v>
      </c>
    </row>
    <row r="7041" spans="1:4" ht="54">
      <c r="A7041" s="629">
        <v>89389</v>
      </c>
      <c r="B7041" s="630" t="s">
        <v>8662</v>
      </c>
      <c r="C7041" s="631" t="s">
        <v>70</v>
      </c>
      <c r="D7041" s="629">
        <v>8.25</v>
      </c>
    </row>
    <row r="7042" spans="1:4" ht="40.5">
      <c r="A7042" s="629">
        <v>89390</v>
      </c>
      <c r="B7042" s="630" t="s">
        <v>5225</v>
      </c>
      <c r="C7042" s="631" t="s">
        <v>70</v>
      </c>
      <c r="D7042" s="629">
        <v>16.809999999999999</v>
      </c>
    </row>
    <row r="7043" spans="1:4" ht="54">
      <c r="A7043" s="629">
        <v>89391</v>
      </c>
      <c r="B7043" s="630" t="s">
        <v>8663</v>
      </c>
      <c r="C7043" s="631" t="s">
        <v>70</v>
      </c>
      <c r="D7043" s="629">
        <v>6.41</v>
      </c>
    </row>
    <row r="7044" spans="1:4" ht="54">
      <c r="A7044" s="629">
        <v>89392</v>
      </c>
      <c r="B7044" s="630" t="s">
        <v>8664</v>
      </c>
      <c r="C7044" s="631" t="s">
        <v>70</v>
      </c>
      <c r="D7044" s="629">
        <v>15.34</v>
      </c>
    </row>
    <row r="7045" spans="1:4" ht="40.5">
      <c r="A7045" s="629">
        <v>89393</v>
      </c>
      <c r="B7045" s="630" t="s">
        <v>5226</v>
      </c>
      <c r="C7045" s="631" t="s">
        <v>70</v>
      </c>
      <c r="D7045" s="629">
        <v>7.05</v>
      </c>
    </row>
    <row r="7046" spans="1:4" ht="54">
      <c r="A7046" s="629">
        <v>89394</v>
      </c>
      <c r="B7046" s="630" t="s">
        <v>8665</v>
      </c>
      <c r="C7046" s="631" t="s">
        <v>70</v>
      </c>
      <c r="D7046" s="629">
        <v>12.81</v>
      </c>
    </row>
    <row r="7047" spans="1:4" ht="40.5">
      <c r="A7047" s="629">
        <v>89395</v>
      </c>
      <c r="B7047" s="630" t="s">
        <v>5227</v>
      </c>
      <c r="C7047" s="631" t="s">
        <v>70</v>
      </c>
      <c r="D7047" s="629">
        <v>8.43</v>
      </c>
    </row>
    <row r="7048" spans="1:4" ht="54">
      <c r="A7048" s="629">
        <v>89396</v>
      </c>
      <c r="B7048" s="630" t="s">
        <v>8666</v>
      </c>
      <c r="C7048" s="631" t="s">
        <v>70</v>
      </c>
      <c r="D7048" s="629">
        <v>14.55</v>
      </c>
    </row>
    <row r="7049" spans="1:4" ht="54">
      <c r="A7049" s="629">
        <v>89397</v>
      </c>
      <c r="B7049" s="630" t="s">
        <v>8667</v>
      </c>
      <c r="C7049" s="631" t="s">
        <v>70</v>
      </c>
      <c r="D7049" s="629">
        <v>9.7200000000000006</v>
      </c>
    </row>
    <row r="7050" spans="1:4" ht="40.5">
      <c r="A7050" s="629">
        <v>89398</v>
      </c>
      <c r="B7050" s="630" t="s">
        <v>5228</v>
      </c>
      <c r="C7050" s="631" t="s">
        <v>70</v>
      </c>
      <c r="D7050" s="629">
        <v>11.4</v>
      </c>
    </row>
    <row r="7051" spans="1:4" ht="54">
      <c r="A7051" s="629">
        <v>89399</v>
      </c>
      <c r="B7051" s="630" t="s">
        <v>8668</v>
      </c>
      <c r="C7051" s="631" t="s">
        <v>70</v>
      </c>
      <c r="D7051" s="629">
        <v>21.19</v>
      </c>
    </row>
    <row r="7052" spans="1:4" ht="54">
      <c r="A7052" s="629">
        <v>89400</v>
      </c>
      <c r="B7052" s="630" t="s">
        <v>8669</v>
      </c>
      <c r="C7052" s="631" t="s">
        <v>70</v>
      </c>
      <c r="D7052" s="629">
        <v>13.39</v>
      </c>
    </row>
    <row r="7053" spans="1:4" ht="40.5">
      <c r="A7053" s="629">
        <v>89401</v>
      </c>
      <c r="B7053" s="630" t="s">
        <v>8670</v>
      </c>
      <c r="C7053" s="631" t="s">
        <v>22</v>
      </c>
      <c r="D7053" s="629">
        <v>5.58</v>
      </c>
    </row>
    <row r="7054" spans="1:4" ht="40.5">
      <c r="A7054" s="629">
        <v>89402</v>
      </c>
      <c r="B7054" s="630" t="s">
        <v>8671</v>
      </c>
      <c r="C7054" s="631" t="s">
        <v>22</v>
      </c>
      <c r="D7054" s="629">
        <v>6.9</v>
      </c>
    </row>
    <row r="7055" spans="1:4" ht="40.5">
      <c r="A7055" s="629">
        <v>89403</v>
      </c>
      <c r="B7055" s="630" t="s">
        <v>8672</v>
      </c>
      <c r="C7055" s="631" t="s">
        <v>22</v>
      </c>
      <c r="D7055" s="629">
        <v>11.27</v>
      </c>
    </row>
    <row r="7056" spans="1:4" ht="54">
      <c r="A7056" s="629">
        <v>89404</v>
      </c>
      <c r="B7056" s="630" t="s">
        <v>8673</v>
      </c>
      <c r="C7056" s="631" t="s">
        <v>70</v>
      </c>
      <c r="D7056" s="629">
        <v>3.37</v>
      </c>
    </row>
    <row r="7057" spans="1:4" ht="54">
      <c r="A7057" s="629">
        <v>89405</v>
      </c>
      <c r="B7057" s="630" t="s">
        <v>8674</v>
      </c>
      <c r="C7057" s="631" t="s">
        <v>70</v>
      </c>
      <c r="D7057" s="629">
        <v>3.57</v>
      </c>
    </row>
    <row r="7058" spans="1:4" ht="54">
      <c r="A7058" s="629">
        <v>89406</v>
      </c>
      <c r="B7058" s="630" t="s">
        <v>8675</v>
      </c>
      <c r="C7058" s="631" t="s">
        <v>70</v>
      </c>
      <c r="D7058" s="629">
        <v>4.4400000000000004</v>
      </c>
    </row>
    <row r="7059" spans="1:4" ht="54">
      <c r="A7059" s="629">
        <v>89407</v>
      </c>
      <c r="B7059" s="630" t="s">
        <v>8676</v>
      </c>
      <c r="C7059" s="631" t="s">
        <v>70</v>
      </c>
      <c r="D7059" s="629">
        <v>4.37</v>
      </c>
    </row>
    <row r="7060" spans="1:4" ht="54">
      <c r="A7060" s="629">
        <v>89408</v>
      </c>
      <c r="B7060" s="630" t="s">
        <v>8677</v>
      </c>
      <c r="C7060" s="631" t="s">
        <v>70</v>
      </c>
      <c r="D7060" s="629">
        <v>4.0999999999999996</v>
      </c>
    </row>
    <row r="7061" spans="1:4" ht="54">
      <c r="A7061" s="629">
        <v>89409</v>
      </c>
      <c r="B7061" s="630" t="s">
        <v>8678</v>
      </c>
      <c r="C7061" s="631" t="s">
        <v>70</v>
      </c>
      <c r="D7061" s="629">
        <v>4.53</v>
      </c>
    </row>
    <row r="7062" spans="1:4" ht="54">
      <c r="A7062" s="629">
        <v>89410</v>
      </c>
      <c r="B7062" s="630" t="s">
        <v>8679</v>
      </c>
      <c r="C7062" s="631" t="s">
        <v>70</v>
      </c>
      <c r="D7062" s="629">
        <v>5.62</v>
      </c>
    </row>
    <row r="7063" spans="1:4" ht="54">
      <c r="A7063" s="629">
        <v>89411</v>
      </c>
      <c r="B7063" s="630" t="s">
        <v>8680</v>
      </c>
      <c r="C7063" s="631" t="s">
        <v>70</v>
      </c>
      <c r="D7063" s="629">
        <v>5.2</v>
      </c>
    </row>
    <row r="7064" spans="1:4" ht="54">
      <c r="A7064" s="629">
        <v>89412</v>
      </c>
      <c r="B7064" s="630" t="s">
        <v>8681</v>
      </c>
      <c r="C7064" s="631" t="s">
        <v>70</v>
      </c>
      <c r="D7064" s="629">
        <v>5.7</v>
      </c>
    </row>
    <row r="7065" spans="1:4" ht="54">
      <c r="A7065" s="629">
        <v>89413</v>
      </c>
      <c r="B7065" s="630" t="s">
        <v>8682</v>
      </c>
      <c r="C7065" s="631" t="s">
        <v>70</v>
      </c>
      <c r="D7065" s="629">
        <v>5.77</v>
      </c>
    </row>
    <row r="7066" spans="1:4" ht="54">
      <c r="A7066" s="629">
        <v>89414</v>
      </c>
      <c r="B7066" s="630" t="s">
        <v>8683</v>
      </c>
      <c r="C7066" s="631" t="s">
        <v>70</v>
      </c>
      <c r="D7066" s="629">
        <v>6.98</v>
      </c>
    </row>
    <row r="7067" spans="1:4" ht="54">
      <c r="A7067" s="629">
        <v>89415</v>
      </c>
      <c r="B7067" s="630" t="s">
        <v>8684</v>
      </c>
      <c r="C7067" s="631" t="s">
        <v>70</v>
      </c>
      <c r="D7067" s="629">
        <v>8.52</v>
      </c>
    </row>
    <row r="7068" spans="1:4" ht="54">
      <c r="A7068" s="629">
        <v>89416</v>
      </c>
      <c r="B7068" s="630" t="s">
        <v>8685</v>
      </c>
      <c r="C7068" s="631" t="s">
        <v>70</v>
      </c>
      <c r="D7068" s="629">
        <v>7.02</v>
      </c>
    </row>
    <row r="7069" spans="1:4" ht="40.5">
      <c r="A7069" s="629">
        <v>89417</v>
      </c>
      <c r="B7069" s="630" t="s">
        <v>8686</v>
      </c>
      <c r="C7069" s="631" t="s">
        <v>70</v>
      </c>
      <c r="D7069" s="629">
        <v>2.74</v>
      </c>
    </row>
    <row r="7070" spans="1:4" ht="54">
      <c r="A7070" s="629">
        <v>89418</v>
      </c>
      <c r="B7070" s="630" t="s">
        <v>8687</v>
      </c>
      <c r="C7070" s="631" t="s">
        <v>70</v>
      </c>
      <c r="D7070" s="629">
        <v>8.64</v>
      </c>
    </row>
    <row r="7071" spans="1:4" ht="54">
      <c r="A7071" s="629">
        <v>89419</v>
      </c>
      <c r="B7071" s="630" t="s">
        <v>5229</v>
      </c>
      <c r="C7071" s="631" t="s">
        <v>70</v>
      </c>
      <c r="D7071" s="629">
        <v>3.15</v>
      </c>
    </row>
    <row r="7072" spans="1:4" ht="54">
      <c r="A7072" s="629">
        <v>89420</v>
      </c>
      <c r="B7072" s="630" t="s">
        <v>8688</v>
      </c>
      <c r="C7072" s="631" t="s">
        <v>70</v>
      </c>
      <c r="D7072" s="629">
        <v>6.13</v>
      </c>
    </row>
    <row r="7073" spans="1:4" ht="54">
      <c r="A7073" s="629">
        <v>89421</v>
      </c>
      <c r="B7073" s="630" t="s">
        <v>8689</v>
      </c>
      <c r="C7073" s="631" t="s">
        <v>70</v>
      </c>
      <c r="D7073" s="629">
        <v>8.25</v>
      </c>
    </row>
    <row r="7074" spans="1:4" ht="67.5">
      <c r="A7074" s="629">
        <v>89422</v>
      </c>
      <c r="B7074" s="630" t="s">
        <v>8690</v>
      </c>
      <c r="C7074" s="631" t="s">
        <v>70</v>
      </c>
      <c r="D7074" s="629">
        <v>2.95</v>
      </c>
    </row>
    <row r="7075" spans="1:4" ht="54">
      <c r="A7075" s="629">
        <v>89423</v>
      </c>
      <c r="B7075" s="630" t="s">
        <v>8691</v>
      </c>
      <c r="C7075" s="631" t="s">
        <v>70</v>
      </c>
      <c r="D7075" s="629">
        <v>5.07</v>
      </c>
    </row>
    <row r="7076" spans="1:4" ht="40.5">
      <c r="A7076" s="629">
        <v>89424</v>
      </c>
      <c r="B7076" s="630" t="s">
        <v>8692</v>
      </c>
      <c r="C7076" s="631" t="s">
        <v>70</v>
      </c>
      <c r="D7076" s="629">
        <v>3.19</v>
      </c>
    </row>
    <row r="7077" spans="1:4" ht="54">
      <c r="A7077" s="629">
        <v>89425</v>
      </c>
      <c r="B7077" s="630" t="s">
        <v>8693</v>
      </c>
      <c r="C7077" s="631" t="s">
        <v>70</v>
      </c>
      <c r="D7077" s="629">
        <v>11.66</v>
      </c>
    </row>
    <row r="7078" spans="1:4" ht="54">
      <c r="A7078" s="629">
        <v>89426</v>
      </c>
      <c r="B7078" s="630" t="s">
        <v>5230</v>
      </c>
      <c r="C7078" s="631" t="s">
        <v>70</v>
      </c>
      <c r="D7078" s="629">
        <v>4.8899999999999997</v>
      </c>
    </row>
    <row r="7079" spans="1:4" ht="54">
      <c r="A7079" s="629">
        <v>89427</v>
      </c>
      <c r="B7079" s="630" t="s">
        <v>8694</v>
      </c>
      <c r="C7079" s="631" t="s">
        <v>70</v>
      </c>
      <c r="D7079" s="629">
        <v>7.83</v>
      </c>
    </row>
    <row r="7080" spans="1:4" ht="54">
      <c r="A7080" s="629">
        <v>89428</v>
      </c>
      <c r="B7080" s="630" t="s">
        <v>8695</v>
      </c>
      <c r="C7080" s="631" t="s">
        <v>70</v>
      </c>
      <c r="D7080" s="629">
        <v>9.73</v>
      </c>
    </row>
    <row r="7081" spans="1:4" ht="67.5">
      <c r="A7081" s="629">
        <v>89429</v>
      </c>
      <c r="B7081" s="630" t="s">
        <v>8696</v>
      </c>
      <c r="C7081" s="631" t="s">
        <v>70</v>
      </c>
      <c r="D7081" s="629">
        <v>3.43</v>
      </c>
    </row>
    <row r="7082" spans="1:4" ht="54">
      <c r="A7082" s="629">
        <v>89430</v>
      </c>
      <c r="B7082" s="630" t="s">
        <v>8697</v>
      </c>
      <c r="C7082" s="631" t="s">
        <v>70</v>
      </c>
      <c r="D7082" s="629">
        <v>6.68</v>
      </c>
    </row>
    <row r="7083" spans="1:4" ht="40.5">
      <c r="A7083" s="629">
        <v>89431</v>
      </c>
      <c r="B7083" s="630" t="s">
        <v>8698</v>
      </c>
      <c r="C7083" s="631" t="s">
        <v>70</v>
      </c>
      <c r="D7083" s="629">
        <v>4.4400000000000004</v>
      </c>
    </row>
    <row r="7084" spans="1:4" ht="54">
      <c r="A7084" s="629">
        <v>89432</v>
      </c>
      <c r="B7084" s="630" t="s">
        <v>8699</v>
      </c>
      <c r="C7084" s="631" t="s">
        <v>70</v>
      </c>
      <c r="D7084" s="629">
        <v>18.57</v>
      </c>
    </row>
    <row r="7085" spans="1:4" ht="54">
      <c r="A7085" s="629">
        <v>89433</v>
      </c>
      <c r="B7085" s="630" t="s">
        <v>5231</v>
      </c>
      <c r="C7085" s="631" t="s">
        <v>70</v>
      </c>
      <c r="D7085" s="629">
        <v>6</v>
      </c>
    </row>
    <row r="7086" spans="1:4" ht="54">
      <c r="A7086" s="629">
        <v>89434</v>
      </c>
      <c r="B7086" s="630" t="s">
        <v>8700</v>
      </c>
      <c r="C7086" s="631" t="s">
        <v>70</v>
      </c>
      <c r="D7086" s="629">
        <v>6.67</v>
      </c>
    </row>
    <row r="7087" spans="1:4" ht="54">
      <c r="A7087" s="629">
        <v>89435</v>
      </c>
      <c r="B7087" s="630" t="s">
        <v>8701</v>
      </c>
      <c r="C7087" s="631" t="s">
        <v>70</v>
      </c>
      <c r="D7087" s="629">
        <v>15.23</v>
      </c>
    </row>
    <row r="7088" spans="1:4" ht="67.5">
      <c r="A7088" s="629">
        <v>89436</v>
      </c>
      <c r="B7088" s="630" t="s">
        <v>8702</v>
      </c>
      <c r="C7088" s="631" t="s">
        <v>70</v>
      </c>
      <c r="D7088" s="629">
        <v>4.83</v>
      </c>
    </row>
    <row r="7089" spans="1:4" ht="54">
      <c r="A7089" s="629">
        <v>89437</v>
      </c>
      <c r="B7089" s="630" t="s">
        <v>8703</v>
      </c>
      <c r="C7089" s="631" t="s">
        <v>70</v>
      </c>
      <c r="D7089" s="629">
        <v>13.76</v>
      </c>
    </row>
    <row r="7090" spans="1:4" ht="40.5">
      <c r="A7090" s="629">
        <v>89438</v>
      </c>
      <c r="B7090" s="630" t="s">
        <v>5232</v>
      </c>
      <c r="C7090" s="631" t="s">
        <v>70</v>
      </c>
      <c r="D7090" s="629">
        <v>4.78</v>
      </c>
    </row>
    <row r="7091" spans="1:4" ht="67.5">
      <c r="A7091" s="629">
        <v>89439</v>
      </c>
      <c r="B7091" s="630" t="s">
        <v>8704</v>
      </c>
      <c r="C7091" s="631" t="s">
        <v>70</v>
      </c>
      <c r="D7091" s="629">
        <v>5.82</v>
      </c>
    </row>
    <row r="7092" spans="1:4" ht="40.5">
      <c r="A7092" s="629">
        <v>89440</v>
      </c>
      <c r="B7092" s="630" t="s">
        <v>5233</v>
      </c>
      <c r="C7092" s="631" t="s">
        <v>70</v>
      </c>
      <c r="D7092" s="629">
        <v>5.81</v>
      </c>
    </row>
    <row r="7093" spans="1:4" ht="54">
      <c r="A7093" s="629">
        <v>89441</v>
      </c>
      <c r="B7093" s="630" t="s">
        <v>8705</v>
      </c>
      <c r="C7093" s="631" t="s">
        <v>70</v>
      </c>
      <c r="D7093" s="629">
        <v>11.93</v>
      </c>
    </row>
    <row r="7094" spans="1:4" ht="54">
      <c r="A7094" s="629">
        <v>89442</v>
      </c>
      <c r="B7094" s="630" t="s">
        <v>8706</v>
      </c>
      <c r="C7094" s="631" t="s">
        <v>70</v>
      </c>
      <c r="D7094" s="629">
        <v>7.1</v>
      </c>
    </row>
    <row r="7095" spans="1:4" ht="40.5">
      <c r="A7095" s="629">
        <v>89443</v>
      </c>
      <c r="B7095" s="630" t="s">
        <v>5234</v>
      </c>
      <c r="C7095" s="631" t="s">
        <v>70</v>
      </c>
      <c r="D7095" s="629">
        <v>8.2799999999999994</v>
      </c>
    </row>
    <row r="7096" spans="1:4" ht="54">
      <c r="A7096" s="629">
        <v>89444</v>
      </c>
      <c r="B7096" s="630" t="s">
        <v>8707</v>
      </c>
      <c r="C7096" s="631" t="s">
        <v>70</v>
      </c>
      <c r="D7096" s="629">
        <v>18.07</v>
      </c>
    </row>
    <row r="7097" spans="1:4" ht="54">
      <c r="A7097" s="629">
        <v>89445</v>
      </c>
      <c r="B7097" s="630" t="s">
        <v>8708</v>
      </c>
      <c r="C7097" s="631" t="s">
        <v>70</v>
      </c>
      <c r="D7097" s="629">
        <v>10.27</v>
      </c>
    </row>
    <row r="7098" spans="1:4" ht="40.5">
      <c r="A7098" s="629">
        <v>89446</v>
      </c>
      <c r="B7098" s="630" t="s">
        <v>8709</v>
      </c>
      <c r="C7098" s="631" t="s">
        <v>22</v>
      </c>
      <c r="D7098" s="629">
        <v>3.73</v>
      </c>
    </row>
    <row r="7099" spans="1:4" ht="40.5">
      <c r="A7099" s="629">
        <v>89447</v>
      </c>
      <c r="B7099" s="630" t="s">
        <v>8710</v>
      </c>
      <c r="C7099" s="631" t="s">
        <v>22</v>
      </c>
      <c r="D7099" s="629">
        <v>7.54</v>
      </c>
    </row>
    <row r="7100" spans="1:4" ht="40.5">
      <c r="A7100" s="629">
        <v>89448</v>
      </c>
      <c r="B7100" s="630" t="s">
        <v>8711</v>
      </c>
      <c r="C7100" s="631" t="s">
        <v>22</v>
      </c>
      <c r="D7100" s="629">
        <v>10.86</v>
      </c>
    </row>
    <row r="7101" spans="1:4" ht="40.5">
      <c r="A7101" s="629">
        <v>89449</v>
      </c>
      <c r="B7101" s="630" t="s">
        <v>8712</v>
      </c>
      <c r="C7101" s="631" t="s">
        <v>22</v>
      </c>
      <c r="D7101" s="629">
        <v>13.43</v>
      </c>
    </row>
    <row r="7102" spans="1:4" ht="40.5">
      <c r="A7102" s="629">
        <v>89450</v>
      </c>
      <c r="B7102" s="630" t="s">
        <v>8713</v>
      </c>
      <c r="C7102" s="631" t="s">
        <v>22</v>
      </c>
      <c r="D7102" s="629">
        <v>20.6</v>
      </c>
    </row>
    <row r="7103" spans="1:4" ht="40.5">
      <c r="A7103" s="629">
        <v>89451</v>
      </c>
      <c r="B7103" s="630" t="s">
        <v>8714</v>
      </c>
      <c r="C7103" s="631" t="s">
        <v>22</v>
      </c>
      <c r="D7103" s="629">
        <v>28.72</v>
      </c>
    </row>
    <row r="7104" spans="1:4" ht="40.5">
      <c r="A7104" s="629">
        <v>89452</v>
      </c>
      <c r="B7104" s="630" t="s">
        <v>8715</v>
      </c>
      <c r="C7104" s="631" t="s">
        <v>22</v>
      </c>
      <c r="D7104" s="629">
        <v>36.01</v>
      </c>
    </row>
    <row r="7105" spans="1:4" ht="67.5">
      <c r="A7105" s="629">
        <v>89453</v>
      </c>
      <c r="B7105" s="630" t="s">
        <v>8716</v>
      </c>
      <c r="C7105" s="631" t="s">
        <v>125</v>
      </c>
      <c r="D7105" s="629">
        <v>54.02</v>
      </c>
    </row>
    <row r="7106" spans="1:4" ht="67.5">
      <c r="A7106" s="629">
        <v>89454</v>
      </c>
      <c r="B7106" s="630" t="s">
        <v>8717</v>
      </c>
      <c r="C7106" s="631" t="s">
        <v>125</v>
      </c>
      <c r="D7106" s="629">
        <v>51.34</v>
      </c>
    </row>
    <row r="7107" spans="1:4" ht="67.5">
      <c r="A7107" s="629">
        <v>89455</v>
      </c>
      <c r="B7107" s="630" t="s">
        <v>8718</v>
      </c>
      <c r="C7107" s="631" t="s">
        <v>125</v>
      </c>
      <c r="D7107" s="629">
        <v>66.66</v>
      </c>
    </row>
    <row r="7108" spans="1:4" ht="67.5">
      <c r="A7108" s="629">
        <v>89456</v>
      </c>
      <c r="B7108" s="630" t="s">
        <v>8719</v>
      </c>
      <c r="C7108" s="631" t="s">
        <v>125</v>
      </c>
      <c r="D7108" s="629">
        <v>63.47</v>
      </c>
    </row>
    <row r="7109" spans="1:4" ht="67.5">
      <c r="A7109" s="629">
        <v>89457</v>
      </c>
      <c r="B7109" s="630" t="s">
        <v>8720</v>
      </c>
      <c r="C7109" s="631" t="s">
        <v>125</v>
      </c>
      <c r="D7109" s="629">
        <v>57.4</v>
      </c>
    </row>
    <row r="7110" spans="1:4" ht="67.5">
      <c r="A7110" s="629">
        <v>89458</v>
      </c>
      <c r="B7110" s="630" t="s">
        <v>8721</v>
      </c>
      <c r="C7110" s="631" t="s">
        <v>125</v>
      </c>
      <c r="D7110" s="629">
        <v>53.22</v>
      </c>
    </row>
    <row r="7111" spans="1:4" ht="67.5">
      <c r="A7111" s="629">
        <v>89459</v>
      </c>
      <c r="B7111" s="630" t="s">
        <v>8722</v>
      </c>
      <c r="C7111" s="631" t="s">
        <v>125</v>
      </c>
      <c r="D7111" s="629">
        <v>71.37</v>
      </c>
    </row>
    <row r="7112" spans="1:4" ht="67.5">
      <c r="A7112" s="629">
        <v>89460</v>
      </c>
      <c r="B7112" s="630" t="s">
        <v>8723</v>
      </c>
      <c r="C7112" s="631" t="s">
        <v>125</v>
      </c>
      <c r="D7112" s="629">
        <v>66.3</v>
      </c>
    </row>
    <row r="7113" spans="1:4" ht="67.5">
      <c r="A7113" s="629">
        <v>89462</v>
      </c>
      <c r="B7113" s="630" t="s">
        <v>8724</v>
      </c>
      <c r="C7113" s="631" t="s">
        <v>125</v>
      </c>
      <c r="D7113" s="629">
        <v>62.21</v>
      </c>
    </row>
    <row r="7114" spans="1:4" ht="67.5">
      <c r="A7114" s="629">
        <v>89463</v>
      </c>
      <c r="B7114" s="630" t="s">
        <v>8725</v>
      </c>
      <c r="C7114" s="631" t="s">
        <v>125</v>
      </c>
      <c r="D7114" s="629">
        <v>59.77</v>
      </c>
    </row>
    <row r="7115" spans="1:4" ht="67.5">
      <c r="A7115" s="629">
        <v>89464</v>
      </c>
      <c r="B7115" s="630" t="s">
        <v>8726</v>
      </c>
      <c r="C7115" s="631" t="s">
        <v>125</v>
      </c>
      <c r="D7115" s="629">
        <v>82.93</v>
      </c>
    </row>
    <row r="7116" spans="1:4" ht="67.5">
      <c r="A7116" s="629">
        <v>89465</v>
      </c>
      <c r="B7116" s="630" t="s">
        <v>8727</v>
      </c>
      <c r="C7116" s="631" t="s">
        <v>125</v>
      </c>
      <c r="D7116" s="629">
        <v>80.069999999999993</v>
      </c>
    </row>
    <row r="7117" spans="1:4" ht="67.5">
      <c r="A7117" s="629">
        <v>89466</v>
      </c>
      <c r="B7117" s="630" t="s">
        <v>8728</v>
      </c>
      <c r="C7117" s="631" t="s">
        <v>125</v>
      </c>
      <c r="D7117" s="629">
        <v>65.72</v>
      </c>
    </row>
    <row r="7118" spans="1:4" ht="67.5">
      <c r="A7118" s="629">
        <v>89467</v>
      </c>
      <c r="B7118" s="630" t="s">
        <v>8729</v>
      </c>
      <c r="C7118" s="631" t="s">
        <v>125</v>
      </c>
      <c r="D7118" s="629">
        <v>61.63</v>
      </c>
    </row>
    <row r="7119" spans="1:4" ht="67.5">
      <c r="A7119" s="629">
        <v>89468</v>
      </c>
      <c r="B7119" s="630" t="s">
        <v>8730</v>
      </c>
      <c r="C7119" s="631" t="s">
        <v>125</v>
      </c>
      <c r="D7119" s="629">
        <v>87.28</v>
      </c>
    </row>
    <row r="7120" spans="1:4" ht="67.5">
      <c r="A7120" s="629">
        <v>89469</v>
      </c>
      <c r="B7120" s="630" t="s">
        <v>8731</v>
      </c>
      <c r="C7120" s="631" t="s">
        <v>125</v>
      </c>
      <c r="D7120" s="629">
        <v>82.38</v>
      </c>
    </row>
    <row r="7121" spans="1:4" ht="81">
      <c r="A7121" s="629">
        <v>89470</v>
      </c>
      <c r="B7121" s="630" t="s">
        <v>8732</v>
      </c>
      <c r="C7121" s="631" t="s">
        <v>125</v>
      </c>
      <c r="D7121" s="629">
        <v>64.31</v>
      </c>
    </row>
    <row r="7122" spans="1:4" ht="81">
      <c r="A7122" s="629">
        <v>89471</v>
      </c>
      <c r="B7122" s="630" t="s">
        <v>8733</v>
      </c>
      <c r="C7122" s="631" t="s">
        <v>125</v>
      </c>
      <c r="D7122" s="629">
        <v>61.63</v>
      </c>
    </row>
    <row r="7123" spans="1:4" ht="81">
      <c r="A7123" s="629">
        <v>89472</v>
      </c>
      <c r="B7123" s="630" t="s">
        <v>8734</v>
      </c>
      <c r="C7123" s="631" t="s">
        <v>125</v>
      </c>
      <c r="D7123" s="629">
        <v>76.73</v>
      </c>
    </row>
    <row r="7124" spans="1:4" ht="81">
      <c r="A7124" s="629">
        <v>89473</v>
      </c>
      <c r="B7124" s="630" t="s">
        <v>8735</v>
      </c>
      <c r="C7124" s="631" t="s">
        <v>125</v>
      </c>
      <c r="D7124" s="629">
        <v>73.709999999999994</v>
      </c>
    </row>
    <row r="7125" spans="1:4" ht="81">
      <c r="A7125" s="629">
        <v>89474</v>
      </c>
      <c r="B7125" s="630" t="s">
        <v>8736</v>
      </c>
      <c r="C7125" s="631" t="s">
        <v>125</v>
      </c>
      <c r="D7125" s="629">
        <v>70.540000000000006</v>
      </c>
    </row>
    <row r="7126" spans="1:4" ht="81">
      <c r="A7126" s="629">
        <v>89475</v>
      </c>
      <c r="B7126" s="630" t="s">
        <v>8737</v>
      </c>
      <c r="C7126" s="631" t="s">
        <v>125</v>
      </c>
      <c r="D7126" s="629">
        <v>65.09</v>
      </c>
    </row>
    <row r="7127" spans="1:4" ht="81">
      <c r="A7127" s="629">
        <v>89476</v>
      </c>
      <c r="B7127" s="630" t="s">
        <v>8738</v>
      </c>
      <c r="C7127" s="631" t="s">
        <v>125</v>
      </c>
      <c r="D7127" s="629">
        <v>84.48</v>
      </c>
    </row>
    <row r="7128" spans="1:4" ht="81">
      <c r="A7128" s="629">
        <v>89477</v>
      </c>
      <c r="B7128" s="630" t="s">
        <v>8739</v>
      </c>
      <c r="C7128" s="631" t="s">
        <v>125</v>
      </c>
      <c r="D7128" s="629">
        <v>78.28</v>
      </c>
    </row>
    <row r="7129" spans="1:4" ht="81">
      <c r="A7129" s="629">
        <v>89478</v>
      </c>
      <c r="B7129" s="630" t="s">
        <v>8740</v>
      </c>
      <c r="C7129" s="631" t="s">
        <v>125</v>
      </c>
      <c r="D7129" s="629">
        <v>72.7</v>
      </c>
    </row>
    <row r="7130" spans="1:4" ht="81">
      <c r="A7130" s="629">
        <v>89479</v>
      </c>
      <c r="B7130" s="630" t="s">
        <v>8741</v>
      </c>
      <c r="C7130" s="631" t="s">
        <v>125</v>
      </c>
      <c r="D7130" s="629">
        <v>70.260000000000005</v>
      </c>
    </row>
    <row r="7131" spans="1:4" ht="81">
      <c r="A7131" s="629">
        <v>89480</v>
      </c>
      <c r="B7131" s="630" t="s">
        <v>8742</v>
      </c>
      <c r="C7131" s="631" t="s">
        <v>125</v>
      </c>
      <c r="D7131" s="629">
        <v>93.2</v>
      </c>
    </row>
    <row r="7132" spans="1:4" ht="40.5">
      <c r="A7132" s="629">
        <v>89481</v>
      </c>
      <c r="B7132" s="630" t="s">
        <v>5235</v>
      </c>
      <c r="C7132" s="631" t="s">
        <v>70</v>
      </c>
      <c r="D7132" s="629">
        <v>3.11</v>
      </c>
    </row>
    <row r="7133" spans="1:4" ht="54">
      <c r="A7133" s="629">
        <v>89482</v>
      </c>
      <c r="B7133" s="630" t="s">
        <v>8743</v>
      </c>
      <c r="C7133" s="631" t="s">
        <v>70</v>
      </c>
      <c r="D7133" s="629">
        <v>17.04</v>
      </c>
    </row>
    <row r="7134" spans="1:4" ht="81">
      <c r="A7134" s="629">
        <v>89483</v>
      </c>
      <c r="B7134" s="630" t="s">
        <v>8744</v>
      </c>
      <c r="C7134" s="631" t="s">
        <v>125</v>
      </c>
      <c r="D7134" s="629">
        <v>90.51</v>
      </c>
    </row>
    <row r="7135" spans="1:4" ht="81">
      <c r="A7135" s="629">
        <v>89484</v>
      </c>
      <c r="B7135" s="630" t="s">
        <v>8745</v>
      </c>
      <c r="C7135" s="631" t="s">
        <v>125</v>
      </c>
      <c r="D7135" s="629">
        <v>79.08</v>
      </c>
    </row>
    <row r="7136" spans="1:4" ht="40.5">
      <c r="A7136" s="629">
        <v>89485</v>
      </c>
      <c r="B7136" s="630" t="s">
        <v>5236</v>
      </c>
      <c r="C7136" s="631" t="s">
        <v>70</v>
      </c>
      <c r="D7136" s="629">
        <v>3.54</v>
      </c>
    </row>
    <row r="7137" spans="1:4" ht="81">
      <c r="A7137" s="629">
        <v>89486</v>
      </c>
      <c r="B7137" s="630" t="s">
        <v>8746</v>
      </c>
      <c r="C7137" s="631" t="s">
        <v>125</v>
      </c>
      <c r="D7137" s="629">
        <v>73.86</v>
      </c>
    </row>
    <row r="7138" spans="1:4" ht="81">
      <c r="A7138" s="629">
        <v>89487</v>
      </c>
      <c r="B7138" s="630" t="s">
        <v>8747</v>
      </c>
      <c r="C7138" s="631" t="s">
        <v>125</v>
      </c>
      <c r="D7138" s="629">
        <v>100.58</v>
      </c>
    </row>
    <row r="7139" spans="1:4" ht="81">
      <c r="A7139" s="629">
        <v>89488</v>
      </c>
      <c r="B7139" s="630" t="s">
        <v>8748</v>
      </c>
      <c r="C7139" s="631" t="s">
        <v>125</v>
      </c>
      <c r="D7139" s="629">
        <v>94.57</v>
      </c>
    </row>
    <row r="7140" spans="1:4" ht="40.5">
      <c r="A7140" s="629">
        <v>89489</v>
      </c>
      <c r="B7140" s="630" t="s">
        <v>5237</v>
      </c>
      <c r="C7140" s="631" t="s">
        <v>70</v>
      </c>
      <c r="D7140" s="629">
        <v>4.63</v>
      </c>
    </row>
    <row r="7141" spans="1:4" ht="40.5">
      <c r="A7141" s="629">
        <v>89490</v>
      </c>
      <c r="B7141" s="630" t="s">
        <v>5238</v>
      </c>
      <c r="C7141" s="631" t="s">
        <v>70</v>
      </c>
      <c r="D7141" s="629">
        <v>4.21</v>
      </c>
    </row>
    <row r="7142" spans="1:4" ht="54">
      <c r="A7142" s="629">
        <v>89491</v>
      </c>
      <c r="B7142" s="630" t="s">
        <v>8749</v>
      </c>
      <c r="C7142" s="631" t="s">
        <v>70</v>
      </c>
      <c r="D7142" s="629">
        <v>41.46</v>
      </c>
    </row>
    <row r="7143" spans="1:4" ht="40.5">
      <c r="A7143" s="629">
        <v>89492</v>
      </c>
      <c r="B7143" s="630" t="s">
        <v>5239</v>
      </c>
      <c r="C7143" s="631" t="s">
        <v>70</v>
      </c>
      <c r="D7143" s="629">
        <v>4.6399999999999997</v>
      </c>
    </row>
    <row r="7144" spans="1:4" ht="40.5">
      <c r="A7144" s="629">
        <v>89493</v>
      </c>
      <c r="B7144" s="630" t="s">
        <v>5240</v>
      </c>
      <c r="C7144" s="631" t="s">
        <v>70</v>
      </c>
      <c r="D7144" s="629">
        <v>5.85</v>
      </c>
    </row>
    <row r="7145" spans="1:4" ht="40.5">
      <c r="A7145" s="629">
        <v>89494</v>
      </c>
      <c r="B7145" s="630" t="s">
        <v>5241</v>
      </c>
      <c r="C7145" s="631" t="s">
        <v>70</v>
      </c>
      <c r="D7145" s="629">
        <v>7.39</v>
      </c>
    </row>
    <row r="7146" spans="1:4" ht="54">
      <c r="A7146" s="629">
        <v>89495</v>
      </c>
      <c r="B7146" s="630" t="s">
        <v>8750</v>
      </c>
      <c r="C7146" s="631" t="s">
        <v>70</v>
      </c>
      <c r="D7146" s="629">
        <v>6.68</v>
      </c>
    </row>
    <row r="7147" spans="1:4" ht="40.5">
      <c r="A7147" s="629">
        <v>89496</v>
      </c>
      <c r="B7147" s="630" t="s">
        <v>5242</v>
      </c>
      <c r="C7147" s="631" t="s">
        <v>70</v>
      </c>
      <c r="D7147" s="629">
        <v>5.89</v>
      </c>
    </row>
    <row r="7148" spans="1:4" ht="40.5">
      <c r="A7148" s="629">
        <v>89497</v>
      </c>
      <c r="B7148" s="630" t="s">
        <v>5243</v>
      </c>
      <c r="C7148" s="631" t="s">
        <v>70</v>
      </c>
      <c r="D7148" s="629">
        <v>7.51</v>
      </c>
    </row>
    <row r="7149" spans="1:4" ht="40.5">
      <c r="A7149" s="629">
        <v>89498</v>
      </c>
      <c r="B7149" s="630" t="s">
        <v>5244</v>
      </c>
      <c r="C7149" s="631" t="s">
        <v>70</v>
      </c>
      <c r="D7149" s="629">
        <v>7.84</v>
      </c>
    </row>
    <row r="7150" spans="1:4" ht="40.5">
      <c r="A7150" s="629">
        <v>89499</v>
      </c>
      <c r="B7150" s="630" t="s">
        <v>5245</v>
      </c>
      <c r="C7150" s="631" t="s">
        <v>70</v>
      </c>
      <c r="D7150" s="629">
        <v>11.59</v>
      </c>
    </row>
    <row r="7151" spans="1:4" ht="40.5">
      <c r="A7151" s="629">
        <v>89500</v>
      </c>
      <c r="B7151" s="630" t="s">
        <v>5246</v>
      </c>
      <c r="C7151" s="631" t="s">
        <v>70</v>
      </c>
      <c r="D7151" s="629">
        <v>7.39</v>
      </c>
    </row>
    <row r="7152" spans="1:4" ht="40.5">
      <c r="A7152" s="629">
        <v>89501</v>
      </c>
      <c r="B7152" s="630" t="s">
        <v>5247</v>
      </c>
      <c r="C7152" s="631" t="s">
        <v>70</v>
      </c>
      <c r="D7152" s="629">
        <v>9.09</v>
      </c>
    </row>
    <row r="7153" spans="1:4" ht="40.5">
      <c r="A7153" s="629">
        <v>89502</v>
      </c>
      <c r="B7153" s="630" t="s">
        <v>5248</v>
      </c>
      <c r="C7153" s="631" t="s">
        <v>70</v>
      </c>
      <c r="D7153" s="629">
        <v>9.98</v>
      </c>
    </row>
    <row r="7154" spans="1:4" ht="40.5">
      <c r="A7154" s="629">
        <v>89503</v>
      </c>
      <c r="B7154" s="630" t="s">
        <v>5249</v>
      </c>
      <c r="C7154" s="631" t="s">
        <v>70</v>
      </c>
      <c r="D7154" s="629">
        <v>13.57</v>
      </c>
    </row>
    <row r="7155" spans="1:4" ht="40.5">
      <c r="A7155" s="629">
        <v>89504</v>
      </c>
      <c r="B7155" s="630" t="s">
        <v>5250</v>
      </c>
      <c r="C7155" s="631" t="s">
        <v>70</v>
      </c>
      <c r="D7155" s="629">
        <v>12.26</v>
      </c>
    </row>
    <row r="7156" spans="1:4" ht="40.5">
      <c r="A7156" s="629">
        <v>89505</v>
      </c>
      <c r="B7156" s="630" t="s">
        <v>5251</v>
      </c>
      <c r="C7156" s="631" t="s">
        <v>70</v>
      </c>
      <c r="D7156" s="629">
        <v>24.38</v>
      </c>
    </row>
    <row r="7157" spans="1:4" ht="40.5">
      <c r="A7157" s="629">
        <v>89506</v>
      </c>
      <c r="B7157" s="630" t="s">
        <v>5252</v>
      </c>
      <c r="C7157" s="631" t="s">
        <v>70</v>
      </c>
      <c r="D7157" s="629">
        <v>23.74</v>
      </c>
    </row>
    <row r="7158" spans="1:4" ht="40.5">
      <c r="A7158" s="629">
        <v>89507</v>
      </c>
      <c r="B7158" s="630" t="s">
        <v>5253</v>
      </c>
      <c r="C7158" s="631" t="s">
        <v>70</v>
      </c>
      <c r="D7158" s="629">
        <v>25.83</v>
      </c>
    </row>
    <row r="7159" spans="1:4" ht="40.5">
      <c r="A7159" s="629">
        <v>89508</v>
      </c>
      <c r="B7159" s="630" t="s">
        <v>8751</v>
      </c>
      <c r="C7159" s="631" t="s">
        <v>22</v>
      </c>
      <c r="D7159" s="629">
        <v>10.92</v>
      </c>
    </row>
    <row r="7160" spans="1:4" ht="40.5">
      <c r="A7160" s="629">
        <v>89509</v>
      </c>
      <c r="B7160" s="630" t="s">
        <v>8752</v>
      </c>
      <c r="C7160" s="631" t="s">
        <v>22</v>
      </c>
      <c r="D7160" s="629">
        <v>15.04</v>
      </c>
    </row>
    <row r="7161" spans="1:4" ht="40.5">
      <c r="A7161" s="629">
        <v>89510</v>
      </c>
      <c r="B7161" s="630" t="s">
        <v>5254</v>
      </c>
      <c r="C7161" s="631" t="s">
        <v>70</v>
      </c>
      <c r="D7161" s="629">
        <v>18.43</v>
      </c>
    </row>
    <row r="7162" spans="1:4" ht="40.5">
      <c r="A7162" s="629">
        <v>89511</v>
      </c>
      <c r="B7162" s="630" t="s">
        <v>8753</v>
      </c>
      <c r="C7162" s="631" t="s">
        <v>22</v>
      </c>
      <c r="D7162" s="629">
        <v>22.52</v>
      </c>
    </row>
    <row r="7163" spans="1:4" ht="40.5">
      <c r="A7163" s="629">
        <v>89512</v>
      </c>
      <c r="B7163" s="630" t="s">
        <v>8754</v>
      </c>
      <c r="C7163" s="631" t="s">
        <v>22</v>
      </c>
      <c r="D7163" s="629">
        <v>34.33</v>
      </c>
    </row>
    <row r="7164" spans="1:4" ht="40.5">
      <c r="A7164" s="629">
        <v>89513</v>
      </c>
      <c r="B7164" s="630" t="s">
        <v>5255</v>
      </c>
      <c r="C7164" s="631" t="s">
        <v>70</v>
      </c>
      <c r="D7164" s="629">
        <v>65.849999999999994</v>
      </c>
    </row>
    <row r="7165" spans="1:4" ht="54">
      <c r="A7165" s="629">
        <v>89514</v>
      </c>
      <c r="B7165" s="630" t="s">
        <v>5256</v>
      </c>
      <c r="C7165" s="631" t="s">
        <v>70</v>
      </c>
      <c r="D7165" s="629">
        <v>5.61</v>
      </c>
    </row>
    <row r="7166" spans="1:4" ht="40.5">
      <c r="A7166" s="629">
        <v>89515</v>
      </c>
      <c r="B7166" s="630" t="s">
        <v>5257</v>
      </c>
      <c r="C7166" s="631" t="s">
        <v>70</v>
      </c>
      <c r="D7166" s="629">
        <v>50.95</v>
      </c>
    </row>
    <row r="7167" spans="1:4" ht="54">
      <c r="A7167" s="629">
        <v>89516</v>
      </c>
      <c r="B7167" s="630" t="s">
        <v>5258</v>
      </c>
      <c r="C7167" s="631" t="s">
        <v>70</v>
      </c>
      <c r="D7167" s="629">
        <v>5.34</v>
      </c>
    </row>
    <row r="7168" spans="1:4" ht="40.5">
      <c r="A7168" s="629">
        <v>89517</v>
      </c>
      <c r="B7168" s="630" t="s">
        <v>5259</v>
      </c>
      <c r="C7168" s="631" t="s">
        <v>70</v>
      </c>
      <c r="D7168" s="629">
        <v>42.46</v>
      </c>
    </row>
    <row r="7169" spans="1:4" ht="54">
      <c r="A7169" s="629">
        <v>89518</v>
      </c>
      <c r="B7169" s="630" t="s">
        <v>5260</v>
      </c>
      <c r="C7169" s="631" t="s">
        <v>70</v>
      </c>
      <c r="D7169" s="629">
        <v>8.0399999999999991</v>
      </c>
    </row>
    <row r="7170" spans="1:4" ht="40.5">
      <c r="A7170" s="629">
        <v>89519</v>
      </c>
      <c r="B7170" s="630" t="s">
        <v>5261</v>
      </c>
      <c r="C7170" s="631" t="s">
        <v>70</v>
      </c>
      <c r="D7170" s="629">
        <v>33.32</v>
      </c>
    </row>
    <row r="7171" spans="1:4" ht="54">
      <c r="A7171" s="629">
        <v>89520</v>
      </c>
      <c r="B7171" s="630" t="s">
        <v>5262</v>
      </c>
      <c r="C7171" s="631" t="s">
        <v>70</v>
      </c>
      <c r="D7171" s="629">
        <v>7.45</v>
      </c>
    </row>
    <row r="7172" spans="1:4" ht="40.5">
      <c r="A7172" s="629">
        <v>89521</v>
      </c>
      <c r="B7172" s="630" t="s">
        <v>5263</v>
      </c>
      <c r="C7172" s="631" t="s">
        <v>70</v>
      </c>
      <c r="D7172" s="629">
        <v>74.36</v>
      </c>
    </row>
    <row r="7173" spans="1:4" ht="54">
      <c r="A7173" s="629">
        <v>89522</v>
      </c>
      <c r="B7173" s="630" t="s">
        <v>5264</v>
      </c>
      <c r="C7173" s="631" t="s">
        <v>70</v>
      </c>
      <c r="D7173" s="629">
        <v>16.53</v>
      </c>
    </row>
    <row r="7174" spans="1:4" ht="40.5">
      <c r="A7174" s="629">
        <v>89523</v>
      </c>
      <c r="B7174" s="630" t="s">
        <v>5265</v>
      </c>
      <c r="C7174" s="631" t="s">
        <v>70</v>
      </c>
      <c r="D7174" s="629">
        <v>57.78</v>
      </c>
    </row>
    <row r="7175" spans="1:4" ht="54">
      <c r="A7175" s="629">
        <v>89524</v>
      </c>
      <c r="B7175" s="630" t="s">
        <v>5266</v>
      </c>
      <c r="C7175" s="631" t="s">
        <v>70</v>
      </c>
      <c r="D7175" s="629">
        <v>16.149999999999999</v>
      </c>
    </row>
    <row r="7176" spans="1:4" ht="40.5">
      <c r="A7176" s="629">
        <v>89525</v>
      </c>
      <c r="B7176" s="630" t="s">
        <v>5267</v>
      </c>
      <c r="C7176" s="631" t="s">
        <v>70</v>
      </c>
      <c r="D7176" s="629">
        <v>50.45</v>
      </c>
    </row>
    <row r="7177" spans="1:4" ht="54">
      <c r="A7177" s="629">
        <v>89526</v>
      </c>
      <c r="B7177" s="630" t="s">
        <v>8755</v>
      </c>
      <c r="C7177" s="631" t="s">
        <v>70</v>
      </c>
      <c r="D7177" s="629">
        <v>21.09</v>
      </c>
    </row>
    <row r="7178" spans="1:4" ht="40.5">
      <c r="A7178" s="629">
        <v>89527</v>
      </c>
      <c r="B7178" s="630" t="s">
        <v>5268</v>
      </c>
      <c r="C7178" s="631" t="s">
        <v>70</v>
      </c>
      <c r="D7178" s="629">
        <v>39.33</v>
      </c>
    </row>
    <row r="7179" spans="1:4" ht="40.5">
      <c r="A7179" s="629">
        <v>89528</v>
      </c>
      <c r="B7179" s="630" t="s">
        <v>8756</v>
      </c>
      <c r="C7179" s="631" t="s">
        <v>70</v>
      </c>
      <c r="D7179" s="629">
        <v>2.52</v>
      </c>
    </row>
    <row r="7180" spans="1:4" ht="54">
      <c r="A7180" s="629">
        <v>89529</v>
      </c>
      <c r="B7180" s="630" t="s">
        <v>8757</v>
      </c>
      <c r="C7180" s="631" t="s">
        <v>70</v>
      </c>
      <c r="D7180" s="629">
        <v>25.43</v>
      </c>
    </row>
    <row r="7181" spans="1:4" ht="40.5">
      <c r="A7181" s="629">
        <v>89530</v>
      </c>
      <c r="B7181" s="630" t="s">
        <v>5269</v>
      </c>
      <c r="C7181" s="631" t="s">
        <v>70</v>
      </c>
      <c r="D7181" s="629">
        <v>10.99</v>
      </c>
    </row>
    <row r="7182" spans="1:4" ht="54">
      <c r="A7182" s="629">
        <v>89531</v>
      </c>
      <c r="B7182" s="630" t="s">
        <v>8758</v>
      </c>
      <c r="C7182" s="631" t="s">
        <v>70</v>
      </c>
      <c r="D7182" s="629">
        <v>21.87</v>
      </c>
    </row>
    <row r="7183" spans="1:4" ht="40.5">
      <c r="A7183" s="629">
        <v>89532</v>
      </c>
      <c r="B7183" s="630" t="s">
        <v>8759</v>
      </c>
      <c r="C7183" s="631" t="s">
        <v>70</v>
      </c>
      <c r="D7183" s="629">
        <v>4.22</v>
      </c>
    </row>
    <row r="7184" spans="1:4" ht="54">
      <c r="A7184" s="629">
        <v>89533</v>
      </c>
      <c r="B7184" s="630" t="s">
        <v>5270</v>
      </c>
      <c r="C7184" s="631" t="s">
        <v>70</v>
      </c>
      <c r="D7184" s="629">
        <v>21.87</v>
      </c>
    </row>
    <row r="7185" spans="1:4" ht="54">
      <c r="A7185" s="629">
        <v>89534</v>
      </c>
      <c r="B7185" s="630" t="s">
        <v>8760</v>
      </c>
      <c r="C7185" s="631" t="s">
        <v>70</v>
      </c>
      <c r="D7185" s="629">
        <v>3.01</v>
      </c>
    </row>
    <row r="7186" spans="1:4" ht="54">
      <c r="A7186" s="629">
        <v>89535</v>
      </c>
      <c r="B7186" s="630" t="s">
        <v>8761</v>
      </c>
      <c r="C7186" s="631" t="s">
        <v>70</v>
      </c>
      <c r="D7186" s="629">
        <v>34.28</v>
      </c>
    </row>
    <row r="7187" spans="1:4" ht="40.5">
      <c r="A7187" s="629">
        <v>89536</v>
      </c>
      <c r="B7187" s="630" t="s">
        <v>8762</v>
      </c>
      <c r="C7187" s="631" t="s">
        <v>70</v>
      </c>
      <c r="D7187" s="629">
        <v>9.06</v>
      </c>
    </row>
    <row r="7188" spans="1:4" ht="54">
      <c r="A7188" s="629">
        <v>89538</v>
      </c>
      <c r="B7188" s="630" t="s">
        <v>8763</v>
      </c>
      <c r="C7188" s="631" t="s">
        <v>70</v>
      </c>
      <c r="D7188" s="629">
        <v>2.76</v>
      </c>
    </row>
    <row r="7189" spans="1:4" ht="40.5">
      <c r="A7189" s="629">
        <v>89540</v>
      </c>
      <c r="B7189" s="630" t="s">
        <v>5271</v>
      </c>
      <c r="C7189" s="631" t="s">
        <v>70</v>
      </c>
      <c r="D7189" s="629">
        <v>6.01</v>
      </c>
    </row>
    <row r="7190" spans="1:4" ht="40.5">
      <c r="A7190" s="629">
        <v>89541</v>
      </c>
      <c r="B7190" s="630" t="s">
        <v>8764</v>
      </c>
      <c r="C7190" s="631" t="s">
        <v>70</v>
      </c>
      <c r="D7190" s="629">
        <v>3.7</v>
      </c>
    </row>
    <row r="7191" spans="1:4" ht="40.5">
      <c r="A7191" s="629">
        <v>89542</v>
      </c>
      <c r="B7191" s="630" t="s">
        <v>5272</v>
      </c>
      <c r="C7191" s="631" t="s">
        <v>70</v>
      </c>
      <c r="D7191" s="629">
        <v>17.829999999999998</v>
      </c>
    </row>
    <row r="7192" spans="1:4" ht="54">
      <c r="A7192" s="629">
        <v>89544</v>
      </c>
      <c r="B7192" s="630" t="s">
        <v>8765</v>
      </c>
      <c r="C7192" s="631" t="s">
        <v>70</v>
      </c>
      <c r="D7192" s="629">
        <v>5.29</v>
      </c>
    </row>
    <row r="7193" spans="1:4" ht="54">
      <c r="A7193" s="629">
        <v>89545</v>
      </c>
      <c r="B7193" s="630" t="s">
        <v>8766</v>
      </c>
      <c r="C7193" s="631" t="s">
        <v>70</v>
      </c>
      <c r="D7193" s="629">
        <v>7.42</v>
      </c>
    </row>
    <row r="7194" spans="1:4" ht="54">
      <c r="A7194" s="629">
        <v>89546</v>
      </c>
      <c r="B7194" s="630" t="s">
        <v>8767</v>
      </c>
      <c r="C7194" s="631" t="s">
        <v>70</v>
      </c>
      <c r="D7194" s="629">
        <v>5.78</v>
      </c>
    </row>
    <row r="7195" spans="1:4" ht="54">
      <c r="A7195" s="629">
        <v>89547</v>
      </c>
      <c r="B7195" s="630" t="s">
        <v>8768</v>
      </c>
      <c r="C7195" s="631" t="s">
        <v>70</v>
      </c>
      <c r="D7195" s="629">
        <v>11.09</v>
      </c>
    </row>
    <row r="7196" spans="1:4" ht="54">
      <c r="A7196" s="629">
        <v>89548</v>
      </c>
      <c r="B7196" s="630" t="s">
        <v>5273</v>
      </c>
      <c r="C7196" s="631" t="s">
        <v>70</v>
      </c>
      <c r="D7196" s="629">
        <v>12.27</v>
      </c>
    </row>
    <row r="7197" spans="1:4" ht="54">
      <c r="A7197" s="629">
        <v>89549</v>
      </c>
      <c r="B7197" s="630" t="s">
        <v>8769</v>
      </c>
      <c r="C7197" s="631" t="s">
        <v>70</v>
      </c>
      <c r="D7197" s="629">
        <v>9.27</v>
      </c>
    </row>
    <row r="7198" spans="1:4" ht="54">
      <c r="A7198" s="629">
        <v>89550</v>
      </c>
      <c r="B7198" s="630" t="s">
        <v>5274</v>
      </c>
      <c r="C7198" s="631" t="s">
        <v>70</v>
      </c>
      <c r="D7198" s="629">
        <v>24.58</v>
      </c>
    </row>
    <row r="7199" spans="1:4" ht="54">
      <c r="A7199" s="629">
        <v>89551</v>
      </c>
      <c r="B7199" s="630" t="s">
        <v>8770</v>
      </c>
      <c r="C7199" s="631" t="s">
        <v>70</v>
      </c>
      <c r="D7199" s="629">
        <v>5.93</v>
      </c>
    </row>
    <row r="7200" spans="1:4" ht="40.5">
      <c r="A7200" s="629">
        <v>89552</v>
      </c>
      <c r="B7200" s="630" t="s">
        <v>8771</v>
      </c>
      <c r="C7200" s="631" t="s">
        <v>70</v>
      </c>
      <c r="D7200" s="629">
        <v>14.49</v>
      </c>
    </row>
    <row r="7201" spans="1:4" ht="54">
      <c r="A7201" s="629">
        <v>89553</v>
      </c>
      <c r="B7201" s="630" t="s">
        <v>8772</v>
      </c>
      <c r="C7201" s="631" t="s">
        <v>70</v>
      </c>
      <c r="D7201" s="629">
        <v>4.09</v>
      </c>
    </row>
    <row r="7202" spans="1:4" ht="54">
      <c r="A7202" s="629">
        <v>89554</v>
      </c>
      <c r="B7202" s="630" t="s">
        <v>8773</v>
      </c>
      <c r="C7202" s="631" t="s">
        <v>70</v>
      </c>
      <c r="D7202" s="629">
        <v>13.73</v>
      </c>
    </row>
    <row r="7203" spans="1:4" ht="40.5">
      <c r="A7203" s="629">
        <v>89555</v>
      </c>
      <c r="B7203" s="630" t="s">
        <v>5275</v>
      </c>
      <c r="C7203" s="631" t="s">
        <v>70</v>
      </c>
      <c r="D7203" s="629">
        <v>13.02</v>
      </c>
    </row>
    <row r="7204" spans="1:4" ht="54">
      <c r="A7204" s="629">
        <v>89556</v>
      </c>
      <c r="B7204" s="630" t="s">
        <v>5276</v>
      </c>
      <c r="C7204" s="631" t="s">
        <v>70</v>
      </c>
      <c r="D7204" s="629">
        <v>19.47</v>
      </c>
    </row>
    <row r="7205" spans="1:4" ht="54">
      <c r="A7205" s="629">
        <v>89557</v>
      </c>
      <c r="B7205" s="630" t="s">
        <v>5277</v>
      </c>
      <c r="C7205" s="631" t="s">
        <v>70</v>
      </c>
      <c r="D7205" s="629">
        <v>15.76</v>
      </c>
    </row>
    <row r="7206" spans="1:4" ht="40.5">
      <c r="A7206" s="629">
        <v>89558</v>
      </c>
      <c r="B7206" s="630" t="s">
        <v>8774</v>
      </c>
      <c r="C7206" s="631" t="s">
        <v>70</v>
      </c>
      <c r="D7206" s="629">
        <v>5.85</v>
      </c>
    </row>
    <row r="7207" spans="1:4" ht="54">
      <c r="A7207" s="629">
        <v>89559</v>
      </c>
      <c r="B7207" s="630" t="s">
        <v>5278</v>
      </c>
      <c r="C7207" s="631" t="s">
        <v>70</v>
      </c>
      <c r="D7207" s="629">
        <v>32.97</v>
      </c>
    </row>
    <row r="7208" spans="1:4" ht="54">
      <c r="A7208" s="629">
        <v>89561</v>
      </c>
      <c r="B7208" s="630" t="s">
        <v>5279</v>
      </c>
      <c r="C7208" s="631" t="s">
        <v>70</v>
      </c>
      <c r="D7208" s="629">
        <v>9.3800000000000008</v>
      </c>
    </row>
    <row r="7209" spans="1:4" ht="40.5">
      <c r="A7209" s="629">
        <v>89562</v>
      </c>
      <c r="B7209" s="630" t="s">
        <v>8775</v>
      </c>
      <c r="C7209" s="631" t="s">
        <v>70</v>
      </c>
      <c r="D7209" s="629">
        <v>5.84</v>
      </c>
    </row>
    <row r="7210" spans="1:4" ht="54">
      <c r="A7210" s="629">
        <v>89563</v>
      </c>
      <c r="B7210" s="630" t="s">
        <v>5280</v>
      </c>
      <c r="C7210" s="631" t="s">
        <v>70</v>
      </c>
      <c r="D7210" s="629">
        <v>13.88</v>
      </c>
    </row>
    <row r="7211" spans="1:4" ht="40.5">
      <c r="A7211" s="629">
        <v>89564</v>
      </c>
      <c r="B7211" s="630" t="s">
        <v>8776</v>
      </c>
      <c r="C7211" s="631" t="s">
        <v>70</v>
      </c>
      <c r="D7211" s="629">
        <v>10.56</v>
      </c>
    </row>
    <row r="7212" spans="1:4" ht="54">
      <c r="A7212" s="629">
        <v>89565</v>
      </c>
      <c r="B7212" s="630" t="s">
        <v>8777</v>
      </c>
      <c r="C7212" s="631" t="s">
        <v>70</v>
      </c>
      <c r="D7212" s="629">
        <v>30.12</v>
      </c>
    </row>
    <row r="7213" spans="1:4" ht="54">
      <c r="A7213" s="629">
        <v>89566</v>
      </c>
      <c r="B7213" s="630" t="s">
        <v>5281</v>
      </c>
      <c r="C7213" s="631" t="s">
        <v>70</v>
      </c>
      <c r="D7213" s="629">
        <v>25.41</v>
      </c>
    </row>
    <row r="7214" spans="1:4" ht="54">
      <c r="A7214" s="629">
        <v>89567</v>
      </c>
      <c r="B7214" s="630" t="s">
        <v>8778</v>
      </c>
      <c r="C7214" s="631" t="s">
        <v>70</v>
      </c>
      <c r="D7214" s="629">
        <v>44.84</v>
      </c>
    </row>
    <row r="7215" spans="1:4" ht="40.5">
      <c r="A7215" s="629">
        <v>89568</v>
      </c>
      <c r="B7215" s="630" t="s">
        <v>8779</v>
      </c>
      <c r="C7215" s="631" t="s">
        <v>70</v>
      </c>
      <c r="D7215" s="629">
        <v>26.59</v>
      </c>
    </row>
    <row r="7216" spans="1:4" ht="54">
      <c r="A7216" s="629">
        <v>89569</v>
      </c>
      <c r="B7216" s="630" t="s">
        <v>8780</v>
      </c>
      <c r="C7216" s="631" t="s">
        <v>70</v>
      </c>
      <c r="D7216" s="629">
        <v>43.41</v>
      </c>
    </row>
    <row r="7217" spans="1:4" ht="54">
      <c r="A7217" s="629">
        <v>89570</v>
      </c>
      <c r="B7217" s="630" t="s">
        <v>8781</v>
      </c>
      <c r="C7217" s="631" t="s">
        <v>70</v>
      </c>
      <c r="D7217" s="629">
        <v>6.97</v>
      </c>
    </row>
    <row r="7218" spans="1:4" ht="54">
      <c r="A7218" s="629">
        <v>89571</v>
      </c>
      <c r="B7218" s="630" t="s">
        <v>8782</v>
      </c>
      <c r="C7218" s="631" t="s">
        <v>70</v>
      </c>
      <c r="D7218" s="629">
        <v>40.1</v>
      </c>
    </row>
    <row r="7219" spans="1:4" ht="54">
      <c r="A7219" s="629">
        <v>89572</v>
      </c>
      <c r="B7219" s="630" t="s">
        <v>8783</v>
      </c>
      <c r="C7219" s="631" t="s">
        <v>70</v>
      </c>
      <c r="D7219" s="629">
        <v>6.03</v>
      </c>
    </row>
    <row r="7220" spans="1:4" ht="54">
      <c r="A7220" s="629">
        <v>89573</v>
      </c>
      <c r="B7220" s="630" t="s">
        <v>8784</v>
      </c>
      <c r="C7220" s="631" t="s">
        <v>70</v>
      </c>
      <c r="D7220" s="629">
        <v>32.08</v>
      </c>
    </row>
    <row r="7221" spans="1:4" ht="54">
      <c r="A7221" s="629">
        <v>89574</v>
      </c>
      <c r="B7221" s="630" t="s">
        <v>8785</v>
      </c>
      <c r="C7221" s="631" t="s">
        <v>70</v>
      </c>
      <c r="D7221" s="629">
        <v>58.1</v>
      </c>
    </row>
    <row r="7222" spans="1:4" ht="40.5">
      <c r="A7222" s="629">
        <v>89575</v>
      </c>
      <c r="B7222" s="630" t="s">
        <v>8786</v>
      </c>
      <c r="C7222" s="631" t="s">
        <v>70</v>
      </c>
      <c r="D7222" s="629">
        <v>7.35</v>
      </c>
    </row>
    <row r="7223" spans="1:4" ht="40.5">
      <c r="A7223" s="629">
        <v>89576</v>
      </c>
      <c r="B7223" s="630" t="s">
        <v>8787</v>
      </c>
      <c r="C7223" s="631" t="s">
        <v>22</v>
      </c>
      <c r="D7223" s="629">
        <v>11.41</v>
      </c>
    </row>
    <row r="7224" spans="1:4" ht="40.5">
      <c r="A7224" s="629">
        <v>89577</v>
      </c>
      <c r="B7224" s="630" t="s">
        <v>5282</v>
      </c>
      <c r="C7224" s="631" t="s">
        <v>70</v>
      </c>
      <c r="D7224" s="629">
        <v>24.71</v>
      </c>
    </row>
    <row r="7225" spans="1:4" ht="40.5">
      <c r="A7225" s="629">
        <v>89578</v>
      </c>
      <c r="B7225" s="630" t="s">
        <v>8788</v>
      </c>
      <c r="C7225" s="631" t="s">
        <v>22</v>
      </c>
      <c r="D7225" s="629">
        <v>19.22</v>
      </c>
    </row>
    <row r="7226" spans="1:4" ht="40.5">
      <c r="A7226" s="629">
        <v>89579</v>
      </c>
      <c r="B7226" s="630" t="s">
        <v>8789</v>
      </c>
      <c r="C7226" s="631" t="s">
        <v>70</v>
      </c>
      <c r="D7226" s="629">
        <v>7.25</v>
      </c>
    </row>
    <row r="7227" spans="1:4" ht="40.5">
      <c r="A7227" s="629">
        <v>89580</v>
      </c>
      <c r="B7227" s="630" t="s">
        <v>8790</v>
      </c>
      <c r="C7227" s="631" t="s">
        <v>22</v>
      </c>
      <c r="D7227" s="629">
        <v>37.78</v>
      </c>
    </row>
    <row r="7228" spans="1:4" ht="54">
      <c r="A7228" s="629">
        <v>89581</v>
      </c>
      <c r="B7228" s="630" t="s">
        <v>8791</v>
      </c>
      <c r="C7228" s="631" t="s">
        <v>70</v>
      </c>
      <c r="D7228" s="629">
        <v>15.24</v>
      </c>
    </row>
    <row r="7229" spans="1:4" ht="54">
      <c r="A7229" s="629">
        <v>89582</v>
      </c>
      <c r="B7229" s="630" t="s">
        <v>8792</v>
      </c>
      <c r="C7229" s="631" t="s">
        <v>70</v>
      </c>
      <c r="D7229" s="629">
        <v>14.86</v>
      </c>
    </row>
    <row r="7230" spans="1:4" ht="67.5">
      <c r="A7230" s="629">
        <v>89583</v>
      </c>
      <c r="B7230" s="630" t="s">
        <v>8793</v>
      </c>
      <c r="C7230" s="631" t="s">
        <v>70</v>
      </c>
      <c r="D7230" s="629">
        <v>19.8</v>
      </c>
    </row>
    <row r="7231" spans="1:4" ht="54">
      <c r="A7231" s="629">
        <v>89584</v>
      </c>
      <c r="B7231" s="630" t="s">
        <v>8794</v>
      </c>
      <c r="C7231" s="631" t="s">
        <v>70</v>
      </c>
      <c r="D7231" s="629">
        <v>24.14</v>
      </c>
    </row>
    <row r="7232" spans="1:4" ht="54">
      <c r="A7232" s="629">
        <v>89585</v>
      </c>
      <c r="B7232" s="630" t="s">
        <v>8795</v>
      </c>
      <c r="C7232" s="631" t="s">
        <v>70</v>
      </c>
      <c r="D7232" s="629">
        <v>20.58</v>
      </c>
    </row>
    <row r="7233" spans="1:4" ht="67.5">
      <c r="A7233" s="629">
        <v>89586</v>
      </c>
      <c r="B7233" s="630" t="s">
        <v>8796</v>
      </c>
      <c r="C7233" s="631" t="s">
        <v>70</v>
      </c>
      <c r="D7233" s="629">
        <v>20.58</v>
      </c>
    </row>
    <row r="7234" spans="1:4" ht="67.5">
      <c r="A7234" s="629">
        <v>89587</v>
      </c>
      <c r="B7234" s="630" t="s">
        <v>8797</v>
      </c>
      <c r="C7234" s="631" t="s">
        <v>70</v>
      </c>
      <c r="D7234" s="629">
        <v>32.99</v>
      </c>
    </row>
    <row r="7235" spans="1:4" ht="54">
      <c r="A7235" s="629">
        <v>89590</v>
      </c>
      <c r="B7235" s="630" t="s">
        <v>8798</v>
      </c>
      <c r="C7235" s="631" t="s">
        <v>70</v>
      </c>
      <c r="D7235" s="629">
        <v>74.599999999999994</v>
      </c>
    </row>
    <row r="7236" spans="1:4" ht="54">
      <c r="A7236" s="629">
        <v>89591</v>
      </c>
      <c r="B7236" s="630" t="s">
        <v>8799</v>
      </c>
      <c r="C7236" s="631" t="s">
        <v>70</v>
      </c>
      <c r="D7236" s="629">
        <v>61.33</v>
      </c>
    </row>
    <row r="7237" spans="1:4" ht="67.5">
      <c r="A7237" s="629">
        <v>89592</v>
      </c>
      <c r="B7237" s="630" t="s">
        <v>8800</v>
      </c>
      <c r="C7237" s="631" t="s">
        <v>70</v>
      </c>
      <c r="D7237" s="629">
        <v>209.9</v>
      </c>
    </row>
    <row r="7238" spans="1:4" ht="40.5">
      <c r="A7238" s="629">
        <v>89593</v>
      </c>
      <c r="B7238" s="630" t="s">
        <v>8801</v>
      </c>
      <c r="C7238" s="631" t="s">
        <v>70</v>
      </c>
      <c r="D7238" s="629">
        <v>17.329999999999998</v>
      </c>
    </row>
    <row r="7239" spans="1:4" ht="40.5">
      <c r="A7239" s="629">
        <v>89594</v>
      </c>
      <c r="B7239" s="630" t="s">
        <v>8802</v>
      </c>
      <c r="C7239" s="631" t="s">
        <v>70</v>
      </c>
      <c r="D7239" s="629">
        <v>31.74</v>
      </c>
    </row>
    <row r="7240" spans="1:4" ht="54">
      <c r="A7240" s="629">
        <v>89595</v>
      </c>
      <c r="B7240" s="630" t="s">
        <v>8803</v>
      </c>
      <c r="C7240" s="631" t="s">
        <v>70</v>
      </c>
      <c r="D7240" s="629">
        <v>10.9</v>
      </c>
    </row>
    <row r="7241" spans="1:4" ht="54">
      <c r="A7241" s="629">
        <v>89596</v>
      </c>
      <c r="B7241" s="630" t="s">
        <v>8804</v>
      </c>
      <c r="C7241" s="631" t="s">
        <v>70</v>
      </c>
      <c r="D7241" s="629">
        <v>7.73</v>
      </c>
    </row>
    <row r="7242" spans="1:4" ht="40.5">
      <c r="A7242" s="629">
        <v>89597</v>
      </c>
      <c r="B7242" s="630" t="s">
        <v>8805</v>
      </c>
      <c r="C7242" s="631" t="s">
        <v>70</v>
      </c>
      <c r="D7242" s="629">
        <v>14.17</v>
      </c>
    </row>
    <row r="7243" spans="1:4" ht="40.5">
      <c r="A7243" s="629">
        <v>89598</v>
      </c>
      <c r="B7243" s="630" t="s">
        <v>8806</v>
      </c>
      <c r="C7243" s="631" t="s">
        <v>70</v>
      </c>
      <c r="D7243" s="629">
        <v>32.61</v>
      </c>
    </row>
    <row r="7244" spans="1:4" ht="54">
      <c r="A7244" s="629">
        <v>89599</v>
      </c>
      <c r="B7244" s="630" t="s">
        <v>8807</v>
      </c>
      <c r="C7244" s="631" t="s">
        <v>70</v>
      </c>
      <c r="D7244" s="629">
        <v>10.119999999999999</v>
      </c>
    </row>
    <row r="7245" spans="1:4" ht="54">
      <c r="A7245" s="629">
        <v>89600</v>
      </c>
      <c r="B7245" s="630" t="s">
        <v>8808</v>
      </c>
      <c r="C7245" s="631" t="s">
        <v>70</v>
      </c>
      <c r="D7245" s="629">
        <v>11.3</v>
      </c>
    </row>
    <row r="7246" spans="1:4" ht="40.5">
      <c r="A7246" s="629">
        <v>89605</v>
      </c>
      <c r="B7246" s="630" t="s">
        <v>8809</v>
      </c>
      <c r="C7246" s="631" t="s">
        <v>70</v>
      </c>
      <c r="D7246" s="629">
        <v>12.75</v>
      </c>
    </row>
    <row r="7247" spans="1:4" ht="40.5">
      <c r="A7247" s="629">
        <v>89609</v>
      </c>
      <c r="B7247" s="630" t="s">
        <v>8810</v>
      </c>
      <c r="C7247" s="631" t="s">
        <v>70</v>
      </c>
      <c r="D7247" s="629">
        <v>69.19</v>
      </c>
    </row>
    <row r="7248" spans="1:4" ht="54">
      <c r="A7248" s="629">
        <v>89610</v>
      </c>
      <c r="B7248" s="630" t="s">
        <v>8811</v>
      </c>
      <c r="C7248" s="631" t="s">
        <v>70</v>
      </c>
      <c r="D7248" s="629">
        <v>14.51</v>
      </c>
    </row>
    <row r="7249" spans="1:4" ht="40.5">
      <c r="A7249" s="629">
        <v>89611</v>
      </c>
      <c r="B7249" s="630" t="s">
        <v>8812</v>
      </c>
      <c r="C7249" s="631" t="s">
        <v>70</v>
      </c>
      <c r="D7249" s="629">
        <v>20.93</v>
      </c>
    </row>
    <row r="7250" spans="1:4" ht="40.5">
      <c r="A7250" s="629">
        <v>89612</v>
      </c>
      <c r="B7250" s="630" t="s">
        <v>8813</v>
      </c>
      <c r="C7250" s="631" t="s">
        <v>70</v>
      </c>
      <c r="D7250" s="629">
        <v>140.59</v>
      </c>
    </row>
    <row r="7251" spans="1:4" ht="54">
      <c r="A7251" s="629">
        <v>89613</v>
      </c>
      <c r="B7251" s="630" t="s">
        <v>8814</v>
      </c>
      <c r="C7251" s="631" t="s">
        <v>70</v>
      </c>
      <c r="D7251" s="629">
        <v>23.61</v>
      </c>
    </row>
    <row r="7252" spans="1:4" ht="40.5">
      <c r="A7252" s="629">
        <v>89614</v>
      </c>
      <c r="B7252" s="630" t="s">
        <v>8815</v>
      </c>
      <c r="C7252" s="631" t="s">
        <v>70</v>
      </c>
      <c r="D7252" s="629">
        <v>39.5</v>
      </c>
    </row>
    <row r="7253" spans="1:4" ht="40.5">
      <c r="A7253" s="629">
        <v>89615</v>
      </c>
      <c r="B7253" s="630" t="s">
        <v>8816</v>
      </c>
      <c r="C7253" s="631" t="s">
        <v>70</v>
      </c>
      <c r="D7253" s="629">
        <v>206.25</v>
      </c>
    </row>
    <row r="7254" spans="1:4" ht="54">
      <c r="A7254" s="629">
        <v>89616</v>
      </c>
      <c r="B7254" s="630" t="s">
        <v>8817</v>
      </c>
      <c r="C7254" s="631" t="s">
        <v>70</v>
      </c>
      <c r="D7254" s="629">
        <v>32.89</v>
      </c>
    </row>
    <row r="7255" spans="1:4" ht="40.5">
      <c r="A7255" s="629">
        <v>89617</v>
      </c>
      <c r="B7255" s="630" t="s">
        <v>8818</v>
      </c>
      <c r="C7255" s="631" t="s">
        <v>70</v>
      </c>
      <c r="D7255" s="629">
        <v>4.49</v>
      </c>
    </row>
    <row r="7256" spans="1:4" ht="54">
      <c r="A7256" s="629">
        <v>89618</v>
      </c>
      <c r="B7256" s="630" t="s">
        <v>8819</v>
      </c>
      <c r="C7256" s="631" t="s">
        <v>70</v>
      </c>
      <c r="D7256" s="629">
        <v>10.61</v>
      </c>
    </row>
    <row r="7257" spans="1:4" ht="40.5">
      <c r="A7257" s="629">
        <v>89619</v>
      </c>
      <c r="B7257" s="630" t="s">
        <v>5283</v>
      </c>
      <c r="C7257" s="631" t="s">
        <v>70</v>
      </c>
      <c r="D7257" s="629">
        <v>5.78</v>
      </c>
    </row>
    <row r="7258" spans="1:4" ht="40.5">
      <c r="A7258" s="629">
        <v>89620</v>
      </c>
      <c r="B7258" s="630" t="s">
        <v>8820</v>
      </c>
      <c r="C7258" s="631" t="s">
        <v>70</v>
      </c>
      <c r="D7258" s="629">
        <v>6.8</v>
      </c>
    </row>
    <row r="7259" spans="1:4" ht="54">
      <c r="A7259" s="629">
        <v>89621</v>
      </c>
      <c r="B7259" s="630" t="s">
        <v>8821</v>
      </c>
      <c r="C7259" s="631" t="s">
        <v>70</v>
      </c>
      <c r="D7259" s="629">
        <v>16.59</v>
      </c>
    </row>
    <row r="7260" spans="1:4" ht="40.5">
      <c r="A7260" s="629">
        <v>89622</v>
      </c>
      <c r="B7260" s="630" t="s">
        <v>5284</v>
      </c>
      <c r="C7260" s="631" t="s">
        <v>70</v>
      </c>
      <c r="D7260" s="629">
        <v>8.7899999999999991</v>
      </c>
    </row>
    <row r="7261" spans="1:4" ht="40.5">
      <c r="A7261" s="629">
        <v>89623</v>
      </c>
      <c r="B7261" s="630" t="s">
        <v>8822</v>
      </c>
      <c r="C7261" s="631" t="s">
        <v>70</v>
      </c>
      <c r="D7261" s="629">
        <v>11.49</v>
      </c>
    </row>
    <row r="7262" spans="1:4" ht="40.5">
      <c r="A7262" s="629">
        <v>89624</v>
      </c>
      <c r="B7262" s="630" t="s">
        <v>5285</v>
      </c>
      <c r="C7262" s="631" t="s">
        <v>70</v>
      </c>
      <c r="D7262" s="629">
        <v>11.39</v>
      </c>
    </row>
    <row r="7263" spans="1:4" ht="40.5">
      <c r="A7263" s="629">
        <v>89625</v>
      </c>
      <c r="B7263" s="630" t="s">
        <v>8823</v>
      </c>
      <c r="C7263" s="631" t="s">
        <v>70</v>
      </c>
      <c r="D7263" s="629">
        <v>13.92</v>
      </c>
    </row>
    <row r="7264" spans="1:4" ht="40.5">
      <c r="A7264" s="629">
        <v>89626</v>
      </c>
      <c r="B7264" s="630" t="s">
        <v>5286</v>
      </c>
      <c r="C7264" s="631" t="s">
        <v>70</v>
      </c>
      <c r="D7264" s="629">
        <v>17.36</v>
      </c>
    </row>
    <row r="7265" spans="1:4" ht="40.5">
      <c r="A7265" s="629">
        <v>89627</v>
      </c>
      <c r="B7265" s="630" t="s">
        <v>5287</v>
      </c>
      <c r="C7265" s="631" t="s">
        <v>70</v>
      </c>
      <c r="D7265" s="629">
        <v>13.69</v>
      </c>
    </row>
    <row r="7266" spans="1:4" ht="40.5">
      <c r="A7266" s="629">
        <v>89628</v>
      </c>
      <c r="B7266" s="630" t="s">
        <v>8824</v>
      </c>
      <c r="C7266" s="631" t="s">
        <v>70</v>
      </c>
      <c r="D7266" s="629">
        <v>28.33</v>
      </c>
    </row>
    <row r="7267" spans="1:4" ht="40.5">
      <c r="A7267" s="629">
        <v>89629</v>
      </c>
      <c r="B7267" s="630" t="s">
        <v>8825</v>
      </c>
      <c r="C7267" s="631" t="s">
        <v>70</v>
      </c>
      <c r="D7267" s="629">
        <v>49.87</v>
      </c>
    </row>
    <row r="7268" spans="1:4" ht="40.5">
      <c r="A7268" s="629">
        <v>89630</v>
      </c>
      <c r="B7268" s="630" t="s">
        <v>5288</v>
      </c>
      <c r="C7268" s="631" t="s">
        <v>70</v>
      </c>
      <c r="D7268" s="629">
        <v>43.02</v>
      </c>
    </row>
    <row r="7269" spans="1:4" ht="40.5">
      <c r="A7269" s="629">
        <v>89631</v>
      </c>
      <c r="B7269" s="630" t="s">
        <v>8826</v>
      </c>
      <c r="C7269" s="631" t="s">
        <v>70</v>
      </c>
      <c r="D7269" s="629">
        <v>72.91</v>
      </c>
    </row>
    <row r="7270" spans="1:4" ht="40.5">
      <c r="A7270" s="629">
        <v>89632</v>
      </c>
      <c r="B7270" s="630" t="s">
        <v>5289</v>
      </c>
      <c r="C7270" s="631" t="s">
        <v>70</v>
      </c>
      <c r="D7270" s="629">
        <v>62.73</v>
      </c>
    </row>
    <row r="7271" spans="1:4" ht="40.5">
      <c r="A7271" s="629">
        <v>89633</v>
      </c>
      <c r="B7271" s="630" t="s">
        <v>5290</v>
      </c>
      <c r="C7271" s="631" t="s">
        <v>22</v>
      </c>
      <c r="D7271" s="629">
        <v>15.66</v>
      </c>
    </row>
    <row r="7272" spans="1:4" ht="40.5">
      <c r="A7272" s="629">
        <v>89634</v>
      </c>
      <c r="B7272" s="630" t="s">
        <v>5291</v>
      </c>
      <c r="C7272" s="631" t="s">
        <v>22</v>
      </c>
      <c r="D7272" s="629">
        <v>23.41</v>
      </c>
    </row>
    <row r="7273" spans="1:4" ht="40.5">
      <c r="A7273" s="629">
        <v>89635</v>
      </c>
      <c r="B7273" s="630" t="s">
        <v>5292</v>
      </c>
      <c r="C7273" s="631" t="s">
        <v>22</v>
      </c>
      <c r="D7273" s="629">
        <v>32.94</v>
      </c>
    </row>
    <row r="7274" spans="1:4" ht="40.5">
      <c r="A7274" s="629">
        <v>89636</v>
      </c>
      <c r="B7274" s="630" t="s">
        <v>8827</v>
      </c>
      <c r="C7274" s="631" t="s">
        <v>22</v>
      </c>
      <c r="D7274" s="629">
        <v>40.01</v>
      </c>
    </row>
    <row r="7275" spans="1:4" ht="54">
      <c r="A7275" s="629">
        <v>89637</v>
      </c>
      <c r="B7275" s="630" t="s">
        <v>8828</v>
      </c>
      <c r="C7275" s="631" t="s">
        <v>70</v>
      </c>
      <c r="D7275" s="629">
        <v>6.68</v>
      </c>
    </row>
    <row r="7276" spans="1:4" ht="54">
      <c r="A7276" s="629">
        <v>89638</v>
      </c>
      <c r="B7276" s="630" t="s">
        <v>8829</v>
      </c>
      <c r="C7276" s="631" t="s">
        <v>70</v>
      </c>
      <c r="D7276" s="629">
        <v>7.49</v>
      </c>
    </row>
    <row r="7277" spans="1:4" ht="54">
      <c r="A7277" s="629">
        <v>89639</v>
      </c>
      <c r="B7277" s="630" t="s">
        <v>8830</v>
      </c>
      <c r="C7277" s="631" t="s">
        <v>70</v>
      </c>
      <c r="D7277" s="629">
        <v>7.81</v>
      </c>
    </row>
    <row r="7278" spans="1:4" ht="54">
      <c r="A7278" s="629">
        <v>89641</v>
      </c>
      <c r="B7278" s="630" t="s">
        <v>8831</v>
      </c>
      <c r="C7278" s="631" t="s">
        <v>70</v>
      </c>
      <c r="D7278" s="629">
        <v>9.42</v>
      </c>
    </row>
    <row r="7279" spans="1:4" ht="54">
      <c r="A7279" s="629">
        <v>89642</v>
      </c>
      <c r="B7279" s="630" t="s">
        <v>8832</v>
      </c>
      <c r="C7279" s="631" t="s">
        <v>70</v>
      </c>
      <c r="D7279" s="629">
        <v>10.99</v>
      </c>
    </row>
    <row r="7280" spans="1:4" ht="54">
      <c r="A7280" s="629">
        <v>89643</v>
      </c>
      <c r="B7280" s="630" t="s">
        <v>8833</v>
      </c>
      <c r="C7280" s="631" t="s">
        <v>70</v>
      </c>
      <c r="D7280" s="629">
        <v>11.51</v>
      </c>
    </row>
    <row r="7281" spans="1:4" ht="54">
      <c r="A7281" s="629">
        <v>89645</v>
      </c>
      <c r="B7281" s="630" t="s">
        <v>8834</v>
      </c>
      <c r="C7281" s="631" t="s">
        <v>70</v>
      </c>
      <c r="D7281" s="629">
        <v>21.33</v>
      </c>
    </row>
    <row r="7282" spans="1:4" ht="54">
      <c r="A7282" s="629">
        <v>89646</v>
      </c>
      <c r="B7282" s="630" t="s">
        <v>8835</v>
      </c>
      <c r="C7282" s="631" t="s">
        <v>70</v>
      </c>
      <c r="D7282" s="629">
        <v>14.93</v>
      </c>
    </row>
    <row r="7283" spans="1:4" ht="54">
      <c r="A7283" s="629">
        <v>89647</v>
      </c>
      <c r="B7283" s="630" t="s">
        <v>8836</v>
      </c>
      <c r="C7283" s="631" t="s">
        <v>70</v>
      </c>
      <c r="D7283" s="629">
        <v>14.57</v>
      </c>
    </row>
    <row r="7284" spans="1:4" ht="54">
      <c r="A7284" s="629">
        <v>89648</v>
      </c>
      <c r="B7284" s="630" t="s">
        <v>8837</v>
      </c>
      <c r="C7284" s="631" t="s">
        <v>70</v>
      </c>
      <c r="D7284" s="629">
        <v>16.25</v>
      </c>
    </row>
    <row r="7285" spans="1:4" ht="54">
      <c r="A7285" s="629">
        <v>89649</v>
      </c>
      <c r="B7285" s="630" t="s">
        <v>8838</v>
      </c>
      <c r="C7285" s="631" t="s">
        <v>70</v>
      </c>
      <c r="D7285" s="629">
        <v>22.35</v>
      </c>
    </row>
    <row r="7286" spans="1:4" ht="54">
      <c r="A7286" s="629">
        <v>89650</v>
      </c>
      <c r="B7286" s="630" t="s">
        <v>8839</v>
      </c>
      <c r="C7286" s="631" t="s">
        <v>70</v>
      </c>
      <c r="D7286" s="629">
        <v>22.35</v>
      </c>
    </row>
    <row r="7287" spans="1:4" ht="40.5">
      <c r="A7287" s="629">
        <v>89651</v>
      </c>
      <c r="B7287" s="630" t="s">
        <v>5293</v>
      </c>
      <c r="C7287" s="631" t="s">
        <v>70</v>
      </c>
      <c r="D7287" s="629">
        <v>4.5</v>
      </c>
    </row>
    <row r="7288" spans="1:4" ht="54">
      <c r="A7288" s="629">
        <v>89652</v>
      </c>
      <c r="B7288" s="630" t="s">
        <v>8840</v>
      </c>
      <c r="C7288" s="631" t="s">
        <v>70</v>
      </c>
      <c r="D7288" s="629">
        <v>8.07</v>
      </c>
    </row>
    <row r="7289" spans="1:4" ht="54">
      <c r="A7289" s="629">
        <v>89653</v>
      </c>
      <c r="B7289" s="630" t="s">
        <v>8841</v>
      </c>
      <c r="C7289" s="631" t="s">
        <v>70</v>
      </c>
      <c r="D7289" s="629">
        <v>13.57</v>
      </c>
    </row>
    <row r="7290" spans="1:4" ht="40.5">
      <c r="A7290" s="629">
        <v>89654</v>
      </c>
      <c r="B7290" s="630" t="s">
        <v>8842</v>
      </c>
      <c r="C7290" s="631" t="s">
        <v>70</v>
      </c>
      <c r="D7290" s="629">
        <v>13.2</v>
      </c>
    </row>
    <row r="7291" spans="1:4" ht="54">
      <c r="A7291" s="629">
        <v>89655</v>
      </c>
      <c r="B7291" s="630" t="s">
        <v>8843</v>
      </c>
      <c r="C7291" s="631" t="s">
        <v>70</v>
      </c>
      <c r="D7291" s="629">
        <v>19.920000000000002</v>
      </c>
    </row>
    <row r="7292" spans="1:4" ht="40.5">
      <c r="A7292" s="629">
        <v>89656</v>
      </c>
      <c r="B7292" s="630" t="s">
        <v>8844</v>
      </c>
      <c r="C7292" s="631" t="s">
        <v>70</v>
      </c>
      <c r="D7292" s="629">
        <v>8.64</v>
      </c>
    </row>
    <row r="7293" spans="1:4" ht="54">
      <c r="A7293" s="629">
        <v>89657</v>
      </c>
      <c r="B7293" s="630" t="s">
        <v>8845</v>
      </c>
      <c r="C7293" s="631" t="s">
        <v>70</v>
      </c>
      <c r="D7293" s="629">
        <v>8.82</v>
      </c>
    </row>
    <row r="7294" spans="1:4" ht="40.5">
      <c r="A7294" s="629">
        <v>89658</v>
      </c>
      <c r="B7294" s="630" t="s">
        <v>8846</v>
      </c>
      <c r="C7294" s="631" t="s">
        <v>70</v>
      </c>
      <c r="D7294" s="629">
        <v>6.17</v>
      </c>
    </row>
    <row r="7295" spans="1:4" ht="54">
      <c r="A7295" s="629">
        <v>89659</v>
      </c>
      <c r="B7295" s="630" t="s">
        <v>8847</v>
      </c>
      <c r="C7295" s="631" t="s">
        <v>70</v>
      </c>
      <c r="D7295" s="629">
        <v>11.64</v>
      </c>
    </row>
    <row r="7296" spans="1:4" ht="54">
      <c r="A7296" s="629">
        <v>89660</v>
      </c>
      <c r="B7296" s="630" t="s">
        <v>8848</v>
      </c>
      <c r="C7296" s="631" t="s">
        <v>70</v>
      </c>
      <c r="D7296" s="629">
        <v>5.7</v>
      </c>
    </row>
    <row r="7297" spans="1:4" ht="40.5">
      <c r="A7297" s="629">
        <v>89661</v>
      </c>
      <c r="B7297" s="630" t="s">
        <v>8849</v>
      </c>
      <c r="C7297" s="631" t="s">
        <v>70</v>
      </c>
      <c r="D7297" s="629">
        <v>15.8</v>
      </c>
    </row>
    <row r="7298" spans="1:4" ht="54">
      <c r="A7298" s="629">
        <v>89662</v>
      </c>
      <c r="B7298" s="630" t="s">
        <v>8850</v>
      </c>
      <c r="C7298" s="631" t="s">
        <v>70</v>
      </c>
      <c r="D7298" s="629">
        <v>24.71</v>
      </c>
    </row>
    <row r="7299" spans="1:4" ht="40.5">
      <c r="A7299" s="629">
        <v>89663</v>
      </c>
      <c r="B7299" s="630" t="s">
        <v>8851</v>
      </c>
      <c r="C7299" s="631" t="s">
        <v>70</v>
      </c>
      <c r="D7299" s="629">
        <v>9.7899999999999991</v>
      </c>
    </row>
    <row r="7300" spans="1:4" ht="54">
      <c r="A7300" s="629">
        <v>89664</v>
      </c>
      <c r="B7300" s="630" t="s">
        <v>8852</v>
      </c>
      <c r="C7300" s="631" t="s">
        <v>70</v>
      </c>
      <c r="D7300" s="629">
        <v>11.64</v>
      </c>
    </row>
    <row r="7301" spans="1:4" ht="54">
      <c r="A7301" s="629">
        <v>89665</v>
      </c>
      <c r="B7301" s="630" t="s">
        <v>8853</v>
      </c>
      <c r="C7301" s="631" t="s">
        <v>70</v>
      </c>
      <c r="D7301" s="629">
        <v>8.3000000000000007</v>
      </c>
    </row>
    <row r="7302" spans="1:4" ht="54">
      <c r="A7302" s="629">
        <v>89666</v>
      </c>
      <c r="B7302" s="630" t="s">
        <v>8854</v>
      </c>
      <c r="C7302" s="631" t="s">
        <v>70</v>
      </c>
      <c r="D7302" s="629">
        <v>4.88</v>
      </c>
    </row>
    <row r="7303" spans="1:4" ht="54">
      <c r="A7303" s="629">
        <v>89667</v>
      </c>
      <c r="B7303" s="630" t="s">
        <v>8855</v>
      </c>
      <c r="C7303" s="631" t="s">
        <v>70</v>
      </c>
      <c r="D7303" s="629">
        <v>23.61</v>
      </c>
    </row>
    <row r="7304" spans="1:4" ht="54">
      <c r="A7304" s="629">
        <v>89668</v>
      </c>
      <c r="B7304" s="630" t="s">
        <v>8856</v>
      </c>
      <c r="C7304" s="631" t="s">
        <v>70</v>
      </c>
      <c r="D7304" s="629">
        <v>23.4</v>
      </c>
    </row>
    <row r="7305" spans="1:4" ht="54">
      <c r="A7305" s="629">
        <v>89669</v>
      </c>
      <c r="B7305" s="630" t="s">
        <v>8857</v>
      </c>
      <c r="C7305" s="631" t="s">
        <v>70</v>
      </c>
      <c r="D7305" s="629">
        <v>12.93</v>
      </c>
    </row>
    <row r="7306" spans="1:4" ht="40.5">
      <c r="A7306" s="629">
        <v>89670</v>
      </c>
      <c r="B7306" s="630" t="s">
        <v>8858</v>
      </c>
      <c r="C7306" s="631" t="s">
        <v>70</v>
      </c>
      <c r="D7306" s="629">
        <v>9.3000000000000007</v>
      </c>
    </row>
    <row r="7307" spans="1:4" ht="54">
      <c r="A7307" s="629">
        <v>89671</v>
      </c>
      <c r="B7307" s="630" t="s">
        <v>8859</v>
      </c>
      <c r="C7307" s="631" t="s">
        <v>70</v>
      </c>
      <c r="D7307" s="629">
        <v>18.670000000000002</v>
      </c>
    </row>
    <row r="7308" spans="1:4" ht="54">
      <c r="A7308" s="629">
        <v>89672</v>
      </c>
      <c r="B7308" s="630" t="s">
        <v>8860</v>
      </c>
      <c r="C7308" s="631" t="s">
        <v>70</v>
      </c>
      <c r="D7308" s="629">
        <v>15.57</v>
      </c>
    </row>
    <row r="7309" spans="1:4" ht="67.5">
      <c r="A7309" s="629">
        <v>89673</v>
      </c>
      <c r="B7309" s="630" t="s">
        <v>8861</v>
      </c>
      <c r="C7309" s="631" t="s">
        <v>70</v>
      </c>
      <c r="D7309" s="629">
        <v>14.96</v>
      </c>
    </row>
    <row r="7310" spans="1:4" ht="40.5">
      <c r="A7310" s="629">
        <v>89674</v>
      </c>
      <c r="B7310" s="630" t="s">
        <v>8862</v>
      </c>
      <c r="C7310" s="631" t="s">
        <v>70</v>
      </c>
      <c r="D7310" s="629">
        <v>23.55</v>
      </c>
    </row>
    <row r="7311" spans="1:4" ht="54">
      <c r="A7311" s="629">
        <v>89675</v>
      </c>
      <c r="B7311" s="630" t="s">
        <v>8863</v>
      </c>
      <c r="C7311" s="631" t="s">
        <v>70</v>
      </c>
      <c r="D7311" s="629">
        <v>32.17</v>
      </c>
    </row>
    <row r="7312" spans="1:4" ht="40.5">
      <c r="A7312" s="629">
        <v>89676</v>
      </c>
      <c r="B7312" s="630" t="s">
        <v>8864</v>
      </c>
      <c r="C7312" s="631" t="s">
        <v>70</v>
      </c>
      <c r="D7312" s="629">
        <v>36.58</v>
      </c>
    </row>
    <row r="7313" spans="1:4" ht="54">
      <c r="A7313" s="629">
        <v>89677</v>
      </c>
      <c r="B7313" s="630" t="s">
        <v>8865</v>
      </c>
      <c r="C7313" s="631" t="s">
        <v>70</v>
      </c>
      <c r="D7313" s="629">
        <v>37.9</v>
      </c>
    </row>
    <row r="7314" spans="1:4" ht="54">
      <c r="A7314" s="629">
        <v>89678</v>
      </c>
      <c r="B7314" s="630" t="s">
        <v>8866</v>
      </c>
      <c r="C7314" s="631" t="s">
        <v>70</v>
      </c>
      <c r="D7314" s="629">
        <v>6.52</v>
      </c>
    </row>
    <row r="7315" spans="1:4" ht="54">
      <c r="A7315" s="629">
        <v>89679</v>
      </c>
      <c r="B7315" s="630" t="s">
        <v>8867</v>
      </c>
      <c r="C7315" s="631" t="s">
        <v>70</v>
      </c>
      <c r="D7315" s="629">
        <v>60.75</v>
      </c>
    </row>
    <row r="7316" spans="1:4" ht="40.5">
      <c r="A7316" s="629">
        <v>89680</v>
      </c>
      <c r="B7316" s="630" t="s">
        <v>8868</v>
      </c>
      <c r="C7316" s="631" t="s">
        <v>70</v>
      </c>
      <c r="D7316" s="629">
        <v>14.98</v>
      </c>
    </row>
    <row r="7317" spans="1:4" ht="67.5">
      <c r="A7317" s="629">
        <v>89681</v>
      </c>
      <c r="B7317" s="630" t="s">
        <v>8869</v>
      </c>
      <c r="C7317" s="631" t="s">
        <v>70</v>
      </c>
      <c r="D7317" s="629">
        <v>41.88</v>
      </c>
    </row>
    <row r="7318" spans="1:4" ht="54">
      <c r="A7318" s="629">
        <v>89682</v>
      </c>
      <c r="B7318" s="630" t="s">
        <v>8870</v>
      </c>
      <c r="C7318" s="631" t="s">
        <v>70</v>
      </c>
      <c r="D7318" s="629">
        <v>24.34</v>
      </c>
    </row>
    <row r="7319" spans="1:4" ht="40.5">
      <c r="A7319" s="629">
        <v>89684</v>
      </c>
      <c r="B7319" s="630" t="s">
        <v>8871</v>
      </c>
      <c r="C7319" s="631" t="s">
        <v>70</v>
      </c>
      <c r="D7319" s="629">
        <v>34.380000000000003</v>
      </c>
    </row>
    <row r="7320" spans="1:4" ht="54">
      <c r="A7320" s="629">
        <v>89685</v>
      </c>
      <c r="B7320" s="630" t="s">
        <v>8872</v>
      </c>
      <c r="C7320" s="631" t="s">
        <v>70</v>
      </c>
      <c r="D7320" s="629">
        <v>28.36</v>
      </c>
    </row>
    <row r="7321" spans="1:4" ht="54">
      <c r="A7321" s="629">
        <v>89686</v>
      </c>
      <c r="B7321" s="630" t="s">
        <v>8873</v>
      </c>
      <c r="C7321" s="631" t="s">
        <v>70</v>
      </c>
      <c r="D7321" s="629">
        <v>133.69999999999999</v>
      </c>
    </row>
    <row r="7322" spans="1:4" ht="54">
      <c r="A7322" s="629">
        <v>89687</v>
      </c>
      <c r="B7322" s="630" t="s">
        <v>8874</v>
      </c>
      <c r="C7322" s="631" t="s">
        <v>70</v>
      </c>
      <c r="D7322" s="629">
        <v>23.65</v>
      </c>
    </row>
    <row r="7323" spans="1:4" ht="54">
      <c r="A7323" s="629">
        <v>89689</v>
      </c>
      <c r="B7323" s="630" t="s">
        <v>8875</v>
      </c>
      <c r="C7323" s="631" t="s">
        <v>70</v>
      </c>
      <c r="D7323" s="629">
        <v>26.36</v>
      </c>
    </row>
    <row r="7324" spans="1:4" ht="67.5">
      <c r="A7324" s="629">
        <v>89690</v>
      </c>
      <c r="B7324" s="630" t="s">
        <v>8876</v>
      </c>
      <c r="C7324" s="631" t="s">
        <v>70</v>
      </c>
      <c r="D7324" s="629">
        <v>43.06</v>
      </c>
    </row>
    <row r="7325" spans="1:4" ht="40.5">
      <c r="A7325" s="629">
        <v>89691</v>
      </c>
      <c r="B7325" s="630" t="s">
        <v>5294</v>
      </c>
      <c r="C7325" s="631" t="s">
        <v>70</v>
      </c>
      <c r="D7325" s="629">
        <v>8.51</v>
      </c>
    </row>
    <row r="7326" spans="1:4" ht="67.5">
      <c r="A7326" s="629">
        <v>89692</v>
      </c>
      <c r="B7326" s="630" t="s">
        <v>8877</v>
      </c>
      <c r="C7326" s="631" t="s">
        <v>70</v>
      </c>
      <c r="D7326" s="629">
        <v>41.63</v>
      </c>
    </row>
    <row r="7327" spans="1:4" ht="54">
      <c r="A7327" s="629">
        <v>89693</v>
      </c>
      <c r="B7327" s="630" t="s">
        <v>8878</v>
      </c>
      <c r="C7327" s="631" t="s">
        <v>70</v>
      </c>
      <c r="D7327" s="629">
        <v>38.32</v>
      </c>
    </row>
    <row r="7328" spans="1:4" ht="54">
      <c r="A7328" s="629">
        <v>89694</v>
      </c>
      <c r="B7328" s="630" t="s">
        <v>8879</v>
      </c>
      <c r="C7328" s="631" t="s">
        <v>70</v>
      </c>
      <c r="D7328" s="629">
        <v>14.64</v>
      </c>
    </row>
    <row r="7329" spans="1:4" ht="40.5">
      <c r="A7329" s="629">
        <v>89695</v>
      </c>
      <c r="B7329" s="630" t="s">
        <v>8880</v>
      </c>
      <c r="C7329" s="631" t="s">
        <v>70</v>
      </c>
      <c r="D7329" s="629">
        <v>13.49</v>
      </c>
    </row>
    <row r="7330" spans="1:4" ht="54">
      <c r="A7330" s="629">
        <v>89696</v>
      </c>
      <c r="B7330" s="630" t="s">
        <v>8881</v>
      </c>
      <c r="C7330" s="631" t="s">
        <v>70</v>
      </c>
      <c r="D7330" s="629">
        <v>30.3</v>
      </c>
    </row>
    <row r="7331" spans="1:4" ht="40.5">
      <c r="A7331" s="629">
        <v>89697</v>
      </c>
      <c r="B7331" s="630" t="s">
        <v>5295</v>
      </c>
      <c r="C7331" s="631" t="s">
        <v>70</v>
      </c>
      <c r="D7331" s="629">
        <v>10.69</v>
      </c>
    </row>
    <row r="7332" spans="1:4" ht="67.5">
      <c r="A7332" s="629">
        <v>89698</v>
      </c>
      <c r="B7332" s="630" t="s">
        <v>8882</v>
      </c>
      <c r="C7332" s="631" t="s">
        <v>70</v>
      </c>
      <c r="D7332" s="629">
        <v>120.09</v>
      </c>
    </row>
    <row r="7333" spans="1:4" ht="67.5">
      <c r="A7333" s="629">
        <v>89699</v>
      </c>
      <c r="B7333" s="630" t="s">
        <v>8883</v>
      </c>
      <c r="C7333" s="631" t="s">
        <v>70</v>
      </c>
      <c r="D7333" s="629">
        <v>97.07</v>
      </c>
    </row>
    <row r="7334" spans="1:4" ht="54">
      <c r="A7334" s="629">
        <v>89700</v>
      </c>
      <c r="B7334" s="630" t="s">
        <v>8884</v>
      </c>
      <c r="C7334" s="631" t="s">
        <v>70</v>
      </c>
      <c r="D7334" s="629">
        <v>15.94</v>
      </c>
    </row>
    <row r="7335" spans="1:4" ht="54">
      <c r="A7335" s="629">
        <v>89701</v>
      </c>
      <c r="B7335" s="630" t="s">
        <v>8885</v>
      </c>
      <c r="C7335" s="631" t="s">
        <v>70</v>
      </c>
      <c r="D7335" s="629">
        <v>85.78</v>
      </c>
    </row>
    <row r="7336" spans="1:4" ht="40.5">
      <c r="A7336" s="629">
        <v>89702</v>
      </c>
      <c r="B7336" s="630" t="s">
        <v>8886</v>
      </c>
      <c r="C7336" s="631" t="s">
        <v>70</v>
      </c>
      <c r="D7336" s="629">
        <v>15.94</v>
      </c>
    </row>
    <row r="7337" spans="1:4" ht="54">
      <c r="A7337" s="629">
        <v>89703</v>
      </c>
      <c r="B7337" s="630" t="s">
        <v>5296</v>
      </c>
      <c r="C7337" s="631" t="s">
        <v>70</v>
      </c>
      <c r="D7337" s="629">
        <v>37.24</v>
      </c>
    </row>
    <row r="7338" spans="1:4" ht="54">
      <c r="A7338" s="629">
        <v>89704</v>
      </c>
      <c r="B7338" s="630" t="s">
        <v>8887</v>
      </c>
      <c r="C7338" s="631" t="s">
        <v>70</v>
      </c>
      <c r="D7338" s="629">
        <v>68.98</v>
      </c>
    </row>
    <row r="7339" spans="1:4" ht="40.5">
      <c r="A7339" s="629">
        <v>89705</v>
      </c>
      <c r="B7339" s="630" t="s">
        <v>8888</v>
      </c>
      <c r="C7339" s="631" t="s">
        <v>70</v>
      </c>
      <c r="D7339" s="629">
        <v>17.55</v>
      </c>
    </row>
    <row r="7340" spans="1:4" ht="40.5">
      <c r="A7340" s="629">
        <v>89706</v>
      </c>
      <c r="B7340" s="630" t="s">
        <v>8889</v>
      </c>
      <c r="C7340" s="631" t="s">
        <v>70</v>
      </c>
      <c r="D7340" s="629">
        <v>40.08</v>
      </c>
    </row>
    <row r="7341" spans="1:4" ht="54">
      <c r="A7341" s="629">
        <v>89707</v>
      </c>
      <c r="B7341" s="630" t="s">
        <v>8890</v>
      </c>
      <c r="C7341" s="631" t="s">
        <v>70</v>
      </c>
      <c r="D7341" s="629">
        <v>20.92</v>
      </c>
    </row>
    <row r="7342" spans="1:4" ht="54">
      <c r="A7342" s="629">
        <v>89708</v>
      </c>
      <c r="B7342" s="630" t="s">
        <v>8891</v>
      </c>
      <c r="C7342" s="631" t="s">
        <v>70</v>
      </c>
      <c r="D7342" s="629">
        <v>46.73</v>
      </c>
    </row>
    <row r="7343" spans="1:4" ht="54">
      <c r="A7343" s="629">
        <v>89709</v>
      </c>
      <c r="B7343" s="630" t="s">
        <v>8892</v>
      </c>
      <c r="C7343" s="631" t="s">
        <v>70</v>
      </c>
      <c r="D7343" s="629">
        <v>7.82</v>
      </c>
    </row>
    <row r="7344" spans="1:4" ht="54">
      <c r="A7344" s="629">
        <v>89710</v>
      </c>
      <c r="B7344" s="630" t="s">
        <v>5297</v>
      </c>
      <c r="C7344" s="631" t="s">
        <v>70</v>
      </c>
      <c r="D7344" s="629">
        <v>7.67</v>
      </c>
    </row>
    <row r="7345" spans="1:4" ht="54">
      <c r="A7345" s="629">
        <v>89711</v>
      </c>
      <c r="B7345" s="630" t="s">
        <v>8893</v>
      </c>
      <c r="C7345" s="631" t="s">
        <v>22</v>
      </c>
      <c r="D7345" s="629">
        <v>12.68</v>
      </c>
    </row>
    <row r="7346" spans="1:4" ht="54">
      <c r="A7346" s="629">
        <v>89712</v>
      </c>
      <c r="B7346" s="630" t="s">
        <v>8894</v>
      </c>
      <c r="C7346" s="631" t="s">
        <v>22</v>
      </c>
      <c r="D7346" s="629">
        <v>18.48</v>
      </c>
    </row>
    <row r="7347" spans="1:4" ht="54">
      <c r="A7347" s="629">
        <v>89713</v>
      </c>
      <c r="B7347" s="630" t="s">
        <v>8895</v>
      </c>
      <c r="C7347" s="631" t="s">
        <v>22</v>
      </c>
      <c r="D7347" s="629">
        <v>27.63</v>
      </c>
    </row>
    <row r="7348" spans="1:4" ht="54">
      <c r="A7348" s="629">
        <v>89714</v>
      </c>
      <c r="B7348" s="630" t="s">
        <v>8896</v>
      </c>
      <c r="C7348" s="631" t="s">
        <v>22</v>
      </c>
      <c r="D7348" s="629">
        <v>35.770000000000003</v>
      </c>
    </row>
    <row r="7349" spans="1:4" ht="54">
      <c r="A7349" s="629">
        <v>89716</v>
      </c>
      <c r="B7349" s="630" t="s">
        <v>8897</v>
      </c>
      <c r="C7349" s="631" t="s">
        <v>22</v>
      </c>
      <c r="D7349" s="629">
        <v>15.8</v>
      </c>
    </row>
    <row r="7350" spans="1:4" ht="54">
      <c r="A7350" s="629">
        <v>89717</v>
      </c>
      <c r="B7350" s="630" t="s">
        <v>8898</v>
      </c>
      <c r="C7350" s="631" t="s">
        <v>22</v>
      </c>
      <c r="D7350" s="629">
        <v>23.99</v>
      </c>
    </row>
    <row r="7351" spans="1:4" ht="54">
      <c r="A7351" s="629">
        <v>89718</v>
      </c>
      <c r="B7351" s="630" t="s">
        <v>8899</v>
      </c>
      <c r="C7351" s="631" t="s">
        <v>22</v>
      </c>
      <c r="D7351" s="629">
        <v>29.47</v>
      </c>
    </row>
    <row r="7352" spans="1:4" ht="54">
      <c r="A7352" s="629">
        <v>89719</v>
      </c>
      <c r="B7352" s="630" t="s">
        <v>8900</v>
      </c>
      <c r="C7352" s="631" t="s">
        <v>70</v>
      </c>
      <c r="D7352" s="629">
        <v>7.61</v>
      </c>
    </row>
    <row r="7353" spans="1:4" ht="54">
      <c r="A7353" s="629">
        <v>89720</v>
      </c>
      <c r="B7353" s="630" t="s">
        <v>8901</v>
      </c>
      <c r="C7353" s="631" t="s">
        <v>70</v>
      </c>
      <c r="D7353" s="629">
        <v>9.18</v>
      </c>
    </row>
    <row r="7354" spans="1:4" ht="54">
      <c r="A7354" s="629">
        <v>89721</v>
      </c>
      <c r="B7354" s="630" t="s">
        <v>8902</v>
      </c>
      <c r="C7354" s="631" t="s">
        <v>70</v>
      </c>
      <c r="D7354" s="629">
        <v>9.6999999999999993</v>
      </c>
    </row>
    <row r="7355" spans="1:4" ht="54">
      <c r="A7355" s="629">
        <v>89723</v>
      </c>
      <c r="B7355" s="630" t="s">
        <v>8903</v>
      </c>
      <c r="C7355" s="631" t="s">
        <v>70</v>
      </c>
      <c r="D7355" s="629">
        <v>12.85</v>
      </c>
    </row>
    <row r="7356" spans="1:4" ht="67.5">
      <c r="A7356" s="629">
        <v>89724</v>
      </c>
      <c r="B7356" s="630" t="s">
        <v>8904</v>
      </c>
      <c r="C7356" s="631" t="s">
        <v>70</v>
      </c>
      <c r="D7356" s="629">
        <v>5.38</v>
      </c>
    </row>
    <row r="7357" spans="1:4" ht="54">
      <c r="A7357" s="629">
        <v>89725</v>
      </c>
      <c r="B7357" s="630" t="s">
        <v>8905</v>
      </c>
      <c r="C7357" s="631" t="s">
        <v>70</v>
      </c>
      <c r="D7357" s="629">
        <v>12.49</v>
      </c>
    </row>
    <row r="7358" spans="1:4" ht="67.5">
      <c r="A7358" s="629">
        <v>89726</v>
      </c>
      <c r="B7358" s="630" t="s">
        <v>8906</v>
      </c>
      <c r="C7358" s="631" t="s">
        <v>70</v>
      </c>
      <c r="D7358" s="629">
        <v>6.1</v>
      </c>
    </row>
    <row r="7359" spans="1:4" ht="54">
      <c r="A7359" s="629">
        <v>89727</v>
      </c>
      <c r="B7359" s="630" t="s">
        <v>8907</v>
      </c>
      <c r="C7359" s="631" t="s">
        <v>70</v>
      </c>
      <c r="D7359" s="629">
        <v>14.17</v>
      </c>
    </row>
    <row r="7360" spans="1:4" ht="67.5">
      <c r="A7360" s="629">
        <v>89728</v>
      </c>
      <c r="B7360" s="630" t="s">
        <v>8908</v>
      </c>
      <c r="C7360" s="631" t="s">
        <v>70</v>
      </c>
      <c r="D7360" s="629">
        <v>7.18</v>
      </c>
    </row>
    <row r="7361" spans="1:4" ht="54">
      <c r="A7361" s="629">
        <v>89729</v>
      </c>
      <c r="B7361" s="630" t="s">
        <v>8909</v>
      </c>
      <c r="C7361" s="631" t="s">
        <v>70</v>
      </c>
      <c r="D7361" s="629">
        <v>19.87</v>
      </c>
    </row>
    <row r="7362" spans="1:4" ht="67.5">
      <c r="A7362" s="629">
        <v>89730</v>
      </c>
      <c r="B7362" s="630" t="s">
        <v>8910</v>
      </c>
      <c r="C7362" s="631" t="s">
        <v>70</v>
      </c>
      <c r="D7362" s="629">
        <v>7.28</v>
      </c>
    </row>
    <row r="7363" spans="1:4" ht="67.5">
      <c r="A7363" s="629">
        <v>89731</v>
      </c>
      <c r="B7363" s="630" t="s">
        <v>8911</v>
      </c>
      <c r="C7363" s="631" t="s">
        <v>70</v>
      </c>
      <c r="D7363" s="629">
        <v>7.34</v>
      </c>
    </row>
    <row r="7364" spans="1:4" ht="67.5">
      <c r="A7364" s="629">
        <v>89732</v>
      </c>
      <c r="B7364" s="630" t="s">
        <v>8912</v>
      </c>
      <c r="C7364" s="631" t="s">
        <v>70</v>
      </c>
      <c r="D7364" s="629">
        <v>7.86</v>
      </c>
    </row>
    <row r="7365" spans="1:4" ht="67.5">
      <c r="A7365" s="629">
        <v>89733</v>
      </c>
      <c r="B7365" s="630" t="s">
        <v>8913</v>
      </c>
      <c r="C7365" s="631" t="s">
        <v>70</v>
      </c>
      <c r="D7365" s="629">
        <v>12.26</v>
      </c>
    </row>
    <row r="7366" spans="1:4" ht="54">
      <c r="A7366" s="629">
        <v>89734</v>
      </c>
      <c r="B7366" s="630" t="s">
        <v>8914</v>
      </c>
      <c r="C7366" s="631" t="s">
        <v>70</v>
      </c>
      <c r="D7366" s="629">
        <v>19.87</v>
      </c>
    </row>
    <row r="7367" spans="1:4" ht="67.5">
      <c r="A7367" s="629">
        <v>89735</v>
      </c>
      <c r="B7367" s="630" t="s">
        <v>8915</v>
      </c>
      <c r="C7367" s="631" t="s">
        <v>70</v>
      </c>
      <c r="D7367" s="629">
        <v>12.16</v>
      </c>
    </row>
    <row r="7368" spans="1:4" ht="54">
      <c r="A7368" s="629">
        <v>89736</v>
      </c>
      <c r="B7368" s="630" t="s">
        <v>8916</v>
      </c>
      <c r="C7368" s="631" t="s">
        <v>70</v>
      </c>
      <c r="D7368" s="629">
        <v>4.9800000000000004</v>
      </c>
    </row>
    <row r="7369" spans="1:4" ht="67.5">
      <c r="A7369" s="629">
        <v>89737</v>
      </c>
      <c r="B7369" s="630" t="s">
        <v>8917</v>
      </c>
      <c r="C7369" s="631" t="s">
        <v>70</v>
      </c>
      <c r="D7369" s="629">
        <v>12.56</v>
      </c>
    </row>
    <row r="7370" spans="1:4" ht="54">
      <c r="A7370" s="629">
        <v>89738</v>
      </c>
      <c r="B7370" s="630" t="s">
        <v>8918</v>
      </c>
      <c r="C7370" s="631" t="s">
        <v>70</v>
      </c>
      <c r="D7370" s="629">
        <v>10.45</v>
      </c>
    </row>
    <row r="7371" spans="1:4" ht="67.5">
      <c r="A7371" s="629">
        <v>89739</v>
      </c>
      <c r="B7371" s="630" t="s">
        <v>8919</v>
      </c>
      <c r="C7371" s="631" t="s">
        <v>70</v>
      </c>
      <c r="D7371" s="629">
        <v>13.32</v>
      </c>
    </row>
    <row r="7372" spans="1:4" ht="54">
      <c r="A7372" s="629">
        <v>89740</v>
      </c>
      <c r="B7372" s="630" t="s">
        <v>5298</v>
      </c>
      <c r="C7372" s="631" t="s">
        <v>70</v>
      </c>
      <c r="D7372" s="629">
        <v>4.51</v>
      </c>
    </row>
    <row r="7373" spans="1:4" ht="54">
      <c r="A7373" s="629">
        <v>89741</v>
      </c>
      <c r="B7373" s="630" t="s">
        <v>5299</v>
      </c>
      <c r="C7373" s="631" t="s">
        <v>70</v>
      </c>
      <c r="D7373" s="629">
        <v>14.61</v>
      </c>
    </row>
    <row r="7374" spans="1:4" ht="67.5">
      <c r="A7374" s="629">
        <v>89742</v>
      </c>
      <c r="B7374" s="630" t="s">
        <v>8920</v>
      </c>
      <c r="C7374" s="631" t="s">
        <v>70</v>
      </c>
      <c r="D7374" s="629">
        <v>21.58</v>
      </c>
    </row>
    <row r="7375" spans="1:4" ht="67.5">
      <c r="A7375" s="629">
        <v>89743</v>
      </c>
      <c r="B7375" s="630" t="s">
        <v>8921</v>
      </c>
      <c r="C7375" s="631" t="s">
        <v>70</v>
      </c>
      <c r="D7375" s="629">
        <v>28.61</v>
      </c>
    </row>
    <row r="7376" spans="1:4" ht="67.5">
      <c r="A7376" s="629">
        <v>89744</v>
      </c>
      <c r="B7376" s="630" t="s">
        <v>8922</v>
      </c>
      <c r="C7376" s="631" t="s">
        <v>70</v>
      </c>
      <c r="D7376" s="629">
        <v>16.559999999999999</v>
      </c>
    </row>
    <row r="7377" spans="1:4" ht="54">
      <c r="A7377" s="629">
        <v>89745</v>
      </c>
      <c r="B7377" s="630" t="s">
        <v>8923</v>
      </c>
      <c r="C7377" s="631" t="s">
        <v>70</v>
      </c>
      <c r="D7377" s="629">
        <v>23.52</v>
      </c>
    </row>
    <row r="7378" spans="1:4" ht="67.5">
      <c r="A7378" s="629">
        <v>89746</v>
      </c>
      <c r="B7378" s="630" t="s">
        <v>8924</v>
      </c>
      <c r="C7378" s="631" t="s">
        <v>70</v>
      </c>
      <c r="D7378" s="629">
        <v>16.62</v>
      </c>
    </row>
    <row r="7379" spans="1:4" ht="54">
      <c r="A7379" s="629">
        <v>89747</v>
      </c>
      <c r="B7379" s="630" t="s">
        <v>5300</v>
      </c>
      <c r="C7379" s="631" t="s">
        <v>70</v>
      </c>
      <c r="D7379" s="629">
        <v>8.6</v>
      </c>
    </row>
    <row r="7380" spans="1:4" ht="67.5">
      <c r="A7380" s="629">
        <v>89748</v>
      </c>
      <c r="B7380" s="630" t="s">
        <v>8925</v>
      </c>
      <c r="C7380" s="631" t="s">
        <v>70</v>
      </c>
      <c r="D7380" s="629">
        <v>25.01</v>
      </c>
    </row>
    <row r="7381" spans="1:4" ht="54">
      <c r="A7381" s="629">
        <v>89749</v>
      </c>
      <c r="B7381" s="630" t="s">
        <v>5301</v>
      </c>
      <c r="C7381" s="631" t="s">
        <v>70</v>
      </c>
      <c r="D7381" s="629">
        <v>10.45</v>
      </c>
    </row>
    <row r="7382" spans="1:4" ht="67.5">
      <c r="A7382" s="629">
        <v>89750</v>
      </c>
      <c r="B7382" s="630" t="s">
        <v>8926</v>
      </c>
      <c r="C7382" s="631" t="s">
        <v>70</v>
      </c>
      <c r="D7382" s="629">
        <v>43.47</v>
      </c>
    </row>
    <row r="7383" spans="1:4" ht="54">
      <c r="A7383" s="629">
        <v>89751</v>
      </c>
      <c r="B7383" s="630" t="s">
        <v>8927</v>
      </c>
      <c r="C7383" s="631" t="s">
        <v>70</v>
      </c>
      <c r="D7383" s="629">
        <v>3.69</v>
      </c>
    </row>
    <row r="7384" spans="1:4" ht="67.5">
      <c r="A7384" s="629">
        <v>89752</v>
      </c>
      <c r="B7384" s="630" t="s">
        <v>8928</v>
      </c>
      <c r="C7384" s="631" t="s">
        <v>70</v>
      </c>
      <c r="D7384" s="629">
        <v>4.26</v>
      </c>
    </row>
    <row r="7385" spans="1:4" ht="67.5">
      <c r="A7385" s="629">
        <v>89753</v>
      </c>
      <c r="B7385" s="630" t="s">
        <v>8929</v>
      </c>
      <c r="C7385" s="631" t="s">
        <v>70</v>
      </c>
      <c r="D7385" s="629">
        <v>6.26</v>
      </c>
    </row>
    <row r="7386" spans="1:4" ht="67.5">
      <c r="A7386" s="629">
        <v>89754</v>
      </c>
      <c r="B7386" s="630" t="s">
        <v>8930</v>
      </c>
      <c r="C7386" s="631" t="s">
        <v>70</v>
      </c>
      <c r="D7386" s="629">
        <v>11.05</v>
      </c>
    </row>
    <row r="7387" spans="1:4" ht="54">
      <c r="A7387" s="629">
        <v>89755</v>
      </c>
      <c r="B7387" s="630" t="s">
        <v>8931</v>
      </c>
      <c r="C7387" s="631" t="s">
        <v>70</v>
      </c>
      <c r="D7387" s="629">
        <v>7.92</v>
      </c>
    </row>
    <row r="7388" spans="1:4" ht="54">
      <c r="A7388" s="629">
        <v>89756</v>
      </c>
      <c r="B7388" s="630" t="s">
        <v>8932</v>
      </c>
      <c r="C7388" s="631" t="s">
        <v>70</v>
      </c>
      <c r="D7388" s="629">
        <v>14.19</v>
      </c>
    </row>
    <row r="7389" spans="1:4" ht="54">
      <c r="A7389" s="629">
        <v>89757</v>
      </c>
      <c r="B7389" s="630" t="s">
        <v>5302</v>
      </c>
      <c r="C7389" s="631" t="s">
        <v>70</v>
      </c>
      <c r="D7389" s="629">
        <v>22.17</v>
      </c>
    </row>
    <row r="7390" spans="1:4" ht="54">
      <c r="A7390" s="629">
        <v>89758</v>
      </c>
      <c r="B7390" s="630" t="s">
        <v>8933</v>
      </c>
      <c r="C7390" s="631" t="s">
        <v>70</v>
      </c>
      <c r="D7390" s="629">
        <v>35.200000000000003</v>
      </c>
    </row>
    <row r="7391" spans="1:4" ht="54">
      <c r="A7391" s="629">
        <v>89759</v>
      </c>
      <c r="B7391" s="630" t="s">
        <v>8934</v>
      </c>
      <c r="C7391" s="631" t="s">
        <v>70</v>
      </c>
      <c r="D7391" s="629">
        <v>5.14</v>
      </c>
    </row>
    <row r="7392" spans="1:4" ht="54">
      <c r="A7392" s="629">
        <v>89760</v>
      </c>
      <c r="B7392" s="630" t="s">
        <v>8935</v>
      </c>
      <c r="C7392" s="631" t="s">
        <v>70</v>
      </c>
      <c r="D7392" s="629">
        <v>13.33</v>
      </c>
    </row>
    <row r="7393" spans="1:4" ht="54">
      <c r="A7393" s="629">
        <v>89761</v>
      </c>
      <c r="B7393" s="630" t="s">
        <v>8936</v>
      </c>
      <c r="C7393" s="631" t="s">
        <v>70</v>
      </c>
      <c r="D7393" s="629">
        <v>22.69</v>
      </c>
    </row>
    <row r="7394" spans="1:4" ht="54">
      <c r="A7394" s="629">
        <v>89762</v>
      </c>
      <c r="B7394" s="630" t="s">
        <v>8937</v>
      </c>
      <c r="C7394" s="631" t="s">
        <v>70</v>
      </c>
      <c r="D7394" s="629">
        <v>32.729999999999997</v>
      </c>
    </row>
    <row r="7395" spans="1:4" ht="54">
      <c r="A7395" s="629">
        <v>89763</v>
      </c>
      <c r="B7395" s="630" t="s">
        <v>8938</v>
      </c>
      <c r="C7395" s="631" t="s">
        <v>70</v>
      </c>
      <c r="D7395" s="629">
        <v>132.05000000000001</v>
      </c>
    </row>
    <row r="7396" spans="1:4" ht="54">
      <c r="A7396" s="629">
        <v>89764</v>
      </c>
      <c r="B7396" s="630" t="s">
        <v>5303</v>
      </c>
      <c r="C7396" s="631" t="s">
        <v>70</v>
      </c>
      <c r="D7396" s="629">
        <v>24.71</v>
      </c>
    </row>
    <row r="7397" spans="1:4" ht="40.5">
      <c r="A7397" s="629">
        <v>89765</v>
      </c>
      <c r="B7397" s="630" t="s">
        <v>8939</v>
      </c>
      <c r="C7397" s="631" t="s">
        <v>70</v>
      </c>
      <c r="D7397" s="629">
        <v>9.6999999999999993</v>
      </c>
    </row>
    <row r="7398" spans="1:4" ht="54">
      <c r="A7398" s="629">
        <v>89766</v>
      </c>
      <c r="B7398" s="630" t="s">
        <v>5304</v>
      </c>
      <c r="C7398" s="631" t="s">
        <v>70</v>
      </c>
      <c r="D7398" s="629">
        <v>14.95</v>
      </c>
    </row>
    <row r="7399" spans="1:4" ht="54">
      <c r="A7399" s="629">
        <v>89767</v>
      </c>
      <c r="B7399" s="630" t="s">
        <v>8940</v>
      </c>
      <c r="C7399" s="631" t="s">
        <v>70</v>
      </c>
      <c r="D7399" s="629">
        <v>14.95</v>
      </c>
    </row>
    <row r="7400" spans="1:4" ht="40.5">
      <c r="A7400" s="629">
        <v>89768</v>
      </c>
      <c r="B7400" s="630" t="s">
        <v>8941</v>
      </c>
      <c r="C7400" s="631" t="s">
        <v>70</v>
      </c>
      <c r="D7400" s="629">
        <v>14.76</v>
      </c>
    </row>
    <row r="7401" spans="1:4" ht="40.5">
      <c r="A7401" s="629">
        <v>89769</v>
      </c>
      <c r="B7401" s="630" t="s">
        <v>5305</v>
      </c>
      <c r="C7401" s="631" t="s">
        <v>70</v>
      </c>
      <c r="D7401" s="629">
        <v>36.76</v>
      </c>
    </row>
    <row r="7402" spans="1:4" ht="40.5">
      <c r="A7402" s="629">
        <v>89770</v>
      </c>
      <c r="B7402" s="630" t="s">
        <v>8942</v>
      </c>
      <c r="C7402" s="631" t="s">
        <v>22</v>
      </c>
      <c r="D7402" s="629">
        <v>25.52</v>
      </c>
    </row>
    <row r="7403" spans="1:4" ht="40.5">
      <c r="A7403" s="629">
        <v>89771</v>
      </c>
      <c r="B7403" s="630" t="s">
        <v>8943</v>
      </c>
      <c r="C7403" s="631" t="s">
        <v>22</v>
      </c>
      <c r="D7403" s="629">
        <v>34.86</v>
      </c>
    </row>
    <row r="7404" spans="1:4" ht="40.5">
      <c r="A7404" s="629">
        <v>89772</v>
      </c>
      <c r="B7404" s="630" t="s">
        <v>8944</v>
      </c>
      <c r="C7404" s="631" t="s">
        <v>22</v>
      </c>
      <c r="D7404" s="629">
        <v>52.92</v>
      </c>
    </row>
    <row r="7405" spans="1:4" ht="40.5">
      <c r="A7405" s="629">
        <v>89773</v>
      </c>
      <c r="B7405" s="630" t="s">
        <v>8945</v>
      </c>
      <c r="C7405" s="631" t="s">
        <v>22</v>
      </c>
      <c r="D7405" s="629">
        <v>81.08</v>
      </c>
    </row>
    <row r="7406" spans="1:4" ht="67.5">
      <c r="A7406" s="629">
        <v>89774</v>
      </c>
      <c r="B7406" s="630" t="s">
        <v>8946</v>
      </c>
      <c r="C7406" s="631" t="s">
        <v>70</v>
      </c>
      <c r="D7406" s="629">
        <v>10.4</v>
      </c>
    </row>
    <row r="7407" spans="1:4" ht="40.5">
      <c r="A7407" s="629">
        <v>89775</v>
      </c>
      <c r="B7407" s="630" t="s">
        <v>8947</v>
      </c>
      <c r="C7407" s="631" t="s">
        <v>22</v>
      </c>
      <c r="D7407" s="629">
        <v>127.98</v>
      </c>
    </row>
    <row r="7408" spans="1:4" ht="67.5">
      <c r="A7408" s="629">
        <v>89776</v>
      </c>
      <c r="B7408" s="630" t="s">
        <v>8948</v>
      </c>
      <c r="C7408" s="631" t="s">
        <v>70</v>
      </c>
      <c r="D7408" s="629">
        <v>13.77</v>
      </c>
    </row>
    <row r="7409" spans="1:4" ht="40.5">
      <c r="A7409" s="629">
        <v>89777</v>
      </c>
      <c r="B7409" s="630" t="s">
        <v>8949</v>
      </c>
      <c r="C7409" s="631" t="s">
        <v>70</v>
      </c>
      <c r="D7409" s="629">
        <v>18.75</v>
      </c>
    </row>
    <row r="7410" spans="1:4" ht="67.5">
      <c r="A7410" s="629">
        <v>89778</v>
      </c>
      <c r="B7410" s="630" t="s">
        <v>8950</v>
      </c>
      <c r="C7410" s="631" t="s">
        <v>70</v>
      </c>
      <c r="D7410" s="629">
        <v>13.05</v>
      </c>
    </row>
    <row r="7411" spans="1:4" ht="67.5">
      <c r="A7411" s="629">
        <v>89779</v>
      </c>
      <c r="B7411" s="630" t="s">
        <v>8951</v>
      </c>
      <c r="C7411" s="631" t="s">
        <v>70</v>
      </c>
      <c r="D7411" s="629">
        <v>19.79</v>
      </c>
    </row>
    <row r="7412" spans="1:4" ht="40.5">
      <c r="A7412" s="629">
        <v>89780</v>
      </c>
      <c r="B7412" s="630" t="s">
        <v>5306</v>
      </c>
      <c r="C7412" s="631" t="s">
        <v>70</v>
      </c>
      <c r="D7412" s="629">
        <v>18.75</v>
      </c>
    </row>
    <row r="7413" spans="1:4" ht="40.5">
      <c r="A7413" s="629">
        <v>89781</v>
      </c>
      <c r="B7413" s="630" t="s">
        <v>8952</v>
      </c>
      <c r="C7413" s="631" t="s">
        <v>70</v>
      </c>
      <c r="D7413" s="629">
        <v>28.32</v>
      </c>
    </row>
    <row r="7414" spans="1:4" ht="67.5">
      <c r="A7414" s="629">
        <v>89782</v>
      </c>
      <c r="B7414" s="630" t="s">
        <v>8953</v>
      </c>
      <c r="C7414" s="631" t="s">
        <v>70</v>
      </c>
      <c r="D7414" s="629">
        <v>7.82</v>
      </c>
    </row>
    <row r="7415" spans="1:4" ht="67.5">
      <c r="A7415" s="629">
        <v>89783</v>
      </c>
      <c r="B7415" s="630" t="s">
        <v>8954</v>
      </c>
      <c r="C7415" s="631" t="s">
        <v>70</v>
      </c>
      <c r="D7415" s="629">
        <v>8.18</v>
      </c>
    </row>
    <row r="7416" spans="1:4" ht="67.5">
      <c r="A7416" s="629">
        <v>89784</v>
      </c>
      <c r="B7416" s="630" t="s">
        <v>8955</v>
      </c>
      <c r="C7416" s="631" t="s">
        <v>70</v>
      </c>
      <c r="D7416" s="629">
        <v>13.21</v>
      </c>
    </row>
    <row r="7417" spans="1:4" ht="67.5">
      <c r="A7417" s="629">
        <v>89785</v>
      </c>
      <c r="B7417" s="630" t="s">
        <v>8956</v>
      </c>
      <c r="C7417" s="631" t="s">
        <v>70</v>
      </c>
      <c r="D7417" s="629">
        <v>14.02</v>
      </c>
    </row>
    <row r="7418" spans="1:4" ht="67.5">
      <c r="A7418" s="629">
        <v>89786</v>
      </c>
      <c r="B7418" s="630" t="s">
        <v>8957</v>
      </c>
      <c r="C7418" s="631" t="s">
        <v>70</v>
      </c>
      <c r="D7418" s="629">
        <v>21.79</v>
      </c>
    </row>
    <row r="7419" spans="1:4" ht="40.5">
      <c r="A7419" s="629">
        <v>89787</v>
      </c>
      <c r="B7419" s="630" t="s">
        <v>8958</v>
      </c>
      <c r="C7419" s="631" t="s">
        <v>70</v>
      </c>
      <c r="D7419" s="629">
        <v>28.32</v>
      </c>
    </row>
    <row r="7420" spans="1:4" ht="40.5">
      <c r="A7420" s="629">
        <v>89788</v>
      </c>
      <c r="B7420" s="630" t="s">
        <v>8959</v>
      </c>
      <c r="C7420" s="631" t="s">
        <v>70</v>
      </c>
      <c r="D7420" s="629">
        <v>56.46</v>
      </c>
    </row>
    <row r="7421" spans="1:4" ht="40.5">
      <c r="A7421" s="629">
        <v>89789</v>
      </c>
      <c r="B7421" s="630" t="s">
        <v>8960</v>
      </c>
      <c r="C7421" s="631" t="s">
        <v>70</v>
      </c>
      <c r="D7421" s="629">
        <v>57.38</v>
      </c>
    </row>
    <row r="7422" spans="1:4" ht="40.5">
      <c r="A7422" s="629">
        <v>89790</v>
      </c>
      <c r="B7422" s="630" t="s">
        <v>8961</v>
      </c>
      <c r="C7422" s="631" t="s">
        <v>70</v>
      </c>
      <c r="D7422" s="629">
        <v>141.80000000000001</v>
      </c>
    </row>
    <row r="7423" spans="1:4" ht="40.5">
      <c r="A7423" s="629">
        <v>89791</v>
      </c>
      <c r="B7423" s="630" t="s">
        <v>8962</v>
      </c>
      <c r="C7423" s="631" t="s">
        <v>70</v>
      </c>
      <c r="D7423" s="629">
        <v>145.19999999999999</v>
      </c>
    </row>
    <row r="7424" spans="1:4" ht="40.5">
      <c r="A7424" s="629">
        <v>89792</v>
      </c>
      <c r="B7424" s="630" t="s">
        <v>8963</v>
      </c>
      <c r="C7424" s="631" t="s">
        <v>70</v>
      </c>
      <c r="D7424" s="629">
        <v>166.08</v>
      </c>
    </row>
    <row r="7425" spans="1:4" ht="40.5">
      <c r="A7425" s="629">
        <v>89793</v>
      </c>
      <c r="B7425" s="630" t="s">
        <v>8964</v>
      </c>
      <c r="C7425" s="631" t="s">
        <v>70</v>
      </c>
      <c r="D7425" s="629">
        <v>170.64</v>
      </c>
    </row>
    <row r="7426" spans="1:4" ht="40.5">
      <c r="A7426" s="629">
        <v>89794</v>
      </c>
      <c r="B7426" s="630" t="s">
        <v>8965</v>
      </c>
      <c r="C7426" s="631" t="s">
        <v>70</v>
      </c>
      <c r="D7426" s="629">
        <v>12.6</v>
      </c>
    </row>
    <row r="7427" spans="1:4" ht="67.5">
      <c r="A7427" s="629">
        <v>89795</v>
      </c>
      <c r="B7427" s="630" t="s">
        <v>8966</v>
      </c>
      <c r="C7427" s="631" t="s">
        <v>70</v>
      </c>
      <c r="D7427" s="629">
        <v>22.91</v>
      </c>
    </row>
    <row r="7428" spans="1:4" ht="67.5">
      <c r="A7428" s="629">
        <v>89796</v>
      </c>
      <c r="B7428" s="630" t="s">
        <v>8967</v>
      </c>
      <c r="C7428" s="631" t="s">
        <v>70</v>
      </c>
      <c r="D7428" s="629">
        <v>27.04</v>
      </c>
    </row>
    <row r="7429" spans="1:4" ht="67.5">
      <c r="A7429" s="629">
        <v>89797</v>
      </c>
      <c r="B7429" s="630" t="s">
        <v>8968</v>
      </c>
      <c r="C7429" s="631" t="s">
        <v>70</v>
      </c>
      <c r="D7429" s="629">
        <v>31.27</v>
      </c>
    </row>
    <row r="7430" spans="1:4" ht="54">
      <c r="A7430" s="629">
        <v>89798</v>
      </c>
      <c r="B7430" s="630" t="s">
        <v>8969</v>
      </c>
      <c r="C7430" s="631" t="s">
        <v>22</v>
      </c>
      <c r="D7430" s="629">
        <v>6.91</v>
      </c>
    </row>
    <row r="7431" spans="1:4" ht="54">
      <c r="A7431" s="629">
        <v>89799</v>
      </c>
      <c r="B7431" s="630" t="s">
        <v>8970</v>
      </c>
      <c r="C7431" s="631" t="s">
        <v>22</v>
      </c>
      <c r="D7431" s="629">
        <v>11.14</v>
      </c>
    </row>
    <row r="7432" spans="1:4" ht="54">
      <c r="A7432" s="629">
        <v>89800</v>
      </c>
      <c r="B7432" s="630" t="s">
        <v>8971</v>
      </c>
      <c r="C7432" s="631" t="s">
        <v>22</v>
      </c>
      <c r="D7432" s="629">
        <v>14.11</v>
      </c>
    </row>
    <row r="7433" spans="1:4" ht="67.5">
      <c r="A7433" s="629">
        <v>89801</v>
      </c>
      <c r="B7433" s="630" t="s">
        <v>8972</v>
      </c>
      <c r="C7433" s="631" t="s">
        <v>70</v>
      </c>
      <c r="D7433" s="629">
        <v>4.45</v>
      </c>
    </row>
    <row r="7434" spans="1:4" ht="67.5">
      <c r="A7434" s="629">
        <v>89802</v>
      </c>
      <c r="B7434" s="630" t="s">
        <v>8973</v>
      </c>
      <c r="C7434" s="631" t="s">
        <v>70</v>
      </c>
      <c r="D7434" s="629">
        <v>4.97</v>
      </c>
    </row>
    <row r="7435" spans="1:4" ht="67.5">
      <c r="A7435" s="629">
        <v>89803</v>
      </c>
      <c r="B7435" s="630" t="s">
        <v>8974</v>
      </c>
      <c r="C7435" s="631" t="s">
        <v>70</v>
      </c>
      <c r="D7435" s="629">
        <v>9.3699999999999992</v>
      </c>
    </row>
    <row r="7436" spans="1:4" ht="67.5">
      <c r="A7436" s="629">
        <v>89804</v>
      </c>
      <c r="B7436" s="630" t="s">
        <v>8975</v>
      </c>
      <c r="C7436" s="631" t="s">
        <v>70</v>
      </c>
      <c r="D7436" s="629">
        <v>9.27</v>
      </c>
    </row>
    <row r="7437" spans="1:4" ht="67.5">
      <c r="A7437" s="629">
        <v>89805</v>
      </c>
      <c r="B7437" s="630" t="s">
        <v>8976</v>
      </c>
      <c r="C7437" s="631" t="s">
        <v>70</v>
      </c>
      <c r="D7437" s="629">
        <v>9.02</v>
      </c>
    </row>
    <row r="7438" spans="1:4" ht="67.5">
      <c r="A7438" s="629">
        <v>89806</v>
      </c>
      <c r="B7438" s="630" t="s">
        <v>8977</v>
      </c>
      <c r="C7438" s="631" t="s">
        <v>70</v>
      </c>
      <c r="D7438" s="629">
        <v>9.7799999999999994</v>
      </c>
    </row>
    <row r="7439" spans="1:4" ht="67.5">
      <c r="A7439" s="629">
        <v>89807</v>
      </c>
      <c r="B7439" s="630" t="s">
        <v>8978</v>
      </c>
      <c r="C7439" s="631" t="s">
        <v>70</v>
      </c>
      <c r="D7439" s="629">
        <v>18.04</v>
      </c>
    </row>
    <row r="7440" spans="1:4" ht="67.5">
      <c r="A7440" s="629">
        <v>89808</v>
      </c>
      <c r="B7440" s="630" t="s">
        <v>8979</v>
      </c>
      <c r="C7440" s="631" t="s">
        <v>70</v>
      </c>
      <c r="D7440" s="629">
        <v>25.07</v>
      </c>
    </row>
    <row r="7441" spans="1:4" ht="67.5">
      <c r="A7441" s="629">
        <v>89809</v>
      </c>
      <c r="B7441" s="630" t="s">
        <v>8980</v>
      </c>
      <c r="C7441" s="631" t="s">
        <v>70</v>
      </c>
      <c r="D7441" s="629">
        <v>12.37</v>
      </c>
    </row>
    <row r="7442" spans="1:4" ht="67.5">
      <c r="A7442" s="629">
        <v>89810</v>
      </c>
      <c r="B7442" s="630" t="s">
        <v>8981</v>
      </c>
      <c r="C7442" s="631" t="s">
        <v>70</v>
      </c>
      <c r="D7442" s="629">
        <v>12.43</v>
      </c>
    </row>
    <row r="7443" spans="1:4" ht="67.5">
      <c r="A7443" s="629">
        <v>89811</v>
      </c>
      <c r="B7443" s="630" t="s">
        <v>8982</v>
      </c>
      <c r="C7443" s="631" t="s">
        <v>70</v>
      </c>
      <c r="D7443" s="629">
        <v>20.82</v>
      </c>
    </row>
    <row r="7444" spans="1:4" ht="67.5">
      <c r="A7444" s="629">
        <v>89812</v>
      </c>
      <c r="B7444" s="630" t="s">
        <v>8983</v>
      </c>
      <c r="C7444" s="631" t="s">
        <v>70</v>
      </c>
      <c r="D7444" s="629">
        <v>39.28</v>
      </c>
    </row>
    <row r="7445" spans="1:4" ht="67.5">
      <c r="A7445" s="629">
        <v>89813</v>
      </c>
      <c r="B7445" s="630" t="s">
        <v>8984</v>
      </c>
      <c r="C7445" s="631" t="s">
        <v>70</v>
      </c>
      <c r="D7445" s="629">
        <v>4.6500000000000004</v>
      </c>
    </row>
    <row r="7446" spans="1:4" ht="67.5">
      <c r="A7446" s="629">
        <v>89814</v>
      </c>
      <c r="B7446" s="630" t="s">
        <v>8985</v>
      </c>
      <c r="C7446" s="631" t="s">
        <v>70</v>
      </c>
      <c r="D7446" s="629">
        <v>9.44</v>
      </c>
    </row>
    <row r="7447" spans="1:4" ht="40.5">
      <c r="A7447" s="629">
        <v>89815</v>
      </c>
      <c r="B7447" s="630" t="s">
        <v>8986</v>
      </c>
      <c r="C7447" s="631" t="s">
        <v>70</v>
      </c>
      <c r="D7447" s="629">
        <v>21.96</v>
      </c>
    </row>
    <row r="7448" spans="1:4" ht="40.5">
      <c r="A7448" s="629">
        <v>89816</v>
      </c>
      <c r="B7448" s="630" t="s">
        <v>8987</v>
      </c>
      <c r="C7448" s="631" t="s">
        <v>70</v>
      </c>
      <c r="D7448" s="629">
        <v>32</v>
      </c>
    </row>
    <row r="7449" spans="1:4" ht="67.5">
      <c r="A7449" s="629">
        <v>89817</v>
      </c>
      <c r="B7449" s="630" t="s">
        <v>8988</v>
      </c>
      <c r="C7449" s="631" t="s">
        <v>70</v>
      </c>
      <c r="D7449" s="629">
        <v>8.15</v>
      </c>
    </row>
    <row r="7450" spans="1:4" ht="40.5">
      <c r="A7450" s="629">
        <v>89818</v>
      </c>
      <c r="B7450" s="630" t="s">
        <v>8989</v>
      </c>
      <c r="C7450" s="631" t="s">
        <v>70</v>
      </c>
      <c r="D7450" s="629">
        <v>131.32</v>
      </c>
    </row>
    <row r="7451" spans="1:4" ht="67.5">
      <c r="A7451" s="629">
        <v>89819</v>
      </c>
      <c r="B7451" s="630" t="s">
        <v>8990</v>
      </c>
      <c r="C7451" s="631" t="s">
        <v>70</v>
      </c>
      <c r="D7451" s="629">
        <v>11.52</v>
      </c>
    </row>
    <row r="7452" spans="1:4" ht="54">
      <c r="A7452" s="629">
        <v>89820</v>
      </c>
      <c r="B7452" s="630" t="s">
        <v>8991</v>
      </c>
      <c r="C7452" s="631" t="s">
        <v>70</v>
      </c>
      <c r="D7452" s="629">
        <v>23.98</v>
      </c>
    </row>
    <row r="7453" spans="1:4" ht="67.5">
      <c r="A7453" s="629">
        <v>89821</v>
      </c>
      <c r="B7453" s="630" t="s">
        <v>8992</v>
      </c>
      <c r="C7453" s="631" t="s">
        <v>70</v>
      </c>
      <c r="D7453" s="629">
        <v>10.16</v>
      </c>
    </row>
    <row r="7454" spans="1:4" ht="40.5">
      <c r="A7454" s="629">
        <v>89822</v>
      </c>
      <c r="B7454" s="630" t="s">
        <v>8993</v>
      </c>
      <c r="C7454" s="631" t="s">
        <v>70</v>
      </c>
      <c r="D7454" s="629">
        <v>16.690000000000001</v>
      </c>
    </row>
    <row r="7455" spans="1:4" ht="67.5">
      <c r="A7455" s="629">
        <v>89823</v>
      </c>
      <c r="B7455" s="630" t="s">
        <v>8994</v>
      </c>
      <c r="C7455" s="631" t="s">
        <v>70</v>
      </c>
      <c r="D7455" s="629">
        <v>16.899999999999999</v>
      </c>
    </row>
    <row r="7456" spans="1:4" ht="40.5">
      <c r="A7456" s="629">
        <v>89824</v>
      </c>
      <c r="B7456" s="630" t="s">
        <v>8995</v>
      </c>
      <c r="C7456" s="631" t="s">
        <v>70</v>
      </c>
      <c r="D7456" s="629">
        <v>30.03</v>
      </c>
    </row>
    <row r="7457" spans="1:4" ht="67.5">
      <c r="A7457" s="629">
        <v>89825</v>
      </c>
      <c r="B7457" s="630" t="s">
        <v>8996</v>
      </c>
      <c r="C7457" s="631" t="s">
        <v>70</v>
      </c>
      <c r="D7457" s="629">
        <v>9.67</v>
      </c>
    </row>
    <row r="7458" spans="1:4" ht="54">
      <c r="A7458" s="629">
        <v>89826</v>
      </c>
      <c r="B7458" s="630" t="s">
        <v>8997</v>
      </c>
      <c r="C7458" s="631" t="s">
        <v>70</v>
      </c>
      <c r="D7458" s="629">
        <v>133.88999999999999</v>
      </c>
    </row>
    <row r="7459" spans="1:4" ht="67.5">
      <c r="A7459" s="629">
        <v>89827</v>
      </c>
      <c r="B7459" s="630" t="s">
        <v>8998</v>
      </c>
      <c r="C7459" s="631" t="s">
        <v>70</v>
      </c>
      <c r="D7459" s="629">
        <v>10.48</v>
      </c>
    </row>
    <row r="7460" spans="1:4" ht="40.5">
      <c r="A7460" s="629">
        <v>89828</v>
      </c>
      <c r="B7460" s="630" t="s">
        <v>8999</v>
      </c>
      <c r="C7460" s="631" t="s">
        <v>70</v>
      </c>
      <c r="D7460" s="629">
        <v>46.49</v>
      </c>
    </row>
    <row r="7461" spans="1:4" ht="67.5">
      <c r="A7461" s="629">
        <v>89829</v>
      </c>
      <c r="B7461" s="630" t="s">
        <v>9000</v>
      </c>
      <c r="C7461" s="631" t="s">
        <v>70</v>
      </c>
      <c r="D7461" s="629">
        <v>17.27</v>
      </c>
    </row>
    <row r="7462" spans="1:4" ht="67.5">
      <c r="A7462" s="629">
        <v>89830</v>
      </c>
      <c r="B7462" s="630" t="s">
        <v>9001</v>
      </c>
      <c r="C7462" s="631" t="s">
        <v>70</v>
      </c>
      <c r="D7462" s="629">
        <v>18.39</v>
      </c>
    </row>
    <row r="7463" spans="1:4" ht="40.5">
      <c r="A7463" s="629">
        <v>89831</v>
      </c>
      <c r="B7463" s="630" t="s">
        <v>9002</v>
      </c>
      <c r="C7463" s="631" t="s">
        <v>70</v>
      </c>
      <c r="D7463" s="629">
        <v>160.37</v>
      </c>
    </row>
    <row r="7464" spans="1:4" ht="54">
      <c r="A7464" s="629">
        <v>89832</v>
      </c>
      <c r="B7464" s="630" t="s">
        <v>9003</v>
      </c>
      <c r="C7464" s="631" t="s">
        <v>70</v>
      </c>
      <c r="D7464" s="629">
        <v>31.55</v>
      </c>
    </row>
    <row r="7465" spans="1:4" ht="67.5">
      <c r="A7465" s="629">
        <v>89833</v>
      </c>
      <c r="B7465" s="630" t="s">
        <v>9004</v>
      </c>
      <c r="C7465" s="631" t="s">
        <v>70</v>
      </c>
      <c r="D7465" s="629">
        <v>21.57</v>
      </c>
    </row>
    <row r="7466" spans="1:4" ht="67.5">
      <c r="A7466" s="629">
        <v>89834</v>
      </c>
      <c r="B7466" s="630" t="s">
        <v>9005</v>
      </c>
      <c r="C7466" s="631" t="s">
        <v>70</v>
      </c>
      <c r="D7466" s="629">
        <v>25.8</v>
      </c>
    </row>
    <row r="7467" spans="1:4" ht="40.5">
      <c r="A7467" s="629">
        <v>89835</v>
      </c>
      <c r="B7467" s="630" t="s">
        <v>9006</v>
      </c>
      <c r="C7467" s="631" t="s">
        <v>70</v>
      </c>
      <c r="D7467" s="629">
        <v>30.71</v>
      </c>
    </row>
    <row r="7468" spans="1:4" ht="40.5">
      <c r="A7468" s="629">
        <v>89836</v>
      </c>
      <c r="B7468" s="630" t="s">
        <v>9007</v>
      </c>
      <c r="C7468" s="631" t="s">
        <v>70</v>
      </c>
      <c r="D7468" s="629">
        <v>216.85</v>
      </c>
    </row>
    <row r="7469" spans="1:4" ht="40.5">
      <c r="A7469" s="629">
        <v>89837</v>
      </c>
      <c r="B7469" s="630" t="s">
        <v>9008</v>
      </c>
      <c r="C7469" s="631" t="s">
        <v>70</v>
      </c>
      <c r="D7469" s="629">
        <v>107.09</v>
      </c>
    </row>
    <row r="7470" spans="1:4" ht="40.5">
      <c r="A7470" s="629">
        <v>89838</v>
      </c>
      <c r="B7470" s="630" t="s">
        <v>9009</v>
      </c>
      <c r="C7470" s="631" t="s">
        <v>70</v>
      </c>
      <c r="D7470" s="629">
        <v>116.76</v>
      </c>
    </row>
    <row r="7471" spans="1:4" ht="40.5">
      <c r="A7471" s="629">
        <v>89839</v>
      </c>
      <c r="B7471" s="630" t="s">
        <v>9010</v>
      </c>
      <c r="C7471" s="631" t="s">
        <v>70</v>
      </c>
      <c r="D7471" s="629">
        <v>155.16999999999999</v>
      </c>
    </row>
    <row r="7472" spans="1:4" ht="40.5">
      <c r="A7472" s="629">
        <v>89840</v>
      </c>
      <c r="B7472" s="630" t="s">
        <v>9011</v>
      </c>
      <c r="C7472" s="631" t="s">
        <v>70</v>
      </c>
      <c r="D7472" s="629">
        <v>133.47999999999999</v>
      </c>
    </row>
    <row r="7473" spans="1:4" ht="40.5">
      <c r="A7473" s="629">
        <v>89841</v>
      </c>
      <c r="B7473" s="630" t="s">
        <v>9012</v>
      </c>
      <c r="C7473" s="631" t="s">
        <v>70</v>
      </c>
      <c r="D7473" s="629">
        <v>227.84</v>
      </c>
    </row>
    <row r="7474" spans="1:4" ht="40.5">
      <c r="A7474" s="629">
        <v>89842</v>
      </c>
      <c r="B7474" s="630" t="s">
        <v>9013</v>
      </c>
      <c r="C7474" s="631" t="s">
        <v>70</v>
      </c>
      <c r="D7474" s="629">
        <v>35.29</v>
      </c>
    </row>
    <row r="7475" spans="1:4" ht="40.5">
      <c r="A7475" s="629">
        <v>89843</v>
      </c>
      <c r="B7475" s="630" t="s">
        <v>5307</v>
      </c>
      <c r="C7475" s="631" t="s">
        <v>119</v>
      </c>
      <c r="D7475" s="629">
        <v>130.34</v>
      </c>
    </row>
    <row r="7476" spans="1:4" ht="40.5">
      <c r="A7476" s="629">
        <v>89844</v>
      </c>
      <c r="B7476" s="630" t="s">
        <v>9014</v>
      </c>
      <c r="C7476" s="631" t="s">
        <v>70</v>
      </c>
      <c r="D7476" s="629">
        <v>45.13</v>
      </c>
    </row>
    <row r="7477" spans="1:4" ht="40.5">
      <c r="A7477" s="629">
        <v>89845</v>
      </c>
      <c r="B7477" s="630" t="s">
        <v>9015</v>
      </c>
      <c r="C7477" s="631" t="s">
        <v>70</v>
      </c>
      <c r="D7477" s="629">
        <v>70.78</v>
      </c>
    </row>
    <row r="7478" spans="1:4" ht="40.5">
      <c r="A7478" s="629">
        <v>89846</v>
      </c>
      <c r="B7478" s="630" t="s">
        <v>9016</v>
      </c>
      <c r="C7478" s="631" t="s">
        <v>70</v>
      </c>
      <c r="D7478" s="629">
        <v>161.84</v>
      </c>
    </row>
    <row r="7479" spans="1:4" ht="40.5">
      <c r="A7479" s="629">
        <v>89847</v>
      </c>
      <c r="B7479" s="630" t="s">
        <v>9017</v>
      </c>
      <c r="C7479" s="631" t="s">
        <v>70</v>
      </c>
      <c r="D7479" s="629">
        <v>198.14</v>
      </c>
    </row>
    <row r="7480" spans="1:4" ht="54">
      <c r="A7480" s="629">
        <v>89848</v>
      </c>
      <c r="B7480" s="630" t="s">
        <v>9018</v>
      </c>
      <c r="C7480" s="631" t="s">
        <v>22</v>
      </c>
      <c r="D7480" s="629">
        <v>17.940000000000001</v>
      </c>
    </row>
    <row r="7481" spans="1:4" ht="54">
      <c r="A7481" s="629">
        <v>89849</v>
      </c>
      <c r="B7481" s="630" t="s">
        <v>9019</v>
      </c>
      <c r="C7481" s="631" t="s">
        <v>22</v>
      </c>
      <c r="D7481" s="629">
        <v>32.06</v>
      </c>
    </row>
    <row r="7482" spans="1:4" ht="67.5">
      <c r="A7482" s="629">
        <v>89850</v>
      </c>
      <c r="B7482" s="630" t="s">
        <v>9020</v>
      </c>
      <c r="C7482" s="631" t="s">
        <v>70</v>
      </c>
      <c r="D7482" s="629">
        <v>16.23</v>
      </c>
    </row>
    <row r="7483" spans="1:4" ht="67.5">
      <c r="A7483" s="629">
        <v>89851</v>
      </c>
      <c r="B7483" s="630" t="s">
        <v>9021</v>
      </c>
      <c r="C7483" s="631" t="s">
        <v>70</v>
      </c>
      <c r="D7483" s="629">
        <v>16.29</v>
      </c>
    </row>
    <row r="7484" spans="1:4" ht="67.5">
      <c r="A7484" s="629">
        <v>89852</v>
      </c>
      <c r="B7484" s="630" t="s">
        <v>9022</v>
      </c>
      <c r="C7484" s="631" t="s">
        <v>70</v>
      </c>
      <c r="D7484" s="629">
        <v>24.68</v>
      </c>
    </row>
    <row r="7485" spans="1:4" ht="67.5">
      <c r="A7485" s="629">
        <v>89853</v>
      </c>
      <c r="B7485" s="630" t="s">
        <v>9023</v>
      </c>
      <c r="C7485" s="631" t="s">
        <v>70</v>
      </c>
      <c r="D7485" s="629">
        <v>43.14</v>
      </c>
    </row>
    <row r="7486" spans="1:4" ht="67.5">
      <c r="A7486" s="629">
        <v>89854</v>
      </c>
      <c r="B7486" s="630" t="s">
        <v>9024</v>
      </c>
      <c r="C7486" s="631" t="s">
        <v>70</v>
      </c>
      <c r="D7486" s="629">
        <v>47.71</v>
      </c>
    </row>
    <row r="7487" spans="1:4" ht="67.5">
      <c r="A7487" s="629">
        <v>89855</v>
      </c>
      <c r="B7487" s="630" t="s">
        <v>9025</v>
      </c>
      <c r="C7487" s="631" t="s">
        <v>70</v>
      </c>
      <c r="D7487" s="629">
        <v>50.89</v>
      </c>
    </row>
    <row r="7488" spans="1:4" ht="54">
      <c r="A7488" s="629">
        <v>89856</v>
      </c>
      <c r="B7488" s="630" t="s">
        <v>9026</v>
      </c>
      <c r="C7488" s="631" t="s">
        <v>70</v>
      </c>
      <c r="D7488" s="629">
        <v>12.74</v>
      </c>
    </row>
    <row r="7489" spans="1:4" ht="67.5">
      <c r="A7489" s="629">
        <v>89857</v>
      </c>
      <c r="B7489" s="630" t="s">
        <v>9027</v>
      </c>
      <c r="C7489" s="631" t="s">
        <v>70</v>
      </c>
      <c r="D7489" s="629">
        <v>19.48</v>
      </c>
    </row>
    <row r="7490" spans="1:4" ht="67.5">
      <c r="A7490" s="629">
        <v>89859</v>
      </c>
      <c r="B7490" s="630" t="s">
        <v>9028</v>
      </c>
      <c r="C7490" s="631" t="s">
        <v>70</v>
      </c>
      <c r="D7490" s="629">
        <v>43.01</v>
      </c>
    </row>
    <row r="7491" spans="1:4" ht="54">
      <c r="A7491" s="629">
        <v>89860</v>
      </c>
      <c r="B7491" s="630" t="s">
        <v>9029</v>
      </c>
      <c r="C7491" s="631" t="s">
        <v>70</v>
      </c>
      <c r="D7491" s="629">
        <v>26.72</v>
      </c>
    </row>
    <row r="7492" spans="1:4" ht="67.5">
      <c r="A7492" s="629">
        <v>89861</v>
      </c>
      <c r="B7492" s="630" t="s">
        <v>9030</v>
      </c>
      <c r="C7492" s="631" t="s">
        <v>70</v>
      </c>
      <c r="D7492" s="629">
        <v>30.95</v>
      </c>
    </row>
    <row r="7493" spans="1:4" ht="54">
      <c r="A7493" s="629">
        <v>89862</v>
      </c>
      <c r="B7493" s="630" t="s">
        <v>9031</v>
      </c>
      <c r="C7493" s="631" t="s">
        <v>70</v>
      </c>
      <c r="D7493" s="629">
        <v>77.72</v>
      </c>
    </row>
    <row r="7494" spans="1:4" ht="67.5">
      <c r="A7494" s="629">
        <v>89863</v>
      </c>
      <c r="B7494" s="630" t="s">
        <v>9032</v>
      </c>
      <c r="C7494" s="631" t="s">
        <v>70</v>
      </c>
      <c r="D7494" s="629">
        <v>126.4</v>
      </c>
    </row>
    <row r="7495" spans="1:4" ht="40.5">
      <c r="A7495" s="629">
        <v>89865</v>
      </c>
      <c r="B7495" s="630" t="s">
        <v>5308</v>
      </c>
      <c r="C7495" s="631" t="s">
        <v>22</v>
      </c>
      <c r="D7495" s="629">
        <v>9.39</v>
      </c>
    </row>
    <row r="7496" spans="1:4" ht="54">
      <c r="A7496" s="629">
        <v>89866</v>
      </c>
      <c r="B7496" s="630" t="s">
        <v>9033</v>
      </c>
      <c r="C7496" s="631" t="s">
        <v>70</v>
      </c>
      <c r="D7496" s="629">
        <v>3.47</v>
      </c>
    </row>
    <row r="7497" spans="1:4" ht="54">
      <c r="A7497" s="629">
        <v>89867</v>
      </c>
      <c r="B7497" s="630" t="s">
        <v>9034</v>
      </c>
      <c r="C7497" s="631" t="s">
        <v>70</v>
      </c>
      <c r="D7497" s="629">
        <v>3.9</v>
      </c>
    </row>
    <row r="7498" spans="1:4" ht="40.5">
      <c r="A7498" s="629">
        <v>89868</v>
      </c>
      <c r="B7498" s="630" t="s">
        <v>5309</v>
      </c>
      <c r="C7498" s="631" t="s">
        <v>70</v>
      </c>
      <c r="D7498" s="629">
        <v>2.5499999999999998</v>
      </c>
    </row>
    <row r="7499" spans="1:4" ht="40.5">
      <c r="A7499" s="629">
        <v>89869</v>
      </c>
      <c r="B7499" s="630" t="s">
        <v>9035</v>
      </c>
      <c r="C7499" s="631" t="s">
        <v>70</v>
      </c>
      <c r="D7499" s="629">
        <v>5.39</v>
      </c>
    </row>
    <row r="7500" spans="1:4" ht="67.5">
      <c r="A7500" s="629">
        <v>89870</v>
      </c>
      <c r="B7500" s="630" t="s">
        <v>5310</v>
      </c>
      <c r="C7500" s="631" t="s">
        <v>31</v>
      </c>
      <c r="D7500" s="629">
        <v>15.91</v>
      </c>
    </row>
    <row r="7501" spans="1:4" ht="67.5">
      <c r="A7501" s="629">
        <v>89871</v>
      </c>
      <c r="B7501" s="630" t="s">
        <v>5311</v>
      </c>
      <c r="C7501" s="631" t="s">
        <v>31</v>
      </c>
      <c r="D7501" s="629">
        <v>5.56</v>
      </c>
    </row>
    <row r="7502" spans="1:4" ht="81">
      <c r="A7502" s="629">
        <v>89872</v>
      </c>
      <c r="B7502" s="630" t="s">
        <v>5312</v>
      </c>
      <c r="C7502" s="631" t="s">
        <v>31</v>
      </c>
      <c r="D7502" s="629">
        <v>1.1399999999999999</v>
      </c>
    </row>
    <row r="7503" spans="1:4" ht="67.5">
      <c r="A7503" s="629">
        <v>89873</v>
      </c>
      <c r="B7503" s="630" t="s">
        <v>5313</v>
      </c>
      <c r="C7503" s="631" t="s">
        <v>31</v>
      </c>
      <c r="D7503" s="629">
        <v>29.84</v>
      </c>
    </row>
    <row r="7504" spans="1:4" ht="81">
      <c r="A7504" s="629">
        <v>89874</v>
      </c>
      <c r="B7504" s="630" t="s">
        <v>5314</v>
      </c>
      <c r="C7504" s="631" t="s">
        <v>31</v>
      </c>
      <c r="D7504" s="629">
        <v>137.91</v>
      </c>
    </row>
    <row r="7505" spans="1:4" ht="67.5">
      <c r="A7505" s="629">
        <v>89876</v>
      </c>
      <c r="B7505" s="630" t="s">
        <v>5315</v>
      </c>
      <c r="C7505" s="631" t="s">
        <v>119</v>
      </c>
      <c r="D7505" s="629">
        <v>204.28</v>
      </c>
    </row>
    <row r="7506" spans="1:4" ht="67.5">
      <c r="A7506" s="629">
        <v>89877</v>
      </c>
      <c r="B7506" s="630" t="s">
        <v>5316</v>
      </c>
      <c r="C7506" s="631" t="s">
        <v>1677</v>
      </c>
      <c r="D7506" s="629">
        <v>36.53</v>
      </c>
    </row>
    <row r="7507" spans="1:4" ht="67.5">
      <c r="A7507" s="629">
        <v>89878</v>
      </c>
      <c r="B7507" s="630" t="s">
        <v>5317</v>
      </c>
      <c r="C7507" s="631" t="s">
        <v>31</v>
      </c>
      <c r="D7507" s="629">
        <v>16.75</v>
      </c>
    </row>
    <row r="7508" spans="1:4" ht="67.5">
      <c r="A7508" s="629">
        <v>89879</v>
      </c>
      <c r="B7508" s="630" t="s">
        <v>5318</v>
      </c>
      <c r="C7508" s="631" t="s">
        <v>31</v>
      </c>
      <c r="D7508" s="629">
        <v>5.86</v>
      </c>
    </row>
    <row r="7509" spans="1:4" ht="81">
      <c r="A7509" s="629">
        <v>89880</v>
      </c>
      <c r="B7509" s="630" t="s">
        <v>5319</v>
      </c>
      <c r="C7509" s="631" t="s">
        <v>31</v>
      </c>
      <c r="D7509" s="629">
        <v>1.21</v>
      </c>
    </row>
    <row r="7510" spans="1:4" ht="67.5">
      <c r="A7510" s="629">
        <v>89881</v>
      </c>
      <c r="B7510" s="630" t="s">
        <v>5320</v>
      </c>
      <c r="C7510" s="631" t="s">
        <v>31</v>
      </c>
      <c r="D7510" s="629">
        <v>31.43</v>
      </c>
    </row>
    <row r="7511" spans="1:4" ht="81">
      <c r="A7511" s="629">
        <v>89882</v>
      </c>
      <c r="B7511" s="630" t="s">
        <v>5321</v>
      </c>
      <c r="C7511" s="631" t="s">
        <v>31</v>
      </c>
      <c r="D7511" s="629">
        <v>159.13999999999999</v>
      </c>
    </row>
    <row r="7512" spans="1:4" ht="67.5">
      <c r="A7512" s="629">
        <v>89883</v>
      </c>
      <c r="B7512" s="630" t="s">
        <v>5322</v>
      </c>
      <c r="C7512" s="631" t="s">
        <v>119</v>
      </c>
      <c r="D7512" s="629">
        <v>228.31</v>
      </c>
    </row>
    <row r="7513" spans="1:4" ht="67.5">
      <c r="A7513" s="629">
        <v>89884</v>
      </c>
      <c r="B7513" s="630" t="s">
        <v>5323</v>
      </c>
      <c r="C7513" s="631" t="s">
        <v>1677</v>
      </c>
      <c r="D7513" s="629">
        <v>37.74</v>
      </c>
    </row>
    <row r="7514" spans="1:4" ht="94.5">
      <c r="A7514" s="629">
        <v>89885</v>
      </c>
      <c r="B7514" s="630" t="s">
        <v>9036</v>
      </c>
      <c r="C7514" s="631" t="s">
        <v>57</v>
      </c>
      <c r="D7514" s="629">
        <v>7.27</v>
      </c>
    </row>
    <row r="7515" spans="1:4" ht="94.5">
      <c r="A7515" s="629">
        <v>89886</v>
      </c>
      <c r="B7515" s="630" t="s">
        <v>9037</v>
      </c>
      <c r="C7515" s="631" t="s">
        <v>57</v>
      </c>
      <c r="D7515" s="629">
        <v>7.31</v>
      </c>
    </row>
    <row r="7516" spans="1:4" ht="94.5">
      <c r="A7516" s="629">
        <v>89887</v>
      </c>
      <c r="B7516" s="630" t="s">
        <v>9038</v>
      </c>
      <c r="C7516" s="631" t="s">
        <v>57</v>
      </c>
      <c r="D7516" s="629">
        <v>7.57</v>
      </c>
    </row>
    <row r="7517" spans="1:4" ht="94.5">
      <c r="A7517" s="629">
        <v>89888</v>
      </c>
      <c r="B7517" s="630" t="s">
        <v>9039</v>
      </c>
      <c r="C7517" s="631" t="s">
        <v>57</v>
      </c>
      <c r="D7517" s="629">
        <v>7.49</v>
      </c>
    </row>
    <row r="7518" spans="1:4" ht="94.5">
      <c r="A7518" s="629">
        <v>89889</v>
      </c>
      <c r="B7518" s="630" t="s">
        <v>9040</v>
      </c>
      <c r="C7518" s="631" t="s">
        <v>57</v>
      </c>
      <c r="D7518" s="629">
        <v>7.78</v>
      </c>
    </row>
    <row r="7519" spans="1:4" ht="94.5">
      <c r="A7519" s="629">
        <v>89890</v>
      </c>
      <c r="B7519" s="630" t="s">
        <v>9041</v>
      </c>
      <c r="C7519" s="631" t="s">
        <v>57</v>
      </c>
      <c r="D7519" s="629">
        <v>10.86</v>
      </c>
    </row>
    <row r="7520" spans="1:4" ht="94.5">
      <c r="A7520" s="629">
        <v>89891</v>
      </c>
      <c r="B7520" s="630" t="s">
        <v>9042</v>
      </c>
      <c r="C7520" s="631" t="s">
        <v>57</v>
      </c>
      <c r="D7520" s="629">
        <v>11.1</v>
      </c>
    </row>
    <row r="7521" spans="1:4" ht="94.5">
      <c r="A7521" s="629">
        <v>89892</v>
      </c>
      <c r="B7521" s="630" t="s">
        <v>9043</v>
      </c>
      <c r="C7521" s="631" t="s">
        <v>57</v>
      </c>
      <c r="D7521" s="629">
        <v>10.07</v>
      </c>
    </row>
    <row r="7522" spans="1:4" ht="94.5">
      <c r="A7522" s="629">
        <v>89893</v>
      </c>
      <c r="B7522" s="630" t="s">
        <v>9044</v>
      </c>
      <c r="C7522" s="631" t="s">
        <v>57</v>
      </c>
      <c r="D7522" s="629">
        <v>13.38</v>
      </c>
    </row>
    <row r="7523" spans="1:4" ht="94.5">
      <c r="A7523" s="629">
        <v>89894</v>
      </c>
      <c r="B7523" s="630" t="s">
        <v>9045</v>
      </c>
      <c r="C7523" s="631" t="s">
        <v>57</v>
      </c>
      <c r="D7523" s="629">
        <v>14.86</v>
      </c>
    </row>
    <row r="7524" spans="1:4" ht="94.5">
      <c r="A7524" s="629">
        <v>89895</v>
      </c>
      <c r="B7524" s="630" t="s">
        <v>9046</v>
      </c>
      <c r="C7524" s="631" t="s">
        <v>57</v>
      </c>
      <c r="D7524" s="629">
        <v>18.100000000000001</v>
      </c>
    </row>
    <row r="7525" spans="1:4" ht="94.5">
      <c r="A7525" s="629">
        <v>89903</v>
      </c>
      <c r="B7525" s="630" t="s">
        <v>9047</v>
      </c>
      <c r="C7525" s="631" t="s">
        <v>57</v>
      </c>
      <c r="D7525" s="629">
        <v>6.48</v>
      </c>
    </row>
    <row r="7526" spans="1:4" ht="94.5">
      <c r="A7526" s="629">
        <v>89904</v>
      </c>
      <c r="B7526" s="630" t="s">
        <v>9048</v>
      </c>
      <c r="C7526" s="631" t="s">
        <v>57</v>
      </c>
      <c r="D7526" s="629">
        <v>6.51</v>
      </c>
    </row>
    <row r="7527" spans="1:4" ht="94.5">
      <c r="A7527" s="629">
        <v>89905</v>
      </c>
      <c r="B7527" s="630" t="s">
        <v>9049</v>
      </c>
      <c r="C7527" s="631" t="s">
        <v>57</v>
      </c>
      <c r="D7527" s="629">
        <v>6.75</v>
      </c>
    </row>
    <row r="7528" spans="1:4" ht="94.5">
      <c r="A7528" s="629">
        <v>89906</v>
      </c>
      <c r="B7528" s="630" t="s">
        <v>9050</v>
      </c>
      <c r="C7528" s="631" t="s">
        <v>57</v>
      </c>
      <c r="D7528" s="629">
        <v>6.67</v>
      </c>
    </row>
    <row r="7529" spans="1:4" ht="94.5">
      <c r="A7529" s="629">
        <v>89907</v>
      </c>
      <c r="B7529" s="630" t="s">
        <v>9051</v>
      </c>
      <c r="C7529" s="631" t="s">
        <v>57</v>
      </c>
      <c r="D7529" s="629">
        <v>7.45</v>
      </c>
    </row>
    <row r="7530" spans="1:4" ht="94.5">
      <c r="A7530" s="629">
        <v>89908</v>
      </c>
      <c r="B7530" s="630" t="s">
        <v>9052</v>
      </c>
      <c r="C7530" s="631" t="s">
        <v>57</v>
      </c>
      <c r="D7530" s="629">
        <v>10.210000000000001</v>
      </c>
    </row>
    <row r="7531" spans="1:4" ht="94.5">
      <c r="A7531" s="629">
        <v>89909</v>
      </c>
      <c r="B7531" s="630" t="s">
        <v>9053</v>
      </c>
      <c r="C7531" s="631" t="s">
        <v>57</v>
      </c>
      <c r="D7531" s="629">
        <v>10.41</v>
      </c>
    </row>
    <row r="7532" spans="1:4" ht="94.5">
      <c r="A7532" s="629">
        <v>89910</v>
      </c>
      <c r="B7532" s="630" t="s">
        <v>9054</v>
      </c>
      <c r="C7532" s="631" t="s">
        <v>57</v>
      </c>
      <c r="D7532" s="629">
        <v>9.0299999999999994</v>
      </c>
    </row>
    <row r="7533" spans="1:4" ht="94.5">
      <c r="A7533" s="629">
        <v>89911</v>
      </c>
      <c r="B7533" s="630" t="s">
        <v>9055</v>
      </c>
      <c r="C7533" s="631" t="s">
        <v>57</v>
      </c>
      <c r="D7533" s="629">
        <v>12.46</v>
      </c>
    </row>
    <row r="7534" spans="1:4" ht="94.5">
      <c r="A7534" s="629">
        <v>89912</v>
      </c>
      <c r="B7534" s="630" t="s">
        <v>9056</v>
      </c>
      <c r="C7534" s="631" t="s">
        <v>57</v>
      </c>
      <c r="D7534" s="629">
        <v>13.33</v>
      </c>
    </row>
    <row r="7535" spans="1:4" ht="94.5">
      <c r="A7535" s="629">
        <v>89913</v>
      </c>
      <c r="B7535" s="630" t="s">
        <v>9057</v>
      </c>
      <c r="C7535" s="631" t="s">
        <v>57</v>
      </c>
      <c r="D7535" s="629">
        <v>16.239999999999998</v>
      </c>
    </row>
    <row r="7536" spans="1:4" ht="94.5">
      <c r="A7536" s="629">
        <v>89921</v>
      </c>
      <c r="B7536" s="630" t="s">
        <v>9058</v>
      </c>
      <c r="C7536" s="631" t="s">
        <v>57</v>
      </c>
      <c r="D7536" s="629">
        <v>5.97</v>
      </c>
    </row>
    <row r="7537" spans="1:4" ht="94.5">
      <c r="A7537" s="629">
        <v>89922</v>
      </c>
      <c r="B7537" s="630" t="s">
        <v>9059</v>
      </c>
      <c r="C7537" s="631" t="s">
        <v>57</v>
      </c>
      <c r="D7537" s="629">
        <v>6</v>
      </c>
    </row>
    <row r="7538" spans="1:4" ht="94.5">
      <c r="A7538" s="629">
        <v>89923</v>
      </c>
      <c r="B7538" s="630" t="s">
        <v>9060</v>
      </c>
      <c r="C7538" s="631" t="s">
        <v>57</v>
      </c>
      <c r="D7538" s="629">
        <v>6.27</v>
      </c>
    </row>
    <row r="7539" spans="1:4" ht="94.5">
      <c r="A7539" s="629">
        <v>89924</v>
      </c>
      <c r="B7539" s="630" t="s">
        <v>9061</v>
      </c>
      <c r="C7539" s="631" t="s">
        <v>57</v>
      </c>
      <c r="D7539" s="629">
        <v>6.19</v>
      </c>
    </row>
    <row r="7540" spans="1:4" ht="94.5">
      <c r="A7540" s="629">
        <v>89925</v>
      </c>
      <c r="B7540" s="630" t="s">
        <v>9062</v>
      </c>
      <c r="C7540" s="631" t="s">
        <v>57</v>
      </c>
      <c r="D7540" s="629">
        <v>6.47</v>
      </c>
    </row>
    <row r="7541" spans="1:4" ht="94.5">
      <c r="A7541" s="629">
        <v>89926</v>
      </c>
      <c r="B7541" s="630" t="s">
        <v>9063</v>
      </c>
      <c r="C7541" s="631" t="s">
        <v>57</v>
      </c>
      <c r="D7541" s="629">
        <v>9.7799999999999994</v>
      </c>
    </row>
    <row r="7542" spans="1:4" ht="94.5">
      <c r="A7542" s="629">
        <v>89927</v>
      </c>
      <c r="B7542" s="630" t="s">
        <v>9064</v>
      </c>
      <c r="C7542" s="631" t="s">
        <v>57</v>
      </c>
      <c r="D7542" s="629">
        <v>10.01</v>
      </c>
    </row>
    <row r="7543" spans="1:4" ht="94.5">
      <c r="A7543" s="629">
        <v>89928</v>
      </c>
      <c r="B7543" s="630" t="s">
        <v>9065</v>
      </c>
      <c r="C7543" s="631" t="s">
        <v>57</v>
      </c>
      <c r="D7543" s="629">
        <v>9.01</v>
      </c>
    </row>
    <row r="7544" spans="1:4" ht="94.5">
      <c r="A7544" s="629">
        <v>89929</v>
      </c>
      <c r="B7544" s="630" t="s">
        <v>9066</v>
      </c>
      <c r="C7544" s="631" t="s">
        <v>57</v>
      </c>
      <c r="D7544" s="629">
        <v>12.54</v>
      </c>
    </row>
    <row r="7545" spans="1:4" ht="94.5">
      <c r="A7545" s="629">
        <v>89930</v>
      </c>
      <c r="B7545" s="630" t="s">
        <v>9067</v>
      </c>
      <c r="C7545" s="631" t="s">
        <v>57</v>
      </c>
      <c r="D7545" s="629">
        <v>13.47</v>
      </c>
    </row>
    <row r="7546" spans="1:4" ht="94.5">
      <c r="A7546" s="629">
        <v>89931</v>
      </c>
      <c r="B7546" s="630" t="s">
        <v>9068</v>
      </c>
      <c r="C7546" s="631" t="s">
        <v>57</v>
      </c>
      <c r="D7546" s="629">
        <v>16.95</v>
      </c>
    </row>
    <row r="7547" spans="1:4" ht="94.5">
      <c r="A7547" s="629">
        <v>89939</v>
      </c>
      <c r="B7547" s="630" t="s">
        <v>9069</v>
      </c>
      <c r="C7547" s="631" t="s">
        <v>57</v>
      </c>
      <c r="D7547" s="629">
        <v>5.61</v>
      </c>
    </row>
    <row r="7548" spans="1:4" ht="94.5">
      <c r="A7548" s="629">
        <v>89940</v>
      </c>
      <c r="B7548" s="630" t="s">
        <v>9070</v>
      </c>
      <c r="C7548" s="631" t="s">
        <v>57</v>
      </c>
      <c r="D7548" s="629">
        <v>5.63</v>
      </c>
    </row>
    <row r="7549" spans="1:4" ht="94.5">
      <c r="A7549" s="629">
        <v>89941</v>
      </c>
      <c r="B7549" s="630" t="s">
        <v>9071</v>
      </c>
      <c r="C7549" s="631" t="s">
        <v>57</v>
      </c>
      <c r="D7549" s="629">
        <v>5.88</v>
      </c>
    </row>
    <row r="7550" spans="1:4" ht="94.5">
      <c r="A7550" s="629">
        <v>89942</v>
      </c>
      <c r="B7550" s="630" t="s">
        <v>9072</v>
      </c>
      <c r="C7550" s="631" t="s">
        <v>57</v>
      </c>
      <c r="D7550" s="629">
        <v>5.81</v>
      </c>
    </row>
    <row r="7551" spans="1:4" ht="94.5">
      <c r="A7551" s="629">
        <v>89943</v>
      </c>
      <c r="B7551" s="630" t="s">
        <v>9073</v>
      </c>
      <c r="C7551" s="631" t="s">
        <v>57</v>
      </c>
      <c r="D7551" s="629">
        <v>6.05</v>
      </c>
    </row>
    <row r="7552" spans="1:4" ht="94.5">
      <c r="A7552" s="629">
        <v>89944</v>
      </c>
      <c r="B7552" s="630" t="s">
        <v>9074</v>
      </c>
      <c r="C7552" s="631" t="s">
        <v>57</v>
      </c>
      <c r="D7552" s="629">
        <v>9.02</v>
      </c>
    </row>
    <row r="7553" spans="1:4" ht="94.5">
      <c r="A7553" s="629">
        <v>89945</v>
      </c>
      <c r="B7553" s="630" t="s">
        <v>9075</v>
      </c>
      <c r="C7553" s="631" t="s">
        <v>57</v>
      </c>
      <c r="D7553" s="629">
        <v>9.23</v>
      </c>
    </row>
    <row r="7554" spans="1:4" ht="94.5">
      <c r="A7554" s="629">
        <v>89946</v>
      </c>
      <c r="B7554" s="630" t="s">
        <v>9076</v>
      </c>
      <c r="C7554" s="631" t="s">
        <v>57</v>
      </c>
      <c r="D7554" s="629">
        <v>7.98</v>
      </c>
    </row>
    <row r="7555" spans="1:4" ht="94.5">
      <c r="A7555" s="629">
        <v>89947</v>
      </c>
      <c r="B7555" s="630" t="s">
        <v>9077</v>
      </c>
      <c r="C7555" s="631" t="s">
        <v>57</v>
      </c>
      <c r="D7555" s="629">
        <v>11.14</v>
      </c>
    </row>
    <row r="7556" spans="1:4" ht="94.5">
      <c r="A7556" s="629">
        <v>89948</v>
      </c>
      <c r="B7556" s="630" t="s">
        <v>9078</v>
      </c>
      <c r="C7556" s="631" t="s">
        <v>57</v>
      </c>
      <c r="D7556" s="629">
        <v>12.33</v>
      </c>
    </row>
    <row r="7557" spans="1:4" ht="94.5">
      <c r="A7557" s="629">
        <v>89949</v>
      </c>
      <c r="B7557" s="630" t="s">
        <v>9079</v>
      </c>
      <c r="C7557" s="631" t="s">
        <v>57</v>
      </c>
      <c r="D7557" s="629">
        <v>15.08</v>
      </c>
    </row>
    <row r="7558" spans="1:4" ht="67.5">
      <c r="A7558" s="629">
        <v>89957</v>
      </c>
      <c r="B7558" s="630" t="s">
        <v>9080</v>
      </c>
      <c r="C7558" s="631" t="s">
        <v>70</v>
      </c>
      <c r="D7558" s="629">
        <v>96.26</v>
      </c>
    </row>
    <row r="7559" spans="1:4" ht="67.5">
      <c r="A7559" s="629">
        <v>89959</v>
      </c>
      <c r="B7559" s="630" t="s">
        <v>9081</v>
      </c>
      <c r="C7559" s="631" t="s">
        <v>70</v>
      </c>
      <c r="D7559" s="629">
        <v>158.41</v>
      </c>
    </row>
    <row r="7560" spans="1:4" ht="67.5">
      <c r="A7560" s="629">
        <v>89969</v>
      </c>
      <c r="B7560" s="630" t="s">
        <v>9082</v>
      </c>
      <c r="C7560" s="631" t="s">
        <v>70</v>
      </c>
      <c r="D7560" s="629">
        <v>27.47</v>
      </c>
    </row>
    <row r="7561" spans="1:4" ht="54">
      <c r="A7561" s="629">
        <v>89970</v>
      </c>
      <c r="B7561" s="630" t="s">
        <v>9083</v>
      </c>
      <c r="C7561" s="631" t="s">
        <v>70</v>
      </c>
      <c r="D7561" s="629">
        <v>29.1</v>
      </c>
    </row>
    <row r="7562" spans="1:4" ht="54">
      <c r="A7562" s="629">
        <v>89971</v>
      </c>
      <c r="B7562" s="630" t="s">
        <v>9084</v>
      </c>
      <c r="C7562" s="631" t="s">
        <v>70</v>
      </c>
      <c r="D7562" s="629">
        <v>29.81</v>
      </c>
    </row>
    <row r="7563" spans="1:4" ht="54">
      <c r="A7563" s="629">
        <v>89972</v>
      </c>
      <c r="B7563" s="630" t="s">
        <v>9085</v>
      </c>
      <c r="C7563" s="631" t="s">
        <v>70</v>
      </c>
      <c r="D7563" s="629">
        <v>32</v>
      </c>
    </row>
    <row r="7564" spans="1:4" ht="54">
      <c r="A7564" s="629">
        <v>89973</v>
      </c>
      <c r="B7564" s="630" t="s">
        <v>9086</v>
      </c>
      <c r="C7564" s="631" t="s">
        <v>70</v>
      </c>
      <c r="D7564" s="629">
        <v>412</v>
      </c>
    </row>
    <row r="7565" spans="1:4" ht="54">
      <c r="A7565" s="629">
        <v>89974</v>
      </c>
      <c r="B7565" s="630" t="s">
        <v>9087</v>
      </c>
      <c r="C7565" s="631" t="s">
        <v>70</v>
      </c>
      <c r="D7565" s="629">
        <v>206.01</v>
      </c>
    </row>
    <row r="7566" spans="1:4" ht="94.5">
      <c r="A7566" s="629">
        <v>89977</v>
      </c>
      <c r="B7566" s="630" t="s">
        <v>9088</v>
      </c>
      <c r="C7566" s="631" t="s">
        <v>125</v>
      </c>
      <c r="D7566" s="629">
        <v>101.54</v>
      </c>
    </row>
    <row r="7567" spans="1:4" ht="81">
      <c r="A7567" s="629">
        <v>89978</v>
      </c>
      <c r="B7567" s="630" t="s">
        <v>9089</v>
      </c>
      <c r="C7567" s="631" t="s">
        <v>125</v>
      </c>
      <c r="D7567" s="629">
        <v>59.1</v>
      </c>
    </row>
    <row r="7568" spans="1:4" ht="54">
      <c r="A7568" s="629">
        <v>89979</v>
      </c>
      <c r="B7568" s="630" t="s">
        <v>9090</v>
      </c>
      <c r="C7568" s="631" t="s">
        <v>70</v>
      </c>
      <c r="D7568" s="629">
        <v>16.84</v>
      </c>
    </row>
    <row r="7569" spans="1:4" ht="54">
      <c r="A7569" s="629">
        <v>89980</v>
      </c>
      <c r="B7569" s="630" t="s">
        <v>9091</v>
      </c>
      <c r="C7569" s="631" t="s">
        <v>70</v>
      </c>
      <c r="D7569" s="629">
        <v>7.16</v>
      </c>
    </row>
    <row r="7570" spans="1:4" ht="54">
      <c r="A7570" s="629">
        <v>89981</v>
      </c>
      <c r="B7570" s="630" t="s">
        <v>9092</v>
      </c>
      <c r="C7570" s="631" t="s">
        <v>70</v>
      </c>
      <c r="D7570" s="629">
        <v>14.52</v>
      </c>
    </row>
    <row r="7571" spans="1:4" ht="54">
      <c r="A7571" s="629">
        <v>89984</v>
      </c>
      <c r="B7571" s="630" t="s">
        <v>9093</v>
      </c>
      <c r="C7571" s="631" t="s">
        <v>70</v>
      </c>
      <c r="D7571" s="629">
        <v>44.26</v>
      </c>
    </row>
    <row r="7572" spans="1:4" ht="54">
      <c r="A7572" s="629">
        <v>89985</v>
      </c>
      <c r="B7572" s="630" t="s">
        <v>9094</v>
      </c>
      <c r="C7572" s="631" t="s">
        <v>70</v>
      </c>
      <c r="D7572" s="629">
        <v>45.46</v>
      </c>
    </row>
    <row r="7573" spans="1:4" ht="54">
      <c r="A7573" s="629">
        <v>89986</v>
      </c>
      <c r="B7573" s="630" t="s">
        <v>9095</v>
      </c>
      <c r="C7573" s="631" t="s">
        <v>70</v>
      </c>
      <c r="D7573" s="629">
        <v>43.25</v>
      </c>
    </row>
    <row r="7574" spans="1:4" ht="54">
      <c r="A7574" s="629">
        <v>89987</v>
      </c>
      <c r="B7574" s="630" t="s">
        <v>9096</v>
      </c>
      <c r="C7574" s="631" t="s">
        <v>70</v>
      </c>
      <c r="D7574" s="629">
        <v>47.67</v>
      </c>
    </row>
    <row r="7575" spans="1:4" ht="27">
      <c r="A7575" s="629">
        <v>89993</v>
      </c>
      <c r="B7575" s="630" t="s">
        <v>5324</v>
      </c>
      <c r="C7575" s="631" t="s">
        <v>57</v>
      </c>
      <c r="D7575" s="629">
        <v>572.13</v>
      </c>
    </row>
    <row r="7576" spans="1:4" ht="40.5">
      <c r="A7576" s="629">
        <v>89994</v>
      </c>
      <c r="B7576" s="630" t="s">
        <v>9097</v>
      </c>
      <c r="C7576" s="631" t="s">
        <v>57</v>
      </c>
      <c r="D7576" s="629">
        <v>480.24</v>
      </c>
    </row>
    <row r="7577" spans="1:4" ht="40.5">
      <c r="A7577" s="629">
        <v>89995</v>
      </c>
      <c r="B7577" s="630" t="s">
        <v>9098</v>
      </c>
      <c r="C7577" s="631" t="s">
        <v>57</v>
      </c>
      <c r="D7577" s="629">
        <v>548.63</v>
      </c>
    </row>
    <row r="7578" spans="1:4" ht="40.5">
      <c r="A7578" s="629">
        <v>89996</v>
      </c>
      <c r="B7578" s="630" t="s">
        <v>9099</v>
      </c>
      <c r="C7578" s="631" t="s">
        <v>24</v>
      </c>
      <c r="D7578" s="629">
        <v>5.97</v>
      </c>
    </row>
    <row r="7579" spans="1:4" ht="40.5">
      <c r="A7579" s="629">
        <v>89997</v>
      </c>
      <c r="B7579" s="630" t="s">
        <v>9100</v>
      </c>
      <c r="C7579" s="631" t="s">
        <v>24</v>
      </c>
      <c r="D7579" s="629">
        <v>5.16</v>
      </c>
    </row>
    <row r="7580" spans="1:4" ht="40.5">
      <c r="A7580" s="629">
        <v>89998</v>
      </c>
      <c r="B7580" s="630" t="s">
        <v>9101</v>
      </c>
      <c r="C7580" s="631" t="s">
        <v>24</v>
      </c>
      <c r="D7580" s="629">
        <v>5.6</v>
      </c>
    </row>
    <row r="7581" spans="1:4" ht="40.5">
      <c r="A7581" s="629">
        <v>89999</v>
      </c>
      <c r="B7581" s="630" t="s">
        <v>9102</v>
      </c>
      <c r="C7581" s="631" t="s">
        <v>24</v>
      </c>
      <c r="D7581" s="629">
        <v>9.15</v>
      </c>
    </row>
    <row r="7582" spans="1:4" ht="40.5">
      <c r="A7582" s="629">
        <v>90000</v>
      </c>
      <c r="B7582" s="630" t="s">
        <v>9103</v>
      </c>
      <c r="C7582" s="631" t="s">
        <v>24</v>
      </c>
      <c r="D7582" s="629">
        <v>6.91</v>
      </c>
    </row>
    <row r="7583" spans="1:4" ht="94.5">
      <c r="A7583" s="629">
        <v>90082</v>
      </c>
      <c r="B7583" s="630" t="s">
        <v>9104</v>
      </c>
      <c r="C7583" s="631" t="s">
        <v>57</v>
      </c>
      <c r="D7583" s="629">
        <v>11.63</v>
      </c>
    </row>
    <row r="7584" spans="1:4" ht="94.5">
      <c r="A7584" s="629">
        <v>90084</v>
      </c>
      <c r="B7584" s="630" t="s">
        <v>9105</v>
      </c>
      <c r="C7584" s="631" t="s">
        <v>57</v>
      </c>
      <c r="D7584" s="629">
        <v>10.23</v>
      </c>
    </row>
    <row r="7585" spans="1:4" ht="108">
      <c r="A7585" s="629">
        <v>90085</v>
      </c>
      <c r="B7585" s="630" t="s">
        <v>9106</v>
      </c>
      <c r="C7585" s="631" t="s">
        <v>57</v>
      </c>
      <c r="D7585" s="629">
        <v>7.35</v>
      </c>
    </row>
    <row r="7586" spans="1:4" ht="94.5">
      <c r="A7586" s="629">
        <v>90086</v>
      </c>
      <c r="B7586" s="630" t="s">
        <v>9107</v>
      </c>
      <c r="C7586" s="631" t="s">
        <v>57</v>
      </c>
      <c r="D7586" s="629">
        <v>7.91</v>
      </c>
    </row>
    <row r="7587" spans="1:4" ht="94.5">
      <c r="A7587" s="629">
        <v>90087</v>
      </c>
      <c r="B7587" s="630" t="s">
        <v>9108</v>
      </c>
      <c r="C7587" s="631" t="s">
        <v>57</v>
      </c>
      <c r="D7587" s="629">
        <v>4.66</v>
      </c>
    </row>
    <row r="7588" spans="1:4" ht="94.5">
      <c r="A7588" s="629">
        <v>90088</v>
      </c>
      <c r="B7588" s="630" t="s">
        <v>9109</v>
      </c>
      <c r="C7588" s="631" t="s">
        <v>57</v>
      </c>
      <c r="D7588" s="629">
        <v>5.39</v>
      </c>
    </row>
    <row r="7589" spans="1:4" ht="108">
      <c r="A7589" s="629">
        <v>90090</v>
      </c>
      <c r="B7589" s="630" t="s">
        <v>9110</v>
      </c>
      <c r="C7589" s="631" t="s">
        <v>57</v>
      </c>
      <c r="D7589" s="629">
        <v>3.81</v>
      </c>
    </row>
    <row r="7590" spans="1:4" ht="94.5">
      <c r="A7590" s="629">
        <v>90091</v>
      </c>
      <c r="B7590" s="630" t="s">
        <v>5325</v>
      </c>
      <c r="C7590" s="631" t="s">
        <v>57</v>
      </c>
      <c r="D7590" s="629">
        <v>5</v>
      </c>
    </row>
    <row r="7591" spans="1:4" ht="108">
      <c r="A7591" s="629">
        <v>90092</v>
      </c>
      <c r="B7591" s="630" t="s">
        <v>9111</v>
      </c>
      <c r="C7591" s="631" t="s">
        <v>57</v>
      </c>
      <c r="D7591" s="629">
        <v>4.43</v>
      </c>
    </row>
    <row r="7592" spans="1:4" ht="108">
      <c r="A7592" s="629">
        <v>90093</v>
      </c>
      <c r="B7592" s="630" t="s">
        <v>9112</v>
      </c>
      <c r="C7592" s="631" t="s">
        <v>57</v>
      </c>
      <c r="D7592" s="629">
        <v>3.1</v>
      </c>
    </row>
    <row r="7593" spans="1:4" ht="108">
      <c r="A7593" s="629">
        <v>90094</v>
      </c>
      <c r="B7593" s="630" t="s">
        <v>9113</v>
      </c>
      <c r="C7593" s="631" t="s">
        <v>57</v>
      </c>
      <c r="D7593" s="629">
        <v>3.31</v>
      </c>
    </row>
    <row r="7594" spans="1:4" ht="108">
      <c r="A7594" s="629">
        <v>90095</v>
      </c>
      <c r="B7594" s="630" t="s">
        <v>9114</v>
      </c>
      <c r="C7594" s="631" t="s">
        <v>57</v>
      </c>
      <c r="D7594" s="629">
        <v>2.0099999999999998</v>
      </c>
    </row>
    <row r="7595" spans="1:4" ht="108">
      <c r="A7595" s="629">
        <v>90096</v>
      </c>
      <c r="B7595" s="630" t="s">
        <v>9115</v>
      </c>
      <c r="C7595" s="631" t="s">
        <v>57</v>
      </c>
      <c r="D7595" s="629">
        <v>2.27</v>
      </c>
    </row>
    <row r="7596" spans="1:4" ht="108">
      <c r="A7596" s="629">
        <v>90098</v>
      </c>
      <c r="B7596" s="630" t="s">
        <v>9116</v>
      </c>
      <c r="C7596" s="631" t="s">
        <v>57</v>
      </c>
      <c r="D7596" s="629">
        <v>1.55</v>
      </c>
    </row>
    <row r="7597" spans="1:4" ht="94.5">
      <c r="A7597" s="629">
        <v>90099</v>
      </c>
      <c r="B7597" s="630" t="s">
        <v>9117</v>
      </c>
      <c r="C7597" s="631" t="s">
        <v>57</v>
      </c>
      <c r="D7597" s="629">
        <v>15.16</v>
      </c>
    </row>
    <row r="7598" spans="1:4" ht="94.5">
      <c r="A7598" s="629">
        <v>90100</v>
      </c>
      <c r="B7598" s="630" t="s">
        <v>9118</v>
      </c>
      <c r="C7598" s="631" t="s">
        <v>57</v>
      </c>
      <c r="D7598" s="629">
        <v>12.93</v>
      </c>
    </row>
    <row r="7599" spans="1:4" ht="94.5">
      <c r="A7599" s="629">
        <v>90101</v>
      </c>
      <c r="B7599" s="630" t="s">
        <v>9119</v>
      </c>
      <c r="C7599" s="631" t="s">
        <v>57</v>
      </c>
      <c r="D7599" s="629">
        <v>12.76</v>
      </c>
    </row>
    <row r="7600" spans="1:4" ht="108">
      <c r="A7600" s="629">
        <v>90102</v>
      </c>
      <c r="B7600" s="630" t="s">
        <v>9120</v>
      </c>
      <c r="C7600" s="631" t="s">
        <v>57</v>
      </c>
      <c r="D7600" s="629">
        <v>11.71</v>
      </c>
    </row>
    <row r="7601" spans="1:4" ht="121.5">
      <c r="A7601" s="629">
        <v>90105</v>
      </c>
      <c r="B7601" s="630" t="s">
        <v>9121</v>
      </c>
      <c r="C7601" s="631" t="s">
        <v>57</v>
      </c>
      <c r="D7601" s="629">
        <v>11.55</v>
      </c>
    </row>
    <row r="7602" spans="1:4" ht="121.5">
      <c r="A7602" s="629">
        <v>90106</v>
      </c>
      <c r="B7602" s="630" t="s">
        <v>9122</v>
      </c>
      <c r="C7602" s="631" t="s">
        <v>57</v>
      </c>
      <c r="D7602" s="629">
        <v>9.9</v>
      </c>
    </row>
    <row r="7603" spans="1:4" ht="121.5">
      <c r="A7603" s="629">
        <v>90107</v>
      </c>
      <c r="B7603" s="630" t="s">
        <v>9123</v>
      </c>
      <c r="C7603" s="631" t="s">
        <v>57</v>
      </c>
      <c r="D7603" s="629">
        <v>9.75</v>
      </c>
    </row>
    <row r="7604" spans="1:4" ht="121.5">
      <c r="A7604" s="629">
        <v>90108</v>
      </c>
      <c r="B7604" s="630" t="s">
        <v>9124</v>
      </c>
      <c r="C7604" s="631" t="s">
        <v>57</v>
      </c>
      <c r="D7604" s="629">
        <v>8.8699999999999992</v>
      </c>
    </row>
    <row r="7605" spans="1:4" ht="81">
      <c r="A7605" s="629">
        <v>90112</v>
      </c>
      <c r="B7605" s="630" t="s">
        <v>9125</v>
      </c>
      <c r="C7605" s="631" t="s">
        <v>125</v>
      </c>
      <c r="D7605" s="629">
        <v>57.9</v>
      </c>
    </row>
    <row r="7606" spans="1:4" ht="54">
      <c r="A7606" s="629">
        <v>90278</v>
      </c>
      <c r="B7606" s="630" t="s">
        <v>9126</v>
      </c>
      <c r="C7606" s="631" t="s">
        <v>57</v>
      </c>
      <c r="D7606" s="629">
        <v>274.26</v>
      </c>
    </row>
    <row r="7607" spans="1:4" ht="54">
      <c r="A7607" s="629">
        <v>90279</v>
      </c>
      <c r="B7607" s="630" t="s">
        <v>9127</v>
      </c>
      <c r="C7607" s="631" t="s">
        <v>57</v>
      </c>
      <c r="D7607" s="629">
        <v>291.93</v>
      </c>
    </row>
    <row r="7608" spans="1:4" ht="54">
      <c r="A7608" s="629">
        <v>90280</v>
      </c>
      <c r="B7608" s="630" t="s">
        <v>9128</v>
      </c>
      <c r="C7608" s="631" t="s">
        <v>57</v>
      </c>
      <c r="D7608" s="629">
        <v>326.81</v>
      </c>
    </row>
    <row r="7609" spans="1:4" ht="54">
      <c r="A7609" s="629">
        <v>90281</v>
      </c>
      <c r="B7609" s="630" t="s">
        <v>9129</v>
      </c>
      <c r="C7609" s="631" t="s">
        <v>57</v>
      </c>
      <c r="D7609" s="629">
        <v>374.5</v>
      </c>
    </row>
    <row r="7610" spans="1:4" ht="54">
      <c r="A7610" s="629">
        <v>90282</v>
      </c>
      <c r="B7610" s="630" t="s">
        <v>9130</v>
      </c>
      <c r="C7610" s="631" t="s">
        <v>57</v>
      </c>
      <c r="D7610" s="629">
        <v>279.39</v>
      </c>
    </row>
    <row r="7611" spans="1:4" ht="54">
      <c r="A7611" s="629">
        <v>90283</v>
      </c>
      <c r="B7611" s="630" t="s">
        <v>9131</v>
      </c>
      <c r="C7611" s="631" t="s">
        <v>57</v>
      </c>
      <c r="D7611" s="629">
        <v>298.32</v>
      </c>
    </row>
    <row r="7612" spans="1:4" ht="54">
      <c r="A7612" s="629">
        <v>90284</v>
      </c>
      <c r="B7612" s="630" t="s">
        <v>9132</v>
      </c>
      <c r="C7612" s="631" t="s">
        <v>57</v>
      </c>
      <c r="D7612" s="629">
        <v>334.38</v>
      </c>
    </row>
    <row r="7613" spans="1:4" ht="54">
      <c r="A7613" s="629">
        <v>90285</v>
      </c>
      <c r="B7613" s="630" t="s">
        <v>9133</v>
      </c>
      <c r="C7613" s="631" t="s">
        <v>57</v>
      </c>
      <c r="D7613" s="629">
        <v>385</v>
      </c>
    </row>
    <row r="7614" spans="1:4" ht="40.5">
      <c r="A7614" s="629">
        <v>90371</v>
      </c>
      <c r="B7614" s="630" t="s">
        <v>9134</v>
      </c>
      <c r="C7614" s="631" t="s">
        <v>70</v>
      </c>
      <c r="D7614" s="629">
        <v>21.46</v>
      </c>
    </row>
    <row r="7615" spans="1:4" ht="54">
      <c r="A7615" s="629">
        <v>90373</v>
      </c>
      <c r="B7615" s="630" t="s">
        <v>9135</v>
      </c>
      <c r="C7615" s="631" t="s">
        <v>70</v>
      </c>
      <c r="D7615" s="629">
        <v>9.7899999999999991</v>
      </c>
    </row>
    <row r="7616" spans="1:4" ht="54">
      <c r="A7616" s="629">
        <v>90374</v>
      </c>
      <c r="B7616" s="630" t="s">
        <v>9136</v>
      </c>
      <c r="C7616" s="631" t="s">
        <v>70</v>
      </c>
      <c r="D7616" s="629">
        <v>14.76</v>
      </c>
    </row>
    <row r="7617" spans="1:4" ht="54">
      <c r="A7617" s="629">
        <v>90375</v>
      </c>
      <c r="B7617" s="630" t="s">
        <v>5326</v>
      </c>
      <c r="C7617" s="631" t="s">
        <v>70</v>
      </c>
      <c r="D7617" s="629">
        <v>6.42</v>
      </c>
    </row>
    <row r="7618" spans="1:4" ht="81">
      <c r="A7618" s="629">
        <v>90406</v>
      </c>
      <c r="B7618" s="630" t="s">
        <v>9137</v>
      </c>
      <c r="C7618" s="631" t="s">
        <v>125</v>
      </c>
      <c r="D7618" s="629">
        <v>30.96</v>
      </c>
    </row>
    <row r="7619" spans="1:4" ht="67.5">
      <c r="A7619" s="629">
        <v>90407</v>
      </c>
      <c r="B7619" s="630" t="s">
        <v>9138</v>
      </c>
      <c r="C7619" s="631" t="s">
        <v>125</v>
      </c>
      <c r="D7619" s="629">
        <v>33.840000000000003</v>
      </c>
    </row>
    <row r="7620" spans="1:4" ht="81">
      <c r="A7620" s="629">
        <v>90408</v>
      </c>
      <c r="B7620" s="630" t="s">
        <v>9139</v>
      </c>
      <c r="C7620" s="631" t="s">
        <v>125</v>
      </c>
      <c r="D7620" s="629">
        <v>22.33</v>
      </c>
    </row>
    <row r="7621" spans="1:4" ht="67.5">
      <c r="A7621" s="629">
        <v>90409</v>
      </c>
      <c r="B7621" s="630" t="s">
        <v>9140</v>
      </c>
      <c r="C7621" s="631" t="s">
        <v>125</v>
      </c>
      <c r="D7621" s="629">
        <v>23.96</v>
      </c>
    </row>
    <row r="7622" spans="1:4" ht="27">
      <c r="A7622" s="629">
        <v>90436</v>
      </c>
      <c r="B7622" s="630" t="s">
        <v>5327</v>
      </c>
      <c r="C7622" s="631" t="s">
        <v>70</v>
      </c>
      <c r="D7622" s="629">
        <v>9.8800000000000008</v>
      </c>
    </row>
    <row r="7623" spans="1:4" ht="40.5">
      <c r="A7623" s="629">
        <v>90437</v>
      </c>
      <c r="B7623" s="630" t="s">
        <v>5328</v>
      </c>
      <c r="C7623" s="631" t="s">
        <v>70</v>
      </c>
      <c r="D7623" s="629">
        <v>24.01</v>
      </c>
    </row>
    <row r="7624" spans="1:4" ht="27">
      <c r="A7624" s="629">
        <v>90438</v>
      </c>
      <c r="B7624" s="630" t="s">
        <v>5329</v>
      </c>
      <c r="C7624" s="631" t="s">
        <v>70</v>
      </c>
      <c r="D7624" s="629">
        <v>34.4</v>
      </c>
    </row>
    <row r="7625" spans="1:4" ht="27">
      <c r="A7625" s="629">
        <v>90439</v>
      </c>
      <c r="B7625" s="630" t="s">
        <v>5330</v>
      </c>
      <c r="C7625" s="631" t="s">
        <v>70</v>
      </c>
      <c r="D7625" s="629">
        <v>37.96</v>
      </c>
    </row>
    <row r="7626" spans="1:4" ht="40.5">
      <c r="A7626" s="629">
        <v>90440</v>
      </c>
      <c r="B7626" s="630" t="s">
        <v>5331</v>
      </c>
      <c r="C7626" s="631" t="s">
        <v>70</v>
      </c>
      <c r="D7626" s="629">
        <v>60.8</v>
      </c>
    </row>
    <row r="7627" spans="1:4" ht="27">
      <c r="A7627" s="629">
        <v>90441</v>
      </c>
      <c r="B7627" s="630" t="s">
        <v>5332</v>
      </c>
      <c r="C7627" s="631" t="s">
        <v>70</v>
      </c>
      <c r="D7627" s="629">
        <v>77.66</v>
      </c>
    </row>
    <row r="7628" spans="1:4" ht="40.5">
      <c r="A7628" s="629">
        <v>90443</v>
      </c>
      <c r="B7628" s="630" t="s">
        <v>5333</v>
      </c>
      <c r="C7628" s="631" t="s">
        <v>22</v>
      </c>
      <c r="D7628" s="629">
        <v>8.98</v>
      </c>
    </row>
    <row r="7629" spans="1:4" ht="40.5">
      <c r="A7629" s="629">
        <v>90444</v>
      </c>
      <c r="B7629" s="630" t="s">
        <v>5334</v>
      </c>
      <c r="C7629" s="631" t="s">
        <v>22</v>
      </c>
      <c r="D7629" s="629">
        <v>16.29</v>
      </c>
    </row>
    <row r="7630" spans="1:4" ht="54">
      <c r="A7630" s="629">
        <v>90445</v>
      </c>
      <c r="B7630" s="630" t="s">
        <v>9141</v>
      </c>
      <c r="C7630" s="631" t="s">
        <v>22</v>
      </c>
      <c r="D7630" s="629">
        <v>17.38</v>
      </c>
    </row>
    <row r="7631" spans="1:4" ht="40.5">
      <c r="A7631" s="629">
        <v>90446</v>
      </c>
      <c r="B7631" s="630" t="s">
        <v>9142</v>
      </c>
      <c r="C7631" s="631" t="s">
        <v>22</v>
      </c>
      <c r="D7631" s="629">
        <v>18.88</v>
      </c>
    </row>
    <row r="7632" spans="1:4" ht="40.5">
      <c r="A7632" s="629">
        <v>90447</v>
      </c>
      <c r="B7632" s="630" t="s">
        <v>5335</v>
      </c>
      <c r="C7632" s="631" t="s">
        <v>22</v>
      </c>
      <c r="D7632" s="629">
        <v>4.3600000000000003</v>
      </c>
    </row>
    <row r="7633" spans="1:4" ht="40.5">
      <c r="A7633" s="629">
        <v>90451</v>
      </c>
      <c r="B7633" s="630" t="s">
        <v>9143</v>
      </c>
      <c r="C7633" s="631" t="s">
        <v>70</v>
      </c>
      <c r="D7633" s="629">
        <v>3.1</v>
      </c>
    </row>
    <row r="7634" spans="1:4" ht="40.5">
      <c r="A7634" s="629">
        <v>90452</v>
      </c>
      <c r="B7634" s="630" t="s">
        <v>5336</v>
      </c>
      <c r="C7634" s="631" t="s">
        <v>70</v>
      </c>
      <c r="D7634" s="629">
        <v>14.78</v>
      </c>
    </row>
    <row r="7635" spans="1:4" ht="40.5">
      <c r="A7635" s="629">
        <v>90453</v>
      </c>
      <c r="B7635" s="630" t="s">
        <v>5337</v>
      </c>
      <c r="C7635" s="631" t="s">
        <v>70</v>
      </c>
      <c r="D7635" s="629">
        <v>1.75</v>
      </c>
    </row>
    <row r="7636" spans="1:4" ht="40.5">
      <c r="A7636" s="629">
        <v>90454</v>
      </c>
      <c r="B7636" s="630" t="s">
        <v>5338</v>
      </c>
      <c r="C7636" s="631" t="s">
        <v>70</v>
      </c>
      <c r="D7636" s="629">
        <v>3.01</v>
      </c>
    </row>
    <row r="7637" spans="1:4" ht="27">
      <c r="A7637" s="629">
        <v>90455</v>
      </c>
      <c r="B7637" s="630" t="s">
        <v>9144</v>
      </c>
      <c r="C7637" s="631" t="s">
        <v>70</v>
      </c>
      <c r="D7637" s="629">
        <v>4.07</v>
      </c>
    </row>
    <row r="7638" spans="1:4" ht="40.5">
      <c r="A7638" s="629">
        <v>90456</v>
      </c>
      <c r="B7638" s="630" t="s">
        <v>9145</v>
      </c>
      <c r="C7638" s="631" t="s">
        <v>70</v>
      </c>
      <c r="D7638" s="629">
        <v>2.88</v>
      </c>
    </row>
    <row r="7639" spans="1:4" ht="40.5">
      <c r="A7639" s="629">
        <v>90457</v>
      </c>
      <c r="B7639" s="630" t="s">
        <v>9146</v>
      </c>
      <c r="C7639" s="631" t="s">
        <v>70</v>
      </c>
      <c r="D7639" s="629">
        <v>6.57</v>
      </c>
    </row>
    <row r="7640" spans="1:4" ht="40.5">
      <c r="A7640" s="629">
        <v>90458</v>
      </c>
      <c r="B7640" s="630" t="s">
        <v>9147</v>
      </c>
      <c r="C7640" s="631" t="s">
        <v>70</v>
      </c>
      <c r="D7640" s="629">
        <v>18.649999999999999</v>
      </c>
    </row>
    <row r="7641" spans="1:4" ht="40.5">
      <c r="A7641" s="629">
        <v>90459</v>
      </c>
      <c r="B7641" s="630" t="s">
        <v>9148</v>
      </c>
      <c r="C7641" s="631" t="s">
        <v>70</v>
      </c>
      <c r="D7641" s="629">
        <v>26.31</v>
      </c>
    </row>
    <row r="7642" spans="1:4" ht="40.5">
      <c r="A7642" s="629">
        <v>90460</v>
      </c>
      <c r="B7642" s="630" t="s">
        <v>9149</v>
      </c>
      <c r="C7642" s="631" t="s">
        <v>22</v>
      </c>
      <c r="D7642" s="629">
        <v>19.829999999999998</v>
      </c>
    </row>
    <row r="7643" spans="1:4" ht="40.5">
      <c r="A7643" s="629">
        <v>90461</v>
      </c>
      <c r="B7643" s="630" t="s">
        <v>9150</v>
      </c>
      <c r="C7643" s="631" t="s">
        <v>22</v>
      </c>
      <c r="D7643" s="629">
        <v>10.91</v>
      </c>
    </row>
    <row r="7644" spans="1:4" ht="40.5">
      <c r="A7644" s="629">
        <v>90462</v>
      </c>
      <c r="B7644" s="630" t="s">
        <v>9151</v>
      </c>
      <c r="C7644" s="631" t="s">
        <v>22</v>
      </c>
      <c r="D7644" s="629">
        <v>2.4900000000000002</v>
      </c>
    </row>
    <row r="7645" spans="1:4" ht="40.5">
      <c r="A7645" s="629">
        <v>90463</v>
      </c>
      <c r="B7645" s="630" t="s">
        <v>9152</v>
      </c>
      <c r="C7645" s="631" t="s">
        <v>22</v>
      </c>
      <c r="D7645" s="629">
        <v>2</v>
      </c>
    </row>
    <row r="7646" spans="1:4" ht="40.5">
      <c r="A7646" s="629">
        <v>90466</v>
      </c>
      <c r="B7646" s="630" t="s">
        <v>5339</v>
      </c>
      <c r="C7646" s="631" t="s">
        <v>22</v>
      </c>
      <c r="D7646" s="629">
        <v>8.93</v>
      </c>
    </row>
    <row r="7647" spans="1:4" ht="54">
      <c r="A7647" s="629">
        <v>90467</v>
      </c>
      <c r="B7647" s="630" t="s">
        <v>5340</v>
      </c>
      <c r="C7647" s="631" t="s">
        <v>22</v>
      </c>
      <c r="D7647" s="629">
        <v>14.12</v>
      </c>
    </row>
    <row r="7648" spans="1:4" ht="40.5">
      <c r="A7648" s="629">
        <v>90468</v>
      </c>
      <c r="B7648" s="630" t="s">
        <v>9153</v>
      </c>
      <c r="C7648" s="631" t="s">
        <v>22</v>
      </c>
      <c r="D7648" s="629">
        <v>3.9</v>
      </c>
    </row>
    <row r="7649" spans="1:4" ht="54">
      <c r="A7649" s="629">
        <v>90469</v>
      </c>
      <c r="B7649" s="630" t="s">
        <v>9154</v>
      </c>
      <c r="C7649" s="631" t="s">
        <v>22</v>
      </c>
      <c r="D7649" s="629">
        <v>6.24</v>
      </c>
    </row>
    <row r="7650" spans="1:4" ht="40.5">
      <c r="A7650" s="629">
        <v>90470</v>
      </c>
      <c r="B7650" s="630" t="s">
        <v>9155</v>
      </c>
      <c r="C7650" s="631" t="s">
        <v>22</v>
      </c>
      <c r="D7650" s="629">
        <v>8.57</v>
      </c>
    </row>
    <row r="7651" spans="1:4" ht="54">
      <c r="A7651" s="629">
        <v>90582</v>
      </c>
      <c r="B7651" s="630" t="s">
        <v>9156</v>
      </c>
      <c r="C7651" s="631" t="s">
        <v>31</v>
      </c>
      <c r="D7651" s="629">
        <v>0.28000000000000003</v>
      </c>
    </row>
    <row r="7652" spans="1:4" ht="40.5">
      <c r="A7652" s="629">
        <v>90583</v>
      </c>
      <c r="B7652" s="630" t="s">
        <v>9157</v>
      </c>
      <c r="C7652" s="631" t="s">
        <v>31</v>
      </c>
      <c r="D7652" s="629">
        <v>0.06</v>
      </c>
    </row>
    <row r="7653" spans="1:4" ht="54">
      <c r="A7653" s="629">
        <v>90584</v>
      </c>
      <c r="B7653" s="630" t="s">
        <v>9158</v>
      </c>
      <c r="C7653" s="631" t="s">
        <v>31</v>
      </c>
      <c r="D7653" s="629">
        <v>0.21</v>
      </c>
    </row>
    <row r="7654" spans="1:4" ht="54">
      <c r="A7654" s="629">
        <v>90585</v>
      </c>
      <c r="B7654" s="630" t="s">
        <v>9159</v>
      </c>
      <c r="C7654" s="631" t="s">
        <v>31</v>
      </c>
      <c r="D7654" s="629">
        <v>0.77</v>
      </c>
    </row>
    <row r="7655" spans="1:4" ht="54">
      <c r="A7655" s="629">
        <v>90586</v>
      </c>
      <c r="B7655" s="630" t="s">
        <v>9160</v>
      </c>
      <c r="C7655" s="631" t="s">
        <v>119</v>
      </c>
      <c r="D7655" s="629">
        <v>1.32</v>
      </c>
    </row>
    <row r="7656" spans="1:4" ht="54">
      <c r="A7656" s="629">
        <v>90587</v>
      </c>
      <c r="B7656" s="630" t="s">
        <v>9161</v>
      </c>
      <c r="C7656" s="631" t="s">
        <v>1677</v>
      </c>
      <c r="D7656" s="629">
        <v>0.34</v>
      </c>
    </row>
    <row r="7657" spans="1:4" ht="40.5">
      <c r="A7657" s="629">
        <v>90621</v>
      </c>
      <c r="B7657" s="630" t="s">
        <v>5341</v>
      </c>
      <c r="C7657" s="631" t="s">
        <v>31</v>
      </c>
      <c r="D7657" s="629">
        <v>1.59</v>
      </c>
    </row>
    <row r="7658" spans="1:4" ht="40.5">
      <c r="A7658" s="629">
        <v>90622</v>
      </c>
      <c r="B7658" s="630" t="s">
        <v>5342</v>
      </c>
      <c r="C7658" s="631" t="s">
        <v>31</v>
      </c>
      <c r="D7658" s="629">
        <v>0.35</v>
      </c>
    </row>
    <row r="7659" spans="1:4" ht="40.5">
      <c r="A7659" s="629">
        <v>90623</v>
      </c>
      <c r="B7659" s="630" t="s">
        <v>5343</v>
      </c>
      <c r="C7659" s="631" t="s">
        <v>31</v>
      </c>
      <c r="D7659" s="629">
        <v>1.99</v>
      </c>
    </row>
    <row r="7660" spans="1:4" ht="40.5">
      <c r="A7660" s="629">
        <v>90624</v>
      </c>
      <c r="B7660" s="630" t="s">
        <v>5344</v>
      </c>
      <c r="C7660" s="631" t="s">
        <v>31</v>
      </c>
      <c r="D7660" s="629">
        <v>1.94</v>
      </c>
    </row>
    <row r="7661" spans="1:4" ht="40.5">
      <c r="A7661" s="629">
        <v>90625</v>
      </c>
      <c r="B7661" s="630" t="s">
        <v>5345</v>
      </c>
      <c r="C7661" s="631" t="s">
        <v>119</v>
      </c>
      <c r="D7661" s="629">
        <v>5.87</v>
      </c>
    </row>
    <row r="7662" spans="1:4" ht="40.5">
      <c r="A7662" s="629">
        <v>90626</v>
      </c>
      <c r="B7662" s="630" t="s">
        <v>5346</v>
      </c>
      <c r="C7662" s="631" t="s">
        <v>1677</v>
      </c>
      <c r="D7662" s="629">
        <v>1.94</v>
      </c>
    </row>
    <row r="7663" spans="1:4" ht="54">
      <c r="A7663" s="629">
        <v>90627</v>
      </c>
      <c r="B7663" s="630" t="s">
        <v>5347</v>
      </c>
      <c r="C7663" s="631" t="s">
        <v>31</v>
      </c>
      <c r="D7663" s="629">
        <v>23.94</v>
      </c>
    </row>
    <row r="7664" spans="1:4" ht="54">
      <c r="A7664" s="629">
        <v>90628</v>
      </c>
      <c r="B7664" s="630" t="s">
        <v>5348</v>
      </c>
      <c r="C7664" s="631" t="s">
        <v>31</v>
      </c>
      <c r="D7664" s="629">
        <v>6.28</v>
      </c>
    </row>
    <row r="7665" spans="1:4" ht="54">
      <c r="A7665" s="629">
        <v>90629</v>
      </c>
      <c r="B7665" s="630" t="s">
        <v>5349</v>
      </c>
      <c r="C7665" s="631" t="s">
        <v>31</v>
      </c>
      <c r="D7665" s="629">
        <v>29.95</v>
      </c>
    </row>
    <row r="7666" spans="1:4" ht="54">
      <c r="A7666" s="629">
        <v>90630</v>
      </c>
      <c r="B7666" s="630" t="s">
        <v>9162</v>
      </c>
      <c r="C7666" s="631" t="s">
        <v>31</v>
      </c>
      <c r="D7666" s="629">
        <v>7.86</v>
      </c>
    </row>
    <row r="7667" spans="1:4" ht="54">
      <c r="A7667" s="629">
        <v>90631</v>
      </c>
      <c r="B7667" s="630" t="s">
        <v>5350</v>
      </c>
      <c r="C7667" s="631" t="s">
        <v>119</v>
      </c>
      <c r="D7667" s="629">
        <v>82.77</v>
      </c>
    </row>
    <row r="7668" spans="1:4" ht="54">
      <c r="A7668" s="629">
        <v>90632</v>
      </c>
      <c r="B7668" s="630" t="s">
        <v>5351</v>
      </c>
      <c r="C7668" s="631" t="s">
        <v>1677</v>
      </c>
      <c r="D7668" s="629">
        <v>44.96</v>
      </c>
    </row>
    <row r="7669" spans="1:4" ht="67.5">
      <c r="A7669" s="629">
        <v>90633</v>
      </c>
      <c r="B7669" s="630" t="s">
        <v>5352</v>
      </c>
      <c r="C7669" s="631" t="s">
        <v>31</v>
      </c>
      <c r="D7669" s="629">
        <v>2.84</v>
      </c>
    </row>
    <row r="7670" spans="1:4" ht="67.5">
      <c r="A7670" s="629">
        <v>90634</v>
      </c>
      <c r="B7670" s="630" t="s">
        <v>5353</v>
      </c>
      <c r="C7670" s="631" t="s">
        <v>31</v>
      </c>
      <c r="D7670" s="629">
        <v>0.63</v>
      </c>
    </row>
    <row r="7671" spans="1:4" ht="67.5">
      <c r="A7671" s="629">
        <v>90635</v>
      </c>
      <c r="B7671" s="630" t="s">
        <v>5354</v>
      </c>
      <c r="C7671" s="631" t="s">
        <v>31</v>
      </c>
      <c r="D7671" s="629">
        <v>3.1</v>
      </c>
    </row>
    <row r="7672" spans="1:4" ht="81">
      <c r="A7672" s="629">
        <v>90636</v>
      </c>
      <c r="B7672" s="630" t="s">
        <v>5355</v>
      </c>
      <c r="C7672" s="631" t="s">
        <v>31</v>
      </c>
      <c r="D7672" s="629">
        <v>3.88</v>
      </c>
    </row>
    <row r="7673" spans="1:4" ht="67.5">
      <c r="A7673" s="629">
        <v>90637</v>
      </c>
      <c r="B7673" s="630" t="s">
        <v>5356</v>
      </c>
      <c r="C7673" s="631" t="s">
        <v>119</v>
      </c>
      <c r="D7673" s="629">
        <v>10.45</v>
      </c>
    </row>
    <row r="7674" spans="1:4" ht="67.5">
      <c r="A7674" s="629">
        <v>90638</v>
      </c>
      <c r="B7674" s="630" t="s">
        <v>5357</v>
      </c>
      <c r="C7674" s="631" t="s">
        <v>1677</v>
      </c>
      <c r="D7674" s="629">
        <v>3.47</v>
      </c>
    </row>
    <row r="7675" spans="1:4" ht="54">
      <c r="A7675" s="629">
        <v>90639</v>
      </c>
      <c r="B7675" s="630" t="s">
        <v>9163</v>
      </c>
      <c r="C7675" s="631" t="s">
        <v>31</v>
      </c>
      <c r="D7675" s="629">
        <v>4.24</v>
      </c>
    </row>
    <row r="7676" spans="1:4" ht="54">
      <c r="A7676" s="629">
        <v>90640</v>
      </c>
      <c r="B7676" s="630" t="s">
        <v>9164</v>
      </c>
      <c r="C7676" s="631" t="s">
        <v>31</v>
      </c>
      <c r="D7676" s="629">
        <v>0.95</v>
      </c>
    </row>
    <row r="7677" spans="1:4" ht="54">
      <c r="A7677" s="629">
        <v>90641</v>
      </c>
      <c r="B7677" s="630" t="s">
        <v>9165</v>
      </c>
      <c r="C7677" s="631" t="s">
        <v>31</v>
      </c>
      <c r="D7677" s="629">
        <v>4.6399999999999997</v>
      </c>
    </row>
    <row r="7678" spans="1:4" ht="54">
      <c r="A7678" s="629">
        <v>90642</v>
      </c>
      <c r="B7678" s="630" t="s">
        <v>9166</v>
      </c>
      <c r="C7678" s="631" t="s">
        <v>31</v>
      </c>
      <c r="D7678" s="629">
        <v>5.31</v>
      </c>
    </row>
    <row r="7679" spans="1:4" ht="54">
      <c r="A7679" s="629">
        <v>90643</v>
      </c>
      <c r="B7679" s="630" t="s">
        <v>9167</v>
      </c>
      <c r="C7679" s="631" t="s">
        <v>119</v>
      </c>
      <c r="D7679" s="629">
        <v>15.14</v>
      </c>
    </row>
    <row r="7680" spans="1:4" ht="54">
      <c r="A7680" s="629">
        <v>90644</v>
      </c>
      <c r="B7680" s="630" t="s">
        <v>9168</v>
      </c>
      <c r="C7680" s="631" t="s">
        <v>1677</v>
      </c>
      <c r="D7680" s="629">
        <v>5.19</v>
      </c>
    </row>
    <row r="7681" spans="1:4" ht="67.5">
      <c r="A7681" s="629">
        <v>90646</v>
      </c>
      <c r="B7681" s="630" t="s">
        <v>9169</v>
      </c>
      <c r="C7681" s="631" t="s">
        <v>31</v>
      </c>
      <c r="D7681" s="629">
        <v>0.46</v>
      </c>
    </row>
    <row r="7682" spans="1:4" ht="67.5">
      <c r="A7682" s="629">
        <v>90647</v>
      </c>
      <c r="B7682" s="630" t="s">
        <v>9170</v>
      </c>
      <c r="C7682" s="631" t="s">
        <v>31</v>
      </c>
      <c r="D7682" s="629">
        <v>0.1</v>
      </c>
    </row>
    <row r="7683" spans="1:4" ht="67.5">
      <c r="A7683" s="629">
        <v>90648</v>
      </c>
      <c r="B7683" s="630" t="s">
        <v>9171</v>
      </c>
      <c r="C7683" s="631" t="s">
        <v>31</v>
      </c>
      <c r="D7683" s="629">
        <v>0.5</v>
      </c>
    </row>
    <row r="7684" spans="1:4" ht="67.5">
      <c r="A7684" s="629">
        <v>90649</v>
      </c>
      <c r="B7684" s="630" t="s">
        <v>9172</v>
      </c>
      <c r="C7684" s="631" t="s">
        <v>31</v>
      </c>
      <c r="D7684" s="629">
        <v>5.99</v>
      </c>
    </row>
    <row r="7685" spans="1:4" ht="67.5">
      <c r="A7685" s="629">
        <v>90650</v>
      </c>
      <c r="B7685" s="630" t="s">
        <v>9173</v>
      </c>
      <c r="C7685" s="631" t="s">
        <v>119</v>
      </c>
      <c r="D7685" s="629">
        <v>7.05</v>
      </c>
    </row>
    <row r="7686" spans="1:4" ht="67.5">
      <c r="A7686" s="629">
        <v>90651</v>
      </c>
      <c r="B7686" s="630" t="s">
        <v>9174</v>
      </c>
      <c r="C7686" s="631" t="s">
        <v>1677</v>
      </c>
      <c r="D7686" s="629">
        <v>0.56000000000000005</v>
      </c>
    </row>
    <row r="7687" spans="1:4" ht="40.5">
      <c r="A7687" s="629">
        <v>90652</v>
      </c>
      <c r="B7687" s="630" t="s">
        <v>9175</v>
      </c>
      <c r="C7687" s="631" t="s">
        <v>31</v>
      </c>
      <c r="D7687" s="629">
        <v>2.76</v>
      </c>
    </row>
    <row r="7688" spans="1:4" ht="40.5">
      <c r="A7688" s="629">
        <v>90653</v>
      </c>
      <c r="B7688" s="630" t="s">
        <v>9176</v>
      </c>
      <c r="C7688" s="631" t="s">
        <v>31</v>
      </c>
      <c r="D7688" s="629">
        <v>0.62</v>
      </c>
    </row>
    <row r="7689" spans="1:4" ht="40.5">
      <c r="A7689" s="629">
        <v>90654</v>
      </c>
      <c r="B7689" s="630" t="s">
        <v>9177</v>
      </c>
      <c r="C7689" s="631" t="s">
        <v>31</v>
      </c>
      <c r="D7689" s="629">
        <v>3.02</v>
      </c>
    </row>
    <row r="7690" spans="1:4" ht="40.5">
      <c r="A7690" s="629">
        <v>90655</v>
      </c>
      <c r="B7690" s="630" t="s">
        <v>9178</v>
      </c>
      <c r="C7690" s="631" t="s">
        <v>31</v>
      </c>
      <c r="D7690" s="629">
        <v>3.94</v>
      </c>
    </row>
    <row r="7691" spans="1:4" ht="40.5">
      <c r="A7691" s="629">
        <v>90656</v>
      </c>
      <c r="B7691" s="630" t="s">
        <v>5358</v>
      </c>
      <c r="C7691" s="631" t="s">
        <v>119</v>
      </c>
      <c r="D7691" s="629">
        <v>10.34</v>
      </c>
    </row>
    <row r="7692" spans="1:4" ht="40.5">
      <c r="A7692" s="629">
        <v>90657</v>
      </c>
      <c r="B7692" s="630" t="s">
        <v>5359</v>
      </c>
      <c r="C7692" s="631" t="s">
        <v>1677</v>
      </c>
      <c r="D7692" s="629">
        <v>3.38</v>
      </c>
    </row>
    <row r="7693" spans="1:4" ht="40.5">
      <c r="A7693" s="629">
        <v>90658</v>
      </c>
      <c r="B7693" s="630" t="s">
        <v>9179</v>
      </c>
      <c r="C7693" s="631" t="s">
        <v>31</v>
      </c>
      <c r="D7693" s="629">
        <v>2.96</v>
      </c>
    </row>
    <row r="7694" spans="1:4" ht="40.5">
      <c r="A7694" s="629">
        <v>90659</v>
      </c>
      <c r="B7694" s="630" t="s">
        <v>9180</v>
      </c>
      <c r="C7694" s="631" t="s">
        <v>31</v>
      </c>
      <c r="D7694" s="629">
        <v>0.66</v>
      </c>
    </row>
    <row r="7695" spans="1:4" ht="40.5">
      <c r="A7695" s="629">
        <v>90660</v>
      </c>
      <c r="B7695" s="630" t="s">
        <v>9181</v>
      </c>
      <c r="C7695" s="631" t="s">
        <v>31</v>
      </c>
      <c r="D7695" s="629">
        <v>3.23</v>
      </c>
    </row>
    <row r="7696" spans="1:4" ht="40.5">
      <c r="A7696" s="629">
        <v>90661</v>
      </c>
      <c r="B7696" s="630" t="s">
        <v>9182</v>
      </c>
      <c r="C7696" s="631" t="s">
        <v>31</v>
      </c>
      <c r="D7696" s="629">
        <v>3.94</v>
      </c>
    </row>
    <row r="7697" spans="1:4" ht="40.5">
      <c r="A7697" s="629">
        <v>90662</v>
      </c>
      <c r="B7697" s="630" t="s">
        <v>5360</v>
      </c>
      <c r="C7697" s="631" t="s">
        <v>119</v>
      </c>
      <c r="D7697" s="629">
        <v>10.79</v>
      </c>
    </row>
    <row r="7698" spans="1:4" ht="40.5">
      <c r="A7698" s="629">
        <v>90663</v>
      </c>
      <c r="B7698" s="630" t="s">
        <v>5361</v>
      </c>
      <c r="C7698" s="631" t="s">
        <v>1677</v>
      </c>
      <c r="D7698" s="629">
        <v>3.62</v>
      </c>
    </row>
    <row r="7699" spans="1:4" ht="81">
      <c r="A7699" s="629">
        <v>90664</v>
      </c>
      <c r="B7699" s="630" t="s">
        <v>9183</v>
      </c>
      <c r="C7699" s="631" t="s">
        <v>31</v>
      </c>
      <c r="D7699" s="629">
        <v>3.1</v>
      </c>
    </row>
    <row r="7700" spans="1:4" ht="81">
      <c r="A7700" s="629">
        <v>90665</v>
      </c>
      <c r="B7700" s="630" t="s">
        <v>9184</v>
      </c>
      <c r="C7700" s="631" t="s">
        <v>31</v>
      </c>
      <c r="D7700" s="629">
        <v>0.69</v>
      </c>
    </row>
    <row r="7701" spans="1:4" ht="81">
      <c r="A7701" s="629">
        <v>90666</v>
      </c>
      <c r="B7701" s="630" t="s">
        <v>9185</v>
      </c>
      <c r="C7701" s="631" t="s">
        <v>31</v>
      </c>
      <c r="D7701" s="629">
        <v>3.4</v>
      </c>
    </row>
    <row r="7702" spans="1:4" ht="81">
      <c r="A7702" s="629">
        <v>90667</v>
      </c>
      <c r="B7702" s="630" t="s">
        <v>9186</v>
      </c>
      <c r="C7702" s="631" t="s">
        <v>31</v>
      </c>
      <c r="D7702" s="629">
        <v>9.64</v>
      </c>
    </row>
    <row r="7703" spans="1:4" ht="81">
      <c r="A7703" s="629">
        <v>90668</v>
      </c>
      <c r="B7703" s="630" t="s">
        <v>9187</v>
      </c>
      <c r="C7703" s="631" t="s">
        <v>119</v>
      </c>
      <c r="D7703" s="629">
        <v>16.829999999999998</v>
      </c>
    </row>
    <row r="7704" spans="1:4" ht="81">
      <c r="A7704" s="629">
        <v>90669</v>
      </c>
      <c r="B7704" s="630" t="s">
        <v>9188</v>
      </c>
      <c r="C7704" s="631" t="s">
        <v>1677</v>
      </c>
      <c r="D7704" s="629">
        <v>3.79</v>
      </c>
    </row>
    <row r="7705" spans="1:4" ht="81">
      <c r="A7705" s="629">
        <v>90670</v>
      </c>
      <c r="B7705" s="630" t="s">
        <v>9189</v>
      </c>
      <c r="C7705" s="631" t="s">
        <v>31</v>
      </c>
      <c r="D7705" s="629">
        <v>109.86</v>
      </c>
    </row>
    <row r="7706" spans="1:4" ht="81">
      <c r="A7706" s="629">
        <v>90671</v>
      </c>
      <c r="B7706" s="630" t="s">
        <v>9190</v>
      </c>
      <c r="C7706" s="631" t="s">
        <v>31</v>
      </c>
      <c r="D7706" s="629">
        <v>28.85</v>
      </c>
    </row>
    <row r="7707" spans="1:4" ht="81">
      <c r="A7707" s="629">
        <v>90672</v>
      </c>
      <c r="B7707" s="630" t="s">
        <v>9191</v>
      </c>
      <c r="C7707" s="631" t="s">
        <v>31</v>
      </c>
      <c r="D7707" s="629">
        <v>137.47999999999999</v>
      </c>
    </row>
    <row r="7708" spans="1:4" ht="94.5">
      <c r="A7708" s="629">
        <v>90673</v>
      </c>
      <c r="B7708" s="630" t="s">
        <v>9192</v>
      </c>
      <c r="C7708" s="631" t="s">
        <v>31</v>
      </c>
      <c r="D7708" s="629">
        <v>131</v>
      </c>
    </row>
    <row r="7709" spans="1:4" ht="81">
      <c r="A7709" s="629">
        <v>90674</v>
      </c>
      <c r="B7709" s="630" t="s">
        <v>9193</v>
      </c>
      <c r="C7709" s="631" t="s">
        <v>119</v>
      </c>
      <c r="D7709" s="629">
        <v>421.93</v>
      </c>
    </row>
    <row r="7710" spans="1:4" ht="81">
      <c r="A7710" s="629">
        <v>90675</v>
      </c>
      <c r="B7710" s="630" t="s">
        <v>9194</v>
      </c>
      <c r="C7710" s="631" t="s">
        <v>1677</v>
      </c>
      <c r="D7710" s="629">
        <v>153.44999999999999</v>
      </c>
    </row>
    <row r="7711" spans="1:4" ht="81">
      <c r="A7711" s="629">
        <v>90676</v>
      </c>
      <c r="B7711" s="630" t="s">
        <v>9195</v>
      </c>
      <c r="C7711" s="631" t="s">
        <v>31</v>
      </c>
      <c r="D7711" s="629">
        <v>54.15</v>
      </c>
    </row>
    <row r="7712" spans="1:4" ht="81">
      <c r="A7712" s="629">
        <v>90677</v>
      </c>
      <c r="B7712" s="630" t="s">
        <v>9196</v>
      </c>
      <c r="C7712" s="631" t="s">
        <v>31</v>
      </c>
      <c r="D7712" s="629">
        <v>14.21</v>
      </c>
    </row>
    <row r="7713" spans="1:4" ht="81">
      <c r="A7713" s="629">
        <v>90678</v>
      </c>
      <c r="B7713" s="630" t="s">
        <v>9197</v>
      </c>
      <c r="C7713" s="631" t="s">
        <v>31</v>
      </c>
      <c r="D7713" s="629">
        <v>67.77</v>
      </c>
    </row>
    <row r="7714" spans="1:4" ht="81">
      <c r="A7714" s="629">
        <v>90679</v>
      </c>
      <c r="B7714" s="630" t="s">
        <v>9198</v>
      </c>
      <c r="C7714" s="631" t="s">
        <v>31</v>
      </c>
      <c r="D7714" s="629">
        <v>66.97</v>
      </c>
    </row>
    <row r="7715" spans="1:4" ht="81">
      <c r="A7715" s="629">
        <v>90680</v>
      </c>
      <c r="B7715" s="630" t="s">
        <v>9199</v>
      </c>
      <c r="C7715" s="631" t="s">
        <v>119</v>
      </c>
      <c r="D7715" s="629">
        <v>220.78</v>
      </c>
    </row>
    <row r="7716" spans="1:4" ht="81">
      <c r="A7716" s="629">
        <v>90681</v>
      </c>
      <c r="B7716" s="630" t="s">
        <v>9200</v>
      </c>
      <c r="C7716" s="631" t="s">
        <v>1677</v>
      </c>
      <c r="D7716" s="629">
        <v>86.04</v>
      </c>
    </row>
    <row r="7717" spans="1:4" ht="54">
      <c r="A7717" s="629">
        <v>90682</v>
      </c>
      <c r="B7717" s="630" t="s">
        <v>9201</v>
      </c>
      <c r="C7717" s="631" t="s">
        <v>31</v>
      </c>
      <c r="D7717" s="629">
        <v>24.32</v>
      </c>
    </row>
    <row r="7718" spans="1:4" ht="54">
      <c r="A7718" s="629">
        <v>90683</v>
      </c>
      <c r="B7718" s="630" t="s">
        <v>9202</v>
      </c>
      <c r="C7718" s="631" t="s">
        <v>31</v>
      </c>
      <c r="D7718" s="629">
        <v>5.47</v>
      </c>
    </row>
    <row r="7719" spans="1:4" ht="54">
      <c r="A7719" s="629">
        <v>90684</v>
      </c>
      <c r="B7719" s="630" t="s">
        <v>9203</v>
      </c>
      <c r="C7719" s="631" t="s">
        <v>31</v>
      </c>
      <c r="D7719" s="629">
        <v>26.6</v>
      </c>
    </row>
    <row r="7720" spans="1:4" ht="54">
      <c r="A7720" s="629">
        <v>90685</v>
      </c>
      <c r="B7720" s="630" t="s">
        <v>9204</v>
      </c>
      <c r="C7720" s="631" t="s">
        <v>31</v>
      </c>
      <c r="D7720" s="629">
        <v>41.53</v>
      </c>
    </row>
    <row r="7721" spans="1:4" ht="54">
      <c r="A7721" s="629">
        <v>90686</v>
      </c>
      <c r="B7721" s="630" t="s">
        <v>9205</v>
      </c>
      <c r="C7721" s="631" t="s">
        <v>119</v>
      </c>
      <c r="D7721" s="629">
        <v>113.93</v>
      </c>
    </row>
    <row r="7722" spans="1:4" ht="54">
      <c r="A7722" s="629">
        <v>90687</v>
      </c>
      <c r="B7722" s="630" t="s">
        <v>9206</v>
      </c>
      <c r="C7722" s="631" t="s">
        <v>1677</v>
      </c>
      <c r="D7722" s="629">
        <v>45.8</v>
      </c>
    </row>
    <row r="7723" spans="1:4" ht="54">
      <c r="A7723" s="629">
        <v>90688</v>
      </c>
      <c r="B7723" s="630" t="s">
        <v>9207</v>
      </c>
      <c r="C7723" s="631" t="s">
        <v>31</v>
      </c>
      <c r="D7723" s="629">
        <v>10.8</v>
      </c>
    </row>
    <row r="7724" spans="1:4" ht="40.5">
      <c r="A7724" s="629">
        <v>90689</v>
      </c>
      <c r="B7724" s="630" t="s">
        <v>9208</v>
      </c>
      <c r="C7724" s="631" t="s">
        <v>31</v>
      </c>
      <c r="D7724" s="629">
        <v>2.0699999999999998</v>
      </c>
    </row>
    <row r="7725" spans="1:4" ht="54">
      <c r="A7725" s="629">
        <v>90690</v>
      </c>
      <c r="B7725" s="630" t="s">
        <v>9209</v>
      </c>
      <c r="C7725" s="631" t="s">
        <v>31</v>
      </c>
      <c r="D7725" s="629">
        <v>13.5</v>
      </c>
    </row>
    <row r="7726" spans="1:4" ht="54">
      <c r="A7726" s="629">
        <v>90691</v>
      </c>
      <c r="B7726" s="630" t="s">
        <v>9210</v>
      </c>
      <c r="C7726" s="631" t="s">
        <v>31</v>
      </c>
      <c r="D7726" s="629">
        <v>22.96</v>
      </c>
    </row>
    <row r="7727" spans="1:4" ht="54">
      <c r="A7727" s="629">
        <v>90692</v>
      </c>
      <c r="B7727" s="630" t="s">
        <v>9211</v>
      </c>
      <c r="C7727" s="631" t="s">
        <v>119</v>
      </c>
      <c r="D7727" s="629">
        <v>65.34</v>
      </c>
    </row>
    <row r="7728" spans="1:4" ht="54">
      <c r="A7728" s="629">
        <v>90693</v>
      </c>
      <c r="B7728" s="630" t="s">
        <v>9212</v>
      </c>
      <c r="C7728" s="631" t="s">
        <v>1677</v>
      </c>
      <c r="D7728" s="629">
        <v>28.88</v>
      </c>
    </row>
    <row r="7729" spans="1:4" ht="67.5">
      <c r="A7729" s="629">
        <v>90694</v>
      </c>
      <c r="B7729" s="630" t="s">
        <v>5362</v>
      </c>
      <c r="C7729" s="631" t="s">
        <v>22</v>
      </c>
      <c r="D7729" s="629">
        <v>19.5</v>
      </c>
    </row>
    <row r="7730" spans="1:4" ht="67.5">
      <c r="A7730" s="629">
        <v>90695</v>
      </c>
      <c r="B7730" s="630" t="s">
        <v>5363</v>
      </c>
      <c r="C7730" s="631" t="s">
        <v>22</v>
      </c>
      <c r="D7730" s="629">
        <v>39.85</v>
      </c>
    </row>
    <row r="7731" spans="1:4" ht="67.5">
      <c r="A7731" s="629">
        <v>90696</v>
      </c>
      <c r="B7731" s="630" t="s">
        <v>5364</v>
      </c>
      <c r="C7731" s="631" t="s">
        <v>22</v>
      </c>
      <c r="D7731" s="629">
        <v>61.16</v>
      </c>
    </row>
    <row r="7732" spans="1:4" ht="67.5">
      <c r="A7732" s="629">
        <v>90697</v>
      </c>
      <c r="B7732" s="630" t="s">
        <v>5365</v>
      </c>
      <c r="C7732" s="631" t="s">
        <v>22</v>
      </c>
      <c r="D7732" s="629">
        <v>101.94</v>
      </c>
    </row>
    <row r="7733" spans="1:4" ht="67.5">
      <c r="A7733" s="629">
        <v>90698</v>
      </c>
      <c r="B7733" s="630" t="s">
        <v>5366</v>
      </c>
      <c r="C7733" s="631" t="s">
        <v>22</v>
      </c>
      <c r="D7733" s="629">
        <v>163.36000000000001</v>
      </c>
    </row>
    <row r="7734" spans="1:4" ht="67.5">
      <c r="A7734" s="629">
        <v>90699</v>
      </c>
      <c r="B7734" s="630" t="s">
        <v>5367</v>
      </c>
      <c r="C7734" s="631" t="s">
        <v>22</v>
      </c>
      <c r="D7734" s="629">
        <v>202.04</v>
      </c>
    </row>
    <row r="7735" spans="1:4" ht="67.5">
      <c r="A7735" s="629">
        <v>90700</v>
      </c>
      <c r="B7735" s="630" t="s">
        <v>5368</v>
      </c>
      <c r="C7735" s="631" t="s">
        <v>22</v>
      </c>
      <c r="D7735" s="629">
        <v>267.29000000000002</v>
      </c>
    </row>
    <row r="7736" spans="1:4" ht="67.5">
      <c r="A7736" s="629">
        <v>90701</v>
      </c>
      <c r="B7736" s="630" t="s">
        <v>9213</v>
      </c>
      <c r="C7736" s="631" t="s">
        <v>22</v>
      </c>
      <c r="D7736" s="629">
        <v>36.700000000000003</v>
      </c>
    </row>
    <row r="7737" spans="1:4" ht="67.5">
      <c r="A7737" s="629">
        <v>90702</v>
      </c>
      <c r="B7737" s="630" t="s">
        <v>9214</v>
      </c>
      <c r="C7737" s="631" t="s">
        <v>22</v>
      </c>
      <c r="D7737" s="629">
        <v>55.03</v>
      </c>
    </row>
    <row r="7738" spans="1:4" ht="67.5">
      <c r="A7738" s="629">
        <v>90703</v>
      </c>
      <c r="B7738" s="630" t="s">
        <v>9215</v>
      </c>
      <c r="C7738" s="631" t="s">
        <v>22</v>
      </c>
      <c r="D7738" s="629">
        <v>90.16</v>
      </c>
    </row>
    <row r="7739" spans="1:4" ht="67.5">
      <c r="A7739" s="629">
        <v>90704</v>
      </c>
      <c r="B7739" s="630" t="s">
        <v>9216</v>
      </c>
      <c r="C7739" s="631" t="s">
        <v>22</v>
      </c>
      <c r="D7739" s="629">
        <v>140.46</v>
      </c>
    </row>
    <row r="7740" spans="1:4" ht="67.5">
      <c r="A7740" s="629">
        <v>90705</v>
      </c>
      <c r="B7740" s="630" t="s">
        <v>9217</v>
      </c>
      <c r="C7740" s="631" t="s">
        <v>22</v>
      </c>
      <c r="D7740" s="629">
        <v>205.43</v>
      </c>
    </row>
    <row r="7741" spans="1:4" ht="67.5">
      <c r="A7741" s="629">
        <v>90706</v>
      </c>
      <c r="B7741" s="630" t="s">
        <v>9218</v>
      </c>
      <c r="C7741" s="631" t="s">
        <v>22</v>
      </c>
      <c r="D7741" s="629">
        <v>250.19</v>
      </c>
    </row>
    <row r="7742" spans="1:4" ht="81">
      <c r="A7742" s="629">
        <v>90708</v>
      </c>
      <c r="B7742" s="630" t="s">
        <v>9219</v>
      </c>
      <c r="C7742" s="631" t="s">
        <v>22</v>
      </c>
      <c r="D7742" s="629">
        <v>399.04</v>
      </c>
    </row>
    <row r="7743" spans="1:4" ht="67.5">
      <c r="A7743" s="629">
        <v>90709</v>
      </c>
      <c r="B7743" s="630" t="s">
        <v>5369</v>
      </c>
      <c r="C7743" s="631" t="s">
        <v>22</v>
      </c>
      <c r="D7743" s="629">
        <v>21.16</v>
      </c>
    </row>
    <row r="7744" spans="1:4" ht="67.5">
      <c r="A7744" s="629">
        <v>90710</v>
      </c>
      <c r="B7744" s="630" t="s">
        <v>5370</v>
      </c>
      <c r="C7744" s="631" t="s">
        <v>22</v>
      </c>
      <c r="D7744" s="629">
        <v>41.53</v>
      </c>
    </row>
    <row r="7745" spans="1:4" ht="67.5">
      <c r="A7745" s="629">
        <v>90711</v>
      </c>
      <c r="B7745" s="630" t="s">
        <v>5371</v>
      </c>
      <c r="C7745" s="631" t="s">
        <v>22</v>
      </c>
      <c r="D7745" s="629">
        <v>62.83</v>
      </c>
    </row>
    <row r="7746" spans="1:4" ht="67.5">
      <c r="A7746" s="629">
        <v>90712</v>
      </c>
      <c r="B7746" s="630" t="s">
        <v>5372</v>
      </c>
      <c r="C7746" s="631" t="s">
        <v>22</v>
      </c>
      <c r="D7746" s="629">
        <v>103.61</v>
      </c>
    </row>
    <row r="7747" spans="1:4" ht="67.5">
      <c r="A7747" s="629">
        <v>90713</v>
      </c>
      <c r="B7747" s="630" t="s">
        <v>5373</v>
      </c>
      <c r="C7747" s="631" t="s">
        <v>22</v>
      </c>
      <c r="D7747" s="629">
        <v>165.01</v>
      </c>
    </row>
    <row r="7748" spans="1:4" ht="67.5">
      <c r="A7748" s="629">
        <v>90714</v>
      </c>
      <c r="B7748" s="630" t="s">
        <v>5374</v>
      </c>
      <c r="C7748" s="631" t="s">
        <v>22</v>
      </c>
      <c r="D7748" s="629">
        <v>203.7</v>
      </c>
    </row>
    <row r="7749" spans="1:4" ht="67.5">
      <c r="A7749" s="629">
        <v>90715</v>
      </c>
      <c r="B7749" s="630" t="s">
        <v>5375</v>
      </c>
      <c r="C7749" s="631" t="s">
        <v>22</v>
      </c>
      <c r="D7749" s="629">
        <v>270.77</v>
      </c>
    </row>
    <row r="7750" spans="1:4" ht="67.5">
      <c r="A7750" s="629">
        <v>90716</v>
      </c>
      <c r="B7750" s="630" t="s">
        <v>9220</v>
      </c>
      <c r="C7750" s="631" t="s">
        <v>22</v>
      </c>
      <c r="D7750" s="629">
        <v>38.369999999999997</v>
      </c>
    </row>
    <row r="7751" spans="1:4" ht="67.5">
      <c r="A7751" s="629">
        <v>90717</v>
      </c>
      <c r="B7751" s="630" t="s">
        <v>9221</v>
      </c>
      <c r="C7751" s="631" t="s">
        <v>22</v>
      </c>
      <c r="D7751" s="629">
        <v>56.69</v>
      </c>
    </row>
    <row r="7752" spans="1:4" ht="67.5">
      <c r="A7752" s="629">
        <v>90718</v>
      </c>
      <c r="B7752" s="630" t="s">
        <v>9222</v>
      </c>
      <c r="C7752" s="631" t="s">
        <v>22</v>
      </c>
      <c r="D7752" s="629">
        <v>91.82</v>
      </c>
    </row>
    <row r="7753" spans="1:4" ht="67.5">
      <c r="A7753" s="629">
        <v>90719</v>
      </c>
      <c r="B7753" s="630" t="s">
        <v>9223</v>
      </c>
      <c r="C7753" s="631" t="s">
        <v>22</v>
      </c>
      <c r="D7753" s="629">
        <v>142.13</v>
      </c>
    </row>
    <row r="7754" spans="1:4" ht="67.5">
      <c r="A7754" s="629">
        <v>90720</v>
      </c>
      <c r="B7754" s="630" t="s">
        <v>9224</v>
      </c>
      <c r="C7754" s="631" t="s">
        <v>22</v>
      </c>
      <c r="D7754" s="629">
        <v>207.1</v>
      </c>
    </row>
    <row r="7755" spans="1:4" ht="67.5">
      <c r="A7755" s="629">
        <v>90721</v>
      </c>
      <c r="B7755" s="630" t="s">
        <v>9225</v>
      </c>
      <c r="C7755" s="631" t="s">
        <v>22</v>
      </c>
      <c r="D7755" s="629">
        <v>253.65</v>
      </c>
    </row>
    <row r="7756" spans="1:4" ht="81">
      <c r="A7756" s="629">
        <v>90723</v>
      </c>
      <c r="B7756" s="630" t="s">
        <v>9226</v>
      </c>
      <c r="C7756" s="631" t="s">
        <v>22</v>
      </c>
      <c r="D7756" s="629">
        <v>401.18</v>
      </c>
    </row>
    <row r="7757" spans="1:4" ht="54">
      <c r="A7757" s="629">
        <v>90724</v>
      </c>
      <c r="B7757" s="630" t="s">
        <v>9227</v>
      </c>
      <c r="C7757" s="631" t="s">
        <v>70</v>
      </c>
      <c r="D7757" s="629">
        <v>19.34</v>
      </c>
    </row>
    <row r="7758" spans="1:4" ht="54">
      <c r="A7758" s="629">
        <v>90725</v>
      </c>
      <c r="B7758" s="630" t="s">
        <v>9228</v>
      </c>
      <c r="C7758" s="631" t="s">
        <v>70</v>
      </c>
      <c r="D7758" s="629">
        <v>23.87</v>
      </c>
    </row>
    <row r="7759" spans="1:4" ht="54">
      <c r="A7759" s="629">
        <v>90726</v>
      </c>
      <c r="B7759" s="630" t="s">
        <v>5376</v>
      </c>
      <c r="C7759" s="631" t="s">
        <v>70</v>
      </c>
      <c r="D7759" s="629">
        <v>28.4</v>
      </c>
    </row>
    <row r="7760" spans="1:4" ht="54">
      <c r="A7760" s="629">
        <v>90727</v>
      </c>
      <c r="B7760" s="630" t="s">
        <v>9229</v>
      </c>
      <c r="C7760" s="631" t="s">
        <v>70</v>
      </c>
      <c r="D7760" s="629">
        <v>32.94</v>
      </c>
    </row>
    <row r="7761" spans="1:4" ht="54">
      <c r="A7761" s="629">
        <v>90728</v>
      </c>
      <c r="B7761" s="630" t="s">
        <v>9230</v>
      </c>
      <c r="C7761" s="631" t="s">
        <v>70</v>
      </c>
      <c r="D7761" s="629">
        <v>37.47</v>
      </c>
    </row>
    <row r="7762" spans="1:4" ht="54">
      <c r="A7762" s="629">
        <v>90729</v>
      </c>
      <c r="B7762" s="630" t="s">
        <v>9231</v>
      </c>
      <c r="C7762" s="631" t="s">
        <v>70</v>
      </c>
      <c r="D7762" s="629">
        <v>42.01</v>
      </c>
    </row>
    <row r="7763" spans="1:4" ht="54">
      <c r="A7763" s="629">
        <v>90730</v>
      </c>
      <c r="B7763" s="630" t="s">
        <v>9232</v>
      </c>
      <c r="C7763" s="631" t="s">
        <v>70</v>
      </c>
      <c r="D7763" s="629">
        <v>46.58</v>
      </c>
    </row>
    <row r="7764" spans="1:4" ht="54">
      <c r="A7764" s="629">
        <v>90731</v>
      </c>
      <c r="B7764" s="630" t="s">
        <v>9233</v>
      </c>
      <c r="C7764" s="631" t="s">
        <v>70</v>
      </c>
      <c r="D7764" s="629">
        <v>51.11</v>
      </c>
    </row>
    <row r="7765" spans="1:4" ht="54">
      <c r="A7765" s="629">
        <v>90732</v>
      </c>
      <c r="B7765" s="630" t="s">
        <v>9234</v>
      </c>
      <c r="C7765" s="631" t="s">
        <v>70</v>
      </c>
      <c r="D7765" s="629">
        <v>64.709999999999994</v>
      </c>
    </row>
    <row r="7766" spans="1:4" ht="67.5">
      <c r="A7766" s="629">
        <v>90733</v>
      </c>
      <c r="B7766" s="630" t="s">
        <v>9235</v>
      </c>
      <c r="C7766" s="631" t="s">
        <v>22</v>
      </c>
      <c r="D7766" s="629">
        <v>2.1</v>
      </c>
    </row>
    <row r="7767" spans="1:4" ht="67.5">
      <c r="A7767" s="629">
        <v>90734</v>
      </c>
      <c r="B7767" s="630" t="s">
        <v>9236</v>
      </c>
      <c r="C7767" s="631" t="s">
        <v>22</v>
      </c>
      <c r="D7767" s="629">
        <v>2.5499999999999998</v>
      </c>
    </row>
    <row r="7768" spans="1:4" ht="67.5">
      <c r="A7768" s="629">
        <v>90735</v>
      </c>
      <c r="B7768" s="630" t="s">
        <v>9237</v>
      </c>
      <c r="C7768" s="631" t="s">
        <v>22</v>
      </c>
      <c r="D7768" s="629">
        <v>3.03</v>
      </c>
    </row>
    <row r="7769" spans="1:4" ht="67.5">
      <c r="A7769" s="629">
        <v>90736</v>
      </c>
      <c r="B7769" s="630" t="s">
        <v>9238</v>
      </c>
      <c r="C7769" s="631" t="s">
        <v>22</v>
      </c>
      <c r="D7769" s="629">
        <v>3.5</v>
      </c>
    </row>
    <row r="7770" spans="1:4" ht="67.5">
      <c r="A7770" s="629">
        <v>90737</v>
      </c>
      <c r="B7770" s="630" t="s">
        <v>9239</v>
      </c>
      <c r="C7770" s="631" t="s">
        <v>22</v>
      </c>
      <c r="D7770" s="629">
        <v>3.98</v>
      </c>
    </row>
    <row r="7771" spans="1:4" ht="67.5">
      <c r="A7771" s="629">
        <v>90738</v>
      </c>
      <c r="B7771" s="630" t="s">
        <v>9240</v>
      </c>
      <c r="C7771" s="631" t="s">
        <v>22</v>
      </c>
      <c r="D7771" s="629">
        <v>4.45</v>
      </c>
    </row>
    <row r="7772" spans="1:4" ht="67.5">
      <c r="A7772" s="629">
        <v>90739</v>
      </c>
      <c r="B7772" s="630" t="s">
        <v>9241</v>
      </c>
      <c r="C7772" s="631" t="s">
        <v>22</v>
      </c>
      <c r="D7772" s="629">
        <v>10.210000000000001</v>
      </c>
    </row>
    <row r="7773" spans="1:4" ht="81">
      <c r="A7773" s="629">
        <v>90740</v>
      </c>
      <c r="B7773" s="630" t="s">
        <v>9242</v>
      </c>
      <c r="C7773" s="631" t="s">
        <v>22</v>
      </c>
      <c r="D7773" s="629">
        <v>4.68</v>
      </c>
    </row>
    <row r="7774" spans="1:4" ht="81">
      <c r="A7774" s="629">
        <v>90741</v>
      </c>
      <c r="B7774" s="630" t="s">
        <v>9243</v>
      </c>
      <c r="C7774" s="631" t="s">
        <v>22</v>
      </c>
      <c r="D7774" s="629">
        <v>5.15</v>
      </c>
    </row>
    <row r="7775" spans="1:4" ht="81">
      <c r="A7775" s="629">
        <v>90742</v>
      </c>
      <c r="B7775" s="630" t="s">
        <v>9244</v>
      </c>
      <c r="C7775" s="631" t="s">
        <v>22</v>
      </c>
      <c r="D7775" s="629">
        <v>5.62</v>
      </c>
    </row>
    <row r="7776" spans="1:4" ht="81">
      <c r="A7776" s="629">
        <v>90743</v>
      </c>
      <c r="B7776" s="630" t="s">
        <v>9245</v>
      </c>
      <c r="C7776" s="631" t="s">
        <v>22</v>
      </c>
      <c r="D7776" s="629">
        <v>6.08</v>
      </c>
    </row>
    <row r="7777" spans="1:4" ht="81">
      <c r="A7777" s="629">
        <v>90744</v>
      </c>
      <c r="B7777" s="630" t="s">
        <v>9246</v>
      </c>
      <c r="C7777" s="631" t="s">
        <v>22</v>
      </c>
      <c r="D7777" s="629">
        <v>6.55</v>
      </c>
    </row>
    <row r="7778" spans="1:4" ht="81">
      <c r="A7778" s="629">
        <v>90745</v>
      </c>
      <c r="B7778" s="630" t="s">
        <v>9247</v>
      </c>
      <c r="C7778" s="631" t="s">
        <v>22</v>
      </c>
      <c r="D7778" s="629">
        <v>14.61</v>
      </c>
    </row>
    <row r="7779" spans="1:4" ht="81">
      <c r="A7779" s="629">
        <v>90746</v>
      </c>
      <c r="B7779" s="630" t="s">
        <v>9248</v>
      </c>
      <c r="C7779" s="631" t="s">
        <v>22</v>
      </c>
      <c r="D7779" s="629">
        <v>2.85</v>
      </c>
    </row>
    <row r="7780" spans="1:4" ht="81">
      <c r="A7780" s="629">
        <v>90747</v>
      </c>
      <c r="B7780" s="630" t="s">
        <v>9249</v>
      </c>
      <c r="C7780" s="631" t="s">
        <v>22</v>
      </c>
      <c r="D7780" s="629">
        <v>11.25</v>
      </c>
    </row>
    <row r="7781" spans="1:4" ht="67.5">
      <c r="A7781" s="629">
        <v>90748</v>
      </c>
      <c r="B7781" s="630" t="s">
        <v>9250</v>
      </c>
      <c r="C7781" s="631" t="s">
        <v>22</v>
      </c>
      <c r="D7781" s="629">
        <v>3.76</v>
      </c>
    </row>
    <row r="7782" spans="1:4" ht="67.5">
      <c r="A7782" s="629">
        <v>90749</v>
      </c>
      <c r="B7782" s="630" t="s">
        <v>9251</v>
      </c>
      <c r="C7782" s="631" t="s">
        <v>22</v>
      </c>
      <c r="D7782" s="629">
        <v>4.2300000000000004</v>
      </c>
    </row>
    <row r="7783" spans="1:4" ht="67.5">
      <c r="A7783" s="629">
        <v>90750</v>
      </c>
      <c r="B7783" s="630" t="s">
        <v>9252</v>
      </c>
      <c r="C7783" s="631" t="s">
        <v>22</v>
      </c>
      <c r="D7783" s="629">
        <v>4.7</v>
      </c>
    </row>
    <row r="7784" spans="1:4" ht="67.5">
      <c r="A7784" s="629">
        <v>90751</v>
      </c>
      <c r="B7784" s="630" t="s">
        <v>9253</v>
      </c>
      <c r="C7784" s="631" t="s">
        <v>22</v>
      </c>
      <c r="D7784" s="629">
        <v>5.17</v>
      </c>
    </row>
    <row r="7785" spans="1:4" ht="67.5">
      <c r="A7785" s="629">
        <v>90752</v>
      </c>
      <c r="B7785" s="630" t="s">
        <v>9254</v>
      </c>
      <c r="C7785" s="631" t="s">
        <v>22</v>
      </c>
      <c r="D7785" s="629">
        <v>5.63</v>
      </c>
    </row>
    <row r="7786" spans="1:4" ht="67.5">
      <c r="A7786" s="629">
        <v>90753</v>
      </c>
      <c r="B7786" s="630" t="s">
        <v>9255</v>
      </c>
      <c r="C7786" s="631" t="s">
        <v>22</v>
      </c>
      <c r="D7786" s="629">
        <v>6.11</v>
      </c>
    </row>
    <row r="7787" spans="1:4" ht="67.5">
      <c r="A7787" s="629">
        <v>90754</v>
      </c>
      <c r="B7787" s="630" t="s">
        <v>9256</v>
      </c>
      <c r="C7787" s="631" t="s">
        <v>22</v>
      </c>
      <c r="D7787" s="629">
        <v>13.69</v>
      </c>
    </row>
    <row r="7788" spans="1:4" ht="81">
      <c r="A7788" s="629">
        <v>90755</v>
      </c>
      <c r="B7788" s="630" t="s">
        <v>9257</v>
      </c>
      <c r="C7788" s="631" t="s">
        <v>22</v>
      </c>
      <c r="D7788" s="629">
        <v>6.35</v>
      </c>
    </row>
    <row r="7789" spans="1:4" ht="81">
      <c r="A7789" s="629">
        <v>90756</v>
      </c>
      <c r="B7789" s="630" t="s">
        <v>9258</v>
      </c>
      <c r="C7789" s="631" t="s">
        <v>22</v>
      </c>
      <c r="D7789" s="629">
        <v>6.81</v>
      </c>
    </row>
    <row r="7790" spans="1:4" ht="81">
      <c r="A7790" s="629">
        <v>90757</v>
      </c>
      <c r="B7790" s="630" t="s">
        <v>9259</v>
      </c>
      <c r="C7790" s="631" t="s">
        <v>22</v>
      </c>
      <c r="D7790" s="629">
        <v>7.28</v>
      </c>
    </row>
    <row r="7791" spans="1:4" ht="81">
      <c r="A7791" s="629">
        <v>90758</v>
      </c>
      <c r="B7791" s="630" t="s">
        <v>9260</v>
      </c>
      <c r="C7791" s="631" t="s">
        <v>22</v>
      </c>
      <c r="D7791" s="629">
        <v>7.75</v>
      </c>
    </row>
    <row r="7792" spans="1:4" ht="81">
      <c r="A7792" s="629">
        <v>90759</v>
      </c>
      <c r="B7792" s="630" t="s">
        <v>9261</v>
      </c>
      <c r="C7792" s="631" t="s">
        <v>22</v>
      </c>
      <c r="D7792" s="629">
        <v>8.2200000000000006</v>
      </c>
    </row>
    <row r="7793" spans="1:4" ht="81">
      <c r="A7793" s="629">
        <v>90760</v>
      </c>
      <c r="B7793" s="630" t="s">
        <v>9262</v>
      </c>
      <c r="C7793" s="631" t="s">
        <v>22</v>
      </c>
      <c r="D7793" s="629">
        <v>18.07</v>
      </c>
    </row>
    <row r="7794" spans="1:4" ht="81">
      <c r="A7794" s="629">
        <v>90761</v>
      </c>
      <c r="B7794" s="630" t="s">
        <v>9263</v>
      </c>
      <c r="C7794" s="631" t="s">
        <v>22</v>
      </c>
      <c r="D7794" s="629">
        <v>3.48</v>
      </c>
    </row>
    <row r="7795" spans="1:4" ht="81">
      <c r="A7795" s="629">
        <v>90762</v>
      </c>
      <c r="B7795" s="630" t="s">
        <v>9264</v>
      </c>
      <c r="C7795" s="631" t="s">
        <v>22</v>
      </c>
      <c r="D7795" s="629">
        <v>13.39</v>
      </c>
    </row>
    <row r="7796" spans="1:4" ht="13.5">
      <c r="A7796" s="629">
        <v>90766</v>
      </c>
      <c r="B7796" s="630" t="s">
        <v>5377</v>
      </c>
      <c r="C7796" s="631" t="s">
        <v>31</v>
      </c>
      <c r="D7796" s="629">
        <v>15.91</v>
      </c>
    </row>
    <row r="7797" spans="1:4" ht="27">
      <c r="A7797" s="629">
        <v>90767</v>
      </c>
      <c r="B7797" s="630" t="s">
        <v>5378</v>
      </c>
      <c r="C7797" s="631" t="s">
        <v>31</v>
      </c>
      <c r="D7797" s="629">
        <v>15.34</v>
      </c>
    </row>
    <row r="7798" spans="1:4" ht="27">
      <c r="A7798" s="629">
        <v>90768</v>
      </c>
      <c r="B7798" s="630" t="s">
        <v>5379</v>
      </c>
      <c r="C7798" s="631" t="s">
        <v>31</v>
      </c>
      <c r="D7798" s="629">
        <v>75.95</v>
      </c>
    </row>
    <row r="7799" spans="1:4" ht="27">
      <c r="A7799" s="629">
        <v>90769</v>
      </c>
      <c r="B7799" s="630" t="s">
        <v>5380</v>
      </c>
      <c r="C7799" s="631" t="s">
        <v>31</v>
      </c>
      <c r="D7799" s="629">
        <v>87.09</v>
      </c>
    </row>
    <row r="7800" spans="1:4" ht="27">
      <c r="A7800" s="629">
        <v>90770</v>
      </c>
      <c r="B7800" s="630" t="s">
        <v>5381</v>
      </c>
      <c r="C7800" s="631" t="s">
        <v>31</v>
      </c>
      <c r="D7800" s="629">
        <v>103.11</v>
      </c>
    </row>
    <row r="7801" spans="1:4" ht="27">
      <c r="A7801" s="629">
        <v>90771</v>
      </c>
      <c r="B7801" s="630" t="s">
        <v>5382</v>
      </c>
      <c r="C7801" s="631" t="s">
        <v>31</v>
      </c>
      <c r="D7801" s="629">
        <v>18.68</v>
      </c>
    </row>
    <row r="7802" spans="1:4" ht="27">
      <c r="A7802" s="629">
        <v>90772</v>
      </c>
      <c r="B7802" s="630" t="s">
        <v>5383</v>
      </c>
      <c r="C7802" s="631" t="s">
        <v>31</v>
      </c>
      <c r="D7802" s="629">
        <v>17.27</v>
      </c>
    </row>
    <row r="7803" spans="1:4" ht="27">
      <c r="A7803" s="629">
        <v>90773</v>
      </c>
      <c r="B7803" s="630" t="s">
        <v>5384</v>
      </c>
      <c r="C7803" s="631" t="s">
        <v>31</v>
      </c>
      <c r="D7803" s="629">
        <v>18.87</v>
      </c>
    </row>
    <row r="7804" spans="1:4" ht="27">
      <c r="A7804" s="629">
        <v>90775</v>
      </c>
      <c r="B7804" s="630" t="s">
        <v>5385</v>
      </c>
      <c r="C7804" s="631" t="s">
        <v>31</v>
      </c>
      <c r="D7804" s="629">
        <v>28.98</v>
      </c>
    </row>
    <row r="7805" spans="1:4" ht="27">
      <c r="A7805" s="629">
        <v>90776</v>
      </c>
      <c r="B7805" s="630" t="s">
        <v>5386</v>
      </c>
      <c r="C7805" s="631" t="s">
        <v>31</v>
      </c>
      <c r="D7805" s="629">
        <v>20.46</v>
      </c>
    </row>
    <row r="7806" spans="1:4" ht="27">
      <c r="A7806" s="629">
        <v>90777</v>
      </c>
      <c r="B7806" s="630" t="s">
        <v>5387</v>
      </c>
      <c r="C7806" s="631" t="s">
        <v>31</v>
      </c>
      <c r="D7806" s="629">
        <v>80.760000000000005</v>
      </c>
    </row>
    <row r="7807" spans="1:4" ht="27">
      <c r="A7807" s="629">
        <v>90778</v>
      </c>
      <c r="B7807" s="630" t="s">
        <v>5388</v>
      </c>
      <c r="C7807" s="631" t="s">
        <v>31</v>
      </c>
      <c r="D7807" s="629">
        <v>101.59</v>
      </c>
    </row>
    <row r="7808" spans="1:4" ht="27">
      <c r="A7808" s="629">
        <v>90779</v>
      </c>
      <c r="B7808" s="630" t="s">
        <v>5389</v>
      </c>
      <c r="C7808" s="631" t="s">
        <v>31</v>
      </c>
      <c r="D7808" s="629">
        <v>133.31</v>
      </c>
    </row>
    <row r="7809" spans="1:4" ht="27">
      <c r="A7809" s="629">
        <v>90780</v>
      </c>
      <c r="B7809" s="630" t="s">
        <v>5390</v>
      </c>
      <c r="C7809" s="631" t="s">
        <v>31</v>
      </c>
      <c r="D7809" s="629">
        <v>29.21</v>
      </c>
    </row>
    <row r="7810" spans="1:4" ht="13.5">
      <c r="A7810" s="629">
        <v>90781</v>
      </c>
      <c r="B7810" s="630" t="s">
        <v>5391</v>
      </c>
      <c r="C7810" s="631" t="s">
        <v>31</v>
      </c>
      <c r="D7810" s="629">
        <v>15.94</v>
      </c>
    </row>
    <row r="7811" spans="1:4" ht="40.5">
      <c r="A7811" s="629">
        <v>90800</v>
      </c>
      <c r="B7811" s="630" t="s">
        <v>9265</v>
      </c>
      <c r="C7811" s="631" t="s">
        <v>70</v>
      </c>
      <c r="D7811" s="629">
        <v>148.63</v>
      </c>
    </row>
    <row r="7812" spans="1:4" ht="40.5">
      <c r="A7812" s="629">
        <v>90801</v>
      </c>
      <c r="B7812" s="630" t="s">
        <v>9266</v>
      </c>
      <c r="C7812" s="631" t="s">
        <v>70</v>
      </c>
      <c r="D7812" s="629">
        <v>154.72999999999999</v>
      </c>
    </row>
    <row r="7813" spans="1:4" ht="40.5">
      <c r="A7813" s="629">
        <v>90802</v>
      </c>
      <c r="B7813" s="630" t="s">
        <v>9267</v>
      </c>
      <c r="C7813" s="631" t="s">
        <v>70</v>
      </c>
      <c r="D7813" s="629">
        <v>160.86000000000001</v>
      </c>
    </row>
    <row r="7814" spans="1:4" ht="40.5">
      <c r="A7814" s="629">
        <v>90803</v>
      </c>
      <c r="B7814" s="630" t="s">
        <v>9268</v>
      </c>
      <c r="C7814" s="631" t="s">
        <v>70</v>
      </c>
      <c r="D7814" s="629">
        <v>166.96</v>
      </c>
    </row>
    <row r="7815" spans="1:4" ht="54">
      <c r="A7815" s="629">
        <v>90804</v>
      </c>
      <c r="B7815" s="630" t="s">
        <v>9269</v>
      </c>
      <c r="C7815" s="631" t="s">
        <v>70</v>
      </c>
      <c r="D7815" s="629">
        <v>202.4</v>
      </c>
    </row>
    <row r="7816" spans="1:4" ht="40.5">
      <c r="A7816" s="629">
        <v>90805</v>
      </c>
      <c r="B7816" s="630" t="s">
        <v>5392</v>
      </c>
      <c r="C7816" s="631" t="s">
        <v>70</v>
      </c>
      <c r="D7816" s="629">
        <v>53.77</v>
      </c>
    </row>
    <row r="7817" spans="1:4" ht="54">
      <c r="A7817" s="629">
        <v>90806</v>
      </c>
      <c r="B7817" s="630" t="s">
        <v>9270</v>
      </c>
      <c r="C7817" s="631" t="s">
        <v>70</v>
      </c>
      <c r="D7817" s="629">
        <v>212.97</v>
      </c>
    </row>
    <row r="7818" spans="1:4" ht="40.5">
      <c r="A7818" s="629">
        <v>90807</v>
      </c>
      <c r="B7818" s="630" t="s">
        <v>5393</v>
      </c>
      <c r="C7818" s="631" t="s">
        <v>70</v>
      </c>
      <c r="D7818" s="629">
        <v>58.24</v>
      </c>
    </row>
    <row r="7819" spans="1:4" ht="67.5">
      <c r="A7819" s="629">
        <v>90808</v>
      </c>
      <c r="B7819" s="630" t="s">
        <v>9271</v>
      </c>
      <c r="C7819" s="631" t="s">
        <v>22</v>
      </c>
      <c r="D7819" s="629">
        <v>65.680000000000007</v>
      </c>
    </row>
    <row r="7820" spans="1:4" ht="67.5">
      <c r="A7820" s="629">
        <v>90809</v>
      </c>
      <c r="B7820" s="630" t="s">
        <v>9272</v>
      </c>
      <c r="C7820" s="631" t="s">
        <v>22</v>
      </c>
      <c r="D7820" s="629">
        <v>63.49</v>
      </c>
    </row>
    <row r="7821" spans="1:4" ht="67.5">
      <c r="A7821" s="629">
        <v>90810</v>
      </c>
      <c r="B7821" s="630" t="s">
        <v>9273</v>
      </c>
      <c r="C7821" s="631" t="s">
        <v>22</v>
      </c>
      <c r="D7821" s="629">
        <v>141.41999999999999</v>
      </c>
    </row>
    <row r="7822" spans="1:4" ht="67.5">
      <c r="A7822" s="629">
        <v>90811</v>
      </c>
      <c r="B7822" s="630" t="s">
        <v>9274</v>
      </c>
      <c r="C7822" s="631" t="s">
        <v>22</v>
      </c>
      <c r="D7822" s="629">
        <v>134.79</v>
      </c>
    </row>
    <row r="7823" spans="1:4" ht="67.5">
      <c r="A7823" s="629">
        <v>90812</v>
      </c>
      <c r="B7823" s="630" t="s">
        <v>9275</v>
      </c>
      <c r="C7823" s="631" t="s">
        <v>22</v>
      </c>
      <c r="D7823" s="629">
        <v>243.72</v>
      </c>
    </row>
    <row r="7824" spans="1:4" ht="67.5">
      <c r="A7824" s="629">
        <v>90813</v>
      </c>
      <c r="B7824" s="630" t="s">
        <v>9276</v>
      </c>
      <c r="C7824" s="631" t="s">
        <v>22</v>
      </c>
      <c r="D7824" s="629">
        <v>234.58</v>
      </c>
    </row>
    <row r="7825" spans="1:4" ht="67.5">
      <c r="A7825" s="629">
        <v>90814</v>
      </c>
      <c r="B7825" s="630" t="s">
        <v>9277</v>
      </c>
      <c r="C7825" s="631" t="s">
        <v>22</v>
      </c>
      <c r="D7825" s="629">
        <v>295.83</v>
      </c>
    </row>
    <row r="7826" spans="1:4" ht="67.5">
      <c r="A7826" s="629">
        <v>90815</v>
      </c>
      <c r="B7826" s="630" t="s">
        <v>9278</v>
      </c>
      <c r="C7826" s="631" t="s">
        <v>22</v>
      </c>
      <c r="D7826" s="629">
        <v>359.25</v>
      </c>
    </row>
    <row r="7827" spans="1:4" ht="54">
      <c r="A7827" s="629">
        <v>90816</v>
      </c>
      <c r="B7827" s="630" t="s">
        <v>9279</v>
      </c>
      <c r="C7827" s="631" t="s">
        <v>70</v>
      </c>
      <c r="D7827" s="629">
        <v>223.56</v>
      </c>
    </row>
    <row r="7828" spans="1:4" ht="40.5">
      <c r="A7828" s="629">
        <v>90817</v>
      </c>
      <c r="B7828" s="630" t="s">
        <v>5394</v>
      </c>
      <c r="C7828" s="631" t="s">
        <v>70</v>
      </c>
      <c r="D7828" s="629">
        <v>62.7</v>
      </c>
    </row>
    <row r="7829" spans="1:4" ht="54">
      <c r="A7829" s="629">
        <v>90818</v>
      </c>
      <c r="B7829" s="630" t="s">
        <v>9280</v>
      </c>
      <c r="C7829" s="631" t="s">
        <v>70</v>
      </c>
      <c r="D7829" s="629">
        <v>234.19</v>
      </c>
    </row>
    <row r="7830" spans="1:4" ht="40.5">
      <c r="A7830" s="629">
        <v>90819</v>
      </c>
      <c r="B7830" s="630" t="s">
        <v>5395</v>
      </c>
      <c r="C7830" s="631" t="s">
        <v>70</v>
      </c>
      <c r="D7830" s="629">
        <v>67.23</v>
      </c>
    </row>
    <row r="7831" spans="1:4" ht="54">
      <c r="A7831" s="629">
        <v>90820</v>
      </c>
      <c r="B7831" s="630" t="s">
        <v>9281</v>
      </c>
      <c r="C7831" s="631" t="s">
        <v>70</v>
      </c>
      <c r="D7831" s="629">
        <v>278.77999999999997</v>
      </c>
    </row>
    <row r="7832" spans="1:4" ht="54">
      <c r="A7832" s="629">
        <v>90821</v>
      </c>
      <c r="B7832" s="630" t="s">
        <v>9282</v>
      </c>
      <c r="C7832" s="631" t="s">
        <v>70</v>
      </c>
      <c r="D7832" s="629">
        <v>306.33</v>
      </c>
    </row>
    <row r="7833" spans="1:4" ht="54">
      <c r="A7833" s="629">
        <v>90822</v>
      </c>
      <c r="B7833" s="630" t="s">
        <v>9283</v>
      </c>
      <c r="C7833" s="631" t="s">
        <v>70</v>
      </c>
      <c r="D7833" s="629">
        <v>301.44</v>
      </c>
    </row>
    <row r="7834" spans="1:4" ht="54">
      <c r="A7834" s="629">
        <v>90823</v>
      </c>
      <c r="B7834" s="630" t="s">
        <v>9284</v>
      </c>
      <c r="C7834" s="631" t="s">
        <v>70</v>
      </c>
      <c r="D7834" s="629">
        <v>318.56</v>
      </c>
    </row>
    <row r="7835" spans="1:4" ht="54">
      <c r="A7835" s="629">
        <v>90826</v>
      </c>
      <c r="B7835" s="630" t="s">
        <v>9285</v>
      </c>
      <c r="C7835" s="631" t="s">
        <v>70</v>
      </c>
      <c r="D7835" s="629">
        <v>22.42</v>
      </c>
    </row>
    <row r="7836" spans="1:4" ht="54">
      <c r="A7836" s="629">
        <v>90827</v>
      </c>
      <c r="B7836" s="630" t="s">
        <v>9286</v>
      </c>
      <c r="C7836" s="631" t="s">
        <v>70</v>
      </c>
      <c r="D7836" s="629">
        <v>23.61</v>
      </c>
    </row>
    <row r="7837" spans="1:4" ht="54">
      <c r="A7837" s="629">
        <v>90828</v>
      </c>
      <c r="B7837" s="630" t="s">
        <v>9287</v>
      </c>
      <c r="C7837" s="631" t="s">
        <v>70</v>
      </c>
      <c r="D7837" s="629">
        <v>24.78</v>
      </c>
    </row>
    <row r="7838" spans="1:4" ht="54">
      <c r="A7838" s="629">
        <v>90829</v>
      </c>
      <c r="B7838" s="630" t="s">
        <v>9288</v>
      </c>
      <c r="C7838" s="631" t="s">
        <v>70</v>
      </c>
      <c r="D7838" s="629">
        <v>26</v>
      </c>
    </row>
    <row r="7839" spans="1:4" ht="54">
      <c r="A7839" s="629">
        <v>90830</v>
      </c>
      <c r="B7839" s="630" t="s">
        <v>9289</v>
      </c>
      <c r="C7839" s="631" t="s">
        <v>70</v>
      </c>
      <c r="D7839" s="629">
        <v>86.96</v>
      </c>
    </row>
    <row r="7840" spans="1:4" ht="54">
      <c r="A7840" s="629">
        <v>90831</v>
      </c>
      <c r="B7840" s="630" t="s">
        <v>9290</v>
      </c>
      <c r="C7840" s="631" t="s">
        <v>70</v>
      </c>
      <c r="D7840" s="629">
        <v>68.17</v>
      </c>
    </row>
    <row r="7841" spans="1:4" ht="27">
      <c r="A7841" s="629">
        <v>90838</v>
      </c>
      <c r="B7841" s="630" t="s">
        <v>5396</v>
      </c>
      <c r="C7841" s="631" t="s">
        <v>70</v>
      </c>
      <c r="D7841" s="629">
        <v>854.51</v>
      </c>
    </row>
    <row r="7842" spans="1:4" ht="94.5">
      <c r="A7842" s="629">
        <v>90841</v>
      </c>
      <c r="B7842" s="630" t="s">
        <v>9291</v>
      </c>
      <c r="C7842" s="631" t="s">
        <v>70</v>
      </c>
      <c r="D7842" s="629">
        <v>594.19000000000005</v>
      </c>
    </row>
    <row r="7843" spans="1:4" ht="94.5">
      <c r="A7843" s="629">
        <v>90842</v>
      </c>
      <c r="B7843" s="630" t="s">
        <v>9292</v>
      </c>
      <c r="C7843" s="631" t="s">
        <v>70</v>
      </c>
      <c r="D7843" s="629">
        <v>640.79</v>
      </c>
    </row>
    <row r="7844" spans="1:4" ht="94.5">
      <c r="A7844" s="629">
        <v>90843</v>
      </c>
      <c r="B7844" s="630" t="s">
        <v>9293</v>
      </c>
      <c r="C7844" s="631" t="s">
        <v>70</v>
      </c>
      <c r="D7844" s="629">
        <v>661.52</v>
      </c>
    </row>
    <row r="7845" spans="1:4" ht="94.5">
      <c r="A7845" s="629">
        <v>90844</v>
      </c>
      <c r="B7845" s="630" t="s">
        <v>9294</v>
      </c>
      <c r="C7845" s="631" t="s">
        <v>70</v>
      </c>
      <c r="D7845" s="629">
        <v>691.71</v>
      </c>
    </row>
    <row r="7846" spans="1:4" ht="81">
      <c r="A7846" s="629">
        <v>90847</v>
      </c>
      <c r="B7846" s="630" t="s">
        <v>9295</v>
      </c>
      <c r="C7846" s="631" t="s">
        <v>70</v>
      </c>
      <c r="D7846" s="629">
        <v>526.02</v>
      </c>
    </row>
    <row r="7847" spans="1:4" ht="81">
      <c r="A7847" s="629">
        <v>90848</v>
      </c>
      <c r="B7847" s="630" t="s">
        <v>9296</v>
      </c>
      <c r="C7847" s="631" t="s">
        <v>70</v>
      </c>
      <c r="D7847" s="629">
        <v>566.52</v>
      </c>
    </row>
    <row r="7848" spans="1:4" ht="81">
      <c r="A7848" s="629">
        <v>90849</v>
      </c>
      <c r="B7848" s="630" t="s">
        <v>9297</v>
      </c>
      <c r="C7848" s="631" t="s">
        <v>70</v>
      </c>
      <c r="D7848" s="629">
        <v>574.55999999999995</v>
      </c>
    </row>
    <row r="7849" spans="1:4" ht="81">
      <c r="A7849" s="629">
        <v>90850</v>
      </c>
      <c r="B7849" s="630" t="s">
        <v>9298</v>
      </c>
      <c r="C7849" s="631" t="s">
        <v>70</v>
      </c>
      <c r="D7849" s="629">
        <v>604.75</v>
      </c>
    </row>
    <row r="7850" spans="1:4" ht="81">
      <c r="A7850" s="629">
        <v>90853</v>
      </c>
      <c r="B7850" s="630" t="s">
        <v>9299</v>
      </c>
      <c r="C7850" s="631" t="s">
        <v>57</v>
      </c>
      <c r="D7850" s="629">
        <v>409.88</v>
      </c>
    </row>
    <row r="7851" spans="1:4" ht="81">
      <c r="A7851" s="629">
        <v>90854</v>
      </c>
      <c r="B7851" s="630" t="s">
        <v>9300</v>
      </c>
      <c r="C7851" s="631" t="s">
        <v>57</v>
      </c>
      <c r="D7851" s="629">
        <v>397.47</v>
      </c>
    </row>
    <row r="7852" spans="1:4" ht="81">
      <c r="A7852" s="629">
        <v>90855</v>
      </c>
      <c r="B7852" s="630" t="s">
        <v>9301</v>
      </c>
      <c r="C7852" s="631" t="s">
        <v>57</v>
      </c>
      <c r="D7852" s="629">
        <v>434.12</v>
      </c>
    </row>
    <row r="7853" spans="1:4" ht="81">
      <c r="A7853" s="629">
        <v>90856</v>
      </c>
      <c r="B7853" s="630" t="s">
        <v>9302</v>
      </c>
      <c r="C7853" s="631" t="s">
        <v>57</v>
      </c>
      <c r="D7853" s="629">
        <v>413.04</v>
      </c>
    </row>
    <row r="7854" spans="1:4" ht="81">
      <c r="A7854" s="629">
        <v>90857</v>
      </c>
      <c r="B7854" s="630" t="s">
        <v>9303</v>
      </c>
      <c r="C7854" s="631" t="s">
        <v>57</v>
      </c>
      <c r="D7854" s="629">
        <v>399.55</v>
      </c>
    </row>
    <row r="7855" spans="1:4" ht="81">
      <c r="A7855" s="629">
        <v>90858</v>
      </c>
      <c r="B7855" s="630" t="s">
        <v>9304</v>
      </c>
      <c r="C7855" s="631" t="s">
        <v>57</v>
      </c>
      <c r="D7855" s="629">
        <v>448.58</v>
      </c>
    </row>
    <row r="7856" spans="1:4" ht="81">
      <c r="A7856" s="629">
        <v>90859</v>
      </c>
      <c r="B7856" s="630" t="s">
        <v>9305</v>
      </c>
      <c r="C7856" s="631" t="s">
        <v>57</v>
      </c>
      <c r="D7856" s="629">
        <v>390.9</v>
      </c>
    </row>
    <row r="7857" spans="1:4" ht="81">
      <c r="A7857" s="629">
        <v>90860</v>
      </c>
      <c r="B7857" s="630" t="s">
        <v>9306</v>
      </c>
      <c r="C7857" s="631" t="s">
        <v>57</v>
      </c>
      <c r="D7857" s="629">
        <v>395.28</v>
      </c>
    </row>
    <row r="7858" spans="1:4" ht="81">
      <c r="A7858" s="629">
        <v>90861</v>
      </c>
      <c r="B7858" s="630" t="s">
        <v>9307</v>
      </c>
      <c r="C7858" s="631" t="s">
        <v>57</v>
      </c>
      <c r="D7858" s="629">
        <v>403.36</v>
      </c>
    </row>
    <row r="7859" spans="1:4" ht="81">
      <c r="A7859" s="629">
        <v>90862</v>
      </c>
      <c r="B7859" s="630" t="s">
        <v>9308</v>
      </c>
      <c r="C7859" s="631" t="s">
        <v>57</v>
      </c>
      <c r="D7859" s="629">
        <v>367.54</v>
      </c>
    </row>
    <row r="7860" spans="1:4" ht="81">
      <c r="A7860" s="629">
        <v>90877</v>
      </c>
      <c r="B7860" s="630" t="s">
        <v>9309</v>
      </c>
      <c r="C7860" s="631" t="s">
        <v>22</v>
      </c>
      <c r="D7860" s="629">
        <v>40.46</v>
      </c>
    </row>
    <row r="7861" spans="1:4" ht="81">
      <c r="A7861" s="629">
        <v>90878</v>
      </c>
      <c r="B7861" s="630" t="s">
        <v>9310</v>
      </c>
      <c r="C7861" s="631" t="s">
        <v>22</v>
      </c>
      <c r="D7861" s="629">
        <v>38.85</v>
      </c>
    </row>
    <row r="7862" spans="1:4" ht="81">
      <c r="A7862" s="629">
        <v>90880</v>
      </c>
      <c r="B7862" s="630" t="s">
        <v>9311</v>
      </c>
      <c r="C7862" s="631" t="s">
        <v>22</v>
      </c>
      <c r="D7862" s="629">
        <v>52.12</v>
      </c>
    </row>
    <row r="7863" spans="1:4" ht="81">
      <c r="A7863" s="629">
        <v>90881</v>
      </c>
      <c r="B7863" s="630" t="s">
        <v>9312</v>
      </c>
      <c r="C7863" s="631" t="s">
        <v>22</v>
      </c>
      <c r="D7863" s="629">
        <v>48.21</v>
      </c>
    </row>
    <row r="7864" spans="1:4" ht="81">
      <c r="A7864" s="629">
        <v>90883</v>
      </c>
      <c r="B7864" s="630" t="s">
        <v>9313</v>
      </c>
      <c r="C7864" s="631" t="s">
        <v>22</v>
      </c>
      <c r="D7864" s="629">
        <v>70.2</v>
      </c>
    </row>
    <row r="7865" spans="1:4" ht="94.5">
      <c r="A7865" s="629">
        <v>90884</v>
      </c>
      <c r="B7865" s="630" t="s">
        <v>9314</v>
      </c>
      <c r="C7865" s="631" t="s">
        <v>22</v>
      </c>
      <c r="D7865" s="629">
        <v>68.349999999999994</v>
      </c>
    </row>
    <row r="7866" spans="1:4" ht="81">
      <c r="A7866" s="629">
        <v>90885</v>
      </c>
      <c r="B7866" s="630" t="s">
        <v>5397</v>
      </c>
      <c r="C7866" s="631" t="s">
        <v>22</v>
      </c>
      <c r="D7866" s="629">
        <v>67.53</v>
      </c>
    </row>
    <row r="7867" spans="1:4" ht="81">
      <c r="A7867" s="629">
        <v>90886</v>
      </c>
      <c r="B7867" s="630" t="s">
        <v>9315</v>
      </c>
      <c r="C7867" s="631" t="s">
        <v>22</v>
      </c>
      <c r="D7867" s="629">
        <v>137.38</v>
      </c>
    </row>
    <row r="7868" spans="1:4" ht="94.5">
      <c r="A7868" s="629">
        <v>90887</v>
      </c>
      <c r="B7868" s="630" t="s">
        <v>9316</v>
      </c>
      <c r="C7868" s="631" t="s">
        <v>22</v>
      </c>
      <c r="D7868" s="629">
        <v>135.34</v>
      </c>
    </row>
    <row r="7869" spans="1:4" ht="81">
      <c r="A7869" s="629">
        <v>90888</v>
      </c>
      <c r="B7869" s="630" t="s">
        <v>5398</v>
      </c>
      <c r="C7869" s="631" t="s">
        <v>22</v>
      </c>
      <c r="D7869" s="629">
        <v>134.47</v>
      </c>
    </row>
    <row r="7870" spans="1:4" ht="81">
      <c r="A7870" s="629">
        <v>90889</v>
      </c>
      <c r="B7870" s="630" t="s">
        <v>9317</v>
      </c>
      <c r="C7870" s="631" t="s">
        <v>22</v>
      </c>
      <c r="D7870" s="629">
        <v>161.65</v>
      </c>
    </row>
    <row r="7871" spans="1:4" ht="81">
      <c r="A7871" s="629">
        <v>90890</v>
      </c>
      <c r="B7871" s="630" t="s">
        <v>9318</v>
      </c>
      <c r="C7871" s="631" t="s">
        <v>22</v>
      </c>
      <c r="D7871" s="629">
        <v>158.63</v>
      </c>
    </row>
    <row r="7872" spans="1:4" ht="81">
      <c r="A7872" s="629">
        <v>90891</v>
      </c>
      <c r="B7872" s="630" t="s">
        <v>9319</v>
      </c>
      <c r="C7872" s="631" t="s">
        <v>22</v>
      </c>
      <c r="D7872" s="629">
        <v>157.29</v>
      </c>
    </row>
    <row r="7873" spans="1:4" ht="67.5">
      <c r="A7873" s="629">
        <v>90900</v>
      </c>
      <c r="B7873" s="630" t="s">
        <v>5399</v>
      </c>
      <c r="C7873" s="631" t="s">
        <v>125</v>
      </c>
      <c r="D7873" s="629">
        <v>56.8</v>
      </c>
    </row>
    <row r="7874" spans="1:4" ht="54">
      <c r="A7874" s="629">
        <v>90902</v>
      </c>
      <c r="B7874" s="630" t="s">
        <v>9320</v>
      </c>
      <c r="C7874" s="631" t="s">
        <v>125</v>
      </c>
      <c r="D7874" s="629">
        <v>61.38</v>
      </c>
    </row>
    <row r="7875" spans="1:4" ht="54">
      <c r="A7875" s="629">
        <v>90903</v>
      </c>
      <c r="B7875" s="630" t="s">
        <v>9321</v>
      </c>
      <c r="C7875" s="631" t="s">
        <v>125</v>
      </c>
      <c r="D7875" s="629">
        <v>114.03</v>
      </c>
    </row>
    <row r="7876" spans="1:4" ht="54">
      <c r="A7876" s="629">
        <v>90904</v>
      </c>
      <c r="B7876" s="630" t="s">
        <v>9322</v>
      </c>
      <c r="C7876" s="631" t="s">
        <v>125</v>
      </c>
      <c r="D7876" s="629">
        <v>123.15</v>
      </c>
    </row>
    <row r="7877" spans="1:4" ht="67.5">
      <c r="A7877" s="629">
        <v>90910</v>
      </c>
      <c r="B7877" s="630" t="s">
        <v>5400</v>
      </c>
      <c r="C7877" s="631" t="s">
        <v>125</v>
      </c>
      <c r="D7877" s="629">
        <v>60.02</v>
      </c>
    </row>
    <row r="7878" spans="1:4" ht="54">
      <c r="A7878" s="629">
        <v>90912</v>
      </c>
      <c r="B7878" s="630" t="s">
        <v>9323</v>
      </c>
      <c r="C7878" s="631" t="s">
        <v>125</v>
      </c>
      <c r="D7878" s="629">
        <v>65.010000000000005</v>
      </c>
    </row>
    <row r="7879" spans="1:4" ht="54">
      <c r="A7879" s="629">
        <v>90913</v>
      </c>
      <c r="B7879" s="630" t="s">
        <v>9324</v>
      </c>
      <c r="C7879" s="631" t="s">
        <v>125</v>
      </c>
      <c r="D7879" s="629">
        <v>122.35</v>
      </c>
    </row>
    <row r="7880" spans="1:4" ht="54">
      <c r="A7880" s="629">
        <v>90914</v>
      </c>
      <c r="B7880" s="630" t="s">
        <v>9325</v>
      </c>
      <c r="C7880" s="631" t="s">
        <v>125</v>
      </c>
      <c r="D7880" s="629">
        <v>132.28</v>
      </c>
    </row>
    <row r="7881" spans="1:4" ht="67.5">
      <c r="A7881" s="629">
        <v>90920</v>
      </c>
      <c r="B7881" s="630" t="s">
        <v>5401</v>
      </c>
      <c r="C7881" s="631" t="s">
        <v>125</v>
      </c>
      <c r="D7881" s="629">
        <v>65.989999999999995</v>
      </c>
    </row>
    <row r="7882" spans="1:4" ht="54">
      <c r="A7882" s="629">
        <v>90922</v>
      </c>
      <c r="B7882" s="630" t="s">
        <v>9326</v>
      </c>
      <c r="C7882" s="631" t="s">
        <v>125</v>
      </c>
      <c r="D7882" s="629">
        <v>71.72</v>
      </c>
    </row>
    <row r="7883" spans="1:4" ht="54">
      <c r="A7883" s="629">
        <v>90923</v>
      </c>
      <c r="B7883" s="630" t="s">
        <v>9327</v>
      </c>
      <c r="C7883" s="631" t="s">
        <v>125</v>
      </c>
      <c r="D7883" s="629">
        <v>137.65</v>
      </c>
    </row>
    <row r="7884" spans="1:4" ht="54">
      <c r="A7884" s="629">
        <v>90924</v>
      </c>
      <c r="B7884" s="630" t="s">
        <v>9328</v>
      </c>
      <c r="C7884" s="631" t="s">
        <v>125</v>
      </c>
      <c r="D7884" s="629">
        <v>149.07</v>
      </c>
    </row>
    <row r="7885" spans="1:4" ht="67.5">
      <c r="A7885" s="629">
        <v>90930</v>
      </c>
      <c r="B7885" s="630" t="s">
        <v>5402</v>
      </c>
      <c r="C7885" s="631" t="s">
        <v>125</v>
      </c>
      <c r="D7885" s="629">
        <v>52.08</v>
      </c>
    </row>
    <row r="7886" spans="1:4" ht="54">
      <c r="A7886" s="629">
        <v>90932</v>
      </c>
      <c r="B7886" s="630" t="s">
        <v>9329</v>
      </c>
      <c r="C7886" s="631" t="s">
        <v>125</v>
      </c>
      <c r="D7886" s="629">
        <v>56.66</v>
      </c>
    </row>
    <row r="7887" spans="1:4" ht="54">
      <c r="A7887" s="629">
        <v>90933</v>
      </c>
      <c r="B7887" s="630" t="s">
        <v>9330</v>
      </c>
      <c r="C7887" s="631" t="s">
        <v>125</v>
      </c>
      <c r="D7887" s="629">
        <v>109.31</v>
      </c>
    </row>
    <row r="7888" spans="1:4" ht="54">
      <c r="A7888" s="629">
        <v>90934</v>
      </c>
      <c r="B7888" s="630" t="s">
        <v>9331</v>
      </c>
      <c r="C7888" s="631" t="s">
        <v>125</v>
      </c>
      <c r="D7888" s="629">
        <v>118.43</v>
      </c>
    </row>
    <row r="7889" spans="1:4" ht="67.5">
      <c r="A7889" s="629">
        <v>90940</v>
      </c>
      <c r="B7889" s="630" t="s">
        <v>5403</v>
      </c>
      <c r="C7889" s="631" t="s">
        <v>125</v>
      </c>
      <c r="D7889" s="629">
        <v>55.33</v>
      </c>
    </row>
    <row r="7890" spans="1:4" ht="54">
      <c r="A7890" s="629">
        <v>90942</v>
      </c>
      <c r="B7890" s="630" t="s">
        <v>9332</v>
      </c>
      <c r="C7890" s="631" t="s">
        <v>125</v>
      </c>
      <c r="D7890" s="629">
        <v>60.32</v>
      </c>
    </row>
    <row r="7891" spans="1:4" ht="54">
      <c r="A7891" s="629">
        <v>90943</v>
      </c>
      <c r="B7891" s="630" t="s">
        <v>9333</v>
      </c>
      <c r="C7891" s="631" t="s">
        <v>125</v>
      </c>
      <c r="D7891" s="629">
        <v>117.66</v>
      </c>
    </row>
    <row r="7892" spans="1:4" ht="54">
      <c r="A7892" s="629">
        <v>90944</v>
      </c>
      <c r="B7892" s="630" t="s">
        <v>9334</v>
      </c>
      <c r="C7892" s="631" t="s">
        <v>125</v>
      </c>
      <c r="D7892" s="629">
        <v>127.59</v>
      </c>
    </row>
    <row r="7893" spans="1:4" ht="67.5">
      <c r="A7893" s="629">
        <v>90950</v>
      </c>
      <c r="B7893" s="630" t="s">
        <v>5404</v>
      </c>
      <c r="C7893" s="631" t="s">
        <v>125</v>
      </c>
      <c r="D7893" s="629">
        <v>61.27</v>
      </c>
    </row>
    <row r="7894" spans="1:4" ht="54">
      <c r="A7894" s="629">
        <v>90952</v>
      </c>
      <c r="B7894" s="630" t="s">
        <v>9335</v>
      </c>
      <c r="C7894" s="631" t="s">
        <v>125</v>
      </c>
      <c r="D7894" s="629">
        <v>67</v>
      </c>
    </row>
    <row r="7895" spans="1:4" ht="54">
      <c r="A7895" s="629">
        <v>90953</v>
      </c>
      <c r="B7895" s="630" t="s">
        <v>9336</v>
      </c>
      <c r="C7895" s="631" t="s">
        <v>125</v>
      </c>
      <c r="D7895" s="629">
        <v>132.93</v>
      </c>
    </row>
    <row r="7896" spans="1:4" ht="54">
      <c r="A7896" s="629">
        <v>90954</v>
      </c>
      <c r="B7896" s="630" t="s">
        <v>9337</v>
      </c>
      <c r="C7896" s="631" t="s">
        <v>125</v>
      </c>
      <c r="D7896" s="629">
        <v>144.35</v>
      </c>
    </row>
    <row r="7897" spans="1:4" ht="54">
      <c r="A7897" s="629">
        <v>90957</v>
      </c>
      <c r="B7897" s="630" t="s">
        <v>5405</v>
      </c>
      <c r="C7897" s="631" t="s">
        <v>31</v>
      </c>
      <c r="D7897" s="629">
        <v>1.92</v>
      </c>
    </row>
    <row r="7898" spans="1:4" ht="54">
      <c r="A7898" s="629">
        <v>90958</v>
      </c>
      <c r="B7898" s="630" t="s">
        <v>5406</v>
      </c>
      <c r="C7898" s="631" t="s">
        <v>31</v>
      </c>
      <c r="D7898" s="629">
        <v>0.5</v>
      </c>
    </row>
    <row r="7899" spans="1:4" ht="54">
      <c r="A7899" s="629">
        <v>90960</v>
      </c>
      <c r="B7899" s="630" t="s">
        <v>5407</v>
      </c>
      <c r="C7899" s="631" t="s">
        <v>31</v>
      </c>
      <c r="D7899" s="629">
        <v>2.56</v>
      </c>
    </row>
    <row r="7900" spans="1:4" ht="54">
      <c r="A7900" s="629">
        <v>90961</v>
      </c>
      <c r="B7900" s="630" t="s">
        <v>5408</v>
      </c>
      <c r="C7900" s="631" t="s">
        <v>31</v>
      </c>
      <c r="D7900" s="629">
        <v>0.67</v>
      </c>
    </row>
    <row r="7901" spans="1:4" ht="54">
      <c r="A7901" s="629">
        <v>90962</v>
      </c>
      <c r="B7901" s="630" t="s">
        <v>5409</v>
      </c>
      <c r="C7901" s="631" t="s">
        <v>31</v>
      </c>
      <c r="D7901" s="629">
        <v>3.21</v>
      </c>
    </row>
    <row r="7902" spans="1:4" ht="54">
      <c r="A7902" s="629">
        <v>90963</v>
      </c>
      <c r="B7902" s="630" t="s">
        <v>9338</v>
      </c>
      <c r="C7902" s="631" t="s">
        <v>31</v>
      </c>
      <c r="D7902" s="629">
        <v>9.64</v>
      </c>
    </row>
    <row r="7903" spans="1:4" ht="54">
      <c r="A7903" s="629">
        <v>90964</v>
      </c>
      <c r="B7903" s="630" t="s">
        <v>5410</v>
      </c>
      <c r="C7903" s="631" t="s">
        <v>119</v>
      </c>
      <c r="D7903" s="629">
        <v>16.079999999999998</v>
      </c>
    </row>
    <row r="7904" spans="1:4" ht="54">
      <c r="A7904" s="629">
        <v>90965</v>
      </c>
      <c r="B7904" s="630" t="s">
        <v>5411</v>
      </c>
      <c r="C7904" s="631" t="s">
        <v>1677</v>
      </c>
      <c r="D7904" s="629">
        <v>3.23</v>
      </c>
    </row>
    <row r="7905" spans="1:4" ht="54">
      <c r="A7905" s="629">
        <v>90968</v>
      </c>
      <c r="B7905" s="630" t="s">
        <v>9339</v>
      </c>
      <c r="C7905" s="631" t="s">
        <v>31</v>
      </c>
      <c r="D7905" s="629">
        <v>2.57</v>
      </c>
    </row>
    <row r="7906" spans="1:4" ht="54">
      <c r="A7906" s="629">
        <v>90969</v>
      </c>
      <c r="B7906" s="630" t="s">
        <v>9340</v>
      </c>
      <c r="C7906" s="631" t="s">
        <v>31</v>
      </c>
      <c r="D7906" s="629">
        <v>0.67</v>
      </c>
    </row>
    <row r="7907" spans="1:4" ht="54">
      <c r="A7907" s="629">
        <v>90970</v>
      </c>
      <c r="B7907" s="630" t="s">
        <v>9341</v>
      </c>
      <c r="C7907" s="631" t="s">
        <v>31</v>
      </c>
      <c r="D7907" s="629">
        <v>3.22</v>
      </c>
    </row>
    <row r="7908" spans="1:4" ht="54">
      <c r="A7908" s="629">
        <v>90971</v>
      </c>
      <c r="B7908" s="630" t="s">
        <v>9342</v>
      </c>
      <c r="C7908" s="631" t="s">
        <v>31</v>
      </c>
      <c r="D7908" s="629">
        <v>39.049999999999997</v>
      </c>
    </row>
    <row r="7909" spans="1:4" ht="54">
      <c r="A7909" s="629">
        <v>90972</v>
      </c>
      <c r="B7909" s="630" t="s">
        <v>9343</v>
      </c>
      <c r="C7909" s="631" t="s">
        <v>119</v>
      </c>
      <c r="D7909" s="629">
        <v>45.51</v>
      </c>
    </row>
    <row r="7910" spans="1:4" ht="54">
      <c r="A7910" s="629">
        <v>90973</v>
      </c>
      <c r="B7910" s="630" t="s">
        <v>9344</v>
      </c>
      <c r="C7910" s="631" t="s">
        <v>1677</v>
      </c>
      <c r="D7910" s="629">
        <v>3.24</v>
      </c>
    </row>
    <row r="7911" spans="1:4" ht="54">
      <c r="A7911" s="629">
        <v>90975</v>
      </c>
      <c r="B7911" s="630" t="s">
        <v>5412</v>
      </c>
      <c r="C7911" s="631" t="s">
        <v>31</v>
      </c>
      <c r="D7911" s="629">
        <v>6.54</v>
      </c>
    </row>
    <row r="7912" spans="1:4" ht="54">
      <c r="A7912" s="629">
        <v>90976</v>
      </c>
      <c r="B7912" s="630" t="s">
        <v>5413</v>
      </c>
      <c r="C7912" s="631" t="s">
        <v>31</v>
      </c>
      <c r="D7912" s="629">
        <v>1.71</v>
      </c>
    </row>
    <row r="7913" spans="1:4" ht="54">
      <c r="A7913" s="629">
        <v>90977</v>
      </c>
      <c r="B7913" s="630" t="s">
        <v>5414</v>
      </c>
      <c r="C7913" s="631" t="s">
        <v>31</v>
      </c>
      <c r="D7913" s="629">
        <v>8.18</v>
      </c>
    </row>
    <row r="7914" spans="1:4" ht="54">
      <c r="A7914" s="629">
        <v>90978</v>
      </c>
      <c r="B7914" s="630" t="s">
        <v>9345</v>
      </c>
      <c r="C7914" s="631" t="s">
        <v>31</v>
      </c>
      <c r="D7914" s="629">
        <v>101.26</v>
      </c>
    </row>
    <row r="7915" spans="1:4" ht="54">
      <c r="A7915" s="629">
        <v>90979</v>
      </c>
      <c r="B7915" s="630" t="s">
        <v>5415</v>
      </c>
      <c r="C7915" s="631" t="s">
        <v>119</v>
      </c>
      <c r="D7915" s="629">
        <v>117.69</v>
      </c>
    </row>
    <row r="7916" spans="1:4" ht="54">
      <c r="A7916" s="629">
        <v>90982</v>
      </c>
      <c r="B7916" s="630" t="s">
        <v>5416</v>
      </c>
      <c r="C7916" s="631" t="s">
        <v>1677</v>
      </c>
      <c r="D7916" s="629">
        <v>8.25</v>
      </c>
    </row>
    <row r="7917" spans="1:4" ht="54">
      <c r="A7917" s="629">
        <v>90991</v>
      </c>
      <c r="B7917" s="630" t="s">
        <v>9346</v>
      </c>
      <c r="C7917" s="631" t="s">
        <v>119</v>
      </c>
      <c r="D7917" s="629">
        <v>126.84</v>
      </c>
    </row>
    <row r="7918" spans="1:4" ht="54">
      <c r="A7918" s="629">
        <v>90992</v>
      </c>
      <c r="B7918" s="630" t="s">
        <v>9347</v>
      </c>
      <c r="C7918" s="631" t="s">
        <v>31</v>
      </c>
      <c r="D7918" s="629">
        <v>3.05</v>
      </c>
    </row>
    <row r="7919" spans="1:4" ht="54">
      <c r="A7919" s="629">
        <v>90993</v>
      </c>
      <c r="B7919" s="630" t="s">
        <v>9348</v>
      </c>
      <c r="C7919" s="631" t="s">
        <v>31</v>
      </c>
      <c r="D7919" s="629">
        <v>0.8</v>
      </c>
    </row>
    <row r="7920" spans="1:4" ht="54">
      <c r="A7920" s="629">
        <v>90994</v>
      </c>
      <c r="B7920" s="630" t="s">
        <v>9349</v>
      </c>
      <c r="C7920" s="631" t="s">
        <v>31</v>
      </c>
      <c r="D7920" s="629">
        <v>3.82</v>
      </c>
    </row>
    <row r="7921" spans="1:4" ht="54">
      <c r="A7921" s="629">
        <v>90995</v>
      </c>
      <c r="B7921" s="630" t="s">
        <v>9350</v>
      </c>
      <c r="C7921" s="631" t="s">
        <v>31</v>
      </c>
      <c r="D7921" s="629">
        <v>53.03</v>
      </c>
    </row>
    <row r="7922" spans="1:4" ht="54">
      <c r="A7922" s="629">
        <v>90996</v>
      </c>
      <c r="B7922" s="630" t="s">
        <v>9351</v>
      </c>
      <c r="C7922" s="631" t="s">
        <v>125</v>
      </c>
      <c r="D7922" s="629">
        <v>10.72</v>
      </c>
    </row>
    <row r="7923" spans="1:4" ht="54">
      <c r="A7923" s="629">
        <v>90997</v>
      </c>
      <c r="B7923" s="630" t="s">
        <v>9352</v>
      </c>
      <c r="C7923" s="631" t="s">
        <v>125</v>
      </c>
      <c r="D7923" s="629">
        <v>14.6</v>
      </c>
    </row>
    <row r="7924" spans="1:4" ht="54">
      <c r="A7924" s="629">
        <v>90998</v>
      </c>
      <c r="B7924" s="630" t="s">
        <v>9353</v>
      </c>
      <c r="C7924" s="631" t="s">
        <v>125</v>
      </c>
      <c r="D7924" s="629">
        <v>17.64</v>
      </c>
    </row>
    <row r="7925" spans="1:4" ht="54">
      <c r="A7925" s="629">
        <v>90999</v>
      </c>
      <c r="B7925" s="630" t="s">
        <v>9354</v>
      </c>
      <c r="C7925" s="631" t="s">
        <v>119</v>
      </c>
      <c r="D7925" s="629">
        <v>60.7</v>
      </c>
    </row>
    <row r="7926" spans="1:4" ht="54">
      <c r="A7926" s="629">
        <v>91000</v>
      </c>
      <c r="B7926" s="630" t="s">
        <v>9355</v>
      </c>
      <c r="C7926" s="631" t="s">
        <v>125</v>
      </c>
      <c r="D7926" s="629">
        <v>13.45</v>
      </c>
    </row>
    <row r="7927" spans="1:4" ht="54">
      <c r="A7927" s="629">
        <v>91001</v>
      </c>
      <c r="B7927" s="630" t="s">
        <v>9356</v>
      </c>
      <c r="C7927" s="631" t="s">
        <v>1677</v>
      </c>
      <c r="D7927" s="629">
        <v>3.85</v>
      </c>
    </row>
    <row r="7928" spans="1:4" ht="54">
      <c r="A7928" s="629">
        <v>91002</v>
      </c>
      <c r="B7928" s="630" t="s">
        <v>9357</v>
      </c>
      <c r="C7928" s="631" t="s">
        <v>125</v>
      </c>
      <c r="D7928" s="629">
        <v>12.36</v>
      </c>
    </row>
    <row r="7929" spans="1:4" ht="67.5">
      <c r="A7929" s="629">
        <v>91003</v>
      </c>
      <c r="B7929" s="630" t="s">
        <v>9358</v>
      </c>
      <c r="C7929" s="631" t="s">
        <v>125</v>
      </c>
      <c r="D7929" s="629">
        <v>14.33</v>
      </c>
    </row>
    <row r="7930" spans="1:4" ht="54">
      <c r="A7930" s="629">
        <v>91004</v>
      </c>
      <c r="B7930" s="630" t="s">
        <v>9359</v>
      </c>
      <c r="C7930" s="631" t="s">
        <v>125</v>
      </c>
      <c r="D7930" s="629">
        <v>11.25</v>
      </c>
    </row>
    <row r="7931" spans="1:4" ht="54">
      <c r="A7931" s="629">
        <v>91005</v>
      </c>
      <c r="B7931" s="630" t="s">
        <v>9360</v>
      </c>
      <c r="C7931" s="631" t="s">
        <v>125</v>
      </c>
      <c r="D7931" s="629">
        <v>13.52</v>
      </c>
    </row>
    <row r="7932" spans="1:4" ht="54">
      <c r="A7932" s="629">
        <v>91006</v>
      </c>
      <c r="B7932" s="630" t="s">
        <v>9361</v>
      </c>
      <c r="C7932" s="631" t="s">
        <v>125</v>
      </c>
      <c r="D7932" s="629">
        <v>10.39</v>
      </c>
    </row>
    <row r="7933" spans="1:4" ht="54">
      <c r="A7933" s="629">
        <v>91007</v>
      </c>
      <c r="B7933" s="630" t="s">
        <v>9362</v>
      </c>
      <c r="C7933" s="631" t="s">
        <v>125</v>
      </c>
      <c r="D7933" s="629">
        <v>9.31</v>
      </c>
    </row>
    <row r="7934" spans="1:4" ht="67.5">
      <c r="A7934" s="629">
        <v>91008</v>
      </c>
      <c r="B7934" s="630" t="s">
        <v>9363</v>
      </c>
      <c r="C7934" s="631" t="s">
        <v>125</v>
      </c>
      <c r="D7934" s="629">
        <v>11.27</v>
      </c>
    </row>
    <row r="7935" spans="1:4" ht="54">
      <c r="A7935" s="629">
        <v>91009</v>
      </c>
      <c r="B7935" s="630" t="s">
        <v>9364</v>
      </c>
      <c r="C7935" s="631" t="s">
        <v>70</v>
      </c>
      <c r="D7935" s="629">
        <v>286.39999999999998</v>
      </c>
    </row>
    <row r="7936" spans="1:4" ht="54">
      <c r="A7936" s="629">
        <v>91010</v>
      </c>
      <c r="B7936" s="630" t="s">
        <v>9365</v>
      </c>
      <c r="C7936" s="631" t="s">
        <v>70</v>
      </c>
      <c r="D7936" s="629">
        <v>222.77</v>
      </c>
    </row>
    <row r="7937" spans="1:4" ht="54">
      <c r="A7937" s="629">
        <v>91011</v>
      </c>
      <c r="B7937" s="630" t="s">
        <v>9366</v>
      </c>
      <c r="C7937" s="631" t="s">
        <v>70</v>
      </c>
      <c r="D7937" s="629">
        <v>329.99</v>
      </c>
    </row>
    <row r="7938" spans="1:4" ht="54">
      <c r="A7938" s="629">
        <v>91012</v>
      </c>
      <c r="B7938" s="630" t="s">
        <v>9367</v>
      </c>
      <c r="C7938" s="631" t="s">
        <v>70</v>
      </c>
      <c r="D7938" s="629">
        <v>312.69</v>
      </c>
    </row>
    <row r="7939" spans="1:4" ht="81">
      <c r="A7939" s="629">
        <v>91013</v>
      </c>
      <c r="B7939" s="630" t="s">
        <v>9368</v>
      </c>
      <c r="C7939" s="631" t="s">
        <v>70</v>
      </c>
      <c r="D7939" s="629">
        <v>533.64</v>
      </c>
    </row>
    <row r="7940" spans="1:4" ht="81">
      <c r="A7940" s="629">
        <v>91014</v>
      </c>
      <c r="B7940" s="630" t="s">
        <v>9369</v>
      </c>
      <c r="C7940" s="631" t="s">
        <v>70</v>
      </c>
      <c r="D7940" s="629">
        <v>482.96</v>
      </c>
    </row>
    <row r="7941" spans="1:4" ht="81">
      <c r="A7941" s="629">
        <v>91015</v>
      </c>
      <c r="B7941" s="630" t="s">
        <v>9370</v>
      </c>
      <c r="C7941" s="631" t="s">
        <v>70</v>
      </c>
      <c r="D7941" s="629">
        <v>603.11</v>
      </c>
    </row>
    <row r="7942" spans="1:4" ht="81">
      <c r="A7942" s="629">
        <v>91016</v>
      </c>
      <c r="B7942" s="630" t="s">
        <v>9371</v>
      </c>
      <c r="C7942" s="631" t="s">
        <v>70</v>
      </c>
      <c r="D7942" s="629">
        <v>598.88</v>
      </c>
    </row>
    <row r="7943" spans="1:4" ht="81">
      <c r="A7943" s="629">
        <v>91021</v>
      </c>
      <c r="B7943" s="630" t="s">
        <v>9372</v>
      </c>
      <c r="C7943" s="631" t="s">
        <v>31</v>
      </c>
      <c r="D7943" s="629">
        <v>2.94</v>
      </c>
    </row>
    <row r="7944" spans="1:4" ht="67.5">
      <c r="A7944" s="629">
        <v>91026</v>
      </c>
      <c r="B7944" s="630" t="s">
        <v>5417</v>
      </c>
      <c r="C7944" s="631" t="s">
        <v>31</v>
      </c>
      <c r="D7944" s="629">
        <v>8.36</v>
      </c>
    </row>
    <row r="7945" spans="1:4" ht="67.5">
      <c r="A7945" s="629">
        <v>91027</v>
      </c>
      <c r="B7945" s="630" t="s">
        <v>5418</v>
      </c>
      <c r="C7945" s="631" t="s">
        <v>31</v>
      </c>
      <c r="D7945" s="629">
        <v>3.34</v>
      </c>
    </row>
    <row r="7946" spans="1:4" ht="81">
      <c r="A7946" s="629">
        <v>91028</v>
      </c>
      <c r="B7946" s="630" t="s">
        <v>5419</v>
      </c>
      <c r="C7946" s="631" t="s">
        <v>31</v>
      </c>
      <c r="D7946" s="629">
        <v>0.67</v>
      </c>
    </row>
    <row r="7947" spans="1:4" ht="67.5">
      <c r="A7947" s="629">
        <v>91029</v>
      </c>
      <c r="B7947" s="630" t="s">
        <v>5420</v>
      </c>
      <c r="C7947" s="631" t="s">
        <v>31</v>
      </c>
      <c r="D7947" s="629">
        <v>15.68</v>
      </c>
    </row>
    <row r="7948" spans="1:4" ht="81">
      <c r="A7948" s="629">
        <v>91030</v>
      </c>
      <c r="B7948" s="630" t="s">
        <v>5421</v>
      </c>
      <c r="C7948" s="631" t="s">
        <v>31</v>
      </c>
      <c r="D7948" s="629">
        <v>111.38</v>
      </c>
    </row>
    <row r="7949" spans="1:4" ht="67.5">
      <c r="A7949" s="629">
        <v>91031</v>
      </c>
      <c r="B7949" s="630" t="s">
        <v>5422</v>
      </c>
      <c r="C7949" s="631" t="s">
        <v>119</v>
      </c>
      <c r="D7949" s="629">
        <v>153.35</v>
      </c>
    </row>
    <row r="7950" spans="1:4" ht="67.5">
      <c r="A7950" s="629">
        <v>91032</v>
      </c>
      <c r="B7950" s="630" t="s">
        <v>5423</v>
      </c>
      <c r="C7950" s="631" t="s">
        <v>1677</v>
      </c>
      <c r="D7950" s="629">
        <v>26.29</v>
      </c>
    </row>
    <row r="7951" spans="1:4" ht="81">
      <c r="A7951" s="629">
        <v>91069</v>
      </c>
      <c r="B7951" s="630" t="s">
        <v>9373</v>
      </c>
      <c r="C7951" s="631" t="s">
        <v>125</v>
      </c>
      <c r="D7951" s="629">
        <v>77.5</v>
      </c>
    </row>
    <row r="7952" spans="1:4" ht="81">
      <c r="A7952" s="629">
        <v>91070</v>
      </c>
      <c r="B7952" s="630" t="s">
        <v>9374</v>
      </c>
      <c r="C7952" s="631" t="s">
        <v>125</v>
      </c>
      <c r="D7952" s="629">
        <v>85.69</v>
      </c>
    </row>
    <row r="7953" spans="1:4" ht="81">
      <c r="A7953" s="629">
        <v>91071</v>
      </c>
      <c r="B7953" s="630" t="s">
        <v>9375</v>
      </c>
      <c r="C7953" s="631" t="s">
        <v>125</v>
      </c>
      <c r="D7953" s="629">
        <v>105.53</v>
      </c>
    </row>
    <row r="7954" spans="1:4" ht="81">
      <c r="A7954" s="629">
        <v>91072</v>
      </c>
      <c r="B7954" s="630" t="s">
        <v>9376</v>
      </c>
      <c r="C7954" s="631" t="s">
        <v>125</v>
      </c>
      <c r="D7954" s="629">
        <v>113.68</v>
      </c>
    </row>
    <row r="7955" spans="1:4" ht="81">
      <c r="A7955" s="629">
        <v>91073</v>
      </c>
      <c r="B7955" s="630" t="s">
        <v>9377</v>
      </c>
      <c r="C7955" s="631" t="s">
        <v>125</v>
      </c>
      <c r="D7955" s="629">
        <v>87.47</v>
      </c>
    </row>
    <row r="7956" spans="1:4" ht="81">
      <c r="A7956" s="629">
        <v>91074</v>
      </c>
      <c r="B7956" s="630" t="s">
        <v>9378</v>
      </c>
      <c r="C7956" s="631" t="s">
        <v>125</v>
      </c>
      <c r="D7956" s="629">
        <v>96.68</v>
      </c>
    </row>
    <row r="7957" spans="1:4" ht="81">
      <c r="A7957" s="629">
        <v>91075</v>
      </c>
      <c r="B7957" s="630" t="s">
        <v>9379</v>
      </c>
      <c r="C7957" s="631" t="s">
        <v>125</v>
      </c>
      <c r="D7957" s="629">
        <v>117.4</v>
      </c>
    </row>
    <row r="7958" spans="1:4" ht="81">
      <c r="A7958" s="629">
        <v>91076</v>
      </c>
      <c r="B7958" s="630" t="s">
        <v>9380</v>
      </c>
      <c r="C7958" s="631" t="s">
        <v>125</v>
      </c>
      <c r="D7958" s="629">
        <v>126.63</v>
      </c>
    </row>
    <row r="7959" spans="1:4" ht="81">
      <c r="A7959" s="629">
        <v>91077</v>
      </c>
      <c r="B7959" s="630" t="s">
        <v>9381</v>
      </c>
      <c r="C7959" s="631" t="s">
        <v>125</v>
      </c>
      <c r="D7959" s="629">
        <v>115.63</v>
      </c>
    </row>
    <row r="7960" spans="1:4" ht="81">
      <c r="A7960" s="629">
        <v>91078</v>
      </c>
      <c r="B7960" s="630" t="s">
        <v>9382</v>
      </c>
      <c r="C7960" s="631" t="s">
        <v>125</v>
      </c>
      <c r="D7960" s="629">
        <v>136.84</v>
      </c>
    </row>
    <row r="7961" spans="1:4" ht="81">
      <c r="A7961" s="629">
        <v>91079</v>
      </c>
      <c r="B7961" s="630" t="s">
        <v>9383</v>
      </c>
      <c r="C7961" s="631" t="s">
        <v>125</v>
      </c>
      <c r="D7961" s="629">
        <v>119.7</v>
      </c>
    </row>
    <row r="7962" spans="1:4" ht="81">
      <c r="A7962" s="629">
        <v>91080</v>
      </c>
      <c r="B7962" s="630" t="s">
        <v>9384</v>
      </c>
      <c r="C7962" s="631" t="s">
        <v>125</v>
      </c>
      <c r="D7962" s="629">
        <v>140.75</v>
      </c>
    </row>
    <row r="7963" spans="1:4" ht="81">
      <c r="A7963" s="629">
        <v>91081</v>
      </c>
      <c r="B7963" s="630" t="s">
        <v>9385</v>
      </c>
      <c r="C7963" s="631" t="s">
        <v>125</v>
      </c>
      <c r="D7963" s="629">
        <v>126.71</v>
      </c>
    </row>
    <row r="7964" spans="1:4" ht="81">
      <c r="A7964" s="629">
        <v>91082</v>
      </c>
      <c r="B7964" s="630" t="s">
        <v>9386</v>
      </c>
      <c r="C7964" s="631" t="s">
        <v>125</v>
      </c>
      <c r="D7964" s="629">
        <v>148.82</v>
      </c>
    </row>
    <row r="7965" spans="1:4" ht="81">
      <c r="A7965" s="629">
        <v>91083</v>
      </c>
      <c r="B7965" s="630" t="s">
        <v>9387</v>
      </c>
      <c r="C7965" s="631" t="s">
        <v>125</v>
      </c>
      <c r="D7965" s="629">
        <v>133.83000000000001</v>
      </c>
    </row>
    <row r="7966" spans="1:4" ht="81">
      <c r="A7966" s="629">
        <v>91084</v>
      </c>
      <c r="B7966" s="630" t="s">
        <v>9388</v>
      </c>
      <c r="C7966" s="631" t="s">
        <v>125</v>
      </c>
      <c r="D7966" s="629">
        <v>155.78</v>
      </c>
    </row>
    <row r="7967" spans="1:4" ht="81">
      <c r="A7967" s="629">
        <v>91086</v>
      </c>
      <c r="B7967" s="630" t="s">
        <v>9389</v>
      </c>
      <c r="C7967" s="631" t="s">
        <v>125</v>
      </c>
      <c r="D7967" s="629">
        <v>84.82</v>
      </c>
    </row>
    <row r="7968" spans="1:4" ht="81">
      <c r="A7968" s="629">
        <v>91087</v>
      </c>
      <c r="B7968" s="630" t="s">
        <v>9390</v>
      </c>
      <c r="C7968" s="631" t="s">
        <v>125</v>
      </c>
      <c r="D7968" s="629">
        <v>93.22</v>
      </c>
    </row>
    <row r="7969" spans="1:4" ht="81">
      <c r="A7969" s="629">
        <v>91088</v>
      </c>
      <c r="B7969" s="630" t="s">
        <v>5424</v>
      </c>
      <c r="C7969" s="631" t="s">
        <v>125</v>
      </c>
      <c r="D7969" s="629">
        <v>113.87</v>
      </c>
    </row>
    <row r="7970" spans="1:4" ht="81">
      <c r="A7970" s="629">
        <v>91089</v>
      </c>
      <c r="B7970" s="630" t="s">
        <v>5425</v>
      </c>
      <c r="C7970" s="631" t="s">
        <v>125</v>
      </c>
      <c r="D7970" s="629">
        <v>122.37</v>
      </c>
    </row>
    <row r="7971" spans="1:4" ht="81">
      <c r="A7971" s="629">
        <v>91090</v>
      </c>
      <c r="B7971" s="630" t="s">
        <v>9391</v>
      </c>
      <c r="C7971" s="631" t="s">
        <v>125</v>
      </c>
      <c r="D7971" s="629">
        <v>93.46</v>
      </c>
    </row>
    <row r="7972" spans="1:4" ht="81">
      <c r="A7972" s="629">
        <v>91091</v>
      </c>
      <c r="B7972" s="630" t="s">
        <v>9392</v>
      </c>
      <c r="C7972" s="631" t="s">
        <v>125</v>
      </c>
      <c r="D7972" s="629">
        <v>103.03</v>
      </c>
    </row>
    <row r="7973" spans="1:4" ht="81">
      <c r="A7973" s="629">
        <v>91092</v>
      </c>
      <c r="B7973" s="630" t="s">
        <v>5426</v>
      </c>
      <c r="C7973" s="631" t="s">
        <v>125</v>
      </c>
      <c r="D7973" s="629">
        <v>124.06</v>
      </c>
    </row>
    <row r="7974" spans="1:4" ht="81">
      <c r="A7974" s="629">
        <v>91093</v>
      </c>
      <c r="B7974" s="630" t="s">
        <v>5427</v>
      </c>
      <c r="C7974" s="631" t="s">
        <v>125</v>
      </c>
      <c r="D7974" s="629">
        <v>133.83000000000001</v>
      </c>
    </row>
    <row r="7975" spans="1:4" ht="81">
      <c r="A7975" s="629">
        <v>91094</v>
      </c>
      <c r="B7975" s="630" t="s">
        <v>9393</v>
      </c>
      <c r="C7975" s="631" t="s">
        <v>125</v>
      </c>
      <c r="D7975" s="629">
        <v>119.96</v>
      </c>
    </row>
    <row r="7976" spans="1:4" ht="81">
      <c r="A7976" s="629">
        <v>91095</v>
      </c>
      <c r="B7976" s="630" t="s">
        <v>9394</v>
      </c>
      <c r="C7976" s="631" t="s">
        <v>125</v>
      </c>
      <c r="D7976" s="629">
        <v>141.46</v>
      </c>
    </row>
    <row r="7977" spans="1:4" ht="81">
      <c r="A7977" s="629">
        <v>91096</v>
      </c>
      <c r="B7977" s="630" t="s">
        <v>9395</v>
      </c>
      <c r="C7977" s="631" t="s">
        <v>125</v>
      </c>
      <c r="D7977" s="629">
        <v>122.02</v>
      </c>
    </row>
    <row r="7978" spans="1:4" ht="81">
      <c r="A7978" s="629">
        <v>91097</v>
      </c>
      <c r="B7978" s="630" t="s">
        <v>9396</v>
      </c>
      <c r="C7978" s="631" t="s">
        <v>125</v>
      </c>
      <c r="D7978" s="629">
        <v>143.38999999999999</v>
      </c>
    </row>
    <row r="7979" spans="1:4" ht="81">
      <c r="A7979" s="629">
        <v>91098</v>
      </c>
      <c r="B7979" s="630" t="s">
        <v>9397</v>
      </c>
      <c r="C7979" s="631" t="s">
        <v>125</v>
      </c>
      <c r="D7979" s="629">
        <v>130.96</v>
      </c>
    </row>
    <row r="7980" spans="1:4" ht="81">
      <c r="A7980" s="629">
        <v>91099</v>
      </c>
      <c r="B7980" s="630" t="s">
        <v>9398</v>
      </c>
      <c r="C7980" s="631" t="s">
        <v>125</v>
      </c>
      <c r="D7980" s="629">
        <v>153.43</v>
      </c>
    </row>
    <row r="7981" spans="1:4" ht="81">
      <c r="A7981" s="629">
        <v>91100</v>
      </c>
      <c r="B7981" s="630" t="s">
        <v>9399</v>
      </c>
      <c r="C7981" s="631" t="s">
        <v>125</v>
      </c>
      <c r="D7981" s="629">
        <v>136.63</v>
      </c>
    </row>
    <row r="7982" spans="1:4" ht="81">
      <c r="A7982" s="629">
        <v>91101</v>
      </c>
      <c r="B7982" s="630" t="s">
        <v>9400</v>
      </c>
      <c r="C7982" s="631" t="s">
        <v>125</v>
      </c>
      <c r="D7982" s="629">
        <v>159.01</v>
      </c>
    </row>
    <row r="7983" spans="1:4" ht="40.5">
      <c r="A7983" s="629">
        <v>91104</v>
      </c>
      <c r="B7983" s="630" t="s">
        <v>9401</v>
      </c>
      <c r="C7983" s="631" t="s">
        <v>22</v>
      </c>
      <c r="D7983" s="629">
        <v>0.05</v>
      </c>
    </row>
    <row r="7984" spans="1:4" ht="54">
      <c r="A7984" s="629">
        <v>91105</v>
      </c>
      <c r="B7984" s="630" t="s">
        <v>5428</v>
      </c>
      <c r="C7984" s="631" t="s">
        <v>22</v>
      </c>
      <c r="D7984" s="629">
        <v>0.13</v>
      </c>
    </row>
    <row r="7985" spans="1:4" ht="67.5">
      <c r="A7985" s="629">
        <v>91106</v>
      </c>
      <c r="B7985" s="630" t="s">
        <v>5429</v>
      </c>
      <c r="C7985" s="631" t="s">
        <v>22</v>
      </c>
      <c r="D7985" s="629">
        <v>0.05</v>
      </c>
    </row>
    <row r="7986" spans="1:4" ht="81">
      <c r="A7986" s="629">
        <v>91107</v>
      </c>
      <c r="B7986" s="630" t="s">
        <v>9402</v>
      </c>
      <c r="C7986" s="631" t="s">
        <v>22</v>
      </c>
      <c r="D7986" s="629">
        <v>0.06</v>
      </c>
    </row>
    <row r="7987" spans="1:4" ht="81">
      <c r="A7987" s="629">
        <v>91108</v>
      </c>
      <c r="B7987" s="630" t="s">
        <v>9403</v>
      </c>
      <c r="C7987" s="631" t="s">
        <v>22</v>
      </c>
      <c r="D7987" s="629">
        <v>0.13</v>
      </c>
    </row>
    <row r="7988" spans="1:4" ht="40.5">
      <c r="A7988" s="629">
        <v>91109</v>
      </c>
      <c r="B7988" s="630" t="s">
        <v>5430</v>
      </c>
      <c r="C7988" s="631" t="s">
        <v>22</v>
      </c>
      <c r="D7988" s="629">
        <v>0.1</v>
      </c>
    </row>
    <row r="7989" spans="1:4" ht="40.5">
      <c r="A7989" s="629">
        <v>91110</v>
      </c>
      <c r="B7989" s="630" t="s">
        <v>9404</v>
      </c>
      <c r="C7989" s="631" t="s">
        <v>22</v>
      </c>
      <c r="D7989" s="629">
        <v>0.13</v>
      </c>
    </row>
    <row r="7990" spans="1:4" ht="40.5">
      <c r="A7990" s="629">
        <v>91111</v>
      </c>
      <c r="B7990" s="630" t="s">
        <v>9405</v>
      </c>
      <c r="C7990" s="631" t="s">
        <v>22</v>
      </c>
      <c r="D7990" s="629">
        <v>0.18</v>
      </c>
    </row>
    <row r="7991" spans="1:4" ht="40.5">
      <c r="A7991" s="629">
        <v>91112</v>
      </c>
      <c r="B7991" s="630" t="s">
        <v>9406</v>
      </c>
      <c r="C7991" s="631" t="s">
        <v>22</v>
      </c>
      <c r="D7991" s="629">
        <v>0.1</v>
      </c>
    </row>
    <row r="7992" spans="1:4" ht="54">
      <c r="A7992" s="629">
        <v>91113</v>
      </c>
      <c r="B7992" s="630" t="s">
        <v>9407</v>
      </c>
      <c r="C7992" s="631" t="s">
        <v>22</v>
      </c>
      <c r="D7992" s="629">
        <v>0.2</v>
      </c>
    </row>
    <row r="7993" spans="1:4" ht="54">
      <c r="A7993" s="629">
        <v>91114</v>
      </c>
      <c r="B7993" s="630" t="s">
        <v>9408</v>
      </c>
      <c r="C7993" s="631" t="s">
        <v>22</v>
      </c>
      <c r="D7993" s="629">
        <v>0.38</v>
      </c>
    </row>
    <row r="7994" spans="1:4" ht="40.5">
      <c r="A7994" s="629">
        <v>91115</v>
      </c>
      <c r="B7994" s="630" t="s">
        <v>9409</v>
      </c>
      <c r="C7994" s="631" t="s">
        <v>22</v>
      </c>
      <c r="D7994" s="629">
        <v>0.06</v>
      </c>
    </row>
    <row r="7995" spans="1:4" ht="54">
      <c r="A7995" s="629">
        <v>91116</v>
      </c>
      <c r="B7995" s="630" t="s">
        <v>9410</v>
      </c>
      <c r="C7995" s="631" t="s">
        <v>22</v>
      </c>
      <c r="D7995" s="629">
        <v>0.1</v>
      </c>
    </row>
    <row r="7996" spans="1:4" ht="54">
      <c r="A7996" s="629">
        <v>91117</v>
      </c>
      <c r="B7996" s="630" t="s">
        <v>9411</v>
      </c>
      <c r="C7996" s="631" t="s">
        <v>22</v>
      </c>
      <c r="D7996" s="629">
        <v>0.16</v>
      </c>
    </row>
    <row r="7997" spans="1:4" ht="54">
      <c r="A7997" s="629">
        <v>91118</v>
      </c>
      <c r="B7997" s="630" t="s">
        <v>9412</v>
      </c>
      <c r="C7997" s="631" t="s">
        <v>22</v>
      </c>
      <c r="D7997" s="629">
        <v>0.13</v>
      </c>
    </row>
    <row r="7998" spans="1:4" ht="67.5">
      <c r="A7998" s="629">
        <v>91119</v>
      </c>
      <c r="B7998" s="630" t="s">
        <v>9413</v>
      </c>
      <c r="C7998" s="631" t="s">
        <v>22</v>
      </c>
      <c r="D7998" s="629">
        <v>0.25</v>
      </c>
    </row>
    <row r="7999" spans="1:4" ht="67.5">
      <c r="A7999" s="629">
        <v>91120</v>
      </c>
      <c r="B7999" s="630" t="s">
        <v>9414</v>
      </c>
      <c r="C7999" s="631" t="s">
        <v>22</v>
      </c>
      <c r="D7999" s="629">
        <v>0.38</v>
      </c>
    </row>
    <row r="8000" spans="1:4" ht="67.5">
      <c r="A8000" s="629">
        <v>91121</v>
      </c>
      <c r="B8000" s="630" t="s">
        <v>9415</v>
      </c>
      <c r="C8000" s="631" t="s">
        <v>22</v>
      </c>
      <c r="D8000" s="629">
        <v>0.64</v>
      </c>
    </row>
    <row r="8001" spans="1:4" ht="67.5">
      <c r="A8001" s="629">
        <v>91122</v>
      </c>
      <c r="B8001" s="630" t="s">
        <v>9416</v>
      </c>
      <c r="C8001" s="631" t="s">
        <v>22</v>
      </c>
      <c r="D8001" s="629">
        <v>0.9</v>
      </c>
    </row>
    <row r="8002" spans="1:4" ht="67.5">
      <c r="A8002" s="629">
        <v>91123</v>
      </c>
      <c r="B8002" s="630" t="s">
        <v>9417</v>
      </c>
      <c r="C8002" s="631" t="s">
        <v>22</v>
      </c>
      <c r="D8002" s="629">
        <v>1.1599999999999999</v>
      </c>
    </row>
    <row r="8003" spans="1:4" ht="27">
      <c r="A8003" s="629">
        <v>91124</v>
      </c>
      <c r="B8003" s="630" t="s">
        <v>5431</v>
      </c>
      <c r="C8003" s="631" t="s">
        <v>57</v>
      </c>
      <c r="D8003" s="629">
        <v>59.71</v>
      </c>
    </row>
    <row r="8004" spans="1:4" ht="27">
      <c r="A8004" s="629">
        <v>91125</v>
      </c>
      <c r="B8004" s="630" t="s">
        <v>5432</v>
      </c>
      <c r="C8004" s="631" t="s">
        <v>24</v>
      </c>
      <c r="D8004" s="629">
        <v>7.0000000000000007E-2</v>
      </c>
    </row>
    <row r="8005" spans="1:4" ht="40.5">
      <c r="A8005" s="629">
        <v>91128</v>
      </c>
      <c r="B8005" s="630" t="s">
        <v>9418</v>
      </c>
      <c r="C8005" s="631" t="s">
        <v>1362</v>
      </c>
      <c r="D8005" s="629">
        <v>0.13</v>
      </c>
    </row>
    <row r="8006" spans="1:4" ht="40.5">
      <c r="A8006" s="629">
        <v>91129</v>
      </c>
      <c r="B8006" s="630" t="s">
        <v>9419</v>
      </c>
      <c r="C8006" s="631" t="s">
        <v>1362</v>
      </c>
      <c r="D8006" s="629">
        <v>0.19</v>
      </c>
    </row>
    <row r="8007" spans="1:4" ht="40.5">
      <c r="A8007" s="629">
        <v>91130</v>
      </c>
      <c r="B8007" s="630" t="s">
        <v>9420</v>
      </c>
      <c r="C8007" s="631" t="s">
        <v>1362</v>
      </c>
      <c r="D8007" s="629">
        <v>0.27</v>
      </c>
    </row>
    <row r="8008" spans="1:4" ht="40.5">
      <c r="A8008" s="629">
        <v>91132</v>
      </c>
      <c r="B8008" s="630" t="s">
        <v>9421</v>
      </c>
      <c r="C8008" s="631" t="s">
        <v>1362</v>
      </c>
      <c r="D8008" s="629">
        <v>0.36</v>
      </c>
    </row>
    <row r="8009" spans="1:4" ht="40.5">
      <c r="A8009" s="629">
        <v>91134</v>
      </c>
      <c r="B8009" s="630" t="s">
        <v>5433</v>
      </c>
      <c r="C8009" s="631" t="s">
        <v>691</v>
      </c>
      <c r="D8009" s="629">
        <v>2.1800000000000002</v>
      </c>
    </row>
    <row r="8010" spans="1:4" ht="40.5">
      <c r="A8010" s="629">
        <v>91135</v>
      </c>
      <c r="B8010" s="630" t="s">
        <v>5434</v>
      </c>
      <c r="C8010" s="631" t="s">
        <v>691</v>
      </c>
      <c r="D8010" s="629">
        <v>3.92</v>
      </c>
    </row>
    <row r="8011" spans="1:4" ht="40.5">
      <c r="A8011" s="629">
        <v>91136</v>
      </c>
      <c r="B8011" s="630" t="s">
        <v>5435</v>
      </c>
      <c r="C8011" s="631" t="s">
        <v>691</v>
      </c>
      <c r="D8011" s="629">
        <v>5.66</v>
      </c>
    </row>
    <row r="8012" spans="1:4" ht="40.5">
      <c r="A8012" s="629">
        <v>91137</v>
      </c>
      <c r="B8012" s="630" t="s">
        <v>5436</v>
      </c>
      <c r="C8012" s="631" t="s">
        <v>691</v>
      </c>
      <c r="D8012" s="629">
        <v>7.4</v>
      </c>
    </row>
    <row r="8013" spans="1:4" ht="40.5">
      <c r="A8013" s="629">
        <v>91138</v>
      </c>
      <c r="B8013" s="630" t="s">
        <v>9422</v>
      </c>
      <c r="C8013" s="631" t="s">
        <v>1501</v>
      </c>
      <c r="D8013" s="629">
        <v>74.09</v>
      </c>
    </row>
    <row r="8014" spans="1:4" ht="54">
      <c r="A8014" s="629">
        <v>91139</v>
      </c>
      <c r="B8014" s="630" t="s">
        <v>9423</v>
      </c>
      <c r="C8014" s="631" t="s">
        <v>1501</v>
      </c>
      <c r="D8014" s="629">
        <v>39.33</v>
      </c>
    </row>
    <row r="8015" spans="1:4" ht="54">
      <c r="A8015" s="629">
        <v>91140</v>
      </c>
      <c r="B8015" s="630" t="s">
        <v>5437</v>
      </c>
      <c r="C8015" s="631" t="s">
        <v>1501</v>
      </c>
      <c r="D8015" s="629">
        <v>17.37</v>
      </c>
    </row>
    <row r="8016" spans="1:4" ht="40.5">
      <c r="A8016" s="629">
        <v>91141</v>
      </c>
      <c r="B8016" s="630" t="s">
        <v>9424</v>
      </c>
      <c r="C8016" s="631" t="s">
        <v>1501</v>
      </c>
      <c r="D8016" s="629">
        <v>113.42</v>
      </c>
    </row>
    <row r="8017" spans="1:4" ht="54">
      <c r="A8017" s="629">
        <v>91142</v>
      </c>
      <c r="B8017" s="630" t="s">
        <v>9425</v>
      </c>
      <c r="C8017" s="631" t="s">
        <v>1501</v>
      </c>
      <c r="D8017" s="629">
        <v>74.09</v>
      </c>
    </row>
    <row r="8018" spans="1:4" ht="54">
      <c r="A8018" s="629">
        <v>91143</v>
      </c>
      <c r="B8018" s="630" t="s">
        <v>5438</v>
      </c>
      <c r="C8018" s="631" t="s">
        <v>1501</v>
      </c>
      <c r="D8018" s="629">
        <v>17.37</v>
      </c>
    </row>
    <row r="8019" spans="1:4" ht="40.5">
      <c r="A8019" s="629">
        <v>91144</v>
      </c>
      <c r="B8019" s="630" t="s">
        <v>9426</v>
      </c>
      <c r="C8019" s="631" t="s">
        <v>1501</v>
      </c>
      <c r="D8019" s="629">
        <v>152.76</v>
      </c>
    </row>
    <row r="8020" spans="1:4" ht="54">
      <c r="A8020" s="629">
        <v>91145</v>
      </c>
      <c r="B8020" s="630" t="s">
        <v>9427</v>
      </c>
      <c r="C8020" s="631" t="s">
        <v>1501</v>
      </c>
      <c r="D8020" s="629">
        <v>113.42</v>
      </c>
    </row>
    <row r="8021" spans="1:4" ht="54">
      <c r="A8021" s="629">
        <v>91146</v>
      </c>
      <c r="B8021" s="630" t="s">
        <v>5439</v>
      </c>
      <c r="C8021" s="631" t="s">
        <v>1501</v>
      </c>
      <c r="D8021" s="629">
        <v>21.95</v>
      </c>
    </row>
    <row r="8022" spans="1:4" ht="40.5">
      <c r="A8022" s="629">
        <v>91147</v>
      </c>
      <c r="B8022" s="630" t="s">
        <v>9428</v>
      </c>
      <c r="C8022" s="631" t="s">
        <v>1501</v>
      </c>
      <c r="D8022" s="629">
        <v>209.47</v>
      </c>
    </row>
    <row r="8023" spans="1:4" ht="54">
      <c r="A8023" s="629">
        <v>91148</v>
      </c>
      <c r="B8023" s="630" t="s">
        <v>9429</v>
      </c>
      <c r="C8023" s="631" t="s">
        <v>1501</v>
      </c>
      <c r="D8023" s="629">
        <v>135.38</v>
      </c>
    </row>
    <row r="8024" spans="1:4" ht="54">
      <c r="A8024" s="629">
        <v>91149</v>
      </c>
      <c r="B8024" s="630" t="s">
        <v>5440</v>
      </c>
      <c r="C8024" s="631" t="s">
        <v>1501</v>
      </c>
      <c r="D8024" s="629">
        <v>34.75</v>
      </c>
    </row>
    <row r="8025" spans="1:4" ht="54">
      <c r="A8025" s="629">
        <v>91166</v>
      </c>
      <c r="B8025" s="630" t="s">
        <v>9430</v>
      </c>
      <c r="C8025" s="631" t="s">
        <v>22</v>
      </c>
      <c r="D8025" s="629">
        <v>3</v>
      </c>
    </row>
    <row r="8026" spans="1:4" ht="67.5">
      <c r="A8026" s="629">
        <v>91167</v>
      </c>
      <c r="B8026" s="630" t="s">
        <v>9431</v>
      </c>
      <c r="C8026" s="631" t="s">
        <v>22</v>
      </c>
      <c r="D8026" s="629">
        <v>7.45</v>
      </c>
    </row>
    <row r="8027" spans="1:4" ht="67.5">
      <c r="A8027" s="629">
        <v>91168</v>
      </c>
      <c r="B8027" s="630" t="s">
        <v>9432</v>
      </c>
      <c r="C8027" s="631" t="s">
        <v>22</v>
      </c>
      <c r="D8027" s="629">
        <v>5.62</v>
      </c>
    </row>
    <row r="8028" spans="1:4" ht="54">
      <c r="A8028" s="629">
        <v>91169</v>
      </c>
      <c r="B8028" s="630" t="s">
        <v>9433</v>
      </c>
      <c r="C8028" s="631" t="s">
        <v>22</v>
      </c>
      <c r="D8028" s="629">
        <v>6.67</v>
      </c>
    </row>
    <row r="8029" spans="1:4" ht="81">
      <c r="A8029" s="629">
        <v>91170</v>
      </c>
      <c r="B8029" s="630" t="s">
        <v>9434</v>
      </c>
      <c r="C8029" s="631" t="s">
        <v>22</v>
      </c>
      <c r="D8029" s="629">
        <v>1.91</v>
      </c>
    </row>
    <row r="8030" spans="1:4" ht="81">
      <c r="A8030" s="629">
        <v>91171</v>
      </c>
      <c r="B8030" s="630" t="s">
        <v>9435</v>
      </c>
      <c r="C8030" s="631" t="s">
        <v>22</v>
      </c>
      <c r="D8030" s="629">
        <v>2.39</v>
      </c>
    </row>
    <row r="8031" spans="1:4" ht="67.5">
      <c r="A8031" s="629">
        <v>91172</v>
      </c>
      <c r="B8031" s="630" t="s">
        <v>9436</v>
      </c>
      <c r="C8031" s="631" t="s">
        <v>22</v>
      </c>
      <c r="D8031" s="629">
        <v>3.52</v>
      </c>
    </row>
    <row r="8032" spans="1:4" ht="67.5">
      <c r="A8032" s="629">
        <v>91173</v>
      </c>
      <c r="B8032" s="630" t="s">
        <v>9437</v>
      </c>
      <c r="C8032" s="631" t="s">
        <v>22</v>
      </c>
      <c r="D8032" s="629">
        <v>0.97</v>
      </c>
    </row>
    <row r="8033" spans="1:4" ht="67.5">
      <c r="A8033" s="629">
        <v>91174</v>
      </c>
      <c r="B8033" s="630" t="s">
        <v>9438</v>
      </c>
      <c r="C8033" s="631" t="s">
        <v>22</v>
      </c>
      <c r="D8033" s="629">
        <v>1.88</v>
      </c>
    </row>
    <row r="8034" spans="1:4" ht="67.5">
      <c r="A8034" s="629">
        <v>91175</v>
      </c>
      <c r="B8034" s="630" t="s">
        <v>9439</v>
      </c>
      <c r="C8034" s="631" t="s">
        <v>22</v>
      </c>
      <c r="D8034" s="629">
        <v>3.09</v>
      </c>
    </row>
    <row r="8035" spans="1:4" ht="67.5">
      <c r="A8035" s="629">
        <v>91176</v>
      </c>
      <c r="B8035" s="630" t="s">
        <v>9440</v>
      </c>
      <c r="C8035" s="631" t="s">
        <v>22</v>
      </c>
      <c r="D8035" s="629">
        <v>28.45</v>
      </c>
    </row>
    <row r="8036" spans="1:4" ht="67.5">
      <c r="A8036" s="629">
        <v>91177</v>
      </c>
      <c r="B8036" s="630" t="s">
        <v>9441</v>
      </c>
      <c r="C8036" s="631" t="s">
        <v>22</v>
      </c>
      <c r="D8036" s="629">
        <v>12.85</v>
      </c>
    </row>
    <row r="8037" spans="1:4" ht="67.5">
      <c r="A8037" s="629">
        <v>91178</v>
      </c>
      <c r="B8037" s="630" t="s">
        <v>9442</v>
      </c>
      <c r="C8037" s="631" t="s">
        <v>22</v>
      </c>
      <c r="D8037" s="629">
        <v>12.6</v>
      </c>
    </row>
    <row r="8038" spans="1:4" ht="67.5">
      <c r="A8038" s="629">
        <v>91179</v>
      </c>
      <c r="B8038" s="630" t="s">
        <v>9443</v>
      </c>
      <c r="C8038" s="631" t="s">
        <v>22</v>
      </c>
      <c r="D8038" s="629">
        <v>7.28</v>
      </c>
    </row>
    <row r="8039" spans="1:4" ht="81">
      <c r="A8039" s="629">
        <v>91180</v>
      </c>
      <c r="B8039" s="630" t="s">
        <v>9444</v>
      </c>
      <c r="C8039" s="631" t="s">
        <v>22</v>
      </c>
      <c r="D8039" s="629">
        <v>5.81</v>
      </c>
    </row>
    <row r="8040" spans="1:4" ht="67.5">
      <c r="A8040" s="629">
        <v>91181</v>
      </c>
      <c r="B8040" s="630" t="s">
        <v>9445</v>
      </c>
      <c r="C8040" s="631" t="s">
        <v>22</v>
      </c>
      <c r="D8040" s="629">
        <v>6.26</v>
      </c>
    </row>
    <row r="8041" spans="1:4" ht="54">
      <c r="A8041" s="629">
        <v>91182</v>
      </c>
      <c r="B8041" s="630" t="s">
        <v>9446</v>
      </c>
      <c r="C8041" s="631" t="s">
        <v>22</v>
      </c>
      <c r="D8041" s="629">
        <v>18.760000000000002</v>
      </c>
    </row>
    <row r="8042" spans="1:4" ht="67.5">
      <c r="A8042" s="629">
        <v>91183</v>
      </c>
      <c r="B8042" s="630" t="s">
        <v>9447</v>
      </c>
      <c r="C8042" s="631" t="s">
        <v>22</v>
      </c>
      <c r="D8042" s="629">
        <v>9.31</v>
      </c>
    </row>
    <row r="8043" spans="1:4" ht="54">
      <c r="A8043" s="629">
        <v>91184</v>
      </c>
      <c r="B8043" s="630" t="s">
        <v>9448</v>
      </c>
      <c r="C8043" s="631" t="s">
        <v>22</v>
      </c>
      <c r="D8043" s="629">
        <v>8.74</v>
      </c>
    </row>
    <row r="8044" spans="1:4" ht="67.5">
      <c r="A8044" s="629">
        <v>91185</v>
      </c>
      <c r="B8044" s="630" t="s">
        <v>9449</v>
      </c>
      <c r="C8044" s="631" t="s">
        <v>22</v>
      </c>
      <c r="D8044" s="629">
        <v>4.8</v>
      </c>
    </row>
    <row r="8045" spans="1:4" ht="67.5">
      <c r="A8045" s="629">
        <v>91186</v>
      </c>
      <c r="B8045" s="630" t="s">
        <v>9450</v>
      </c>
      <c r="C8045" s="631" t="s">
        <v>22</v>
      </c>
      <c r="D8045" s="629">
        <v>3.98</v>
      </c>
    </row>
    <row r="8046" spans="1:4" ht="67.5">
      <c r="A8046" s="629">
        <v>91187</v>
      </c>
      <c r="B8046" s="630" t="s">
        <v>9451</v>
      </c>
      <c r="C8046" s="631" t="s">
        <v>22</v>
      </c>
      <c r="D8046" s="629">
        <v>4.5999999999999996</v>
      </c>
    </row>
    <row r="8047" spans="1:4" ht="40.5">
      <c r="A8047" s="629">
        <v>91188</v>
      </c>
      <c r="B8047" s="630" t="s">
        <v>9452</v>
      </c>
      <c r="C8047" s="631" t="s">
        <v>70</v>
      </c>
      <c r="D8047" s="629">
        <v>4.78</v>
      </c>
    </row>
    <row r="8048" spans="1:4" ht="54">
      <c r="A8048" s="629">
        <v>91189</v>
      </c>
      <c r="B8048" s="630" t="s">
        <v>5441</v>
      </c>
      <c r="C8048" s="631" t="s">
        <v>70</v>
      </c>
      <c r="D8048" s="629">
        <v>31.84</v>
      </c>
    </row>
    <row r="8049" spans="1:4" ht="40.5">
      <c r="A8049" s="629">
        <v>91190</v>
      </c>
      <c r="B8049" s="630" t="s">
        <v>5442</v>
      </c>
      <c r="C8049" s="631" t="s">
        <v>70</v>
      </c>
      <c r="D8049" s="629">
        <v>3.46</v>
      </c>
    </row>
    <row r="8050" spans="1:4" ht="40.5">
      <c r="A8050" s="629">
        <v>91191</v>
      </c>
      <c r="B8050" s="630" t="s">
        <v>5443</v>
      </c>
      <c r="C8050" s="631" t="s">
        <v>70</v>
      </c>
      <c r="D8050" s="629">
        <v>3.67</v>
      </c>
    </row>
    <row r="8051" spans="1:4" ht="40.5">
      <c r="A8051" s="629">
        <v>91192</v>
      </c>
      <c r="B8051" s="630" t="s">
        <v>5444</v>
      </c>
      <c r="C8051" s="631" t="s">
        <v>70</v>
      </c>
      <c r="D8051" s="629">
        <v>4.07</v>
      </c>
    </row>
    <row r="8052" spans="1:4" ht="54">
      <c r="A8052" s="629">
        <v>91222</v>
      </c>
      <c r="B8052" s="630" t="s">
        <v>5445</v>
      </c>
      <c r="C8052" s="631" t="s">
        <v>22</v>
      </c>
      <c r="D8052" s="629">
        <v>9.66</v>
      </c>
    </row>
    <row r="8053" spans="1:4" ht="54">
      <c r="A8053" s="629">
        <v>91273</v>
      </c>
      <c r="B8053" s="630" t="s">
        <v>9453</v>
      </c>
      <c r="C8053" s="631" t="s">
        <v>31</v>
      </c>
      <c r="D8053" s="629">
        <v>0.55000000000000004</v>
      </c>
    </row>
    <row r="8054" spans="1:4" ht="54">
      <c r="A8054" s="629">
        <v>91274</v>
      </c>
      <c r="B8054" s="630" t="s">
        <v>9454</v>
      </c>
      <c r="C8054" s="631" t="s">
        <v>31</v>
      </c>
      <c r="D8054" s="629">
        <v>0.14000000000000001</v>
      </c>
    </row>
    <row r="8055" spans="1:4" ht="54">
      <c r="A8055" s="629">
        <v>91275</v>
      </c>
      <c r="B8055" s="630" t="s">
        <v>9455</v>
      </c>
      <c r="C8055" s="631" t="s">
        <v>31</v>
      </c>
      <c r="D8055" s="629">
        <v>0.69</v>
      </c>
    </row>
    <row r="8056" spans="1:4" ht="54">
      <c r="A8056" s="629">
        <v>91276</v>
      </c>
      <c r="B8056" s="630" t="s">
        <v>9456</v>
      </c>
      <c r="C8056" s="631" t="s">
        <v>31</v>
      </c>
      <c r="D8056" s="629">
        <v>3.28</v>
      </c>
    </row>
    <row r="8057" spans="1:4" ht="54">
      <c r="A8057" s="629">
        <v>91277</v>
      </c>
      <c r="B8057" s="630" t="s">
        <v>9457</v>
      </c>
      <c r="C8057" s="631" t="s">
        <v>119</v>
      </c>
      <c r="D8057" s="629">
        <v>4.66</v>
      </c>
    </row>
    <row r="8058" spans="1:4" ht="54">
      <c r="A8058" s="629">
        <v>91278</v>
      </c>
      <c r="B8058" s="630" t="s">
        <v>9458</v>
      </c>
      <c r="C8058" s="631" t="s">
        <v>1677</v>
      </c>
      <c r="D8058" s="629">
        <v>0.69</v>
      </c>
    </row>
    <row r="8059" spans="1:4" ht="67.5">
      <c r="A8059" s="629">
        <v>91279</v>
      </c>
      <c r="B8059" s="630" t="s">
        <v>9459</v>
      </c>
      <c r="C8059" s="631" t="s">
        <v>31</v>
      </c>
      <c r="D8059" s="629">
        <v>0.75</v>
      </c>
    </row>
    <row r="8060" spans="1:4" ht="67.5">
      <c r="A8060" s="629">
        <v>91280</v>
      </c>
      <c r="B8060" s="630" t="s">
        <v>9460</v>
      </c>
      <c r="C8060" s="631" t="s">
        <v>31</v>
      </c>
      <c r="D8060" s="629">
        <v>0.16</v>
      </c>
    </row>
    <row r="8061" spans="1:4" ht="67.5">
      <c r="A8061" s="629">
        <v>91281</v>
      </c>
      <c r="B8061" s="630" t="s">
        <v>9461</v>
      </c>
      <c r="C8061" s="631" t="s">
        <v>31</v>
      </c>
      <c r="D8061" s="629">
        <v>0.95</v>
      </c>
    </row>
    <row r="8062" spans="1:4" ht="81">
      <c r="A8062" s="629">
        <v>91282</v>
      </c>
      <c r="B8062" s="630" t="s">
        <v>9462</v>
      </c>
      <c r="C8062" s="631" t="s">
        <v>31</v>
      </c>
      <c r="D8062" s="629">
        <v>7.87</v>
      </c>
    </row>
    <row r="8063" spans="1:4" ht="67.5">
      <c r="A8063" s="629">
        <v>91283</v>
      </c>
      <c r="B8063" s="630" t="s">
        <v>9463</v>
      </c>
      <c r="C8063" s="631" t="s">
        <v>119</v>
      </c>
      <c r="D8063" s="629">
        <v>9.73</v>
      </c>
    </row>
    <row r="8064" spans="1:4" ht="67.5">
      <c r="A8064" s="629">
        <v>91285</v>
      </c>
      <c r="B8064" s="630" t="s">
        <v>9464</v>
      </c>
      <c r="C8064" s="631" t="s">
        <v>1677</v>
      </c>
      <c r="D8064" s="629">
        <v>0.91</v>
      </c>
    </row>
    <row r="8065" spans="1:4" ht="40.5">
      <c r="A8065" s="629">
        <v>91286</v>
      </c>
      <c r="B8065" s="630" t="s">
        <v>9465</v>
      </c>
      <c r="C8065" s="631" t="s">
        <v>70</v>
      </c>
      <c r="D8065" s="629">
        <v>118.45</v>
      </c>
    </row>
    <row r="8066" spans="1:4" ht="40.5">
      <c r="A8066" s="629">
        <v>91287</v>
      </c>
      <c r="B8066" s="630" t="s">
        <v>9466</v>
      </c>
      <c r="C8066" s="631" t="s">
        <v>70</v>
      </c>
      <c r="D8066" s="629">
        <v>124.55</v>
      </c>
    </row>
    <row r="8067" spans="1:4" ht="40.5">
      <c r="A8067" s="629">
        <v>91288</v>
      </c>
      <c r="B8067" s="630" t="s">
        <v>9467</v>
      </c>
      <c r="C8067" s="631" t="s">
        <v>70</v>
      </c>
      <c r="D8067" s="629">
        <v>130.68</v>
      </c>
    </row>
    <row r="8068" spans="1:4" ht="40.5">
      <c r="A8068" s="629">
        <v>91290</v>
      </c>
      <c r="B8068" s="630" t="s">
        <v>9468</v>
      </c>
      <c r="C8068" s="631" t="s">
        <v>70</v>
      </c>
      <c r="D8068" s="629">
        <v>136.78</v>
      </c>
    </row>
    <row r="8069" spans="1:4" ht="54">
      <c r="A8069" s="629">
        <v>91291</v>
      </c>
      <c r="B8069" s="630" t="s">
        <v>9469</v>
      </c>
      <c r="C8069" s="631" t="s">
        <v>70</v>
      </c>
      <c r="D8069" s="629">
        <v>172.22</v>
      </c>
    </row>
    <row r="8070" spans="1:4" ht="54">
      <c r="A8070" s="629">
        <v>91292</v>
      </c>
      <c r="B8070" s="630" t="s">
        <v>9470</v>
      </c>
      <c r="C8070" s="631" t="s">
        <v>70</v>
      </c>
      <c r="D8070" s="629">
        <v>182.79</v>
      </c>
    </row>
    <row r="8071" spans="1:4" ht="54">
      <c r="A8071" s="629">
        <v>91293</v>
      </c>
      <c r="B8071" s="630" t="s">
        <v>9471</v>
      </c>
      <c r="C8071" s="631" t="s">
        <v>70</v>
      </c>
      <c r="D8071" s="629">
        <v>193.38</v>
      </c>
    </row>
    <row r="8072" spans="1:4" ht="54">
      <c r="A8072" s="629">
        <v>91294</v>
      </c>
      <c r="B8072" s="630" t="s">
        <v>9472</v>
      </c>
      <c r="C8072" s="631" t="s">
        <v>70</v>
      </c>
      <c r="D8072" s="629">
        <v>204.01</v>
      </c>
    </row>
    <row r="8073" spans="1:4" ht="54">
      <c r="A8073" s="629">
        <v>91295</v>
      </c>
      <c r="B8073" s="630" t="s">
        <v>9473</v>
      </c>
      <c r="C8073" s="631" t="s">
        <v>70</v>
      </c>
      <c r="D8073" s="629">
        <v>265.92</v>
      </c>
    </row>
    <row r="8074" spans="1:4" ht="54">
      <c r="A8074" s="629">
        <v>91296</v>
      </c>
      <c r="B8074" s="630" t="s">
        <v>9474</v>
      </c>
      <c r="C8074" s="631" t="s">
        <v>70</v>
      </c>
      <c r="D8074" s="629">
        <v>284.06</v>
      </c>
    </row>
    <row r="8075" spans="1:4" ht="54">
      <c r="A8075" s="629">
        <v>91297</v>
      </c>
      <c r="B8075" s="630" t="s">
        <v>9475</v>
      </c>
      <c r="C8075" s="631" t="s">
        <v>70</v>
      </c>
      <c r="D8075" s="629">
        <v>332.09</v>
      </c>
    </row>
    <row r="8076" spans="1:4" ht="54">
      <c r="A8076" s="629">
        <v>91298</v>
      </c>
      <c r="B8076" s="630" t="s">
        <v>9476</v>
      </c>
      <c r="C8076" s="631" t="s">
        <v>70</v>
      </c>
      <c r="D8076" s="629">
        <v>295.31</v>
      </c>
    </row>
    <row r="8077" spans="1:4" ht="54">
      <c r="A8077" s="629">
        <v>91299</v>
      </c>
      <c r="B8077" s="630" t="s">
        <v>9477</v>
      </c>
      <c r="C8077" s="631" t="s">
        <v>70</v>
      </c>
      <c r="D8077" s="629">
        <v>617.07000000000005</v>
      </c>
    </row>
    <row r="8078" spans="1:4" ht="54">
      <c r="A8078" s="629">
        <v>91300</v>
      </c>
      <c r="B8078" s="630" t="s">
        <v>9478</v>
      </c>
      <c r="C8078" s="631" t="s">
        <v>70</v>
      </c>
      <c r="D8078" s="629">
        <v>18.89</v>
      </c>
    </row>
    <row r="8079" spans="1:4" ht="54">
      <c r="A8079" s="629">
        <v>91301</v>
      </c>
      <c r="B8079" s="630" t="s">
        <v>9479</v>
      </c>
      <c r="C8079" s="631" t="s">
        <v>70</v>
      </c>
      <c r="D8079" s="629">
        <v>20.02</v>
      </c>
    </row>
    <row r="8080" spans="1:4" ht="54">
      <c r="A8080" s="629">
        <v>91302</v>
      </c>
      <c r="B8080" s="630" t="s">
        <v>9480</v>
      </c>
      <c r="C8080" s="631" t="s">
        <v>70</v>
      </c>
      <c r="D8080" s="629">
        <v>21.12</v>
      </c>
    </row>
    <row r="8081" spans="1:4" ht="54">
      <c r="A8081" s="629">
        <v>91303</v>
      </c>
      <c r="B8081" s="630" t="s">
        <v>9481</v>
      </c>
      <c r="C8081" s="631" t="s">
        <v>70</v>
      </c>
      <c r="D8081" s="629">
        <v>22.28</v>
      </c>
    </row>
    <row r="8082" spans="1:4" ht="54">
      <c r="A8082" s="629">
        <v>91304</v>
      </c>
      <c r="B8082" s="630" t="s">
        <v>9482</v>
      </c>
      <c r="C8082" s="631" t="s">
        <v>70</v>
      </c>
      <c r="D8082" s="629">
        <v>65.650000000000006</v>
      </c>
    </row>
    <row r="8083" spans="1:4" ht="54">
      <c r="A8083" s="629">
        <v>91305</v>
      </c>
      <c r="B8083" s="630" t="s">
        <v>9483</v>
      </c>
      <c r="C8083" s="631" t="s">
        <v>70</v>
      </c>
      <c r="D8083" s="629">
        <v>49.55</v>
      </c>
    </row>
    <row r="8084" spans="1:4" ht="54">
      <c r="A8084" s="629">
        <v>91306</v>
      </c>
      <c r="B8084" s="630" t="s">
        <v>5446</v>
      </c>
      <c r="C8084" s="631" t="s">
        <v>70</v>
      </c>
      <c r="D8084" s="629">
        <v>74.27</v>
      </c>
    </row>
    <row r="8085" spans="1:4" ht="54">
      <c r="A8085" s="629">
        <v>91307</v>
      </c>
      <c r="B8085" s="630" t="s">
        <v>5447</v>
      </c>
      <c r="C8085" s="631" t="s">
        <v>70</v>
      </c>
      <c r="D8085" s="629">
        <v>52.05</v>
      </c>
    </row>
    <row r="8086" spans="1:4" ht="94.5">
      <c r="A8086" s="629">
        <v>91312</v>
      </c>
      <c r="B8086" s="630" t="s">
        <v>9484</v>
      </c>
      <c r="C8086" s="631" t="s">
        <v>70</v>
      </c>
      <c r="D8086" s="629">
        <v>538.33000000000004</v>
      </c>
    </row>
    <row r="8087" spans="1:4" ht="94.5">
      <c r="A8087" s="629">
        <v>91313</v>
      </c>
      <c r="B8087" s="630" t="s">
        <v>9485</v>
      </c>
      <c r="C8087" s="631" t="s">
        <v>70</v>
      </c>
      <c r="D8087" s="629">
        <v>581.21</v>
      </c>
    </row>
    <row r="8088" spans="1:4" ht="94.5">
      <c r="A8088" s="629">
        <v>91314</v>
      </c>
      <c r="B8088" s="630" t="s">
        <v>9486</v>
      </c>
      <c r="C8088" s="631" t="s">
        <v>70</v>
      </c>
      <c r="D8088" s="629">
        <v>602.71</v>
      </c>
    </row>
    <row r="8089" spans="1:4" ht="94.5">
      <c r="A8089" s="629">
        <v>91315</v>
      </c>
      <c r="B8089" s="630" t="s">
        <v>9487</v>
      </c>
      <c r="C8089" s="631" t="s">
        <v>70</v>
      </c>
      <c r="D8089" s="629">
        <v>632.78</v>
      </c>
    </row>
    <row r="8090" spans="1:4" ht="81">
      <c r="A8090" s="629">
        <v>91318</v>
      </c>
      <c r="B8090" s="630" t="s">
        <v>9488</v>
      </c>
      <c r="C8090" s="631" t="s">
        <v>70</v>
      </c>
      <c r="D8090" s="629">
        <v>488.78</v>
      </c>
    </row>
    <row r="8091" spans="1:4" ht="81">
      <c r="A8091" s="629">
        <v>91319</v>
      </c>
      <c r="B8091" s="630" t="s">
        <v>9489</v>
      </c>
      <c r="C8091" s="631" t="s">
        <v>70</v>
      </c>
      <c r="D8091" s="629">
        <v>529.16</v>
      </c>
    </row>
    <row r="8092" spans="1:4" ht="81">
      <c r="A8092" s="629">
        <v>91320</v>
      </c>
      <c r="B8092" s="630" t="s">
        <v>9490</v>
      </c>
      <c r="C8092" s="631" t="s">
        <v>70</v>
      </c>
      <c r="D8092" s="629">
        <v>537.05999999999995</v>
      </c>
    </row>
    <row r="8093" spans="1:4" ht="81">
      <c r="A8093" s="629">
        <v>91321</v>
      </c>
      <c r="B8093" s="630" t="s">
        <v>9491</v>
      </c>
      <c r="C8093" s="631" t="s">
        <v>70</v>
      </c>
      <c r="D8093" s="629">
        <v>567.13</v>
      </c>
    </row>
    <row r="8094" spans="1:4" ht="81">
      <c r="A8094" s="629">
        <v>91324</v>
      </c>
      <c r="B8094" s="630" t="s">
        <v>9492</v>
      </c>
      <c r="C8094" s="631" t="s">
        <v>70</v>
      </c>
      <c r="D8094" s="629">
        <v>496.4</v>
      </c>
    </row>
    <row r="8095" spans="1:4" ht="81">
      <c r="A8095" s="629">
        <v>91325</v>
      </c>
      <c r="B8095" s="630" t="s">
        <v>9493</v>
      </c>
      <c r="C8095" s="631" t="s">
        <v>70</v>
      </c>
      <c r="D8095" s="629">
        <v>445.6</v>
      </c>
    </row>
    <row r="8096" spans="1:4" ht="81">
      <c r="A8096" s="629">
        <v>91326</v>
      </c>
      <c r="B8096" s="630" t="s">
        <v>9494</v>
      </c>
      <c r="C8096" s="631" t="s">
        <v>70</v>
      </c>
      <c r="D8096" s="629">
        <v>565.61</v>
      </c>
    </row>
    <row r="8097" spans="1:4" ht="81">
      <c r="A8097" s="629">
        <v>91327</v>
      </c>
      <c r="B8097" s="630" t="s">
        <v>9495</v>
      </c>
      <c r="C8097" s="631" t="s">
        <v>70</v>
      </c>
      <c r="D8097" s="629">
        <v>561.26</v>
      </c>
    </row>
    <row r="8098" spans="1:4" ht="81">
      <c r="A8098" s="629">
        <v>91328</v>
      </c>
      <c r="B8098" s="630" t="s">
        <v>9496</v>
      </c>
      <c r="C8098" s="631" t="s">
        <v>70</v>
      </c>
      <c r="D8098" s="629">
        <v>513.16</v>
      </c>
    </row>
    <row r="8099" spans="1:4" ht="81">
      <c r="A8099" s="629">
        <v>91329</v>
      </c>
      <c r="B8099" s="630" t="s">
        <v>9497</v>
      </c>
      <c r="C8099" s="631" t="s">
        <v>70</v>
      </c>
      <c r="D8099" s="629">
        <v>475.92</v>
      </c>
    </row>
    <row r="8100" spans="1:4" ht="81">
      <c r="A8100" s="629">
        <v>91330</v>
      </c>
      <c r="B8100" s="630" t="s">
        <v>9498</v>
      </c>
      <c r="C8100" s="631" t="s">
        <v>70</v>
      </c>
      <c r="D8100" s="629">
        <v>544.25</v>
      </c>
    </row>
    <row r="8101" spans="1:4" ht="81">
      <c r="A8101" s="629">
        <v>91331</v>
      </c>
      <c r="B8101" s="630" t="s">
        <v>9499</v>
      </c>
      <c r="C8101" s="631" t="s">
        <v>70</v>
      </c>
      <c r="D8101" s="629">
        <v>506.89</v>
      </c>
    </row>
    <row r="8102" spans="1:4" ht="81">
      <c r="A8102" s="629">
        <v>91332</v>
      </c>
      <c r="B8102" s="630" t="s">
        <v>9500</v>
      </c>
      <c r="C8102" s="631" t="s">
        <v>70</v>
      </c>
      <c r="D8102" s="629">
        <v>605.21</v>
      </c>
    </row>
    <row r="8103" spans="1:4" ht="81">
      <c r="A8103" s="629">
        <v>91333</v>
      </c>
      <c r="B8103" s="630" t="s">
        <v>9501</v>
      </c>
      <c r="C8103" s="631" t="s">
        <v>70</v>
      </c>
      <c r="D8103" s="629">
        <v>567.71</v>
      </c>
    </row>
    <row r="8104" spans="1:4" ht="81">
      <c r="A8104" s="629">
        <v>91334</v>
      </c>
      <c r="B8104" s="630" t="s">
        <v>9502</v>
      </c>
      <c r="C8104" s="631" t="s">
        <v>70</v>
      </c>
      <c r="D8104" s="629">
        <v>568.42999999999995</v>
      </c>
    </row>
    <row r="8105" spans="1:4" ht="81">
      <c r="A8105" s="629">
        <v>91335</v>
      </c>
      <c r="B8105" s="630" t="s">
        <v>9503</v>
      </c>
      <c r="C8105" s="631" t="s">
        <v>70</v>
      </c>
      <c r="D8105" s="629">
        <v>530.92999999999995</v>
      </c>
    </row>
    <row r="8106" spans="1:4" ht="81">
      <c r="A8106" s="629">
        <v>91336</v>
      </c>
      <c r="B8106" s="630" t="s">
        <v>9504</v>
      </c>
      <c r="C8106" s="631" t="s">
        <v>70</v>
      </c>
      <c r="D8106" s="629">
        <v>890.19</v>
      </c>
    </row>
    <row r="8107" spans="1:4" ht="81">
      <c r="A8107" s="629">
        <v>91337</v>
      </c>
      <c r="B8107" s="630" t="s">
        <v>9505</v>
      </c>
      <c r="C8107" s="631" t="s">
        <v>70</v>
      </c>
      <c r="D8107" s="629">
        <v>852.69</v>
      </c>
    </row>
    <row r="8108" spans="1:4" ht="40.5">
      <c r="A8108" s="629">
        <v>91338</v>
      </c>
      <c r="B8108" s="630" t="s">
        <v>9506</v>
      </c>
      <c r="C8108" s="631" t="s">
        <v>125</v>
      </c>
      <c r="D8108" s="632">
        <v>1484.65</v>
      </c>
    </row>
    <row r="8109" spans="1:4" ht="54">
      <c r="A8109" s="629">
        <v>91341</v>
      </c>
      <c r="B8109" s="630" t="s">
        <v>9507</v>
      </c>
      <c r="C8109" s="631" t="s">
        <v>125</v>
      </c>
      <c r="D8109" s="632">
        <v>1124.77</v>
      </c>
    </row>
    <row r="8110" spans="1:4" ht="67.5">
      <c r="A8110" s="629">
        <v>91354</v>
      </c>
      <c r="B8110" s="630" t="s">
        <v>5448</v>
      </c>
      <c r="C8110" s="631" t="s">
        <v>31</v>
      </c>
      <c r="D8110" s="629">
        <v>6.48</v>
      </c>
    </row>
    <row r="8111" spans="1:4" ht="67.5">
      <c r="A8111" s="629">
        <v>91355</v>
      </c>
      <c r="B8111" s="630" t="s">
        <v>5449</v>
      </c>
      <c r="C8111" s="631" t="s">
        <v>31</v>
      </c>
      <c r="D8111" s="629">
        <v>2.58</v>
      </c>
    </row>
    <row r="8112" spans="1:4" ht="67.5">
      <c r="A8112" s="629">
        <v>91356</v>
      </c>
      <c r="B8112" s="630" t="s">
        <v>5450</v>
      </c>
      <c r="C8112" s="631" t="s">
        <v>31</v>
      </c>
      <c r="D8112" s="629">
        <v>0.52</v>
      </c>
    </row>
    <row r="8113" spans="1:4" ht="67.5">
      <c r="A8113" s="629">
        <v>91359</v>
      </c>
      <c r="B8113" s="630" t="s">
        <v>9508</v>
      </c>
      <c r="C8113" s="631" t="s">
        <v>31</v>
      </c>
      <c r="D8113" s="629">
        <v>7.29</v>
      </c>
    </row>
    <row r="8114" spans="1:4" ht="67.5">
      <c r="A8114" s="629">
        <v>91360</v>
      </c>
      <c r="B8114" s="630" t="s">
        <v>9509</v>
      </c>
      <c r="C8114" s="631" t="s">
        <v>31</v>
      </c>
      <c r="D8114" s="629">
        <v>2.9</v>
      </c>
    </row>
    <row r="8115" spans="1:4" ht="67.5">
      <c r="A8115" s="629">
        <v>91361</v>
      </c>
      <c r="B8115" s="630" t="s">
        <v>9510</v>
      </c>
      <c r="C8115" s="631" t="s">
        <v>31</v>
      </c>
      <c r="D8115" s="629">
        <v>0.57999999999999996</v>
      </c>
    </row>
    <row r="8116" spans="1:4" ht="67.5">
      <c r="A8116" s="629">
        <v>91367</v>
      </c>
      <c r="B8116" s="630" t="s">
        <v>9511</v>
      </c>
      <c r="C8116" s="631" t="s">
        <v>31</v>
      </c>
      <c r="D8116" s="629">
        <v>9.52</v>
      </c>
    </row>
    <row r="8117" spans="1:4" ht="67.5">
      <c r="A8117" s="629">
        <v>91368</v>
      </c>
      <c r="B8117" s="630" t="s">
        <v>9512</v>
      </c>
      <c r="C8117" s="631" t="s">
        <v>31</v>
      </c>
      <c r="D8117" s="629">
        <v>3.33</v>
      </c>
    </row>
    <row r="8118" spans="1:4" ht="81">
      <c r="A8118" s="629">
        <v>91369</v>
      </c>
      <c r="B8118" s="630" t="s">
        <v>9513</v>
      </c>
      <c r="C8118" s="631" t="s">
        <v>31</v>
      </c>
      <c r="D8118" s="629">
        <v>0.68</v>
      </c>
    </row>
    <row r="8119" spans="1:4" ht="67.5">
      <c r="A8119" s="629">
        <v>91375</v>
      </c>
      <c r="B8119" s="630" t="s">
        <v>9514</v>
      </c>
      <c r="C8119" s="631" t="s">
        <v>31</v>
      </c>
      <c r="D8119" s="629">
        <v>5.46</v>
      </c>
    </row>
    <row r="8120" spans="1:4" ht="67.5">
      <c r="A8120" s="629">
        <v>91376</v>
      </c>
      <c r="B8120" s="630" t="s">
        <v>9515</v>
      </c>
      <c r="C8120" s="631" t="s">
        <v>31</v>
      </c>
      <c r="D8120" s="629">
        <v>2.1800000000000002</v>
      </c>
    </row>
    <row r="8121" spans="1:4" ht="67.5">
      <c r="A8121" s="629">
        <v>91377</v>
      </c>
      <c r="B8121" s="630" t="s">
        <v>9516</v>
      </c>
      <c r="C8121" s="631" t="s">
        <v>31</v>
      </c>
      <c r="D8121" s="629">
        <v>0.44</v>
      </c>
    </row>
    <row r="8122" spans="1:4" ht="81">
      <c r="A8122" s="629">
        <v>91380</v>
      </c>
      <c r="B8122" s="630" t="s">
        <v>9517</v>
      </c>
      <c r="C8122" s="631" t="s">
        <v>31</v>
      </c>
      <c r="D8122" s="629">
        <v>10.77</v>
      </c>
    </row>
    <row r="8123" spans="1:4" ht="81">
      <c r="A8123" s="629">
        <v>91381</v>
      </c>
      <c r="B8123" s="630" t="s">
        <v>9518</v>
      </c>
      <c r="C8123" s="631" t="s">
        <v>31</v>
      </c>
      <c r="D8123" s="629">
        <v>3.77</v>
      </c>
    </row>
    <row r="8124" spans="1:4" ht="81">
      <c r="A8124" s="629">
        <v>91382</v>
      </c>
      <c r="B8124" s="630" t="s">
        <v>9519</v>
      </c>
      <c r="C8124" s="631" t="s">
        <v>31</v>
      </c>
      <c r="D8124" s="629">
        <v>0.77</v>
      </c>
    </row>
    <row r="8125" spans="1:4" ht="81">
      <c r="A8125" s="629">
        <v>91383</v>
      </c>
      <c r="B8125" s="630" t="s">
        <v>9520</v>
      </c>
      <c r="C8125" s="631" t="s">
        <v>31</v>
      </c>
      <c r="D8125" s="629">
        <v>20.190000000000001</v>
      </c>
    </row>
    <row r="8126" spans="1:4" ht="81">
      <c r="A8126" s="629">
        <v>91384</v>
      </c>
      <c r="B8126" s="630" t="s">
        <v>9521</v>
      </c>
      <c r="C8126" s="631" t="s">
        <v>31</v>
      </c>
      <c r="D8126" s="629">
        <v>110.91</v>
      </c>
    </row>
    <row r="8127" spans="1:4" ht="81">
      <c r="A8127" s="629">
        <v>91386</v>
      </c>
      <c r="B8127" s="630" t="s">
        <v>9522</v>
      </c>
      <c r="C8127" s="631" t="s">
        <v>119</v>
      </c>
      <c r="D8127" s="629">
        <v>160.33000000000001</v>
      </c>
    </row>
    <row r="8128" spans="1:4" ht="81">
      <c r="A8128" s="629">
        <v>91387</v>
      </c>
      <c r="B8128" s="630" t="s">
        <v>9523</v>
      </c>
      <c r="C8128" s="631" t="s">
        <v>1677</v>
      </c>
      <c r="D8128" s="629">
        <v>29.23</v>
      </c>
    </row>
    <row r="8129" spans="1:4" ht="94.5">
      <c r="A8129" s="629">
        <v>91390</v>
      </c>
      <c r="B8129" s="630" t="s">
        <v>9524</v>
      </c>
      <c r="C8129" s="631" t="s">
        <v>31</v>
      </c>
      <c r="D8129" s="629">
        <v>7.03</v>
      </c>
    </row>
    <row r="8130" spans="1:4" ht="94.5">
      <c r="A8130" s="629">
        <v>91391</v>
      </c>
      <c r="B8130" s="630" t="s">
        <v>9525</v>
      </c>
      <c r="C8130" s="631" t="s">
        <v>31</v>
      </c>
      <c r="D8130" s="629">
        <v>2.8</v>
      </c>
    </row>
    <row r="8131" spans="1:4" ht="94.5">
      <c r="A8131" s="629">
        <v>91392</v>
      </c>
      <c r="B8131" s="630" t="s">
        <v>9526</v>
      </c>
      <c r="C8131" s="631" t="s">
        <v>31</v>
      </c>
      <c r="D8131" s="629">
        <v>0.56000000000000005</v>
      </c>
    </row>
    <row r="8132" spans="1:4" ht="94.5">
      <c r="A8132" s="629">
        <v>91395</v>
      </c>
      <c r="B8132" s="630" t="s">
        <v>9527</v>
      </c>
      <c r="C8132" s="631" t="s">
        <v>1677</v>
      </c>
      <c r="D8132" s="629">
        <v>24.31</v>
      </c>
    </row>
    <row r="8133" spans="1:4" ht="81">
      <c r="A8133" s="629">
        <v>91396</v>
      </c>
      <c r="B8133" s="630" t="s">
        <v>9528</v>
      </c>
      <c r="C8133" s="631" t="s">
        <v>31</v>
      </c>
      <c r="D8133" s="629">
        <v>9.3699999999999992</v>
      </c>
    </row>
    <row r="8134" spans="1:4" ht="81">
      <c r="A8134" s="629">
        <v>91397</v>
      </c>
      <c r="B8134" s="630" t="s">
        <v>9529</v>
      </c>
      <c r="C8134" s="631" t="s">
        <v>31</v>
      </c>
      <c r="D8134" s="629">
        <v>3.73</v>
      </c>
    </row>
    <row r="8135" spans="1:4" ht="81">
      <c r="A8135" s="629">
        <v>91398</v>
      </c>
      <c r="B8135" s="630" t="s">
        <v>9530</v>
      </c>
      <c r="C8135" s="631" t="s">
        <v>31</v>
      </c>
      <c r="D8135" s="629">
        <v>0.75</v>
      </c>
    </row>
    <row r="8136" spans="1:4" ht="81">
      <c r="A8136" s="629">
        <v>91402</v>
      </c>
      <c r="B8136" s="630" t="s">
        <v>9531</v>
      </c>
      <c r="C8136" s="631" t="s">
        <v>31</v>
      </c>
      <c r="D8136" s="629">
        <v>0.65</v>
      </c>
    </row>
    <row r="8137" spans="1:4" ht="81">
      <c r="A8137" s="629">
        <v>91466</v>
      </c>
      <c r="B8137" s="630" t="s">
        <v>9532</v>
      </c>
      <c r="C8137" s="631" t="s">
        <v>31</v>
      </c>
      <c r="D8137" s="629">
        <v>0.6</v>
      </c>
    </row>
    <row r="8138" spans="1:4" ht="81">
      <c r="A8138" s="629">
        <v>91467</v>
      </c>
      <c r="B8138" s="630" t="s">
        <v>9533</v>
      </c>
      <c r="C8138" s="631" t="s">
        <v>31</v>
      </c>
      <c r="D8138" s="629">
        <v>91.14</v>
      </c>
    </row>
    <row r="8139" spans="1:4" ht="81">
      <c r="A8139" s="629">
        <v>91468</v>
      </c>
      <c r="B8139" s="630" t="s">
        <v>9534</v>
      </c>
      <c r="C8139" s="631" t="s">
        <v>31</v>
      </c>
      <c r="D8139" s="629">
        <v>10.88</v>
      </c>
    </row>
    <row r="8140" spans="1:4" ht="81">
      <c r="A8140" s="629">
        <v>91469</v>
      </c>
      <c r="B8140" s="630" t="s">
        <v>5451</v>
      </c>
      <c r="C8140" s="631" t="s">
        <v>31</v>
      </c>
      <c r="D8140" s="629">
        <v>3.68</v>
      </c>
    </row>
    <row r="8141" spans="1:4" ht="81">
      <c r="A8141" s="629">
        <v>91484</v>
      </c>
      <c r="B8141" s="630" t="s">
        <v>9535</v>
      </c>
      <c r="C8141" s="631" t="s">
        <v>31</v>
      </c>
      <c r="D8141" s="629">
        <v>0.74</v>
      </c>
    </row>
    <row r="8142" spans="1:4" ht="94.5">
      <c r="A8142" s="629">
        <v>91485</v>
      </c>
      <c r="B8142" s="630" t="s">
        <v>9536</v>
      </c>
      <c r="C8142" s="631" t="s">
        <v>31</v>
      </c>
      <c r="D8142" s="629">
        <v>125.61</v>
      </c>
    </row>
    <row r="8143" spans="1:4" ht="81">
      <c r="A8143" s="629">
        <v>91486</v>
      </c>
      <c r="B8143" s="630" t="s">
        <v>9537</v>
      </c>
      <c r="C8143" s="631" t="s">
        <v>1677</v>
      </c>
      <c r="D8143" s="629">
        <v>29.22</v>
      </c>
    </row>
    <row r="8144" spans="1:4" ht="54">
      <c r="A8144" s="629">
        <v>91514</v>
      </c>
      <c r="B8144" s="630" t="s">
        <v>9538</v>
      </c>
      <c r="C8144" s="631" t="s">
        <v>125</v>
      </c>
      <c r="D8144" s="629">
        <v>4.5599999999999996</v>
      </c>
    </row>
    <row r="8145" spans="1:4" ht="54">
      <c r="A8145" s="629">
        <v>91515</v>
      </c>
      <c r="B8145" s="630" t="s">
        <v>9539</v>
      </c>
      <c r="C8145" s="631" t="s">
        <v>125</v>
      </c>
      <c r="D8145" s="629">
        <v>6.04</v>
      </c>
    </row>
    <row r="8146" spans="1:4" ht="54">
      <c r="A8146" s="629">
        <v>91516</v>
      </c>
      <c r="B8146" s="630" t="s">
        <v>9540</v>
      </c>
      <c r="C8146" s="631" t="s">
        <v>125</v>
      </c>
      <c r="D8146" s="629">
        <v>8.82</v>
      </c>
    </row>
    <row r="8147" spans="1:4" ht="54">
      <c r="A8147" s="629">
        <v>91517</v>
      </c>
      <c r="B8147" s="630" t="s">
        <v>9541</v>
      </c>
      <c r="C8147" s="631" t="s">
        <v>125</v>
      </c>
      <c r="D8147" s="629">
        <v>9.82</v>
      </c>
    </row>
    <row r="8148" spans="1:4" ht="54">
      <c r="A8148" s="629">
        <v>91519</v>
      </c>
      <c r="B8148" s="630" t="s">
        <v>9542</v>
      </c>
      <c r="C8148" s="631" t="s">
        <v>125</v>
      </c>
      <c r="D8148" s="629">
        <v>11.28</v>
      </c>
    </row>
    <row r="8149" spans="1:4" ht="40.5">
      <c r="A8149" s="629">
        <v>91520</v>
      </c>
      <c r="B8149" s="630" t="s">
        <v>9543</v>
      </c>
      <c r="C8149" s="631" t="s">
        <v>125</v>
      </c>
      <c r="D8149" s="629">
        <v>1.65</v>
      </c>
    </row>
    <row r="8150" spans="1:4" ht="40.5">
      <c r="A8150" s="629">
        <v>91522</v>
      </c>
      <c r="B8150" s="630" t="s">
        <v>5452</v>
      </c>
      <c r="C8150" s="631" t="s">
        <v>125</v>
      </c>
      <c r="D8150" s="629">
        <v>1.99</v>
      </c>
    </row>
    <row r="8151" spans="1:4" ht="40.5">
      <c r="A8151" s="629">
        <v>91525</v>
      </c>
      <c r="B8151" s="630" t="s">
        <v>9544</v>
      </c>
      <c r="C8151" s="631" t="s">
        <v>125</v>
      </c>
      <c r="D8151" s="629">
        <v>3.68</v>
      </c>
    </row>
    <row r="8152" spans="1:4" ht="54">
      <c r="A8152" s="629">
        <v>91529</v>
      </c>
      <c r="B8152" s="630" t="s">
        <v>9545</v>
      </c>
      <c r="C8152" s="631" t="s">
        <v>31</v>
      </c>
      <c r="D8152" s="629">
        <v>0.81</v>
      </c>
    </row>
    <row r="8153" spans="1:4" ht="54">
      <c r="A8153" s="629">
        <v>91530</v>
      </c>
      <c r="B8153" s="630" t="s">
        <v>9546</v>
      </c>
      <c r="C8153" s="631" t="s">
        <v>31</v>
      </c>
      <c r="D8153" s="629">
        <v>0.21</v>
      </c>
    </row>
    <row r="8154" spans="1:4" ht="54">
      <c r="A8154" s="629">
        <v>91531</v>
      </c>
      <c r="B8154" s="630" t="s">
        <v>9547</v>
      </c>
      <c r="C8154" s="631" t="s">
        <v>31</v>
      </c>
      <c r="D8154" s="629">
        <v>1.02</v>
      </c>
    </row>
    <row r="8155" spans="1:4" ht="54">
      <c r="A8155" s="629">
        <v>91532</v>
      </c>
      <c r="B8155" s="630" t="s">
        <v>9548</v>
      </c>
      <c r="C8155" s="631" t="s">
        <v>31</v>
      </c>
      <c r="D8155" s="629">
        <v>2.39</v>
      </c>
    </row>
    <row r="8156" spans="1:4" ht="54">
      <c r="A8156" s="629">
        <v>91533</v>
      </c>
      <c r="B8156" s="630" t="s">
        <v>9549</v>
      </c>
      <c r="C8156" s="631" t="s">
        <v>119</v>
      </c>
      <c r="D8156" s="629">
        <v>19.170000000000002</v>
      </c>
    </row>
    <row r="8157" spans="1:4" ht="54">
      <c r="A8157" s="629">
        <v>91534</v>
      </c>
      <c r="B8157" s="630" t="s">
        <v>9550</v>
      </c>
      <c r="C8157" s="631" t="s">
        <v>1677</v>
      </c>
      <c r="D8157" s="629">
        <v>15.76</v>
      </c>
    </row>
    <row r="8158" spans="1:4" ht="54">
      <c r="A8158" s="629">
        <v>91593</v>
      </c>
      <c r="B8158" s="630" t="s">
        <v>9551</v>
      </c>
      <c r="C8158" s="631" t="s">
        <v>24</v>
      </c>
      <c r="D8158" s="629">
        <v>8.7100000000000009</v>
      </c>
    </row>
    <row r="8159" spans="1:4" ht="54">
      <c r="A8159" s="629">
        <v>91594</v>
      </c>
      <c r="B8159" s="630" t="s">
        <v>9552</v>
      </c>
      <c r="C8159" s="631" t="s">
        <v>24</v>
      </c>
      <c r="D8159" s="629">
        <v>9.09</v>
      </c>
    </row>
    <row r="8160" spans="1:4" ht="54">
      <c r="A8160" s="629">
        <v>91595</v>
      </c>
      <c r="B8160" s="630" t="s">
        <v>9553</v>
      </c>
      <c r="C8160" s="631" t="s">
        <v>24</v>
      </c>
      <c r="D8160" s="629">
        <v>9.9</v>
      </c>
    </row>
    <row r="8161" spans="1:4" ht="54">
      <c r="A8161" s="629">
        <v>91596</v>
      </c>
      <c r="B8161" s="630" t="s">
        <v>9554</v>
      </c>
      <c r="C8161" s="631" t="s">
        <v>24</v>
      </c>
      <c r="D8161" s="629">
        <v>8.84</v>
      </c>
    </row>
    <row r="8162" spans="1:4" ht="54">
      <c r="A8162" s="629">
        <v>91597</v>
      </c>
      <c r="B8162" s="630" t="s">
        <v>9555</v>
      </c>
      <c r="C8162" s="631" t="s">
        <v>24</v>
      </c>
      <c r="D8162" s="629">
        <v>6.09</v>
      </c>
    </row>
    <row r="8163" spans="1:4" ht="54">
      <c r="A8163" s="629">
        <v>91598</v>
      </c>
      <c r="B8163" s="630" t="s">
        <v>9556</v>
      </c>
      <c r="C8163" s="631" t="s">
        <v>24</v>
      </c>
      <c r="D8163" s="629">
        <v>8.6999999999999993</v>
      </c>
    </row>
    <row r="8164" spans="1:4" ht="54">
      <c r="A8164" s="629">
        <v>91599</v>
      </c>
      <c r="B8164" s="630" t="s">
        <v>9557</v>
      </c>
      <c r="C8164" s="631" t="s">
        <v>24</v>
      </c>
      <c r="D8164" s="629">
        <v>9.35</v>
      </c>
    </row>
    <row r="8165" spans="1:4" ht="40.5">
      <c r="A8165" s="629">
        <v>91600</v>
      </c>
      <c r="B8165" s="630" t="s">
        <v>9558</v>
      </c>
      <c r="C8165" s="631" t="s">
        <v>24</v>
      </c>
      <c r="D8165" s="629">
        <v>9.73</v>
      </c>
    </row>
    <row r="8166" spans="1:4" ht="54">
      <c r="A8166" s="629">
        <v>91601</v>
      </c>
      <c r="B8166" s="630" t="s">
        <v>9559</v>
      </c>
      <c r="C8166" s="631" t="s">
        <v>24</v>
      </c>
      <c r="D8166" s="629">
        <v>7.71</v>
      </c>
    </row>
    <row r="8167" spans="1:4" ht="54">
      <c r="A8167" s="629">
        <v>91602</v>
      </c>
      <c r="B8167" s="630" t="s">
        <v>9560</v>
      </c>
      <c r="C8167" s="631" t="s">
        <v>24</v>
      </c>
      <c r="D8167" s="629">
        <v>7.26</v>
      </c>
    </row>
    <row r="8168" spans="1:4" ht="54">
      <c r="A8168" s="629">
        <v>91603</v>
      </c>
      <c r="B8168" s="630" t="s">
        <v>9561</v>
      </c>
      <c r="C8168" s="631" t="s">
        <v>24</v>
      </c>
      <c r="D8168" s="629">
        <v>5.81</v>
      </c>
    </row>
    <row r="8169" spans="1:4" ht="81">
      <c r="A8169" s="629">
        <v>91629</v>
      </c>
      <c r="B8169" s="630" t="s">
        <v>9562</v>
      </c>
      <c r="C8169" s="631" t="s">
        <v>31</v>
      </c>
      <c r="D8169" s="629">
        <v>6.92</v>
      </c>
    </row>
    <row r="8170" spans="1:4" ht="81">
      <c r="A8170" s="629">
        <v>91630</v>
      </c>
      <c r="B8170" s="630" t="s">
        <v>9563</v>
      </c>
      <c r="C8170" s="631" t="s">
        <v>31</v>
      </c>
      <c r="D8170" s="629">
        <v>2.76</v>
      </c>
    </row>
    <row r="8171" spans="1:4" ht="81">
      <c r="A8171" s="629">
        <v>91631</v>
      </c>
      <c r="B8171" s="630" t="s">
        <v>9564</v>
      </c>
      <c r="C8171" s="631" t="s">
        <v>31</v>
      </c>
      <c r="D8171" s="629">
        <v>0.55000000000000004</v>
      </c>
    </row>
    <row r="8172" spans="1:4" ht="81">
      <c r="A8172" s="629">
        <v>91632</v>
      </c>
      <c r="B8172" s="630" t="s">
        <v>9565</v>
      </c>
      <c r="C8172" s="631" t="s">
        <v>31</v>
      </c>
      <c r="D8172" s="629">
        <v>12.97</v>
      </c>
    </row>
    <row r="8173" spans="1:4" ht="81">
      <c r="A8173" s="629">
        <v>91633</v>
      </c>
      <c r="B8173" s="630" t="s">
        <v>9566</v>
      </c>
      <c r="C8173" s="631" t="s">
        <v>31</v>
      </c>
      <c r="D8173" s="629">
        <v>77.16</v>
      </c>
    </row>
    <row r="8174" spans="1:4" ht="81">
      <c r="A8174" s="629">
        <v>91634</v>
      </c>
      <c r="B8174" s="630" t="s">
        <v>9567</v>
      </c>
      <c r="C8174" s="631" t="s">
        <v>119</v>
      </c>
      <c r="D8174" s="629">
        <v>115.41</v>
      </c>
    </row>
    <row r="8175" spans="1:4" ht="81">
      <c r="A8175" s="629">
        <v>91635</v>
      </c>
      <c r="B8175" s="630" t="s">
        <v>9568</v>
      </c>
      <c r="C8175" s="631" t="s">
        <v>1677</v>
      </c>
      <c r="D8175" s="629">
        <v>25.28</v>
      </c>
    </row>
    <row r="8176" spans="1:4" ht="81">
      <c r="A8176" s="629">
        <v>91640</v>
      </c>
      <c r="B8176" s="630" t="s">
        <v>9569</v>
      </c>
      <c r="C8176" s="631" t="s">
        <v>31</v>
      </c>
      <c r="D8176" s="629">
        <v>16.66</v>
      </c>
    </row>
    <row r="8177" spans="1:4" ht="81">
      <c r="A8177" s="629">
        <v>91641</v>
      </c>
      <c r="B8177" s="630" t="s">
        <v>9570</v>
      </c>
      <c r="C8177" s="631" t="s">
        <v>31</v>
      </c>
      <c r="D8177" s="629">
        <v>6.65</v>
      </c>
    </row>
    <row r="8178" spans="1:4" ht="94.5">
      <c r="A8178" s="629">
        <v>91642</v>
      </c>
      <c r="B8178" s="630" t="s">
        <v>9571</v>
      </c>
      <c r="C8178" s="631" t="s">
        <v>31</v>
      </c>
      <c r="D8178" s="629">
        <v>1.35</v>
      </c>
    </row>
    <row r="8179" spans="1:4" ht="81">
      <c r="A8179" s="629">
        <v>91643</v>
      </c>
      <c r="B8179" s="630" t="s">
        <v>9572</v>
      </c>
      <c r="C8179" s="631" t="s">
        <v>31</v>
      </c>
      <c r="D8179" s="629">
        <v>31.24</v>
      </c>
    </row>
    <row r="8180" spans="1:4" ht="94.5">
      <c r="A8180" s="629">
        <v>91644</v>
      </c>
      <c r="B8180" s="630" t="s">
        <v>9573</v>
      </c>
      <c r="C8180" s="631" t="s">
        <v>31</v>
      </c>
      <c r="D8180" s="629">
        <v>173.59</v>
      </c>
    </row>
    <row r="8181" spans="1:4" ht="81">
      <c r="A8181" s="629">
        <v>91645</v>
      </c>
      <c r="B8181" s="630" t="s">
        <v>9574</v>
      </c>
      <c r="C8181" s="631" t="s">
        <v>119</v>
      </c>
      <c r="D8181" s="629">
        <v>243.41</v>
      </c>
    </row>
    <row r="8182" spans="1:4" ht="81">
      <c r="A8182" s="629">
        <v>91646</v>
      </c>
      <c r="B8182" s="630" t="s">
        <v>9575</v>
      </c>
      <c r="C8182" s="631" t="s">
        <v>1677</v>
      </c>
      <c r="D8182" s="629">
        <v>38.58</v>
      </c>
    </row>
    <row r="8183" spans="1:4" ht="27">
      <c r="A8183" s="629">
        <v>91677</v>
      </c>
      <c r="B8183" s="630" t="s">
        <v>5453</v>
      </c>
      <c r="C8183" s="631" t="s">
        <v>31</v>
      </c>
      <c r="D8183" s="629">
        <v>94.61</v>
      </c>
    </row>
    <row r="8184" spans="1:4" ht="27">
      <c r="A8184" s="629">
        <v>91678</v>
      </c>
      <c r="B8184" s="630" t="s">
        <v>5454</v>
      </c>
      <c r="C8184" s="631" t="s">
        <v>31</v>
      </c>
      <c r="D8184" s="629">
        <v>79.8</v>
      </c>
    </row>
    <row r="8185" spans="1:4" ht="54">
      <c r="A8185" s="629">
        <v>91688</v>
      </c>
      <c r="B8185" s="630" t="s">
        <v>9576</v>
      </c>
      <c r="C8185" s="631" t="s">
        <v>31</v>
      </c>
      <c r="D8185" s="629">
        <v>0.09</v>
      </c>
    </row>
    <row r="8186" spans="1:4" ht="40.5">
      <c r="A8186" s="629">
        <v>91689</v>
      </c>
      <c r="B8186" s="630" t="s">
        <v>9577</v>
      </c>
      <c r="C8186" s="631" t="s">
        <v>31</v>
      </c>
      <c r="D8186" s="629">
        <v>0.01</v>
      </c>
    </row>
    <row r="8187" spans="1:4" ht="40.5">
      <c r="A8187" s="629">
        <v>91690</v>
      </c>
      <c r="B8187" s="630" t="s">
        <v>9578</v>
      </c>
      <c r="C8187" s="631" t="s">
        <v>31</v>
      </c>
      <c r="D8187" s="629">
        <v>0.06</v>
      </c>
    </row>
    <row r="8188" spans="1:4" ht="54">
      <c r="A8188" s="629">
        <v>91691</v>
      </c>
      <c r="B8188" s="630" t="s">
        <v>9579</v>
      </c>
      <c r="C8188" s="631" t="s">
        <v>31</v>
      </c>
      <c r="D8188" s="629">
        <v>1.96</v>
      </c>
    </row>
    <row r="8189" spans="1:4" ht="40.5">
      <c r="A8189" s="629">
        <v>91692</v>
      </c>
      <c r="B8189" s="630" t="s">
        <v>9580</v>
      </c>
      <c r="C8189" s="631" t="s">
        <v>119</v>
      </c>
      <c r="D8189" s="629">
        <v>16.86</v>
      </c>
    </row>
    <row r="8190" spans="1:4" ht="40.5">
      <c r="A8190" s="629">
        <v>91693</v>
      </c>
      <c r="B8190" s="630" t="s">
        <v>9581</v>
      </c>
      <c r="C8190" s="631" t="s">
        <v>1677</v>
      </c>
      <c r="D8190" s="629">
        <v>14.84</v>
      </c>
    </row>
    <row r="8191" spans="1:4" ht="94.5">
      <c r="A8191" s="629">
        <v>91784</v>
      </c>
      <c r="B8191" s="630" t="s">
        <v>5455</v>
      </c>
      <c r="C8191" s="631" t="s">
        <v>22</v>
      </c>
      <c r="D8191" s="629">
        <v>30.11</v>
      </c>
    </row>
    <row r="8192" spans="1:4" ht="94.5">
      <c r="A8192" s="629">
        <v>91785</v>
      </c>
      <c r="B8192" s="630" t="s">
        <v>5456</v>
      </c>
      <c r="C8192" s="631" t="s">
        <v>22</v>
      </c>
      <c r="D8192" s="629">
        <v>29.89</v>
      </c>
    </row>
    <row r="8193" spans="1:4" ht="81">
      <c r="A8193" s="629">
        <v>91786</v>
      </c>
      <c r="B8193" s="630" t="s">
        <v>9582</v>
      </c>
      <c r="C8193" s="631" t="s">
        <v>22</v>
      </c>
      <c r="D8193" s="629">
        <v>19.73</v>
      </c>
    </row>
    <row r="8194" spans="1:4" ht="81">
      <c r="A8194" s="629">
        <v>91787</v>
      </c>
      <c r="B8194" s="630" t="s">
        <v>9583</v>
      </c>
      <c r="C8194" s="631" t="s">
        <v>22</v>
      </c>
      <c r="D8194" s="629">
        <v>22.25</v>
      </c>
    </row>
    <row r="8195" spans="1:4" ht="81">
      <c r="A8195" s="629">
        <v>91788</v>
      </c>
      <c r="B8195" s="630" t="s">
        <v>9584</v>
      </c>
      <c r="C8195" s="631" t="s">
        <v>22</v>
      </c>
      <c r="D8195" s="629">
        <v>30.59</v>
      </c>
    </row>
    <row r="8196" spans="1:4" ht="81">
      <c r="A8196" s="629">
        <v>91789</v>
      </c>
      <c r="B8196" s="630" t="s">
        <v>5457</v>
      </c>
      <c r="C8196" s="631" t="s">
        <v>22</v>
      </c>
      <c r="D8196" s="629">
        <v>23.42</v>
      </c>
    </row>
    <row r="8197" spans="1:4" ht="81">
      <c r="A8197" s="629">
        <v>91790</v>
      </c>
      <c r="B8197" s="630" t="s">
        <v>9585</v>
      </c>
      <c r="C8197" s="631" t="s">
        <v>22</v>
      </c>
      <c r="D8197" s="629">
        <v>34.93</v>
      </c>
    </row>
    <row r="8198" spans="1:4" ht="81">
      <c r="A8198" s="629">
        <v>91791</v>
      </c>
      <c r="B8198" s="630" t="s">
        <v>5458</v>
      </c>
      <c r="C8198" s="631" t="s">
        <v>22</v>
      </c>
      <c r="D8198" s="629">
        <v>41.03</v>
      </c>
    </row>
    <row r="8199" spans="1:4" ht="94.5">
      <c r="A8199" s="629">
        <v>91792</v>
      </c>
      <c r="B8199" s="630" t="s">
        <v>9586</v>
      </c>
      <c r="C8199" s="631" t="s">
        <v>22</v>
      </c>
      <c r="D8199" s="629">
        <v>38.1</v>
      </c>
    </row>
    <row r="8200" spans="1:4" ht="94.5">
      <c r="A8200" s="629">
        <v>91793</v>
      </c>
      <c r="B8200" s="630" t="s">
        <v>9587</v>
      </c>
      <c r="C8200" s="631" t="s">
        <v>22</v>
      </c>
      <c r="D8200" s="629">
        <v>57.36</v>
      </c>
    </row>
    <row r="8201" spans="1:4" ht="94.5">
      <c r="A8201" s="629">
        <v>91794</v>
      </c>
      <c r="B8201" s="630" t="s">
        <v>9588</v>
      </c>
      <c r="C8201" s="631" t="s">
        <v>22</v>
      </c>
      <c r="D8201" s="629">
        <v>24.77</v>
      </c>
    </row>
    <row r="8202" spans="1:4" ht="94.5">
      <c r="A8202" s="629">
        <v>91795</v>
      </c>
      <c r="B8202" s="630" t="s">
        <v>9589</v>
      </c>
      <c r="C8202" s="631" t="s">
        <v>22</v>
      </c>
      <c r="D8202" s="629">
        <v>43.26</v>
      </c>
    </row>
    <row r="8203" spans="1:4" ht="81">
      <c r="A8203" s="629">
        <v>91796</v>
      </c>
      <c r="B8203" s="630" t="s">
        <v>9590</v>
      </c>
      <c r="C8203" s="631" t="s">
        <v>22</v>
      </c>
      <c r="D8203" s="629">
        <v>41.52</v>
      </c>
    </row>
    <row r="8204" spans="1:4" ht="81">
      <c r="A8204" s="629">
        <v>91815</v>
      </c>
      <c r="B8204" s="630" t="s">
        <v>9591</v>
      </c>
      <c r="C8204" s="631" t="s">
        <v>125</v>
      </c>
      <c r="D8204" s="629">
        <v>53.9</v>
      </c>
    </row>
    <row r="8205" spans="1:4" ht="81">
      <c r="A8205" s="629">
        <v>91816</v>
      </c>
      <c r="B8205" s="630" t="s">
        <v>9592</v>
      </c>
      <c r="C8205" s="631" t="s">
        <v>125</v>
      </c>
      <c r="D8205" s="629">
        <v>62.23</v>
      </c>
    </row>
    <row r="8206" spans="1:4" ht="54">
      <c r="A8206" s="629">
        <v>91831</v>
      </c>
      <c r="B8206" s="630" t="s">
        <v>9593</v>
      </c>
      <c r="C8206" s="631" t="s">
        <v>22</v>
      </c>
      <c r="D8206" s="629">
        <v>4.79</v>
      </c>
    </row>
    <row r="8207" spans="1:4" ht="54">
      <c r="A8207" s="629">
        <v>91834</v>
      </c>
      <c r="B8207" s="630" t="s">
        <v>9594</v>
      </c>
      <c r="C8207" s="631" t="s">
        <v>22</v>
      </c>
      <c r="D8207" s="629">
        <v>5.36</v>
      </c>
    </row>
    <row r="8208" spans="1:4" ht="54">
      <c r="A8208" s="629">
        <v>91836</v>
      </c>
      <c r="B8208" s="630" t="s">
        <v>9595</v>
      </c>
      <c r="C8208" s="631" t="s">
        <v>22</v>
      </c>
      <c r="D8208" s="629">
        <v>6.87</v>
      </c>
    </row>
    <row r="8209" spans="1:4" ht="54">
      <c r="A8209" s="629">
        <v>91842</v>
      </c>
      <c r="B8209" s="630" t="s">
        <v>9596</v>
      </c>
      <c r="C8209" s="631" t="s">
        <v>22</v>
      </c>
      <c r="D8209" s="629">
        <v>3.45</v>
      </c>
    </row>
    <row r="8210" spans="1:4" ht="54">
      <c r="A8210" s="629">
        <v>91844</v>
      </c>
      <c r="B8210" s="630" t="s">
        <v>9597</v>
      </c>
      <c r="C8210" s="631" t="s">
        <v>22</v>
      </c>
      <c r="D8210" s="629">
        <v>4.01</v>
      </c>
    </row>
    <row r="8211" spans="1:4" ht="54">
      <c r="A8211" s="629">
        <v>91846</v>
      </c>
      <c r="B8211" s="630" t="s">
        <v>9598</v>
      </c>
      <c r="C8211" s="631" t="s">
        <v>22</v>
      </c>
      <c r="D8211" s="629">
        <v>5.53</v>
      </c>
    </row>
    <row r="8212" spans="1:4" ht="54">
      <c r="A8212" s="629">
        <v>91852</v>
      </c>
      <c r="B8212" s="630" t="s">
        <v>9599</v>
      </c>
      <c r="C8212" s="631" t="s">
        <v>22</v>
      </c>
      <c r="D8212" s="629">
        <v>5.2</v>
      </c>
    </row>
    <row r="8213" spans="1:4" ht="54">
      <c r="A8213" s="629">
        <v>91854</v>
      </c>
      <c r="B8213" s="630" t="s">
        <v>9600</v>
      </c>
      <c r="C8213" s="631" t="s">
        <v>22</v>
      </c>
      <c r="D8213" s="629">
        <v>5.77</v>
      </c>
    </row>
    <row r="8214" spans="1:4" ht="54">
      <c r="A8214" s="629">
        <v>91856</v>
      </c>
      <c r="B8214" s="630" t="s">
        <v>9601</v>
      </c>
      <c r="C8214" s="631" t="s">
        <v>22</v>
      </c>
      <c r="D8214" s="629">
        <v>7.22</v>
      </c>
    </row>
    <row r="8215" spans="1:4" ht="54">
      <c r="A8215" s="629">
        <v>91862</v>
      </c>
      <c r="B8215" s="630" t="s">
        <v>9602</v>
      </c>
      <c r="C8215" s="631" t="s">
        <v>22</v>
      </c>
      <c r="D8215" s="629">
        <v>5.69</v>
      </c>
    </row>
    <row r="8216" spans="1:4" ht="54">
      <c r="A8216" s="629">
        <v>91863</v>
      </c>
      <c r="B8216" s="630" t="s">
        <v>9603</v>
      </c>
      <c r="C8216" s="631" t="s">
        <v>22</v>
      </c>
      <c r="D8216" s="629">
        <v>6.66</v>
      </c>
    </row>
    <row r="8217" spans="1:4" ht="54">
      <c r="A8217" s="629">
        <v>91864</v>
      </c>
      <c r="B8217" s="630" t="s">
        <v>9604</v>
      </c>
      <c r="C8217" s="631" t="s">
        <v>22</v>
      </c>
      <c r="D8217" s="629">
        <v>8.6300000000000008</v>
      </c>
    </row>
    <row r="8218" spans="1:4" ht="54">
      <c r="A8218" s="629">
        <v>91865</v>
      </c>
      <c r="B8218" s="630" t="s">
        <v>9605</v>
      </c>
      <c r="C8218" s="631" t="s">
        <v>22</v>
      </c>
      <c r="D8218" s="629">
        <v>10.63</v>
      </c>
    </row>
    <row r="8219" spans="1:4" ht="54">
      <c r="A8219" s="629">
        <v>91866</v>
      </c>
      <c r="B8219" s="630" t="s">
        <v>9606</v>
      </c>
      <c r="C8219" s="631" t="s">
        <v>22</v>
      </c>
      <c r="D8219" s="629">
        <v>4.45</v>
      </c>
    </row>
    <row r="8220" spans="1:4" ht="54">
      <c r="A8220" s="629">
        <v>91867</v>
      </c>
      <c r="B8220" s="630" t="s">
        <v>9607</v>
      </c>
      <c r="C8220" s="631" t="s">
        <v>22</v>
      </c>
      <c r="D8220" s="629">
        <v>5.41</v>
      </c>
    </row>
    <row r="8221" spans="1:4" ht="54">
      <c r="A8221" s="629">
        <v>91868</v>
      </c>
      <c r="B8221" s="630" t="s">
        <v>9608</v>
      </c>
      <c r="C8221" s="631" t="s">
        <v>22</v>
      </c>
      <c r="D8221" s="629">
        <v>7.38</v>
      </c>
    </row>
    <row r="8222" spans="1:4" ht="54">
      <c r="A8222" s="629">
        <v>91869</v>
      </c>
      <c r="B8222" s="630" t="s">
        <v>9609</v>
      </c>
      <c r="C8222" s="631" t="s">
        <v>22</v>
      </c>
      <c r="D8222" s="629">
        <v>9.3800000000000008</v>
      </c>
    </row>
    <row r="8223" spans="1:4" ht="54">
      <c r="A8223" s="629">
        <v>91870</v>
      </c>
      <c r="B8223" s="630" t="s">
        <v>9610</v>
      </c>
      <c r="C8223" s="631" t="s">
        <v>22</v>
      </c>
      <c r="D8223" s="629">
        <v>6.61</v>
      </c>
    </row>
    <row r="8224" spans="1:4" ht="54">
      <c r="A8224" s="629">
        <v>91871</v>
      </c>
      <c r="B8224" s="630" t="s">
        <v>9611</v>
      </c>
      <c r="C8224" s="631" t="s">
        <v>22</v>
      </c>
      <c r="D8224" s="629">
        <v>7.62</v>
      </c>
    </row>
    <row r="8225" spans="1:4" ht="54">
      <c r="A8225" s="629">
        <v>91872</v>
      </c>
      <c r="B8225" s="630" t="s">
        <v>9612</v>
      </c>
      <c r="C8225" s="631" t="s">
        <v>22</v>
      </c>
      <c r="D8225" s="629">
        <v>9.59</v>
      </c>
    </row>
    <row r="8226" spans="1:4" ht="54">
      <c r="A8226" s="629">
        <v>91873</v>
      </c>
      <c r="B8226" s="630" t="s">
        <v>9613</v>
      </c>
      <c r="C8226" s="631" t="s">
        <v>22</v>
      </c>
      <c r="D8226" s="629">
        <v>11.55</v>
      </c>
    </row>
    <row r="8227" spans="1:4" ht="54">
      <c r="A8227" s="629">
        <v>91874</v>
      </c>
      <c r="B8227" s="630" t="s">
        <v>9614</v>
      </c>
      <c r="C8227" s="631" t="s">
        <v>70</v>
      </c>
      <c r="D8227" s="629">
        <v>3.23</v>
      </c>
    </row>
    <row r="8228" spans="1:4" ht="54">
      <c r="A8228" s="629">
        <v>91875</v>
      </c>
      <c r="B8228" s="630" t="s">
        <v>9615</v>
      </c>
      <c r="C8228" s="631" t="s">
        <v>70</v>
      </c>
      <c r="D8228" s="629">
        <v>4.26</v>
      </c>
    </row>
    <row r="8229" spans="1:4" ht="54">
      <c r="A8229" s="629">
        <v>91876</v>
      </c>
      <c r="B8229" s="630" t="s">
        <v>9616</v>
      </c>
      <c r="C8229" s="631" t="s">
        <v>70</v>
      </c>
      <c r="D8229" s="629">
        <v>5.6</v>
      </c>
    </row>
    <row r="8230" spans="1:4" ht="54">
      <c r="A8230" s="629">
        <v>91877</v>
      </c>
      <c r="B8230" s="630" t="s">
        <v>5459</v>
      </c>
      <c r="C8230" s="631" t="s">
        <v>70</v>
      </c>
      <c r="D8230" s="629">
        <v>7.42</v>
      </c>
    </row>
    <row r="8231" spans="1:4" ht="54">
      <c r="A8231" s="629">
        <v>91878</v>
      </c>
      <c r="B8231" s="630" t="s">
        <v>9617</v>
      </c>
      <c r="C8231" s="631" t="s">
        <v>70</v>
      </c>
      <c r="D8231" s="629">
        <v>4.17</v>
      </c>
    </row>
    <row r="8232" spans="1:4" ht="54">
      <c r="A8232" s="629">
        <v>91879</v>
      </c>
      <c r="B8232" s="630" t="s">
        <v>9618</v>
      </c>
      <c r="C8232" s="631" t="s">
        <v>70</v>
      </c>
      <c r="D8232" s="629">
        <v>5.16</v>
      </c>
    </row>
    <row r="8233" spans="1:4" ht="54">
      <c r="A8233" s="629">
        <v>91880</v>
      </c>
      <c r="B8233" s="630" t="s">
        <v>9619</v>
      </c>
      <c r="C8233" s="631" t="s">
        <v>70</v>
      </c>
      <c r="D8233" s="629">
        <v>6.55</v>
      </c>
    </row>
    <row r="8234" spans="1:4" ht="54">
      <c r="A8234" s="629">
        <v>91881</v>
      </c>
      <c r="B8234" s="630" t="s">
        <v>5460</v>
      </c>
      <c r="C8234" s="631" t="s">
        <v>70</v>
      </c>
      <c r="D8234" s="629">
        <v>8.3699999999999992</v>
      </c>
    </row>
    <row r="8235" spans="1:4" ht="54">
      <c r="A8235" s="629">
        <v>91882</v>
      </c>
      <c r="B8235" s="630" t="s">
        <v>9620</v>
      </c>
      <c r="C8235" s="631" t="s">
        <v>70</v>
      </c>
      <c r="D8235" s="629">
        <v>5.17</v>
      </c>
    </row>
    <row r="8236" spans="1:4" ht="54">
      <c r="A8236" s="629">
        <v>91884</v>
      </c>
      <c r="B8236" s="630" t="s">
        <v>9621</v>
      </c>
      <c r="C8236" s="631" t="s">
        <v>70</v>
      </c>
      <c r="D8236" s="629">
        <v>5.94</v>
      </c>
    </row>
    <row r="8237" spans="1:4" ht="54">
      <c r="A8237" s="629">
        <v>91885</v>
      </c>
      <c r="B8237" s="630" t="s">
        <v>9622</v>
      </c>
      <c r="C8237" s="631" t="s">
        <v>70</v>
      </c>
      <c r="D8237" s="629">
        <v>7</v>
      </c>
    </row>
    <row r="8238" spans="1:4" ht="54">
      <c r="A8238" s="629">
        <v>91886</v>
      </c>
      <c r="B8238" s="630" t="s">
        <v>9623</v>
      </c>
      <c r="C8238" s="631" t="s">
        <v>70</v>
      </c>
      <c r="D8238" s="629">
        <v>8.4600000000000009</v>
      </c>
    </row>
    <row r="8239" spans="1:4" ht="54">
      <c r="A8239" s="629">
        <v>91887</v>
      </c>
      <c r="B8239" s="630" t="s">
        <v>9624</v>
      </c>
      <c r="C8239" s="631" t="s">
        <v>70</v>
      </c>
      <c r="D8239" s="629">
        <v>5.85</v>
      </c>
    </row>
    <row r="8240" spans="1:4" ht="54">
      <c r="A8240" s="629">
        <v>91889</v>
      </c>
      <c r="B8240" s="630" t="s">
        <v>9625</v>
      </c>
      <c r="C8240" s="631" t="s">
        <v>70</v>
      </c>
      <c r="D8240" s="629">
        <v>5.65</v>
      </c>
    </row>
    <row r="8241" spans="1:4" ht="54">
      <c r="A8241" s="629">
        <v>91890</v>
      </c>
      <c r="B8241" s="630" t="s">
        <v>9626</v>
      </c>
      <c r="C8241" s="631" t="s">
        <v>70</v>
      </c>
      <c r="D8241" s="629">
        <v>7.01</v>
      </c>
    </row>
    <row r="8242" spans="1:4" ht="54">
      <c r="A8242" s="629">
        <v>91892</v>
      </c>
      <c r="B8242" s="630" t="s">
        <v>9627</v>
      </c>
      <c r="C8242" s="631" t="s">
        <v>70</v>
      </c>
      <c r="D8242" s="629">
        <v>8.31</v>
      </c>
    </row>
    <row r="8243" spans="1:4" ht="54">
      <c r="A8243" s="629">
        <v>91893</v>
      </c>
      <c r="B8243" s="630" t="s">
        <v>9628</v>
      </c>
      <c r="C8243" s="631" t="s">
        <v>70</v>
      </c>
      <c r="D8243" s="629">
        <v>9.5299999999999994</v>
      </c>
    </row>
    <row r="8244" spans="1:4" ht="54">
      <c r="A8244" s="629">
        <v>91896</v>
      </c>
      <c r="B8244" s="630" t="s">
        <v>5461</v>
      </c>
      <c r="C8244" s="631" t="s">
        <v>70</v>
      </c>
      <c r="D8244" s="629">
        <v>11.69</v>
      </c>
    </row>
    <row r="8245" spans="1:4" ht="54">
      <c r="A8245" s="629">
        <v>91898</v>
      </c>
      <c r="B8245" s="630" t="s">
        <v>9629</v>
      </c>
      <c r="C8245" s="631" t="s">
        <v>70</v>
      </c>
      <c r="D8245" s="629">
        <v>13.1</v>
      </c>
    </row>
    <row r="8246" spans="1:4" ht="54">
      <c r="A8246" s="629">
        <v>91899</v>
      </c>
      <c r="B8246" s="630" t="s">
        <v>9630</v>
      </c>
      <c r="C8246" s="631" t="s">
        <v>70</v>
      </c>
      <c r="D8246" s="629">
        <v>7.21</v>
      </c>
    </row>
    <row r="8247" spans="1:4" ht="54">
      <c r="A8247" s="629">
        <v>91901</v>
      </c>
      <c r="B8247" s="630" t="s">
        <v>9631</v>
      </c>
      <c r="C8247" s="631" t="s">
        <v>70</v>
      </c>
      <c r="D8247" s="629">
        <v>7.01</v>
      </c>
    </row>
    <row r="8248" spans="1:4" ht="54">
      <c r="A8248" s="629">
        <v>91902</v>
      </c>
      <c r="B8248" s="630" t="s">
        <v>9632</v>
      </c>
      <c r="C8248" s="631" t="s">
        <v>70</v>
      </c>
      <c r="D8248" s="629">
        <v>8.3699999999999992</v>
      </c>
    </row>
    <row r="8249" spans="1:4" ht="54">
      <c r="A8249" s="629">
        <v>91904</v>
      </c>
      <c r="B8249" s="630" t="s">
        <v>9633</v>
      </c>
      <c r="C8249" s="631" t="s">
        <v>70</v>
      </c>
      <c r="D8249" s="629">
        <v>9.67</v>
      </c>
    </row>
    <row r="8250" spans="1:4" ht="54">
      <c r="A8250" s="629">
        <v>91905</v>
      </c>
      <c r="B8250" s="630" t="s">
        <v>9634</v>
      </c>
      <c r="C8250" s="631" t="s">
        <v>70</v>
      </c>
      <c r="D8250" s="629">
        <v>10.9</v>
      </c>
    </row>
    <row r="8251" spans="1:4" ht="54">
      <c r="A8251" s="629">
        <v>91908</v>
      </c>
      <c r="B8251" s="630" t="s">
        <v>9635</v>
      </c>
      <c r="C8251" s="631" t="s">
        <v>70</v>
      </c>
      <c r="D8251" s="629">
        <v>13.08</v>
      </c>
    </row>
    <row r="8252" spans="1:4" ht="54">
      <c r="A8252" s="629">
        <v>91910</v>
      </c>
      <c r="B8252" s="630" t="s">
        <v>9636</v>
      </c>
      <c r="C8252" s="631" t="s">
        <v>70</v>
      </c>
      <c r="D8252" s="629">
        <v>14.49</v>
      </c>
    </row>
    <row r="8253" spans="1:4" ht="67.5">
      <c r="A8253" s="629">
        <v>91911</v>
      </c>
      <c r="B8253" s="630" t="s">
        <v>9637</v>
      </c>
      <c r="C8253" s="631" t="s">
        <v>70</v>
      </c>
      <c r="D8253" s="629">
        <v>8.7799999999999994</v>
      </c>
    </row>
    <row r="8254" spans="1:4" ht="67.5">
      <c r="A8254" s="629">
        <v>91913</v>
      </c>
      <c r="B8254" s="630" t="s">
        <v>5462</v>
      </c>
      <c r="C8254" s="631" t="s">
        <v>70</v>
      </c>
      <c r="D8254" s="629">
        <v>8.58</v>
      </c>
    </row>
    <row r="8255" spans="1:4" ht="67.5">
      <c r="A8255" s="629">
        <v>91914</v>
      </c>
      <c r="B8255" s="630" t="s">
        <v>9638</v>
      </c>
      <c r="C8255" s="631" t="s">
        <v>70</v>
      </c>
      <c r="D8255" s="629">
        <v>9.58</v>
      </c>
    </row>
    <row r="8256" spans="1:4" ht="67.5">
      <c r="A8256" s="629">
        <v>91916</v>
      </c>
      <c r="B8256" s="630" t="s">
        <v>5463</v>
      </c>
      <c r="C8256" s="631" t="s">
        <v>70</v>
      </c>
      <c r="D8256" s="629">
        <v>10.88</v>
      </c>
    </row>
    <row r="8257" spans="1:4" ht="54">
      <c r="A8257" s="629">
        <v>91917</v>
      </c>
      <c r="B8257" s="630" t="s">
        <v>9639</v>
      </c>
      <c r="C8257" s="631" t="s">
        <v>70</v>
      </c>
      <c r="D8257" s="629">
        <v>11.62</v>
      </c>
    </row>
    <row r="8258" spans="1:4" ht="67.5">
      <c r="A8258" s="629">
        <v>91920</v>
      </c>
      <c r="B8258" s="630" t="s">
        <v>5464</v>
      </c>
      <c r="C8258" s="631" t="s">
        <v>70</v>
      </c>
      <c r="D8258" s="629">
        <v>13.25</v>
      </c>
    </row>
    <row r="8259" spans="1:4" ht="67.5">
      <c r="A8259" s="629">
        <v>91922</v>
      </c>
      <c r="B8259" s="630" t="s">
        <v>9640</v>
      </c>
      <c r="C8259" s="631" t="s">
        <v>70</v>
      </c>
      <c r="D8259" s="629">
        <v>14.66</v>
      </c>
    </row>
    <row r="8260" spans="1:4" ht="54">
      <c r="A8260" s="629">
        <v>91924</v>
      </c>
      <c r="B8260" s="630" t="s">
        <v>9641</v>
      </c>
      <c r="C8260" s="631" t="s">
        <v>22</v>
      </c>
      <c r="D8260" s="629">
        <v>1.55</v>
      </c>
    </row>
    <row r="8261" spans="1:4" ht="54">
      <c r="A8261" s="629">
        <v>91925</v>
      </c>
      <c r="B8261" s="630" t="s">
        <v>9642</v>
      </c>
      <c r="C8261" s="631" t="s">
        <v>22</v>
      </c>
      <c r="D8261" s="629">
        <v>2.14</v>
      </c>
    </row>
    <row r="8262" spans="1:4" ht="54">
      <c r="A8262" s="629">
        <v>91926</v>
      </c>
      <c r="B8262" s="630" t="s">
        <v>9643</v>
      </c>
      <c r="C8262" s="631" t="s">
        <v>22</v>
      </c>
      <c r="D8262" s="629">
        <v>2.2200000000000002</v>
      </c>
    </row>
    <row r="8263" spans="1:4" ht="54">
      <c r="A8263" s="629">
        <v>91927</v>
      </c>
      <c r="B8263" s="630" t="s">
        <v>9644</v>
      </c>
      <c r="C8263" s="631" t="s">
        <v>22</v>
      </c>
      <c r="D8263" s="629">
        <v>2.83</v>
      </c>
    </row>
    <row r="8264" spans="1:4" ht="54">
      <c r="A8264" s="629">
        <v>91928</v>
      </c>
      <c r="B8264" s="630" t="s">
        <v>9645</v>
      </c>
      <c r="C8264" s="631" t="s">
        <v>22</v>
      </c>
      <c r="D8264" s="629">
        <v>3.53</v>
      </c>
    </row>
    <row r="8265" spans="1:4" ht="54">
      <c r="A8265" s="629">
        <v>91929</v>
      </c>
      <c r="B8265" s="630" t="s">
        <v>9646</v>
      </c>
      <c r="C8265" s="631" t="s">
        <v>22</v>
      </c>
      <c r="D8265" s="629">
        <v>3.95</v>
      </c>
    </row>
    <row r="8266" spans="1:4" ht="54">
      <c r="A8266" s="629">
        <v>91930</v>
      </c>
      <c r="B8266" s="630" t="s">
        <v>9647</v>
      </c>
      <c r="C8266" s="631" t="s">
        <v>22</v>
      </c>
      <c r="D8266" s="629">
        <v>4.8</v>
      </c>
    </row>
    <row r="8267" spans="1:4" ht="54">
      <c r="A8267" s="629">
        <v>91931</v>
      </c>
      <c r="B8267" s="630" t="s">
        <v>9648</v>
      </c>
      <c r="C8267" s="631" t="s">
        <v>22</v>
      </c>
      <c r="D8267" s="629">
        <v>5.31</v>
      </c>
    </row>
    <row r="8268" spans="1:4" ht="54">
      <c r="A8268" s="629">
        <v>91932</v>
      </c>
      <c r="B8268" s="630" t="s">
        <v>9649</v>
      </c>
      <c r="C8268" s="631" t="s">
        <v>22</v>
      </c>
      <c r="D8268" s="629">
        <v>7.82</v>
      </c>
    </row>
    <row r="8269" spans="1:4" ht="54">
      <c r="A8269" s="629">
        <v>91933</v>
      </c>
      <c r="B8269" s="630" t="s">
        <v>9650</v>
      </c>
      <c r="C8269" s="631" t="s">
        <v>22</v>
      </c>
      <c r="D8269" s="629">
        <v>8.2899999999999991</v>
      </c>
    </row>
    <row r="8270" spans="1:4" ht="54">
      <c r="A8270" s="629">
        <v>91934</v>
      </c>
      <c r="B8270" s="630" t="s">
        <v>9651</v>
      </c>
      <c r="C8270" s="631" t="s">
        <v>22</v>
      </c>
      <c r="D8270" s="629">
        <v>11.9</v>
      </c>
    </row>
    <row r="8271" spans="1:4" ht="54">
      <c r="A8271" s="629">
        <v>91935</v>
      </c>
      <c r="B8271" s="630" t="s">
        <v>9652</v>
      </c>
      <c r="C8271" s="631" t="s">
        <v>22</v>
      </c>
      <c r="D8271" s="629">
        <v>12.59</v>
      </c>
    </row>
    <row r="8272" spans="1:4" ht="40.5">
      <c r="A8272" s="629">
        <v>91936</v>
      </c>
      <c r="B8272" s="630" t="s">
        <v>9653</v>
      </c>
      <c r="C8272" s="631" t="s">
        <v>70</v>
      </c>
      <c r="D8272" s="629">
        <v>8.68</v>
      </c>
    </row>
    <row r="8273" spans="1:4" ht="40.5">
      <c r="A8273" s="629">
        <v>91937</v>
      </c>
      <c r="B8273" s="630" t="s">
        <v>9654</v>
      </c>
      <c r="C8273" s="631" t="s">
        <v>70</v>
      </c>
      <c r="D8273" s="629">
        <v>7.44</v>
      </c>
    </row>
    <row r="8274" spans="1:4" ht="40.5">
      <c r="A8274" s="629">
        <v>91939</v>
      </c>
      <c r="B8274" s="630" t="s">
        <v>9655</v>
      </c>
      <c r="C8274" s="631" t="s">
        <v>70</v>
      </c>
      <c r="D8274" s="629">
        <v>18.809999999999999</v>
      </c>
    </row>
    <row r="8275" spans="1:4" ht="40.5">
      <c r="A8275" s="629">
        <v>91940</v>
      </c>
      <c r="B8275" s="630" t="s">
        <v>9656</v>
      </c>
      <c r="C8275" s="631" t="s">
        <v>70</v>
      </c>
      <c r="D8275" s="629">
        <v>9.9499999999999993</v>
      </c>
    </row>
    <row r="8276" spans="1:4" ht="40.5">
      <c r="A8276" s="629">
        <v>91941</v>
      </c>
      <c r="B8276" s="630" t="s">
        <v>9657</v>
      </c>
      <c r="C8276" s="631" t="s">
        <v>70</v>
      </c>
      <c r="D8276" s="629">
        <v>6.63</v>
      </c>
    </row>
    <row r="8277" spans="1:4" ht="40.5">
      <c r="A8277" s="629">
        <v>91942</v>
      </c>
      <c r="B8277" s="630" t="s">
        <v>9658</v>
      </c>
      <c r="C8277" s="631" t="s">
        <v>70</v>
      </c>
      <c r="D8277" s="629">
        <v>22.98</v>
      </c>
    </row>
    <row r="8278" spans="1:4" ht="40.5">
      <c r="A8278" s="629">
        <v>91943</v>
      </c>
      <c r="B8278" s="630" t="s">
        <v>9659</v>
      </c>
      <c r="C8278" s="631" t="s">
        <v>70</v>
      </c>
      <c r="D8278" s="629">
        <v>12.79</v>
      </c>
    </row>
    <row r="8279" spans="1:4" ht="40.5">
      <c r="A8279" s="629">
        <v>91944</v>
      </c>
      <c r="B8279" s="630" t="s">
        <v>9660</v>
      </c>
      <c r="C8279" s="631" t="s">
        <v>70</v>
      </c>
      <c r="D8279" s="629">
        <v>8.99</v>
      </c>
    </row>
    <row r="8280" spans="1:4" ht="54">
      <c r="A8280" s="629">
        <v>91945</v>
      </c>
      <c r="B8280" s="630" t="s">
        <v>5465</v>
      </c>
      <c r="C8280" s="631" t="s">
        <v>70</v>
      </c>
      <c r="D8280" s="629">
        <v>5.81</v>
      </c>
    </row>
    <row r="8281" spans="1:4" ht="54">
      <c r="A8281" s="629">
        <v>91946</v>
      </c>
      <c r="B8281" s="630" t="s">
        <v>5466</v>
      </c>
      <c r="C8281" s="631" t="s">
        <v>70</v>
      </c>
      <c r="D8281" s="629">
        <v>4.7699999999999996</v>
      </c>
    </row>
    <row r="8282" spans="1:4" ht="54">
      <c r="A8282" s="629">
        <v>91947</v>
      </c>
      <c r="B8282" s="630" t="s">
        <v>5467</v>
      </c>
      <c r="C8282" s="631" t="s">
        <v>70</v>
      </c>
      <c r="D8282" s="629">
        <v>4.13</v>
      </c>
    </row>
    <row r="8283" spans="1:4" ht="54">
      <c r="A8283" s="629">
        <v>91949</v>
      </c>
      <c r="B8283" s="630" t="s">
        <v>5468</v>
      </c>
      <c r="C8283" s="631" t="s">
        <v>70</v>
      </c>
      <c r="D8283" s="629">
        <v>8.6999999999999993</v>
      </c>
    </row>
    <row r="8284" spans="1:4" ht="54">
      <c r="A8284" s="629">
        <v>91950</v>
      </c>
      <c r="B8284" s="630" t="s">
        <v>5469</v>
      </c>
      <c r="C8284" s="631" t="s">
        <v>70</v>
      </c>
      <c r="D8284" s="629">
        <v>7.45</v>
      </c>
    </row>
    <row r="8285" spans="1:4" ht="54">
      <c r="A8285" s="629">
        <v>91951</v>
      </c>
      <c r="B8285" s="630" t="s">
        <v>5470</v>
      </c>
      <c r="C8285" s="631" t="s">
        <v>70</v>
      </c>
      <c r="D8285" s="629">
        <v>6.69</v>
      </c>
    </row>
    <row r="8286" spans="1:4" ht="40.5">
      <c r="A8286" s="629">
        <v>91952</v>
      </c>
      <c r="B8286" s="630" t="s">
        <v>9661</v>
      </c>
      <c r="C8286" s="631" t="s">
        <v>70</v>
      </c>
      <c r="D8286" s="629">
        <v>11.28</v>
      </c>
    </row>
    <row r="8287" spans="1:4" ht="40.5">
      <c r="A8287" s="629">
        <v>91953</v>
      </c>
      <c r="B8287" s="630" t="s">
        <v>5471</v>
      </c>
      <c r="C8287" s="631" t="s">
        <v>70</v>
      </c>
      <c r="D8287" s="629">
        <v>16.05</v>
      </c>
    </row>
    <row r="8288" spans="1:4" ht="40.5">
      <c r="A8288" s="629">
        <v>91954</v>
      </c>
      <c r="B8288" s="630" t="s">
        <v>9662</v>
      </c>
      <c r="C8288" s="631" t="s">
        <v>70</v>
      </c>
      <c r="D8288" s="629">
        <v>15.18</v>
      </c>
    </row>
    <row r="8289" spans="1:4" ht="40.5">
      <c r="A8289" s="629">
        <v>91955</v>
      </c>
      <c r="B8289" s="630" t="s">
        <v>5472</v>
      </c>
      <c r="C8289" s="631" t="s">
        <v>70</v>
      </c>
      <c r="D8289" s="629">
        <v>19.95</v>
      </c>
    </row>
    <row r="8290" spans="1:4" ht="54">
      <c r="A8290" s="629">
        <v>91956</v>
      </c>
      <c r="B8290" s="630" t="s">
        <v>9663</v>
      </c>
      <c r="C8290" s="631" t="s">
        <v>70</v>
      </c>
      <c r="D8290" s="629">
        <v>24.47</v>
      </c>
    </row>
    <row r="8291" spans="1:4" ht="54">
      <c r="A8291" s="629">
        <v>91957</v>
      </c>
      <c r="B8291" s="630" t="s">
        <v>9664</v>
      </c>
      <c r="C8291" s="631" t="s">
        <v>70</v>
      </c>
      <c r="D8291" s="629">
        <v>29.24</v>
      </c>
    </row>
    <row r="8292" spans="1:4" ht="40.5">
      <c r="A8292" s="629">
        <v>91958</v>
      </c>
      <c r="B8292" s="630" t="s">
        <v>9665</v>
      </c>
      <c r="C8292" s="631" t="s">
        <v>70</v>
      </c>
      <c r="D8292" s="629">
        <v>20.61</v>
      </c>
    </row>
    <row r="8293" spans="1:4" ht="40.5">
      <c r="A8293" s="629">
        <v>91959</v>
      </c>
      <c r="B8293" s="630" t="s">
        <v>5473</v>
      </c>
      <c r="C8293" s="631" t="s">
        <v>70</v>
      </c>
      <c r="D8293" s="629">
        <v>25.38</v>
      </c>
    </row>
    <row r="8294" spans="1:4" ht="40.5">
      <c r="A8294" s="629">
        <v>91960</v>
      </c>
      <c r="B8294" s="630" t="s">
        <v>5474</v>
      </c>
      <c r="C8294" s="631" t="s">
        <v>70</v>
      </c>
      <c r="D8294" s="629">
        <v>28.37</v>
      </c>
    </row>
    <row r="8295" spans="1:4" ht="40.5">
      <c r="A8295" s="629">
        <v>91961</v>
      </c>
      <c r="B8295" s="630" t="s">
        <v>5475</v>
      </c>
      <c r="C8295" s="631" t="s">
        <v>70</v>
      </c>
      <c r="D8295" s="629">
        <v>33.14</v>
      </c>
    </row>
    <row r="8296" spans="1:4" ht="54">
      <c r="A8296" s="629">
        <v>91962</v>
      </c>
      <c r="B8296" s="630" t="s">
        <v>9666</v>
      </c>
      <c r="C8296" s="631" t="s">
        <v>70</v>
      </c>
      <c r="D8296" s="629">
        <v>37.71</v>
      </c>
    </row>
    <row r="8297" spans="1:4" ht="54">
      <c r="A8297" s="629">
        <v>91963</v>
      </c>
      <c r="B8297" s="630" t="s">
        <v>9667</v>
      </c>
      <c r="C8297" s="631" t="s">
        <v>70</v>
      </c>
      <c r="D8297" s="629">
        <v>42.48</v>
      </c>
    </row>
    <row r="8298" spans="1:4" ht="54">
      <c r="A8298" s="629">
        <v>91964</v>
      </c>
      <c r="B8298" s="630" t="s">
        <v>9668</v>
      </c>
      <c r="C8298" s="631" t="s">
        <v>70</v>
      </c>
      <c r="D8298" s="629">
        <v>33.81</v>
      </c>
    </row>
    <row r="8299" spans="1:4" ht="54">
      <c r="A8299" s="629">
        <v>91965</v>
      </c>
      <c r="B8299" s="630" t="s">
        <v>9669</v>
      </c>
      <c r="C8299" s="631" t="s">
        <v>70</v>
      </c>
      <c r="D8299" s="629">
        <v>38.58</v>
      </c>
    </row>
    <row r="8300" spans="1:4" ht="40.5">
      <c r="A8300" s="629">
        <v>91966</v>
      </c>
      <c r="B8300" s="630" t="s">
        <v>9670</v>
      </c>
      <c r="C8300" s="631" t="s">
        <v>70</v>
      </c>
      <c r="D8300" s="629">
        <v>29.93</v>
      </c>
    </row>
    <row r="8301" spans="1:4" ht="40.5">
      <c r="A8301" s="629">
        <v>91967</v>
      </c>
      <c r="B8301" s="630" t="s">
        <v>5476</v>
      </c>
      <c r="C8301" s="631" t="s">
        <v>70</v>
      </c>
      <c r="D8301" s="629">
        <v>34.700000000000003</v>
      </c>
    </row>
    <row r="8302" spans="1:4" ht="40.5">
      <c r="A8302" s="629">
        <v>91968</v>
      </c>
      <c r="B8302" s="630" t="s">
        <v>5477</v>
      </c>
      <c r="C8302" s="631" t="s">
        <v>70</v>
      </c>
      <c r="D8302" s="629">
        <v>41.58</v>
      </c>
    </row>
    <row r="8303" spans="1:4" ht="40.5">
      <c r="A8303" s="629">
        <v>91969</v>
      </c>
      <c r="B8303" s="630" t="s">
        <v>5478</v>
      </c>
      <c r="C8303" s="631" t="s">
        <v>70</v>
      </c>
      <c r="D8303" s="629">
        <v>46.35</v>
      </c>
    </row>
    <row r="8304" spans="1:4" ht="54">
      <c r="A8304" s="629">
        <v>91970</v>
      </c>
      <c r="B8304" s="630" t="s">
        <v>9671</v>
      </c>
      <c r="C8304" s="631" t="s">
        <v>70</v>
      </c>
      <c r="D8304" s="629">
        <v>43.36</v>
      </c>
    </row>
    <row r="8305" spans="1:4" ht="54">
      <c r="A8305" s="629">
        <v>91971</v>
      </c>
      <c r="B8305" s="630" t="s">
        <v>9672</v>
      </c>
      <c r="C8305" s="631" t="s">
        <v>70</v>
      </c>
      <c r="D8305" s="629">
        <v>50.81</v>
      </c>
    </row>
    <row r="8306" spans="1:4" ht="54">
      <c r="A8306" s="629">
        <v>91972</v>
      </c>
      <c r="B8306" s="630" t="s">
        <v>9673</v>
      </c>
      <c r="C8306" s="631" t="s">
        <v>70</v>
      </c>
      <c r="D8306" s="629">
        <v>47.27</v>
      </c>
    </row>
    <row r="8307" spans="1:4" ht="54">
      <c r="A8307" s="629">
        <v>91973</v>
      </c>
      <c r="B8307" s="630" t="s">
        <v>9674</v>
      </c>
      <c r="C8307" s="631" t="s">
        <v>70</v>
      </c>
      <c r="D8307" s="629">
        <v>54.72</v>
      </c>
    </row>
    <row r="8308" spans="1:4" ht="40.5">
      <c r="A8308" s="629">
        <v>91974</v>
      </c>
      <c r="B8308" s="630" t="s">
        <v>9675</v>
      </c>
      <c r="C8308" s="631" t="s">
        <v>70</v>
      </c>
      <c r="D8308" s="629">
        <v>39.46</v>
      </c>
    </row>
    <row r="8309" spans="1:4" ht="40.5">
      <c r="A8309" s="629">
        <v>91975</v>
      </c>
      <c r="B8309" s="630" t="s">
        <v>5479</v>
      </c>
      <c r="C8309" s="631" t="s">
        <v>70</v>
      </c>
      <c r="D8309" s="629">
        <v>46.91</v>
      </c>
    </row>
    <row r="8310" spans="1:4" ht="40.5">
      <c r="A8310" s="629">
        <v>91976</v>
      </c>
      <c r="B8310" s="630" t="s">
        <v>9676</v>
      </c>
      <c r="C8310" s="631" t="s">
        <v>70</v>
      </c>
      <c r="D8310" s="629">
        <v>58.19</v>
      </c>
    </row>
    <row r="8311" spans="1:4" ht="40.5">
      <c r="A8311" s="629">
        <v>91977</v>
      </c>
      <c r="B8311" s="630" t="s">
        <v>5480</v>
      </c>
      <c r="C8311" s="631" t="s">
        <v>70</v>
      </c>
      <c r="D8311" s="629">
        <v>65.64</v>
      </c>
    </row>
    <row r="8312" spans="1:4" ht="40.5">
      <c r="A8312" s="629">
        <v>91978</v>
      </c>
      <c r="B8312" s="630" t="s">
        <v>12674</v>
      </c>
      <c r="C8312" s="631" t="s">
        <v>70</v>
      </c>
      <c r="D8312" s="629">
        <v>23.65</v>
      </c>
    </row>
    <row r="8313" spans="1:4" ht="40.5">
      <c r="A8313" s="629">
        <v>91979</v>
      </c>
      <c r="B8313" s="630" t="s">
        <v>12675</v>
      </c>
      <c r="C8313" s="631" t="s">
        <v>70</v>
      </c>
      <c r="D8313" s="629">
        <v>28.42</v>
      </c>
    </row>
    <row r="8314" spans="1:4" ht="40.5">
      <c r="A8314" s="629">
        <v>91980</v>
      </c>
      <c r="B8314" s="630" t="s">
        <v>12676</v>
      </c>
      <c r="C8314" s="631" t="s">
        <v>70</v>
      </c>
      <c r="D8314" s="629">
        <v>22.96</v>
      </c>
    </row>
    <row r="8315" spans="1:4" ht="40.5">
      <c r="A8315" s="629">
        <v>91981</v>
      </c>
      <c r="B8315" s="630" t="s">
        <v>12677</v>
      </c>
      <c r="C8315" s="631" t="s">
        <v>70</v>
      </c>
      <c r="D8315" s="629">
        <v>27.73</v>
      </c>
    </row>
    <row r="8316" spans="1:4" ht="40.5">
      <c r="A8316" s="629">
        <v>91982</v>
      </c>
      <c r="B8316" s="630" t="s">
        <v>12678</v>
      </c>
      <c r="C8316" s="631" t="s">
        <v>70</v>
      </c>
      <c r="D8316" s="629">
        <v>51.43</v>
      </c>
    </row>
    <row r="8317" spans="1:4" ht="40.5">
      <c r="A8317" s="629">
        <v>91983</v>
      </c>
      <c r="B8317" s="630" t="s">
        <v>12679</v>
      </c>
      <c r="C8317" s="631" t="s">
        <v>70</v>
      </c>
      <c r="D8317" s="629">
        <v>56.2</v>
      </c>
    </row>
    <row r="8318" spans="1:4" ht="54">
      <c r="A8318" s="629">
        <v>91984</v>
      </c>
      <c r="B8318" s="630" t="s">
        <v>12680</v>
      </c>
      <c r="C8318" s="631" t="s">
        <v>70</v>
      </c>
      <c r="D8318" s="629">
        <v>10.64</v>
      </c>
    </row>
    <row r="8319" spans="1:4" ht="54">
      <c r="A8319" s="629">
        <v>91985</v>
      </c>
      <c r="B8319" s="630" t="s">
        <v>12681</v>
      </c>
      <c r="C8319" s="631" t="s">
        <v>70</v>
      </c>
      <c r="D8319" s="629">
        <v>15.41</v>
      </c>
    </row>
    <row r="8320" spans="1:4" ht="40.5">
      <c r="A8320" s="629">
        <v>91986</v>
      </c>
      <c r="B8320" s="630" t="s">
        <v>12682</v>
      </c>
      <c r="C8320" s="631" t="s">
        <v>70</v>
      </c>
      <c r="D8320" s="629">
        <v>22.04</v>
      </c>
    </row>
    <row r="8321" spans="1:4" ht="40.5">
      <c r="A8321" s="629">
        <v>91987</v>
      </c>
      <c r="B8321" s="630" t="s">
        <v>12683</v>
      </c>
      <c r="C8321" s="631" t="s">
        <v>70</v>
      </c>
      <c r="D8321" s="629">
        <v>26.81</v>
      </c>
    </row>
    <row r="8322" spans="1:4" ht="54">
      <c r="A8322" s="629">
        <v>91988</v>
      </c>
      <c r="B8322" s="630" t="s">
        <v>12684</v>
      </c>
      <c r="C8322" s="631" t="s">
        <v>70</v>
      </c>
      <c r="D8322" s="629">
        <v>12.97</v>
      </c>
    </row>
    <row r="8323" spans="1:4" ht="54">
      <c r="A8323" s="629">
        <v>91989</v>
      </c>
      <c r="B8323" s="630" t="s">
        <v>12685</v>
      </c>
      <c r="C8323" s="631" t="s">
        <v>70</v>
      </c>
      <c r="D8323" s="629">
        <v>17.739999999999998</v>
      </c>
    </row>
    <row r="8324" spans="1:4" ht="40.5">
      <c r="A8324" s="629">
        <v>91990</v>
      </c>
      <c r="B8324" s="630" t="s">
        <v>168</v>
      </c>
      <c r="C8324" s="631" t="s">
        <v>70</v>
      </c>
      <c r="D8324" s="629">
        <v>20.64</v>
      </c>
    </row>
    <row r="8325" spans="1:4" ht="40.5">
      <c r="A8325" s="629">
        <v>91991</v>
      </c>
      <c r="B8325" s="630" t="s">
        <v>5481</v>
      </c>
      <c r="C8325" s="631" t="s">
        <v>70</v>
      </c>
      <c r="D8325" s="629">
        <v>21.9</v>
      </c>
    </row>
    <row r="8326" spans="1:4" ht="40.5">
      <c r="A8326" s="629">
        <v>91992</v>
      </c>
      <c r="B8326" s="630" t="s">
        <v>9677</v>
      </c>
      <c r="C8326" s="631" t="s">
        <v>70</v>
      </c>
      <c r="D8326" s="629">
        <v>25.41</v>
      </c>
    </row>
    <row r="8327" spans="1:4" ht="40.5">
      <c r="A8327" s="629">
        <v>91993</v>
      </c>
      <c r="B8327" s="630" t="s">
        <v>9678</v>
      </c>
      <c r="C8327" s="631" t="s">
        <v>70</v>
      </c>
      <c r="D8327" s="629">
        <v>26.67</v>
      </c>
    </row>
    <row r="8328" spans="1:4" ht="40.5">
      <c r="A8328" s="629">
        <v>91994</v>
      </c>
      <c r="B8328" s="630" t="s">
        <v>5482</v>
      </c>
      <c r="C8328" s="631" t="s">
        <v>70</v>
      </c>
      <c r="D8328" s="629">
        <v>14.53</v>
      </c>
    </row>
    <row r="8329" spans="1:4" ht="40.5">
      <c r="A8329" s="629">
        <v>91995</v>
      </c>
      <c r="B8329" s="630" t="s">
        <v>5483</v>
      </c>
      <c r="C8329" s="631" t="s">
        <v>70</v>
      </c>
      <c r="D8329" s="629">
        <v>15.79</v>
      </c>
    </row>
    <row r="8330" spans="1:4" ht="40.5">
      <c r="A8330" s="629">
        <v>91996</v>
      </c>
      <c r="B8330" s="630" t="s">
        <v>9679</v>
      </c>
      <c r="C8330" s="631" t="s">
        <v>70</v>
      </c>
      <c r="D8330" s="629">
        <v>19.3</v>
      </c>
    </row>
    <row r="8331" spans="1:4" ht="40.5">
      <c r="A8331" s="629">
        <v>91997</v>
      </c>
      <c r="B8331" s="630" t="s">
        <v>9680</v>
      </c>
      <c r="C8331" s="631" t="s">
        <v>70</v>
      </c>
      <c r="D8331" s="629">
        <v>20.56</v>
      </c>
    </row>
    <row r="8332" spans="1:4" ht="40.5">
      <c r="A8332" s="629">
        <v>91998</v>
      </c>
      <c r="B8332" s="630" t="s">
        <v>5484</v>
      </c>
      <c r="C8332" s="631" t="s">
        <v>70</v>
      </c>
      <c r="D8332" s="629">
        <v>12.15</v>
      </c>
    </row>
    <row r="8333" spans="1:4" ht="40.5">
      <c r="A8333" s="629">
        <v>91999</v>
      </c>
      <c r="B8333" s="630" t="s">
        <v>5485</v>
      </c>
      <c r="C8333" s="631" t="s">
        <v>70</v>
      </c>
      <c r="D8333" s="629">
        <v>13.41</v>
      </c>
    </row>
    <row r="8334" spans="1:4" ht="40.5">
      <c r="A8334" s="629">
        <v>92000</v>
      </c>
      <c r="B8334" s="630" t="s">
        <v>9681</v>
      </c>
      <c r="C8334" s="631" t="s">
        <v>70</v>
      </c>
      <c r="D8334" s="629">
        <v>16.920000000000002</v>
      </c>
    </row>
    <row r="8335" spans="1:4" ht="40.5">
      <c r="A8335" s="629">
        <v>92001</v>
      </c>
      <c r="B8335" s="630" t="s">
        <v>9682</v>
      </c>
      <c r="C8335" s="631" t="s">
        <v>70</v>
      </c>
      <c r="D8335" s="629">
        <v>18.18</v>
      </c>
    </row>
    <row r="8336" spans="1:4" ht="40.5">
      <c r="A8336" s="629">
        <v>92002</v>
      </c>
      <c r="B8336" s="630" t="s">
        <v>9683</v>
      </c>
      <c r="C8336" s="631" t="s">
        <v>70</v>
      </c>
      <c r="D8336" s="629">
        <v>27.07</v>
      </c>
    </row>
    <row r="8337" spans="1:4" ht="40.5">
      <c r="A8337" s="629">
        <v>92003</v>
      </c>
      <c r="B8337" s="630" t="s">
        <v>9684</v>
      </c>
      <c r="C8337" s="631" t="s">
        <v>70</v>
      </c>
      <c r="D8337" s="629">
        <v>29.59</v>
      </c>
    </row>
    <row r="8338" spans="1:4" ht="40.5">
      <c r="A8338" s="629">
        <v>92004</v>
      </c>
      <c r="B8338" s="630" t="s">
        <v>9685</v>
      </c>
      <c r="C8338" s="631" t="s">
        <v>70</v>
      </c>
      <c r="D8338" s="629">
        <v>31.84</v>
      </c>
    </row>
    <row r="8339" spans="1:4" ht="40.5">
      <c r="A8339" s="629">
        <v>92005</v>
      </c>
      <c r="B8339" s="630" t="s">
        <v>9686</v>
      </c>
      <c r="C8339" s="631" t="s">
        <v>70</v>
      </c>
      <c r="D8339" s="629">
        <v>34.36</v>
      </c>
    </row>
    <row r="8340" spans="1:4" ht="40.5">
      <c r="A8340" s="629">
        <v>92006</v>
      </c>
      <c r="B8340" s="630" t="s">
        <v>9687</v>
      </c>
      <c r="C8340" s="631" t="s">
        <v>70</v>
      </c>
      <c r="D8340" s="629">
        <v>22.32</v>
      </c>
    </row>
    <row r="8341" spans="1:4" ht="40.5">
      <c r="A8341" s="629">
        <v>92007</v>
      </c>
      <c r="B8341" s="630" t="s">
        <v>9688</v>
      </c>
      <c r="C8341" s="631" t="s">
        <v>70</v>
      </c>
      <c r="D8341" s="629">
        <v>24.84</v>
      </c>
    </row>
    <row r="8342" spans="1:4" ht="40.5">
      <c r="A8342" s="629">
        <v>92008</v>
      </c>
      <c r="B8342" s="630" t="s">
        <v>9689</v>
      </c>
      <c r="C8342" s="631" t="s">
        <v>70</v>
      </c>
      <c r="D8342" s="629">
        <v>27.09</v>
      </c>
    </row>
    <row r="8343" spans="1:4" ht="40.5">
      <c r="A8343" s="629">
        <v>92009</v>
      </c>
      <c r="B8343" s="630" t="s">
        <v>9690</v>
      </c>
      <c r="C8343" s="631" t="s">
        <v>70</v>
      </c>
      <c r="D8343" s="629">
        <v>29.61</v>
      </c>
    </row>
    <row r="8344" spans="1:4" ht="40.5">
      <c r="A8344" s="629">
        <v>92010</v>
      </c>
      <c r="B8344" s="630" t="s">
        <v>9691</v>
      </c>
      <c r="C8344" s="631" t="s">
        <v>70</v>
      </c>
      <c r="D8344" s="629">
        <v>39.630000000000003</v>
      </c>
    </row>
    <row r="8345" spans="1:4" ht="40.5">
      <c r="A8345" s="629">
        <v>92011</v>
      </c>
      <c r="B8345" s="630" t="s">
        <v>9692</v>
      </c>
      <c r="C8345" s="631" t="s">
        <v>70</v>
      </c>
      <c r="D8345" s="629">
        <v>43.41</v>
      </c>
    </row>
    <row r="8346" spans="1:4" ht="40.5">
      <c r="A8346" s="629">
        <v>92012</v>
      </c>
      <c r="B8346" s="630" t="s">
        <v>9693</v>
      </c>
      <c r="C8346" s="631" t="s">
        <v>70</v>
      </c>
      <c r="D8346" s="629">
        <v>44.4</v>
      </c>
    </row>
    <row r="8347" spans="1:4" ht="40.5">
      <c r="A8347" s="629">
        <v>92013</v>
      </c>
      <c r="B8347" s="630" t="s">
        <v>9694</v>
      </c>
      <c r="C8347" s="631" t="s">
        <v>70</v>
      </c>
      <c r="D8347" s="629">
        <v>48.18</v>
      </c>
    </row>
    <row r="8348" spans="1:4" ht="40.5">
      <c r="A8348" s="629">
        <v>92014</v>
      </c>
      <c r="B8348" s="630" t="s">
        <v>9695</v>
      </c>
      <c r="C8348" s="631" t="s">
        <v>70</v>
      </c>
      <c r="D8348" s="629">
        <v>32.5</v>
      </c>
    </row>
    <row r="8349" spans="1:4" ht="40.5">
      <c r="A8349" s="629">
        <v>92015</v>
      </c>
      <c r="B8349" s="630" t="s">
        <v>9696</v>
      </c>
      <c r="C8349" s="631" t="s">
        <v>70</v>
      </c>
      <c r="D8349" s="629">
        <v>36.28</v>
      </c>
    </row>
    <row r="8350" spans="1:4" ht="40.5">
      <c r="A8350" s="629">
        <v>92016</v>
      </c>
      <c r="B8350" s="630" t="s">
        <v>9697</v>
      </c>
      <c r="C8350" s="631" t="s">
        <v>70</v>
      </c>
      <c r="D8350" s="629">
        <v>37.270000000000003</v>
      </c>
    </row>
    <row r="8351" spans="1:4" ht="40.5">
      <c r="A8351" s="629">
        <v>92017</v>
      </c>
      <c r="B8351" s="630" t="s">
        <v>9698</v>
      </c>
      <c r="C8351" s="631" t="s">
        <v>70</v>
      </c>
      <c r="D8351" s="629">
        <v>41.05</v>
      </c>
    </row>
    <row r="8352" spans="1:4" ht="40.5">
      <c r="A8352" s="629">
        <v>92018</v>
      </c>
      <c r="B8352" s="630" t="s">
        <v>9699</v>
      </c>
      <c r="C8352" s="631" t="s">
        <v>70</v>
      </c>
      <c r="D8352" s="629">
        <v>43</v>
      </c>
    </row>
    <row r="8353" spans="1:4" ht="40.5">
      <c r="A8353" s="629">
        <v>92019</v>
      </c>
      <c r="B8353" s="630" t="s">
        <v>9700</v>
      </c>
      <c r="C8353" s="631" t="s">
        <v>70</v>
      </c>
      <c r="D8353" s="629">
        <v>50.45</v>
      </c>
    </row>
    <row r="8354" spans="1:4" ht="40.5">
      <c r="A8354" s="629">
        <v>92020</v>
      </c>
      <c r="B8354" s="630" t="s">
        <v>9701</v>
      </c>
      <c r="C8354" s="631" t="s">
        <v>70</v>
      </c>
      <c r="D8354" s="629">
        <v>63.51</v>
      </c>
    </row>
    <row r="8355" spans="1:4" ht="40.5">
      <c r="A8355" s="629">
        <v>92021</v>
      </c>
      <c r="B8355" s="630" t="s">
        <v>9702</v>
      </c>
      <c r="C8355" s="631" t="s">
        <v>70</v>
      </c>
      <c r="D8355" s="629">
        <v>70.959999999999994</v>
      </c>
    </row>
    <row r="8356" spans="1:4" ht="54">
      <c r="A8356" s="629">
        <v>92022</v>
      </c>
      <c r="B8356" s="630" t="s">
        <v>5486</v>
      </c>
      <c r="C8356" s="631" t="s">
        <v>70</v>
      </c>
      <c r="D8356" s="629">
        <v>23.82</v>
      </c>
    </row>
    <row r="8357" spans="1:4" ht="54">
      <c r="A8357" s="629">
        <v>92023</v>
      </c>
      <c r="B8357" s="630" t="s">
        <v>9703</v>
      </c>
      <c r="C8357" s="631" t="s">
        <v>70</v>
      </c>
      <c r="D8357" s="629">
        <v>28.59</v>
      </c>
    </row>
    <row r="8358" spans="1:4" ht="54">
      <c r="A8358" s="629">
        <v>92024</v>
      </c>
      <c r="B8358" s="630" t="s">
        <v>9704</v>
      </c>
      <c r="C8358" s="631" t="s">
        <v>70</v>
      </c>
      <c r="D8358" s="629">
        <v>36.409999999999997</v>
      </c>
    </row>
    <row r="8359" spans="1:4" ht="54">
      <c r="A8359" s="629">
        <v>92025</v>
      </c>
      <c r="B8359" s="630" t="s">
        <v>9705</v>
      </c>
      <c r="C8359" s="631" t="s">
        <v>70</v>
      </c>
      <c r="D8359" s="629">
        <v>41.18</v>
      </c>
    </row>
    <row r="8360" spans="1:4" ht="54">
      <c r="A8360" s="629">
        <v>92026</v>
      </c>
      <c r="B8360" s="630" t="s">
        <v>9706</v>
      </c>
      <c r="C8360" s="631" t="s">
        <v>70</v>
      </c>
      <c r="D8360" s="629">
        <v>33.159999999999997</v>
      </c>
    </row>
    <row r="8361" spans="1:4" ht="54">
      <c r="A8361" s="629">
        <v>92027</v>
      </c>
      <c r="B8361" s="630" t="s">
        <v>9707</v>
      </c>
      <c r="C8361" s="631" t="s">
        <v>70</v>
      </c>
      <c r="D8361" s="629">
        <v>37.93</v>
      </c>
    </row>
    <row r="8362" spans="1:4" ht="54">
      <c r="A8362" s="629">
        <v>92028</v>
      </c>
      <c r="B8362" s="630" t="s">
        <v>9708</v>
      </c>
      <c r="C8362" s="631" t="s">
        <v>70</v>
      </c>
      <c r="D8362" s="629">
        <v>27.72</v>
      </c>
    </row>
    <row r="8363" spans="1:4" ht="54">
      <c r="A8363" s="629">
        <v>92029</v>
      </c>
      <c r="B8363" s="630" t="s">
        <v>9709</v>
      </c>
      <c r="C8363" s="631" t="s">
        <v>70</v>
      </c>
      <c r="D8363" s="629">
        <v>32.49</v>
      </c>
    </row>
    <row r="8364" spans="1:4" ht="54">
      <c r="A8364" s="629">
        <v>92030</v>
      </c>
      <c r="B8364" s="630" t="s">
        <v>9710</v>
      </c>
      <c r="C8364" s="631" t="s">
        <v>70</v>
      </c>
      <c r="D8364" s="629">
        <v>40.28</v>
      </c>
    </row>
    <row r="8365" spans="1:4" ht="54">
      <c r="A8365" s="629">
        <v>92031</v>
      </c>
      <c r="B8365" s="630" t="s">
        <v>9711</v>
      </c>
      <c r="C8365" s="631" t="s">
        <v>70</v>
      </c>
      <c r="D8365" s="629">
        <v>45.05</v>
      </c>
    </row>
    <row r="8366" spans="1:4" ht="54">
      <c r="A8366" s="629">
        <v>92032</v>
      </c>
      <c r="B8366" s="630" t="s">
        <v>9712</v>
      </c>
      <c r="C8366" s="631" t="s">
        <v>70</v>
      </c>
      <c r="D8366" s="629">
        <v>40.93</v>
      </c>
    </row>
    <row r="8367" spans="1:4" ht="54">
      <c r="A8367" s="629">
        <v>92033</v>
      </c>
      <c r="B8367" s="630" t="s">
        <v>9713</v>
      </c>
      <c r="C8367" s="631" t="s">
        <v>70</v>
      </c>
      <c r="D8367" s="629">
        <v>45.7</v>
      </c>
    </row>
    <row r="8368" spans="1:4" ht="67.5">
      <c r="A8368" s="629">
        <v>92034</v>
      </c>
      <c r="B8368" s="630" t="s">
        <v>9714</v>
      </c>
      <c r="C8368" s="631" t="s">
        <v>70</v>
      </c>
      <c r="D8368" s="629">
        <v>37.06</v>
      </c>
    </row>
    <row r="8369" spans="1:4" ht="67.5">
      <c r="A8369" s="629">
        <v>92035</v>
      </c>
      <c r="B8369" s="630" t="s">
        <v>9715</v>
      </c>
      <c r="C8369" s="631" t="s">
        <v>70</v>
      </c>
      <c r="D8369" s="629">
        <v>41.83</v>
      </c>
    </row>
    <row r="8370" spans="1:4" ht="40.5">
      <c r="A8370" s="629">
        <v>92040</v>
      </c>
      <c r="B8370" s="630" t="s">
        <v>9716</v>
      </c>
      <c r="C8370" s="631" t="s">
        <v>31</v>
      </c>
      <c r="D8370" s="629">
        <v>3.63</v>
      </c>
    </row>
    <row r="8371" spans="1:4" ht="40.5">
      <c r="A8371" s="629">
        <v>92041</v>
      </c>
      <c r="B8371" s="630" t="s">
        <v>9717</v>
      </c>
      <c r="C8371" s="631" t="s">
        <v>31</v>
      </c>
      <c r="D8371" s="629">
        <v>0.72</v>
      </c>
    </row>
    <row r="8372" spans="1:4" ht="40.5">
      <c r="A8372" s="629">
        <v>92042</v>
      </c>
      <c r="B8372" s="630" t="s">
        <v>9718</v>
      </c>
      <c r="C8372" s="631" t="s">
        <v>31</v>
      </c>
      <c r="D8372" s="629">
        <v>3.02</v>
      </c>
    </row>
    <row r="8373" spans="1:4" ht="40.5">
      <c r="A8373" s="629">
        <v>92043</v>
      </c>
      <c r="B8373" s="630" t="s">
        <v>9719</v>
      </c>
      <c r="C8373" s="631" t="s">
        <v>119</v>
      </c>
      <c r="D8373" s="629">
        <v>7.37</v>
      </c>
    </row>
    <row r="8374" spans="1:4" ht="40.5">
      <c r="A8374" s="629">
        <v>92044</v>
      </c>
      <c r="B8374" s="630" t="s">
        <v>9720</v>
      </c>
      <c r="C8374" s="631" t="s">
        <v>1677</v>
      </c>
      <c r="D8374" s="629">
        <v>4.3499999999999996</v>
      </c>
    </row>
    <row r="8375" spans="1:4" ht="94.5">
      <c r="A8375" s="629">
        <v>92101</v>
      </c>
      <c r="B8375" s="630" t="s">
        <v>9721</v>
      </c>
      <c r="C8375" s="631" t="s">
        <v>31</v>
      </c>
      <c r="D8375" s="629">
        <v>10.46</v>
      </c>
    </row>
    <row r="8376" spans="1:4" ht="94.5">
      <c r="A8376" s="629">
        <v>92102</v>
      </c>
      <c r="B8376" s="630" t="s">
        <v>9722</v>
      </c>
      <c r="C8376" s="631" t="s">
        <v>31</v>
      </c>
      <c r="D8376" s="629">
        <v>4.16</v>
      </c>
    </row>
    <row r="8377" spans="1:4" ht="94.5">
      <c r="A8377" s="629">
        <v>92103</v>
      </c>
      <c r="B8377" s="630" t="s">
        <v>9723</v>
      </c>
      <c r="C8377" s="631" t="s">
        <v>31</v>
      </c>
      <c r="D8377" s="629">
        <v>0.84</v>
      </c>
    </row>
    <row r="8378" spans="1:4" ht="94.5">
      <c r="A8378" s="629">
        <v>92104</v>
      </c>
      <c r="B8378" s="630" t="s">
        <v>9724</v>
      </c>
      <c r="C8378" s="631" t="s">
        <v>31</v>
      </c>
      <c r="D8378" s="629">
        <v>19.61</v>
      </c>
    </row>
    <row r="8379" spans="1:4" ht="94.5">
      <c r="A8379" s="629">
        <v>92105</v>
      </c>
      <c r="B8379" s="630" t="s">
        <v>9725</v>
      </c>
      <c r="C8379" s="631" t="s">
        <v>31</v>
      </c>
      <c r="D8379" s="629">
        <v>110.91</v>
      </c>
    </row>
    <row r="8380" spans="1:4" ht="94.5">
      <c r="A8380" s="629">
        <v>92106</v>
      </c>
      <c r="B8380" s="630" t="s">
        <v>9726</v>
      </c>
      <c r="C8380" s="631" t="s">
        <v>119</v>
      </c>
      <c r="D8380" s="629">
        <v>159.9</v>
      </c>
    </row>
    <row r="8381" spans="1:4" ht="94.5">
      <c r="A8381" s="629">
        <v>92107</v>
      </c>
      <c r="B8381" s="630" t="s">
        <v>9727</v>
      </c>
      <c r="C8381" s="631" t="s">
        <v>1677</v>
      </c>
      <c r="D8381" s="629">
        <v>29.38</v>
      </c>
    </row>
    <row r="8382" spans="1:4" ht="54">
      <c r="A8382" s="629">
        <v>92108</v>
      </c>
      <c r="B8382" s="630" t="s">
        <v>5487</v>
      </c>
      <c r="C8382" s="631" t="s">
        <v>31</v>
      </c>
      <c r="D8382" s="629">
        <v>0.66</v>
      </c>
    </row>
    <row r="8383" spans="1:4" ht="54">
      <c r="A8383" s="629">
        <v>92109</v>
      </c>
      <c r="B8383" s="630" t="s">
        <v>5488</v>
      </c>
      <c r="C8383" s="631" t="s">
        <v>31</v>
      </c>
      <c r="D8383" s="629">
        <v>0.14000000000000001</v>
      </c>
    </row>
    <row r="8384" spans="1:4" ht="54">
      <c r="A8384" s="629">
        <v>92110</v>
      </c>
      <c r="B8384" s="630" t="s">
        <v>5489</v>
      </c>
      <c r="C8384" s="631" t="s">
        <v>31</v>
      </c>
      <c r="D8384" s="629">
        <v>0.51</v>
      </c>
    </row>
    <row r="8385" spans="1:4" ht="54">
      <c r="A8385" s="629">
        <v>92111</v>
      </c>
      <c r="B8385" s="630" t="s">
        <v>5490</v>
      </c>
      <c r="C8385" s="631" t="s">
        <v>31</v>
      </c>
      <c r="D8385" s="629">
        <v>0.77</v>
      </c>
    </row>
    <row r="8386" spans="1:4" ht="54">
      <c r="A8386" s="629">
        <v>92112</v>
      </c>
      <c r="B8386" s="630" t="s">
        <v>5491</v>
      </c>
      <c r="C8386" s="631" t="s">
        <v>119</v>
      </c>
      <c r="D8386" s="629">
        <v>2.08</v>
      </c>
    </row>
    <row r="8387" spans="1:4" ht="54">
      <c r="A8387" s="629">
        <v>92113</v>
      </c>
      <c r="B8387" s="630" t="s">
        <v>5492</v>
      </c>
      <c r="C8387" s="631" t="s">
        <v>1677</v>
      </c>
      <c r="D8387" s="629">
        <v>0.8</v>
      </c>
    </row>
    <row r="8388" spans="1:4" ht="27">
      <c r="A8388" s="629">
        <v>92114</v>
      </c>
      <c r="B8388" s="630" t="s">
        <v>5493</v>
      </c>
      <c r="C8388" s="631" t="s">
        <v>31</v>
      </c>
      <c r="D8388" s="629">
        <v>7.0000000000000007E-2</v>
      </c>
    </row>
    <row r="8389" spans="1:4" ht="27">
      <c r="A8389" s="629">
        <v>92115</v>
      </c>
      <c r="B8389" s="630" t="s">
        <v>5494</v>
      </c>
      <c r="C8389" s="631" t="s">
        <v>31</v>
      </c>
      <c r="D8389" s="629">
        <v>0.01</v>
      </c>
    </row>
    <row r="8390" spans="1:4" ht="27">
      <c r="A8390" s="629">
        <v>92116</v>
      </c>
      <c r="B8390" s="630" t="s">
        <v>5495</v>
      </c>
      <c r="C8390" s="631" t="s">
        <v>31</v>
      </c>
      <c r="D8390" s="629">
        <v>0.09</v>
      </c>
    </row>
    <row r="8391" spans="1:4" ht="27">
      <c r="A8391" s="629">
        <v>92118</v>
      </c>
      <c r="B8391" s="630" t="s">
        <v>5496</v>
      </c>
      <c r="C8391" s="631" t="s">
        <v>119</v>
      </c>
      <c r="D8391" s="629">
        <v>0.17</v>
      </c>
    </row>
    <row r="8392" spans="1:4" ht="27">
      <c r="A8392" s="629">
        <v>92119</v>
      </c>
      <c r="B8392" s="630" t="s">
        <v>5497</v>
      </c>
      <c r="C8392" s="631" t="s">
        <v>1677</v>
      </c>
      <c r="D8392" s="629">
        <v>0.08</v>
      </c>
    </row>
    <row r="8393" spans="1:4" ht="27">
      <c r="A8393" s="629">
        <v>92121</v>
      </c>
      <c r="B8393" s="630" t="s">
        <v>5498</v>
      </c>
      <c r="C8393" s="631" t="s">
        <v>57</v>
      </c>
      <c r="D8393" s="629">
        <v>20.13</v>
      </c>
    </row>
    <row r="8394" spans="1:4" ht="27">
      <c r="A8394" s="629">
        <v>92122</v>
      </c>
      <c r="B8394" s="630" t="s">
        <v>5499</v>
      </c>
      <c r="C8394" s="631" t="s">
        <v>57</v>
      </c>
      <c r="D8394" s="629">
        <v>33.69</v>
      </c>
    </row>
    <row r="8395" spans="1:4" ht="13.5">
      <c r="A8395" s="629">
        <v>92123</v>
      </c>
      <c r="B8395" s="630" t="s">
        <v>5500</v>
      </c>
      <c r="C8395" s="631" t="s">
        <v>57</v>
      </c>
      <c r="D8395" s="629">
        <v>30.66</v>
      </c>
    </row>
    <row r="8396" spans="1:4" ht="40.5">
      <c r="A8396" s="629">
        <v>92133</v>
      </c>
      <c r="B8396" s="630" t="s">
        <v>9728</v>
      </c>
      <c r="C8396" s="631" t="s">
        <v>31</v>
      </c>
      <c r="D8396" s="629">
        <v>7.8</v>
      </c>
    </row>
    <row r="8397" spans="1:4" ht="40.5">
      <c r="A8397" s="629">
        <v>92134</v>
      </c>
      <c r="B8397" s="630" t="s">
        <v>9729</v>
      </c>
      <c r="C8397" s="631" t="s">
        <v>31</v>
      </c>
      <c r="D8397" s="629">
        <v>2.34</v>
      </c>
    </row>
    <row r="8398" spans="1:4" ht="40.5">
      <c r="A8398" s="629">
        <v>92135</v>
      </c>
      <c r="B8398" s="630" t="s">
        <v>9730</v>
      </c>
      <c r="C8398" s="631" t="s">
        <v>31</v>
      </c>
      <c r="D8398" s="629">
        <v>0.48</v>
      </c>
    </row>
    <row r="8399" spans="1:4" ht="40.5">
      <c r="A8399" s="629">
        <v>92136</v>
      </c>
      <c r="B8399" s="630" t="s">
        <v>9731</v>
      </c>
      <c r="C8399" s="631" t="s">
        <v>31</v>
      </c>
      <c r="D8399" s="629">
        <v>9.75</v>
      </c>
    </row>
    <row r="8400" spans="1:4" ht="40.5">
      <c r="A8400" s="629">
        <v>92137</v>
      </c>
      <c r="B8400" s="630" t="s">
        <v>9732</v>
      </c>
      <c r="C8400" s="631" t="s">
        <v>31</v>
      </c>
      <c r="D8400" s="629">
        <v>86.81</v>
      </c>
    </row>
    <row r="8401" spans="1:4" ht="40.5">
      <c r="A8401" s="629">
        <v>92138</v>
      </c>
      <c r="B8401" s="630" t="s">
        <v>9733</v>
      </c>
      <c r="C8401" s="631" t="s">
        <v>119</v>
      </c>
      <c r="D8401" s="629">
        <v>120.27</v>
      </c>
    </row>
    <row r="8402" spans="1:4" ht="40.5">
      <c r="A8402" s="629">
        <v>92139</v>
      </c>
      <c r="B8402" s="630" t="s">
        <v>9734</v>
      </c>
      <c r="C8402" s="631" t="s">
        <v>1677</v>
      </c>
      <c r="D8402" s="629">
        <v>23.71</v>
      </c>
    </row>
    <row r="8403" spans="1:4" ht="54">
      <c r="A8403" s="629">
        <v>92140</v>
      </c>
      <c r="B8403" s="630" t="s">
        <v>5501</v>
      </c>
      <c r="C8403" s="631" t="s">
        <v>31</v>
      </c>
      <c r="D8403" s="629">
        <v>2.38</v>
      </c>
    </row>
    <row r="8404" spans="1:4" ht="54">
      <c r="A8404" s="629">
        <v>92141</v>
      </c>
      <c r="B8404" s="630" t="s">
        <v>5502</v>
      </c>
      <c r="C8404" s="631" t="s">
        <v>31</v>
      </c>
      <c r="D8404" s="629">
        <v>0.71</v>
      </c>
    </row>
    <row r="8405" spans="1:4" ht="54">
      <c r="A8405" s="629">
        <v>92142</v>
      </c>
      <c r="B8405" s="630" t="s">
        <v>5503</v>
      </c>
      <c r="C8405" s="631" t="s">
        <v>31</v>
      </c>
      <c r="D8405" s="629">
        <v>0.14000000000000001</v>
      </c>
    </row>
    <row r="8406" spans="1:4" ht="54">
      <c r="A8406" s="629">
        <v>92143</v>
      </c>
      <c r="B8406" s="630" t="s">
        <v>5504</v>
      </c>
      <c r="C8406" s="631" t="s">
        <v>31</v>
      </c>
      <c r="D8406" s="629">
        <v>2.97</v>
      </c>
    </row>
    <row r="8407" spans="1:4" ht="54">
      <c r="A8407" s="629">
        <v>92144</v>
      </c>
      <c r="B8407" s="630" t="s">
        <v>5505</v>
      </c>
      <c r="C8407" s="631" t="s">
        <v>31</v>
      </c>
      <c r="D8407" s="629">
        <v>60.37</v>
      </c>
    </row>
    <row r="8408" spans="1:4" ht="54">
      <c r="A8408" s="629">
        <v>92145</v>
      </c>
      <c r="B8408" s="630" t="s">
        <v>5506</v>
      </c>
      <c r="C8408" s="631" t="s">
        <v>119</v>
      </c>
      <c r="D8408" s="629">
        <v>79.66</v>
      </c>
    </row>
    <row r="8409" spans="1:4" ht="54">
      <c r="A8409" s="629">
        <v>92146</v>
      </c>
      <c r="B8409" s="630" t="s">
        <v>5507</v>
      </c>
      <c r="C8409" s="631" t="s">
        <v>1677</v>
      </c>
      <c r="D8409" s="629">
        <v>16.32</v>
      </c>
    </row>
    <row r="8410" spans="1:4" ht="67.5">
      <c r="A8410" s="629">
        <v>92210</v>
      </c>
      <c r="B8410" s="630" t="s">
        <v>9735</v>
      </c>
      <c r="C8410" s="631" t="s">
        <v>22</v>
      </c>
      <c r="D8410" s="629">
        <v>105.36</v>
      </c>
    </row>
    <row r="8411" spans="1:4" ht="67.5">
      <c r="A8411" s="629">
        <v>92211</v>
      </c>
      <c r="B8411" s="630" t="s">
        <v>9736</v>
      </c>
      <c r="C8411" s="631" t="s">
        <v>22</v>
      </c>
      <c r="D8411" s="629">
        <v>135.54</v>
      </c>
    </row>
    <row r="8412" spans="1:4" ht="67.5">
      <c r="A8412" s="629">
        <v>92212</v>
      </c>
      <c r="B8412" s="630" t="s">
        <v>9737</v>
      </c>
      <c r="C8412" s="631" t="s">
        <v>22</v>
      </c>
      <c r="D8412" s="629">
        <v>173.73</v>
      </c>
    </row>
    <row r="8413" spans="1:4" ht="67.5">
      <c r="A8413" s="629">
        <v>92213</v>
      </c>
      <c r="B8413" s="630" t="s">
        <v>9738</v>
      </c>
      <c r="C8413" s="631" t="s">
        <v>22</v>
      </c>
      <c r="D8413" s="629">
        <v>231.53</v>
      </c>
    </row>
    <row r="8414" spans="1:4" ht="67.5">
      <c r="A8414" s="629">
        <v>92214</v>
      </c>
      <c r="B8414" s="630" t="s">
        <v>9739</v>
      </c>
      <c r="C8414" s="631" t="s">
        <v>22</v>
      </c>
      <c r="D8414" s="629">
        <v>263.99</v>
      </c>
    </row>
    <row r="8415" spans="1:4" ht="67.5">
      <c r="A8415" s="629">
        <v>92215</v>
      </c>
      <c r="B8415" s="630" t="s">
        <v>9740</v>
      </c>
      <c r="C8415" s="631" t="s">
        <v>22</v>
      </c>
      <c r="D8415" s="629">
        <v>319.77</v>
      </c>
    </row>
    <row r="8416" spans="1:4" ht="67.5">
      <c r="A8416" s="629">
        <v>92216</v>
      </c>
      <c r="B8416" s="630" t="s">
        <v>9741</v>
      </c>
      <c r="C8416" s="631" t="s">
        <v>22</v>
      </c>
      <c r="D8416" s="629">
        <v>357.96</v>
      </c>
    </row>
    <row r="8417" spans="1:4" ht="67.5">
      <c r="A8417" s="629">
        <v>92219</v>
      </c>
      <c r="B8417" s="630" t="s">
        <v>9742</v>
      </c>
      <c r="C8417" s="631" t="s">
        <v>22</v>
      </c>
      <c r="D8417" s="629">
        <v>112.02</v>
      </c>
    </row>
    <row r="8418" spans="1:4" ht="67.5">
      <c r="A8418" s="629">
        <v>92220</v>
      </c>
      <c r="B8418" s="630" t="s">
        <v>9743</v>
      </c>
      <c r="C8418" s="631" t="s">
        <v>22</v>
      </c>
      <c r="D8418" s="629">
        <v>143.80000000000001</v>
      </c>
    </row>
    <row r="8419" spans="1:4" ht="67.5">
      <c r="A8419" s="629">
        <v>92221</v>
      </c>
      <c r="B8419" s="630" t="s">
        <v>9744</v>
      </c>
      <c r="C8419" s="631" t="s">
        <v>22</v>
      </c>
      <c r="D8419" s="629">
        <v>183.41</v>
      </c>
    </row>
    <row r="8420" spans="1:4" ht="67.5">
      <c r="A8420" s="629">
        <v>92222</v>
      </c>
      <c r="B8420" s="630" t="s">
        <v>9745</v>
      </c>
      <c r="C8420" s="631" t="s">
        <v>22</v>
      </c>
      <c r="D8420" s="629">
        <v>242.76</v>
      </c>
    </row>
    <row r="8421" spans="1:4" ht="67.5">
      <c r="A8421" s="629">
        <v>92223</v>
      </c>
      <c r="B8421" s="630" t="s">
        <v>9746</v>
      </c>
      <c r="C8421" s="631" t="s">
        <v>22</v>
      </c>
      <c r="D8421" s="629">
        <v>276.57</v>
      </c>
    </row>
    <row r="8422" spans="1:4" ht="67.5">
      <c r="A8422" s="629">
        <v>92224</v>
      </c>
      <c r="B8422" s="630" t="s">
        <v>9747</v>
      </c>
      <c r="C8422" s="631" t="s">
        <v>22</v>
      </c>
      <c r="D8422" s="629">
        <v>333.72</v>
      </c>
    </row>
    <row r="8423" spans="1:4" ht="67.5">
      <c r="A8423" s="629">
        <v>92226</v>
      </c>
      <c r="B8423" s="630" t="s">
        <v>9748</v>
      </c>
      <c r="C8423" s="631" t="s">
        <v>22</v>
      </c>
      <c r="D8423" s="629">
        <v>373.59</v>
      </c>
    </row>
    <row r="8424" spans="1:4" ht="40.5">
      <c r="A8424" s="629">
        <v>92235</v>
      </c>
      <c r="B8424" s="630" t="s">
        <v>9749</v>
      </c>
      <c r="C8424" s="631" t="s">
        <v>125</v>
      </c>
      <c r="D8424" s="629">
        <v>49.52</v>
      </c>
    </row>
    <row r="8425" spans="1:4" ht="81">
      <c r="A8425" s="629">
        <v>92237</v>
      </c>
      <c r="B8425" s="630" t="s">
        <v>9750</v>
      </c>
      <c r="C8425" s="631" t="s">
        <v>31</v>
      </c>
      <c r="D8425" s="629">
        <v>12.16</v>
      </c>
    </row>
    <row r="8426" spans="1:4" ht="81">
      <c r="A8426" s="629">
        <v>92238</v>
      </c>
      <c r="B8426" s="630" t="s">
        <v>9751</v>
      </c>
      <c r="C8426" s="631" t="s">
        <v>31</v>
      </c>
      <c r="D8426" s="629">
        <v>4.8499999999999996</v>
      </c>
    </row>
    <row r="8427" spans="1:4" ht="94.5">
      <c r="A8427" s="629">
        <v>92239</v>
      </c>
      <c r="B8427" s="630" t="s">
        <v>9752</v>
      </c>
      <c r="C8427" s="631" t="s">
        <v>31</v>
      </c>
      <c r="D8427" s="629">
        <v>0.98</v>
      </c>
    </row>
    <row r="8428" spans="1:4" ht="81">
      <c r="A8428" s="629">
        <v>92240</v>
      </c>
      <c r="B8428" s="630" t="s">
        <v>9753</v>
      </c>
      <c r="C8428" s="631" t="s">
        <v>31</v>
      </c>
      <c r="D8428" s="629">
        <v>22.81</v>
      </c>
    </row>
    <row r="8429" spans="1:4" ht="94.5">
      <c r="A8429" s="629">
        <v>92241</v>
      </c>
      <c r="B8429" s="630" t="s">
        <v>9754</v>
      </c>
      <c r="C8429" s="631" t="s">
        <v>31</v>
      </c>
      <c r="D8429" s="629">
        <v>159.13999999999999</v>
      </c>
    </row>
    <row r="8430" spans="1:4" ht="81">
      <c r="A8430" s="629">
        <v>92242</v>
      </c>
      <c r="B8430" s="630" t="s">
        <v>9755</v>
      </c>
      <c r="C8430" s="631" t="s">
        <v>119</v>
      </c>
      <c r="D8430" s="629">
        <v>213.86</v>
      </c>
    </row>
    <row r="8431" spans="1:4" ht="81">
      <c r="A8431" s="629">
        <v>92243</v>
      </c>
      <c r="B8431" s="630" t="s">
        <v>9756</v>
      </c>
      <c r="C8431" s="631" t="s">
        <v>1677</v>
      </c>
      <c r="D8431" s="629">
        <v>31.91</v>
      </c>
    </row>
    <row r="8432" spans="1:4" ht="54">
      <c r="A8432" s="629">
        <v>92255</v>
      </c>
      <c r="B8432" s="630" t="s">
        <v>5508</v>
      </c>
      <c r="C8432" s="631" t="s">
        <v>70</v>
      </c>
      <c r="D8432" s="629">
        <v>105.62</v>
      </c>
    </row>
    <row r="8433" spans="1:4" ht="54">
      <c r="A8433" s="629">
        <v>92256</v>
      </c>
      <c r="B8433" s="630" t="s">
        <v>5509</v>
      </c>
      <c r="C8433" s="631" t="s">
        <v>70</v>
      </c>
      <c r="D8433" s="629">
        <v>127.25</v>
      </c>
    </row>
    <row r="8434" spans="1:4" ht="54">
      <c r="A8434" s="629">
        <v>92257</v>
      </c>
      <c r="B8434" s="630" t="s">
        <v>5510</v>
      </c>
      <c r="C8434" s="631" t="s">
        <v>70</v>
      </c>
      <c r="D8434" s="629">
        <v>148.78</v>
      </c>
    </row>
    <row r="8435" spans="1:4" ht="54">
      <c r="A8435" s="629">
        <v>92258</v>
      </c>
      <c r="B8435" s="630" t="s">
        <v>5511</v>
      </c>
      <c r="C8435" s="631" t="s">
        <v>70</v>
      </c>
      <c r="D8435" s="629">
        <v>183.4</v>
      </c>
    </row>
    <row r="8436" spans="1:4" ht="67.5">
      <c r="A8436" s="629">
        <v>92259</v>
      </c>
      <c r="B8436" s="630" t="s">
        <v>9757</v>
      </c>
      <c r="C8436" s="631" t="s">
        <v>70</v>
      </c>
      <c r="D8436" s="629">
        <v>223.9</v>
      </c>
    </row>
    <row r="8437" spans="1:4" ht="67.5">
      <c r="A8437" s="629">
        <v>92260</v>
      </c>
      <c r="B8437" s="630" t="s">
        <v>9758</v>
      </c>
      <c r="C8437" s="631" t="s">
        <v>70</v>
      </c>
      <c r="D8437" s="629">
        <v>264.83999999999997</v>
      </c>
    </row>
    <row r="8438" spans="1:4" ht="67.5">
      <c r="A8438" s="629">
        <v>92261</v>
      </c>
      <c r="B8438" s="630" t="s">
        <v>9759</v>
      </c>
      <c r="C8438" s="631" t="s">
        <v>70</v>
      </c>
      <c r="D8438" s="629">
        <v>304.54000000000002</v>
      </c>
    </row>
    <row r="8439" spans="1:4" ht="67.5">
      <c r="A8439" s="629">
        <v>92262</v>
      </c>
      <c r="B8439" s="630" t="s">
        <v>9760</v>
      </c>
      <c r="C8439" s="631" t="s">
        <v>70</v>
      </c>
      <c r="D8439" s="629">
        <v>368.46</v>
      </c>
    </row>
    <row r="8440" spans="1:4" ht="54">
      <c r="A8440" s="629">
        <v>92263</v>
      </c>
      <c r="B8440" s="630" t="s">
        <v>9761</v>
      </c>
      <c r="C8440" s="631" t="s">
        <v>125</v>
      </c>
      <c r="D8440" s="629">
        <v>87.97</v>
      </c>
    </row>
    <row r="8441" spans="1:4" ht="54">
      <c r="A8441" s="629">
        <v>92264</v>
      </c>
      <c r="B8441" s="630" t="s">
        <v>9762</v>
      </c>
      <c r="C8441" s="631" t="s">
        <v>125</v>
      </c>
      <c r="D8441" s="629">
        <v>102.04</v>
      </c>
    </row>
    <row r="8442" spans="1:4" ht="40.5">
      <c r="A8442" s="629">
        <v>92265</v>
      </c>
      <c r="B8442" s="630" t="s">
        <v>9763</v>
      </c>
      <c r="C8442" s="631" t="s">
        <v>125</v>
      </c>
      <c r="D8442" s="629">
        <v>67.599999999999994</v>
      </c>
    </row>
    <row r="8443" spans="1:4" ht="40.5">
      <c r="A8443" s="629">
        <v>92266</v>
      </c>
      <c r="B8443" s="630" t="s">
        <v>9764</v>
      </c>
      <c r="C8443" s="631" t="s">
        <v>125</v>
      </c>
      <c r="D8443" s="629">
        <v>80.150000000000006</v>
      </c>
    </row>
    <row r="8444" spans="1:4" ht="40.5">
      <c r="A8444" s="629">
        <v>92267</v>
      </c>
      <c r="B8444" s="630" t="s">
        <v>9765</v>
      </c>
      <c r="C8444" s="631" t="s">
        <v>125</v>
      </c>
      <c r="D8444" s="629">
        <v>26.95</v>
      </c>
    </row>
    <row r="8445" spans="1:4" ht="40.5">
      <c r="A8445" s="629">
        <v>92268</v>
      </c>
      <c r="B8445" s="630" t="s">
        <v>9766</v>
      </c>
      <c r="C8445" s="631" t="s">
        <v>125</v>
      </c>
      <c r="D8445" s="629">
        <v>38.01</v>
      </c>
    </row>
    <row r="8446" spans="1:4" ht="40.5">
      <c r="A8446" s="629">
        <v>92269</v>
      </c>
      <c r="B8446" s="630" t="s">
        <v>9767</v>
      </c>
      <c r="C8446" s="631" t="s">
        <v>125</v>
      </c>
      <c r="D8446" s="629">
        <v>50.84</v>
      </c>
    </row>
    <row r="8447" spans="1:4" ht="27">
      <c r="A8447" s="629">
        <v>92270</v>
      </c>
      <c r="B8447" s="630" t="s">
        <v>9768</v>
      </c>
      <c r="C8447" s="631" t="s">
        <v>125</v>
      </c>
      <c r="D8447" s="629">
        <v>39.26</v>
      </c>
    </row>
    <row r="8448" spans="1:4" ht="27">
      <c r="A8448" s="629">
        <v>92271</v>
      </c>
      <c r="B8448" s="630" t="s">
        <v>9769</v>
      </c>
      <c r="C8448" s="631" t="s">
        <v>125</v>
      </c>
      <c r="D8448" s="629">
        <v>23.52</v>
      </c>
    </row>
    <row r="8449" spans="1:4" ht="27">
      <c r="A8449" s="629">
        <v>92272</v>
      </c>
      <c r="B8449" s="630" t="s">
        <v>5512</v>
      </c>
      <c r="C8449" s="631" t="s">
        <v>22</v>
      </c>
      <c r="D8449" s="629">
        <v>18.41</v>
      </c>
    </row>
    <row r="8450" spans="1:4" ht="27">
      <c r="A8450" s="629">
        <v>92273</v>
      </c>
      <c r="B8450" s="630" t="s">
        <v>5513</v>
      </c>
      <c r="C8450" s="631" t="s">
        <v>22</v>
      </c>
      <c r="D8450" s="629">
        <v>8.01</v>
      </c>
    </row>
    <row r="8451" spans="1:4" ht="40.5">
      <c r="A8451" s="629">
        <v>92275</v>
      </c>
      <c r="B8451" s="630" t="s">
        <v>9770</v>
      </c>
      <c r="C8451" s="631" t="s">
        <v>22</v>
      </c>
      <c r="D8451" s="629">
        <v>24.55</v>
      </c>
    </row>
    <row r="8452" spans="1:4" ht="40.5">
      <c r="A8452" s="629">
        <v>92276</v>
      </c>
      <c r="B8452" s="630" t="s">
        <v>9771</v>
      </c>
      <c r="C8452" s="631" t="s">
        <v>22</v>
      </c>
      <c r="D8452" s="629">
        <v>31.05</v>
      </c>
    </row>
    <row r="8453" spans="1:4" ht="40.5">
      <c r="A8453" s="629">
        <v>92277</v>
      </c>
      <c r="B8453" s="630" t="s">
        <v>9772</v>
      </c>
      <c r="C8453" s="631" t="s">
        <v>22</v>
      </c>
      <c r="D8453" s="629">
        <v>44.62</v>
      </c>
    </row>
    <row r="8454" spans="1:4" ht="40.5">
      <c r="A8454" s="629">
        <v>92278</v>
      </c>
      <c r="B8454" s="630" t="s">
        <v>9773</v>
      </c>
      <c r="C8454" s="631" t="s">
        <v>22</v>
      </c>
      <c r="D8454" s="629">
        <v>59.82</v>
      </c>
    </row>
    <row r="8455" spans="1:4" ht="40.5">
      <c r="A8455" s="629">
        <v>92279</v>
      </c>
      <c r="B8455" s="630" t="s">
        <v>9774</v>
      </c>
      <c r="C8455" s="631" t="s">
        <v>22</v>
      </c>
      <c r="D8455" s="629">
        <v>86.25</v>
      </c>
    </row>
    <row r="8456" spans="1:4" ht="40.5">
      <c r="A8456" s="629">
        <v>92280</v>
      </c>
      <c r="B8456" s="630" t="s">
        <v>9775</v>
      </c>
      <c r="C8456" s="631" t="s">
        <v>22</v>
      </c>
      <c r="D8456" s="629">
        <v>120.84</v>
      </c>
    </row>
    <row r="8457" spans="1:4" ht="54">
      <c r="A8457" s="629">
        <v>92287</v>
      </c>
      <c r="B8457" s="630" t="s">
        <v>5514</v>
      </c>
      <c r="C8457" s="631" t="s">
        <v>70</v>
      </c>
      <c r="D8457" s="629">
        <v>9.48</v>
      </c>
    </row>
    <row r="8458" spans="1:4" ht="54">
      <c r="A8458" s="629">
        <v>92288</v>
      </c>
      <c r="B8458" s="630" t="s">
        <v>5515</v>
      </c>
      <c r="C8458" s="631" t="s">
        <v>70</v>
      </c>
      <c r="D8458" s="629">
        <v>14.02</v>
      </c>
    </row>
    <row r="8459" spans="1:4" ht="54">
      <c r="A8459" s="629">
        <v>92289</v>
      </c>
      <c r="B8459" s="630" t="s">
        <v>5516</v>
      </c>
      <c r="C8459" s="631" t="s">
        <v>70</v>
      </c>
      <c r="D8459" s="629">
        <v>23.36</v>
      </c>
    </row>
    <row r="8460" spans="1:4" ht="54">
      <c r="A8460" s="629">
        <v>92290</v>
      </c>
      <c r="B8460" s="630" t="s">
        <v>5517</v>
      </c>
      <c r="C8460" s="631" t="s">
        <v>70</v>
      </c>
      <c r="D8460" s="629">
        <v>34.53</v>
      </c>
    </row>
    <row r="8461" spans="1:4" ht="54">
      <c r="A8461" s="629">
        <v>92291</v>
      </c>
      <c r="B8461" s="630" t="s">
        <v>5518</v>
      </c>
      <c r="C8461" s="631" t="s">
        <v>70</v>
      </c>
      <c r="D8461" s="629">
        <v>52.01</v>
      </c>
    </row>
    <row r="8462" spans="1:4" ht="54">
      <c r="A8462" s="629">
        <v>92292</v>
      </c>
      <c r="B8462" s="630" t="s">
        <v>5519</v>
      </c>
      <c r="C8462" s="631" t="s">
        <v>70</v>
      </c>
      <c r="D8462" s="629">
        <v>155.84</v>
      </c>
    </row>
    <row r="8463" spans="1:4" ht="40.5">
      <c r="A8463" s="629">
        <v>92293</v>
      </c>
      <c r="B8463" s="630" t="s">
        <v>9776</v>
      </c>
      <c r="C8463" s="631" t="s">
        <v>70</v>
      </c>
      <c r="D8463" s="629">
        <v>5.6</v>
      </c>
    </row>
    <row r="8464" spans="1:4" ht="40.5">
      <c r="A8464" s="629">
        <v>92294</v>
      </c>
      <c r="B8464" s="630" t="s">
        <v>9777</v>
      </c>
      <c r="C8464" s="631" t="s">
        <v>70</v>
      </c>
      <c r="D8464" s="629">
        <v>8.68</v>
      </c>
    </row>
    <row r="8465" spans="1:4" ht="40.5">
      <c r="A8465" s="629">
        <v>92295</v>
      </c>
      <c r="B8465" s="630" t="s">
        <v>9778</v>
      </c>
      <c r="C8465" s="631" t="s">
        <v>70</v>
      </c>
      <c r="D8465" s="629">
        <v>15.23</v>
      </c>
    </row>
    <row r="8466" spans="1:4" ht="40.5">
      <c r="A8466" s="629">
        <v>92296</v>
      </c>
      <c r="B8466" s="630" t="s">
        <v>9779</v>
      </c>
      <c r="C8466" s="631" t="s">
        <v>70</v>
      </c>
      <c r="D8466" s="629">
        <v>19.93</v>
      </c>
    </row>
    <row r="8467" spans="1:4" ht="40.5">
      <c r="A8467" s="629">
        <v>92297</v>
      </c>
      <c r="B8467" s="630" t="s">
        <v>9780</v>
      </c>
      <c r="C8467" s="631" t="s">
        <v>70</v>
      </c>
      <c r="D8467" s="629">
        <v>30.21</v>
      </c>
    </row>
    <row r="8468" spans="1:4" ht="40.5">
      <c r="A8468" s="629">
        <v>92298</v>
      </c>
      <c r="B8468" s="630" t="s">
        <v>9781</v>
      </c>
      <c r="C8468" s="631" t="s">
        <v>70</v>
      </c>
      <c r="D8468" s="629">
        <v>81.209999999999994</v>
      </c>
    </row>
    <row r="8469" spans="1:4" ht="40.5">
      <c r="A8469" s="629">
        <v>92299</v>
      </c>
      <c r="B8469" s="630" t="s">
        <v>9782</v>
      </c>
      <c r="C8469" s="631" t="s">
        <v>70</v>
      </c>
      <c r="D8469" s="629">
        <v>12.56</v>
      </c>
    </row>
    <row r="8470" spans="1:4" ht="40.5">
      <c r="A8470" s="629">
        <v>92300</v>
      </c>
      <c r="B8470" s="630" t="s">
        <v>9783</v>
      </c>
      <c r="C8470" s="631" t="s">
        <v>70</v>
      </c>
      <c r="D8470" s="629">
        <v>17.98</v>
      </c>
    </row>
    <row r="8471" spans="1:4" ht="40.5">
      <c r="A8471" s="629">
        <v>92301</v>
      </c>
      <c r="B8471" s="630" t="s">
        <v>9784</v>
      </c>
      <c r="C8471" s="631" t="s">
        <v>70</v>
      </c>
      <c r="D8471" s="629">
        <v>33.020000000000003</v>
      </c>
    </row>
    <row r="8472" spans="1:4" ht="40.5">
      <c r="A8472" s="629">
        <v>92302</v>
      </c>
      <c r="B8472" s="630" t="s">
        <v>9785</v>
      </c>
      <c r="C8472" s="631" t="s">
        <v>70</v>
      </c>
      <c r="D8472" s="629">
        <v>43.05</v>
      </c>
    </row>
    <row r="8473" spans="1:4" ht="40.5">
      <c r="A8473" s="629">
        <v>92303</v>
      </c>
      <c r="B8473" s="630" t="s">
        <v>9786</v>
      </c>
      <c r="C8473" s="631" t="s">
        <v>70</v>
      </c>
      <c r="D8473" s="629">
        <v>76.59</v>
      </c>
    </row>
    <row r="8474" spans="1:4" ht="40.5">
      <c r="A8474" s="629">
        <v>92304</v>
      </c>
      <c r="B8474" s="630" t="s">
        <v>9787</v>
      </c>
      <c r="C8474" s="631" t="s">
        <v>70</v>
      </c>
      <c r="D8474" s="629">
        <v>192.72</v>
      </c>
    </row>
    <row r="8475" spans="1:4" ht="54">
      <c r="A8475" s="629">
        <v>92305</v>
      </c>
      <c r="B8475" s="630" t="s">
        <v>9788</v>
      </c>
      <c r="C8475" s="631" t="s">
        <v>22</v>
      </c>
      <c r="D8475" s="629">
        <v>17.420000000000002</v>
      </c>
    </row>
    <row r="8476" spans="1:4" ht="54">
      <c r="A8476" s="629">
        <v>92306</v>
      </c>
      <c r="B8476" s="630" t="s">
        <v>9789</v>
      </c>
      <c r="C8476" s="631" t="s">
        <v>22</v>
      </c>
      <c r="D8476" s="629">
        <v>27.67</v>
      </c>
    </row>
    <row r="8477" spans="1:4" ht="54">
      <c r="A8477" s="629">
        <v>92307</v>
      </c>
      <c r="B8477" s="630" t="s">
        <v>9790</v>
      </c>
      <c r="C8477" s="631" t="s">
        <v>22</v>
      </c>
      <c r="D8477" s="629">
        <v>34.409999999999997</v>
      </c>
    </row>
    <row r="8478" spans="1:4" ht="54">
      <c r="A8478" s="629">
        <v>92311</v>
      </c>
      <c r="B8478" s="630" t="s">
        <v>5520</v>
      </c>
      <c r="C8478" s="631" t="s">
        <v>70</v>
      </c>
      <c r="D8478" s="629">
        <v>8.0500000000000007</v>
      </c>
    </row>
    <row r="8479" spans="1:4" ht="54">
      <c r="A8479" s="629">
        <v>92312</v>
      </c>
      <c r="B8479" s="630" t="s">
        <v>5521</v>
      </c>
      <c r="C8479" s="631" t="s">
        <v>70</v>
      </c>
      <c r="D8479" s="629">
        <v>11.94</v>
      </c>
    </row>
    <row r="8480" spans="1:4" ht="54">
      <c r="A8480" s="629">
        <v>92313</v>
      </c>
      <c r="B8480" s="630" t="s">
        <v>5522</v>
      </c>
      <c r="C8480" s="631" t="s">
        <v>70</v>
      </c>
      <c r="D8480" s="629">
        <v>16.47</v>
      </c>
    </row>
    <row r="8481" spans="1:4" ht="40.5">
      <c r="A8481" s="629">
        <v>92314</v>
      </c>
      <c r="B8481" s="630" t="s">
        <v>9791</v>
      </c>
      <c r="C8481" s="631" t="s">
        <v>70</v>
      </c>
      <c r="D8481" s="629">
        <v>5.26</v>
      </c>
    </row>
    <row r="8482" spans="1:4" ht="40.5">
      <c r="A8482" s="629">
        <v>92315</v>
      </c>
      <c r="B8482" s="630" t="s">
        <v>9792</v>
      </c>
      <c r="C8482" s="631" t="s">
        <v>70</v>
      </c>
      <c r="D8482" s="629">
        <v>7.28</v>
      </c>
    </row>
    <row r="8483" spans="1:4" ht="40.5">
      <c r="A8483" s="629">
        <v>92316</v>
      </c>
      <c r="B8483" s="630" t="s">
        <v>9793</v>
      </c>
      <c r="C8483" s="631" t="s">
        <v>70</v>
      </c>
      <c r="D8483" s="629">
        <v>10.36</v>
      </c>
    </row>
    <row r="8484" spans="1:4" ht="40.5">
      <c r="A8484" s="629">
        <v>92317</v>
      </c>
      <c r="B8484" s="630" t="s">
        <v>9794</v>
      </c>
      <c r="C8484" s="631" t="s">
        <v>70</v>
      </c>
      <c r="D8484" s="629">
        <v>10.92</v>
      </c>
    </row>
    <row r="8485" spans="1:4" ht="40.5">
      <c r="A8485" s="629">
        <v>92318</v>
      </c>
      <c r="B8485" s="630" t="s">
        <v>9795</v>
      </c>
      <c r="C8485" s="631" t="s">
        <v>70</v>
      </c>
      <c r="D8485" s="629">
        <v>15.83</v>
      </c>
    </row>
    <row r="8486" spans="1:4" ht="40.5">
      <c r="A8486" s="629">
        <v>92319</v>
      </c>
      <c r="B8486" s="630" t="s">
        <v>9796</v>
      </c>
      <c r="C8486" s="631" t="s">
        <v>70</v>
      </c>
      <c r="D8486" s="629">
        <v>21.28</v>
      </c>
    </row>
    <row r="8487" spans="1:4" ht="54">
      <c r="A8487" s="629">
        <v>92320</v>
      </c>
      <c r="B8487" s="630" t="s">
        <v>9797</v>
      </c>
      <c r="C8487" s="631" t="s">
        <v>22</v>
      </c>
      <c r="D8487" s="629">
        <v>24.28</v>
      </c>
    </row>
    <row r="8488" spans="1:4" ht="54">
      <c r="A8488" s="629">
        <v>92321</v>
      </c>
      <c r="B8488" s="630" t="s">
        <v>9798</v>
      </c>
      <c r="C8488" s="631" t="s">
        <v>22</v>
      </c>
      <c r="D8488" s="629">
        <v>39.46</v>
      </c>
    </row>
    <row r="8489" spans="1:4" ht="54">
      <c r="A8489" s="629">
        <v>92322</v>
      </c>
      <c r="B8489" s="630" t="s">
        <v>9799</v>
      </c>
      <c r="C8489" s="631" t="s">
        <v>22</v>
      </c>
      <c r="D8489" s="629">
        <v>50.47</v>
      </c>
    </row>
    <row r="8490" spans="1:4" ht="54">
      <c r="A8490" s="629">
        <v>92326</v>
      </c>
      <c r="B8490" s="630" t="s">
        <v>5523</v>
      </c>
      <c r="C8490" s="631" t="s">
        <v>70</v>
      </c>
      <c r="D8490" s="629">
        <v>8.25</v>
      </c>
    </row>
    <row r="8491" spans="1:4" ht="54">
      <c r="A8491" s="629">
        <v>92327</v>
      </c>
      <c r="B8491" s="630" t="s">
        <v>5524</v>
      </c>
      <c r="C8491" s="631" t="s">
        <v>70</v>
      </c>
      <c r="D8491" s="629">
        <v>14.22</v>
      </c>
    </row>
    <row r="8492" spans="1:4" ht="54">
      <c r="A8492" s="629">
        <v>92328</v>
      </c>
      <c r="B8492" s="630" t="s">
        <v>5525</v>
      </c>
      <c r="C8492" s="631" t="s">
        <v>70</v>
      </c>
      <c r="D8492" s="629">
        <v>20.48</v>
      </c>
    </row>
    <row r="8493" spans="1:4" ht="40.5">
      <c r="A8493" s="629">
        <v>92329</v>
      </c>
      <c r="B8493" s="630" t="s">
        <v>9800</v>
      </c>
      <c r="C8493" s="631" t="s">
        <v>70</v>
      </c>
      <c r="D8493" s="629">
        <v>5.42</v>
      </c>
    </row>
    <row r="8494" spans="1:4" ht="40.5">
      <c r="A8494" s="629">
        <v>92330</v>
      </c>
      <c r="B8494" s="630" t="s">
        <v>9801</v>
      </c>
      <c r="C8494" s="631" t="s">
        <v>70</v>
      </c>
      <c r="D8494" s="629">
        <v>8.76</v>
      </c>
    </row>
    <row r="8495" spans="1:4" ht="40.5">
      <c r="A8495" s="629">
        <v>92331</v>
      </c>
      <c r="B8495" s="630" t="s">
        <v>9802</v>
      </c>
      <c r="C8495" s="631" t="s">
        <v>70</v>
      </c>
      <c r="D8495" s="629">
        <v>13.05</v>
      </c>
    </row>
    <row r="8496" spans="1:4" ht="40.5">
      <c r="A8496" s="629">
        <v>92332</v>
      </c>
      <c r="B8496" s="630" t="s">
        <v>9803</v>
      </c>
      <c r="C8496" s="631" t="s">
        <v>70</v>
      </c>
      <c r="D8496" s="629">
        <v>11.14</v>
      </c>
    </row>
    <row r="8497" spans="1:4" ht="40.5">
      <c r="A8497" s="629">
        <v>92333</v>
      </c>
      <c r="B8497" s="630" t="s">
        <v>9804</v>
      </c>
      <c r="C8497" s="631" t="s">
        <v>70</v>
      </c>
      <c r="D8497" s="629">
        <v>18.82</v>
      </c>
    </row>
    <row r="8498" spans="1:4" ht="40.5">
      <c r="A8498" s="629">
        <v>92334</v>
      </c>
      <c r="B8498" s="630" t="s">
        <v>9805</v>
      </c>
      <c r="C8498" s="631" t="s">
        <v>70</v>
      </c>
      <c r="D8498" s="629">
        <v>26.61</v>
      </c>
    </row>
    <row r="8499" spans="1:4" ht="54">
      <c r="A8499" s="629">
        <v>92335</v>
      </c>
      <c r="B8499" s="630" t="s">
        <v>9806</v>
      </c>
      <c r="C8499" s="631" t="s">
        <v>22</v>
      </c>
      <c r="D8499" s="629">
        <v>47.43</v>
      </c>
    </row>
    <row r="8500" spans="1:4" ht="54">
      <c r="A8500" s="629">
        <v>92336</v>
      </c>
      <c r="B8500" s="630" t="s">
        <v>9807</v>
      </c>
      <c r="C8500" s="631" t="s">
        <v>22</v>
      </c>
      <c r="D8500" s="629">
        <v>58.13</v>
      </c>
    </row>
    <row r="8501" spans="1:4" ht="54">
      <c r="A8501" s="629">
        <v>92337</v>
      </c>
      <c r="B8501" s="630" t="s">
        <v>9808</v>
      </c>
      <c r="C8501" s="631" t="s">
        <v>22</v>
      </c>
      <c r="D8501" s="629">
        <v>76.099999999999994</v>
      </c>
    </row>
    <row r="8502" spans="1:4" ht="54">
      <c r="A8502" s="629">
        <v>92338</v>
      </c>
      <c r="B8502" s="630" t="s">
        <v>5526</v>
      </c>
      <c r="C8502" s="631" t="s">
        <v>22</v>
      </c>
      <c r="D8502" s="629">
        <v>63.68</v>
      </c>
    </row>
    <row r="8503" spans="1:4" ht="54">
      <c r="A8503" s="629">
        <v>92339</v>
      </c>
      <c r="B8503" s="630" t="s">
        <v>9809</v>
      </c>
      <c r="C8503" s="631" t="s">
        <v>22</v>
      </c>
      <c r="D8503" s="629">
        <v>93.64</v>
      </c>
    </row>
    <row r="8504" spans="1:4" ht="54">
      <c r="A8504" s="629">
        <v>92341</v>
      </c>
      <c r="B8504" s="630" t="s">
        <v>9810</v>
      </c>
      <c r="C8504" s="631" t="s">
        <v>22</v>
      </c>
      <c r="D8504" s="629">
        <v>54.29</v>
      </c>
    </row>
    <row r="8505" spans="1:4" ht="54">
      <c r="A8505" s="629">
        <v>92342</v>
      </c>
      <c r="B8505" s="630" t="s">
        <v>9811</v>
      </c>
      <c r="C8505" s="631" t="s">
        <v>22</v>
      </c>
      <c r="D8505" s="629">
        <v>65.02</v>
      </c>
    </row>
    <row r="8506" spans="1:4" ht="54">
      <c r="A8506" s="629">
        <v>92343</v>
      </c>
      <c r="B8506" s="630" t="s">
        <v>9812</v>
      </c>
      <c r="C8506" s="631" t="s">
        <v>22</v>
      </c>
      <c r="D8506" s="629">
        <v>83.06</v>
      </c>
    </row>
    <row r="8507" spans="1:4" ht="54">
      <c r="A8507" s="629">
        <v>92344</v>
      </c>
      <c r="B8507" s="630" t="s">
        <v>5527</v>
      </c>
      <c r="C8507" s="631" t="s">
        <v>70</v>
      </c>
      <c r="D8507" s="629">
        <v>38.880000000000003</v>
      </c>
    </row>
    <row r="8508" spans="1:4" ht="54">
      <c r="A8508" s="629">
        <v>92345</v>
      </c>
      <c r="B8508" s="630" t="s">
        <v>9813</v>
      </c>
      <c r="C8508" s="631" t="s">
        <v>70</v>
      </c>
      <c r="D8508" s="629">
        <v>38.869999999999997</v>
      </c>
    </row>
    <row r="8509" spans="1:4" ht="54">
      <c r="A8509" s="629">
        <v>92346</v>
      </c>
      <c r="B8509" s="630" t="s">
        <v>9814</v>
      </c>
      <c r="C8509" s="631" t="s">
        <v>70</v>
      </c>
      <c r="D8509" s="629">
        <v>50.22</v>
      </c>
    </row>
    <row r="8510" spans="1:4" ht="54">
      <c r="A8510" s="629">
        <v>92347</v>
      </c>
      <c r="B8510" s="630" t="s">
        <v>9815</v>
      </c>
      <c r="C8510" s="631" t="s">
        <v>70</v>
      </c>
      <c r="D8510" s="629">
        <v>55.42</v>
      </c>
    </row>
    <row r="8511" spans="1:4" ht="54">
      <c r="A8511" s="629">
        <v>92348</v>
      </c>
      <c r="B8511" s="630" t="s">
        <v>5528</v>
      </c>
      <c r="C8511" s="631" t="s">
        <v>70</v>
      </c>
      <c r="D8511" s="629">
        <v>69.17</v>
      </c>
    </row>
    <row r="8512" spans="1:4" ht="54">
      <c r="A8512" s="629">
        <v>92349</v>
      </c>
      <c r="B8512" s="630" t="s">
        <v>9816</v>
      </c>
      <c r="C8512" s="631" t="s">
        <v>70</v>
      </c>
      <c r="D8512" s="629">
        <v>73.790000000000006</v>
      </c>
    </row>
    <row r="8513" spans="1:4" ht="54">
      <c r="A8513" s="629">
        <v>92350</v>
      </c>
      <c r="B8513" s="630" t="s">
        <v>5529</v>
      </c>
      <c r="C8513" s="631" t="s">
        <v>70</v>
      </c>
      <c r="D8513" s="629">
        <v>57.87</v>
      </c>
    </row>
    <row r="8514" spans="1:4" ht="54">
      <c r="A8514" s="629">
        <v>92351</v>
      </c>
      <c r="B8514" s="630" t="s">
        <v>5530</v>
      </c>
      <c r="C8514" s="631" t="s">
        <v>70</v>
      </c>
      <c r="D8514" s="629">
        <v>56.71</v>
      </c>
    </row>
    <row r="8515" spans="1:4" ht="54">
      <c r="A8515" s="629">
        <v>92352</v>
      </c>
      <c r="B8515" s="630" t="s">
        <v>9817</v>
      </c>
      <c r="C8515" s="631" t="s">
        <v>70</v>
      </c>
      <c r="D8515" s="629">
        <v>85.3</v>
      </c>
    </row>
    <row r="8516" spans="1:4" ht="54">
      <c r="A8516" s="629">
        <v>92353</v>
      </c>
      <c r="B8516" s="630" t="s">
        <v>9818</v>
      </c>
      <c r="C8516" s="631" t="s">
        <v>70</v>
      </c>
      <c r="D8516" s="629">
        <v>80.22</v>
      </c>
    </row>
    <row r="8517" spans="1:4" ht="54">
      <c r="A8517" s="629">
        <v>92354</v>
      </c>
      <c r="B8517" s="630" t="s">
        <v>5531</v>
      </c>
      <c r="C8517" s="631" t="s">
        <v>70</v>
      </c>
      <c r="D8517" s="629">
        <v>111.68</v>
      </c>
    </row>
    <row r="8518" spans="1:4" ht="54">
      <c r="A8518" s="629">
        <v>92355</v>
      </c>
      <c r="B8518" s="630" t="s">
        <v>5532</v>
      </c>
      <c r="C8518" s="631" t="s">
        <v>70</v>
      </c>
      <c r="D8518" s="629">
        <v>101.88</v>
      </c>
    </row>
    <row r="8519" spans="1:4" ht="54">
      <c r="A8519" s="629">
        <v>92356</v>
      </c>
      <c r="B8519" s="630" t="s">
        <v>5533</v>
      </c>
      <c r="C8519" s="631" t="s">
        <v>70</v>
      </c>
      <c r="D8519" s="629">
        <v>75.61</v>
      </c>
    </row>
    <row r="8520" spans="1:4" ht="54">
      <c r="A8520" s="629">
        <v>92357</v>
      </c>
      <c r="B8520" s="630" t="s">
        <v>5534</v>
      </c>
      <c r="C8520" s="631" t="s">
        <v>70</v>
      </c>
      <c r="D8520" s="629">
        <v>109.53</v>
      </c>
    </row>
    <row r="8521" spans="1:4" ht="54">
      <c r="A8521" s="629">
        <v>92358</v>
      </c>
      <c r="B8521" s="630" t="s">
        <v>5535</v>
      </c>
      <c r="C8521" s="631" t="s">
        <v>70</v>
      </c>
      <c r="D8521" s="629">
        <v>134.9</v>
      </c>
    </row>
    <row r="8522" spans="1:4" ht="54">
      <c r="A8522" s="629">
        <v>92361</v>
      </c>
      <c r="B8522" s="630" t="s">
        <v>9819</v>
      </c>
      <c r="C8522" s="631" t="s">
        <v>22</v>
      </c>
      <c r="D8522" s="629">
        <v>49.94</v>
      </c>
    </row>
    <row r="8523" spans="1:4" ht="54">
      <c r="A8523" s="629">
        <v>92362</v>
      </c>
      <c r="B8523" s="630" t="s">
        <v>9820</v>
      </c>
      <c r="C8523" s="631" t="s">
        <v>22</v>
      </c>
      <c r="D8523" s="629">
        <v>79.34</v>
      </c>
    </row>
    <row r="8524" spans="1:4" ht="67.5">
      <c r="A8524" s="629">
        <v>92364</v>
      </c>
      <c r="B8524" s="630" t="s">
        <v>9821</v>
      </c>
      <c r="C8524" s="631" t="s">
        <v>22</v>
      </c>
      <c r="D8524" s="629">
        <v>28.95</v>
      </c>
    </row>
    <row r="8525" spans="1:4" ht="67.5">
      <c r="A8525" s="629">
        <v>92365</v>
      </c>
      <c r="B8525" s="630" t="s">
        <v>9822</v>
      </c>
      <c r="C8525" s="631" t="s">
        <v>22</v>
      </c>
      <c r="D8525" s="629">
        <v>33.22</v>
      </c>
    </row>
    <row r="8526" spans="1:4" ht="67.5">
      <c r="A8526" s="629">
        <v>92366</v>
      </c>
      <c r="B8526" s="630" t="s">
        <v>9823</v>
      </c>
      <c r="C8526" s="631" t="s">
        <v>22</v>
      </c>
      <c r="D8526" s="629">
        <v>45.82</v>
      </c>
    </row>
    <row r="8527" spans="1:4" ht="67.5">
      <c r="A8527" s="629">
        <v>92367</v>
      </c>
      <c r="B8527" s="630" t="s">
        <v>9824</v>
      </c>
      <c r="C8527" s="631" t="s">
        <v>22</v>
      </c>
      <c r="D8527" s="629">
        <v>56.17</v>
      </c>
    </row>
    <row r="8528" spans="1:4" ht="67.5">
      <c r="A8528" s="629">
        <v>92368</v>
      </c>
      <c r="B8528" s="630" t="s">
        <v>9825</v>
      </c>
      <c r="C8528" s="631" t="s">
        <v>22</v>
      </c>
      <c r="D8528" s="629">
        <v>73.849999999999994</v>
      </c>
    </row>
    <row r="8529" spans="1:4" ht="54">
      <c r="A8529" s="629">
        <v>92369</v>
      </c>
      <c r="B8529" s="630" t="s">
        <v>9826</v>
      </c>
      <c r="C8529" s="631" t="s">
        <v>70</v>
      </c>
      <c r="D8529" s="629">
        <v>21.79</v>
      </c>
    </row>
    <row r="8530" spans="1:4" ht="54">
      <c r="A8530" s="629">
        <v>92370</v>
      </c>
      <c r="B8530" s="630" t="s">
        <v>9827</v>
      </c>
      <c r="C8530" s="631" t="s">
        <v>70</v>
      </c>
      <c r="D8530" s="629">
        <v>22.73</v>
      </c>
    </row>
    <row r="8531" spans="1:4" ht="54">
      <c r="A8531" s="629">
        <v>92371</v>
      </c>
      <c r="B8531" s="630" t="s">
        <v>9828</v>
      </c>
      <c r="C8531" s="631" t="s">
        <v>70</v>
      </c>
      <c r="D8531" s="629">
        <v>25.99</v>
      </c>
    </row>
    <row r="8532" spans="1:4" ht="54">
      <c r="A8532" s="629">
        <v>92372</v>
      </c>
      <c r="B8532" s="630" t="s">
        <v>9829</v>
      </c>
      <c r="C8532" s="631" t="s">
        <v>70</v>
      </c>
      <c r="D8532" s="629">
        <v>26.86</v>
      </c>
    </row>
    <row r="8533" spans="1:4" ht="54">
      <c r="A8533" s="629">
        <v>92373</v>
      </c>
      <c r="B8533" s="630" t="s">
        <v>9830</v>
      </c>
      <c r="C8533" s="631" t="s">
        <v>70</v>
      </c>
      <c r="D8533" s="629">
        <v>30.44</v>
      </c>
    </row>
    <row r="8534" spans="1:4" ht="54">
      <c r="A8534" s="629">
        <v>92374</v>
      </c>
      <c r="B8534" s="630" t="s">
        <v>9831</v>
      </c>
      <c r="C8534" s="631" t="s">
        <v>70</v>
      </c>
      <c r="D8534" s="629">
        <v>30.61</v>
      </c>
    </row>
    <row r="8535" spans="1:4" ht="54">
      <c r="A8535" s="629">
        <v>92375</v>
      </c>
      <c r="B8535" s="630" t="s">
        <v>9832</v>
      </c>
      <c r="C8535" s="631" t="s">
        <v>70</v>
      </c>
      <c r="D8535" s="629">
        <v>38.840000000000003</v>
      </c>
    </row>
    <row r="8536" spans="1:4" ht="54">
      <c r="A8536" s="629">
        <v>92376</v>
      </c>
      <c r="B8536" s="630" t="s">
        <v>9833</v>
      </c>
      <c r="C8536" s="631" t="s">
        <v>70</v>
      </c>
      <c r="D8536" s="629">
        <v>38.83</v>
      </c>
    </row>
    <row r="8537" spans="1:4" ht="54">
      <c r="A8537" s="629">
        <v>92377</v>
      </c>
      <c r="B8537" s="630" t="s">
        <v>9834</v>
      </c>
      <c r="C8537" s="631" t="s">
        <v>70</v>
      </c>
      <c r="D8537" s="629">
        <v>51.32</v>
      </c>
    </row>
    <row r="8538" spans="1:4" ht="54">
      <c r="A8538" s="629">
        <v>92378</v>
      </c>
      <c r="B8538" s="630" t="s">
        <v>9835</v>
      </c>
      <c r="C8538" s="631" t="s">
        <v>70</v>
      </c>
      <c r="D8538" s="629">
        <v>56.52</v>
      </c>
    </row>
    <row r="8539" spans="1:4" ht="54">
      <c r="A8539" s="629">
        <v>92379</v>
      </c>
      <c r="B8539" s="630" t="s">
        <v>9836</v>
      </c>
      <c r="C8539" s="631" t="s">
        <v>70</v>
      </c>
      <c r="D8539" s="629">
        <v>71.42</v>
      </c>
    </row>
    <row r="8540" spans="1:4" ht="54">
      <c r="A8540" s="629">
        <v>92380</v>
      </c>
      <c r="B8540" s="630" t="s">
        <v>9837</v>
      </c>
      <c r="C8540" s="631" t="s">
        <v>70</v>
      </c>
      <c r="D8540" s="629">
        <v>76.040000000000006</v>
      </c>
    </row>
    <row r="8541" spans="1:4" ht="67.5">
      <c r="A8541" s="629">
        <v>92381</v>
      </c>
      <c r="B8541" s="630" t="s">
        <v>9838</v>
      </c>
      <c r="C8541" s="631" t="s">
        <v>70</v>
      </c>
      <c r="D8541" s="629">
        <v>32.950000000000003</v>
      </c>
    </row>
    <row r="8542" spans="1:4" ht="67.5">
      <c r="A8542" s="629">
        <v>92382</v>
      </c>
      <c r="B8542" s="630" t="s">
        <v>9839</v>
      </c>
      <c r="C8542" s="631" t="s">
        <v>70</v>
      </c>
      <c r="D8542" s="629">
        <v>31.71</v>
      </c>
    </row>
    <row r="8543" spans="1:4" ht="67.5">
      <c r="A8543" s="629">
        <v>92383</v>
      </c>
      <c r="B8543" s="630" t="s">
        <v>9840</v>
      </c>
      <c r="C8543" s="631" t="s">
        <v>70</v>
      </c>
      <c r="D8543" s="629">
        <v>40.770000000000003</v>
      </c>
    </row>
    <row r="8544" spans="1:4" ht="67.5">
      <c r="A8544" s="629">
        <v>92384</v>
      </c>
      <c r="B8544" s="630" t="s">
        <v>9841</v>
      </c>
      <c r="C8544" s="631" t="s">
        <v>70</v>
      </c>
      <c r="D8544" s="629">
        <v>38.299999999999997</v>
      </c>
    </row>
    <row r="8545" spans="1:4" ht="67.5">
      <c r="A8545" s="629">
        <v>92385</v>
      </c>
      <c r="B8545" s="630" t="s">
        <v>9842</v>
      </c>
      <c r="C8545" s="631" t="s">
        <v>70</v>
      </c>
      <c r="D8545" s="629">
        <v>46.48</v>
      </c>
    </row>
    <row r="8546" spans="1:4" ht="67.5">
      <c r="A8546" s="629">
        <v>92386</v>
      </c>
      <c r="B8546" s="630" t="s">
        <v>9843</v>
      </c>
      <c r="C8546" s="631" t="s">
        <v>70</v>
      </c>
      <c r="D8546" s="629">
        <v>44.78</v>
      </c>
    </row>
    <row r="8547" spans="1:4" ht="67.5">
      <c r="A8547" s="629">
        <v>92387</v>
      </c>
      <c r="B8547" s="630" t="s">
        <v>9844</v>
      </c>
      <c r="C8547" s="631" t="s">
        <v>70</v>
      </c>
      <c r="D8547" s="629">
        <v>57.8</v>
      </c>
    </row>
    <row r="8548" spans="1:4" ht="67.5">
      <c r="A8548" s="629">
        <v>92388</v>
      </c>
      <c r="B8548" s="630" t="s">
        <v>9845</v>
      </c>
      <c r="C8548" s="631" t="s">
        <v>70</v>
      </c>
      <c r="D8548" s="629">
        <v>56.64</v>
      </c>
    </row>
    <row r="8549" spans="1:4" ht="67.5">
      <c r="A8549" s="629">
        <v>92389</v>
      </c>
      <c r="B8549" s="630" t="s">
        <v>9846</v>
      </c>
      <c r="C8549" s="631" t="s">
        <v>70</v>
      </c>
      <c r="D8549" s="629">
        <v>86.97</v>
      </c>
    </row>
    <row r="8550" spans="1:4" ht="67.5">
      <c r="A8550" s="629">
        <v>92390</v>
      </c>
      <c r="B8550" s="630" t="s">
        <v>9847</v>
      </c>
      <c r="C8550" s="631" t="s">
        <v>70</v>
      </c>
      <c r="D8550" s="629">
        <v>81.89</v>
      </c>
    </row>
    <row r="8551" spans="1:4" ht="40.5">
      <c r="A8551" s="629">
        <v>92391</v>
      </c>
      <c r="B8551" s="630" t="s">
        <v>5536</v>
      </c>
      <c r="C8551" s="631" t="s">
        <v>125</v>
      </c>
      <c r="D8551" s="629">
        <v>55.64</v>
      </c>
    </row>
    <row r="8552" spans="1:4" ht="40.5">
      <c r="A8552" s="629">
        <v>92392</v>
      </c>
      <c r="B8552" s="630" t="s">
        <v>5537</v>
      </c>
      <c r="C8552" s="631" t="s">
        <v>125</v>
      </c>
      <c r="D8552" s="629">
        <v>58.39</v>
      </c>
    </row>
    <row r="8553" spans="1:4" ht="40.5">
      <c r="A8553" s="629">
        <v>92393</v>
      </c>
      <c r="B8553" s="630" t="s">
        <v>5538</v>
      </c>
      <c r="C8553" s="631" t="s">
        <v>125</v>
      </c>
      <c r="D8553" s="629">
        <v>49.77</v>
      </c>
    </row>
    <row r="8554" spans="1:4" ht="40.5">
      <c r="A8554" s="629">
        <v>92394</v>
      </c>
      <c r="B8554" s="630" t="s">
        <v>5539</v>
      </c>
      <c r="C8554" s="631" t="s">
        <v>125</v>
      </c>
      <c r="D8554" s="629">
        <v>53.49</v>
      </c>
    </row>
    <row r="8555" spans="1:4" ht="40.5">
      <c r="A8555" s="629">
        <v>92395</v>
      </c>
      <c r="B8555" s="630" t="s">
        <v>5540</v>
      </c>
      <c r="C8555" s="631" t="s">
        <v>125</v>
      </c>
      <c r="D8555" s="629">
        <v>67.739999999999995</v>
      </c>
    </row>
    <row r="8556" spans="1:4" ht="54">
      <c r="A8556" s="629">
        <v>92396</v>
      </c>
      <c r="B8556" s="630" t="s">
        <v>9848</v>
      </c>
      <c r="C8556" s="631" t="s">
        <v>125</v>
      </c>
      <c r="D8556" s="629">
        <v>59.04</v>
      </c>
    </row>
    <row r="8557" spans="1:4" ht="54">
      <c r="A8557" s="629">
        <v>92397</v>
      </c>
      <c r="B8557" s="630" t="s">
        <v>9849</v>
      </c>
      <c r="C8557" s="631" t="s">
        <v>125</v>
      </c>
      <c r="D8557" s="629">
        <v>49.08</v>
      </c>
    </row>
    <row r="8558" spans="1:4" ht="54">
      <c r="A8558" s="629">
        <v>92398</v>
      </c>
      <c r="B8558" s="630" t="s">
        <v>9850</v>
      </c>
      <c r="C8558" s="631" t="s">
        <v>125</v>
      </c>
      <c r="D8558" s="629">
        <v>57.42</v>
      </c>
    </row>
    <row r="8559" spans="1:4" ht="40.5">
      <c r="A8559" s="629">
        <v>92399</v>
      </c>
      <c r="B8559" s="630" t="s">
        <v>5541</v>
      </c>
      <c r="C8559" s="631" t="s">
        <v>125</v>
      </c>
      <c r="D8559" s="629">
        <v>58.52</v>
      </c>
    </row>
    <row r="8560" spans="1:4" ht="54">
      <c r="A8560" s="629">
        <v>92400</v>
      </c>
      <c r="B8560" s="630" t="s">
        <v>9851</v>
      </c>
      <c r="C8560" s="631" t="s">
        <v>125</v>
      </c>
      <c r="D8560" s="629">
        <v>67.56</v>
      </c>
    </row>
    <row r="8561" spans="1:4" ht="40.5">
      <c r="A8561" s="629">
        <v>92401</v>
      </c>
      <c r="B8561" s="630" t="s">
        <v>5542</v>
      </c>
      <c r="C8561" s="631" t="s">
        <v>125</v>
      </c>
      <c r="D8561" s="629">
        <v>68.73</v>
      </c>
    </row>
    <row r="8562" spans="1:4" ht="40.5">
      <c r="A8562" s="629">
        <v>92402</v>
      </c>
      <c r="B8562" s="630" t="s">
        <v>9852</v>
      </c>
      <c r="C8562" s="631" t="s">
        <v>125</v>
      </c>
      <c r="D8562" s="629">
        <v>58.55</v>
      </c>
    </row>
    <row r="8563" spans="1:4" ht="54">
      <c r="A8563" s="629">
        <v>92403</v>
      </c>
      <c r="B8563" s="630" t="s">
        <v>9853</v>
      </c>
      <c r="C8563" s="631" t="s">
        <v>125</v>
      </c>
      <c r="D8563" s="629">
        <v>48.57</v>
      </c>
    </row>
    <row r="8564" spans="1:4" ht="54">
      <c r="A8564" s="629">
        <v>92404</v>
      </c>
      <c r="B8564" s="630" t="s">
        <v>9854</v>
      </c>
      <c r="C8564" s="631" t="s">
        <v>125</v>
      </c>
      <c r="D8564" s="629">
        <v>56.39</v>
      </c>
    </row>
    <row r="8565" spans="1:4" ht="40.5">
      <c r="A8565" s="629">
        <v>92405</v>
      </c>
      <c r="B8565" s="630" t="s">
        <v>9855</v>
      </c>
      <c r="C8565" s="631" t="s">
        <v>125</v>
      </c>
      <c r="D8565" s="629">
        <v>57.44</v>
      </c>
    </row>
    <row r="8566" spans="1:4" ht="54">
      <c r="A8566" s="629">
        <v>92406</v>
      </c>
      <c r="B8566" s="630" t="s">
        <v>9856</v>
      </c>
      <c r="C8566" s="631" t="s">
        <v>125</v>
      </c>
      <c r="D8566" s="629">
        <v>68.87</v>
      </c>
    </row>
    <row r="8567" spans="1:4" ht="40.5">
      <c r="A8567" s="629">
        <v>92407</v>
      </c>
      <c r="B8567" s="630" t="s">
        <v>9857</v>
      </c>
      <c r="C8567" s="631" t="s">
        <v>125</v>
      </c>
      <c r="D8567" s="629">
        <v>70.02</v>
      </c>
    </row>
    <row r="8568" spans="1:4" ht="81">
      <c r="A8568" s="629">
        <v>92408</v>
      </c>
      <c r="B8568" s="630" t="s">
        <v>9858</v>
      </c>
      <c r="C8568" s="631" t="s">
        <v>125</v>
      </c>
      <c r="D8568" s="629">
        <v>120.06</v>
      </c>
    </row>
    <row r="8569" spans="1:4" ht="81">
      <c r="A8569" s="629">
        <v>92409</v>
      </c>
      <c r="B8569" s="630" t="s">
        <v>9859</v>
      </c>
      <c r="C8569" s="631" t="s">
        <v>125</v>
      </c>
      <c r="D8569" s="629">
        <v>112.14</v>
      </c>
    </row>
    <row r="8570" spans="1:4" ht="81">
      <c r="A8570" s="629">
        <v>92410</v>
      </c>
      <c r="B8570" s="630" t="s">
        <v>9860</v>
      </c>
      <c r="C8570" s="631" t="s">
        <v>125</v>
      </c>
      <c r="D8570" s="629">
        <v>87.2</v>
      </c>
    </row>
    <row r="8571" spans="1:4" ht="81">
      <c r="A8571" s="629">
        <v>92411</v>
      </c>
      <c r="B8571" s="630" t="s">
        <v>9861</v>
      </c>
      <c r="C8571" s="631" t="s">
        <v>125</v>
      </c>
      <c r="D8571" s="629">
        <v>80.2</v>
      </c>
    </row>
    <row r="8572" spans="1:4" ht="81">
      <c r="A8572" s="629">
        <v>92412</v>
      </c>
      <c r="B8572" s="630" t="s">
        <v>9862</v>
      </c>
      <c r="C8572" s="631" t="s">
        <v>125</v>
      </c>
      <c r="D8572" s="629">
        <v>60.42</v>
      </c>
    </row>
    <row r="8573" spans="1:4" ht="81">
      <c r="A8573" s="629">
        <v>92413</v>
      </c>
      <c r="B8573" s="630" t="s">
        <v>9863</v>
      </c>
      <c r="C8573" s="631" t="s">
        <v>125</v>
      </c>
      <c r="D8573" s="629">
        <v>55.03</v>
      </c>
    </row>
    <row r="8574" spans="1:4" ht="81">
      <c r="A8574" s="629">
        <v>92414</v>
      </c>
      <c r="B8574" s="630" t="s">
        <v>9864</v>
      </c>
      <c r="C8574" s="631" t="s">
        <v>125</v>
      </c>
      <c r="D8574" s="629">
        <v>86.47</v>
      </c>
    </row>
    <row r="8575" spans="1:4" ht="81">
      <c r="A8575" s="629">
        <v>92415</v>
      </c>
      <c r="B8575" s="630" t="s">
        <v>9865</v>
      </c>
      <c r="C8575" s="631" t="s">
        <v>125</v>
      </c>
      <c r="D8575" s="629">
        <v>79.459999999999994</v>
      </c>
    </row>
    <row r="8576" spans="1:4" ht="81">
      <c r="A8576" s="629">
        <v>92416</v>
      </c>
      <c r="B8576" s="630" t="s">
        <v>9866</v>
      </c>
      <c r="C8576" s="631" t="s">
        <v>125</v>
      </c>
      <c r="D8576" s="629">
        <v>100.85</v>
      </c>
    </row>
    <row r="8577" spans="1:4" ht="81">
      <c r="A8577" s="629">
        <v>92417</v>
      </c>
      <c r="B8577" s="630" t="s">
        <v>9867</v>
      </c>
      <c r="C8577" s="631" t="s">
        <v>125</v>
      </c>
      <c r="D8577" s="629">
        <v>93.88</v>
      </c>
    </row>
    <row r="8578" spans="1:4" ht="81">
      <c r="A8578" s="629">
        <v>92418</v>
      </c>
      <c r="B8578" s="630" t="s">
        <v>9868</v>
      </c>
      <c r="C8578" s="631" t="s">
        <v>125</v>
      </c>
      <c r="D8578" s="629">
        <v>56.65</v>
      </c>
    </row>
    <row r="8579" spans="1:4" ht="81">
      <c r="A8579" s="629">
        <v>92419</v>
      </c>
      <c r="B8579" s="630" t="s">
        <v>9869</v>
      </c>
      <c r="C8579" s="631" t="s">
        <v>125</v>
      </c>
      <c r="D8579" s="629">
        <v>51.28</v>
      </c>
    </row>
    <row r="8580" spans="1:4" ht="81">
      <c r="A8580" s="629">
        <v>92420</v>
      </c>
      <c r="B8580" s="630" t="s">
        <v>9870</v>
      </c>
      <c r="C8580" s="631" t="s">
        <v>125</v>
      </c>
      <c r="D8580" s="629">
        <v>67.72</v>
      </c>
    </row>
    <row r="8581" spans="1:4" ht="81">
      <c r="A8581" s="629">
        <v>92421</v>
      </c>
      <c r="B8581" s="630" t="s">
        <v>9871</v>
      </c>
      <c r="C8581" s="631" t="s">
        <v>125</v>
      </c>
      <c r="D8581" s="629">
        <v>62.34</v>
      </c>
    </row>
    <row r="8582" spans="1:4" ht="81">
      <c r="A8582" s="629">
        <v>92422</v>
      </c>
      <c r="B8582" s="630" t="s">
        <v>9872</v>
      </c>
      <c r="C8582" s="631" t="s">
        <v>125</v>
      </c>
      <c r="D8582" s="629">
        <v>47.08</v>
      </c>
    </row>
    <row r="8583" spans="1:4" ht="81">
      <c r="A8583" s="629">
        <v>92423</v>
      </c>
      <c r="B8583" s="630" t="s">
        <v>9873</v>
      </c>
      <c r="C8583" s="631" t="s">
        <v>125</v>
      </c>
      <c r="D8583" s="629">
        <v>42.43</v>
      </c>
    </row>
    <row r="8584" spans="1:4" ht="81">
      <c r="A8584" s="629">
        <v>92424</v>
      </c>
      <c r="B8584" s="630" t="s">
        <v>9874</v>
      </c>
      <c r="C8584" s="631" t="s">
        <v>125</v>
      </c>
      <c r="D8584" s="629">
        <v>56.71</v>
      </c>
    </row>
    <row r="8585" spans="1:4" ht="81">
      <c r="A8585" s="629">
        <v>92425</v>
      </c>
      <c r="B8585" s="630" t="s">
        <v>9875</v>
      </c>
      <c r="C8585" s="631" t="s">
        <v>125</v>
      </c>
      <c r="D8585" s="629">
        <v>52.04</v>
      </c>
    </row>
    <row r="8586" spans="1:4" ht="81">
      <c r="A8586" s="629">
        <v>92426</v>
      </c>
      <c r="B8586" s="630" t="s">
        <v>9876</v>
      </c>
      <c r="C8586" s="631" t="s">
        <v>125</v>
      </c>
      <c r="D8586" s="629">
        <v>42.27</v>
      </c>
    </row>
    <row r="8587" spans="1:4" ht="81">
      <c r="A8587" s="629">
        <v>92427</v>
      </c>
      <c r="B8587" s="630" t="s">
        <v>9877</v>
      </c>
      <c r="C8587" s="631" t="s">
        <v>125</v>
      </c>
      <c r="D8587" s="629">
        <v>37.950000000000003</v>
      </c>
    </row>
    <row r="8588" spans="1:4" ht="81">
      <c r="A8588" s="629">
        <v>92428</v>
      </c>
      <c r="B8588" s="630" t="s">
        <v>9878</v>
      </c>
      <c r="C8588" s="631" t="s">
        <v>125</v>
      </c>
      <c r="D8588" s="629">
        <v>51.18</v>
      </c>
    </row>
    <row r="8589" spans="1:4" ht="81">
      <c r="A8589" s="629">
        <v>92429</v>
      </c>
      <c r="B8589" s="630" t="s">
        <v>9879</v>
      </c>
      <c r="C8589" s="631" t="s">
        <v>125</v>
      </c>
      <c r="D8589" s="629">
        <v>46.86</v>
      </c>
    </row>
    <row r="8590" spans="1:4" ht="94.5">
      <c r="A8590" s="629">
        <v>92430</v>
      </c>
      <c r="B8590" s="630" t="s">
        <v>9880</v>
      </c>
      <c r="C8590" s="631" t="s">
        <v>125</v>
      </c>
      <c r="D8590" s="629">
        <v>38.86</v>
      </c>
    </row>
    <row r="8591" spans="1:4" ht="94.5">
      <c r="A8591" s="629">
        <v>92431</v>
      </c>
      <c r="B8591" s="630" t="s">
        <v>9881</v>
      </c>
      <c r="C8591" s="631" t="s">
        <v>125</v>
      </c>
      <c r="D8591" s="629">
        <v>34.76</v>
      </c>
    </row>
    <row r="8592" spans="1:4" ht="94.5">
      <c r="A8592" s="629">
        <v>92432</v>
      </c>
      <c r="B8592" s="630" t="s">
        <v>9882</v>
      </c>
      <c r="C8592" s="631" t="s">
        <v>125</v>
      </c>
      <c r="D8592" s="629">
        <v>47.32</v>
      </c>
    </row>
    <row r="8593" spans="1:4" ht="94.5">
      <c r="A8593" s="629">
        <v>92433</v>
      </c>
      <c r="B8593" s="630" t="s">
        <v>9883</v>
      </c>
      <c r="C8593" s="631" t="s">
        <v>125</v>
      </c>
      <c r="D8593" s="629">
        <v>43.21</v>
      </c>
    </row>
    <row r="8594" spans="1:4" ht="94.5">
      <c r="A8594" s="629">
        <v>92434</v>
      </c>
      <c r="B8594" s="630" t="s">
        <v>9884</v>
      </c>
      <c r="C8594" s="631" t="s">
        <v>125</v>
      </c>
      <c r="D8594" s="629">
        <v>37.15</v>
      </c>
    </row>
    <row r="8595" spans="1:4" ht="94.5">
      <c r="A8595" s="629">
        <v>92435</v>
      </c>
      <c r="B8595" s="630" t="s">
        <v>9885</v>
      </c>
      <c r="C8595" s="631" t="s">
        <v>125</v>
      </c>
      <c r="D8595" s="629">
        <v>33.18</v>
      </c>
    </row>
    <row r="8596" spans="1:4" ht="94.5">
      <c r="A8596" s="629">
        <v>92436</v>
      </c>
      <c r="B8596" s="630" t="s">
        <v>9886</v>
      </c>
      <c r="C8596" s="631" t="s">
        <v>125</v>
      </c>
      <c r="D8596" s="629">
        <v>45.32</v>
      </c>
    </row>
    <row r="8597" spans="1:4" ht="94.5">
      <c r="A8597" s="629">
        <v>92437</v>
      </c>
      <c r="B8597" s="630" t="s">
        <v>9887</v>
      </c>
      <c r="C8597" s="631" t="s">
        <v>125</v>
      </c>
      <c r="D8597" s="629">
        <v>41.36</v>
      </c>
    </row>
    <row r="8598" spans="1:4" ht="94.5">
      <c r="A8598" s="629">
        <v>92438</v>
      </c>
      <c r="B8598" s="630" t="s">
        <v>9888</v>
      </c>
      <c r="C8598" s="631" t="s">
        <v>125</v>
      </c>
      <c r="D8598" s="629">
        <v>35.92</v>
      </c>
    </row>
    <row r="8599" spans="1:4" ht="94.5">
      <c r="A8599" s="629">
        <v>92439</v>
      </c>
      <c r="B8599" s="630" t="s">
        <v>9889</v>
      </c>
      <c r="C8599" s="631" t="s">
        <v>125</v>
      </c>
      <c r="D8599" s="629">
        <v>32.049999999999997</v>
      </c>
    </row>
    <row r="8600" spans="1:4" ht="94.5">
      <c r="A8600" s="629">
        <v>92440</v>
      </c>
      <c r="B8600" s="630" t="s">
        <v>9890</v>
      </c>
      <c r="C8600" s="631" t="s">
        <v>125</v>
      </c>
      <c r="D8600" s="629">
        <v>43.85</v>
      </c>
    </row>
    <row r="8601" spans="1:4" ht="94.5">
      <c r="A8601" s="629">
        <v>92441</v>
      </c>
      <c r="B8601" s="630" t="s">
        <v>9891</v>
      </c>
      <c r="C8601" s="631" t="s">
        <v>125</v>
      </c>
      <c r="D8601" s="629">
        <v>40.020000000000003</v>
      </c>
    </row>
    <row r="8602" spans="1:4" ht="94.5">
      <c r="A8602" s="629">
        <v>92442</v>
      </c>
      <c r="B8602" s="630" t="s">
        <v>9892</v>
      </c>
      <c r="C8602" s="631" t="s">
        <v>125</v>
      </c>
      <c r="D8602" s="629">
        <v>33.409999999999997</v>
      </c>
    </row>
    <row r="8603" spans="1:4" ht="94.5">
      <c r="A8603" s="629">
        <v>92443</v>
      </c>
      <c r="B8603" s="630" t="s">
        <v>9893</v>
      </c>
      <c r="C8603" s="631" t="s">
        <v>125</v>
      </c>
      <c r="D8603" s="629">
        <v>29.67</v>
      </c>
    </row>
    <row r="8604" spans="1:4" ht="94.5">
      <c r="A8604" s="629">
        <v>92444</v>
      </c>
      <c r="B8604" s="630" t="s">
        <v>9894</v>
      </c>
      <c r="C8604" s="631" t="s">
        <v>125</v>
      </c>
      <c r="D8604" s="629">
        <v>41.09</v>
      </c>
    </row>
    <row r="8605" spans="1:4" ht="94.5">
      <c r="A8605" s="629">
        <v>92445</v>
      </c>
      <c r="B8605" s="630" t="s">
        <v>9895</v>
      </c>
      <c r="C8605" s="631" t="s">
        <v>125</v>
      </c>
      <c r="D8605" s="629">
        <v>37.36</v>
      </c>
    </row>
    <row r="8606" spans="1:4" ht="54">
      <c r="A8606" s="629">
        <v>92446</v>
      </c>
      <c r="B8606" s="630" t="s">
        <v>9896</v>
      </c>
      <c r="C8606" s="631" t="s">
        <v>125</v>
      </c>
      <c r="D8606" s="629">
        <v>107.34</v>
      </c>
    </row>
    <row r="8607" spans="1:4" ht="54">
      <c r="A8607" s="629">
        <v>92447</v>
      </c>
      <c r="B8607" s="630" t="s">
        <v>9897</v>
      </c>
      <c r="C8607" s="631" t="s">
        <v>125</v>
      </c>
      <c r="D8607" s="629">
        <v>80.400000000000006</v>
      </c>
    </row>
    <row r="8608" spans="1:4" ht="54">
      <c r="A8608" s="629">
        <v>92448</v>
      </c>
      <c r="B8608" s="630" t="s">
        <v>9898</v>
      </c>
      <c r="C8608" s="631" t="s">
        <v>125</v>
      </c>
      <c r="D8608" s="629">
        <v>67.09</v>
      </c>
    </row>
    <row r="8609" spans="1:4" ht="54">
      <c r="A8609" s="629">
        <v>92449</v>
      </c>
      <c r="B8609" s="630" t="s">
        <v>9899</v>
      </c>
      <c r="C8609" s="631" t="s">
        <v>125</v>
      </c>
      <c r="D8609" s="629">
        <v>145.16</v>
      </c>
    </row>
    <row r="8610" spans="1:4" ht="54">
      <c r="A8610" s="629">
        <v>92450</v>
      </c>
      <c r="B8610" s="630" t="s">
        <v>9900</v>
      </c>
      <c r="C8610" s="631" t="s">
        <v>125</v>
      </c>
      <c r="D8610" s="629">
        <v>182.92</v>
      </c>
    </row>
    <row r="8611" spans="1:4" ht="54">
      <c r="A8611" s="629">
        <v>92451</v>
      </c>
      <c r="B8611" s="630" t="s">
        <v>9901</v>
      </c>
      <c r="C8611" s="631" t="s">
        <v>125</v>
      </c>
      <c r="D8611" s="629">
        <v>100.17</v>
      </c>
    </row>
    <row r="8612" spans="1:4" ht="54">
      <c r="A8612" s="629">
        <v>92452</v>
      </c>
      <c r="B8612" s="630" t="s">
        <v>9902</v>
      </c>
      <c r="C8612" s="631" t="s">
        <v>125</v>
      </c>
      <c r="D8612" s="629">
        <v>96.49</v>
      </c>
    </row>
    <row r="8613" spans="1:4" ht="54">
      <c r="A8613" s="629">
        <v>92453</v>
      </c>
      <c r="B8613" s="630" t="s">
        <v>9903</v>
      </c>
      <c r="C8613" s="631" t="s">
        <v>125</v>
      </c>
      <c r="D8613" s="629">
        <v>124.61</v>
      </c>
    </row>
    <row r="8614" spans="1:4" ht="54">
      <c r="A8614" s="629">
        <v>92454</v>
      </c>
      <c r="B8614" s="630" t="s">
        <v>9904</v>
      </c>
      <c r="C8614" s="631" t="s">
        <v>125</v>
      </c>
      <c r="D8614" s="629">
        <v>203.03</v>
      </c>
    </row>
    <row r="8615" spans="1:4" ht="54">
      <c r="A8615" s="629">
        <v>92455</v>
      </c>
      <c r="B8615" s="630" t="s">
        <v>9905</v>
      </c>
      <c r="C8615" s="631" t="s">
        <v>125</v>
      </c>
      <c r="D8615" s="629">
        <v>82.29</v>
      </c>
    </row>
    <row r="8616" spans="1:4" ht="54">
      <c r="A8616" s="629">
        <v>92456</v>
      </c>
      <c r="B8616" s="630" t="s">
        <v>9906</v>
      </c>
      <c r="C8616" s="631" t="s">
        <v>125</v>
      </c>
      <c r="D8616" s="629">
        <v>82.73</v>
      </c>
    </row>
    <row r="8617" spans="1:4" ht="54">
      <c r="A8617" s="629">
        <v>92457</v>
      </c>
      <c r="B8617" s="630" t="s">
        <v>9907</v>
      </c>
      <c r="C8617" s="631" t="s">
        <v>125</v>
      </c>
      <c r="D8617" s="629">
        <v>107.83</v>
      </c>
    </row>
    <row r="8618" spans="1:4" ht="54">
      <c r="A8618" s="629">
        <v>92458</v>
      </c>
      <c r="B8618" s="630" t="s">
        <v>9908</v>
      </c>
      <c r="C8618" s="631" t="s">
        <v>125</v>
      </c>
      <c r="D8618" s="629">
        <v>191.85</v>
      </c>
    </row>
    <row r="8619" spans="1:4" ht="54">
      <c r="A8619" s="629">
        <v>92459</v>
      </c>
      <c r="B8619" s="630" t="s">
        <v>9909</v>
      </c>
      <c r="C8619" s="631" t="s">
        <v>125</v>
      </c>
      <c r="D8619" s="629">
        <v>69.540000000000006</v>
      </c>
    </row>
    <row r="8620" spans="1:4" ht="54">
      <c r="A8620" s="629">
        <v>92460</v>
      </c>
      <c r="B8620" s="630" t="s">
        <v>9910</v>
      </c>
      <c r="C8620" s="631" t="s">
        <v>125</v>
      </c>
      <c r="D8620" s="629">
        <v>67.73</v>
      </c>
    </row>
    <row r="8621" spans="1:4" ht="54">
      <c r="A8621" s="629">
        <v>92461</v>
      </c>
      <c r="B8621" s="630" t="s">
        <v>9911</v>
      </c>
      <c r="C8621" s="631" t="s">
        <v>125</v>
      </c>
      <c r="D8621" s="629">
        <v>99.05</v>
      </c>
    </row>
    <row r="8622" spans="1:4" ht="54">
      <c r="A8622" s="629">
        <v>92462</v>
      </c>
      <c r="B8622" s="630" t="s">
        <v>9912</v>
      </c>
      <c r="C8622" s="631" t="s">
        <v>125</v>
      </c>
      <c r="D8622" s="629">
        <v>184.69</v>
      </c>
    </row>
    <row r="8623" spans="1:4" ht="54">
      <c r="A8623" s="629">
        <v>92463</v>
      </c>
      <c r="B8623" s="630" t="s">
        <v>9913</v>
      </c>
      <c r="C8623" s="631" t="s">
        <v>125</v>
      </c>
      <c r="D8623" s="629">
        <v>62.71</v>
      </c>
    </row>
    <row r="8624" spans="1:4" ht="54">
      <c r="A8624" s="629">
        <v>92464</v>
      </c>
      <c r="B8624" s="630" t="s">
        <v>9914</v>
      </c>
      <c r="C8624" s="631" t="s">
        <v>125</v>
      </c>
      <c r="D8624" s="629">
        <v>65.02</v>
      </c>
    </row>
    <row r="8625" spans="1:4" ht="67.5">
      <c r="A8625" s="629">
        <v>92465</v>
      </c>
      <c r="B8625" s="630" t="s">
        <v>9915</v>
      </c>
      <c r="C8625" s="631" t="s">
        <v>125</v>
      </c>
      <c r="D8625" s="629">
        <v>77.97</v>
      </c>
    </row>
    <row r="8626" spans="1:4" ht="67.5">
      <c r="A8626" s="629">
        <v>92466</v>
      </c>
      <c r="B8626" s="630" t="s">
        <v>9916</v>
      </c>
      <c r="C8626" s="631" t="s">
        <v>125</v>
      </c>
      <c r="D8626" s="629">
        <v>179.14</v>
      </c>
    </row>
    <row r="8627" spans="1:4" ht="67.5">
      <c r="A8627" s="629">
        <v>92467</v>
      </c>
      <c r="B8627" s="630" t="s">
        <v>9917</v>
      </c>
      <c r="C8627" s="631" t="s">
        <v>125</v>
      </c>
      <c r="D8627" s="629">
        <v>50.44</v>
      </c>
    </row>
    <row r="8628" spans="1:4" ht="67.5">
      <c r="A8628" s="629">
        <v>92468</v>
      </c>
      <c r="B8628" s="630" t="s">
        <v>9918</v>
      </c>
      <c r="C8628" s="631" t="s">
        <v>125</v>
      </c>
      <c r="D8628" s="629">
        <v>59.77</v>
      </c>
    </row>
    <row r="8629" spans="1:4" ht="67.5">
      <c r="A8629" s="629">
        <v>92469</v>
      </c>
      <c r="B8629" s="630" t="s">
        <v>9919</v>
      </c>
      <c r="C8629" s="631" t="s">
        <v>125</v>
      </c>
      <c r="D8629" s="629">
        <v>70.84</v>
      </c>
    </row>
    <row r="8630" spans="1:4" ht="67.5">
      <c r="A8630" s="629">
        <v>92470</v>
      </c>
      <c r="B8630" s="630" t="s">
        <v>9920</v>
      </c>
      <c r="C8630" s="631" t="s">
        <v>125</v>
      </c>
      <c r="D8630" s="629">
        <v>175.2</v>
      </c>
    </row>
    <row r="8631" spans="1:4" ht="67.5">
      <c r="A8631" s="629">
        <v>92471</v>
      </c>
      <c r="B8631" s="630" t="s">
        <v>9921</v>
      </c>
      <c r="C8631" s="631" t="s">
        <v>125</v>
      </c>
      <c r="D8631" s="629">
        <v>45.88</v>
      </c>
    </row>
    <row r="8632" spans="1:4" ht="67.5">
      <c r="A8632" s="629">
        <v>92472</v>
      </c>
      <c r="B8632" s="630" t="s">
        <v>9922</v>
      </c>
      <c r="C8632" s="631" t="s">
        <v>125</v>
      </c>
      <c r="D8632" s="629">
        <v>56.37</v>
      </c>
    </row>
    <row r="8633" spans="1:4" ht="67.5">
      <c r="A8633" s="629">
        <v>92473</v>
      </c>
      <c r="B8633" s="630" t="s">
        <v>9923</v>
      </c>
      <c r="C8633" s="631" t="s">
        <v>125</v>
      </c>
      <c r="D8633" s="629">
        <v>65.03</v>
      </c>
    </row>
    <row r="8634" spans="1:4" ht="67.5">
      <c r="A8634" s="629">
        <v>92474</v>
      </c>
      <c r="B8634" s="630" t="s">
        <v>9924</v>
      </c>
      <c r="C8634" s="631" t="s">
        <v>125</v>
      </c>
      <c r="D8634" s="629">
        <v>171.78</v>
      </c>
    </row>
    <row r="8635" spans="1:4" ht="67.5">
      <c r="A8635" s="629">
        <v>92475</v>
      </c>
      <c r="B8635" s="630" t="s">
        <v>9925</v>
      </c>
      <c r="C8635" s="631" t="s">
        <v>125</v>
      </c>
      <c r="D8635" s="629">
        <v>42.17</v>
      </c>
    </row>
    <row r="8636" spans="1:4" ht="67.5">
      <c r="A8636" s="629">
        <v>92476</v>
      </c>
      <c r="B8636" s="630" t="s">
        <v>9926</v>
      </c>
      <c r="C8636" s="631" t="s">
        <v>125</v>
      </c>
      <c r="D8636" s="629">
        <v>53.47</v>
      </c>
    </row>
    <row r="8637" spans="1:4" ht="67.5">
      <c r="A8637" s="629">
        <v>92477</v>
      </c>
      <c r="B8637" s="630" t="s">
        <v>9927</v>
      </c>
      <c r="C8637" s="631" t="s">
        <v>125</v>
      </c>
      <c r="D8637" s="629">
        <v>52.73</v>
      </c>
    </row>
    <row r="8638" spans="1:4" ht="67.5">
      <c r="A8638" s="629">
        <v>92478</v>
      </c>
      <c r="B8638" s="630" t="s">
        <v>9928</v>
      </c>
      <c r="C8638" s="631" t="s">
        <v>125</v>
      </c>
      <c r="D8638" s="629">
        <v>165.1</v>
      </c>
    </row>
    <row r="8639" spans="1:4" ht="67.5">
      <c r="A8639" s="629">
        <v>92479</v>
      </c>
      <c r="B8639" s="630" t="s">
        <v>9929</v>
      </c>
      <c r="C8639" s="631" t="s">
        <v>125</v>
      </c>
      <c r="D8639" s="629">
        <v>34.270000000000003</v>
      </c>
    </row>
    <row r="8640" spans="1:4" ht="67.5">
      <c r="A8640" s="629">
        <v>92480</v>
      </c>
      <c r="B8640" s="630" t="s">
        <v>9930</v>
      </c>
      <c r="C8640" s="631" t="s">
        <v>125</v>
      </c>
      <c r="D8640" s="629">
        <v>47.72</v>
      </c>
    </row>
    <row r="8641" spans="1:4" ht="54">
      <c r="A8641" s="629">
        <v>92481</v>
      </c>
      <c r="B8641" s="630" t="s">
        <v>5543</v>
      </c>
      <c r="C8641" s="631" t="s">
        <v>125</v>
      </c>
      <c r="D8641" s="629">
        <v>136.81</v>
      </c>
    </row>
    <row r="8642" spans="1:4" ht="54">
      <c r="A8642" s="629">
        <v>92482</v>
      </c>
      <c r="B8642" s="630" t="s">
        <v>9931</v>
      </c>
      <c r="C8642" s="631" t="s">
        <v>125</v>
      </c>
      <c r="D8642" s="629">
        <v>127.58</v>
      </c>
    </row>
    <row r="8643" spans="1:4" ht="54">
      <c r="A8643" s="629">
        <v>92483</v>
      </c>
      <c r="B8643" s="630" t="s">
        <v>5544</v>
      </c>
      <c r="C8643" s="631" t="s">
        <v>125</v>
      </c>
      <c r="D8643" s="629">
        <v>109.75</v>
      </c>
    </row>
    <row r="8644" spans="1:4" ht="54">
      <c r="A8644" s="629">
        <v>92484</v>
      </c>
      <c r="B8644" s="630" t="s">
        <v>9932</v>
      </c>
      <c r="C8644" s="631" t="s">
        <v>125</v>
      </c>
      <c r="D8644" s="629">
        <v>101.6</v>
      </c>
    </row>
    <row r="8645" spans="1:4" ht="54">
      <c r="A8645" s="629">
        <v>92485</v>
      </c>
      <c r="B8645" s="630" t="s">
        <v>5545</v>
      </c>
      <c r="C8645" s="631" t="s">
        <v>125</v>
      </c>
      <c r="D8645" s="629">
        <v>81.5</v>
      </c>
    </row>
    <row r="8646" spans="1:4" ht="54">
      <c r="A8646" s="629">
        <v>92486</v>
      </c>
      <c r="B8646" s="630" t="s">
        <v>9933</v>
      </c>
      <c r="C8646" s="631" t="s">
        <v>125</v>
      </c>
      <c r="D8646" s="629">
        <v>75.23</v>
      </c>
    </row>
    <row r="8647" spans="1:4" ht="81">
      <c r="A8647" s="629">
        <v>92487</v>
      </c>
      <c r="B8647" s="630" t="s">
        <v>9934</v>
      </c>
      <c r="C8647" s="631" t="s">
        <v>125</v>
      </c>
      <c r="D8647" s="629">
        <v>68.680000000000007</v>
      </c>
    </row>
    <row r="8648" spans="1:4" ht="67.5">
      <c r="A8648" s="629">
        <v>92488</v>
      </c>
      <c r="B8648" s="630" t="s">
        <v>9935</v>
      </c>
      <c r="C8648" s="631" t="s">
        <v>125</v>
      </c>
      <c r="D8648" s="629">
        <v>66.510000000000005</v>
      </c>
    </row>
    <row r="8649" spans="1:4" ht="81">
      <c r="A8649" s="629">
        <v>92489</v>
      </c>
      <c r="B8649" s="630" t="s">
        <v>9936</v>
      </c>
      <c r="C8649" s="631" t="s">
        <v>125</v>
      </c>
      <c r="D8649" s="629">
        <v>38.229999999999997</v>
      </c>
    </row>
    <row r="8650" spans="1:4" ht="67.5">
      <c r="A8650" s="629">
        <v>92490</v>
      </c>
      <c r="B8650" s="630" t="s">
        <v>9937</v>
      </c>
      <c r="C8650" s="631" t="s">
        <v>125</v>
      </c>
      <c r="D8650" s="629">
        <v>36.26</v>
      </c>
    </row>
    <row r="8651" spans="1:4" ht="81">
      <c r="A8651" s="629">
        <v>92491</v>
      </c>
      <c r="B8651" s="630" t="s">
        <v>9938</v>
      </c>
      <c r="C8651" s="631" t="s">
        <v>125</v>
      </c>
      <c r="D8651" s="629">
        <v>66.44</v>
      </c>
    </row>
    <row r="8652" spans="1:4" ht="67.5">
      <c r="A8652" s="629">
        <v>92492</v>
      </c>
      <c r="B8652" s="630" t="s">
        <v>9939</v>
      </c>
      <c r="C8652" s="631" t="s">
        <v>125</v>
      </c>
      <c r="D8652" s="629">
        <v>64.37</v>
      </c>
    </row>
    <row r="8653" spans="1:4" ht="81">
      <c r="A8653" s="629">
        <v>92493</v>
      </c>
      <c r="B8653" s="630" t="s">
        <v>9940</v>
      </c>
      <c r="C8653" s="631" t="s">
        <v>125</v>
      </c>
      <c r="D8653" s="629">
        <v>33.96</v>
      </c>
    </row>
    <row r="8654" spans="1:4" ht="67.5">
      <c r="A8654" s="629">
        <v>92494</v>
      </c>
      <c r="B8654" s="630" t="s">
        <v>9941</v>
      </c>
      <c r="C8654" s="631" t="s">
        <v>125</v>
      </c>
      <c r="D8654" s="629">
        <v>34.44</v>
      </c>
    </row>
    <row r="8655" spans="1:4" ht="81">
      <c r="A8655" s="629">
        <v>92495</v>
      </c>
      <c r="B8655" s="630" t="s">
        <v>9942</v>
      </c>
      <c r="C8655" s="631" t="s">
        <v>125</v>
      </c>
      <c r="D8655" s="629">
        <v>64.89</v>
      </c>
    </row>
    <row r="8656" spans="1:4" ht="67.5">
      <c r="A8656" s="629">
        <v>92496</v>
      </c>
      <c r="B8656" s="630" t="s">
        <v>9943</v>
      </c>
      <c r="C8656" s="631" t="s">
        <v>125</v>
      </c>
      <c r="D8656" s="629">
        <v>62.92</v>
      </c>
    </row>
    <row r="8657" spans="1:4" ht="81">
      <c r="A8657" s="629">
        <v>92497</v>
      </c>
      <c r="B8657" s="630" t="s">
        <v>9944</v>
      </c>
      <c r="C8657" s="631" t="s">
        <v>125</v>
      </c>
      <c r="D8657" s="629">
        <v>35.04</v>
      </c>
    </row>
    <row r="8658" spans="1:4" ht="67.5">
      <c r="A8658" s="629">
        <v>92498</v>
      </c>
      <c r="B8658" s="630" t="s">
        <v>9945</v>
      </c>
      <c r="C8658" s="631" t="s">
        <v>125</v>
      </c>
      <c r="D8658" s="629">
        <v>33.200000000000003</v>
      </c>
    </row>
    <row r="8659" spans="1:4" ht="81">
      <c r="A8659" s="629">
        <v>92499</v>
      </c>
      <c r="B8659" s="630" t="s">
        <v>9946</v>
      </c>
      <c r="C8659" s="631" t="s">
        <v>125</v>
      </c>
      <c r="D8659" s="629">
        <v>64</v>
      </c>
    </row>
    <row r="8660" spans="1:4" ht="67.5">
      <c r="A8660" s="629">
        <v>92500</v>
      </c>
      <c r="B8660" s="630" t="s">
        <v>9947</v>
      </c>
      <c r="C8660" s="631" t="s">
        <v>125</v>
      </c>
      <c r="D8660" s="629">
        <v>62.08</v>
      </c>
    </row>
    <row r="8661" spans="1:4" ht="81">
      <c r="A8661" s="629">
        <v>92501</v>
      </c>
      <c r="B8661" s="630" t="s">
        <v>9948</v>
      </c>
      <c r="C8661" s="631" t="s">
        <v>125</v>
      </c>
      <c r="D8661" s="629">
        <v>34.299999999999997</v>
      </c>
    </row>
    <row r="8662" spans="1:4" ht="67.5">
      <c r="A8662" s="629">
        <v>92502</v>
      </c>
      <c r="B8662" s="630" t="s">
        <v>9949</v>
      </c>
      <c r="C8662" s="631" t="s">
        <v>125</v>
      </c>
      <c r="D8662" s="629">
        <v>32.51</v>
      </c>
    </row>
    <row r="8663" spans="1:4" ht="81">
      <c r="A8663" s="629">
        <v>92503</v>
      </c>
      <c r="B8663" s="630" t="s">
        <v>9950</v>
      </c>
      <c r="C8663" s="631" t="s">
        <v>125</v>
      </c>
      <c r="D8663" s="629">
        <v>62.53</v>
      </c>
    </row>
    <row r="8664" spans="1:4" ht="67.5">
      <c r="A8664" s="629">
        <v>92504</v>
      </c>
      <c r="B8664" s="630" t="s">
        <v>9951</v>
      </c>
      <c r="C8664" s="631" t="s">
        <v>125</v>
      </c>
      <c r="D8664" s="629">
        <v>37.119999999999997</v>
      </c>
    </row>
    <row r="8665" spans="1:4" ht="81">
      <c r="A8665" s="629">
        <v>92505</v>
      </c>
      <c r="B8665" s="630" t="s">
        <v>9952</v>
      </c>
      <c r="C8665" s="631" t="s">
        <v>125</v>
      </c>
      <c r="D8665" s="629">
        <v>33.04</v>
      </c>
    </row>
    <row r="8666" spans="1:4" ht="67.5">
      <c r="A8666" s="629">
        <v>92506</v>
      </c>
      <c r="B8666" s="630" t="s">
        <v>9953</v>
      </c>
      <c r="C8666" s="631" t="s">
        <v>125</v>
      </c>
      <c r="D8666" s="629">
        <v>31.32</v>
      </c>
    </row>
    <row r="8667" spans="1:4" ht="67.5">
      <c r="A8667" s="629">
        <v>92507</v>
      </c>
      <c r="B8667" s="630" t="s">
        <v>9954</v>
      </c>
      <c r="C8667" s="631" t="s">
        <v>125</v>
      </c>
      <c r="D8667" s="629">
        <v>60.11</v>
      </c>
    </row>
    <row r="8668" spans="1:4" ht="67.5">
      <c r="A8668" s="629">
        <v>92508</v>
      </c>
      <c r="B8668" s="630" t="s">
        <v>9955</v>
      </c>
      <c r="C8668" s="631" t="s">
        <v>125</v>
      </c>
      <c r="D8668" s="629">
        <v>58.38</v>
      </c>
    </row>
    <row r="8669" spans="1:4" ht="67.5">
      <c r="A8669" s="629">
        <v>92509</v>
      </c>
      <c r="B8669" s="630" t="s">
        <v>9956</v>
      </c>
      <c r="C8669" s="631" t="s">
        <v>125</v>
      </c>
      <c r="D8669" s="629">
        <v>33.630000000000003</v>
      </c>
    </row>
    <row r="8670" spans="1:4" ht="67.5">
      <c r="A8670" s="629">
        <v>92510</v>
      </c>
      <c r="B8670" s="630" t="s">
        <v>9957</v>
      </c>
      <c r="C8670" s="631" t="s">
        <v>125</v>
      </c>
      <c r="D8670" s="629">
        <v>32.04</v>
      </c>
    </row>
    <row r="8671" spans="1:4" ht="67.5">
      <c r="A8671" s="629">
        <v>92511</v>
      </c>
      <c r="B8671" s="630" t="s">
        <v>9958</v>
      </c>
      <c r="C8671" s="631" t="s">
        <v>125</v>
      </c>
      <c r="D8671" s="629">
        <v>56.16</v>
      </c>
    </row>
    <row r="8672" spans="1:4" ht="67.5">
      <c r="A8672" s="629">
        <v>92512</v>
      </c>
      <c r="B8672" s="630" t="s">
        <v>9959</v>
      </c>
      <c r="C8672" s="631" t="s">
        <v>125</v>
      </c>
      <c r="D8672" s="629">
        <v>54.83</v>
      </c>
    </row>
    <row r="8673" spans="1:4" ht="67.5">
      <c r="A8673" s="629">
        <v>92513</v>
      </c>
      <c r="B8673" s="630" t="s">
        <v>9960</v>
      </c>
      <c r="C8673" s="631" t="s">
        <v>125</v>
      </c>
      <c r="D8673" s="629">
        <v>24.96</v>
      </c>
    </row>
    <row r="8674" spans="1:4" ht="67.5">
      <c r="A8674" s="629">
        <v>92514</v>
      </c>
      <c r="B8674" s="630" t="s">
        <v>9961</v>
      </c>
      <c r="C8674" s="631" t="s">
        <v>125</v>
      </c>
      <c r="D8674" s="629">
        <v>23.74</v>
      </c>
    </row>
    <row r="8675" spans="1:4" ht="67.5">
      <c r="A8675" s="629">
        <v>92515</v>
      </c>
      <c r="B8675" s="630" t="s">
        <v>9962</v>
      </c>
      <c r="C8675" s="631" t="s">
        <v>125</v>
      </c>
      <c r="D8675" s="629">
        <v>51.01</v>
      </c>
    </row>
    <row r="8676" spans="1:4" ht="67.5">
      <c r="A8676" s="629">
        <v>92516</v>
      </c>
      <c r="B8676" s="630" t="s">
        <v>9963</v>
      </c>
      <c r="C8676" s="631" t="s">
        <v>125</v>
      </c>
      <c r="D8676" s="629">
        <v>49.87</v>
      </c>
    </row>
    <row r="8677" spans="1:4" ht="67.5">
      <c r="A8677" s="629">
        <v>92517</v>
      </c>
      <c r="B8677" s="630" t="s">
        <v>9964</v>
      </c>
      <c r="C8677" s="631" t="s">
        <v>125</v>
      </c>
      <c r="D8677" s="629">
        <v>20.86</v>
      </c>
    </row>
    <row r="8678" spans="1:4" ht="67.5">
      <c r="A8678" s="629">
        <v>92518</v>
      </c>
      <c r="B8678" s="630" t="s">
        <v>9965</v>
      </c>
      <c r="C8678" s="631" t="s">
        <v>125</v>
      </c>
      <c r="D8678" s="629">
        <v>19.79</v>
      </c>
    </row>
    <row r="8679" spans="1:4" ht="67.5">
      <c r="A8679" s="629">
        <v>92519</v>
      </c>
      <c r="B8679" s="630" t="s">
        <v>9966</v>
      </c>
      <c r="C8679" s="631" t="s">
        <v>125</v>
      </c>
      <c r="D8679" s="629">
        <v>48.39</v>
      </c>
    </row>
    <row r="8680" spans="1:4" ht="67.5">
      <c r="A8680" s="629">
        <v>92520</v>
      </c>
      <c r="B8680" s="630" t="s">
        <v>9967</v>
      </c>
      <c r="C8680" s="631" t="s">
        <v>125</v>
      </c>
      <c r="D8680" s="629">
        <v>47.33</v>
      </c>
    </row>
    <row r="8681" spans="1:4" ht="67.5">
      <c r="A8681" s="629">
        <v>92521</v>
      </c>
      <c r="B8681" s="630" t="s">
        <v>9968</v>
      </c>
      <c r="C8681" s="631" t="s">
        <v>125</v>
      </c>
      <c r="D8681" s="629">
        <v>18.739999999999998</v>
      </c>
    </row>
    <row r="8682" spans="1:4" ht="67.5">
      <c r="A8682" s="629">
        <v>92522</v>
      </c>
      <c r="B8682" s="630" t="s">
        <v>9969</v>
      </c>
      <c r="C8682" s="631" t="s">
        <v>125</v>
      </c>
      <c r="D8682" s="629">
        <v>17.739999999999998</v>
      </c>
    </row>
    <row r="8683" spans="1:4" ht="67.5">
      <c r="A8683" s="629">
        <v>92523</v>
      </c>
      <c r="B8683" s="630" t="s">
        <v>9970</v>
      </c>
      <c r="C8683" s="631" t="s">
        <v>125</v>
      </c>
      <c r="D8683" s="629">
        <v>47.49</v>
      </c>
    </row>
    <row r="8684" spans="1:4" ht="67.5">
      <c r="A8684" s="629">
        <v>92524</v>
      </c>
      <c r="B8684" s="630" t="s">
        <v>9971</v>
      </c>
      <c r="C8684" s="631" t="s">
        <v>125</v>
      </c>
      <c r="D8684" s="629">
        <v>46.49</v>
      </c>
    </row>
    <row r="8685" spans="1:4" ht="67.5">
      <c r="A8685" s="629">
        <v>92525</v>
      </c>
      <c r="B8685" s="630" t="s">
        <v>9972</v>
      </c>
      <c r="C8685" s="631" t="s">
        <v>125</v>
      </c>
      <c r="D8685" s="629">
        <v>18.149999999999999</v>
      </c>
    </row>
    <row r="8686" spans="1:4" ht="67.5">
      <c r="A8686" s="629">
        <v>92526</v>
      </c>
      <c r="B8686" s="630" t="s">
        <v>9973</v>
      </c>
      <c r="C8686" s="631" t="s">
        <v>125</v>
      </c>
      <c r="D8686" s="629">
        <v>17.2</v>
      </c>
    </row>
    <row r="8687" spans="1:4" ht="67.5">
      <c r="A8687" s="629">
        <v>92527</v>
      </c>
      <c r="B8687" s="630" t="s">
        <v>9974</v>
      </c>
      <c r="C8687" s="631" t="s">
        <v>125</v>
      </c>
      <c r="D8687" s="629">
        <v>46.46</v>
      </c>
    </row>
    <row r="8688" spans="1:4" ht="67.5">
      <c r="A8688" s="629">
        <v>92528</v>
      </c>
      <c r="B8688" s="630" t="s">
        <v>9975</v>
      </c>
      <c r="C8688" s="631" t="s">
        <v>125</v>
      </c>
      <c r="D8688" s="629">
        <v>45.48</v>
      </c>
    </row>
    <row r="8689" spans="1:4" ht="67.5">
      <c r="A8689" s="629">
        <v>92529</v>
      </c>
      <c r="B8689" s="630" t="s">
        <v>9976</v>
      </c>
      <c r="C8689" s="631" t="s">
        <v>125</v>
      </c>
      <c r="D8689" s="629">
        <v>17.3</v>
      </c>
    </row>
    <row r="8690" spans="1:4" ht="67.5">
      <c r="A8690" s="629">
        <v>92530</v>
      </c>
      <c r="B8690" s="630" t="s">
        <v>9977</v>
      </c>
      <c r="C8690" s="631" t="s">
        <v>125</v>
      </c>
      <c r="D8690" s="629">
        <v>16.38</v>
      </c>
    </row>
    <row r="8691" spans="1:4" ht="67.5">
      <c r="A8691" s="629">
        <v>92531</v>
      </c>
      <c r="B8691" s="630" t="s">
        <v>9978</v>
      </c>
      <c r="C8691" s="631" t="s">
        <v>125</v>
      </c>
      <c r="D8691" s="629">
        <v>45.67</v>
      </c>
    </row>
    <row r="8692" spans="1:4" ht="67.5">
      <c r="A8692" s="629">
        <v>92532</v>
      </c>
      <c r="B8692" s="630" t="s">
        <v>9979</v>
      </c>
      <c r="C8692" s="631" t="s">
        <v>125</v>
      </c>
      <c r="D8692" s="629">
        <v>44.71</v>
      </c>
    </row>
    <row r="8693" spans="1:4" ht="67.5">
      <c r="A8693" s="629">
        <v>92533</v>
      </c>
      <c r="B8693" s="630" t="s">
        <v>9980</v>
      </c>
      <c r="C8693" s="631" t="s">
        <v>125</v>
      </c>
      <c r="D8693" s="629">
        <v>16.66</v>
      </c>
    </row>
    <row r="8694" spans="1:4" ht="67.5">
      <c r="A8694" s="629">
        <v>92534</v>
      </c>
      <c r="B8694" s="630" t="s">
        <v>9981</v>
      </c>
      <c r="C8694" s="631" t="s">
        <v>125</v>
      </c>
      <c r="D8694" s="629">
        <v>15.8</v>
      </c>
    </row>
    <row r="8695" spans="1:4" ht="67.5">
      <c r="A8695" s="629">
        <v>92535</v>
      </c>
      <c r="B8695" s="630" t="s">
        <v>9982</v>
      </c>
      <c r="C8695" s="631" t="s">
        <v>125</v>
      </c>
      <c r="D8695" s="629">
        <v>44.27</v>
      </c>
    </row>
    <row r="8696" spans="1:4" ht="67.5">
      <c r="A8696" s="629">
        <v>92536</v>
      </c>
      <c r="B8696" s="630" t="s">
        <v>9983</v>
      </c>
      <c r="C8696" s="631" t="s">
        <v>125</v>
      </c>
      <c r="D8696" s="629">
        <v>43.36</v>
      </c>
    </row>
    <row r="8697" spans="1:4" ht="67.5">
      <c r="A8697" s="629">
        <v>92537</v>
      </c>
      <c r="B8697" s="630" t="s">
        <v>9984</v>
      </c>
      <c r="C8697" s="631" t="s">
        <v>125</v>
      </c>
      <c r="D8697" s="629">
        <v>15.46</v>
      </c>
    </row>
    <row r="8698" spans="1:4" ht="67.5">
      <c r="A8698" s="629">
        <v>92538</v>
      </c>
      <c r="B8698" s="630" t="s">
        <v>9985</v>
      </c>
      <c r="C8698" s="631" t="s">
        <v>125</v>
      </c>
      <c r="D8698" s="629">
        <v>14.6</v>
      </c>
    </row>
    <row r="8699" spans="1:4" ht="67.5">
      <c r="A8699" s="629">
        <v>92539</v>
      </c>
      <c r="B8699" s="630" t="s">
        <v>5546</v>
      </c>
      <c r="C8699" s="631" t="s">
        <v>125</v>
      </c>
      <c r="D8699" s="629">
        <v>33.68</v>
      </c>
    </row>
    <row r="8700" spans="1:4" ht="67.5">
      <c r="A8700" s="629">
        <v>92540</v>
      </c>
      <c r="B8700" s="630" t="s">
        <v>9986</v>
      </c>
      <c r="C8700" s="631" t="s">
        <v>125</v>
      </c>
      <c r="D8700" s="629">
        <v>39.65</v>
      </c>
    </row>
    <row r="8701" spans="1:4" ht="54">
      <c r="A8701" s="629">
        <v>92541</v>
      </c>
      <c r="B8701" s="630" t="s">
        <v>9987</v>
      </c>
      <c r="C8701" s="631" t="s">
        <v>125</v>
      </c>
      <c r="D8701" s="629">
        <v>36.57</v>
      </c>
    </row>
    <row r="8702" spans="1:4" ht="67.5">
      <c r="A8702" s="629">
        <v>92542</v>
      </c>
      <c r="B8702" s="630" t="s">
        <v>9988</v>
      </c>
      <c r="C8702" s="631" t="s">
        <v>125</v>
      </c>
      <c r="D8702" s="629">
        <v>45.76</v>
      </c>
    </row>
    <row r="8703" spans="1:4" ht="67.5">
      <c r="A8703" s="629">
        <v>92543</v>
      </c>
      <c r="B8703" s="630" t="s">
        <v>5547</v>
      </c>
      <c r="C8703" s="631" t="s">
        <v>125</v>
      </c>
      <c r="D8703" s="629">
        <v>9.5500000000000007</v>
      </c>
    </row>
    <row r="8704" spans="1:4" ht="54">
      <c r="A8704" s="629">
        <v>92544</v>
      </c>
      <c r="B8704" s="630" t="s">
        <v>9989</v>
      </c>
      <c r="C8704" s="631" t="s">
        <v>125</v>
      </c>
      <c r="D8704" s="629">
        <v>8.0500000000000007</v>
      </c>
    </row>
    <row r="8705" spans="1:4" ht="54">
      <c r="A8705" s="629">
        <v>92545</v>
      </c>
      <c r="B8705" s="630" t="s">
        <v>9990</v>
      </c>
      <c r="C8705" s="631" t="s">
        <v>70</v>
      </c>
      <c r="D8705" s="629">
        <v>489.07</v>
      </c>
    </row>
    <row r="8706" spans="1:4" ht="54">
      <c r="A8706" s="629">
        <v>92546</v>
      </c>
      <c r="B8706" s="630" t="s">
        <v>9991</v>
      </c>
      <c r="C8706" s="631" t="s">
        <v>70</v>
      </c>
      <c r="D8706" s="629">
        <v>604.20000000000005</v>
      </c>
    </row>
    <row r="8707" spans="1:4" ht="54">
      <c r="A8707" s="629">
        <v>92547</v>
      </c>
      <c r="B8707" s="630" t="s">
        <v>9992</v>
      </c>
      <c r="C8707" s="631" t="s">
        <v>70</v>
      </c>
      <c r="D8707" s="629">
        <v>629.66999999999996</v>
      </c>
    </row>
    <row r="8708" spans="1:4" ht="54">
      <c r="A8708" s="629">
        <v>92548</v>
      </c>
      <c r="B8708" s="630" t="s">
        <v>9993</v>
      </c>
      <c r="C8708" s="631" t="s">
        <v>70</v>
      </c>
      <c r="D8708" s="629">
        <v>698.58</v>
      </c>
    </row>
    <row r="8709" spans="1:4" ht="54">
      <c r="A8709" s="629">
        <v>92549</v>
      </c>
      <c r="B8709" s="630" t="s">
        <v>9994</v>
      </c>
      <c r="C8709" s="631" t="s">
        <v>70</v>
      </c>
      <c r="D8709" s="629">
        <v>900.79</v>
      </c>
    </row>
    <row r="8710" spans="1:4" ht="54">
      <c r="A8710" s="629">
        <v>92550</v>
      </c>
      <c r="B8710" s="630" t="s">
        <v>9995</v>
      </c>
      <c r="C8710" s="631" t="s">
        <v>70</v>
      </c>
      <c r="D8710" s="632">
        <v>1083.78</v>
      </c>
    </row>
    <row r="8711" spans="1:4" ht="54">
      <c r="A8711" s="629">
        <v>92551</v>
      </c>
      <c r="B8711" s="630" t="s">
        <v>9996</v>
      </c>
      <c r="C8711" s="631" t="s">
        <v>70</v>
      </c>
      <c r="D8711" s="632">
        <v>1117.3800000000001</v>
      </c>
    </row>
    <row r="8712" spans="1:4" ht="54">
      <c r="A8712" s="629">
        <v>92552</v>
      </c>
      <c r="B8712" s="630" t="s">
        <v>9997</v>
      </c>
      <c r="C8712" s="631" t="s">
        <v>70</v>
      </c>
      <c r="D8712" s="632">
        <v>1219.8699999999999</v>
      </c>
    </row>
    <row r="8713" spans="1:4" ht="54">
      <c r="A8713" s="629">
        <v>92553</v>
      </c>
      <c r="B8713" s="630" t="s">
        <v>9998</v>
      </c>
      <c r="C8713" s="631" t="s">
        <v>70</v>
      </c>
      <c r="D8713" s="632">
        <v>1426.02</v>
      </c>
    </row>
    <row r="8714" spans="1:4" ht="54">
      <c r="A8714" s="629">
        <v>92554</v>
      </c>
      <c r="B8714" s="630" t="s">
        <v>9999</v>
      </c>
      <c r="C8714" s="631" t="s">
        <v>70</v>
      </c>
      <c r="D8714" s="632">
        <v>1464.19</v>
      </c>
    </row>
    <row r="8715" spans="1:4" ht="81">
      <c r="A8715" s="629">
        <v>92555</v>
      </c>
      <c r="B8715" s="630" t="s">
        <v>5548</v>
      </c>
      <c r="C8715" s="631" t="s">
        <v>70</v>
      </c>
      <c r="D8715" s="629">
        <v>484.12</v>
      </c>
    </row>
    <row r="8716" spans="1:4" ht="81">
      <c r="A8716" s="629">
        <v>92556</v>
      </c>
      <c r="B8716" s="630" t="s">
        <v>5549</v>
      </c>
      <c r="C8716" s="631" t="s">
        <v>70</v>
      </c>
      <c r="D8716" s="629">
        <v>596.03</v>
      </c>
    </row>
    <row r="8717" spans="1:4" ht="81">
      <c r="A8717" s="629">
        <v>92557</v>
      </c>
      <c r="B8717" s="630" t="s">
        <v>5550</v>
      </c>
      <c r="C8717" s="631" t="s">
        <v>70</v>
      </c>
      <c r="D8717" s="629">
        <v>621.49</v>
      </c>
    </row>
    <row r="8718" spans="1:4" ht="81">
      <c r="A8718" s="629">
        <v>92558</v>
      </c>
      <c r="B8718" s="630" t="s">
        <v>5551</v>
      </c>
      <c r="C8718" s="631" t="s">
        <v>70</v>
      </c>
      <c r="D8718" s="629">
        <v>696.07</v>
      </c>
    </row>
    <row r="8719" spans="1:4" ht="81">
      <c r="A8719" s="629">
        <v>92559</v>
      </c>
      <c r="B8719" s="630" t="s">
        <v>5552</v>
      </c>
      <c r="C8719" s="631" t="s">
        <v>70</v>
      </c>
      <c r="D8719" s="629">
        <v>892.09</v>
      </c>
    </row>
    <row r="8720" spans="1:4" ht="81">
      <c r="A8720" s="629">
        <v>92560</v>
      </c>
      <c r="B8720" s="630" t="s">
        <v>5553</v>
      </c>
      <c r="C8720" s="631" t="s">
        <v>70</v>
      </c>
      <c r="D8720" s="632">
        <v>1070.5</v>
      </c>
    </row>
    <row r="8721" spans="1:4" ht="81">
      <c r="A8721" s="629">
        <v>92561</v>
      </c>
      <c r="B8721" s="630" t="s">
        <v>5554</v>
      </c>
      <c r="C8721" s="631" t="s">
        <v>70</v>
      </c>
      <c r="D8721" s="632">
        <v>1104.7</v>
      </c>
    </row>
    <row r="8722" spans="1:4" ht="81">
      <c r="A8722" s="629">
        <v>92562</v>
      </c>
      <c r="B8722" s="630" t="s">
        <v>10000</v>
      </c>
      <c r="C8722" s="631" t="s">
        <v>70</v>
      </c>
      <c r="D8722" s="632">
        <v>1199.02</v>
      </c>
    </row>
    <row r="8723" spans="1:4" ht="81">
      <c r="A8723" s="629">
        <v>92563</v>
      </c>
      <c r="B8723" s="630" t="s">
        <v>10001</v>
      </c>
      <c r="C8723" s="631" t="s">
        <v>70</v>
      </c>
      <c r="D8723" s="632">
        <v>1400.67</v>
      </c>
    </row>
    <row r="8724" spans="1:4" ht="81">
      <c r="A8724" s="629">
        <v>92564</v>
      </c>
      <c r="B8724" s="630" t="s">
        <v>10002</v>
      </c>
      <c r="C8724" s="631" t="s">
        <v>70</v>
      </c>
      <c r="D8724" s="632">
        <v>1433.37</v>
      </c>
    </row>
    <row r="8725" spans="1:4" ht="67.5">
      <c r="A8725" s="629">
        <v>92565</v>
      </c>
      <c r="B8725" s="630" t="s">
        <v>10003</v>
      </c>
      <c r="C8725" s="631" t="s">
        <v>125</v>
      </c>
      <c r="D8725" s="629">
        <v>18.21</v>
      </c>
    </row>
    <row r="8726" spans="1:4" ht="81">
      <c r="A8726" s="629">
        <v>92566</v>
      </c>
      <c r="B8726" s="630" t="s">
        <v>10004</v>
      </c>
      <c r="C8726" s="631" t="s">
        <v>125</v>
      </c>
      <c r="D8726" s="629">
        <v>10.25</v>
      </c>
    </row>
    <row r="8727" spans="1:4" ht="67.5">
      <c r="A8727" s="629">
        <v>92567</v>
      </c>
      <c r="B8727" s="630" t="s">
        <v>10005</v>
      </c>
      <c r="C8727" s="631" t="s">
        <v>125</v>
      </c>
      <c r="D8727" s="629">
        <v>15.83</v>
      </c>
    </row>
    <row r="8728" spans="1:4" ht="67.5">
      <c r="A8728" s="629">
        <v>92568</v>
      </c>
      <c r="B8728" s="630" t="s">
        <v>10006</v>
      </c>
      <c r="C8728" s="631" t="s">
        <v>125</v>
      </c>
      <c r="D8728" s="629">
        <v>52.4</v>
      </c>
    </row>
    <row r="8729" spans="1:4" ht="67.5">
      <c r="A8729" s="629">
        <v>92569</v>
      </c>
      <c r="B8729" s="630" t="s">
        <v>5555</v>
      </c>
      <c r="C8729" s="631" t="s">
        <v>125</v>
      </c>
      <c r="D8729" s="629">
        <v>23.46</v>
      </c>
    </row>
    <row r="8730" spans="1:4" ht="54">
      <c r="A8730" s="629">
        <v>92570</v>
      </c>
      <c r="B8730" s="630" t="s">
        <v>10007</v>
      </c>
      <c r="C8730" s="631" t="s">
        <v>125</v>
      </c>
      <c r="D8730" s="629">
        <v>10.4</v>
      </c>
    </row>
    <row r="8731" spans="1:4" ht="67.5">
      <c r="A8731" s="629">
        <v>92571</v>
      </c>
      <c r="B8731" s="630" t="s">
        <v>10008</v>
      </c>
      <c r="C8731" s="631" t="s">
        <v>125</v>
      </c>
      <c r="D8731" s="629">
        <v>56.57</v>
      </c>
    </row>
    <row r="8732" spans="1:4" ht="67.5">
      <c r="A8732" s="629">
        <v>92572</v>
      </c>
      <c r="B8732" s="630" t="s">
        <v>10009</v>
      </c>
      <c r="C8732" s="631" t="s">
        <v>125</v>
      </c>
      <c r="D8732" s="629">
        <v>25.97</v>
      </c>
    </row>
    <row r="8733" spans="1:4" ht="67.5">
      <c r="A8733" s="629">
        <v>92573</v>
      </c>
      <c r="B8733" s="630" t="s">
        <v>10010</v>
      </c>
      <c r="C8733" s="631" t="s">
        <v>125</v>
      </c>
      <c r="D8733" s="629">
        <v>12.14</v>
      </c>
    </row>
    <row r="8734" spans="1:4" ht="54">
      <c r="A8734" s="629">
        <v>92574</v>
      </c>
      <c r="B8734" s="630" t="s">
        <v>5556</v>
      </c>
      <c r="C8734" s="631" t="s">
        <v>125</v>
      </c>
      <c r="D8734" s="629">
        <v>57.04</v>
      </c>
    </row>
    <row r="8735" spans="1:4" ht="54">
      <c r="A8735" s="629">
        <v>92575</v>
      </c>
      <c r="B8735" s="630" t="s">
        <v>10011</v>
      </c>
      <c r="C8735" s="631" t="s">
        <v>125</v>
      </c>
      <c r="D8735" s="629">
        <v>23.5</v>
      </c>
    </row>
    <row r="8736" spans="1:4" ht="54">
      <c r="A8736" s="629">
        <v>92576</v>
      </c>
      <c r="B8736" s="630" t="s">
        <v>10012</v>
      </c>
      <c r="C8736" s="631" t="s">
        <v>125</v>
      </c>
      <c r="D8736" s="629">
        <v>8.44</v>
      </c>
    </row>
    <row r="8737" spans="1:4" ht="67.5">
      <c r="A8737" s="629">
        <v>92577</v>
      </c>
      <c r="B8737" s="630" t="s">
        <v>10013</v>
      </c>
      <c r="C8737" s="631" t="s">
        <v>125</v>
      </c>
      <c r="D8737" s="629">
        <v>61.45</v>
      </c>
    </row>
    <row r="8738" spans="1:4" ht="54">
      <c r="A8738" s="629">
        <v>92578</v>
      </c>
      <c r="B8738" s="630" t="s">
        <v>10014</v>
      </c>
      <c r="C8738" s="631" t="s">
        <v>125</v>
      </c>
      <c r="D8738" s="629">
        <v>25.94</v>
      </c>
    </row>
    <row r="8739" spans="1:4" ht="54">
      <c r="A8739" s="629">
        <v>92579</v>
      </c>
      <c r="B8739" s="630" t="s">
        <v>5557</v>
      </c>
      <c r="C8739" s="631" t="s">
        <v>125</v>
      </c>
      <c r="D8739" s="629">
        <v>9.85</v>
      </c>
    </row>
    <row r="8740" spans="1:4" ht="67.5">
      <c r="A8740" s="629">
        <v>92580</v>
      </c>
      <c r="B8740" s="630" t="s">
        <v>10015</v>
      </c>
      <c r="C8740" s="631" t="s">
        <v>125</v>
      </c>
      <c r="D8740" s="629">
        <v>24.34</v>
      </c>
    </row>
    <row r="8741" spans="1:4" ht="54">
      <c r="A8741" s="629">
        <v>92581</v>
      </c>
      <c r="B8741" s="630" t="s">
        <v>10016</v>
      </c>
      <c r="C8741" s="631" t="s">
        <v>125</v>
      </c>
      <c r="D8741" s="629">
        <v>25.39</v>
      </c>
    </row>
    <row r="8742" spans="1:4" ht="54">
      <c r="A8742" s="629">
        <v>92582</v>
      </c>
      <c r="B8742" s="630" t="s">
        <v>10017</v>
      </c>
      <c r="C8742" s="631" t="s">
        <v>70</v>
      </c>
      <c r="D8742" s="629">
        <v>357.67</v>
      </c>
    </row>
    <row r="8743" spans="1:4" ht="54">
      <c r="A8743" s="629">
        <v>92584</v>
      </c>
      <c r="B8743" s="630" t="s">
        <v>10018</v>
      </c>
      <c r="C8743" s="631" t="s">
        <v>70</v>
      </c>
      <c r="D8743" s="629">
        <v>416.05</v>
      </c>
    </row>
    <row r="8744" spans="1:4" ht="54">
      <c r="A8744" s="629">
        <v>92586</v>
      </c>
      <c r="B8744" s="630" t="s">
        <v>10019</v>
      </c>
      <c r="C8744" s="631" t="s">
        <v>70</v>
      </c>
      <c r="D8744" s="629">
        <v>474.42</v>
      </c>
    </row>
    <row r="8745" spans="1:4" ht="54">
      <c r="A8745" s="629">
        <v>92588</v>
      </c>
      <c r="B8745" s="630" t="s">
        <v>10020</v>
      </c>
      <c r="C8745" s="631" t="s">
        <v>70</v>
      </c>
      <c r="D8745" s="629">
        <v>589.42999999999995</v>
      </c>
    </row>
    <row r="8746" spans="1:4" ht="54">
      <c r="A8746" s="629">
        <v>92590</v>
      </c>
      <c r="B8746" s="630" t="s">
        <v>10021</v>
      </c>
      <c r="C8746" s="631" t="s">
        <v>70</v>
      </c>
      <c r="D8746" s="629">
        <v>647.79999999999995</v>
      </c>
    </row>
    <row r="8747" spans="1:4" ht="54">
      <c r="A8747" s="629">
        <v>92592</v>
      </c>
      <c r="B8747" s="630" t="s">
        <v>10022</v>
      </c>
      <c r="C8747" s="631" t="s">
        <v>70</v>
      </c>
      <c r="D8747" s="629">
        <v>727.7</v>
      </c>
    </row>
    <row r="8748" spans="1:4" ht="67.5">
      <c r="A8748" s="629">
        <v>92593</v>
      </c>
      <c r="B8748" s="630" t="s">
        <v>5558</v>
      </c>
      <c r="C8748" s="631" t="s">
        <v>24</v>
      </c>
      <c r="D8748" s="629">
        <v>5.48</v>
      </c>
    </row>
    <row r="8749" spans="1:4" ht="54">
      <c r="A8749" s="629">
        <v>92594</v>
      </c>
      <c r="B8749" s="630" t="s">
        <v>10023</v>
      </c>
      <c r="C8749" s="631" t="s">
        <v>70</v>
      </c>
      <c r="D8749" s="629">
        <v>832.44</v>
      </c>
    </row>
    <row r="8750" spans="1:4" ht="54">
      <c r="A8750" s="629">
        <v>92596</v>
      </c>
      <c r="B8750" s="630" t="s">
        <v>10024</v>
      </c>
      <c r="C8750" s="631" t="s">
        <v>70</v>
      </c>
      <c r="D8750" s="629">
        <v>927.36</v>
      </c>
    </row>
    <row r="8751" spans="1:4" ht="54">
      <c r="A8751" s="629">
        <v>92598</v>
      </c>
      <c r="B8751" s="630" t="s">
        <v>10025</v>
      </c>
      <c r="C8751" s="631" t="s">
        <v>70</v>
      </c>
      <c r="D8751" s="629">
        <v>985.73</v>
      </c>
    </row>
    <row r="8752" spans="1:4" ht="54">
      <c r="A8752" s="629">
        <v>92600</v>
      </c>
      <c r="B8752" s="630" t="s">
        <v>10026</v>
      </c>
      <c r="C8752" s="631" t="s">
        <v>70</v>
      </c>
      <c r="D8752" s="632">
        <v>1055.5</v>
      </c>
    </row>
    <row r="8753" spans="1:4" ht="67.5">
      <c r="A8753" s="629">
        <v>92602</v>
      </c>
      <c r="B8753" s="630" t="s">
        <v>10027</v>
      </c>
      <c r="C8753" s="631" t="s">
        <v>70</v>
      </c>
      <c r="D8753" s="629">
        <v>357.67</v>
      </c>
    </row>
    <row r="8754" spans="1:4" ht="67.5">
      <c r="A8754" s="629">
        <v>92604</v>
      </c>
      <c r="B8754" s="630" t="s">
        <v>10028</v>
      </c>
      <c r="C8754" s="631" t="s">
        <v>70</v>
      </c>
      <c r="D8754" s="629">
        <v>404.66</v>
      </c>
    </row>
    <row r="8755" spans="1:4" ht="67.5">
      <c r="A8755" s="629">
        <v>92606</v>
      </c>
      <c r="B8755" s="630" t="s">
        <v>10029</v>
      </c>
      <c r="C8755" s="631" t="s">
        <v>70</v>
      </c>
      <c r="D8755" s="629">
        <v>463.04</v>
      </c>
    </row>
    <row r="8756" spans="1:4" ht="67.5">
      <c r="A8756" s="629">
        <v>92608</v>
      </c>
      <c r="B8756" s="630" t="s">
        <v>10030</v>
      </c>
      <c r="C8756" s="631" t="s">
        <v>70</v>
      </c>
      <c r="D8756" s="629">
        <v>566.66</v>
      </c>
    </row>
    <row r="8757" spans="1:4" ht="67.5">
      <c r="A8757" s="629">
        <v>92610</v>
      </c>
      <c r="B8757" s="630" t="s">
        <v>10031</v>
      </c>
      <c r="C8757" s="631" t="s">
        <v>70</v>
      </c>
      <c r="D8757" s="629">
        <v>625.03</v>
      </c>
    </row>
    <row r="8758" spans="1:4" ht="67.5">
      <c r="A8758" s="629">
        <v>92612</v>
      </c>
      <c r="B8758" s="630" t="s">
        <v>10032</v>
      </c>
      <c r="C8758" s="631" t="s">
        <v>70</v>
      </c>
      <c r="D8758" s="629">
        <v>704.94</v>
      </c>
    </row>
    <row r="8759" spans="1:4" ht="67.5">
      <c r="A8759" s="629">
        <v>92614</v>
      </c>
      <c r="B8759" s="630" t="s">
        <v>10033</v>
      </c>
      <c r="C8759" s="631" t="s">
        <v>70</v>
      </c>
      <c r="D8759" s="629">
        <v>786.91</v>
      </c>
    </row>
    <row r="8760" spans="1:4" ht="67.5">
      <c r="A8760" s="629">
        <v>92616</v>
      </c>
      <c r="B8760" s="630" t="s">
        <v>10034</v>
      </c>
      <c r="C8760" s="631" t="s">
        <v>70</v>
      </c>
      <c r="D8760" s="629">
        <v>893.21</v>
      </c>
    </row>
    <row r="8761" spans="1:4" ht="67.5">
      <c r="A8761" s="629">
        <v>92618</v>
      </c>
      <c r="B8761" s="630" t="s">
        <v>10035</v>
      </c>
      <c r="C8761" s="631" t="s">
        <v>70</v>
      </c>
      <c r="D8761" s="629">
        <v>951.59</v>
      </c>
    </row>
    <row r="8762" spans="1:4" ht="67.5">
      <c r="A8762" s="629">
        <v>92620</v>
      </c>
      <c r="B8762" s="630" t="s">
        <v>10036</v>
      </c>
      <c r="C8762" s="631" t="s">
        <v>70</v>
      </c>
      <c r="D8762" s="632">
        <v>1009.97</v>
      </c>
    </row>
    <row r="8763" spans="1:4" ht="67.5">
      <c r="A8763" s="629">
        <v>92635</v>
      </c>
      <c r="B8763" s="630" t="s">
        <v>10037</v>
      </c>
      <c r="C8763" s="631" t="s">
        <v>70</v>
      </c>
      <c r="D8763" s="629">
        <v>115.06</v>
      </c>
    </row>
    <row r="8764" spans="1:4" ht="67.5">
      <c r="A8764" s="629">
        <v>92636</v>
      </c>
      <c r="B8764" s="630" t="s">
        <v>10038</v>
      </c>
      <c r="C8764" s="631" t="s">
        <v>70</v>
      </c>
      <c r="D8764" s="629">
        <v>105.26</v>
      </c>
    </row>
    <row r="8765" spans="1:4" ht="54">
      <c r="A8765" s="629">
        <v>92637</v>
      </c>
      <c r="B8765" s="630" t="s">
        <v>10039</v>
      </c>
      <c r="C8765" s="631" t="s">
        <v>70</v>
      </c>
      <c r="D8765" s="629">
        <v>42.76</v>
      </c>
    </row>
    <row r="8766" spans="1:4" ht="54">
      <c r="A8766" s="629">
        <v>92638</v>
      </c>
      <c r="B8766" s="630" t="s">
        <v>10040</v>
      </c>
      <c r="C8766" s="631" t="s">
        <v>70</v>
      </c>
      <c r="D8766" s="629">
        <v>51.39</v>
      </c>
    </row>
    <row r="8767" spans="1:4" ht="54">
      <c r="A8767" s="629">
        <v>92639</v>
      </c>
      <c r="B8767" s="630" t="s">
        <v>10041</v>
      </c>
      <c r="C8767" s="631" t="s">
        <v>70</v>
      </c>
      <c r="D8767" s="629">
        <v>59.07</v>
      </c>
    </row>
    <row r="8768" spans="1:4" ht="54">
      <c r="A8768" s="629">
        <v>92640</v>
      </c>
      <c r="B8768" s="630" t="s">
        <v>10042</v>
      </c>
      <c r="C8768" s="631" t="s">
        <v>70</v>
      </c>
      <c r="D8768" s="629">
        <v>75.510000000000005</v>
      </c>
    </row>
    <row r="8769" spans="1:4" ht="54">
      <c r="A8769" s="629">
        <v>92642</v>
      </c>
      <c r="B8769" s="630" t="s">
        <v>10043</v>
      </c>
      <c r="C8769" s="631" t="s">
        <v>70</v>
      </c>
      <c r="D8769" s="629">
        <v>111.73</v>
      </c>
    </row>
    <row r="8770" spans="1:4" ht="54">
      <c r="A8770" s="629">
        <v>92644</v>
      </c>
      <c r="B8770" s="630" t="s">
        <v>10044</v>
      </c>
      <c r="C8770" s="631" t="s">
        <v>70</v>
      </c>
      <c r="D8770" s="629">
        <v>139.41</v>
      </c>
    </row>
    <row r="8771" spans="1:4" ht="54">
      <c r="A8771" s="629">
        <v>92648</v>
      </c>
      <c r="B8771" s="630" t="s">
        <v>10045</v>
      </c>
      <c r="C8771" s="631" t="s">
        <v>22</v>
      </c>
      <c r="D8771" s="629">
        <v>43.09</v>
      </c>
    </row>
    <row r="8772" spans="1:4" ht="54">
      <c r="A8772" s="629">
        <v>92649</v>
      </c>
      <c r="B8772" s="630" t="s">
        <v>10046</v>
      </c>
      <c r="C8772" s="631" t="s">
        <v>22</v>
      </c>
      <c r="D8772" s="629">
        <v>52.41</v>
      </c>
    </row>
    <row r="8773" spans="1:4" ht="54">
      <c r="A8773" s="629">
        <v>92650</v>
      </c>
      <c r="B8773" s="630" t="s">
        <v>10047</v>
      </c>
      <c r="C8773" s="631" t="s">
        <v>22</v>
      </c>
      <c r="D8773" s="629">
        <v>81.81</v>
      </c>
    </row>
    <row r="8774" spans="1:4" ht="67.5">
      <c r="A8774" s="629">
        <v>92652</v>
      </c>
      <c r="B8774" s="630" t="s">
        <v>10048</v>
      </c>
      <c r="C8774" s="631" t="s">
        <v>22</v>
      </c>
      <c r="D8774" s="629">
        <v>32.07</v>
      </c>
    </row>
    <row r="8775" spans="1:4" ht="67.5">
      <c r="A8775" s="629">
        <v>92653</v>
      </c>
      <c r="B8775" s="630" t="s">
        <v>10049</v>
      </c>
      <c r="C8775" s="631" t="s">
        <v>22</v>
      </c>
      <c r="D8775" s="629">
        <v>36.369999999999997</v>
      </c>
    </row>
    <row r="8776" spans="1:4" ht="67.5">
      <c r="A8776" s="629">
        <v>92654</v>
      </c>
      <c r="B8776" s="630" t="s">
        <v>10050</v>
      </c>
      <c r="C8776" s="631" t="s">
        <v>22</v>
      </c>
      <c r="D8776" s="629">
        <v>48.97</v>
      </c>
    </row>
    <row r="8777" spans="1:4" ht="67.5">
      <c r="A8777" s="629">
        <v>92655</v>
      </c>
      <c r="B8777" s="630" t="s">
        <v>10051</v>
      </c>
      <c r="C8777" s="631" t="s">
        <v>22</v>
      </c>
      <c r="D8777" s="629">
        <v>59.39</v>
      </c>
    </row>
    <row r="8778" spans="1:4" ht="67.5">
      <c r="A8778" s="629">
        <v>92656</v>
      </c>
      <c r="B8778" s="630" t="s">
        <v>10052</v>
      </c>
      <c r="C8778" s="631" t="s">
        <v>22</v>
      </c>
      <c r="D8778" s="629">
        <v>77.06</v>
      </c>
    </row>
    <row r="8779" spans="1:4" ht="54">
      <c r="A8779" s="629">
        <v>92657</v>
      </c>
      <c r="B8779" s="630" t="s">
        <v>10053</v>
      </c>
      <c r="C8779" s="631" t="s">
        <v>70</v>
      </c>
      <c r="D8779" s="629">
        <v>15.7</v>
      </c>
    </row>
    <row r="8780" spans="1:4" ht="54">
      <c r="A8780" s="629">
        <v>92658</v>
      </c>
      <c r="B8780" s="630" t="s">
        <v>10054</v>
      </c>
      <c r="C8780" s="631" t="s">
        <v>70</v>
      </c>
      <c r="D8780" s="629">
        <v>16.64</v>
      </c>
    </row>
    <row r="8781" spans="1:4" ht="54">
      <c r="A8781" s="629">
        <v>92659</v>
      </c>
      <c r="B8781" s="630" t="s">
        <v>10055</v>
      </c>
      <c r="C8781" s="631" t="s">
        <v>70</v>
      </c>
      <c r="D8781" s="629">
        <v>19.07</v>
      </c>
    </row>
    <row r="8782" spans="1:4" ht="54">
      <c r="A8782" s="629">
        <v>92660</v>
      </c>
      <c r="B8782" s="630" t="s">
        <v>10056</v>
      </c>
      <c r="C8782" s="631" t="s">
        <v>70</v>
      </c>
      <c r="D8782" s="629">
        <v>19.940000000000001</v>
      </c>
    </row>
    <row r="8783" spans="1:4" ht="54">
      <c r="A8783" s="629">
        <v>92661</v>
      </c>
      <c r="B8783" s="630" t="s">
        <v>10057</v>
      </c>
      <c r="C8783" s="631" t="s">
        <v>70</v>
      </c>
      <c r="D8783" s="629">
        <v>22.55</v>
      </c>
    </row>
    <row r="8784" spans="1:4" ht="54">
      <c r="A8784" s="629">
        <v>92662</v>
      </c>
      <c r="B8784" s="630" t="s">
        <v>10058</v>
      </c>
      <c r="C8784" s="631" t="s">
        <v>70</v>
      </c>
      <c r="D8784" s="629">
        <v>22.72</v>
      </c>
    </row>
    <row r="8785" spans="1:4" ht="54">
      <c r="A8785" s="629">
        <v>92663</v>
      </c>
      <c r="B8785" s="630" t="s">
        <v>10059</v>
      </c>
      <c r="C8785" s="631" t="s">
        <v>70</v>
      </c>
      <c r="D8785" s="629">
        <v>29.76</v>
      </c>
    </row>
    <row r="8786" spans="1:4" ht="54">
      <c r="A8786" s="629">
        <v>92664</v>
      </c>
      <c r="B8786" s="630" t="s">
        <v>10060</v>
      </c>
      <c r="C8786" s="631" t="s">
        <v>70</v>
      </c>
      <c r="D8786" s="629">
        <v>29.75</v>
      </c>
    </row>
    <row r="8787" spans="1:4" ht="54">
      <c r="A8787" s="629">
        <v>92665</v>
      </c>
      <c r="B8787" s="630" t="s">
        <v>10061</v>
      </c>
      <c r="C8787" s="631" t="s">
        <v>70</v>
      </c>
      <c r="D8787" s="629">
        <v>40.43</v>
      </c>
    </row>
    <row r="8788" spans="1:4" ht="54">
      <c r="A8788" s="629">
        <v>92666</v>
      </c>
      <c r="B8788" s="630" t="s">
        <v>10062</v>
      </c>
      <c r="C8788" s="631" t="s">
        <v>70</v>
      </c>
      <c r="D8788" s="629">
        <v>45.63</v>
      </c>
    </row>
    <row r="8789" spans="1:4" ht="54">
      <c r="A8789" s="629">
        <v>92667</v>
      </c>
      <c r="B8789" s="630" t="s">
        <v>10063</v>
      </c>
      <c r="C8789" s="631" t="s">
        <v>70</v>
      </c>
      <c r="D8789" s="629">
        <v>58.77</v>
      </c>
    </row>
    <row r="8790" spans="1:4" ht="54">
      <c r="A8790" s="629">
        <v>92668</v>
      </c>
      <c r="B8790" s="630" t="s">
        <v>10064</v>
      </c>
      <c r="C8790" s="631" t="s">
        <v>70</v>
      </c>
      <c r="D8790" s="629">
        <v>63.39</v>
      </c>
    </row>
    <row r="8791" spans="1:4" ht="67.5">
      <c r="A8791" s="629">
        <v>92669</v>
      </c>
      <c r="B8791" s="630" t="s">
        <v>10065</v>
      </c>
      <c r="C8791" s="631" t="s">
        <v>70</v>
      </c>
      <c r="D8791" s="629">
        <v>23.8</v>
      </c>
    </row>
    <row r="8792" spans="1:4" ht="67.5">
      <c r="A8792" s="629">
        <v>92670</v>
      </c>
      <c r="B8792" s="630" t="s">
        <v>10066</v>
      </c>
      <c r="C8792" s="631" t="s">
        <v>70</v>
      </c>
      <c r="D8792" s="629">
        <v>22.56</v>
      </c>
    </row>
    <row r="8793" spans="1:4" ht="67.5">
      <c r="A8793" s="629">
        <v>92671</v>
      </c>
      <c r="B8793" s="630" t="s">
        <v>10067</v>
      </c>
      <c r="C8793" s="631" t="s">
        <v>70</v>
      </c>
      <c r="D8793" s="629">
        <v>30.4</v>
      </c>
    </row>
    <row r="8794" spans="1:4" ht="67.5">
      <c r="A8794" s="629">
        <v>92672</v>
      </c>
      <c r="B8794" s="630" t="s">
        <v>10068</v>
      </c>
      <c r="C8794" s="631" t="s">
        <v>70</v>
      </c>
      <c r="D8794" s="629">
        <v>27.93</v>
      </c>
    </row>
    <row r="8795" spans="1:4" ht="67.5">
      <c r="A8795" s="629">
        <v>92673</v>
      </c>
      <c r="B8795" s="630" t="s">
        <v>10069</v>
      </c>
      <c r="C8795" s="631" t="s">
        <v>70</v>
      </c>
      <c r="D8795" s="629">
        <v>34.659999999999997</v>
      </c>
    </row>
    <row r="8796" spans="1:4" ht="67.5">
      <c r="A8796" s="629">
        <v>92674</v>
      </c>
      <c r="B8796" s="630" t="s">
        <v>10070</v>
      </c>
      <c r="C8796" s="631" t="s">
        <v>70</v>
      </c>
      <c r="D8796" s="629">
        <v>32.96</v>
      </c>
    </row>
    <row r="8797" spans="1:4" ht="67.5">
      <c r="A8797" s="629">
        <v>92675</v>
      </c>
      <c r="B8797" s="630" t="s">
        <v>10071</v>
      </c>
      <c r="C8797" s="631" t="s">
        <v>70</v>
      </c>
      <c r="D8797" s="629">
        <v>44.22</v>
      </c>
    </row>
    <row r="8798" spans="1:4" ht="67.5">
      <c r="A8798" s="629">
        <v>92676</v>
      </c>
      <c r="B8798" s="630" t="s">
        <v>10072</v>
      </c>
      <c r="C8798" s="631" t="s">
        <v>70</v>
      </c>
      <c r="D8798" s="629">
        <v>43.06</v>
      </c>
    </row>
    <row r="8799" spans="1:4" ht="67.5">
      <c r="A8799" s="629">
        <v>92677</v>
      </c>
      <c r="B8799" s="630" t="s">
        <v>10073</v>
      </c>
      <c r="C8799" s="631" t="s">
        <v>70</v>
      </c>
      <c r="D8799" s="629">
        <v>70.680000000000007</v>
      </c>
    </row>
    <row r="8800" spans="1:4" ht="67.5">
      <c r="A8800" s="629">
        <v>92678</v>
      </c>
      <c r="B8800" s="630" t="s">
        <v>10074</v>
      </c>
      <c r="C8800" s="631" t="s">
        <v>70</v>
      </c>
      <c r="D8800" s="629">
        <v>65.599999999999994</v>
      </c>
    </row>
    <row r="8801" spans="1:4" ht="67.5">
      <c r="A8801" s="629">
        <v>92679</v>
      </c>
      <c r="B8801" s="630" t="s">
        <v>10075</v>
      </c>
      <c r="C8801" s="631" t="s">
        <v>70</v>
      </c>
      <c r="D8801" s="629">
        <v>96.09</v>
      </c>
    </row>
    <row r="8802" spans="1:4" ht="67.5">
      <c r="A8802" s="629">
        <v>92680</v>
      </c>
      <c r="B8802" s="630" t="s">
        <v>10076</v>
      </c>
      <c r="C8802" s="631" t="s">
        <v>70</v>
      </c>
      <c r="D8802" s="629">
        <v>86.29</v>
      </c>
    </row>
    <row r="8803" spans="1:4" ht="54">
      <c r="A8803" s="629">
        <v>92681</v>
      </c>
      <c r="B8803" s="630" t="s">
        <v>10077</v>
      </c>
      <c r="C8803" s="631" t="s">
        <v>70</v>
      </c>
      <c r="D8803" s="629">
        <v>30.55</v>
      </c>
    </row>
    <row r="8804" spans="1:4" ht="54">
      <c r="A8804" s="629">
        <v>92682</v>
      </c>
      <c r="B8804" s="630" t="s">
        <v>10078</v>
      </c>
      <c r="C8804" s="631" t="s">
        <v>70</v>
      </c>
      <c r="D8804" s="629">
        <v>37.5</v>
      </c>
    </row>
    <row r="8805" spans="1:4" ht="54">
      <c r="A8805" s="629">
        <v>92683</v>
      </c>
      <c r="B8805" s="630" t="s">
        <v>10079</v>
      </c>
      <c r="C8805" s="631" t="s">
        <v>70</v>
      </c>
      <c r="D8805" s="629">
        <v>43.32</v>
      </c>
    </row>
    <row r="8806" spans="1:4" ht="54">
      <c r="A8806" s="629">
        <v>92684</v>
      </c>
      <c r="B8806" s="630" t="s">
        <v>10080</v>
      </c>
      <c r="C8806" s="631" t="s">
        <v>70</v>
      </c>
      <c r="D8806" s="629">
        <v>57.38</v>
      </c>
    </row>
    <row r="8807" spans="1:4" ht="54">
      <c r="A8807" s="629">
        <v>92685</v>
      </c>
      <c r="B8807" s="630" t="s">
        <v>10081</v>
      </c>
      <c r="C8807" s="631" t="s">
        <v>70</v>
      </c>
      <c r="D8807" s="629">
        <v>90.02</v>
      </c>
    </row>
    <row r="8808" spans="1:4" ht="54">
      <c r="A8808" s="629">
        <v>92686</v>
      </c>
      <c r="B8808" s="630" t="s">
        <v>10082</v>
      </c>
      <c r="C8808" s="631" t="s">
        <v>70</v>
      </c>
      <c r="D8808" s="629">
        <v>114.1</v>
      </c>
    </row>
    <row r="8809" spans="1:4" ht="67.5">
      <c r="A8809" s="629">
        <v>92687</v>
      </c>
      <c r="B8809" s="630" t="s">
        <v>5559</v>
      </c>
      <c r="C8809" s="631" t="s">
        <v>22</v>
      </c>
      <c r="D8809" s="629">
        <v>15.36</v>
      </c>
    </row>
    <row r="8810" spans="1:4" ht="67.5">
      <c r="A8810" s="629">
        <v>92688</v>
      </c>
      <c r="B8810" s="630" t="s">
        <v>5560</v>
      </c>
      <c r="C8810" s="631" t="s">
        <v>22</v>
      </c>
      <c r="D8810" s="629">
        <v>21.95</v>
      </c>
    </row>
    <row r="8811" spans="1:4" ht="54">
      <c r="A8811" s="629">
        <v>92689</v>
      </c>
      <c r="B8811" s="630" t="s">
        <v>10083</v>
      </c>
      <c r="C8811" s="631" t="s">
        <v>22</v>
      </c>
      <c r="D8811" s="629">
        <v>21.98</v>
      </c>
    </row>
    <row r="8812" spans="1:4" ht="54">
      <c r="A8812" s="629">
        <v>92690</v>
      </c>
      <c r="B8812" s="630" t="s">
        <v>10084</v>
      </c>
      <c r="C8812" s="631" t="s">
        <v>22</v>
      </c>
      <c r="D8812" s="629">
        <v>31.99</v>
      </c>
    </row>
    <row r="8813" spans="1:4" ht="54">
      <c r="A8813" s="629">
        <v>92692</v>
      </c>
      <c r="B8813" s="630" t="s">
        <v>10085</v>
      </c>
      <c r="C8813" s="631" t="s">
        <v>70</v>
      </c>
      <c r="D8813" s="629">
        <v>8.52</v>
      </c>
    </row>
    <row r="8814" spans="1:4" ht="54">
      <c r="A8814" s="629">
        <v>92693</v>
      </c>
      <c r="B8814" s="630" t="s">
        <v>5561</v>
      </c>
      <c r="C8814" s="631" t="s">
        <v>70</v>
      </c>
      <c r="D8814" s="629">
        <v>8.73</v>
      </c>
    </row>
    <row r="8815" spans="1:4" ht="54">
      <c r="A8815" s="629">
        <v>92694</v>
      </c>
      <c r="B8815" s="630" t="s">
        <v>10086</v>
      </c>
      <c r="C8815" s="631" t="s">
        <v>70</v>
      </c>
      <c r="D8815" s="629">
        <v>13.67</v>
      </c>
    </row>
    <row r="8816" spans="1:4" ht="54">
      <c r="A8816" s="629">
        <v>92695</v>
      </c>
      <c r="B8816" s="630" t="s">
        <v>5562</v>
      </c>
      <c r="C8816" s="631" t="s">
        <v>70</v>
      </c>
      <c r="D8816" s="629">
        <v>13.88</v>
      </c>
    </row>
    <row r="8817" spans="1:4" ht="54">
      <c r="A8817" s="629">
        <v>92696</v>
      </c>
      <c r="B8817" s="630" t="s">
        <v>5563</v>
      </c>
      <c r="C8817" s="631" t="s">
        <v>70</v>
      </c>
      <c r="D8817" s="629">
        <v>21.54</v>
      </c>
    </row>
    <row r="8818" spans="1:4" ht="54">
      <c r="A8818" s="629">
        <v>92697</v>
      </c>
      <c r="B8818" s="630" t="s">
        <v>10087</v>
      </c>
      <c r="C8818" s="631" t="s">
        <v>70</v>
      </c>
      <c r="D8818" s="629">
        <v>22.48</v>
      </c>
    </row>
    <row r="8819" spans="1:4" ht="54">
      <c r="A8819" s="629">
        <v>92698</v>
      </c>
      <c r="B8819" s="630" t="s">
        <v>10088</v>
      </c>
      <c r="C8819" s="631" t="s">
        <v>70</v>
      </c>
      <c r="D8819" s="629">
        <v>12.61</v>
      </c>
    </row>
    <row r="8820" spans="1:4" ht="54">
      <c r="A8820" s="629">
        <v>92699</v>
      </c>
      <c r="B8820" s="630" t="s">
        <v>10089</v>
      </c>
      <c r="C8820" s="631" t="s">
        <v>70</v>
      </c>
      <c r="D8820" s="629">
        <v>11.93</v>
      </c>
    </row>
    <row r="8821" spans="1:4" ht="54">
      <c r="A8821" s="629">
        <v>92700</v>
      </c>
      <c r="B8821" s="630" t="s">
        <v>10090</v>
      </c>
      <c r="C8821" s="631" t="s">
        <v>70</v>
      </c>
      <c r="D8821" s="629">
        <v>20.73</v>
      </c>
    </row>
    <row r="8822" spans="1:4" ht="54">
      <c r="A8822" s="629">
        <v>92701</v>
      </c>
      <c r="B8822" s="630" t="s">
        <v>10091</v>
      </c>
      <c r="C8822" s="631" t="s">
        <v>70</v>
      </c>
      <c r="D8822" s="629">
        <v>19.72</v>
      </c>
    </row>
    <row r="8823" spans="1:4" ht="54">
      <c r="A8823" s="629">
        <v>92702</v>
      </c>
      <c r="B8823" s="630" t="s">
        <v>10092</v>
      </c>
      <c r="C8823" s="631" t="s">
        <v>70</v>
      </c>
      <c r="D8823" s="629">
        <v>32.590000000000003</v>
      </c>
    </row>
    <row r="8824" spans="1:4" ht="54">
      <c r="A8824" s="629">
        <v>92703</v>
      </c>
      <c r="B8824" s="630" t="s">
        <v>10093</v>
      </c>
      <c r="C8824" s="631" t="s">
        <v>70</v>
      </c>
      <c r="D8824" s="629">
        <v>31.35</v>
      </c>
    </row>
    <row r="8825" spans="1:4" ht="54">
      <c r="A8825" s="629">
        <v>92704</v>
      </c>
      <c r="B8825" s="630" t="s">
        <v>10094</v>
      </c>
      <c r="C8825" s="631" t="s">
        <v>70</v>
      </c>
      <c r="D8825" s="629">
        <v>16.07</v>
      </c>
    </row>
    <row r="8826" spans="1:4" ht="54">
      <c r="A8826" s="629">
        <v>92705</v>
      </c>
      <c r="B8826" s="630" t="s">
        <v>10095</v>
      </c>
      <c r="C8826" s="631" t="s">
        <v>70</v>
      </c>
      <c r="D8826" s="629">
        <v>26.1</v>
      </c>
    </row>
    <row r="8827" spans="1:4" ht="54">
      <c r="A8827" s="629">
        <v>92706</v>
      </c>
      <c r="B8827" s="630" t="s">
        <v>5564</v>
      </c>
      <c r="C8827" s="631" t="s">
        <v>70</v>
      </c>
      <c r="D8827" s="629">
        <v>42.27</v>
      </c>
    </row>
    <row r="8828" spans="1:4" ht="54">
      <c r="A8828" s="629">
        <v>92712</v>
      </c>
      <c r="B8828" s="630" t="s">
        <v>10096</v>
      </c>
      <c r="C8828" s="631" t="s">
        <v>31</v>
      </c>
      <c r="D8828" s="629">
        <v>0.18</v>
      </c>
    </row>
    <row r="8829" spans="1:4" ht="54">
      <c r="A8829" s="629">
        <v>92713</v>
      </c>
      <c r="B8829" s="630" t="s">
        <v>10097</v>
      </c>
      <c r="C8829" s="631" t="s">
        <v>31</v>
      </c>
      <c r="D8829" s="629">
        <v>0.04</v>
      </c>
    </row>
    <row r="8830" spans="1:4" ht="54">
      <c r="A8830" s="629">
        <v>92714</v>
      </c>
      <c r="B8830" s="630" t="s">
        <v>10098</v>
      </c>
      <c r="C8830" s="631" t="s">
        <v>31</v>
      </c>
      <c r="D8830" s="629">
        <v>0.23</v>
      </c>
    </row>
    <row r="8831" spans="1:4" ht="54">
      <c r="A8831" s="629">
        <v>92715</v>
      </c>
      <c r="B8831" s="630" t="s">
        <v>10099</v>
      </c>
      <c r="C8831" s="631" t="s">
        <v>31</v>
      </c>
      <c r="D8831" s="629">
        <v>20.239999999999998</v>
      </c>
    </row>
    <row r="8832" spans="1:4" ht="54">
      <c r="A8832" s="629">
        <v>92716</v>
      </c>
      <c r="B8832" s="630" t="s">
        <v>10100</v>
      </c>
      <c r="C8832" s="631" t="s">
        <v>119</v>
      </c>
      <c r="D8832" s="629">
        <v>20.69</v>
      </c>
    </row>
    <row r="8833" spans="1:4" ht="54">
      <c r="A8833" s="629">
        <v>92717</v>
      </c>
      <c r="B8833" s="630" t="s">
        <v>10101</v>
      </c>
      <c r="C8833" s="631" t="s">
        <v>1677</v>
      </c>
      <c r="D8833" s="629">
        <v>0.22</v>
      </c>
    </row>
    <row r="8834" spans="1:4" ht="67.5">
      <c r="A8834" s="629">
        <v>92718</v>
      </c>
      <c r="B8834" s="630" t="s">
        <v>10102</v>
      </c>
      <c r="C8834" s="631" t="s">
        <v>57</v>
      </c>
      <c r="D8834" s="629">
        <v>467.92</v>
      </c>
    </row>
    <row r="8835" spans="1:4" ht="67.5">
      <c r="A8835" s="629">
        <v>92719</v>
      </c>
      <c r="B8835" s="630" t="s">
        <v>10103</v>
      </c>
      <c r="C8835" s="631" t="s">
        <v>57</v>
      </c>
      <c r="D8835" s="629">
        <v>352.35</v>
      </c>
    </row>
    <row r="8836" spans="1:4" ht="67.5">
      <c r="A8836" s="629">
        <v>92720</v>
      </c>
      <c r="B8836" s="630" t="s">
        <v>10104</v>
      </c>
      <c r="C8836" s="631" t="s">
        <v>57</v>
      </c>
      <c r="D8836" s="629">
        <v>403.05</v>
      </c>
    </row>
    <row r="8837" spans="1:4" ht="67.5">
      <c r="A8837" s="629">
        <v>92721</v>
      </c>
      <c r="B8837" s="630" t="s">
        <v>10105</v>
      </c>
      <c r="C8837" s="631" t="s">
        <v>57</v>
      </c>
      <c r="D8837" s="629">
        <v>345.28</v>
      </c>
    </row>
    <row r="8838" spans="1:4" ht="67.5">
      <c r="A8838" s="629">
        <v>92722</v>
      </c>
      <c r="B8838" s="630" t="s">
        <v>10106</v>
      </c>
      <c r="C8838" s="631" t="s">
        <v>57</v>
      </c>
      <c r="D8838" s="629">
        <v>400.1</v>
      </c>
    </row>
    <row r="8839" spans="1:4" ht="81">
      <c r="A8839" s="629">
        <v>92723</v>
      </c>
      <c r="B8839" s="630" t="s">
        <v>10107</v>
      </c>
      <c r="C8839" s="631" t="s">
        <v>57</v>
      </c>
      <c r="D8839" s="629">
        <v>388.12</v>
      </c>
    </row>
    <row r="8840" spans="1:4" ht="67.5">
      <c r="A8840" s="629">
        <v>92724</v>
      </c>
      <c r="B8840" s="630" t="s">
        <v>10108</v>
      </c>
      <c r="C8840" s="631" t="s">
        <v>57</v>
      </c>
      <c r="D8840" s="629">
        <v>385.55</v>
      </c>
    </row>
    <row r="8841" spans="1:4" ht="81">
      <c r="A8841" s="629">
        <v>92725</v>
      </c>
      <c r="B8841" s="630" t="s">
        <v>10109</v>
      </c>
      <c r="C8841" s="631" t="s">
        <v>57</v>
      </c>
      <c r="D8841" s="629">
        <v>384.47</v>
      </c>
    </row>
    <row r="8842" spans="1:4" ht="81">
      <c r="A8842" s="629">
        <v>92726</v>
      </c>
      <c r="B8842" s="630" t="s">
        <v>10110</v>
      </c>
      <c r="C8842" s="631" t="s">
        <v>57</v>
      </c>
      <c r="D8842" s="629">
        <v>382.64</v>
      </c>
    </row>
    <row r="8843" spans="1:4" ht="94.5">
      <c r="A8843" s="629">
        <v>92727</v>
      </c>
      <c r="B8843" s="630" t="s">
        <v>10111</v>
      </c>
      <c r="C8843" s="631" t="s">
        <v>57</v>
      </c>
      <c r="D8843" s="629">
        <v>413.43</v>
      </c>
    </row>
    <row r="8844" spans="1:4" ht="94.5">
      <c r="A8844" s="629">
        <v>92728</v>
      </c>
      <c r="B8844" s="630" t="s">
        <v>10112</v>
      </c>
      <c r="C8844" s="631" t="s">
        <v>57</v>
      </c>
      <c r="D8844" s="629">
        <v>394.96</v>
      </c>
    </row>
    <row r="8845" spans="1:4" ht="94.5">
      <c r="A8845" s="629">
        <v>92729</v>
      </c>
      <c r="B8845" s="630" t="s">
        <v>10113</v>
      </c>
      <c r="C8845" s="631" t="s">
        <v>57</v>
      </c>
      <c r="D8845" s="629">
        <v>387.15</v>
      </c>
    </row>
    <row r="8846" spans="1:4" ht="94.5">
      <c r="A8846" s="629">
        <v>92730</v>
      </c>
      <c r="B8846" s="630" t="s">
        <v>10114</v>
      </c>
      <c r="C8846" s="631" t="s">
        <v>57</v>
      </c>
      <c r="D8846" s="629">
        <v>374.12</v>
      </c>
    </row>
    <row r="8847" spans="1:4" ht="94.5">
      <c r="A8847" s="629">
        <v>92731</v>
      </c>
      <c r="B8847" s="630" t="s">
        <v>10115</v>
      </c>
      <c r="C8847" s="631" t="s">
        <v>57</v>
      </c>
      <c r="D8847" s="629">
        <v>389.28</v>
      </c>
    </row>
    <row r="8848" spans="1:4" ht="94.5">
      <c r="A8848" s="629">
        <v>92732</v>
      </c>
      <c r="B8848" s="630" t="s">
        <v>10116</v>
      </c>
      <c r="C8848" s="631" t="s">
        <v>57</v>
      </c>
      <c r="D8848" s="629">
        <v>376.6</v>
      </c>
    </row>
    <row r="8849" spans="1:4" ht="94.5">
      <c r="A8849" s="629">
        <v>92733</v>
      </c>
      <c r="B8849" s="630" t="s">
        <v>10117</v>
      </c>
      <c r="C8849" s="631" t="s">
        <v>57</v>
      </c>
      <c r="D8849" s="629">
        <v>371.22</v>
      </c>
    </row>
    <row r="8850" spans="1:4" ht="94.5">
      <c r="A8850" s="629">
        <v>92734</v>
      </c>
      <c r="B8850" s="630" t="s">
        <v>10118</v>
      </c>
      <c r="C8850" s="631" t="s">
        <v>57</v>
      </c>
      <c r="D8850" s="629">
        <v>362.3</v>
      </c>
    </row>
    <row r="8851" spans="1:4" ht="94.5">
      <c r="A8851" s="629">
        <v>92735</v>
      </c>
      <c r="B8851" s="630" t="s">
        <v>10119</v>
      </c>
      <c r="C8851" s="631" t="s">
        <v>57</v>
      </c>
      <c r="D8851" s="629">
        <v>367.04</v>
      </c>
    </row>
    <row r="8852" spans="1:4" ht="94.5">
      <c r="A8852" s="629">
        <v>92736</v>
      </c>
      <c r="B8852" s="630" t="s">
        <v>10120</v>
      </c>
      <c r="C8852" s="631" t="s">
        <v>57</v>
      </c>
      <c r="D8852" s="629">
        <v>357.47</v>
      </c>
    </row>
    <row r="8853" spans="1:4" ht="94.5">
      <c r="A8853" s="629">
        <v>92739</v>
      </c>
      <c r="B8853" s="630" t="s">
        <v>10121</v>
      </c>
      <c r="C8853" s="631" t="s">
        <v>57</v>
      </c>
      <c r="D8853" s="629">
        <v>343.54</v>
      </c>
    </row>
    <row r="8854" spans="1:4" ht="94.5">
      <c r="A8854" s="629">
        <v>92740</v>
      </c>
      <c r="B8854" s="630" t="s">
        <v>10122</v>
      </c>
      <c r="C8854" s="631" t="s">
        <v>57</v>
      </c>
      <c r="D8854" s="629">
        <v>338.81</v>
      </c>
    </row>
    <row r="8855" spans="1:4" ht="81">
      <c r="A8855" s="629">
        <v>92741</v>
      </c>
      <c r="B8855" s="630" t="s">
        <v>10123</v>
      </c>
      <c r="C8855" s="631" t="s">
        <v>57</v>
      </c>
      <c r="D8855" s="629">
        <v>514.42999999999995</v>
      </c>
    </row>
    <row r="8856" spans="1:4" ht="81">
      <c r="A8856" s="629">
        <v>92742</v>
      </c>
      <c r="B8856" s="630" t="s">
        <v>10124</v>
      </c>
      <c r="C8856" s="631" t="s">
        <v>57</v>
      </c>
      <c r="D8856" s="629">
        <v>698.95</v>
      </c>
    </row>
    <row r="8857" spans="1:4" ht="67.5">
      <c r="A8857" s="629">
        <v>92743</v>
      </c>
      <c r="B8857" s="630" t="s">
        <v>5565</v>
      </c>
      <c r="C8857" s="631" t="s">
        <v>57</v>
      </c>
      <c r="D8857" s="629">
        <v>393.96</v>
      </c>
    </row>
    <row r="8858" spans="1:4" ht="67.5">
      <c r="A8858" s="629">
        <v>92744</v>
      </c>
      <c r="B8858" s="630" t="s">
        <v>5566</v>
      </c>
      <c r="C8858" s="631" t="s">
        <v>57</v>
      </c>
      <c r="D8858" s="629">
        <v>371.36</v>
      </c>
    </row>
    <row r="8859" spans="1:4" ht="81">
      <c r="A8859" s="629">
        <v>92745</v>
      </c>
      <c r="B8859" s="630" t="s">
        <v>5567</v>
      </c>
      <c r="C8859" s="631" t="s">
        <v>57</v>
      </c>
      <c r="D8859" s="629">
        <v>489.02</v>
      </c>
    </row>
    <row r="8860" spans="1:4" ht="81">
      <c r="A8860" s="629">
        <v>92746</v>
      </c>
      <c r="B8860" s="630" t="s">
        <v>5568</v>
      </c>
      <c r="C8860" s="631" t="s">
        <v>57</v>
      </c>
      <c r="D8860" s="629">
        <v>442.59</v>
      </c>
    </row>
    <row r="8861" spans="1:4" ht="81">
      <c r="A8861" s="629">
        <v>92747</v>
      </c>
      <c r="B8861" s="630" t="s">
        <v>5569</v>
      </c>
      <c r="C8861" s="631" t="s">
        <v>57</v>
      </c>
      <c r="D8861" s="629">
        <v>543.42999999999995</v>
      </c>
    </row>
    <row r="8862" spans="1:4" ht="81">
      <c r="A8862" s="629">
        <v>92748</v>
      </c>
      <c r="B8862" s="630" t="s">
        <v>5570</v>
      </c>
      <c r="C8862" s="631" t="s">
        <v>57</v>
      </c>
      <c r="D8862" s="629">
        <v>483.7</v>
      </c>
    </row>
    <row r="8863" spans="1:4" ht="54">
      <c r="A8863" s="629">
        <v>92749</v>
      </c>
      <c r="B8863" s="630" t="s">
        <v>10125</v>
      </c>
      <c r="C8863" s="631" t="s">
        <v>57</v>
      </c>
      <c r="D8863" s="629">
        <v>559.24</v>
      </c>
    </row>
    <row r="8864" spans="1:4" ht="67.5">
      <c r="A8864" s="629">
        <v>92750</v>
      </c>
      <c r="B8864" s="630" t="s">
        <v>10126</v>
      </c>
      <c r="C8864" s="631" t="s">
        <v>57</v>
      </c>
      <c r="D8864" s="629">
        <v>959.86</v>
      </c>
    </row>
    <row r="8865" spans="1:4" ht="67.5">
      <c r="A8865" s="629">
        <v>92751</v>
      </c>
      <c r="B8865" s="630" t="s">
        <v>10127</v>
      </c>
      <c r="C8865" s="631" t="s">
        <v>57</v>
      </c>
      <c r="D8865" s="632">
        <v>1192.74</v>
      </c>
    </row>
    <row r="8866" spans="1:4" ht="67.5">
      <c r="A8866" s="629">
        <v>92752</v>
      </c>
      <c r="B8866" s="630" t="s">
        <v>10128</v>
      </c>
      <c r="C8866" s="631" t="s">
        <v>57</v>
      </c>
      <c r="D8866" s="632">
        <v>1424.6</v>
      </c>
    </row>
    <row r="8867" spans="1:4" ht="81">
      <c r="A8867" s="629">
        <v>92753</v>
      </c>
      <c r="B8867" s="630" t="s">
        <v>10129</v>
      </c>
      <c r="C8867" s="631" t="s">
        <v>57</v>
      </c>
      <c r="D8867" s="629">
        <v>381.03</v>
      </c>
    </row>
    <row r="8868" spans="1:4" ht="81">
      <c r="A8868" s="629">
        <v>92754</v>
      </c>
      <c r="B8868" s="630" t="s">
        <v>10130</v>
      </c>
      <c r="C8868" s="631" t="s">
        <v>57</v>
      </c>
      <c r="D8868" s="629">
        <v>348.73</v>
      </c>
    </row>
    <row r="8869" spans="1:4" ht="54">
      <c r="A8869" s="629">
        <v>92755</v>
      </c>
      <c r="B8869" s="630" t="s">
        <v>10131</v>
      </c>
      <c r="C8869" s="631" t="s">
        <v>125</v>
      </c>
      <c r="D8869" s="629">
        <v>144.9</v>
      </c>
    </row>
    <row r="8870" spans="1:4" ht="54">
      <c r="A8870" s="629">
        <v>92756</v>
      </c>
      <c r="B8870" s="630" t="s">
        <v>10132</v>
      </c>
      <c r="C8870" s="631" t="s">
        <v>125</v>
      </c>
      <c r="D8870" s="629">
        <v>164.65</v>
      </c>
    </row>
    <row r="8871" spans="1:4" ht="54">
      <c r="A8871" s="629">
        <v>92757</v>
      </c>
      <c r="B8871" s="630" t="s">
        <v>10133</v>
      </c>
      <c r="C8871" s="631" t="s">
        <v>125</v>
      </c>
      <c r="D8871" s="629">
        <v>188.63</v>
      </c>
    </row>
    <row r="8872" spans="1:4" ht="67.5">
      <c r="A8872" s="629">
        <v>92758</v>
      </c>
      <c r="B8872" s="630" t="s">
        <v>10134</v>
      </c>
      <c r="C8872" s="631" t="s">
        <v>57</v>
      </c>
      <c r="D8872" s="629">
        <v>440.89</v>
      </c>
    </row>
    <row r="8873" spans="1:4" ht="67.5">
      <c r="A8873" s="629">
        <v>92759</v>
      </c>
      <c r="B8873" s="630" t="s">
        <v>10135</v>
      </c>
      <c r="C8873" s="631" t="s">
        <v>24</v>
      </c>
      <c r="D8873" s="629">
        <v>8.73</v>
      </c>
    </row>
    <row r="8874" spans="1:4" ht="67.5">
      <c r="A8874" s="629">
        <v>92760</v>
      </c>
      <c r="B8874" s="630" t="s">
        <v>10136</v>
      </c>
      <c r="C8874" s="631" t="s">
        <v>24</v>
      </c>
      <c r="D8874" s="629">
        <v>7.72</v>
      </c>
    </row>
    <row r="8875" spans="1:4" ht="67.5">
      <c r="A8875" s="629">
        <v>92761</v>
      </c>
      <c r="B8875" s="630" t="s">
        <v>10137</v>
      </c>
      <c r="C8875" s="631" t="s">
        <v>24</v>
      </c>
      <c r="D8875" s="629">
        <v>7.63</v>
      </c>
    </row>
    <row r="8876" spans="1:4" ht="67.5">
      <c r="A8876" s="629">
        <v>92762</v>
      </c>
      <c r="B8876" s="630" t="s">
        <v>10138</v>
      </c>
      <c r="C8876" s="631" t="s">
        <v>24</v>
      </c>
      <c r="D8876" s="629">
        <v>6.23</v>
      </c>
    </row>
    <row r="8877" spans="1:4" ht="67.5">
      <c r="A8877" s="629">
        <v>92763</v>
      </c>
      <c r="B8877" s="630" t="s">
        <v>10139</v>
      </c>
      <c r="C8877" s="631" t="s">
        <v>24</v>
      </c>
      <c r="D8877" s="629">
        <v>5.59</v>
      </c>
    </row>
    <row r="8878" spans="1:4" ht="67.5">
      <c r="A8878" s="629">
        <v>92764</v>
      </c>
      <c r="B8878" s="630" t="s">
        <v>10140</v>
      </c>
      <c r="C8878" s="631" t="s">
        <v>24</v>
      </c>
      <c r="D8878" s="629">
        <v>5.25</v>
      </c>
    </row>
    <row r="8879" spans="1:4" ht="67.5">
      <c r="A8879" s="629">
        <v>92765</v>
      </c>
      <c r="B8879" s="630" t="s">
        <v>10141</v>
      </c>
      <c r="C8879" s="631" t="s">
        <v>24</v>
      </c>
      <c r="D8879" s="629">
        <v>4.8499999999999996</v>
      </c>
    </row>
    <row r="8880" spans="1:4" ht="67.5">
      <c r="A8880" s="629">
        <v>92766</v>
      </c>
      <c r="B8880" s="630" t="s">
        <v>10142</v>
      </c>
      <c r="C8880" s="631" t="s">
        <v>24</v>
      </c>
      <c r="D8880" s="629">
        <v>5.37</v>
      </c>
    </row>
    <row r="8881" spans="1:4" ht="67.5">
      <c r="A8881" s="629">
        <v>92767</v>
      </c>
      <c r="B8881" s="630" t="s">
        <v>10143</v>
      </c>
      <c r="C8881" s="631" t="s">
        <v>24</v>
      </c>
      <c r="D8881" s="629">
        <v>8.9</v>
      </c>
    </row>
    <row r="8882" spans="1:4" ht="67.5">
      <c r="A8882" s="629">
        <v>92768</v>
      </c>
      <c r="B8882" s="630" t="s">
        <v>10144</v>
      </c>
      <c r="C8882" s="631" t="s">
        <v>24</v>
      </c>
      <c r="D8882" s="629">
        <v>7.75</v>
      </c>
    </row>
    <row r="8883" spans="1:4" ht="67.5">
      <c r="A8883" s="629">
        <v>92769</v>
      </c>
      <c r="B8883" s="630" t="s">
        <v>10145</v>
      </c>
      <c r="C8883" s="631" t="s">
        <v>24</v>
      </c>
      <c r="D8883" s="629">
        <v>6.97</v>
      </c>
    </row>
    <row r="8884" spans="1:4" ht="67.5">
      <c r="A8884" s="629">
        <v>92770</v>
      </c>
      <c r="B8884" s="630" t="s">
        <v>10146</v>
      </c>
      <c r="C8884" s="631" t="s">
        <v>24</v>
      </c>
      <c r="D8884" s="629">
        <v>7.05</v>
      </c>
    </row>
    <row r="8885" spans="1:4" ht="67.5">
      <c r="A8885" s="629">
        <v>92771</v>
      </c>
      <c r="B8885" s="630" t="s">
        <v>10147</v>
      </c>
      <c r="C8885" s="631" t="s">
        <v>24</v>
      </c>
      <c r="D8885" s="629">
        <v>5.77</v>
      </c>
    </row>
    <row r="8886" spans="1:4" ht="67.5">
      <c r="A8886" s="629">
        <v>92772</v>
      </c>
      <c r="B8886" s="630" t="s">
        <v>10148</v>
      </c>
      <c r="C8886" s="631" t="s">
        <v>24</v>
      </c>
      <c r="D8886" s="629">
        <v>5.24</v>
      </c>
    </row>
    <row r="8887" spans="1:4" ht="67.5">
      <c r="A8887" s="629">
        <v>92773</v>
      </c>
      <c r="B8887" s="630" t="s">
        <v>10149</v>
      </c>
      <c r="C8887" s="631" t="s">
        <v>24</v>
      </c>
      <c r="D8887" s="629">
        <v>5.01</v>
      </c>
    </row>
    <row r="8888" spans="1:4" ht="67.5">
      <c r="A8888" s="629">
        <v>92774</v>
      </c>
      <c r="B8888" s="630" t="s">
        <v>10150</v>
      </c>
      <c r="C8888" s="631" t="s">
        <v>24</v>
      </c>
      <c r="D8888" s="629">
        <v>4.6900000000000004</v>
      </c>
    </row>
    <row r="8889" spans="1:4" ht="67.5">
      <c r="A8889" s="629">
        <v>92775</v>
      </c>
      <c r="B8889" s="630" t="s">
        <v>10151</v>
      </c>
      <c r="C8889" s="631" t="s">
        <v>24</v>
      </c>
      <c r="D8889" s="629">
        <v>10.7</v>
      </c>
    </row>
    <row r="8890" spans="1:4" ht="67.5">
      <c r="A8890" s="629">
        <v>92776</v>
      </c>
      <c r="B8890" s="630" t="s">
        <v>10152</v>
      </c>
      <c r="C8890" s="631" t="s">
        <v>24</v>
      </c>
      <c r="D8890" s="629">
        <v>9.2200000000000006</v>
      </c>
    </row>
    <row r="8891" spans="1:4" ht="67.5">
      <c r="A8891" s="629">
        <v>92777</v>
      </c>
      <c r="B8891" s="630" t="s">
        <v>10153</v>
      </c>
      <c r="C8891" s="631" t="s">
        <v>24</v>
      </c>
      <c r="D8891" s="629">
        <v>8.75</v>
      </c>
    </row>
    <row r="8892" spans="1:4" ht="67.5">
      <c r="A8892" s="629">
        <v>92778</v>
      </c>
      <c r="B8892" s="630" t="s">
        <v>10154</v>
      </c>
      <c r="C8892" s="631" t="s">
        <v>24</v>
      </c>
      <c r="D8892" s="629">
        <v>7.05</v>
      </c>
    </row>
    <row r="8893" spans="1:4" ht="67.5">
      <c r="A8893" s="629">
        <v>92779</v>
      </c>
      <c r="B8893" s="630" t="s">
        <v>10155</v>
      </c>
      <c r="C8893" s="631" t="s">
        <v>24</v>
      </c>
      <c r="D8893" s="629">
        <v>6.21</v>
      </c>
    </row>
    <row r="8894" spans="1:4" ht="67.5">
      <c r="A8894" s="629">
        <v>92780</v>
      </c>
      <c r="B8894" s="630" t="s">
        <v>10156</v>
      </c>
      <c r="C8894" s="631" t="s">
        <v>24</v>
      </c>
      <c r="D8894" s="629">
        <v>5.66</v>
      </c>
    </row>
    <row r="8895" spans="1:4" ht="67.5">
      <c r="A8895" s="629">
        <v>92781</v>
      </c>
      <c r="B8895" s="630" t="s">
        <v>10157</v>
      </c>
      <c r="C8895" s="631" t="s">
        <v>24</v>
      </c>
      <c r="D8895" s="629">
        <v>5.13</v>
      </c>
    </row>
    <row r="8896" spans="1:4" ht="67.5">
      <c r="A8896" s="629">
        <v>92782</v>
      </c>
      <c r="B8896" s="630" t="s">
        <v>10158</v>
      </c>
      <c r="C8896" s="631" t="s">
        <v>24</v>
      </c>
      <c r="D8896" s="629">
        <v>5.53</v>
      </c>
    </row>
    <row r="8897" spans="1:4" ht="67.5">
      <c r="A8897" s="629">
        <v>92783</v>
      </c>
      <c r="B8897" s="630" t="s">
        <v>10159</v>
      </c>
      <c r="C8897" s="631" t="s">
        <v>24</v>
      </c>
      <c r="D8897" s="629">
        <v>10.55</v>
      </c>
    </row>
    <row r="8898" spans="1:4" ht="67.5">
      <c r="A8898" s="629">
        <v>92784</v>
      </c>
      <c r="B8898" s="630" t="s">
        <v>10160</v>
      </c>
      <c r="C8898" s="631" t="s">
        <v>24</v>
      </c>
      <c r="D8898" s="629">
        <v>9.1</v>
      </c>
    </row>
    <row r="8899" spans="1:4" ht="67.5">
      <c r="A8899" s="629">
        <v>92785</v>
      </c>
      <c r="B8899" s="630" t="s">
        <v>10161</v>
      </c>
      <c r="C8899" s="631" t="s">
        <v>24</v>
      </c>
      <c r="D8899" s="629">
        <v>7.99</v>
      </c>
    </row>
    <row r="8900" spans="1:4" ht="67.5">
      <c r="A8900" s="629">
        <v>92786</v>
      </c>
      <c r="B8900" s="630" t="s">
        <v>10162</v>
      </c>
      <c r="C8900" s="631" t="s">
        <v>24</v>
      </c>
      <c r="D8900" s="629">
        <v>7.81</v>
      </c>
    </row>
    <row r="8901" spans="1:4" ht="67.5">
      <c r="A8901" s="629">
        <v>92787</v>
      </c>
      <c r="B8901" s="630" t="s">
        <v>10163</v>
      </c>
      <c r="C8901" s="631" t="s">
        <v>24</v>
      </c>
      <c r="D8901" s="629">
        <v>6.32</v>
      </c>
    </row>
    <row r="8902" spans="1:4" ht="67.5">
      <c r="A8902" s="629">
        <v>92788</v>
      </c>
      <c r="B8902" s="630" t="s">
        <v>10164</v>
      </c>
      <c r="C8902" s="631" t="s">
        <v>24</v>
      </c>
      <c r="D8902" s="629">
        <v>5.63</v>
      </c>
    </row>
    <row r="8903" spans="1:4" ht="67.5">
      <c r="A8903" s="629">
        <v>92789</v>
      </c>
      <c r="B8903" s="630" t="s">
        <v>10165</v>
      </c>
      <c r="C8903" s="631" t="s">
        <v>24</v>
      </c>
      <c r="D8903" s="629">
        <v>5.26</v>
      </c>
    </row>
    <row r="8904" spans="1:4" ht="67.5">
      <c r="A8904" s="629">
        <v>92790</v>
      </c>
      <c r="B8904" s="630" t="s">
        <v>10166</v>
      </c>
      <c r="C8904" s="631" t="s">
        <v>24</v>
      </c>
      <c r="D8904" s="629">
        <v>4.83</v>
      </c>
    </row>
    <row r="8905" spans="1:4" ht="40.5">
      <c r="A8905" s="629">
        <v>92791</v>
      </c>
      <c r="B8905" s="630" t="s">
        <v>10167</v>
      </c>
      <c r="C8905" s="631" t="s">
        <v>24</v>
      </c>
      <c r="D8905" s="629">
        <v>5.99</v>
      </c>
    </row>
    <row r="8906" spans="1:4" ht="40.5">
      <c r="A8906" s="629">
        <v>92792</v>
      </c>
      <c r="B8906" s="630" t="s">
        <v>10168</v>
      </c>
      <c r="C8906" s="631" t="s">
        <v>24</v>
      </c>
      <c r="D8906" s="629">
        <v>5.58</v>
      </c>
    </row>
    <row r="8907" spans="1:4" ht="40.5">
      <c r="A8907" s="629">
        <v>92793</v>
      </c>
      <c r="B8907" s="630" t="s">
        <v>10169</v>
      </c>
      <c r="C8907" s="631" t="s">
        <v>24</v>
      </c>
      <c r="D8907" s="629">
        <v>5.99</v>
      </c>
    </row>
    <row r="8908" spans="1:4" ht="40.5">
      <c r="A8908" s="629">
        <v>92794</v>
      </c>
      <c r="B8908" s="630" t="s">
        <v>10170</v>
      </c>
      <c r="C8908" s="631" t="s">
        <v>24</v>
      </c>
      <c r="D8908" s="629">
        <v>4.96</v>
      </c>
    </row>
    <row r="8909" spans="1:4" ht="40.5">
      <c r="A8909" s="629">
        <v>92795</v>
      </c>
      <c r="B8909" s="630" t="s">
        <v>10171</v>
      </c>
      <c r="C8909" s="631" t="s">
        <v>24</v>
      </c>
      <c r="D8909" s="629">
        <v>4.63</v>
      </c>
    </row>
    <row r="8910" spans="1:4" ht="40.5">
      <c r="A8910" s="629">
        <v>92796</v>
      </c>
      <c r="B8910" s="630" t="s">
        <v>10172</v>
      </c>
      <c r="C8910" s="631" t="s">
        <v>24</v>
      </c>
      <c r="D8910" s="629">
        <v>4.5599999999999996</v>
      </c>
    </row>
    <row r="8911" spans="1:4" ht="40.5">
      <c r="A8911" s="629">
        <v>92797</v>
      </c>
      <c r="B8911" s="630" t="s">
        <v>10173</v>
      </c>
      <c r="C8911" s="631" t="s">
        <v>24</v>
      </c>
      <c r="D8911" s="629">
        <v>4.3499999999999996</v>
      </c>
    </row>
    <row r="8912" spans="1:4" ht="40.5">
      <c r="A8912" s="629">
        <v>92798</v>
      </c>
      <c r="B8912" s="630" t="s">
        <v>10174</v>
      </c>
      <c r="C8912" s="631" t="s">
        <v>24</v>
      </c>
      <c r="D8912" s="629">
        <v>5.01</v>
      </c>
    </row>
    <row r="8913" spans="1:4" ht="27">
      <c r="A8913" s="629">
        <v>92799</v>
      </c>
      <c r="B8913" s="630" t="s">
        <v>10175</v>
      </c>
      <c r="C8913" s="631" t="s">
        <v>24</v>
      </c>
      <c r="D8913" s="629">
        <v>6.3</v>
      </c>
    </row>
    <row r="8914" spans="1:4" ht="27">
      <c r="A8914" s="629">
        <v>92800</v>
      </c>
      <c r="B8914" s="630" t="s">
        <v>10176</v>
      </c>
      <c r="C8914" s="631" t="s">
        <v>24</v>
      </c>
      <c r="D8914" s="629">
        <v>5.63</v>
      </c>
    </row>
    <row r="8915" spans="1:4" ht="27">
      <c r="A8915" s="629">
        <v>92801</v>
      </c>
      <c r="B8915" s="630" t="s">
        <v>10177</v>
      </c>
      <c r="C8915" s="631" t="s">
        <v>24</v>
      </c>
      <c r="D8915" s="629">
        <v>5.37</v>
      </c>
    </row>
    <row r="8916" spans="1:4" ht="27">
      <c r="A8916" s="629">
        <v>92802</v>
      </c>
      <c r="B8916" s="630" t="s">
        <v>10178</v>
      </c>
      <c r="C8916" s="631" t="s">
        <v>24</v>
      </c>
      <c r="D8916" s="629">
        <v>5.87</v>
      </c>
    </row>
    <row r="8917" spans="1:4" ht="27">
      <c r="A8917" s="629">
        <v>92803</v>
      </c>
      <c r="B8917" s="630" t="s">
        <v>10179</v>
      </c>
      <c r="C8917" s="631" t="s">
        <v>24</v>
      </c>
      <c r="D8917" s="629">
        <v>4.8899999999999997</v>
      </c>
    </row>
    <row r="8918" spans="1:4" ht="27">
      <c r="A8918" s="629">
        <v>92804</v>
      </c>
      <c r="B8918" s="630" t="s">
        <v>10180</v>
      </c>
      <c r="C8918" s="631" t="s">
        <v>24</v>
      </c>
      <c r="D8918" s="629">
        <v>4.58</v>
      </c>
    </row>
    <row r="8919" spans="1:4" ht="27">
      <c r="A8919" s="629">
        <v>92805</v>
      </c>
      <c r="B8919" s="630" t="s">
        <v>10181</v>
      </c>
      <c r="C8919" s="631" t="s">
        <v>24</v>
      </c>
      <c r="D8919" s="629">
        <v>4.54</v>
      </c>
    </row>
    <row r="8920" spans="1:4" ht="27">
      <c r="A8920" s="629">
        <v>92806</v>
      </c>
      <c r="B8920" s="630" t="s">
        <v>10182</v>
      </c>
      <c r="C8920" s="631" t="s">
        <v>24</v>
      </c>
      <c r="D8920" s="629">
        <v>4.34</v>
      </c>
    </row>
    <row r="8921" spans="1:4" ht="81">
      <c r="A8921" s="629">
        <v>92808</v>
      </c>
      <c r="B8921" s="630" t="s">
        <v>10183</v>
      </c>
      <c r="C8921" s="631" t="s">
        <v>22</v>
      </c>
      <c r="D8921" s="629">
        <v>26.99</v>
      </c>
    </row>
    <row r="8922" spans="1:4" ht="81">
      <c r="A8922" s="629">
        <v>92809</v>
      </c>
      <c r="B8922" s="630" t="s">
        <v>10184</v>
      </c>
      <c r="C8922" s="631" t="s">
        <v>22</v>
      </c>
      <c r="D8922" s="629">
        <v>34.61</v>
      </c>
    </row>
    <row r="8923" spans="1:4" ht="81">
      <c r="A8923" s="629">
        <v>92810</v>
      </c>
      <c r="B8923" s="630" t="s">
        <v>10185</v>
      </c>
      <c r="C8923" s="631" t="s">
        <v>22</v>
      </c>
      <c r="D8923" s="629">
        <v>42.11</v>
      </c>
    </row>
    <row r="8924" spans="1:4" ht="81">
      <c r="A8924" s="629">
        <v>92811</v>
      </c>
      <c r="B8924" s="630" t="s">
        <v>10186</v>
      </c>
      <c r="C8924" s="631" t="s">
        <v>22</v>
      </c>
      <c r="D8924" s="629">
        <v>50.13</v>
      </c>
    </row>
    <row r="8925" spans="1:4" ht="81">
      <c r="A8925" s="629">
        <v>92812</v>
      </c>
      <c r="B8925" s="630" t="s">
        <v>10187</v>
      </c>
      <c r="C8925" s="631" t="s">
        <v>22</v>
      </c>
      <c r="D8925" s="629">
        <v>58.04</v>
      </c>
    </row>
    <row r="8926" spans="1:4" ht="81">
      <c r="A8926" s="629">
        <v>92813</v>
      </c>
      <c r="B8926" s="630" t="s">
        <v>10188</v>
      </c>
      <c r="C8926" s="631" t="s">
        <v>22</v>
      </c>
      <c r="D8926" s="629">
        <v>67.260000000000005</v>
      </c>
    </row>
    <row r="8927" spans="1:4" ht="81">
      <c r="A8927" s="629">
        <v>92814</v>
      </c>
      <c r="B8927" s="630" t="s">
        <v>10189</v>
      </c>
      <c r="C8927" s="631" t="s">
        <v>22</v>
      </c>
      <c r="D8927" s="629">
        <v>76.89</v>
      </c>
    </row>
    <row r="8928" spans="1:4" ht="81">
      <c r="A8928" s="629">
        <v>92815</v>
      </c>
      <c r="B8928" s="630" t="s">
        <v>10190</v>
      </c>
      <c r="C8928" s="631" t="s">
        <v>22</v>
      </c>
      <c r="D8928" s="629">
        <v>87.92</v>
      </c>
    </row>
    <row r="8929" spans="1:4" ht="67.5">
      <c r="A8929" s="629">
        <v>92816</v>
      </c>
      <c r="B8929" s="630" t="s">
        <v>10191</v>
      </c>
      <c r="C8929" s="631" t="s">
        <v>22</v>
      </c>
      <c r="D8929" s="629">
        <v>492.73</v>
      </c>
    </row>
    <row r="8930" spans="1:4" ht="81">
      <c r="A8930" s="629">
        <v>92817</v>
      </c>
      <c r="B8930" s="630" t="s">
        <v>10192</v>
      </c>
      <c r="C8930" s="631" t="s">
        <v>22</v>
      </c>
      <c r="D8930" s="629">
        <v>110.04</v>
      </c>
    </row>
    <row r="8931" spans="1:4" ht="67.5">
      <c r="A8931" s="629">
        <v>92818</v>
      </c>
      <c r="B8931" s="630" t="s">
        <v>10193</v>
      </c>
      <c r="C8931" s="631" t="s">
        <v>22</v>
      </c>
      <c r="D8931" s="629">
        <v>717.34</v>
      </c>
    </row>
    <row r="8932" spans="1:4" ht="81">
      <c r="A8932" s="629">
        <v>92819</v>
      </c>
      <c r="B8932" s="630" t="s">
        <v>10194</v>
      </c>
      <c r="C8932" s="631" t="s">
        <v>22</v>
      </c>
      <c r="D8932" s="629">
        <v>148.11000000000001</v>
      </c>
    </row>
    <row r="8933" spans="1:4" ht="81">
      <c r="A8933" s="629">
        <v>92820</v>
      </c>
      <c r="B8933" s="630" t="s">
        <v>10195</v>
      </c>
      <c r="C8933" s="631" t="s">
        <v>22</v>
      </c>
      <c r="D8933" s="629">
        <v>32.21</v>
      </c>
    </row>
    <row r="8934" spans="1:4" ht="81">
      <c r="A8934" s="629">
        <v>92821</v>
      </c>
      <c r="B8934" s="630" t="s">
        <v>10196</v>
      </c>
      <c r="C8934" s="631" t="s">
        <v>22</v>
      </c>
      <c r="D8934" s="629">
        <v>41.27</v>
      </c>
    </row>
    <row r="8935" spans="1:4" ht="81">
      <c r="A8935" s="629">
        <v>92822</v>
      </c>
      <c r="B8935" s="630" t="s">
        <v>10197</v>
      </c>
      <c r="C8935" s="631" t="s">
        <v>22</v>
      </c>
      <c r="D8935" s="629">
        <v>50.37</v>
      </c>
    </row>
    <row r="8936" spans="1:4" ht="81">
      <c r="A8936" s="629">
        <v>92824</v>
      </c>
      <c r="B8936" s="630" t="s">
        <v>10198</v>
      </c>
      <c r="C8936" s="631" t="s">
        <v>22</v>
      </c>
      <c r="D8936" s="629">
        <v>59.81</v>
      </c>
    </row>
    <row r="8937" spans="1:4" ht="81">
      <c r="A8937" s="629">
        <v>92825</v>
      </c>
      <c r="B8937" s="630" t="s">
        <v>10199</v>
      </c>
      <c r="C8937" s="631" t="s">
        <v>22</v>
      </c>
      <c r="D8937" s="629">
        <v>69.27</v>
      </c>
    </row>
    <row r="8938" spans="1:4" ht="81">
      <c r="A8938" s="629">
        <v>92826</v>
      </c>
      <c r="B8938" s="630" t="s">
        <v>10200</v>
      </c>
      <c r="C8938" s="631" t="s">
        <v>22</v>
      </c>
      <c r="D8938" s="629">
        <v>79.84</v>
      </c>
    </row>
    <row r="8939" spans="1:4" ht="81">
      <c r="A8939" s="629">
        <v>92827</v>
      </c>
      <c r="B8939" s="630" t="s">
        <v>10201</v>
      </c>
      <c r="C8939" s="631" t="s">
        <v>22</v>
      </c>
      <c r="D8939" s="629">
        <v>90.84</v>
      </c>
    </row>
    <row r="8940" spans="1:4" ht="81">
      <c r="A8940" s="629">
        <v>92828</v>
      </c>
      <c r="B8940" s="630" t="s">
        <v>10202</v>
      </c>
      <c r="C8940" s="631" t="s">
        <v>22</v>
      </c>
      <c r="D8940" s="629">
        <v>103.55</v>
      </c>
    </row>
    <row r="8941" spans="1:4" ht="67.5">
      <c r="A8941" s="629">
        <v>92829</v>
      </c>
      <c r="B8941" s="630" t="s">
        <v>10203</v>
      </c>
      <c r="C8941" s="631" t="s">
        <v>22</v>
      </c>
      <c r="D8941" s="629">
        <v>511.14</v>
      </c>
    </row>
    <row r="8942" spans="1:4" ht="81">
      <c r="A8942" s="629">
        <v>92830</v>
      </c>
      <c r="B8942" s="630" t="s">
        <v>10204</v>
      </c>
      <c r="C8942" s="631" t="s">
        <v>22</v>
      </c>
      <c r="D8942" s="629">
        <v>128.44999999999999</v>
      </c>
    </row>
    <row r="8943" spans="1:4" ht="67.5">
      <c r="A8943" s="629">
        <v>92831</v>
      </c>
      <c r="B8943" s="630" t="s">
        <v>10205</v>
      </c>
      <c r="C8943" s="631" t="s">
        <v>22</v>
      </c>
      <c r="D8943" s="629">
        <v>739.98</v>
      </c>
    </row>
    <row r="8944" spans="1:4" ht="81">
      <c r="A8944" s="629">
        <v>92832</v>
      </c>
      <c r="B8944" s="630" t="s">
        <v>10206</v>
      </c>
      <c r="C8944" s="631" t="s">
        <v>22</v>
      </c>
      <c r="D8944" s="629">
        <v>170.75</v>
      </c>
    </row>
    <row r="8945" spans="1:4" ht="67.5">
      <c r="A8945" s="629">
        <v>92833</v>
      </c>
      <c r="B8945" s="630" t="s">
        <v>10207</v>
      </c>
      <c r="C8945" s="631" t="s">
        <v>22</v>
      </c>
      <c r="D8945" s="629">
        <v>126.32</v>
      </c>
    </row>
    <row r="8946" spans="1:4" ht="81">
      <c r="A8946" s="629">
        <v>92834</v>
      </c>
      <c r="B8946" s="630" t="s">
        <v>10208</v>
      </c>
      <c r="C8946" s="631" t="s">
        <v>22</v>
      </c>
      <c r="D8946" s="629">
        <v>5.98</v>
      </c>
    </row>
    <row r="8947" spans="1:4" ht="67.5">
      <c r="A8947" s="629">
        <v>92835</v>
      </c>
      <c r="B8947" s="630" t="s">
        <v>10209</v>
      </c>
      <c r="C8947" s="631" t="s">
        <v>22</v>
      </c>
      <c r="D8947" s="629">
        <v>167.1</v>
      </c>
    </row>
    <row r="8948" spans="1:4" ht="81">
      <c r="A8948" s="629">
        <v>92836</v>
      </c>
      <c r="B8948" s="630" t="s">
        <v>10210</v>
      </c>
      <c r="C8948" s="631" t="s">
        <v>22</v>
      </c>
      <c r="D8948" s="629">
        <v>7.66</v>
      </c>
    </row>
    <row r="8949" spans="1:4" ht="67.5">
      <c r="A8949" s="629">
        <v>92837</v>
      </c>
      <c r="B8949" s="630" t="s">
        <v>10211</v>
      </c>
      <c r="C8949" s="631" t="s">
        <v>22</v>
      </c>
      <c r="D8949" s="629">
        <v>210.59</v>
      </c>
    </row>
    <row r="8950" spans="1:4" ht="81">
      <c r="A8950" s="629">
        <v>92838</v>
      </c>
      <c r="B8950" s="630" t="s">
        <v>10212</v>
      </c>
      <c r="C8950" s="631" t="s">
        <v>22</v>
      </c>
      <c r="D8950" s="629">
        <v>9.19</v>
      </c>
    </row>
    <row r="8951" spans="1:4" ht="67.5">
      <c r="A8951" s="629">
        <v>92839</v>
      </c>
      <c r="B8951" s="630" t="s">
        <v>10213</v>
      </c>
      <c r="C8951" s="631" t="s">
        <v>22</v>
      </c>
      <c r="D8951" s="629">
        <v>277.27</v>
      </c>
    </row>
    <row r="8952" spans="1:4" ht="81">
      <c r="A8952" s="629">
        <v>92840</v>
      </c>
      <c r="B8952" s="630" t="s">
        <v>10214</v>
      </c>
      <c r="C8952" s="631" t="s">
        <v>22</v>
      </c>
      <c r="D8952" s="629">
        <v>10.87</v>
      </c>
    </row>
    <row r="8953" spans="1:4" ht="67.5">
      <c r="A8953" s="629">
        <v>92841</v>
      </c>
      <c r="B8953" s="630" t="s">
        <v>10215</v>
      </c>
      <c r="C8953" s="631" t="s">
        <v>22</v>
      </c>
      <c r="D8953" s="629">
        <v>314.89</v>
      </c>
    </row>
    <row r="8954" spans="1:4" ht="81">
      <c r="A8954" s="629">
        <v>92842</v>
      </c>
      <c r="B8954" s="630" t="s">
        <v>10216</v>
      </c>
      <c r="C8954" s="631" t="s">
        <v>22</v>
      </c>
      <c r="D8954" s="629">
        <v>12.43</v>
      </c>
    </row>
    <row r="8955" spans="1:4" ht="81">
      <c r="A8955" s="629">
        <v>92844</v>
      </c>
      <c r="B8955" s="630" t="s">
        <v>10217</v>
      </c>
      <c r="C8955" s="631" t="s">
        <v>22</v>
      </c>
      <c r="D8955" s="629">
        <v>14.13</v>
      </c>
    </row>
    <row r="8956" spans="1:4" ht="81">
      <c r="A8956" s="629">
        <v>92846</v>
      </c>
      <c r="B8956" s="630" t="s">
        <v>10218</v>
      </c>
      <c r="C8956" s="631" t="s">
        <v>22</v>
      </c>
      <c r="D8956" s="629">
        <v>15.66</v>
      </c>
    </row>
    <row r="8957" spans="1:4" ht="67.5">
      <c r="A8957" s="629">
        <v>92847</v>
      </c>
      <c r="B8957" s="630" t="s">
        <v>10219</v>
      </c>
      <c r="C8957" s="631" t="s">
        <v>22</v>
      </c>
      <c r="D8957" s="629">
        <v>553.4</v>
      </c>
    </row>
    <row r="8958" spans="1:4" ht="81">
      <c r="A8958" s="629">
        <v>92848</v>
      </c>
      <c r="B8958" s="630" t="s">
        <v>10220</v>
      </c>
      <c r="C8958" s="631" t="s">
        <v>22</v>
      </c>
      <c r="D8958" s="629">
        <v>17.38</v>
      </c>
    </row>
    <row r="8959" spans="1:4" ht="67.5">
      <c r="A8959" s="629">
        <v>92849</v>
      </c>
      <c r="B8959" s="630" t="s">
        <v>10221</v>
      </c>
      <c r="C8959" s="631" t="s">
        <v>22</v>
      </c>
      <c r="D8959" s="629">
        <v>131.68</v>
      </c>
    </row>
    <row r="8960" spans="1:4" ht="81">
      <c r="A8960" s="629">
        <v>92850</v>
      </c>
      <c r="B8960" s="630" t="s">
        <v>10222</v>
      </c>
      <c r="C8960" s="631" t="s">
        <v>22</v>
      </c>
      <c r="D8960" s="629">
        <v>11.34</v>
      </c>
    </row>
    <row r="8961" spans="1:4" ht="67.5">
      <c r="A8961" s="629">
        <v>92851</v>
      </c>
      <c r="B8961" s="630" t="s">
        <v>10223</v>
      </c>
      <c r="C8961" s="631" t="s">
        <v>22</v>
      </c>
      <c r="D8961" s="629">
        <v>173.76</v>
      </c>
    </row>
    <row r="8962" spans="1:4" ht="81">
      <c r="A8962" s="629">
        <v>92852</v>
      </c>
      <c r="B8962" s="630" t="s">
        <v>10224</v>
      </c>
      <c r="C8962" s="631" t="s">
        <v>22</v>
      </c>
      <c r="D8962" s="629">
        <v>14.32</v>
      </c>
    </row>
    <row r="8963" spans="1:4" ht="67.5">
      <c r="A8963" s="629">
        <v>92853</v>
      </c>
      <c r="B8963" s="630" t="s">
        <v>10225</v>
      </c>
      <c r="C8963" s="631" t="s">
        <v>22</v>
      </c>
      <c r="D8963" s="629">
        <v>218.84</v>
      </c>
    </row>
    <row r="8964" spans="1:4" ht="81">
      <c r="A8964" s="629">
        <v>92854</v>
      </c>
      <c r="B8964" s="630" t="s">
        <v>10226</v>
      </c>
      <c r="C8964" s="631" t="s">
        <v>22</v>
      </c>
      <c r="D8964" s="629">
        <v>17.440000000000001</v>
      </c>
    </row>
    <row r="8965" spans="1:4" ht="67.5">
      <c r="A8965" s="629">
        <v>92855</v>
      </c>
      <c r="B8965" s="630" t="s">
        <v>10227</v>
      </c>
      <c r="C8965" s="631" t="s">
        <v>22</v>
      </c>
      <c r="D8965" s="629">
        <v>286.95</v>
      </c>
    </row>
    <row r="8966" spans="1:4" ht="81">
      <c r="A8966" s="629">
        <v>92856</v>
      </c>
      <c r="B8966" s="630" t="s">
        <v>10228</v>
      </c>
      <c r="C8966" s="631" t="s">
        <v>22</v>
      </c>
      <c r="D8966" s="629">
        <v>20.55</v>
      </c>
    </row>
    <row r="8967" spans="1:4" ht="67.5">
      <c r="A8967" s="629">
        <v>92857</v>
      </c>
      <c r="B8967" s="630" t="s">
        <v>10229</v>
      </c>
      <c r="C8967" s="631" t="s">
        <v>22</v>
      </c>
      <c r="D8967" s="629">
        <v>325.99</v>
      </c>
    </row>
    <row r="8968" spans="1:4" ht="81">
      <c r="A8968" s="629">
        <v>92858</v>
      </c>
      <c r="B8968" s="630" t="s">
        <v>10230</v>
      </c>
      <c r="C8968" s="631" t="s">
        <v>22</v>
      </c>
      <c r="D8968" s="629">
        <v>23.53</v>
      </c>
    </row>
    <row r="8969" spans="1:4" ht="81">
      <c r="A8969" s="629">
        <v>92860</v>
      </c>
      <c r="B8969" s="630" t="s">
        <v>10231</v>
      </c>
      <c r="C8969" s="631" t="s">
        <v>22</v>
      </c>
      <c r="D8969" s="629">
        <v>26.7</v>
      </c>
    </row>
    <row r="8970" spans="1:4" ht="81">
      <c r="A8970" s="629">
        <v>92862</v>
      </c>
      <c r="B8970" s="630" t="s">
        <v>10232</v>
      </c>
      <c r="C8970" s="631" t="s">
        <v>22</v>
      </c>
      <c r="D8970" s="629">
        <v>29.8</v>
      </c>
    </row>
    <row r="8971" spans="1:4" ht="67.5">
      <c r="A8971" s="629">
        <v>92863</v>
      </c>
      <c r="B8971" s="630" t="s">
        <v>10233</v>
      </c>
      <c r="C8971" s="631" t="s">
        <v>22</v>
      </c>
      <c r="D8971" s="629">
        <v>568.94000000000005</v>
      </c>
    </row>
    <row r="8972" spans="1:4" ht="81">
      <c r="A8972" s="629">
        <v>92864</v>
      </c>
      <c r="B8972" s="630" t="s">
        <v>10234</v>
      </c>
      <c r="C8972" s="631" t="s">
        <v>22</v>
      </c>
      <c r="D8972" s="629">
        <v>32.92</v>
      </c>
    </row>
    <row r="8973" spans="1:4" ht="40.5">
      <c r="A8973" s="629">
        <v>92865</v>
      </c>
      <c r="B8973" s="630" t="s">
        <v>5571</v>
      </c>
      <c r="C8973" s="631" t="s">
        <v>70</v>
      </c>
      <c r="D8973" s="629">
        <v>7.49</v>
      </c>
    </row>
    <row r="8974" spans="1:4" ht="40.5">
      <c r="A8974" s="629">
        <v>92866</v>
      </c>
      <c r="B8974" s="630" t="s">
        <v>5572</v>
      </c>
      <c r="C8974" s="631" t="s">
        <v>70</v>
      </c>
      <c r="D8974" s="629">
        <v>6.11</v>
      </c>
    </row>
    <row r="8975" spans="1:4" ht="40.5">
      <c r="A8975" s="629">
        <v>92867</v>
      </c>
      <c r="B8975" s="630" t="s">
        <v>5573</v>
      </c>
      <c r="C8975" s="631" t="s">
        <v>70</v>
      </c>
      <c r="D8975" s="629">
        <v>18.61</v>
      </c>
    </row>
    <row r="8976" spans="1:4" ht="40.5">
      <c r="A8976" s="629">
        <v>92868</v>
      </c>
      <c r="B8976" s="630" t="s">
        <v>10235</v>
      </c>
      <c r="C8976" s="631" t="s">
        <v>70</v>
      </c>
      <c r="D8976" s="629">
        <v>9.75</v>
      </c>
    </row>
    <row r="8977" spans="1:4" ht="40.5">
      <c r="A8977" s="629">
        <v>92869</v>
      </c>
      <c r="B8977" s="630" t="s">
        <v>10236</v>
      </c>
      <c r="C8977" s="631" t="s">
        <v>70</v>
      </c>
      <c r="D8977" s="629">
        <v>6.43</v>
      </c>
    </row>
    <row r="8978" spans="1:4" ht="40.5">
      <c r="A8978" s="629">
        <v>92870</v>
      </c>
      <c r="B8978" s="630" t="s">
        <v>5574</v>
      </c>
      <c r="C8978" s="631" t="s">
        <v>70</v>
      </c>
      <c r="D8978" s="629">
        <v>22.73</v>
      </c>
    </row>
    <row r="8979" spans="1:4" ht="40.5">
      <c r="A8979" s="629">
        <v>92871</v>
      </c>
      <c r="B8979" s="630" t="s">
        <v>10237</v>
      </c>
      <c r="C8979" s="631" t="s">
        <v>70</v>
      </c>
      <c r="D8979" s="629">
        <v>12.54</v>
      </c>
    </row>
    <row r="8980" spans="1:4" ht="40.5">
      <c r="A8980" s="629">
        <v>92872</v>
      </c>
      <c r="B8980" s="630" t="s">
        <v>10238</v>
      </c>
      <c r="C8980" s="631" t="s">
        <v>70</v>
      </c>
      <c r="D8980" s="629">
        <v>8.74</v>
      </c>
    </row>
    <row r="8981" spans="1:4" ht="40.5">
      <c r="A8981" s="629">
        <v>92873</v>
      </c>
      <c r="B8981" s="630" t="s">
        <v>162</v>
      </c>
      <c r="C8981" s="631" t="s">
        <v>57</v>
      </c>
      <c r="D8981" s="629">
        <v>142.88999999999999</v>
      </c>
    </row>
    <row r="8982" spans="1:4" ht="40.5">
      <c r="A8982" s="629">
        <v>92874</v>
      </c>
      <c r="B8982" s="630" t="s">
        <v>10239</v>
      </c>
      <c r="C8982" s="631" t="s">
        <v>57</v>
      </c>
      <c r="D8982" s="629">
        <v>23.74</v>
      </c>
    </row>
    <row r="8983" spans="1:4" ht="27">
      <c r="A8983" s="629">
        <v>92875</v>
      </c>
      <c r="B8983" s="630" t="s">
        <v>10240</v>
      </c>
      <c r="C8983" s="631" t="s">
        <v>24</v>
      </c>
      <c r="D8983" s="629">
        <v>5.08</v>
      </c>
    </row>
    <row r="8984" spans="1:4" ht="27">
      <c r="A8984" s="629">
        <v>92876</v>
      </c>
      <c r="B8984" s="630" t="s">
        <v>10241</v>
      </c>
      <c r="C8984" s="631" t="s">
        <v>24</v>
      </c>
      <c r="D8984" s="629">
        <v>4.82</v>
      </c>
    </row>
    <row r="8985" spans="1:4" ht="27">
      <c r="A8985" s="629">
        <v>92877</v>
      </c>
      <c r="B8985" s="630" t="s">
        <v>10242</v>
      </c>
      <c r="C8985" s="631" t="s">
        <v>24</v>
      </c>
      <c r="D8985" s="629">
        <v>4.34</v>
      </c>
    </row>
    <row r="8986" spans="1:4" ht="27">
      <c r="A8986" s="629">
        <v>92878</v>
      </c>
      <c r="B8986" s="630" t="s">
        <v>10243</v>
      </c>
      <c r="C8986" s="631" t="s">
        <v>24</v>
      </c>
      <c r="D8986" s="629">
        <v>4.28</v>
      </c>
    </row>
    <row r="8987" spans="1:4" ht="27">
      <c r="A8987" s="629">
        <v>92879</v>
      </c>
      <c r="B8987" s="630" t="s">
        <v>10244</v>
      </c>
      <c r="C8987" s="631" t="s">
        <v>24</v>
      </c>
      <c r="D8987" s="629">
        <v>4.21</v>
      </c>
    </row>
    <row r="8988" spans="1:4" ht="27">
      <c r="A8988" s="629">
        <v>92880</v>
      </c>
      <c r="B8988" s="630" t="s">
        <v>10245</v>
      </c>
      <c r="C8988" s="631" t="s">
        <v>24</v>
      </c>
      <c r="D8988" s="629">
        <v>4.29</v>
      </c>
    </row>
    <row r="8989" spans="1:4" ht="27">
      <c r="A8989" s="629">
        <v>92881</v>
      </c>
      <c r="B8989" s="630" t="s">
        <v>10246</v>
      </c>
      <c r="C8989" s="631" t="s">
        <v>24</v>
      </c>
      <c r="D8989" s="629">
        <v>4.2699999999999996</v>
      </c>
    </row>
    <row r="8990" spans="1:4" ht="27">
      <c r="A8990" s="629">
        <v>92882</v>
      </c>
      <c r="B8990" s="630" t="s">
        <v>10247</v>
      </c>
      <c r="C8990" s="631" t="s">
        <v>24</v>
      </c>
      <c r="D8990" s="629">
        <v>7.22</v>
      </c>
    </row>
    <row r="8991" spans="1:4" ht="27">
      <c r="A8991" s="629">
        <v>92883</v>
      </c>
      <c r="B8991" s="630" t="s">
        <v>10248</v>
      </c>
      <c r="C8991" s="631" t="s">
        <v>24</v>
      </c>
      <c r="D8991" s="629">
        <v>6.46</v>
      </c>
    </row>
    <row r="8992" spans="1:4" ht="27">
      <c r="A8992" s="629">
        <v>92884</v>
      </c>
      <c r="B8992" s="630" t="s">
        <v>10249</v>
      </c>
      <c r="C8992" s="631" t="s">
        <v>24</v>
      </c>
      <c r="D8992" s="629">
        <v>5.61</v>
      </c>
    </row>
    <row r="8993" spans="1:4" ht="27">
      <c r="A8993" s="629">
        <v>92885</v>
      </c>
      <c r="B8993" s="630" t="s">
        <v>10250</v>
      </c>
      <c r="C8993" s="631" t="s">
        <v>24</v>
      </c>
      <c r="D8993" s="629">
        <v>5.24</v>
      </c>
    </row>
    <row r="8994" spans="1:4" ht="27">
      <c r="A8994" s="629">
        <v>92886</v>
      </c>
      <c r="B8994" s="630" t="s">
        <v>10251</v>
      </c>
      <c r="C8994" s="631" t="s">
        <v>24</v>
      </c>
      <c r="D8994" s="629">
        <v>4.9000000000000004</v>
      </c>
    </row>
    <row r="8995" spans="1:4" ht="27">
      <c r="A8995" s="629">
        <v>92887</v>
      </c>
      <c r="B8995" s="630" t="s">
        <v>10252</v>
      </c>
      <c r="C8995" s="631" t="s">
        <v>24</v>
      </c>
      <c r="D8995" s="629">
        <v>4.79</v>
      </c>
    </row>
    <row r="8996" spans="1:4" ht="27">
      <c r="A8996" s="629">
        <v>92888</v>
      </c>
      <c r="B8996" s="630" t="s">
        <v>10253</v>
      </c>
      <c r="C8996" s="631" t="s">
        <v>24</v>
      </c>
      <c r="D8996" s="629">
        <v>4.63</v>
      </c>
    </row>
    <row r="8997" spans="1:4" ht="54">
      <c r="A8997" s="629">
        <v>92889</v>
      </c>
      <c r="B8997" s="630" t="s">
        <v>5575</v>
      </c>
      <c r="C8997" s="631" t="s">
        <v>70</v>
      </c>
      <c r="D8997" s="629">
        <v>72.61</v>
      </c>
    </row>
    <row r="8998" spans="1:4" ht="54">
      <c r="A8998" s="629">
        <v>92890</v>
      </c>
      <c r="B8998" s="630" t="s">
        <v>10254</v>
      </c>
      <c r="C8998" s="631" t="s">
        <v>70</v>
      </c>
      <c r="D8998" s="629">
        <v>108.24</v>
      </c>
    </row>
    <row r="8999" spans="1:4" ht="54">
      <c r="A8999" s="629">
        <v>92891</v>
      </c>
      <c r="B8999" s="630" t="s">
        <v>5576</v>
      </c>
      <c r="C8999" s="631" t="s">
        <v>70</v>
      </c>
      <c r="D8999" s="629">
        <v>156.93</v>
      </c>
    </row>
    <row r="9000" spans="1:4" ht="54">
      <c r="A9000" s="629">
        <v>92892</v>
      </c>
      <c r="B9000" s="630" t="s">
        <v>10255</v>
      </c>
      <c r="C9000" s="631" t="s">
        <v>70</v>
      </c>
      <c r="D9000" s="629">
        <v>32.770000000000003</v>
      </c>
    </row>
    <row r="9001" spans="1:4" ht="54">
      <c r="A9001" s="629">
        <v>92893</v>
      </c>
      <c r="B9001" s="630" t="s">
        <v>10256</v>
      </c>
      <c r="C9001" s="631" t="s">
        <v>70</v>
      </c>
      <c r="D9001" s="629">
        <v>45.53</v>
      </c>
    </row>
    <row r="9002" spans="1:4" ht="54">
      <c r="A9002" s="629">
        <v>92894</v>
      </c>
      <c r="B9002" s="630" t="s">
        <v>10257</v>
      </c>
      <c r="C9002" s="631" t="s">
        <v>70</v>
      </c>
      <c r="D9002" s="629">
        <v>54.04</v>
      </c>
    </row>
    <row r="9003" spans="1:4" ht="54">
      <c r="A9003" s="629">
        <v>92895</v>
      </c>
      <c r="B9003" s="630" t="s">
        <v>10258</v>
      </c>
      <c r="C9003" s="631" t="s">
        <v>70</v>
      </c>
      <c r="D9003" s="629">
        <v>72.569999999999993</v>
      </c>
    </row>
    <row r="9004" spans="1:4" ht="54">
      <c r="A9004" s="629">
        <v>92896</v>
      </c>
      <c r="B9004" s="630" t="s">
        <v>10259</v>
      </c>
      <c r="C9004" s="631" t="s">
        <v>70</v>
      </c>
      <c r="D9004" s="629">
        <v>109.34</v>
      </c>
    </row>
    <row r="9005" spans="1:4" ht="54">
      <c r="A9005" s="629">
        <v>92897</v>
      </c>
      <c r="B9005" s="630" t="s">
        <v>10260</v>
      </c>
      <c r="C9005" s="631" t="s">
        <v>70</v>
      </c>
      <c r="D9005" s="629">
        <v>159.18</v>
      </c>
    </row>
    <row r="9006" spans="1:4" ht="54">
      <c r="A9006" s="629">
        <v>92898</v>
      </c>
      <c r="B9006" s="630" t="s">
        <v>10261</v>
      </c>
      <c r="C9006" s="631" t="s">
        <v>70</v>
      </c>
      <c r="D9006" s="629">
        <v>26.68</v>
      </c>
    </row>
    <row r="9007" spans="1:4" ht="54">
      <c r="A9007" s="629">
        <v>92899</v>
      </c>
      <c r="B9007" s="630" t="s">
        <v>10262</v>
      </c>
      <c r="C9007" s="631" t="s">
        <v>70</v>
      </c>
      <c r="D9007" s="629">
        <v>38.61</v>
      </c>
    </row>
    <row r="9008" spans="1:4" ht="54">
      <c r="A9008" s="629">
        <v>92900</v>
      </c>
      <c r="B9008" s="630" t="s">
        <v>10263</v>
      </c>
      <c r="C9008" s="631" t="s">
        <v>70</v>
      </c>
      <c r="D9008" s="629">
        <v>46.15</v>
      </c>
    </row>
    <row r="9009" spans="1:4" ht="54">
      <c r="A9009" s="629">
        <v>92901</v>
      </c>
      <c r="B9009" s="630" t="s">
        <v>10264</v>
      </c>
      <c r="C9009" s="631" t="s">
        <v>70</v>
      </c>
      <c r="D9009" s="629">
        <v>63.49</v>
      </c>
    </row>
    <row r="9010" spans="1:4" ht="54">
      <c r="A9010" s="629">
        <v>92902</v>
      </c>
      <c r="B9010" s="630" t="s">
        <v>10265</v>
      </c>
      <c r="C9010" s="631" t="s">
        <v>70</v>
      </c>
      <c r="D9010" s="629">
        <v>98.45</v>
      </c>
    </row>
    <row r="9011" spans="1:4" ht="54">
      <c r="A9011" s="629">
        <v>92903</v>
      </c>
      <c r="B9011" s="630" t="s">
        <v>10266</v>
      </c>
      <c r="C9011" s="631" t="s">
        <v>70</v>
      </c>
      <c r="D9011" s="629">
        <v>146.53</v>
      </c>
    </row>
    <row r="9012" spans="1:4" ht="54">
      <c r="A9012" s="629">
        <v>92904</v>
      </c>
      <c r="B9012" s="630" t="s">
        <v>10267</v>
      </c>
      <c r="C9012" s="631" t="s">
        <v>70</v>
      </c>
      <c r="D9012" s="629">
        <v>17.95</v>
      </c>
    </row>
    <row r="9013" spans="1:4" ht="54">
      <c r="A9013" s="629">
        <v>92905</v>
      </c>
      <c r="B9013" s="630" t="s">
        <v>10268</v>
      </c>
      <c r="C9013" s="631" t="s">
        <v>70</v>
      </c>
      <c r="D9013" s="629">
        <v>25.97</v>
      </c>
    </row>
    <row r="9014" spans="1:4" ht="54">
      <c r="A9014" s="629">
        <v>92906</v>
      </c>
      <c r="B9014" s="630" t="s">
        <v>5577</v>
      </c>
      <c r="C9014" s="631" t="s">
        <v>70</v>
      </c>
      <c r="D9014" s="629">
        <v>32.520000000000003</v>
      </c>
    </row>
    <row r="9015" spans="1:4" ht="54">
      <c r="A9015" s="629">
        <v>92907</v>
      </c>
      <c r="B9015" s="630" t="s">
        <v>5578</v>
      </c>
      <c r="C9015" s="631" t="s">
        <v>70</v>
      </c>
      <c r="D9015" s="629">
        <v>40.83</v>
      </c>
    </row>
    <row r="9016" spans="1:4" ht="54">
      <c r="A9016" s="629">
        <v>92908</v>
      </c>
      <c r="B9016" s="630" t="s">
        <v>5579</v>
      </c>
      <c r="C9016" s="631" t="s">
        <v>70</v>
      </c>
      <c r="D9016" s="629">
        <v>40.83</v>
      </c>
    </row>
    <row r="9017" spans="1:4" ht="54">
      <c r="A9017" s="629">
        <v>92909</v>
      </c>
      <c r="B9017" s="630" t="s">
        <v>10269</v>
      </c>
      <c r="C9017" s="631" t="s">
        <v>70</v>
      </c>
      <c r="D9017" s="629">
        <v>40.83</v>
      </c>
    </row>
    <row r="9018" spans="1:4" ht="54">
      <c r="A9018" s="629">
        <v>92910</v>
      </c>
      <c r="B9018" s="630" t="s">
        <v>10270</v>
      </c>
      <c r="C9018" s="631" t="s">
        <v>70</v>
      </c>
      <c r="D9018" s="629">
        <v>57.62</v>
      </c>
    </row>
    <row r="9019" spans="1:4" ht="54">
      <c r="A9019" s="629">
        <v>92911</v>
      </c>
      <c r="B9019" s="630" t="s">
        <v>5580</v>
      </c>
      <c r="C9019" s="631" t="s">
        <v>70</v>
      </c>
      <c r="D9019" s="629">
        <v>57.62</v>
      </c>
    </row>
    <row r="9020" spans="1:4" ht="54">
      <c r="A9020" s="629">
        <v>92912</v>
      </c>
      <c r="B9020" s="630" t="s">
        <v>5581</v>
      </c>
      <c r="C9020" s="631" t="s">
        <v>70</v>
      </c>
      <c r="D9020" s="629">
        <v>75.73</v>
      </c>
    </row>
    <row r="9021" spans="1:4" ht="54">
      <c r="A9021" s="629">
        <v>92913</v>
      </c>
      <c r="B9021" s="630" t="s">
        <v>5582</v>
      </c>
      <c r="C9021" s="631" t="s">
        <v>70</v>
      </c>
      <c r="D9021" s="629">
        <v>77.62</v>
      </c>
    </row>
    <row r="9022" spans="1:4" ht="54">
      <c r="A9022" s="629">
        <v>92914</v>
      </c>
      <c r="B9022" s="630" t="s">
        <v>10271</v>
      </c>
      <c r="C9022" s="631" t="s">
        <v>70</v>
      </c>
      <c r="D9022" s="629">
        <v>77.62</v>
      </c>
    </row>
    <row r="9023" spans="1:4" ht="54">
      <c r="A9023" s="629">
        <v>92915</v>
      </c>
      <c r="B9023" s="630" t="s">
        <v>12686</v>
      </c>
      <c r="C9023" s="631" t="s">
        <v>24</v>
      </c>
      <c r="D9023" s="629">
        <v>9.7200000000000006</v>
      </c>
    </row>
    <row r="9024" spans="1:4" ht="54">
      <c r="A9024" s="629">
        <v>92916</v>
      </c>
      <c r="B9024" s="630" t="s">
        <v>12687</v>
      </c>
      <c r="C9024" s="631" t="s">
        <v>24</v>
      </c>
      <c r="D9024" s="629">
        <v>8.4700000000000006</v>
      </c>
    </row>
    <row r="9025" spans="1:4" ht="54">
      <c r="A9025" s="629">
        <v>92917</v>
      </c>
      <c r="B9025" s="630" t="s">
        <v>12688</v>
      </c>
      <c r="C9025" s="631" t="s">
        <v>24</v>
      </c>
      <c r="D9025" s="629">
        <v>8.19</v>
      </c>
    </row>
    <row r="9026" spans="1:4" ht="54">
      <c r="A9026" s="629">
        <v>92918</v>
      </c>
      <c r="B9026" s="630" t="s">
        <v>10272</v>
      </c>
      <c r="C9026" s="631" t="s">
        <v>70</v>
      </c>
      <c r="D9026" s="629">
        <v>22.65</v>
      </c>
    </row>
    <row r="9027" spans="1:4" ht="54">
      <c r="A9027" s="629">
        <v>92919</v>
      </c>
      <c r="B9027" s="630" t="s">
        <v>12689</v>
      </c>
      <c r="C9027" s="631" t="s">
        <v>24</v>
      </c>
      <c r="D9027" s="629">
        <v>6.64</v>
      </c>
    </row>
    <row r="9028" spans="1:4" ht="54">
      <c r="A9028" s="629">
        <v>92920</v>
      </c>
      <c r="B9028" s="630" t="s">
        <v>10273</v>
      </c>
      <c r="C9028" s="631" t="s">
        <v>70</v>
      </c>
      <c r="D9028" s="629">
        <v>22.78</v>
      </c>
    </row>
    <row r="9029" spans="1:4" ht="54">
      <c r="A9029" s="629">
        <v>92921</v>
      </c>
      <c r="B9029" s="630" t="s">
        <v>12690</v>
      </c>
      <c r="C9029" s="631" t="s">
        <v>24</v>
      </c>
      <c r="D9029" s="629">
        <v>5.9</v>
      </c>
    </row>
    <row r="9030" spans="1:4" ht="54">
      <c r="A9030" s="629">
        <v>92922</v>
      </c>
      <c r="B9030" s="630" t="s">
        <v>12691</v>
      </c>
      <c r="C9030" s="631" t="s">
        <v>24</v>
      </c>
      <c r="D9030" s="629">
        <v>5.46</v>
      </c>
    </row>
    <row r="9031" spans="1:4" ht="54">
      <c r="A9031" s="629">
        <v>92923</v>
      </c>
      <c r="B9031" s="630" t="s">
        <v>12692</v>
      </c>
      <c r="C9031" s="631" t="s">
        <v>24</v>
      </c>
      <c r="D9031" s="629">
        <v>4.99</v>
      </c>
    </row>
    <row r="9032" spans="1:4" ht="54">
      <c r="A9032" s="629">
        <v>92924</v>
      </c>
      <c r="B9032" s="630" t="s">
        <v>12693</v>
      </c>
      <c r="C9032" s="631" t="s">
        <v>24</v>
      </c>
      <c r="D9032" s="629">
        <v>5.45</v>
      </c>
    </row>
    <row r="9033" spans="1:4" ht="67.5">
      <c r="A9033" s="629">
        <v>92925</v>
      </c>
      <c r="B9033" s="630" t="s">
        <v>10274</v>
      </c>
      <c r="C9033" s="631" t="s">
        <v>70</v>
      </c>
      <c r="D9033" s="629">
        <v>27.56</v>
      </c>
    </row>
    <row r="9034" spans="1:4" ht="67.5">
      <c r="A9034" s="629">
        <v>92926</v>
      </c>
      <c r="B9034" s="630" t="s">
        <v>10275</v>
      </c>
      <c r="C9034" s="631" t="s">
        <v>70</v>
      </c>
      <c r="D9034" s="629">
        <v>27.55</v>
      </c>
    </row>
    <row r="9035" spans="1:4" ht="67.5">
      <c r="A9035" s="629">
        <v>92927</v>
      </c>
      <c r="B9035" s="630" t="s">
        <v>10276</v>
      </c>
      <c r="C9035" s="631" t="s">
        <v>70</v>
      </c>
      <c r="D9035" s="629">
        <v>27.55</v>
      </c>
    </row>
    <row r="9036" spans="1:4" ht="67.5">
      <c r="A9036" s="629">
        <v>92928</v>
      </c>
      <c r="B9036" s="630" t="s">
        <v>10277</v>
      </c>
      <c r="C9036" s="631" t="s">
        <v>70</v>
      </c>
      <c r="D9036" s="629">
        <v>31.33</v>
      </c>
    </row>
    <row r="9037" spans="1:4" ht="67.5">
      <c r="A9037" s="629">
        <v>92929</v>
      </c>
      <c r="B9037" s="630" t="s">
        <v>10278</v>
      </c>
      <c r="C9037" s="631" t="s">
        <v>70</v>
      </c>
      <c r="D9037" s="629">
        <v>31.33</v>
      </c>
    </row>
    <row r="9038" spans="1:4" ht="67.5">
      <c r="A9038" s="629">
        <v>92930</v>
      </c>
      <c r="B9038" s="630" t="s">
        <v>10279</v>
      </c>
      <c r="C9038" s="631" t="s">
        <v>70</v>
      </c>
      <c r="D9038" s="629">
        <v>31.33</v>
      </c>
    </row>
    <row r="9039" spans="1:4" ht="67.5">
      <c r="A9039" s="629">
        <v>92931</v>
      </c>
      <c r="B9039" s="630" t="s">
        <v>10280</v>
      </c>
      <c r="C9039" s="631" t="s">
        <v>70</v>
      </c>
      <c r="D9039" s="629">
        <v>40.79</v>
      </c>
    </row>
    <row r="9040" spans="1:4" ht="67.5">
      <c r="A9040" s="629">
        <v>92932</v>
      </c>
      <c r="B9040" s="630" t="s">
        <v>10281</v>
      </c>
      <c r="C9040" s="631" t="s">
        <v>70</v>
      </c>
      <c r="D9040" s="629">
        <v>40.79</v>
      </c>
    </row>
    <row r="9041" spans="1:4" ht="54">
      <c r="A9041" s="629">
        <v>92933</v>
      </c>
      <c r="B9041" s="630" t="s">
        <v>10282</v>
      </c>
      <c r="C9041" s="631" t="s">
        <v>70</v>
      </c>
      <c r="D9041" s="629">
        <v>40.79</v>
      </c>
    </row>
    <row r="9042" spans="1:4" ht="67.5">
      <c r="A9042" s="629">
        <v>92934</v>
      </c>
      <c r="B9042" s="630" t="s">
        <v>10283</v>
      </c>
      <c r="C9042" s="631" t="s">
        <v>70</v>
      </c>
      <c r="D9042" s="629">
        <v>58.72</v>
      </c>
    </row>
    <row r="9043" spans="1:4" ht="67.5">
      <c r="A9043" s="629">
        <v>92935</v>
      </c>
      <c r="B9043" s="630" t="s">
        <v>10284</v>
      </c>
      <c r="C9043" s="631" t="s">
        <v>70</v>
      </c>
      <c r="D9043" s="629">
        <v>58.72</v>
      </c>
    </row>
    <row r="9044" spans="1:4" ht="67.5">
      <c r="A9044" s="629">
        <v>92936</v>
      </c>
      <c r="B9044" s="630" t="s">
        <v>10285</v>
      </c>
      <c r="C9044" s="631" t="s">
        <v>70</v>
      </c>
      <c r="D9044" s="629">
        <v>79.87</v>
      </c>
    </row>
    <row r="9045" spans="1:4" ht="54">
      <c r="A9045" s="629">
        <v>92937</v>
      </c>
      <c r="B9045" s="630" t="s">
        <v>10286</v>
      </c>
      <c r="C9045" s="631" t="s">
        <v>70</v>
      </c>
      <c r="D9045" s="629">
        <v>79.87</v>
      </c>
    </row>
    <row r="9046" spans="1:4" ht="54">
      <c r="A9046" s="629">
        <v>92938</v>
      </c>
      <c r="B9046" s="630" t="s">
        <v>10287</v>
      </c>
      <c r="C9046" s="631" t="s">
        <v>70</v>
      </c>
      <c r="D9046" s="629">
        <v>16.559999999999999</v>
      </c>
    </row>
    <row r="9047" spans="1:4" ht="54">
      <c r="A9047" s="629">
        <v>92939</v>
      </c>
      <c r="B9047" s="630" t="s">
        <v>10288</v>
      </c>
      <c r="C9047" s="631" t="s">
        <v>70</v>
      </c>
      <c r="D9047" s="629">
        <v>16.690000000000001</v>
      </c>
    </row>
    <row r="9048" spans="1:4" ht="67.5">
      <c r="A9048" s="629">
        <v>92940</v>
      </c>
      <c r="B9048" s="630" t="s">
        <v>10289</v>
      </c>
      <c r="C9048" s="631" t="s">
        <v>70</v>
      </c>
      <c r="D9048" s="629">
        <v>20.64</v>
      </c>
    </row>
    <row r="9049" spans="1:4" ht="67.5">
      <c r="A9049" s="629">
        <v>92941</v>
      </c>
      <c r="B9049" s="630" t="s">
        <v>10290</v>
      </c>
      <c r="C9049" s="631" t="s">
        <v>70</v>
      </c>
      <c r="D9049" s="629">
        <v>20.63</v>
      </c>
    </row>
    <row r="9050" spans="1:4" ht="67.5">
      <c r="A9050" s="629">
        <v>92942</v>
      </c>
      <c r="B9050" s="630" t="s">
        <v>10291</v>
      </c>
      <c r="C9050" s="631" t="s">
        <v>70</v>
      </c>
      <c r="D9050" s="629">
        <v>20.63</v>
      </c>
    </row>
    <row r="9051" spans="1:4" ht="67.5">
      <c r="A9051" s="629">
        <v>92943</v>
      </c>
      <c r="B9051" s="630" t="s">
        <v>10292</v>
      </c>
      <c r="C9051" s="631" t="s">
        <v>70</v>
      </c>
      <c r="D9051" s="629">
        <v>23.44</v>
      </c>
    </row>
    <row r="9052" spans="1:4" ht="67.5">
      <c r="A9052" s="629">
        <v>92944</v>
      </c>
      <c r="B9052" s="630" t="s">
        <v>10293</v>
      </c>
      <c r="C9052" s="631" t="s">
        <v>70</v>
      </c>
      <c r="D9052" s="629">
        <v>23.44</v>
      </c>
    </row>
    <row r="9053" spans="1:4" ht="67.5">
      <c r="A9053" s="629">
        <v>92945</v>
      </c>
      <c r="B9053" s="630" t="s">
        <v>10294</v>
      </c>
      <c r="C9053" s="631" t="s">
        <v>70</v>
      </c>
      <c r="D9053" s="629">
        <v>23.44</v>
      </c>
    </row>
    <row r="9054" spans="1:4" ht="67.5">
      <c r="A9054" s="629">
        <v>92946</v>
      </c>
      <c r="B9054" s="630" t="s">
        <v>10295</v>
      </c>
      <c r="C9054" s="631" t="s">
        <v>70</v>
      </c>
      <c r="D9054" s="629">
        <v>31.71</v>
      </c>
    </row>
    <row r="9055" spans="1:4" ht="67.5">
      <c r="A9055" s="629">
        <v>92947</v>
      </c>
      <c r="B9055" s="630" t="s">
        <v>10296</v>
      </c>
      <c r="C9055" s="631" t="s">
        <v>70</v>
      </c>
      <c r="D9055" s="629">
        <v>31.71</v>
      </c>
    </row>
    <row r="9056" spans="1:4" ht="54">
      <c r="A9056" s="629">
        <v>92948</v>
      </c>
      <c r="B9056" s="630" t="s">
        <v>10297</v>
      </c>
      <c r="C9056" s="631" t="s">
        <v>70</v>
      </c>
      <c r="D9056" s="629">
        <v>31.71</v>
      </c>
    </row>
    <row r="9057" spans="1:4" ht="67.5">
      <c r="A9057" s="629">
        <v>92949</v>
      </c>
      <c r="B9057" s="630" t="s">
        <v>10298</v>
      </c>
      <c r="C9057" s="631" t="s">
        <v>70</v>
      </c>
      <c r="D9057" s="629">
        <v>47.83</v>
      </c>
    </row>
    <row r="9058" spans="1:4" ht="67.5">
      <c r="A9058" s="629">
        <v>92950</v>
      </c>
      <c r="B9058" s="630" t="s">
        <v>10299</v>
      </c>
      <c r="C9058" s="631" t="s">
        <v>70</v>
      </c>
      <c r="D9058" s="629">
        <v>47.83</v>
      </c>
    </row>
    <row r="9059" spans="1:4" ht="67.5">
      <c r="A9059" s="629">
        <v>92951</v>
      </c>
      <c r="B9059" s="630" t="s">
        <v>10300</v>
      </c>
      <c r="C9059" s="631" t="s">
        <v>70</v>
      </c>
      <c r="D9059" s="629">
        <v>67.22</v>
      </c>
    </row>
    <row r="9060" spans="1:4" ht="54">
      <c r="A9060" s="629">
        <v>92952</v>
      </c>
      <c r="B9060" s="630" t="s">
        <v>10301</v>
      </c>
      <c r="C9060" s="631" t="s">
        <v>70</v>
      </c>
      <c r="D9060" s="629">
        <v>67.22</v>
      </c>
    </row>
    <row r="9061" spans="1:4" ht="54">
      <c r="A9061" s="629">
        <v>92953</v>
      </c>
      <c r="B9061" s="630" t="s">
        <v>5583</v>
      </c>
      <c r="C9061" s="631" t="s">
        <v>70</v>
      </c>
      <c r="D9061" s="629">
        <v>14.55</v>
      </c>
    </row>
    <row r="9062" spans="1:4" ht="54">
      <c r="A9062" s="629">
        <v>92956</v>
      </c>
      <c r="B9062" s="630" t="s">
        <v>10302</v>
      </c>
      <c r="C9062" s="631" t="s">
        <v>31</v>
      </c>
      <c r="D9062" s="629">
        <v>1.91</v>
      </c>
    </row>
    <row r="9063" spans="1:4" ht="40.5">
      <c r="A9063" s="629">
        <v>92957</v>
      </c>
      <c r="B9063" s="630" t="s">
        <v>10303</v>
      </c>
      <c r="C9063" s="631" t="s">
        <v>31</v>
      </c>
      <c r="D9063" s="629">
        <v>0.43</v>
      </c>
    </row>
    <row r="9064" spans="1:4" ht="40.5">
      <c r="A9064" s="629">
        <v>92958</v>
      </c>
      <c r="B9064" s="630" t="s">
        <v>10304</v>
      </c>
      <c r="C9064" s="631" t="s">
        <v>31</v>
      </c>
      <c r="D9064" s="629">
        <v>2.09</v>
      </c>
    </row>
    <row r="9065" spans="1:4" ht="54">
      <c r="A9065" s="629">
        <v>92959</v>
      </c>
      <c r="B9065" s="630" t="s">
        <v>10305</v>
      </c>
      <c r="C9065" s="631" t="s">
        <v>31</v>
      </c>
      <c r="D9065" s="629">
        <v>6.73</v>
      </c>
    </row>
    <row r="9066" spans="1:4" ht="40.5">
      <c r="A9066" s="629">
        <v>92960</v>
      </c>
      <c r="B9066" s="630" t="s">
        <v>10306</v>
      </c>
      <c r="C9066" s="631" t="s">
        <v>119</v>
      </c>
      <c r="D9066" s="629">
        <v>11.16</v>
      </c>
    </row>
    <row r="9067" spans="1:4" ht="40.5">
      <c r="A9067" s="629">
        <v>92961</v>
      </c>
      <c r="B9067" s="630" t="s">
        <v>10307</v>
      </c>
      <c r="C9067" s="631" t="s">
        <v>1677</v>
      </c>
      <c r="D9067" s="629">
        <v>2.34</v>
      </c>
    </row>
    <row r="9068" spans="1:4" ht="40.5">
      <c r="A9068" s="629">
        <v>92963</v>
      </c>
      <c r="B9068" s="630" t="s">
        <v>10308</v>
      </c>
      <c r="C9068" s="631" t="s">
        <v>31</v>
      </c>
      <c r="D9068" s="629">
        <v>1.23</v>
      </c>
    </row>
    <row r="9069" spans="1:4" ht="40.5">
      <c r="A9069" s="629">
        <v>92964</v>
      </c>
      <c r="B9069" s="630" t="s">
        <v>5584</v>
      </c>
      <c r="C9069" s="631" t="s">
        <v>31</v>
      </c>
      <c r="D9069" s="629">
        <v>0.27</v>
      </c>
    </row>
    <row r="9070" spans="1:4" ht="40.5">
      <c r="A9070" s="629">
        <v>92965</v>
      </c>
      <c r="B9070" s="630" t="s">
        <v>10309</v>
      </c>
      <c r="C9070" s="631" t="s">
        <v>31</v>
      </c>
      <c r="D9070" s="629">
        <v>1.54</v>
      </c>
    </row>
    <row r="9071" spans="1:4" ht="40.5">
      <c r="A9071" s="629">
        <v>92966</v>
      </c>
      <c r="B9071" s="630" t="s">
        <v>10310</v>
      </c>
      <c r="C9071" s="631" t="s">
        <v>119</v>
      </c>
      <c r="D9071" s="629">
        <v>13.51</v>
      </c>
    </row>
    <row r="9072" spans="1:4" ht="40.5">
      <c r="A9072" s="629">
        <v>92967</v>
      </c>
      <c r="B9072" s="630" t="s">
        <v>10311</v>
      </c>
      <c r="C9072" s="631" t="s">
        <v>1677</v>
      </c>
      <c r="D9072" s="629">
        <v>11.97</v>
      </c>
    </row>
    <row r="9073" spans="1:4" ht="54">
      <c r="A9073" s="629">
        <v>92970</v>
      </c>
      <c r="B9073" s="630" t="s">
        <v>10312</v>
      </c>
      <c r="C9073" s="631" t="s">
        <v>125</v>
      </c>
      <c r="D9073" s="629">
        <v>10</v>
      </c>
    </row>
    <row r="9074" spans="1:4" ht="40.5">
      <c r="A9074" s="629">
        <v>92979</v>
      </c>
      <c r="B9074" s="630" t="s">
        <v>10313</v>
      </c>
      <c r="C9074" s="631" t="s">
        <v>22</v>
      </c>
      <c r="D9074" s="629">
        <v>4.88</v>
      </c>
    </row>
    <row r="9075" spans="1:4" ht="54">
      <c r="A9075" s="629">
        <v>92980</v>
      </c>
      <c r="B9075" s="630" t="s">
        <v>10314</v>
      </c>
      <c r="C9075" s="631" t="s">
        <v>22</v>
      </c>
      <c r="D9075" s="629">
        <v>5.3</v>
      </c>
    </row>
    <row r="9076" spans="1:4" ht="40.5">
      <c r="A9076" s="629">
        <v>92981</v>
      </c>
      <c r="B9076" s="630" t="s">
        <v>10315</v>
      </c>
      <c r="C9076" s="631" t="s">
        <v>22</v>
      </c>
      <c r="D9076" s="629">
        <v>7.47</v>
      </c>
    </row>
    <row r="9077" spans="1:4" ht="54">
      <c r="A9077" s="629">
        <v>92982</v>
      </c>
      <c r="B9077" s="630" t="s">
        <v>10316</v>
      </c>
      <c r="C9077" s="631" t="s">
        <v>22</v>
      </c>
      <c r="D9077" s="629">
        <v>8.07</v>
      </c>
    </row>
    <row r="9078" spans="1:4" ht="40.5">
      <c r="A9078" s="629">
        <v>92983</v>
      </c>
      <c r="B9078" s="630" t="s">
        <v>10317</v>
      </c>
      <c r="C9078" s="631" t="s">
        <v>22</v>
      </c>
      <c r="D9078" s="629">
        <v>13.24</v>
      </c>
    </row>
    <row r="9079" spans="1:4" ht="54">
      <c r="A9079" s="629">
        <v>92984</v>
      </c>
      <c r="B9079" s="630" t="s">
        <v>10318</v>
      </c>
      <c r="C9079" s="631" t="s">
        <v>22</v>
      </c>
      <c r="D9079" s="629">
        <v>13.57</v>
      </c>
    </row>
    <row r="9080" spans="1:4" ht="40.5">
      <c r="A9080" s="629">
        <v>92985</v>
      </c>
      <c r="B9080" s="630" t="s">
        <v>10319</v>
      </c>
      <c r="C9080" s="631" t="s">
        <v>22</v>
      </c>
      <c r="D9080" s="629">
        <v>17.71</v>
      </c>
    </row>
    <row r="9081" spans="1:4" ht="54">
      <c r="A9081" s="629">
        <v>92986</v>
      </c>
      <c r="B9081" s="630" t="s">
        <v>10320</v>
      </c>
      <c r="C9081" s="631" t="s">
        <v>22</v>
      </c>
      <c r="D9081" s="629">
        <v>18.21</v>
      </c>
    </row>
    <row r="9082" spans="1:4" ht="40.5">
      <c r="A9082" s="629">
        <v>92987</v>
      </c>
      <c r="B9082" s="630" t="s">
        <v>10321</v>
      </c>
      <c r="C9082" s="631" t="s">
        <v>22</v>
      </c>
      <c r="D9082" s="629">
        <v>25.33</v>
      </c>
    </row>
    <row r="9083" spans="1:4" ht="54">
      <c r="A9083" s="629">
        <v>92988</v>
      </c>
      <c r="B9083" s="630" t="s">
        <v>10322</v>
      </c>
      <c r="C9083" s="631" t="s">
        <v>22</v>
      </c>
      <c r="D9083" s="629">
        <v>25.39</v>
      </c>
    </row>
    <row r="9084" spans="1:4" ht="40.5">
      <c r="A9084" s="629">
        <v>92989</v>
      </c>
      <c r="B9084" s="630" t="s">
        <v>10323</v>
      </c>
      <c r="C9084" s="631" t="s">
        <v>22</v>
      </c>
      <c r="D9084" s="629">
        <v>35.049999999999997</v>
      </c>
    </row>
    <row r="9085" spans="1:4" ht="54">
      <c r="A9085" s="629">
        <v>92990</v>
      </c>
      <c r="B9085" s="630" t="s">
        <v>10324</v>
      </c>
      <c r="C9085" s="631" t="s">
        <v>22</v>
      </c>
      <c r="D9085" s="629">
        <v>34.659999999999997</v>
      </c>
    </row>
    <row r="9086" spans="1:4" ht="40.5">
      <c r="A9086" s="629">
        <v>92991</v>
      </c>
      <c r="B9086" s="630" t="s">
        <v>10325</v>
      </c>
      <c r="C9086" s="631" t="s">
        <v>22</v>
      </c>
      <c r="D9086" s="629">
        <v>45.62</v>
      </c>
    </row>
    <row r="9087" spans="1:4" ht="54">
      <c r="A9087" s="629">
        <v>92992</v>
      </c>
      <c r="B9087" s="630" t="s">
        <v>10326</v>
      </c>
      <c r="C9087" s="631" t="s">
        <v>22</v>
      </c>
      <c r="D9087" s="629">
        <v>45.65</v>
      </c>
    </row>
    <row r="9088" spans="1:4" ht="54">
      <c r="A9088" s="629">
        <v>92993</v>
      </c>
      <c r="B9088" s="630" t="s">
        <v>10327</v>
      </c>
      <c r="C9088" s="631" t="s">
        <v>22</v>
      </c>
      <c r="D9088" s="629">
        <v>58.37</v>
      </c>
    </row>
    <row r="9089" spans="1:4" ht="54">
      <c r="A9089" s="629">
        <v>92994</v>
      </c>
      <c r="B9089" s="630" t="s">
        <v>10328</v>
      </c>
      <c r="C9089" s="631" t="s">
        <v>22</v>
      </c>
      <c r="D9089" s="629">
        <v>58.94</v>
      </c>
    </row>
    <row r="9090" spans="1:4" ht="54">
      <c r="A9090" s="629">
        <v>92995</v>
      </c>
      <c r="B9090" s="630" t="s">
        <v>10329</v>
      </c>
      <c r="C9090" s="631" t="s">
        <v>22</v>
      </c>
      <c r="D9090" s="629">
        <v>72.540000000000006</v>
      </c>
    </row>
    <row r="9091" spans="1:4" ht="54">
      <c r="A9091" s="629">
        <v>92996</v>
      </c>
      <c r="B9091" s="630" t="s">
        <v>10330</v>
      </c>
      <c r="C9091" s="631" t="s">
        <v>22</v>
      </c>
      <c r="D9091" s="629">
        <v>72.73</v>
      </c>
    </row>
    <row r="9092" spans="1:4" ht="54">
      <c r="A9092" s="629">
        <v>92997</v>
      </c>
      <c r="B9092" s="630" t="s">
        <v>10331</v>
      </c>
      <c r="C9092" s="631" t="s">
        <v>22</v>
      </c>
      <c r="D9092" s="629">
        <v>88.07</v>
      </c>
    </row>
    <row r="9093" spans="1:4" ht="54">
      <c r="A9093" s="629">
        <v>92998</v>
      </c>
      <c r="B9093" s="630" t="s">
        <v>10332</v>
      </c>
      <c r="C9093" s="631" t="s">
        <v>22</v>
      </c>
      <c r="D9093" s="629">
        <v>88.91</v>
      </c>
    </row>
    <row r="9094" spans="1:4" ht="54">
      <c r="A9094" s="629">
        <v>92999</v>
      </c>
      <c r="B9094" s="630" t="s">
        <v>10333</v>
      </c>
      <c r="C9094" s="631" t="s">
        <v>22</v>
      </c>
      <c r="D9094" s="629">
        <v>115.85</v>
      </c>
    </row>
    <row r="9095" spans="1:4" ht="54">
      <c r="A9095" s="629">
        <v>93000</v>
      </c>
      <c r="B9095" s="630" t="s">
        <v>10334</v>
      </c>
      <c r="C9095" s="631" t="s">
        <v>22</v>
      </c>
      <c r="D9095" s="629">
        <v>116.54</v>
      </c>
    </row>
    <row r="9096" spans="1:4" ht="40.5">
      <c r="A9096" s="629">
        <v>93001</v>
      </c>
      <c r="B9096" s="630" t="s">
        <v>10335</v>
      </c>
      <c r="C9096" s="631" t="s">
        <v>22</v>
      </c>
      <c r="D9096" s="629">
        <v>141.38</v>
      </c>
    </row>
    <row r="9097" spans="1:4" ht="54">
      <c r="A9097" s="629">
        <v>93002</v>
      </c>
      <c r="B9097" s="630" t="s">
        <v>10336</v>
      </c>
      <c r="C9097" s="631" t="s">
        <v>22</v>
      </c>
      <c r="D9097" s="629">
        <v>145.25</v>
      </c>
    </row>
    <row r="9098" spans="1:4" ht="40.5">
      <c r="A9098" s="629">
        <v>93008</v>
      </c>
      <c r="B9098" s="630" t="s">
        <v>10337</v>
      </c>
      <c r="C9098" s="631" t="s">
        <v>22</v>
      </c>
      <c r="D9098" s="629">
        <v>8.83</v>
      </c>
    </row>
    <row r="9099" spans="1:4" ht="40.5">
      <c r="A9099" s="629">
        <v>93009</v>
      </c>
      <c r="B9099" s="630" t="s">
        <v>10338</v>
      </c>
      <c r="C9099" s="631" t="s">
        <v>22</v>
      </c>
      <c r="D9099" s="629">
        <v>12.68</v>
      </c>
    </row>
    <row r="9100" spans="1:4" ht="40.5">
      <c r="A9100" s="629">
        <v>93010</v>
      </c>
      <c r="B9100" s="630" t="s">
        <v>10339</v>
      </c>
      <c r="C9100" s="631" t="s">
        <v>22</v>
      </c>
      <c r="D9100" s="629">
        <v>17.39</v>
      </c>
    </row>
    <row r="9101" spans="1:4" ht="40.5">
      <c r="A9101" s="629">
        <v>93011</v>
      </c>
      <c r="B9101" s="630" t="s">
        <v>10340</v>
      </c>
      <c r="C9101" s="631" t="s">
        <v>22</v>
      </c>
      <c r="D9101" s="629">
        <v>21.1</v>
      </c>
    </row>
    <row r="9102" spans="1:4" ht="40.5">
      <c r="A9102" s="629">
        <v>93012</v>
      </c>
      <c r="B9102" s="630" t="s">
        <v>10341</v>
      </c>
      <c r="C9102" s="631" t="s">
        <v>22</v>
      </c>
      <c r="D9102" s="629">
        <v>31.41</v>
      </c>
    </row>
    <row r="9103" spans="1:4" ht="40.5">
      <c r="A9103" s="629">
        <v>93013</v>
      </c>
      <c r="B9103" s="630" t="s">
        <v>5585</v>
      </c>
      <c r="C9103" s="631" t="s">
        <v>70</v>
      </c>
      <c r="D9103" s="629">
        <v>9.6199999999999992</v>
      </c>
    </row>
    <row r="9104" spans="1:4" ht="40.5">
      <c r="A9104" s="629">
        <v>93014</v>
      </c>
      <c r="B9104" s="630" t="s">
        <v>10342</v>
      </c>
      <c r="C9104" s="631" t="s">
        <v>70</v>
      </c>
      <c r="D9104" s="629">
        <v>11.78</v>
      </c>
    </row>
    <row r="9105" spans="1:4" ht="40.5">
      <c r="A9105" s="629">
        <v>93015</v>
      </c>
      <c r="B9105" s="630" t="s">
        <v>5586</v>
      </c>
      <c r="C9105" s="631" t="s">
        <v>70</v>
      </c>
      <c r="D9105" s="629">
        <v>17.559999999999999</v>
      </c>
    </row>
    <row r="9106" spans="1:4" ht="40.5">
      <c r="A9106" s="629">
        <v>93016</v>
      </c>
      <c r="B9106" s="630" t="s">
        <v>10343</v>
      </c>
      <c r="C9106" s="631" t="s">
        <v>70</v>
      </c>
      <c r="D9106" s="629">
        <v>21.24</v>
      </c>
    </row>
    <row r="9107" spans="1:4" ht="40.5">
      <c r="A9107" s="629">
        <v>93017</v>
      </c>
      <c r="B9107" s="630" t="s">
        <v>10344</v>
      </c>
      <c r="C9107" s="631" t="s">
        <v>70</v>
      </c>
      <c r="D9107" s="629">
        <v>31.65</v>
      </c>
    </row>
    <row r="9108" spans="1:4" ht="40.5">
      <c r="A9108" s="629">
        <v>93018</v>
      </c>
      <c r="B9108" s="630" t="s">
        <v>10345</v>
      </c>
      <c r="C9108" s="631" t="s">
        <v>70</v>
      </c>
      <c r="D9108" s="629">
        <v>14.68</v>
      </c>
    </row>
    <row r="9109" spans="1:4" ht="40.5">
      <c r="A9109" s="629">
        <v>93020</v>
      </c>
      <c r="B9109" s="630" t="s">
        <v>10346</v>
      </c>
      <c r="C9109" s="631" t="s">
        <v>70</v>
      </c>
      <c r="D9109" s="629">
        <v>18.690000000000001</v>
      </c>
    </row>
    <row r="9110" spans="1:4" ht="40.5">
      <c r="A9110" s="629">
        <v>93022</v>
      </c>
      <c r="B9110" s="630" t="s">
        <v>10347</v>
      </c>
      <c r="C9110" s="631" t="s">
        <v>70</v>
      </c>
      <c r="D9110" s="629">
        <v>30.62</v>
      </c>
    </row>
    <row r="9111" spans="1:4" ht="40.5">
      <c r="A9111" s="629">
        <v>93024</v>
      </c>
      <c r="B9111" s="630" t="s">
        <v>10348</v>
      </c>
      <c r="C9111" s="631" t="s">
        <v>70</v>
      </c>
      <c r="D9111" s="629">
        <v>32.270000000000003</v>
      </c>
    </row>
    <row r="9112" spans="1:4" ht="40.5">
      <c r="A9112" s="629">
        <v>93026</v>
      </c>
      <c r="B9112" s="630" t="s">
        <v>10349</v>
      </c>
      <c r="C9112" s="631" t="s">
        <v>70</v>
      </c>
      <c r="D9112" s="629">
        <v>52.1</v>
      </c>
    </row>
    <row r="9113" spans="1:4" ht="27">
      <c r="A9113" s="629">
        <v>93040</v>
      </c>
      <c r="B9113" s="630" t="s">
        <v>10350</v>
      </c>
      <c r="C9113" s="631" t="s">
        <v>70</v>
      </c>
      <c r="D9113" s="629">
        <v>9.27</v>
      </c>
    </row>
    <row r="9114" spans="1:4" ht="27">
      <c r="A9114" s="629">
        <v>93041</v>
      </c>
      <c r="B9114" s="630" t="s">
        <v>10351</v>
      </c>
      <c r="C9114" s="631" t="s">
        <v>70</v>
      </c>
      <c r="D9114" s="629">
        <v>55.96</v>
      </c>
    </row>
    <row r="9115" spans="1:4" ht="40.5">
      <c r="A9115" s="629">
        <v>93042</v>
      </c>
      <c r="B9115" s="630" t="s">
        <v>10352</v>
      </c>
      <c r="C9115" s="631" t="s">
        <v>70</v>
      </c>
      <c r="D9115" s="629">
        <v>18.39</v>
      </c>
    </row>
    <row r="9116" spans="1:4" ht="40.5">
      <c r="A9116" s="629">
        <v>93043</v>
      </c>
      <c r="B9116" s="630" t="s">
        <v>10353</v>
      </c>
      <c r="C9116" s="631" t="s">
        <v>70</v>
      </c>
      <c r="D9116" s="629">
        <v>24.35</v>
      </c>
    </row>
    <row r="9117" spans="1:4" ht="40.5">
      <c r="A9117" s="629">
        <v>93044</v>
      </c>
      <c r="B9117" s="630" t="s">
        <v>5587</v>
      </c>
      <c r="C9117" s="631" t="s">
        <v>70</v>
      </c>
      <c r="D9117" s="629">
        <v>10.37</v>
      </c>
    </row>
    <row r="9118" spans="1:4" ht="27">
      <c r="A9118" s="629">
        <v>93045</v>
      </c>
      <c r="B9118" s="630" t="s">
        <v>10354</v>
      </c>
      <c r="C9118" s="631" t="s">
        <v>70</v>
      </c>
      <c r="D9118" s="629">
        <v>31.57</v>
      </c>
    </row>
    <row r="9119" spans="1:4" ht="40.5">
      <c r="A9119" s="629">
        <v>93050</v>
      </c>
      <c r="B9119" s="630" t="s">
        <v>10355</v>
      </c>
      <c r="C9119" s="631" t="s">
        <v>70</v>
      </c>
      <c r="D9119" s="629">
        <v>6.17</v>
      </c>
    </row>
    <row r="9120" spans="1:4" ht="54">
      <c r="A9120" s="629">
        <v>93051</v>
      </c>
      <c r="B9120" s="630" t="s">
        <v>10356</v>
      </c>
      <c r="C9120" s="631" t="s">
        <v>70</v>
      </c>
      <c r="D9120" s="629">
        <v>5.78</v>
      </c>
    </row>
    <row r="9121" spans="1:4" ht="40.5">
      <c r="A9121" s="629">
        <v>93052</v>
      </c>
      <c r="B9121" s="630" t="s">
        <v>10357</v>
      </c>
      <c r="C9121" s="631" t="s">
        <v>70</v>
      </c>
      <c r="D9121" s="629">
        <v>223.82</v>
      </c>
    </row>
    <row r="9122" spans="1:4" ht="54">
      <c r="A9122" s="629">
        <v>93054</v>
      </c>
      <c r="B9122" s="630" t="s">
        <v>10358</v>
      </c>
      <c r="C9122" s="631" t="s">
        <v>70</v>
      </c>
      <c r="D9122" s="629">
        <v>10.71</v>
      </c>
    </row>
    <row r="9123" spans="1:4" ht="54">
      <c r="A9123" s="629">
        <v>93055</v>
      </c>
      <c r="B9123" s="630" t="s">
        <v>10359</v>
      </c>
      <c r="C9123" s="631" t="s">
        <v>70</v>
      </c>
      <c r="D9123" s="629">
        <v>20.58</v>
      </c>
    </row>
    <row r="9124" spans="1:4" ht="40.5">
      <c r="A9124" s="629">
        <v>93056</v>
      </c>
      <c r="B9124" s="630" t="s">
        <v>10360</v>
      </c>
      <c r="C9124" s="631" t="s">
        <v>70</v>
      </c>
      <c r="D9124" s="629">
        <v>8.68</v>
      </c>
    </row>
    <row r="9125" spans="1:4" ht="54">
      <c r="A9125" s="629">
        <v>93057</v>
      </c>
      <c r="B9125" s="630" t="s">
        <v>10361</v>
      </c>
      <c r="C9125" s="631" t="s">
        <v>70</v>
      </c>
      <c r="D9125" s="629">
        <v>7.75</v>
      </c>
    </row>
    <row r="9126" spans="1:4" ht="40.5">
      <c r="A9126" s="629">
        <v>93058</v>
      </c>
      <c r="B9126" s="630" t="s">
        <v>10362</v>
      </c>
      <c r="C9126" s="631" t="s">
        <v>70</v>
      </c>
      <c r="D9126" s="629">
        <v>246.22</v>
      </c>
    </row>
    <row r="9127" spans="1:4" ht="54">
      <c r="A9127" s="629">
        <v>93059</v>
      </c>
      <c r="B9127" s="630" t="s">
        <v>10363</v>
      </c>
      <c r="C9127" s="631" t="s">
        <v>70</v>
      </c>
      <c r="D9127" s="629">
        <v>14.46</v>
      </c>
    </row>
    <row r="9128" spans="1:4" ht="54">
      <c r="A9128" s="629">
        <v>93060</v>
      </c>
      <c r="B9128" s="630" t="s">
        <v>10364</v>
      </c>
      <c r="C9128" s="631" t="s">
        <v>70</v>
      </c>
      <c r="D9128" s="629">
        <v>35.18</v>
      </c>
    </row>
    <row r="9129" spans="1:4" ht="40.5">
      <c r="A9129" s="629">
        <v>93061</v>
      </c>
      <c r="B9129" s="630" t="s">
        <v>10365</v>
      </c>
      <c r="C9129" s="631" t="s">
        <v>70</v>
      </c>
      <c r="D9129" s="629">
        <v>15.28</v>
      </c>
    </row>
    <row r="9130" spans="1:4" ht="54">
      <c r="A9130" s="629">
        <v>93062</v>
      </c>
      <c r="B9130" s="630" t="s">
        <v>10366</v>
      </c>
      <c r="C9130" s="631" t="s">
        <v>70</v>
      </c>
      <c r="D9130" s="629">
        <v>13.49</v>
      </c>
    </row>
    <row r="9131" spans="1:4" ht="54">
      <c r="A9131" s="629">
        <v>93063</v>
      </c>
      <c r="B9131" s="630" t="s">
        <v>5588</v>
      </c>
      <c r="C9131" s="631" t="s">
        <v>70</v>
      </c>
      <c r="D9131" s="629">
        <v>282.08</v>
      </c>
    </row>
    <row r="9132" spans="1:4" ht="40.5">
      <c r="A9132" s="629">
        <v>93064</v>
      </c>
      <c r="B9132" s="630" t="s">
        <v>10367</v>
      </c>
      <c r="C9132" s="631" t="s">
        <v>70</v>
      </c>
      <c r="D9132" s="629">
        <v>22.86</v>
      </c>
    </row>
    <row r="9133" spans="1:4" ht="54">
      <c r="A9133" s="629">
        <v>93065</v>
      </c>
      <c r="B9133" s="630" t="s">
        <v>10368</v>
      </c>
      <c r="C9133" s="631" t="s">
        <v>70</v>
      </c>
      <c r="D9133" s="629">
        <v>21.54</v>
      </c>
    </row>
    <row r="9134" spans="1:4" ht="54">
      <c r="A9134" s="629">
        <v>93066</v>
      </c>
      <c r="B9134" s="630" t="s">
        <v>5589</v>
      </c>
      <c r="C9134" s="631" t="s">
        <v>70</v>
      </c>
      <c r="D9134" s="629">
        <v>353.86</v>
      </c>
    </row>
    <row r="9135" spans="1:4" ht="40.5">
      <c r="A9135" s="629">
        <v>93067</v>
      </c>
      <c r="B9135" s="630" t="s">
        <v>10369</v>
      </c>
      <c r="C9135" s="631" t="s">
        <v>70</v>
      </c>
      <c r="D9135" s="629">
        <v>33.409999999999997</v>
      </c>
    </row>
    <row r="9136" spans="1:4" ht="54">
      <c r="A9136" s="629">
        <v>93068</v>
      </c>
      <c r="B9136" s="630" t="s">
        <v>10370</v>
      </c>
      <c r="C9136" s="631" t="s">
        <v>70</v>
      </c>
      <c r="D9136" s="629">
        <v>29.53</v>
      </c>
    </row>
    <row r="9137" spans="1:4" ht="54">
      <c r="A9137" s="629">
        <v>93069</v>
      </c>
      <c r="B9137" s="630" t="s">
        <v>5590</v>
      </c>
      <c r="C9137" s="631" t="s">
        <v>70</v>
      </c>
      <c r="D9137" s="629">
        <v>490.1</v>
      </c>
    </row>
    <row r="9138" spans="1:4" ht="40.5">
      <c r="A9138" s="629">
        <v>93070</v>
      </c>
      <c r="B9138" s="630" t="s">
        <v>10371</v>
      </c>
      <c r="C9138" s="631" t="s">
        <v>70</v>
      </c>
      <c r="D9138" s="629">
        <v>81.209999999999994</v>
      </c>
    </row>
    <row r="9139" spans="1:4" ht="54">
      <c r="A9139" s="629">
        <v>93071</v>
      </c>
      <c r="B9139" s="630" t="s">
        <v>10372</v>
      </c>
      <c r="C9139" s="631" t="s">
        <v>70</v>
      </c>
      <c r="D9139" s="629">
        <v>75.61</v>
      </c>
    </row>
    <row r="9140" spans="1:4" ht="54">
      <c r="A9140" s="629">
        <v>93072</v>
      </c>
      <c r="B9140" s="630" t="s">
        <v>5591</v>
      </c>
      <c r="C9140" s="631" t="s">
        <v>70</v>
      </c>
      <c r="D9140" s="629">
        <v>646.33000000000004</v>
      </c>
    </row>
    <row r="9141" spans="1:4" ht="54">
      <c r="A9141" s="629">
        <v>93073</v>
      </c>
      <c r="B9141" s="630" t="s">
        <v>10373</v>
      </c>
      <c r="C9141" s="631" t="s">
        <v>70</v>
      </c>
      <c r="D9141" s="629">
        <v>37.9</v>
      </c>
    </row>
    <row r="9142" spans="1:4" ht="54">
      <c r="A9142" s="629">
        <v>93074</v>
      </c>
      <c r="B9142" s="630" t="s">
        <v>10374</v>
      </c>
      <c r="C9142" s="631" t="s">
        <v>70</v>
      </c>
      <c r="D9142" s="629">
        <v>8.0399999999999991</v>
      </c>
    </row>
    <row r="9143" spans="1:4" ht="67.5">
      <c r="A9143" s="629">
        <v>93075</v>
      </c>
      <c r="B9143" s="630" t="s">
        <v>10375</v>
      </c>
      <c r="C9143" s="631" t="s">
        <v>70</v>
      </c>
      <c r="D9143" s="629">
        <v>11.73</v>
      </c>
    </row>
    <row r="9144" spans="1:4" ht="54">
      <c r="A9144" s="629">
        <v>93076</v>
      </c>
      <c r="B9144" s="630" t="s">
        <v>10376</v>
      </c>
      <c r="C9144" s="631" t="s">
        <v>70</v>
      </c>
      <c r="D9144" s="629">
        <v>11.82</v>
      </c>
    </row>
    <row r="9145" spans="1:4" ht="67.5">
      <c r="A9145" s="629">
        <v>93077</v>
      </c>
      <c r="B9145" s="630" t="s">
        <v>10377</v>
      </c>
      <c r="C9145" s="631" t="s">
        <v>70</v>
      </c>
      <c r="D9145" s="629">
        <v>15.97</v>
      </c>
    </row>
    <row r="9146" spans="1:4" ht="67.5">
      <c r="A9146" s="629">
        <v>93078</v>
      </c>
      <c r="B9146" s="630" t="s">
        <v>10378</v>
      </c>
      <c r="C9146" s="631" t="s">
        <v>70</v>
      </c>
      <c r="D9146" s="629">
        <v>17.059999999999999</v>
      </c>
    </row>
    <row r="9147" spans="1:4" ht="54">
      <c r="A9147" s="629">
        <v>93079</v>
      </c>
      <c r="B9147" s="630" t="s">
        <v>10379</v>
      </c>
      <c r="C9147" s="631" t="s">
        <v>70</v>
      </c>
      <c r="D9147" s="629">
        <v>15.71</v>
      </c>
    </row>
    <row r="9148" spans="1:4" ht="54">
      <c r="A9148" s="629">
        <v>93080</v>
      </c>
      <c r="B9148" s="630" t="s">
        <v>10380</v>
      </c>
      <c r="C9148" s="631" t="s">
        <v>70</v>
      </c>
      <c r="D9148" s="629">
        <v>5.28</v>
      </c>
    </row>
    <row r="9149" spans="1:4" ht="54">
      <c r="A9149" s="629">
        <v>93081</v>
      </c>
      <c r="B9149" s="630" t="s">
        <v>10381</v>
      </c>
      <c r="C9149" s="631" t="s">
        <v>70</v>
      </c>
      <c r="D9149" s="629">
        <v>9.9700000000000006</v>
      </c>
    </row>
    <row r="9150" spans="1:4" ht="54">
      <c r="A9150" s="629">
        <v>93082</v>
      </c>
      <c r="B9150" s="630" t="s">
        <v>10382</v>
      </c>
      <c r="C9150" s="631" t="s">
        <v>70</v>
      </c>
      <c r="D9150" s="629">
        <v>11.84</v>
      </c>
    </row>
    <row r="9151" spans="1:4" ht="54">
      <c r="A9151" s="629">
        <v>93083</v>
      </c>
      <c r="B9151" s="630" t="s">
        <v>10383</v>
      </c>
      <c r="C9151" s="631" t="s">
        <v>70</v>
      </c>
      <c r="D9151" s="629">
        <v>194.2</v>
      </c>
    </row>
    <row r="9152" spans="1:4" ht="54">
      <c r="A9152" s="629">
        <v>93084</v>
      </c>
      <c r="B9152" s="630" t="s">
        <v>10384</v>
      </c>
      <c r="C9152" s="631" t="s">
        <v>70</v>
      </c>
      <c r="D9152" s="629">
        <v>7.85</v>
      </c>
    </row>
    <row r="9153" spans="1:4" ht="54">
      <c r="A9153" s="629">
        <v>93085</v>
      </c>
      <c r="B9153" s="630" t="s">
        <v>10385</v>
      </c>
      <c r="C9153" s="631" t="s">
        <v>70</v>
      </c>
      <c r="D9153" s="629">
        <v>7.46</v>
      </c>
    </row>
    <row r="9154" spans="1:4" ht="54">
      <c r="A9154" s="629">
        <v>93086</v>
      </c>
      <c r="B9154" s="630" t="s">
        <v>10386</v>
      </c>
      <c r="C9154" s="631" t="s">
        <v>70</v>
      </c>
      <c r="D9154" s="629">
        <v>225.5</v>
      </c>
    </row>
    <row r="9155" spans="1:4" ht="54">
      <c r="A9155" s="629">
        <v>93087</v>
      </c>
      <c r="B9155" s="630" t="s">
        <v>10387</v>
      </c>
      <c r="C9155" s="631" t="s">
        <v>70</v>
      </c>
      <c r="D9155" s="629">
        <v>10.94</v>
      </c>
    </row>
    <row r="9156" spans="1:4" ht="54">
      <c r="A9156" s="629">
        <v>93088</v>
      </c>
      <c r="B9156" s="630" t="s">
        <v>10388</v>
      </c>
      <c r="C9156" s="631" t="s">
        <v>70</v>
      </c>
      <c r="D9156" s="629">
        <v>12.39</v>
      </c>
    </row>
    <row r="9157" spans="1:4" ht="54">
      <c r="A9157" s="629">
        <v>93089</v>
      </c>
      <c r="B9157" s="630" t="s">
        <v>10389</v>
      </c>
      <c r="C9157" s="631" t="s">
        <v>70</v>
      </c>
      <c r="D9157" s="629">
        <v>22.26</v>
      </c>
    </row>
    <row r="9158" spans="1:4" ht="54">
      <c r="A9158" s="629">
        <v>93090</v>
      </c>
      <c r="B9158" s="630" t="s">
        <v>10390</v>
      </c>
      <c r="C9158" s="631" t="s">
        <v>70</v>
      </c>
      <c r="D9158" s="629">
        <v>10.36</v>
      </c>
    </row>
    <row r="9159" spans="1:4" ht="54">
      <c r="A9159" s="629">
        <v>93091</v>
      </c>
      <c r="B9159" s="630" t="s">
        <v>10391</v>
      </c>
      <c r="C9159" s="631" t="s">
        <v>70</v>
      </c>
      <c r="D9159" s="629">
        <v>9.43</v>
      </c>
    </row>
    <row r="9160" spans="1:4" ht="54">
      <c r="A9160" s="629">
        <v>93092</v>
      </c>
      <c r="B9160" s="630" t="s">
        <v>10392</v>
      </c>
      <c r="C9160" s="631" t="s">
        <v>70</v>
      </c>
      <c r="D9160" s="629">
        <v>247.9</v>
      </c>
    </row>
    <row r="9161" spans="1:4" ht="54">
      <c r="A9161" s="629">
        <v>93093</v>
      </c>
      <c r="B9161" s="630" t="s">
        <v>10393</v>
      </c>
      <c r="C9161" s="631" t="s">
        <v>70</v>
      </c>
      <c r="D9161" s="629">
        <v>16.14</v>
      </c>
    </row>
    <row r="9162" spans="1:4" ht="54">
      <c r="A9162" s="629">
        <v>93094</v>
      </c>
      <c r="B9162" s="630" t="s">
        <v>10394</v>
      </c>
      <c r="C9162" s="631" t="s">
        <v>70</v>
      </c>
      <c r="D9162" s="629">
        <v>36.86</v>
      </c>
    </row>
    <row r="9163" spans="1:4" ht="67.5">
      <c r="A9163" s="629">
        <v>93095</v>
      </c>
      <c r="B9163" s="630" t="s">
        <v>10395</v>
      </c>
      <c r="C9163" s="631" t="s">
        <v>70</v>
      </c>
      <c r="D9163" s="629">
        <v>29.57</v>
      </c>
    </row>
    <row r="9164" spans="1:4" ht="67.5">
      <c r="A9164" s="629">
        <v>93096</v>
      </c>
      <c r="B9164" s="630" t="s">
        <v>10396</v>
      </c>
      <c r="C9164" s="631" t="s">
        <v>70</v>
      </c>
      <c r="D9164" s="629">
        <v>41.17</v>
      </c>
    </row>
    <row r="9165" spans="1:4" ht="54">
      <c r="A9165" s="629">
        <v>93097</v>
      </c>
      <c r="B9165" s="630" t="s">
        <v>10397</v>
      </c>
      <c r="C9165" s="631" t="s">
        <v>70</v>
      </c>
      <c r="D9165" s="629">
        <v>8.24</v>
      </c>
    </row>
    <row r="9166" spans="1:4" ht="67.5">
      <c r="A9166" s="629">
        <v>93098</v>
      </c>
      <c r="B9166" s="630" t="s">
        <v>10398</v>
      </c>
      <c r="C9166" s="631" t="s">
        <v>70</v>
      </c>
      <c r="D9166" s="629">
        <v>11.93</v>
      </c>
    </row>
    <row r="9167" spans="1:4" ht="54">
      <c r="A9167" s="629">
        <v>93099</v>
      </c>
      <c r="B9167" s="630" t="s">
        <v>10399</v>
      </c>
      <c r="C9167" s="631" t="s">
        <v>70</v>
      </c>
      <c r="D9167" s="629">
        <v>14.1</v>
      </c>
    </row>
    <row r="9168" spans="1:4" ht="67.5">
      <c r="A9168" s="629">
        <v>93100</v>
      </c>
      <c r="B9168" s="630" t="s">
        <v>10400</v>
      </c>
      <c r="C9168" s="631" t="s">
        <v>70</v>
      </c>
      <c r="D9168" s="629">
        <v>18.25</v>
      </c>
    </row>
    <row r="9169" spans="1:4" ht="67.5">
      <c r="A9169" s="629">
        <v>93101</v>
      </c>
      <c r="B9169" s="630" t="s">
        <v>10401</v>
      </c>
      <c r="C9169" s="631" t="s">
        <v>70</v>
      </c>
      <c r="D9169" s="629">
        <v>19.34</v>
      </c>
    </row>
    <row r="9170" spans="1:4" ht="54">
      <c r="A9170" s="629">
        <v>93102</v>
      </c>
      <c r="B9170" s="630" t="s">
        <v>10402</v>
      </c>
      <c r="C9170" s="631" t="s">
        <v>70</v>
      </c>
      <c r="D9170" s="629">
        <v>18.12</v>
      </c>
    </row>
    <row r="9171" spans="1:4" ht="54">
      <c r="A9171" s="629">
        <v>93103</v>
      </c>
      <c r="B9171" s="630" t="s">
        <v>10403</v>
      </c>
      <c r="C9171" s="631" t="s">
        <v>70</v>
      </c>
      <c r="D9171" s="629">
        <v>5.44</v>
      </c>
    </row>
    <row r="9172" spans="1:4" ht="54">
      <c r="A9172" s="629">
        <v>93104</v>
      </c>
      <c r="B9172" s="630" t="s">
        <v>10404</v>
      </c>
      <c r="C9172" s="631" t="s">
        <v>70</v>
      </c>
      <c r="D9172" s="629">
        <v>10.130000000000001</v>
      </c>
    </row>
    <row r="9173" spans="1:4" ht="54">
      <c r="A9173" s="629">
        <v>93105</v>
      </c>
      <c r="B9173" s="630" t="s">
        <v>10405</v>
      </c>
      <c r="C9173" s="631" t="s">
        <v>70</v>
      </c>
      <c r="D9173" s="629">
        <v>12</v>
      </c>
    </row>
    <row r="9174" spans="1:4" ht="54">
      <c r="A9174" s="629">
        <v>93106</v>
      </c>
      <c r="B9174" s="630" t="s">
        <v>10406</v>
      </c>
      <c r="C9174" s="631" t="s">
        <v>70</v>
      </c>
      <c r="D9174" s="629">
        <v>194.36</v>
      </c>
    </row>
    <row r="9175" spans="1:4" ht="54">
      <c r="A9175" s="629">
        <v>93107</v>
      </c>
      <c r="B9175" s="630" t="s">
        <v>10407</v>
      </c>
      <c r="C9175" s="631" t="s">
        <v>70</v>
      </c>
      <c r="D9175" s="629">
        <v>9.33</v>
      </c>
    </row>
    <row r="9176" spans="1:4" ht="54">
      <c r="A9176" s="629">
        <v>93108</v>
      </c>
      <c r="B9176" s="630" t="s">
        <v>10408</v>
      </c>
      <c r="C9176" s="631" t="s">
        <v>70</v>
      </c>
      <c r="D9176" s="629">
        <v>8.94</v>
      </c>
    </row>
    <row r="9177" spans="1:4" ht="54">
      <c r="A9177" s="629">
        <v>93109</v>
      </c>
      <c r="B9177" s="630" t="s">
        <v>5592</v>
      </c>
      <c r="C9177" s="631" t="s">
        <v>70</v>
      </c>
      <c r="D9177" s="629">
        <v>226.98</v>
      </c>
    </row>
    <row r="9178" spans="1:4" ht="54">
      <c r="A9178" s="629">
        <v>93110</v>
      </c>
      <c r="B9178" s="630" t="s">
        <v>10409</v>
      </c>
      <c r="C9178" s="631" t="s">
        <v>70</v>
      </c>
      <c r="D9178" s="629">
        <v>12.42</v>
      </c>
    </row>
    <row r="9179" spans="1:4" ht="54">
      <c r="A9179" s="629">
        <v>93111</v>
      </c>
      <c r="B9179" s="630" t="s">
        <v>10410</v>
      </c>
      <c r="C9179" s="631" t="s">
        <v>70</v>
      </c>
      <c r="D9179" s="629">
        <v>13.87</v>
      </c>
    </row>
    <row r="9180" spans="1:4" ht="54">
      <c r="A9180" s="629">
        <v>93112</v>
      </c>
      <c r="B9180" s="630" t="s">
        <v>10411</v>
      </c>
      <c r="C9180" s="631" t="s">
        <v>70</v>
      </c>
      <c r="D9180" s="629">
        <v>23.74</v>
      </c>
    </row>
    <row r="9181" spans="1:4" ht="54">
      <c r="A9181" s="629">
        <v>93113</v>
      </c>
      <c r="B9181" s="630" t="s">
        <v>10412</v>
      </c>
      <c r="C9181" s="631" t="s">
        <v>70</v>
      </c>
      <c r="D9181" s="629">
        <v>13.05</v>
      </c>
    </row>
    <row r="9182" spans="1:4" ht="54">
      <c r="A9182" s="629">
        <v>93114</v>
      </c>
      <c r="B9182" s="630" t="s">
        <v>10413</v>
      </c>
      <c r="C9182" s="631" t="s">
        <v>70</v>
      </c>
      <c r="D9182" s="629">
        <v>18.829999999999998</v>
      </c>
    </row>
    <row r="9183" spans="1:4" ht="54">
      <c r="A9183" s="629">
        <v>93115</v>
      </c>
      <c r="B9183" s="630" t="s">
        <v>10414</v>
      </c>
      <c r="C9183" s="631" t="s">
        <v>70</v>
      </c>
      <c r="D9183" s="629">
        <v>39.549999999999997</v>
      </c>
    </row>
    <row r="9184" spans="1:4" ht="54">
      <c r="A9184" s="629">
        <v>93116</v>
      </c>
      <c r="B9184" s="630" t="s">
        <v>10415</v>
      </c>
      <c r="C9184" s="631" t="s">
        <v>70</v>
      </c>
      <c r="D9184" s="629">
        <v>250.59</v>
      </c>
    </row>
    <row r="9185" spans="1:4" ht="67.5">
      <c r="A9185" s="629">
        <v>93117</v>
      </c>
      <c r="B9185" s="630" t="s">
        <v>10416</v>
      </c>
      <c r="C9185" s="631" t="s">
        <v>70</v>
      </c>
      <c r="D9185" s="629">
        <v>29.79</v>
      </c>
    </row>
    <row r="9186" spans="1:4" ht="67.5">
      <c r="A9186" s="629">
        <v>93118</v>
      </c>
      <c r="B9186" s="630" t="s">
        <v>10417</v>
      </c>
      <c r="C9186" s="631" t="s">
        <v>70</v>
      </c>
      <c r="D9186" s="629">
        <v>44.16</v>
      </c>
    </row>
    <row r="9187" spans="1:4" ht="54">
      <c r="A9187" s="629">
        <v>93119</v>
      </c>
      <c r="B9187" s="630" t="s">
        <v>5593</v>
      </c>
      <c r="C9187" s="631" t="s">
        <v>70</v>
      </c>
      <c r="D9187" s="629">
        <v>9.36</v>
      </c>
    </row>
    <row r="9188" spans="1:4" ht="54">
      <c r="A9188" s="629">
        <v>93120</v>
      </c>
      <c r="B9188" s="630" t="s">
        <v>10418</v>
      </c>
      <c r="C9188" s="631" t="s">
        <v>70</v>
      </c>
      <c r="D9188" s="629">
        <v>13.51</v>
      </c>
    </row>
    <row r="9189" spans="1:4" ht="54">
      <c r="A9189" s="629">
        <v>93121</v>
      </c>
      <c r="B9189" s="630" t="s">
        <v>10419</v>
      </c>
      <c r="C9189" s="631" t="s">
        <v>70</v>
      </c>
      <c r="D9189" s="629">
        <v>14.6</v>
      </c>
    </row>
    <row r="9190" spans="1:4" ht="54">
      <c r="A9190" s="629">
        <v>93122</v>
      </c>
      <c r="B9190" s="630" t="s">
        <v>5594</v>
      </c>
      <c r="C9190" s="631" t="s">
        <v>70</v>
      </c>
      <c r="D9190" s="629">
        <v>13.26</v>
      </c>
    </row>
    <row r="9191" spans="1:4" ht="54">
      <c r="A9191" s="629">
        <v>93123</v>
      </c>
      <c r="B9191" s="630" t="s">
        <v>5595</v>
      </c>
      <c r="C9191" s="631" t="s">
        <v>70</v>
      </c>
      <c r="D9191" s="629">
        <v>27.08</v>
      </c>
    </row>
    <row r="9192" spans="1:4" ht="40.5">
      <c r="A9192" s="629">
        <v>93124</v>
      </c>
      <c r="B9192" s="630" t="s">
        <v>10420</v>
      </c>
      <c r="C9192" s="631" t="s">
        <v>70</v>
      </c>
      <c r="D9192" s="629">
        <v>41.51</v>
      </c>
    </row>
    <row r="9193" spans="1:4" ht="54">
      <c r="A9193" s="629">
        <v>93125</v>
      </c>
      <c r="B9193" s="630" t="s">
        <v>5596</v>
      </c>
      <c r="C9193" s="631" t="s">
        <v>70</v>
      </c>
      <c r="D9193" s="629">
        <v>59.74</v>
      </c>
    </row>
    <row r="9194" spans="1:4" ht="54">
      <c r="A9194" s="629">
        <v>93126</v>
      </c>
      <c r="B9194" s="630" t="s">
        <v>5597</v>
      </c>
      <c r="C9194" s="631" t="s">
        <v>70</v>
      </c>
      <c r="D9194" s="629">
        <v>128.96</v>
      </c>
    </row>
    <row r="9195" spans="1:4" ht="67.5">
      <c r="A9195" s="629">
        <v>93128</v>
      </c>
      <c r="B9195" s="630" t="s">
        <v>10421</v>
      </c>
      <c r="C9195" s="631" t="s">
        <v>70</v>
      </c>
      <c r="D9195" s="629">
        <v>92.26</v>
      </c>
    </row>
    <row r="9196" spans="1:4" ht="54">
      <c r="A9196" s="629">
        <v>93133</v>
      </c>
      <c r="B9196" s="630" t="s">
        <v>10422</v>
      </c>
      <c r="C9196" s="631" t="s">
        <v>70</v>
      </c>
      <c r="D9196" s="629">
        <v>489.83</v>
      </c>
    </row>
    <row r="9197" spans="1:4" ht="81">
      <c r="A9197" s="629">
        <v>93137</v>
      </c>
      <c r="B9197" s="630" t="s">
        <v>10423</v>
      </c>
      <c r="C9197" s="631" t="s">
        <v>70</v>
      </c>
      <c r="D9197" s="629">
        <v>108.1</v>
      </c>
    </row>
    <row r="9198" spans="1:4" ht="67.5">
      <c r="A9198" s="629">
        <v>93138</v>
      </c>
      <c r="B9198" s="630" t="s">
        <v>10424</v>
      </c>
      <c r="C9198" s="631" t="s">
        <v>70</v>
      </c>
      <c r="D9198" s="629">
        <v>102.67</v>
      </c>
    </row>
    <row r="9199" spans="1:4" ht="81">
      <c r="A9199" s="629">
        <v>93139</v>
      </c>
      <c r="B9199" s="630" t="s">
        <v>10425</v>
      </c>
      <c r="C9199" s="631" t="s">
        <v>70</v>
      </c>
      <c r="D9199" s="629">
        <v>128.88</v>
      </c>
    </row>
    <row r="9200" spans="1:4" ht="81">
      <c r="A9200" s="629">
        <v>93140</v>
      </c>
      <c r="B9200" s="630" t="s">
        <v>10426</v>
      </c>
      <c r="C9200" s="631" t="s">
        <v>70</v>
      </c>
      <c r="D9200" s="629">
        <v>121.72</v>
      </c>
    </row>
    <row r="9201" spans="1:4" ht="54">
      <c r="A9201" s="629">
        <v>93141</v>
      </c>
      <c r="B9201" s="630" t="s">
        <v>5598</v>
      </c>
      <c r="C9201" s="631" t="s">
        <v>70</v>
      </c>
      <c r="D9201" s="629">
        <v>110.46</v>
      </c>
    </row>
    <row r="9202" spans="1:4" ht="54">
      <c r="A9202" s="629">
        <v>93142</v>
      </c>
      <c r="B9202" s="630" t="s">
        <v>10427</v>
      </c>
      <c r="C9202" s="631" t="s">
        <v>70</v>
      </c>
      <c r="D9202" s="629">
        <v>123</v>
      </c>
    </row>
    <row r="9203" spans="1:4" ht="54">
      <c r="A9203" s="629">
        <v>93143</v>
      </c>
      <c r="B9203" s="630" t="s">
        <v>5599</v>
      </c>
      <c r="C9203" s="631" t="s">
        <v>70</v>
      </c>
      <c r="D9203" s="629">
        <v>111.72</v>
      </c>
    </row>
    <row r="9204" spans="1:4" ht="67.5">
      <c r="A9204" s="629">
        <v>93144</v>
      </c>
      <c r="B9204" s="630" t="s">
        <v>10428</v>
      </c>
      <c r="C9204" s="631" t="s">
        <v>70</v>
      </c>
      <c r="D9204" s="629">
        <v>139.44</v>
      </c>
    </row>
    <row r="9205" spans="1:4" ht="81">
      <c r="A9205" s="629">
        <v>93145</v>
      </c>
      <c r="B9205" s="630" t="s">
        <v>10429</v>
      </c>
      <c r="C9205" s="631" t="s">
        <v>70</v>
      </c>
      <c r="D9205" s="629">
        <v>132.77000000000001</v>
      </c>
    </row>
    <row r="9206" spans="1:4" ht="81">
      <c r="A9206" s="629">
        <v>93146</v>
      </c>
      <c r="B9206" s="630" t="s">
        <v>10430</v>
      </c>
      <c r="C9206" s="631" t="s">
        <v>70</v>
      </c>
      <c r="D9206" s="629">
        <v>143.18</v>
      </c>
    </row>
    <row r="9207" spans="1:4" ht="94.5">
      <c r="A9207" s="629">
        <v>93147</v>
      </c>
      <c r="B9207" s="630" t="s">
        <v>10431</v>
      </c>
      <c r="C9207" s="631" t="s">
        <v>70</v>
      </c>
      <c r="D9207" s="629">
        <v>162.28</v>
      </c>
    </row>
    <row r="9208" spans="1:4" ht="67.5">
      <c r="A9208" s="629">
        <v>93176</v>
      </c>
      <c r="B9208" s="630" t="s">
        <v>10432</v>
      </c>
      <c r="C9208" s="631" t="s">
        <v>4762</v>
      </c>
      <c r="D9208" s="629">
        <v>0.43</v>
      </c>
    </row>
    <row r="9209" spans="1:4" ht="67.5">
      <c r="A9209" s="629">
        <v>93177</v>
      </c>
      <c r="B9209" s="630" t="s">
        <v>10433</v>
      </c>
      <c r="C9209" s="631" t="s">
        <v>4762</v>
      </c>
      <c r="D9209" s="629">
        <v>1.52</v>
      </c>
    </row>
    <row r="9210" spans="1:4" ht="67.5">
      <c r="A9210" s="629">
        <v>93178</v>
      </c>
      <c r="B9210" s="630" t="s">
        <v>10434</v>
      </c>
      <c r="C9210" s="631" t="s">
        <v>4762</v>
      </c>
      <c r="D9210" s="629">
        <v>0.49</v>
      </c>
    </row>
    <row r="9211" spans="1:4" ht="67.5">
      <c r="A9211" s="629">
        <v>93179</v>
      </c>
      <c r="B9211" s="630" t="s">
        <v>10435</v>
      </c>
      <c r="C9211" s="631" t="s">
        <v>4762</v>
      </c>
      <c r="D9211" s="629">
        <v>1.69</v>
      </c>
    </row>
    <row r="9212" spans="1:4" ht="27">
      <c r="A9212" s="629">
        <v>93182</v>
      </c>
      <c r="B9212" s="630" t="s">
        <v>5600</v>
      </c>
      <c r="C9212" s="631" t="s">
        <v>22</v>
      </c>
      <c r="D9212" s="629">
        <v>18.89</v>
      </c>
    </row>
    <row r="9213" spans="1:4" ht="27">
      <c r="A9213" s="629">
        <v>93183</v>
      </c>
      <c r="B9213" s="630" t="s">
        <v>5601</v>
      </c>
      <c r="C9213" s="631" t="s">
        <v>22</v>
      </c>
      <c r="D9213" s="629">
        <v>24.06</v>
      </c>
    </row>
    <row r="9214" spans="1:4" ht="27">
      <c r="A9214" s="629">
        <v>93184</v>
      </c>
      <c r="B9214" s="630" t="s">
        <v>5602</v>
      </c>
      <c r="C9214" s="631" t="s">
        <v>22</v>
      </c>
      <c r="D9214" s="629">
        <v>14.65</v>
      </c>
    </row>
    <row r="9215" spans="1:4" ht="27">
      <c r="A9215" s="629">
        <v>93185</v>
      </c>
      <c r="B9215" s="630" t="s">
        <v>5603</v>
      </c>
      <c r="C9215" s="631" t="s">
        <v>22</v>
      </c>
      <c r="D9215" s="629">
        <v>23.66</v>
      </c>
    </row>
    <row r="9216" spans="1:4" ht="40.5">
      <c r="A9216" s="629">
        <v>93186</v>
      </c>
      <c r="B9216" s="630" t="s">
        <v>10436</v>
      </c>
      <c r="C9216" s="631" t="s">
        <v>22</v>
      </c>
      <c r="D9216" s="629">
        <v>33.119999999999997</v>
      </c>
    </row>
    <row r="9217" spans="1:4" ht="40.5">
      <c r="A9217" s="629">
        <v>93187</v>
      </c>
      <c r="B9217" s="630" t="s">
        <v>10437</v>
      </c>
      <c r="C9217" s="631" t="s">
        <v>22</v>
      </c>
      <c r="D9217" s="629">
        <v>37.840000000000003</v>
      </c>
    </row>
    <row r="9218" spans="1:4" ht="27">
      <c r="A9218" s="629">
        <v>93188</v>
      </c>
      <c r="B9218" s="630" t="s">
        <v>10438</v>
      </c>
      <c r="C9218" s="631" t="s">
        <v>22</v>
      </c>
      <c r="D9218" s="629">
        <v>32.58</v>
      </c>
    </row>
    <row r="9219" spans="1:4" ht="40.5">
      <c r="A9219" s="629">
        <v>93189</v>
      </c>
      <c r="B9219" s="630" t="s">
        <v>10439</v>
      </c>
      <c r="C9219" s="631" t="s">
        <v>22</v>
      </c>
      <c r="D9219" s="629">
        <v>38.28</v>
      </c>
    </row>
    <row r="9220" spans="1:4" ht="40.5">
      <c r="A9220" s="629">
        <v>93190</v>
      </c>
      <c r="B9220" s="630" t="s">
        <v>10440</v>
      </c>
      <c r="C9220" s="631" t="s">
        <v>22</v>
      </c>
      <c r="D9220" s="629">
        <v>26.97</v>
      </c>
    </row>
    <row r="9221" spans="1:4" ht="40.5">
      <c r="A9221" s="629">
        <v>93191</v>
      </c>
      <c r="B9221" s="630" t="s">
        <v>10441</v>
      </c>
      <c r="C9221" s="631" t="s">
        <v>22</v>
      </c>
      <c r="D9221" s="629">
        <v>28.04</v>
      </c>
    </row>
    <row r="9222" spans="1:4" ht="40.5">
      <c r="A9222" s="629">
        <v>93192</v>
      </c>
      <c r="B9222" s="630" t="s">
        <v>10442</v>
      </c>
      <c r="C9222" s="631" t="s">
        <v>22</v>
      </c>
      <c r="D9222" s="629">
        <v>30.07</v>
      </c>
    </row>
    <row r="9223" spans="1:4" ht="40.5">
      <c r="A9223" s="629">
        <v>93193</v>
      </c>
      <c r="B9223" s="630" t="s">
        <v>10443</v>
      </c>
      <c r="C9223" s="631" t="s">
        <v>22</v>
      </c>
      <c r="D9223" s="629">
        <v>28.52</v>
      </c>
    </row>
    <row r="9224" spans="1:4" ht="27">
      <c r="A9224" s="629">
        <v>93194</v>
      </c>
      <c r="B9224" s="630" t="s">
        <v>10444</v>
      </c>
      <c r="C9224" s="631" t="s">
        <v>22</v>
      </c>
      <c r="D9224" s="629">
        <v>18.649999999999999</v>
      </c>
    </row>
    <row r="9225" spans="1:4" ht="40.5">
      <c r="A9225" s="629">
        <v>93195</v>
      </c>
      <c r="B9225" s="630" t="s">
        <v>10445</v>
      </c>
      <c r="C9225" s="631" t="s">
        <v>22</v>
      </c>
      <c r="D9225" s="629">
        <v>21.91</v>
      </c>
    </row>
    <row r="9226" spans="1:4" ht="40.5">
      <c r="A9226" s="629">
        <v>93196</v>
      </c>
      <c r="B9226" s="630" t="s">
        <v>10446</v>
      </c>
      <c r="C9226" s="631" t="s">
        <v>22</v>
      </c>
      <c r="D9226" s="629">
        <v>31.6</v>
      </c>
    </row>
    <row r="9227" spans="1:4" ht="40.5">
      <c r="A9227" s="629">
        <v>93197</v>
      </c>
      <c r="B9227" s="630" t="s">
        <v>5604</v>
      </c>
      <c r="C9227" s="631" t="s">
        <v>22</v>
      </c>
      <c r="D9227" s="629">
        <v>34.89</v>
      </c>
    </row>
    <row r="9228" spans="1:4" ht="40.5">
      <c r="A9228" s="629">
        <v>93198</v>
      </c>
      <c r="B9228" s="630" t="s">
        <v>10447</v>
      </c>
      <c r="C9228" s="631" t="s">
        <v>22</v>
      </c>
      <c r="D9228" s="629">
        <v>24.71</v>
      </c>
    </row>
    <row r="9229" spans="1:4" ht="54">
      <c r="A9229" s="629">
        <v>93199</v>
      </c>
      <c r="B9229" s="630" t="s">
        <v>10448</v>
      </c>
      <c r="C9229" s="631" t="s">
        <v>22</v>
      </c>
      <c r="D9229" s="629">
        <v>24.32</v>
      </c>
    </row>
    <row r="9230" spans="1:4" ht="40.5">
      <c r="A9230" s="629">
        <v>93200</v>
      </c>
      <c r="B9230" s="630" t="s">
        <v>5605</v>
      </c>
      <c r="C9230" s="631" t="s">
        <v>22</v>
      </c>
      <c r="D9230" s="629">
        <v>2.02</v>
      </c>
    </row>
    <row r="9231" spans="1:4" ht="40.5">
      <c r="A9231" s="629">
        <v>93201</v>
      </c>
      <c r="B9231" s="630" t="s">
        <v>5606</v>
      </c>
      <c r="C9231" s="631" t="s">
        <v>22</v>
      </c>
      <c r="D9231" s="629">
        <v>4.18</v>
      </c>
    </row>
    <row r="9232" spans="1:4" ht="27">
      <c r="A9232" s="629">
        <v>93202</v>
      </c>
      <c r="B9232" s="630" t="s">
        <v>10449</v>
      </c>
      <c r="C9232" s="631" t="s">
        <v>22</v>
      </c>
      <c r="D9232" s="629">
        <v>16.18</v>
      </c>
    </row>
    <row r="9233" spans="1:4" ht="27">
      <c r="A9233" s="629">
        <v>93204</v>
      </c>
      <c r="B9233" s="630" t="s">
        <v>10450</v>
      </c>
      <c r="C9233" s="631" t="s">
        <v>22</v>
      </c>
      <c r="D9233" s="629">
        <v>26.57</v>
      </c>
    </row>
    <row r="9234" spans="1:4" ht="40.5">
      <c r="A9234" s="629">
        <v>93205</v>
      </c>
      <c r="B9234" s="630" t="s">
        <v>10451</v>
      </c>
      <c r="C9234" s="631" t="s">
        <v>22</v>
      </c>
      <c r="D9234" s="629">
        <v>21.97</v>
      </c>
    </row>
    <row r="9235" spans="1:4" ht="40.5">
      <c r="A9235" s="629">
        <v>93206</v>
      </c>
      <c r="B9235" s="630" t="s">
        <v>10452</v>
      </c>
      <c r="C9235" s="631" t="s">
        <v>125</v>
      </c>
      <c r="D9235" s="629">
        <v>716.18</v>
      </c>
    </row>
    <row r="9236" spans="1:4" ht="54">
      <c r="A9236" s="629">
        <v>93207</v>
      </c>
      <c r="B9236" s="630" t="s">
        <v>10453</v>
      </c>
      <c r="C9236" s="631" t="s">
        <v>125</v>
      </c>
      <c r="D9236" s="629">
        <v>536.16999999999996</v>
      </c>
    </row>
    <row r="9237" spans="1:4" ht="40.5">
      <c r="A9237" s="629">
        <v>93208</v>
      </c>
      <c r="B9237" s="630" t="s">
        <v>10454</v>
      </c>
      <c r="C9237" s="631" t="s">
        <v>125</v>
      </c>
      <c r="D9237" s="629">
        <v>383.4</v>
      </c>
    </row>
    <row r="9238" spans="1:4" ht="40.5">
      <c r="A9238" s="629">
        <v>93209</v>
      </c>
      <c r="B9238" s="630" t="s">
        <v>10455</v>
      </c>
      <c r="C9238" s="631" t="s">
        <v>125</v>
      </c>
      <c r="D9238" s="629">
        <v>544.25</v>
      </c>
    </row>
    <row r="9239" spans="1:4" ht="54">
      <c r="A9239" s="629">
        <v>93210</v>
      </c>
      <c r="B9239" s="630" t="s">
        <v>6510</v>
      </c>
      <c r="C9239" s="631" t="s">
        <v>125</v>
      </c>
      <c r="D9239" s="629">
        <v>312.33</v>
      </c>
    </row>
    <row r="9240" spans="1:4" ht="40.5">
      <c r="A9240" s="629">
        <v>93211</v>
      </c>
      <c r="B9240" s="630" t="s">
        <v>10456</v>
      </c>
      <c r="C9240" s="631" t="s">
        <v>125</v>
      </c>
      <c r="D9240" s="629">
        <v>347.88</v>
      </c>
    </row>
    <row r="9241" spans="1:4" ht="54">
      <c r="A9241" s="629">
        <v>93212</v>
      </c>
      <c r="B9241" s="630" t="s">
        <v>10457</v>
      </c>
      <c r="C9241" s="631" t="s">
        <v>125</v>
      </c>
      <c r="D9241" s="629">
        <v>515.95000000000005</v>
      </c>
    </row>
    <row r="9242" spans="1:4" ht="40.5">
      <c r="A9242" s="629">
        <v>93213</v>
      </c>
      <c r="B9242" s="630" t="s">
        <v>10458</v>
      </c>
      <c r="C9242" s="631" t="s">
        <v>125</v>
      </c>
      <c r="D9242" s="629">
        <v>642.33000000000004</v>
      </c>
    </row>
    <row r="9243" spans="1:4" ht="94.5">
      <c r="A9243" s="629">
        <v>93220</v>
      </c>
      <c r="B9243" s="630" t="s">
        <v>10459</v>
      </c>
      <c r="C9243" s="631" t="s">
        <v>31</v>
      </c>
      <c r="D9243" s="629">
        <v>170.84</v>
      </c>
    </row>
    <row r="9244" spans="1:4" ht="81">
      <c r="A9244" s="629">
        <v>93221</v>
      </c>
      <c r="B9244" s="630" t="s">
        <v>10460</v>
      </c>
      <c r="C9244" s="631" t="s">
        <v>31</v>
      </c>
      <c r="D9244" s="629">
        <v>44.87</v>
      </c>
    </row>
    <row r="9245" spans="1:4" ht="94.5">
      <c r="A9245" s="629">
        <v>93222</v>
      </c>
      <c r="B9245" s="630" t="s">
        <v>10461</v>
      </c>
      <c r="C9245" s="631" t="s">
        <v>31</v>
      </c>
      <c r="D9245" s="629">
        <v>213.79</v>
      </c>
    </row>
    <row r="9246" spans="1:4" ht="94.5">
      <c r="A9246" s="629">
        <v>93223</v>
      </c>
      <c r="B9246" s="630" t="s">
        <v>10462</v>
      </c>
      <c r="C9246" s="631" t="s">
        <v>31</v>
      </c>
      <c r="D9246" s="629">
        <v>171.08</v>
      </c>
    </row>
    <row r="9247" spans="1:4" ht="94.5">
      <c r="A9247" s="629">
        <v>93224</v>
      </c>
      <c r="B9247" s="630" t="s">
        <v>10463</v>
      </c>
      <c r="C9247" s="631" t="s">
        <v>119</v>
      </c>
      <c r="D9247" s="629">
        <v>615.32000000000005</v>
      </c>
    </row>
    <row r="9248" spans="1:4" ht="94.5">
      <c r="A9248" s="629">
        <v>93225</v>
      </c>
      <c r="B9248" s="630" t="s">
        <v>10464</v>
      </c>
      <c r="C9248" s="631" t="s">
        <v>1677</v>
      </c>
      <c r="D9248" s="629">
        <v>230.45</v>
      </c>
    </row>
    <row r="9249" spans="1:4" ht="54">
      <c r="A9249" s="629">
        <v>93229</v>
      </c>
      <c r="B9249" s="630" t="s">
        <v>5607</v>
      </c>
      <c r="C9249" s="631" t="s">
        <v>31</v>
      </c>
      <c r="D9249" s="629">
        <v>0.28000000000000003</v>
      </c>
    </row>
    <row r="9250" spans="1:4" ht="54">
      <c r="A9250" s="629">
        <v>93230</v>
      </c>
      <c r="B9250" s="630" t="s">
        <v>5608</v>
      </c>
      <c r="C9250" s="631" t="s">
        <v>31</v>
      </c>
      <c r="D9250" s="629">
        <v>0.06</v>
      </c>
    </row>
    <row r="9251" spans="1:4" ht="54">
      <c r="A9251" s="629">
        <v>93231</v>
      </c>
      <c r="B9251" s="630" t="s">
        <v>5609</v>
      </c>
      <c r="C9251" s="631" t="s">
        <v>31</v>
      </c>
      <c r="D9251" s="629">
        <v>0.26</v>
      </c>
    </row>
    <row r="9252" spans="1:4" ht="67.5">
      <c r="A9252" s="629">
        <v>93232</v>
      </c>
      <c r="B9252" s="630" t="s">
        <v>10465</v>
      </c>
      <c r="C9252" s="631" t="s">
        <v>31</v>
      </c>
      <c r="D9252" s="629">
        <v>3.32</v>
      </c>
    </row>
    <row r="9253" spans="1:4" ht="54">
      <c r="A9253" s="629">
        <v>93233</v>
      </c>
      <c r="B9253" s="630" t="s">
        <v>5610</v>
      </c>
      <c r="C9253" s="631" t="s">
        <v>119</v>
      </c>
      <c r="D9253" s="629">
        <v>3.92</v>
      </c>
    </row>
    <row r="9254" spans="1:4" ht="54">
      <c r="A9254" s="629">
        <v>93234</v>
      </c>
      <c r="B9254" s="630" t="s">
        <v>5611</v>
      </c>
      <c r="C9254" s="631" t="s">
        <v>1677</v>
      </c>
      <c r="D9254" s="629">
        <v>0.34</v>
      </c>
    </row>
    <row r="9255" spans="1:4" ht="40.5">
      <c r="A9255" s="629">
        <v>93235</v>
      </c>
      <c r="B9255" s="630" t="s">
        <v>10466</v>
      </c>
      <c r="C9255" s="631" t="s">
        <v>31</v>
      </c>
      <c r="D9255" s="629">
        <v>1.03</v>
      </c>
    </row>
    <row r="9256" spans="1:4" ht="67.5">
      <c r="A9256" s="629">
        <v>93238</v>
      </c>
      <c r="B9256" s="630" t="s">
        <v>10467</v>
      </c>
      <c r="C9256" s="631" t="s">
        <v>31</v>
      </c>
      <c r="D9256" s="629">
        <v>1.21</v>
      </c>
    </row>
    <row r="9257" spans="1:4" ht="67.5">
      <c r="A9257" s="629">
        <v>93239</v>
      </c>
      <c r="B9257" s="630" t="s">
        <v>10468</v>
      </c>
      <c r="C9257" s="631" t="s">
        <v>31</v>
      </c>
      <c r="D9257" s="629">
        <v>5.5</v>
      </c>
    </row>
    <row r="9258" spans="1:4" ht="67.5">
      <c r="A9258" s="629">
        <v>93240</v>
      </c>
      <c r="B9258" s="630" t="s">
        <v>10469</v>
      </c>
      <c r="C9258" s="631" t="s">
        <v>31</v>
      </c>
      <c r="D9258" s="629">
        <v>8.19</v>
      </c>
    </row>
    <row r="9259" spans="1:4" ht="67.5">
      <c r="A9259" s="629">
        <v>93244</v>
      </c>
      <c r="B9259" s="630" t="s">
        <v>5612</v>
      </c>
      <c r="C9259" s="631" t="s">
        <v>1677</v>
      </c>
      <c r="D9259" s="629">
        <v>34.5</v>
      </c>
    </row>
    <row r="9260" spans="1:4" ht="40.5">
      <c r="A9260" s="629">
        <v>93267</v>
      </c>
      <c r="B9260" s="630" t="s">
        <v>10470</v>
      </c>
      <c r="C9260" s="631" t="s">
        <v>31</v>
      </c>
      <c r="D9260" s="629">
        <v>19.78</v>
      </c>
    </row>
    <row r="9261" spans="1:4" ht="40.5">
      <c r="A9261" s="629">
        <v>93269</v>
      </c>
      <c r="B9261" s="630" t="s">
        <v>10471</v>
      </c>
      <c r="C9261" s="631" t="s">
        <v>31</v>
      </c>
      <c r="D9261" s="629">
        <v>4.45</v>
      </c>
    </row>
    <row r="9262" spans="1:4" ht="40.5">
      <c r="A9262" s="629">
        <v>93270</v>
      </c>
      <c r="B9262" s="630" t="s">
        <v>10472</v>
      </c>
      <c r="C9262" s="631" t="s">
        <v>31</v>
      </c>
      <c r="D9262" s="629">
        <v>21.64</v>
      </c>
    </row>
    <row r="9263" spans="1:4" ht="54">
      <c r="A9263" s="629">
        <v>93271</v>
      </c>
      <c r="B9263" s="630" t="s">
        <v>10473</v>
      </c>
      <c r="C9263" s="631" t="s">
        <v>31</v>
      </c>
      <c r="D9263" s="629">
        <v>5.79</v>
      </c>
    </row>
    <row r="9264" spans="1:4" ht="40.5">
      <c r="A9264" s="629">
        <v>93272</v>
      </c>
      <c r="B9264" s="630" t="s">
        <v>10474</v>
      </c>
      <c r="C9264" s="631" t="s">
        <v>119</v>
      </c>
      <c r="D9264" s="629">
        <v>70.56</v>
      </c>
    </row>
    <row r="9265" spans="1:4" ht="40.5">
      <c r="A9265" s="629">
        <v>93274</v>
      </c>
      <c r="B9265" s="630" t="s">
        <v>10475</v>
      </c>
      <c r="C9265" s="631" t="s">
        <v>1677</v>
      </c>
      <c r="D9265" s="629">
        <v>43.13</v>
      </c>
    </row>
    <row r="9266" spans="1:4" ht="40.5">
      <c r="A9266" s="629">
        <v>93277</v>
      </c>
      <c r="B9266" s="630" t="s">
        <v>10476</v>
      </c>
      <c r="C9266" s="631" t="s">
        <v>31</v>
      </c>
      <c r="D9266" s="629">
        <v>0.32</v>
      </c>
    </row>
    <row r="9267" spans="1:4" ht="40.5">
      <c r="A9267" s="629">
        <v>93278</v>
      </c>
      <c r="B9267" s="630" t="s">
        <v>10477</v>
      </c>
      <c r="C9267" s="631" t="s">
        <v>31</v>
      </c>
      <c r="D9267" s="629">
        <v>7.0000000000000007E-2</v>
      </c>
    </row>
    <row r="9268" spans="1:4" ht="40.5">
      <c r="A9268" s="629">
        <v>93279</v>
      </c>
      <c r="B9268" s="630" t="s">
        <v>10478</v>
      </c>
      <c r="C9268" s="631" t="s">
        <v>31</v>
      </c>
      <c r="D9268" s="629">
        <v>0.3</v>
      </c>
    </row>
    <row r="9269" spans="1:4" ht="54">
      <c r="A9269" s="629">
        <v>93280</v>
      </c>
      <c r="B9269" s="630" t="s">
        <v>10479</v>
      </c>
      <c r="C9269" s="631" t="s">
        <v>31</v>
      </c>
      <c r="D9269" s="629">
        <v>0.48</v>
      </c>
    </row>
    <row r="9270" spans="1:4" ht="40.5">
      <c r="A9270" s="629">
        <v>93281</v>
      </c>
      <c r="B9270" s="630" t="s">
        <v>10480</v>
      </c>
      <c r="C9270" s="631" t="s">
        <v>119</v>
      </c>
      <c r="D9270" s="629">
        <v>11.64</v>
      </c>
    </row>
    <row r="9271" spans="1:4" ht="40.5">
      <c r="A9271" s="629">
        <v>93282</v>
      </c>
      <c r="B9271" s="630" t="s">
        <v>10481</v>
      </c>
      <c r="C9271" s="631" t="s">
        <v>1677</v>
      </c>
      <c r="D9271" s="629">
        <v>10.86</v>
      </c>
    </row>
    <row r="9272" spans="1:4" ht="54">
      <c r="A9272" s="629">
        <v>93283</v>
      </c>
      <c r="B9272" s="630" t="s">
        <v>10482</v>
      </c>
      <c r="C9272" s="631" t="s">
        <v>31</v>
      </c>
      <c r="D9272" s="629">
        <v>41.58</v>
      </c>
    </row>
    <row r="9273" spans="1:4" ht="54">
      <c r="A9273" s="629">
        <v>93284</v>
      </c>
      <c r="B9273" s="630" t="s">
        <v>10483</v>
      </c>
      <c r="C9273" s="631" t="s">
        <v>31</v>
      </c>
      <c r="D9273" s="629">
        <v>14.24</v>
      </c>
    </row>
    <row r="9274" spans="1:4" ht="54">
      <c r="A9274" s="629">
        <v>93285</v>
      </c>
      <c r="B9274" s="630" t="s">
        <v>10484</v>
      </c>
      <c r="C9274" s="631" t="s">
        <v>31</v>
      </c>
      <c r="D9274" s="629">
        <v>66.849999999999994</v>
      </c>
    </row>
    <row r="9275" spans="1:4" ht="54">
      <c r="A9275" s="629">
        <v>93286</v>
      </c>
      <c r="B9275" s="630" t="s">
        <v>10485</v>
      </c>
      <c r="C9275" s="631" t="s">
        <v>31</v>
      </c>
      <c r="D9275" s="629">
        <v>137.02000000000001</v>
      </c>
    </row>
    <row r="9276" spans="1:4" ht="54">
      <c r="A9276" s="629">
        <v>93287</v>
      </c>
      <c r="B9276" s="630" t="s">
        <v>10486</v>
      </c>
      <c r="C9276" s="631" t="s">
        <v>119</v>
      </c>
      <c r="D9276" s="629">
        <v>281.5</v>
      </c>
    </row>
    <row r="9277" spans="1:4" ht="54">
      <c r="A9277" s="629">
        <v>93288</v>
      </c>
      <c r="B9277" s="630" t="s">
        <v>10487</v>
      </c>
      <c r="C9277" s="631" t="s">
        <v>1677</v>
      </c>
      <c r="D9277" s="629">
        <v>77.63</v>
      </c>
    </row>
    <row r="9278" spans="1:4" ht="54">
      <c r="A9278" s="629">
        <v>93296</v>
      </c>
      <c r="B9278" s="630" t="s">
        <v>10488</v>
      </c>
      <c r="C9278" s="631" t="s">
        <v>31</v>
      </c>
      <c r="D9278" s="629">
        <v>2.91</v>
      </c>
    </row>
    <row r="9279" spans="1:4" ht="108">
      <c r="A9279" s="629">
        <v>93350</v>
      </c>
      <c r="B9279" s="630" t="s">
        <v>10489</v>
      </c>
      <c r="C9279" s="631" t="s">
        <v>70</v>
      </c>
      <c r="D9279" s="629">
        <v>684.74</v>
      </c>
    </row>
    <row r="9280" spans="1:4" ht="108">
      <c r="A9280" s="629">
        <v>93351</v>
      </c>
      <c r="B9280" s="630" t="s">
        <v>10490</v>
      </c>
      <c r="C9280" s="631" t="s">
        <v>70</v>
      </c>
      <c r="D9280" s="629">
        <v>557.84</v>
      </c>
    </row>
    <row r="9281" spans="1:4" ht="108">
      <c r="A9281" s="629">
        <v>93352</v>
      </c>
      <c r="B9281" s="630" t="s">
        <v>10491</v>
      </c>
      <c r="C9281" s="631" t="s">
        <v>70</v>
      </c>
      <c r="D9281" s="629">
        <v>431.85</v>
      </c>
    </row>
    <row r="9282" spans="1:4" ht="108">
      <c r="A9282" s="629">
        <v>93353</v>
      </c>
      <c r="B9282" s="630" t="s">
        <v>10492</v>
      </c>
      <c r="C9282" s="631" t="s">
        <v>70</v>
      </c>
      <c r="D9282" s="629">
        <v>308.85000000000002</v>
      </c>
    </row>
    <row r="9283" spans="1:4" ht="108">
      <c r="A9283" s="629">
        <v>93354</v>
      </c>
      <c r="B9283" s="630" t="s">
        <v>10493</v>
      </c>
      <c r="C9283" s="631" t="s">
        <v>70</v>
      </c>
      <c r="D9283" s="629">
        <v>474.65</v>
      </c>
    </row>
    <row r="9284" spans="1:4" ht="108">
      <c r="A9284" s="629">
        <v>93355</v>
      </c>
      <c r="B9284" s="630" t="s">
        <v>10494</v>
      </c>
      <c r="C9284" s="631" t="s">
        <v>70</v>
      </c>
      <c r="D9284" s="629">
        <v>392.19</v>
      </c>
    </row>
    <row r="9285" spans="1:4" ht="108">
      <c r="A9285" s="629">
        <v>93356</v>
      </c>
      <c r="B9285" s="630" t="s">
        <v>10495</v>
      </c>
      <c r="C9285" s="631" t="s">
        <v>70</v>
      </c>
      <c r="D9285" s="629">
        <v>309.44</v>
      </c>
    </row>
    <row r="9286" spans="1:4" ht="108">
      <c r="A9286" s="629">
        <v>93357</v>
      </c>
      <c r="B9286" s="630" t="s">
        <v>10496</v>
      </c>
      <c r="C9286" s="631" t="s">
        <v>70</v>
      </c>
      <c r="D9286" s="629">
        <v>228.46</v>
      </c>
    </row>
    <row r="9287" spans="1:4" ht="13.5">
      <c r="A9287" s="629">
        <v>93358</v>
      </c>
      <c r="B9287" s="630" t="s">
        <v>171</v>
      </c>
      <c r="C9287" s="631" t="s">
        <v>57</v>
      </c>
      <c r="D9287" s="629">
        <v>55.58</v>
      </c>
    </row>
    <row r="9288" spans="1:4" ht="94.5">
      <c r="A9288" s="629">
        <v>93360</v>
      </c>
      <c r="B9288" s="630" t="s">
        <v>10497</v>
      </c>
      <c r="C9288" s="631" t="s">
        <v>57</v>
      </c>
      <c r="D9288" s="629">
        <v>13.16</v>
      </c>
    </row>
    <row r="9289" spans="1:4" ht="94.5">
      <c r="A9289" s="629">
        <v>93361</v>
      </c>
      <c r="B9289" s="630" t="s">
        <v>10498</v>
      </c>
      <c r="C9289" s="631" t="s">
        <v>57</v>
      </c>
      <c r="D9289" s="629">
        <v>10.93</v>
      </c>
    </row>
    <row r="9290" spans="1:4" ht="108">
      <c r="A9290" s="629">
        <v>93362</v>
      </c>
      <c r="B9290" s="630" t="s">
        <v>10499</v>
      </c>
      <c r="C9290" s="631" t="s">
        <v>57</v>
      </c>
      <c r="D9290" s="629">
        <v>7.95</v>
      </c>
    </row>
    <row r="9291" spans="1:4" ht="94.5">
      <c r="A9291" s="629">
        <v>93363</v>
      </c>
      <c r="B9291" s="630" t="s">
        <v>10500</v>
      </c>
      <c r="C9291" s="631" t="s">
        <v>57</v>
      </c>
      <c r="D9291" s="629">
        <v>8.6</v>
      </c>
    </row>
    <row r="9292" spans="1:4" ht="108">
      <c r="A9292" s="629">
        <v>93364</v>
      </c>
      <c r="B9292" s="630" t="s">
        <v>10501</v>
      </c>
      <c r="C9292" s="631" t="s">
        <v>57</v>
      </c>
      <c r="D9292" s="629">
        <v>6.8</v>
      </c>
    </row>
    <row r="9293" spans="1:4" ht="94.5">
      <c r="A9293" s="629">
        <v>93365</v>
      </c>
      <c r="B9293" s="630" t="s">
        <v>10502</v>
      </c>
      <c r="C9293" s="631" t="s">
        <v>57</v>
      </c>
      <c r="D9293" s="629">
        <v>7.57</v>
      </c>
    </row>
    <row r="9294" spans="1:4" ht="108">
      <c r="A9294" s="629">
        <v>93366</v>
      </c>
      <c r="B9294" s="630" t="s">
        <v>10503</v>
      </c>
      <c r="C9294" s="631" t="s">
        <v>57</v>
      </c>
      <c r="D9294" s="629">
        <v>6.23</v>
      </c>
    </row>
    <row r="9295" spans="1:4" ht="94.5">
      <c r="A9295" s="629">
        <v>93367</v>
      </c>
      <c r="B9295" s="630" t="s">
        <v>10504</v>
      </c>
      <c r="C9295" s="631" t="s">
        <v>57</v>
      </c>
      <c r="D9295" s="629">
        <v>12.29</v>
      </c>
    </row>
    <row r="9296" spans="1:4" ht="94.5">
      <c r="A9296" s="629">
        <v>93368</v>
      </c>
      <c r="B9296" s="630" t="s">
        <v>10505</v>
      </c>
      <c r="C9296" s="631" t="s">
        <v>57</v>
      </c>
      <c r="D9296" s="629">
        <v>9.98</v>
      </c>
    </row>
    <row r="9297" spans="1:4" ht="108">
      <c r="A9297" s="629">
        <v>93369</v>
      </c>
      <c r="B9297" s="630" t="s">
        <v>10506</v>
      </c>
      <c r="C9297" s="631" t="s">
        <v>57</v>
      </c>
      <c r="D9297" s="629">
        <v>7.06</v>
      </c>
    </row>
    <row r="9298" spans="1:4" ht="94.5">
      <c r="A9298" s="629">
        <v>93370</v>
      </c>
      <c r="B9298" s="630" t="s">
        <v>10507</v>
      </c>
      <c r="C9298" s="631" t="s">
        <v>57</v>
      </c>
      <c r="D9298" s="629">
        <v>7.73</v>
      </c>
    </row>
    <row r="9299" spans="1:4" ht="108">
      <c r="A9299" s="629">
        <v>93371</v>
      </c>
      <c r="B9299" s="630" t="s">
        <v>10508</v>
      </c>
      <c r="C9299" s="631" t="s">
        <v>57</v>
      </c>
      <c r="D9299" s="629">
        <v>5.93</v>
      </c>
    </row>
    <row r="9300" spans="1:4" ht="94.5">
      <c r="A9300" s="629">
        <v>93372</v>
      </c>
      <c r="B9300" s="630" t="s">
        <v>10509</v>
      </c>
      <c r="C9300" s="631" t="s">
        <v>57</v>
      </c>
      <c r="D9300" s="629">
        <v>6.75</v>
      </c>
    </row>
    <row r="9301" spans="1:4" ht="108">
      <c r="A9301" s="629">
        <v>93373</v>
      </c>
      <c r="B9301" s="630" t="s">
        <v>10510</v>
      </c>
      <c r="C9301" s="631" t="s">
        <v>57</v>
      </c>
      <c r="D9301" s="629">
        <v>5.34</v>
      </c>
    </row>
    <row r="9302" spans="1:4" ht="94.5">
      <c r="A9302" s="629">
        <v>93374</v>
      </c>
      <c r="B9302" s="630" t="s">
        <v>10511</v>
      </c>
      <c r="C9302" s="631" t="s">
        <v>57</v>
      </c>
      <c r="D9302" s="629">
        <v>17.8</v>
      </c>
    </row>
    <row r="9303" spans="1:4" ht="94.5">
      <c r="A9303" s="629">
        <v>93375</v>
      </c>
      <c r="B9303" s="630" t="s">
        <v>10512</v>
      </c>
      <c r="C9303" s="631" t="s">
        <v>57</v>
      </c>
      <c r="D9303" s="629">
        <v>12.22</v>
      </c>
    </row>
    <row r="9304" spans="1:4" ht="94.5">
      <c r="A9304" s="629">
        <v>93376</v>
      </c>
      <c r="B9304" s="630" t="s">
        <v>10513</v>
      </c>
      <c r="C9304" s="631" t="s">
        <v>57</v>
      </c>
      <c r="D9304" s="629">
        <v>9.6999999999999993</v>
      </c>
    </row>
    <row r="9305" spans="1:4" ht="108">
      <c r="A9305" s="629">
        <v>93377</v>
      </c>
      <c r="B9305" s="630" t="s">
        <v>10514</v>
      </c>
      <c r="C9305" s="631" t="s">
        <v>57</v>
      </c>
      <c r="D9305" s="629">
        <v>6.49</v>
      </c>
    </row>
    <row r="9306" spans="1:4" ht="94.5">
      <c r="A9306" s="629">
        <v>93378</v>
      </c>
      <c r="B9306" s="630" t="s">
        <v>10515</v>
      </c>
      <c r="C9306" s="631" t="s">
        <v>57</v>
      </c>
      <c r="D9306" s="629">
        <v>16.75</v>
      </c>
    </row>
    <row r="9307" spans="1:4" ht="94.5">
      <c r="A9307" s="629">
        <v>93379</v>
      </c>
      <c r="B9307" s="630" t="s">
        <v>10516</v>
      </c>
      <c r="C9307" s="631" t="s">
        <v>57</v>
      </c>
      <c r="D9307" s="629">
        <v>11.41</v>
      </c>
    </row>
    <row r="9308" spans="1:4" ht="94.5">
      <c r="A9308" s="629">
        <v>93380</v>
      </c>
      <c r="B9308" s="630" t="s">
        <v>10517</v>
      </c>
      <c r="C9308" s="631" t="s">
        <v>57</v>
      </c>
      <c r="D9308" s="629">
        <v>9.07</v>
      </c>
    </row>
    <row r="9309" spans="1:4" ht="108">
      <c r="A9309" s="629">
        <v>93381</v>
      </c>
      <c r="B9309" s="630" t="s">
        <v>10518</v>
      </c>
      <c r="C9309" s="631" t="s">
        <v>57</v>
      </c>
      <c r="D9309" s="629">
        <v>6.04</v>
      </c>
    </row>
    <row r="9310" spans="1:4" ht="27">
      <c r="A9310" s="629">
        <v>93382</v>
      </c>
      <c r="B9310" s="630" t="s">
        <v>5613</v>
      </c>
      <c r="C9310" s="631" t="s">
        <v>57</v>
      </c>
      <c r="D9310" s="629">
        <v>19.510000000000002</v>
      </c>
    </row>
    <row r="9311" spans="1:4" ht="67.5">
      <c r="A9311" s="629">
        <v>93389</v>
      </c>
      <c r="B9311" s="630" t="s">
        <v>10519</v>
      </c>
      <c r="C9311" s="631" t="s">
        <v>125</v>
      </c>
      <c r="D9311" s="629">
        <v>30.26</v>
      </c>
    </row>
    <row r="9312" spans="1:4" ht="67.5">
      <c r="A9312" s="629">
        <v>93390</v>
      </c>
      <c r="B9312" s="630" t="s">
        <v>10520</v>
      </c>
      <c r="C9312" s="631" t="s">
        <v>125</v>
      </c>
      <c r="D9312" s="629">
        <v>25.79</v>
      </c>
    </row>
    <row r="9313" spans="1:4" ht="67.5">
      <c r="A9313" s="629">
        <v>93391</v>
      </c>
      <c r="B9313" s="630" t="s">
        <v>10521</v>
      </c>
      <c r="C9313" s="631" t="s">
        <v>125</v>
      </c>
      <c r="D9313" s="629">
        <v>22.02</v>
      </c>
    </row>
    <row r="9314" spans="1:4" ht="81">
      <c r="A9314" s="629">
        <v>93392</v>
      </c>
      <c r="B9314" s="630" t="s">
        <v>10522</v>
      </c>
      <c r="C9314" s="631" t="s">
        <v>125</v>
      </c>
      <c r="D9314" s="629">
        <v>41.09</v>
      </c>
    </row>
    <row r="9315" spans="1:4" ht="81">
      <c r="A9315" s="629">
        <v>93393</v>
      </c>
      <c r="B9315" s="630" t="s">
        <v>10523</v>
      </c>
      <c r="C9315" s="631" t="s">
        <v>125</v>
      </c>
      <c r="D9315" s="629">
        <v>35.94</v>
      </c>
    </row>
    <row r="9316" spans="1:4" ht="81">
      <c r="A9316" s="629">
        <v>93394</v>
      </c>
      <c r="B9316" s="630" t="s">
        <v>10524</v>
      </c>
      <c r="C9316" s="631" t="s">
        <v>125</v>
      </c>
      <c r="D9316" s="629">
        <v>42.95</v>
      </c>
    </row>
    <row r="9317" spans="1:4" ht="81">
      <c r="A9317" s="629">
        <v>93395</v>
      </c>
      <c r="B9317" s="630" t="s">
        <v>10525</v>
      </c>
      <c r="C9317" s="631" t="s">
        <v>125</v>
      </c>
      <c r="D9317" s="629">
        <v>40.630000000000003</v>
      </c>
    </row>
    <row r="9318" spans="1:4" ht="94.5">
      <c r="A9318" s="629">
        <v>93396</v>
      </c>
      <c r="B9318" s="630" t="s">
        <v>10526</v>
      </c>
      <c r="C9318" s="631" t="s">
        <v>70</v>
      </c>
      <c r="D9318" s="629">
        <v>470.36</v>
      </c>
    </row>
    <row r="9319" spans="1:4" ht="81">
      <c r="A9319" s="629">
        <v>93397</v>
      </c>
      <c r="B9319" s="630" t="s">
        <v>10527</v>
      </c>
      <c r="C9319" s="631" t="s">
        <v>31</v>
      </c>
      <c r="D9319" s="629">
        <v>6.92</v>
      </c>
    </row>
    <row r="9320" spans="1:4" ht="81">
      <c r="A9320" s="629">
        <v>93398</v>
      </c>
      <c r="B9320" s="630" t="s">
        <v>10528</v>
      </c>
      <c r="C9320" s="631" t="s">
        <v>31</v>
      </c>
      <c r="D9320" s="629">
        <v>2.76</v>
      </c>
    </row>
    <row r="9321" spans="1:4" ht="81">
      <c r="A9321" s="629">
        <v>93399</v>
      </c>
      <c r="B9321" s="630" t="s">
        <v>10529</v>
      </c>
      <c r="C9321" s="631" t="s">
        <v>31</v>
      </c>
      <c r="D9321" s="629">
        <v>0.55000000000000004</v>
      </c>
    </row>
    <row r="9322" spans="1:4" ht="81">
      <c r="A9322" s="629">
        <v>93400</v>
      </c>
      <c r="B9322" s="630" t="s">
        <v>10530</v>
      </c>
      <c r="C9322" s="631" t="s">
        <v>31</v>
      </c>
      <c r="D9322" s="629">
        <v>12.97</v>
      </c>
    </row>
    <row r="9323" spans="1:4" ht="81">
      <c r="A9323" s="629">
        <v>93401</v>
      </c>
      <c r="B9323" s="630" t="s">
        <v>10531</v>
      </c>
      <c r="C9323" s="631" t="s">
        <v>31</v>
      </c>
      <c r="D9323" s="629">
        <v>91.14</v>
      </c>
    </row>
    <row r="9324" spans="1:4" ht="81">
      <c r="A9324" s="629">
        <v>93402</v>
      </c>
      <c r="B9324" s="630" t="s">
        <v>6588</v>
      </c>
      <c r="C9324" s="631" t="s">
        <v>119</v>
      </c>
      <c r="D9324" s="629">
        <v>129.38999999999999</v>
      </c>
    </row>
    <row r="9325" spans="1:4" ht="81">
      <c r="A9325" s="629">
        <v>93403</v>
      </c>
      <c r="B9325" s="630" t="s">
        <v>10532</v>
      </c>
      <c r="C9325" s="631" t="s">
        <v>1677</v>
      </c>
      <c r="D9325" s="629">
        <v>25.28</v>
      </c>
    </row>
    <row r="9326" spans="1:4" ht="108">
      <c r="A9326" s="629">
        <v>93404</v>
      </c>
      <c r="B9326" s="630" t="s">
        <v>10533</v>
      </c>
      <c r="C9326" s="631" t="s">
        <v>31</v>
      </c>
      <c r="D9326" s="629">
        <v>3.61</v>
      </c>
    </row>
    <row r="9327" spans="1:4" ht="108">
      <c r="A9327" s="629">
        <v>93405</v>
      </c>
      <c r="B9327" s="630" t="s">
        <v>10534</v>
      </c>
      <c r="C9327" s="631" t="s">
        <v>31</v>
      </c>
      <c r="D9327" s="629">
        <v>0.71</v>
      </c>
    </row>
    <row r="9328" spans="1:4" ht="108">
      <c r="A9328" s="629">
        <v>93406</v>
      </c>
      <c r="B9328" s="630" t="s">
        <v>10535</v>
      </c>
      <c r="C9328" s="631" t="s">
        <v>31</v>
      </c>
      <c r="D9328" s="629">
        <v>4.5199999999999996</v>
      </c>
    </row>
    <row r="9329" spans="1:4" ht="108">
      <c r="A9329" s="629">
        <v>93407</v>
      </c>
      <c r="B9329" s="630" t="s">
        <v>10536</v>
      </c>
      <c r="C9329" s="631" t="s">
        <v>31</v>
      </c>
      <c r="D9329" s="629">
        <v>30.39</v>
      </c>
    </row>
    <row r="9330" spans="1:4" ht="108">
      <c r="A9330" s="629">
        <v>93408</v>
      </c>
      <c r="B9330" s="630" t="s">
        <v>10537</v>
      </c>
      <c r="C9330" s="631" t="s">
        <v>119</v>
      </c>
      <c r="D9330" s="629">
        <v>50.15</v>
      </c>
    </row>
    <row r="9331" spans="1:4" ht="108">
      <c r="A9331" s="629">
        <v>93409</v>
      </c>
      <c r="B9331" s="630" t="s">
        <v>10538</v>
      </c>
      <c r="C9331" s="631" t="s">
        <v>1677</v>
      </c>
      <c r="D9331" s="629">
        <v>15.24</v>
      </c>
    </row>
    <row r="9332" spans="1:4" ht="40.5">
      <c r="A9332" s="629">
        <v>93411</v>
      </c>
      <c r="B9332" s="630" t="s">
        <v>10539</v>
      </c>
      <c r="C9332" s="631" t="s">
        <v>31</v>
      </c>
      <c r="D9332" s="629">
        <v>0.14000000000000001</v>
      </c>
    </row>
    <row r="9333" spans="1:4" ht="40.5">
      <c r="A9333" s="629">
        <v>93412</v>
      </c>
      <c r="B9333" s="630" t="s">
        <v>10540</v>
      </c>
      <c r="C9333" s="631" t="s">
        <v>31</v>
      </c>
      <c r="D9333" s="629">
        <v>0.05</v>
      </c>
    </row>
    <row r="9334" spans="1:4" ht="40.5">
      <c r="A9334" s="629">
        <v>93413</v>
      </c>
      <c r="B9334" s="630" t="s">
        <v>10541</v>
      </c>
      <c r="C9334" s="631" t="s">
        <v>31</v>
      </c>
      <c r="D9334" s="629">
        <v>0.13</v>
      </c>
    </row>
    <row r="9335" spans="1:4" ht="54">
      <c r="A9335" s="629">
        <v>93414</v>
      </c>
      <c r="B9335" s="630" t="s">
        <v>10542</v>
      </c>
      <c r="C9335" s="631" t="s">
        <v>31</v>
      </c>
      <c r="D9335" s="629">
        <v>7.75</v>
      </c>
    </row>
    <row r="9336" spans="1:4" ht="40.5">
      <c r="A9336" s="629">
        <v>93415</v>
      </c>
      <c r="B9336" s="630" t="s">
        <v>10543</v>
      </c>
      <c r="C9336" s="631" t="s">
        <v>119</v>
      </c>
      <c r="D9336" s="629">
        <v>8.07</v>
      </c>
    </row>
    <row r="9337" spans="1:4" ht="40.5">
      <c r="A9337" s="629">
        <v>93416</v>
      </c>
      <c r="B9337" s="630" t="s">
        <v>10544</v>
      </c>
      <c r="C9337" s="631" t="s">
        <v>1677</v>
      </c>
      <c r="D9337" s="629">
        <v>0.19</v>
      </c>
    </row>
    <row r="9338" spans="1:4" ht="40.5">
      <c r="A9338" s="629">
        <v>93417</v>
      </c>
      <c r="B9338" s="630" t="s">
        <v>10545</v>
      </c>
      <c r="C9338" s="631" t="s">
        <v>31</v>
      </c>
      <c r="D9338" s="629">
        <v>1.9</v>
      </c>
    </row>
    <row r="9339" spans="1:4" ht="27">
      <c r="A9339" s="629">
        <v>93418</v>
      </c>
      <c r="B9339" s="630" t="s">
        <v>10546</v>
      </c>
      <c r="C9339" s="631" t="s">
        <v>31</v>
      </c>
      <c r="D9339" s="629">
        <v>0.65</v>
      </c>
    </row>
    <row r="9340" spans="1:4" ht="40.5">
      <c r="A9340" s="629">
        <v>93419</v>
      </c>
      <c r="B9340" s="630" t="s">
        <v>5614</v>
      </c>
      <c r="C9340" s="631" t="s">
        <v>31</v>
      </c>
      <c r="D9340" s="629">
        <v>1.7</v>
      </c>
    </row>
    <row r="9341" spans="1:4" ht="40.5">
      <c r="A9341" s="629">
        <v>93420</v>
      </c>
      <c r="B9341" s="630" t="s">
        <v>10547</v>
      </c>
      <c r="C9341" s="631" t="s">
        <v>31</v>
      </c>
      <c r="D9341" s="629">
        <v>38.65</v>
      </c>
    </row>
    <row r="9342" spans="1:4" ht="40.5">
      <c r="A9342" s="629">
        <v>93421</v>
      </c>
      <c r="B9342" s="630" t="s">
        <v>5615</v>
      </c>
      <c r="C9342" s="631" t="s">
        <v>119</v>
      </c>
      <c r="D9342" s="629">
        <v>42.9</v>
      </c>
    </row>
    <row r="9343" spans="1:4" ht="40.5">
      <c r="A9343" s="629">
        <v>93422</v>
      </c>
      <c r="B9343" s="630" t="s">
        <v>5616</v>
      </c>
      <c r="C9343" s="631" t="s">
        <v>1677</v>
      </c>
      <c r="D9343" s="629">
        <v>2.5499999999999998</v>
      </c>
    </row>
    <row r="9344" spans="1:4" ht="40.5">
      <c r="A9344" s="629">
        <v>93423</v>
      </c>
      <c r="B9344" s="630" t="s">
        <v>10548</v>
      </c>
      <c r="C9344" s="631" t="s">
        <v>31</v>
      </c>
      <c r="D9344" s="629">
        <v>2.7</v>
      </c>
    </row>
    <row r="9345" spans="1:4" ht="40.5">
      <c r="A9345" s="629">
        <v>93424</v>
      </c>
      <c r="B9345" s="630" t="s">
        <v>10549</v>
      </c>
      <c r="C9345" s="631" t="s">
        <v>31</v>
      </c>
      <c r="D9345" s="629">
        <v>0.92</v>
      </c>
    </row>
    <row r="9346" spans="1:4" ht="40.5">
      <c r="A9346" s="629">
        <v>93425</v>
      </c>
      <c r="B9346" s="630" t="s">
        <v>10550</v>
      </c>
      <c r="C9346" s="631" t="s">
        <v>31</v>
      </c>
      <c r="D9346" s="629">
        <v>2.41</v>
      </c>
    </row>
    <row r="9347" spans="1:4" ht="40.5">
      <c r="A9347" s="629">
        <v>93426</v>
      </c>
      <c r="B9347" s="630" t="s">
        <v>10551</v>
      </c>
      <c r="C9347" s="631" t="s">
        <v>31</v>
      </c>
      <c r="D9347" s="629">
        <v>92.38</v>
      </c>
    </row>
    <row r="9348" spans="1:4" ht="40.5">
      <c r="A9348" s="629">
        <v>93427</v>
      </c>
      <c r="B9348" s="630" t="s">
        <v>10552</v>
      </c>
      <c r="C9348" s="631" t="s">
        <v>119</v>
      </c>
      <c r="D9348" s="629">
        <v>98.41</v>
      </c>
    </row>
    <row r="9349" spans="1:4" ht="40.5">
      <c r="A9349" s="629">
        <v>93428</v>
      </c>
      <c r="B9349" s="630" t="s">
        <v>10553</v>
      </c>
      <c r="C9349" s="631" t="s">
        <v>1677</v>
      </c>
      <c r="D9349" s="629">
        <v>3.62</v>
      </c>
    </row>
    <row r="9350" spans="1:4" ht="40.5">
      <c r="A9350" s="629">
        <v>93429</v>
      </c>
      <c r="B9350" s="630" t="s">
        <v>10554</v>
      </c>
      <c r="C9350" s="631" t="s">
        <v>31</v>
      </c>
      <c r="D9350" s="629">
        <v>62</v>
      </c>
    </row>
    <row r="9351" spans="1:4" ht="40.5">
      <c r="A9351" s="629">
        <v>93430</v>
      </c>
      <c r="B9351" s="630" t="s">
        <v>10555</v>
      </c>
      <c r="C9351" s="631" t="s">
        <v>31</v>
      </c>
      <c r="D9351" s="629">
        <v>21.23</v>
      </c>
    </row>
    <row r="9352" spans="1:4" ht="40.5">
      <c r="A9352" s="629">
        <v>93431</v>
      </c>
      <c r="B9352" s="630" t="s">
        <v>10556</v>
      </c>
      <c r="C9352" s="631" t="s">
        <v>31</v>
      </c>
      <c r="D9352" s="629">
        <v>99.66</v>
      </c>
    </row>
    <row r="9353" spans="1:4" ht="54">
      <c r="A9353" s="629">
        <v>93432</v>
      </c>
      <c r="B9353" s="630" t="s">
        <v>10557</v>
      </c>
      <c r="C9353" s="631" t="s">
        <v>31</v>
      </c>
      <c r="D9353" s="632">
        <v>1747.2</v>
      </c>
    </row>
    <row r="9354" spans="1:4" ht="40.5">
      <c r="A9354" s="629">
        <v>93433</v>
      </c>
      <c r="B9354" s="630" t="s">
        <v>10558</v>
      </c>
      <c r="C9354" s="631" t="s">
        <v>119</v>
      </c>
      <c r="D9354" s="632">
        <v>2001.13</v>
      </c>
    </row>
    <row r="9355" spans="1:4" ht="40.5">
      <c r="A9355" s="629">
        <v>93434</v>
      </c>
      <c r="B9355" s="630" t="s">
        <v>10559</v>
      </c>
      <c r="C9355" s="631" t="s">
        <v>1677</v>
      </c>
      <c r="D9355" s="629">
        <v>154.27000000000001</v>
      </c>
    </row>
    <row r="9356" spans="1:4" ht="40.5">
      <c r="A9356" s="629">
        <v>93435</v>
      </c>
      <c r="B9356" s="630" t="s">
        <v>10560</v>
      </c>
      <c r="C9356" s="631" t="s">
        <v>31</v>
      </c>
      <c r="D9356" s="629">
        <v>3.35</v>
      </c>
    </row>
    <row r="9357" spans="1:4" ht="40.5">
      <c r="A9357" s="629">
        <v>93436</v>
      </c>
      <c r="B9357" s="630" t="s">
        <v>10561</v>
      </c>
      <c r="C9357" s="631" t="s">
        <v>31</v>
      </c>
      <c r="D9357" s="629">
        <v>1.34</v>
      </c>
    </row>
    <row r="9358" spans="1:4" ht="40.5">
      <c r="A9358" s="629">
        <v>93437</v>
      </c>
      <c r="B9358" s="630" t="s">
        <v>10562</v>
      </c>
      <c r="C9358" s="631" t="s">
        <v>31</v>
      </c>
      <c r="D9358" s="629">
        <v>6.29</v>
      </c>
    </row>
    <row r="9359" spans="1:4" ht="40.5">
      <c r="A9359" s="629">
        <v>93438</v>
      </c>
      <c r="B9359" s="630" t="s">
        <v>10563</v>
      </c>
      <c r="C9359" s="631" t="s">
        <v>31</v>
      </c>
      <c r="D9359" s="629">
        <v>17.14</v>
      </c>
    </row>
    <row r="9360" spans="1:4" ht="40.5">
      <c r="A9360" s="629">
        <v>93439</v>
      </c>
      <c r="B9360" s="630" t="s">
        <v>10564</v>
      </c>
      <c r="C9360" s="631" t="s">
        <v>119</v>
      </c>
      <c r="D9360" s="629">
        <v>99.16</v>
      </c>
    </row>
    <row r="9361" spans="1:4" ht="40.5">
      <c r="A9361" s="629">
        <v>93440</v>
      </c>
      <c r="B9361" s="630" t="s">
        <v>10565</v>
      </c>
      <c r="C9361" s="631" t="s">
        <v>1677</v>
      </c>
      <c r="D9361" s="629">
        <v>75.73</v>
      </c>
    </row>
    <row r="9362" spans="1:4" ht="108">
      <c r="A9362" s="629">
        <v>93441</v>
      </c>
      <c r="B9362" s="630" t="s">
        <v>10566</v>
      </c>
      <c r="C9362" s="631" t="s">
        <v>70</v>
      </c>
      <c r="D9362" s="629">
        <v>770.09</v>
      </c>
    </row>
    <row r="9363" spans="1:4" ht="108">
      <c r="A9363" s="629">
        <v>93442</v>
      </c>
      <c r="B9363" s="630" t="s">
        <v>10567</v>
      </c>
      <c r="C9363" s="631" t="s">
        <v>70</v>
      </c>
      <c r="D9363" s="629">
        <v>785.53</v>
      </c>
    </row>
    <row r="9364" spans="1:4" ht="27">
      <c r="A9364" s="629">
        <v>93556</v>
      </c>
      <c r="B9364" s="630" t="s">
        <v>5617</v>
      </c>
      <c r="C9364" s="631" t="s">
        <v>2193</v>
      </c>
      <c r="D9364" s="629">
        <v>90.75</v>
      </c>
    </row>
    <row r="9365" spans="1:4" ht="27">
      <c r="A9365" s="629">
        <v>93557</v>
      </c>
      <c r="B9365" s="630" t="s">
        <v>5618</v>
      </c>
      <c r="C9365" s="631" t="s">
        <v>2193</v>
      </c>
      <c r="D9365" s="629">
        <v>174.82</v>
      </c>
    </row>
    <row r="9366" spans="1:4" ht="27">
      <c r="A9366" s="629">
        <v>93558</v>
      </c>
      <c r="B9366" s="630" t="s">
        <v>5619</v>
      </c>
      <c r="C9366" s="631" t="s">
        <v>2193</v>
      </c>
      <c r="D9366" s="632">
        <v>2493.79</v>
      </c>
    </row>
    <row r="9367" spans="1:4" ht="27">
      <c r="A9367" s="629">
        <v>93559</v>
      </c>
      <c r="B9367" s="630" t="s">
        <v>5180</v>
      </c>
      <c r="C9367" s="631" t="s">
        <v>2193</v>
      </c>
      <c r="D9367" s="632">
        <v>3964.43</v>
      </c>
    </row>
    <row r="9368" spans="1:4" ht="27">
      <c r="A9368" s="629">
        <v>93560</v>
      </c>
      <c r="B9368" s="630" t="s">
        <v>5384</v>
      </c>
      <c r="C9368" s="631" t="s">
        <v>2193</v>
      </c>
      <c r="D9368" s="632">
        <v>3364.93</v>
      </c>
    </row>
    <row r="9369" spans="1:4" ht="27">
      <c r="A9369" s="629">
        <v>93561</v>
      </c>
      <c r="B9369" s="630" t="s">
        <v>5385</v>
      </c>
      <c r="C9369" s="631" t="s">
        <v>2193</v>
      </c>
      <c r="D9369" s="632">
        <v>5519.37</v>
      </c>
    </row>
    <row r="9370" spans="1:4" ht="27">
      <c r="A9370" s="629">
        <v>93562</v>
      </c>
      <c r="B9370" s="630" t="s">
        <v>5382</v>
      </c>
      <c r="C9370" s="631" t="s">
        <v>2193</v>
      </c>
      <c r="D9370" s="632">
        <v>3330.63</v>
      </c>
    </row>
    <row r="9371" spans="1:4" ht="13.5">
      <c r="A9371" s="629">
        <v>93563</v>
      </c>
      <c r="B9371" s="630" t="s">
        <v>5377</v>
      </c>
      <c r="C9371" s="631" t="s">
        <v>2193</v>
      </c>
      <c r="D9371" s="632">
        <v>2844.76</v>
      </c>
    </row>
    <row r="9372" spans="1:4" ht="27">
      <c r="A9372" s="629">
        <v>93564</v>
      </c>
      <c r="B9372" s="630" t="s">
        <v>5378</v>
      </c>
      <c r="C9372" s="631" t="s">
        <v>2193</v>
      </c>
      <c r="D9372" s="632">
        <v>2741.72</v>
      </c>
    </row>
    <row r="9373" spans="1:4" ht="27">
      <c r="A9373" s="629">
        <v>93565</v>
      </c>
      <c r="B9373" s="630" t="s">
        <v>5387</v>
      </c>
      <c r="C9373" s="631" t="s">
        <v>2193</v>
      </c>
      <c r="D9373" s="632">
        <v>14204.18</v>
      </c>
    </row>
    <row r="9374" spans="1:4" ht="27">
      <c r="A9374" s="629">
        <v>93566</v>
      </c>
      <c r="B9374" s="630" t="s">
        <v>5383</v>
      </c>
      <c r="C9374" s="631" t="s">
        <v>2193</v>
      </c>
      <c r="D9374" s="632">
        <v>3085.51</v>
      </c>
    </row>
    <row r="9375" spans="1:4" ht="27">
      <c r="A9375" s="629">
        <v>93567</v>
      </c>
      <c r="B9375" s="630" t="s">
        <v>5388</v>
      </c>
      <c r="C9375" s="631" t="s">
        <v>2193</v>
      </c>
      <c r="D9375" s="632">
        <v>17868.240000000002</v>
      </c>
    </row>
    <row r="9376" spans="1:4" ht="27">
      <c r="A9376" s="629">
        <v>93568</v>
      </c>
      <c r="B9376" s="630" t="s">
        <v>5389</v>
      </c>
      <c r="C9376" s="631" t="s">
        <v>2193</v>
      </c>
      <c r="D9376" s="632">
        <v>23446.58</v>
      </c>
    </row>
    <row r="9377" spans="1:4" ht="27">
      <c r="A9377" s="629">
        <v>93569</v>
      </c>
      <c r="B9377" s="630" t="s">
        <v>5620</v>
      </c>
      <c r="C9377" s="631" t="s">
        <v>2193</v>
      </c>
      <c r="D9377" s="632">
        <v>13376.49</v>
      </c>
    </row>
    <row r="9378" spans="1:4" ht="27">
      <c r="A9378" s="629">
        <v>93570</v>
      </c>
      <c r="B9378" s="630" t="s">
        <v>5621</v>
      </c>
      <c r="C9378" s="631" t="s">
        <v>2193</v>
      </c>
      <c r="D9378" s="632">
        <v>15337.79</v>
      </c>
    </row>
    <row r="9379" spans="1:4" ht="27">
      <c r="A9379" s="629">
        <v>93571</v>
      </c>
      <c r="B9379" s="630" t="s">
        <v>5622</v>
      </c>
      <c r="C9379" s="631" t="s">
        <v>2193</v>
      </c>
      <c r="D9379" s="632">
        <v>18156.28</v>
      </c>
    </row>
    <row r="9380" spans="1:4" ht="27">
      <c r="A9380" s="629">
        <v>93572</v>
      </c>
      <c r="B9380" s="630" t="s">
        <v>5623</v>
      </c>
      <c r="C9380" s="631" t="s">
        <v>2193</v>
      </c>
      <c r="D9380" s="632">
        <v>3635.58</v>
      </c>
    </row>
    <row r="9381" spans="1:4" ht="40.5">
      <c r="A9381" s="629">
        <v>93582</v>
      </c>
      <c r="B9381" s="630" t="s">
        <v>10568</v>
      </c>
      <c r="C9381" s="631" t="s">
        <v>125</v>
      </c>
      <c r="D9381" s="629">
        <v>128.02000000000001</v>
      </c>
    </row>
    <row r="9382" spans="1:4" ht="54">
      <c r="A9382" s="629">
        <v>93583</v>
      </c>
      <c r="B9382" s="630" t="s">
        <v>10569</v>
      </c>
      <c r="C9382" s="631" t="s">
        <v>125</v>
      </c>
      <c r="D9382" s="629">
        <v>248.01</v>
      </c>
    </row>
    <row r="9383" spans="1:4" ht="40.5">
      <c r="A9383" s="629">
        <v>93584</v>
      </c>
      <c r="B9383" s="630" t="s">
        <v>10570</v>
      </c>
      <c r="C9383" s="631" t="s">
        <v>125</v>
      </c>
      <c r="D9383" s="629">
        <v>371.55</v>
      </c>
    </row>
    <row r="9384" spans="1:4" ht="40.5">
      <c r="A9384" s="629">
        <v>93585</v>
      </c>
      <c r="B9384" s="630" t="s">
        <v>10571</v>
      </c>
      <c r="C9384" s="631" t="s">
        <v>125</v>
      </c>
      <c r="D9384" s="629">
        <v>492.25</v>
      </c>
    </row>
    <row r="9385" spans="1:4" ht="40.5">
      <c r="A9385" s="629">
        <v>93588</v>
      </c>
      <c r="B9385" s="630" t="s">
        <v>10572</v>
      </c>
      <c r="C9385" s="631" t="s">
        <v>4768</v>
      </c>
      <c r="D9385" s="629">
        <v>1.45</v>
      </c>
    </row>
    <row r="9386" spans="1:4" ht="40.5">
      <c r="A9386" s="629">
        <v>93589</v>
      </c>
      <c r="B9386" s="630" t="s">
        <v>10573</v>
      </c>
      <c r="C9386" s="631" t="s">
        <v>4768</v>
      </c>
      <c r="D9386" s="629">
        <v>1.1000000000000001</v>
      </c>
    </row>
    <row r="9387" spans="1:4" ht="54">
      <c r="A9387" s="629">
        <v>93590</v>
      </c>
      <c r="B9387" s="630" t="s">
        <v>10574</v>
      </c>
      <c r="C9387" s="631" t="s">
        <v>4768</v>
      </c>
      <c r="D9387" s="629">
        <v>0.74</v>
      </c>
    </row>
    <row r="9388" spans="1:4" ht="40.5">
      <c r="A9388" s="629">
        <v>93591</v>
      </c>
      <c r="B9388" s="630" t="s">
        <v>10575</v>
      </c>
      <c r="C9388" s="631" t="s">
        <v>4768</v>
      </c>
      <c r="D9388" s="629">
        <v>1.31</v>
      </c>
    </row>
    <row r="9389" spans="1:4" ht="40.5">
      <c r="A9389" s="629">
        <v>93592</v>
      </c>
      <c r="B9389" s="630" t="s">
        <v>10576</v>
      </c>
      <c r="C9389" s="631" t="s">
        <v>4768</v>
      </c>
      <c r="D9389" s="629">
        <v>1.01</v>
      </c>
    </row>
    <row r="9390" spans="1:4" ht="54">
      <c r="A9390" s="629">
        <v>93593</v>
      </c>
      <c r="B9390" s="630" t="s">
        <v>10577</v>
      </c>
      <c r="C9390" s="631" t="s">
        <v>4768</v>
      </c>
      <c r="D9390" s="629">
        <v>0.66</v>
      </c>
    </row>
    <row r="9391" spans="1:4" ht="40.5">
      <c r="A9391" s="629">
        <v>93594</v>
      </c>
      <c r="B9391" s="630" t="s">
        <v>10578</v>
      </c>
      <c r="C9391" s="631" t="s">
        <v>4762</v>
      </c>
      <c r="D9391" s="629">
        <v>0.96</v>
      </c>
    </row>
    <row r="9392" spans="1:4" ht="40.5">
      <c r="A9392" s="629">
        <v>93595</v>
      </c>
      <c r="B9392" s="630" t="s">
        <v>10579</v>
      </c>
      <c r="C9392" s="631" t="s">
        <v>4762</v>
      </c>
      <c r="D9392" s="629">
        <v>0.74</v>
      </c>
    </row>
    <row r="9393" spans="1:4" ht="54">
      <c r="A9393" s="629">
        <v>93596</v>
      </c>
      <c r="B9393" s="630" t="s">
        <v>10580</v>
      </c>
      <c r="C9393" s="631" t="s">
        <v>4762</v>
      </c>
      <c r="D9393" s="629">
        <v>0.49</v>
      </c>
    </row>
    <row r="9394" spans="1:4" ht="40.5">
      <c r="A9394" s="629">
        <v>93597</v>
      </c>
      <c r="B9394" s="630" t="s">
        <v>10581</v>
      </c>
      <c r="C9394" s="631" t="s">
        <v>4762</v>
      </c>
      <c r="D9394" s="629">
        <v>0.87</v>
      </c>
    </row>
    <row r="9395" spans="1:4" ht="40.5">
      <c r="A9395" s="629">
        <v>93598</v>
      </c>
      <c r="B9395" s="630" t="s">
        <v>10582</v>
      </c>
      <c r="C9395" s="631" t="s">
        <v>4762</v>
      </c>
      <c r="D9395" s="629">
        <v>0.66</v>
      </c>
    </row>
    <row r="9396" spans="1:4" ht="54">
      <c r="A9396" s="629">
        <v>93599</v>
      </c>
      <c r="B9396" s="630" t="s">
        <v>10583</v>
      </c>
      <c r="C9396" s="631" t="s">
        <v>4762</v>
      </c>
      <c r="D9396" s="629">
        <v>0.44</v>
      </c>
    </row>
    <row r="9397" spans="1:4" ht="40.5">
      <c r="A9397" s="629">
        <v>93653</v>
      </c>
      <c r="B9397" s="630" t="s">
        <v>5624</v>
      </c>
      <c r="C9397" s="631" t="s">
        <v>70</v>
      </c>
      <c r="D9397" s="629">
        <v>7.97</v>
      </c>
    </row>
    <row r="9398" spans="1:4" ht="40.5">
      <c r="A9398" s="629">
        <v>93654</v>
      </c>
      <c r="B9398" s="630" t="s">
        <v>5625</v>
      </c>
      <c r="C9398" s="631" t="s">
        <v>70</v>
      </c>
      <c r="D9398" s="629">
        <v>8.4</v>
      </c>
    </row>
    <row r="9399" spans="1:4" ht="40.5">
      <c r="A9399" s="629">
        <v>93655</v>
      </c>
      <c r="B9399" s="630" t="s">
        <v>5626</v>
      </c>
      <c r="C9399" s="631" t="s">
        <v>70</v>
      </c>
      <c r="D9399" s="629">
        <v>9.1300000000000008</v>
      </c>
    </row>
    <row r="9400" spans="1:4" ht="40.5">
      <c r="A9400" s="629">
        <v>93656</v>
      </c>
      <c r="B9400" s="630" t="s">
        <v>5627</v>
      </c>
      <c r="C9400" s="631" t="s">
        <v>70</v>
      </c>
      <c r="D9400" s="629">
        <v>9.1300000000000008</v>
      </c>
    </row>
    <row r="9401" spans="1:4" ht="40.5">
      <c r="A9401" s="629">
        <v>93657</v>
      </c>
      <c r="B9401" s="630" t="s">
        <v>5628</v>
      </c>
      <c r="C9401" s="631" t="s">
        <v>70</v>
      </c>
      <c r="D9401" s="629">
        <v>10.06</v>
      </c>
    </row>
    <row r="9402" spans="1:4" ht="40.5">
      <c r="A9402" s="629">
        <v>93658</v>
      </c>
      <c r="B9402" s="630" t="s">
        <v>5629</v>
      </c>
      <c r="C9402" s="631" t="s">
        <v>70</v>
      </c>
      <c r="D9402" s="629">
        <v>14.63</v>
      </c>
    </row>
    <row r="9403" spans="1:4" ht="40.5">
      <c r="A9403" s="629">
        <v>93659</v>
      </c>
      <c r="B9403" s="630" t="s">
        <v>5630</v>
      </c>
      <c r="C9403" s="631" t="s">
        <v>70</v>
      </c>
      <c r="D9403" s="629">
        <v>16.54</v>
      </c>
    </row>
    <row r="9404" spans="1:4" ht="40.5">
      <c r="A9404" s="629">
        <v>93660</v>
      </c>
      <c r="B9404" s="630" t="s">
        <v>10584</v>
      </c>
      <c r="C9404" s="631" t="s">
        <v>70</v>
      </c>
      <c r="D9404" s="629">
        <v>39.65</v>
      </c>
    </row>
    <row r="9405" spans="1:4" ht="40.5">
      <c r="A9405" s="629">
        <v>93661</v>
      </c>
      <c r="B9405" s="630" t="s">
        <v>10585</v>
      </c>
      <c r="C9405" s="631" t="s">
        <v>70</v>
      </c>
      <c r="D9405" s="629">
        <v>40.46</v>
      </c>
    </row>
    <row r="9406" spans="1:4" ht="40.5">
      <c r="A9406" s="629">
        <v>93662</v>
      </c>
      <c r="B9406" s="630" t="s">
        <v>10586</v>
      </c>
      <c r="C9406" s="631" t="s">
        <v>70</v>
      </c>
      <c r="D9406" s="629">
        <v>42</v>
      </c>
    </row>
    <row r="9407" spans="1:4" ht="40.5">
      <c r="A9407" s="629">
        <v>93663</v>
      </c>
      <c r="B9407" s="630" t="s">
        <v>10587</v>
      </c>
      <c r="C9407" s="631" t="s">
        <v>70</v>
      </c>
      <c r="D9407" s="629">
        <v>42</v>
      </c>
    </row>
    <row r="9408" spans="1:4" ht="40.5">
      <c r="A9408" s="629">
        <v>93664</v>
      </c>
      <c r="B9408" s="630" t="s">
        <v>10588</v>
      </c>
      <c r="C9408" s="631" t="s">
        <v>70</v>
      </c>
      <c r="D9408" s="629">
        <v>43.83</v>
      </c>
    </row>
    <row r="9409" spans="1:4" ht="40.5">
      <c r="A9409" s="629">
        <v>93665</v>
      </c>
      <c r="B9409" s="630" t="s">
        <v>10589</v>
      </c>
      <c r="C9409" s="631" t="s">
        <v>70</v>
      </c>
      <c r="D9409" s="629">
        <v>46.27</v>
      </c>
    </row>
    <row r="9410" spans="1:4" ht="40.5">
      <c r="A9410" s="629">
        <v>93666</v>
      </c>
      <c r="B9410" s="630" t="s">
        <v>10590</v>
      </c>
      <c r="C9410" s="631" t="s">
        <v>70</v>
      </c>
      <c r="D9410" s="629">
        <v>50.09</v>
      </c>
    </row>
    <row r="9411" spans="1:4" ht="40.5">
      <c r="A9411" s="629">
        <v>93667</v>
      </c>
      <c r="B9411" s="630" t="s">
        <v>5631</v>
      </c>
      <c r="C9411" s="631" t="s">
        <v>70</v>
      </c>
      <c r="D9411" s="629">
        <v>49.48</v>
      </c>
    </row>
    <row r="9412" spans="1:4" ht="40.5">
      <c r="A9412" s="629">
        <v>93668</v>
      </c>
      <c r="B9412" s="630" t="s">
        <v>5632</v>
      </c>
      <c r="C9412" s="631" t="s">
        <v>70</v>
      </c>
      <c r="D9412" s="629">
        <v>50.71</v>
      </c>
    </row>
    <row r="9413" spans="1:4" ht="40.5">
      <c r="A9413" s="629">
        <v>93669</v>
      </c>
      <c r="B9413" s="630" t="s">
        <v>5633</v>
      </c>
      <c r="C9413" s="631" t="s">
        <v>70</v>
      </c>
      <c r="D9413" s="629">
        <v>52.99</v>
      </c>
    </row>
    <row r="9414" spans="1:4" ht="40.5">
      <c r="A9414" s="629">
        <v>93670</v>
      </c>
      <c r="B9414" s="630" t="s">
        <v>5634</v>
      </c>
      <c r="C9414" s="631" t="s">
        <v>70</v>
      </c>
      <c r="D9414" s="629">
        <v>52.99</v>
      </c>
    </row>
    <row r="9415" spans="1:4" ht="40.5">
      <c r="A9415" s="629">
        <v>93671</v>
      </c>
      <c r="B9415" s="630" t="s">
        <v>5635</v>
      </c>
      <c r="C9415" s="631" t="s">
        <v>70</v>
      </c>
      <c r="D9415" s="629">
        <v>55.76</v>
      </c>
    </row>
    <row r="9416" spans="1:4" ht="40.5">
      <c r="A9416" s="629">
        <v>93672</v>
      </c>
      <c r="B9416" s="630" t="s">
        <v>5636</v>
      </c>
      <c r="C9416" s="631" t="s">
        <v>70</v>
      </c>
      <c r="D9416" s="629">
        <v>60.3</v>
      </c>
    </row>
    <row r="9417" spans="1:4" ht="40.5">
      <c r="A9417" s="629">
        <v>93673</v>
      </c>
      <c r="B9417" s="630" t="s">
        <v>5637</v>
      </c>
      <c r="C9417" s="631" t="s">
        <v>70</v>
      </c>
      <c r="D9417" s="629">
        <v>66.02</v>
      </c>
    </row>
    <row r="9418" spans="1:4" ht="54">
      <c r="A9418" s="629">
        <v>93679</v>
      </c>
      <c r="B9418" s="630" t="s">
        <v>10591</v>
      </c>
      <c r="C9418" s="631" t="s">
        <v>125</v>
      </c>
      <c r="D9418" s="629">
        <v>64.45</v>
      </c>
    </row>
    <row r="9419" spans="1:4" ht="54">
      <c r="A9419" s="629">
        <v>93680</v>
      </c>
      <c r="B9419" s="630" t="s">
        <v>10592</v>
      </c>
      <c r="C9419" s="631" t="s">
        <v>125</v>
      </c>
      <c r="D9419" s="629">
        <v>54.26</v>
      </c>
    </row>
    <row r="9420" spans="1:4" ht="54">
      <c r="A9420" s="629">
        <v>93681</v>
      </c>
      <c r="B9420" s="630" t="s">
        <v>10593</v>
      </c>
      <c r="C9420" s="631" t="s">
        <v>125</v>
      </c>
      <c r="D9420" s="629">
        <v>65.44</v>
      </c>
    </row>
    <row r="9421" spans="1:4" ht="40.5">
      <c r="A9421" s="629">
        <v>93682</v>
      </c>
      <c r="B9421" s="630" t="s">
        <v>5638</v>
      </c>
      <c r="C9421" s="631" t="s">
        <v>125</v>
      </c>
      <c r="D9421" s="629">
        <v>66.62</v>
      </c>
    </row>
    <row r="9422" spans="1:4" ht="67.5">
      <c r="A9422" s="629">
        <v>93952</v>
      </c>
      <c r="B9422" s="630" t="s">
        <v>5639</v>
      </c>
      <c r="C9422" s="631" t="s">
        <v>22</v>
      </c>
      <c r="D9422" s="629">
        <v>145.4</v>
      </c>
    </row>
    <row r="9423" spans="1:4" ht="81">
      <c r="A9423" s="629">
        <v>93953</v>
      </c>
      <c r="B9423" s="630" t="s">
        <v>10594</v>
      </c>
      <c r="C9423" s="631" t="s">
        <v>22</v>
      </c>
      <c r="D9423" s="629">
        <v>134.96</v>
      </c>
    </row>
    <row r="9424" spans="1:4" ht="81">
      <c r="A9424" s="629">
        <v>93954</v>
      </c>
      <c r="B9424" s="630" t="s">
        <v>10595</v>
      </c>
      <c r="C9424" s="631" t="s">
        <v>22</v>
      </c>
      <c r="D9424" s="629">
        <v>128.72999999999999</v>
      </c>
    </row>
    <row r="9425" spans="1:4" ht="81">
      <c r="A9425" s="629">
        <v>93955</v>
      </c>
      <c r="B9425" s="630" t="s">
        <v>5640</v>
      </c>
      <c r="C9425" s="631" t="s">
        <v>22</v>
      </c>
      <c r="D9425" s="629">
        <v>124.32</v>
      </c>
    </row>
    <row r="9426" spans="1:4" ht="67.5">
      <c r="A9426" s="629">
        <v>93956</v>
      </c>
      <c r="B9426" s="630" t="s">
        <v>10596</v>
      </c>
      <c r="C9426" s="631" t="s">
        <v>22</v>
      </c>
      <c r="D9426" s="629">
        <v>120.83</v>
      </c>
    </row>
    <row r="9427" spans="1:4" ht="67.5">
      <c r="A9427" s="629">
        <v>93957</v>
      </c>
      <c r="B9427" s="630" t="s">
        <v>5641</v>
      </c>
      <c r="C9427" s="631" t="s">
        <v>22</v>
      </c>
      <c r="D9427" s="629">
        <v>150.63999999999999</v>
      </c>
    </row>
    <row r="9428" spans="1:4" ht="81">
      <c r="A9428" s="629">
        <v>93958</v>
      </c>
      <c r="B9428" s="630" t="s">
        <v>10597</v>
      </c>
      <c r="C9428" s="631" t="s">
        <v>22</v>
      </c>
      <c r="D9428" s="629">
        <v>139.66999999999999</v>
      </c>
    </row>
    <row r="9429" spans="1:4" ht="81">
      <c r="A9429" s="629">
        <v>93959</v>
      </c>
      <c r="B9429" s="630" t="s">
        <v>10598</v>
      </c>
      <c r="C9429" s="631" t="s">
        <v>22</v>
      </c>
      <c r="D9429" s="629">
        <v>133.16999999999999</v>
      </c>
    </row>
    <row r="9430" spans="1:4" ht="81">
      <c r="A9430" s="629">
        <v>93960</v>
      </c>
      <c r="B9430" s="630" t="s">
        <v>5642</v>
      </c>
      <c r="C9430" s="631" t="s">
        <v>22</v>
      </c>
      <c r="D9430" s="629">
        <v>128.59</v>
      </c>
    </row>
    <row r="9431" spans="1:4" ht="67.5">
      <c r="A9431" s="629">
        <v>93961</v>
      </c>
      <c r="B9431" s="630" t="s">
        <v>10599</v>
      </c>
      <c r="C9431" s="631" t="s">
        <v>22</v>
      </c>
      <c r="D9431" s="629">
        <v>125</v>
      </c>
    </row>
    <row r="9432" spans="1:4" ht="67.5">
      <c r="A9432" s="629">
        <v>93962</v>
      </c>
      <c r="B9432" s="630" t="s">
        <v>5643</v>
      </c>
      <c r="C9432" s="631" t="s">
        <v>22</v>
      </c>
      <c r="D9432" s="629">
        <v>136.54</v>
      </c>
    </row>
    <row r="9433" spans="1:4" ht="81">
      <c r="A9433" s="629">
        <v>93963</v>
      </c>
      <c r="B9433" s="630" t="s">
        <v>10600</v>
      </c>
      <c r="C9433" s="631" t="s">
        <v>22</v>
      </c>
      <c r="D9433" s="629">
        <v>126.08</v>
      </c>
    </row>
    <row r="9434" spans="1:4" ht="81">
      <c r="A9434" s="629">
        <v>93964</v>
      </c>
      <c r="B9434" s="630" t="s">
        <v>10601</v>
      </c>
      <c r="C9434" s="631" t="s">
        <v>22</v>
      </c>
      <c r="D9434" s="629">
        <v>119.88</v>
      </c>
    </row>
    <row r="9435" spans="1:4" ht="81">
      <c r="A9435" s="629">
        <v>93965</v>
      </c>
      <c r="B9435" s="630" t="s">
        <v>10602</v>
      </c>
      <c r="C9435" s="631" t="s">
        <v>22</v>
      </c>
      <c r="D9435" s="629">
        <v>114.02</v>
      </c>
    </row>
    <row r="9436" spans="1:4" ht="67.5">
      <c r="A9436" s="629">
        <v>93966</v>
      </c>
      <c r="B9436" s="630" t="s">
        <v>10603</v>
      </c>
      <c r="C9436" s="631" t="s">
        <v>22</v>
      </c>
      <c r="D9436" s="629">
        <v>112.06</v>
      </c>
    </row>
    <row r="9437" spans="1:4" ht="67.5">
      <c r="A9437" s="629">
        <v>93967</v>
      </c>
      <c r="B9437" s="630" t="s">
        <v>5644</v>
      </c>
      <c r="C9437" s="631" t="s">
        <v>22</v>
      </c>
      <c r="D9437" s="629">
        <v>141.77000000000001</v>
      </c>
    </row>
    <row r="9438" spans="1:4" ht="81">
      <c r="A9438" s="629">
        <v>93968</v>
      </c>
      <c r="B9438" s="630" t="s">
        <v>10604</v>
      </c>
      <c r="C9438" s="631" t="s">
        <v>22</v>
      </c>
      <c r="D9438" s="629">
        <v>130.81</v>
      </c>
    </row>
    <row r="9439" spans="1:4" ht="81">
      <c r="A9439" s="629">
        <v>93969</v>
      </c>
      <c r="B9439" s="630" t="s">
        <v>10605</v>
      </c>
      <c r="C9439" s="631" t="s">
        <v>22</v>
      </c>
      <c r="D9439" s="629">
        <v>124.32</v>
      </c>
    </row>
    <row r="9440" spans="1:4" ht="81">
      <c r="A9440" s="629">
        <v>93970</v>
      </c>
      <c r="B9440" s="630" t="s">
        <v>10606</v>
      </c>
      <c r="C9440" s="631" t="s">
        <v>22</v>
      </c>
      <c r="D9440" s="629">
        <v>119.78</v>
      </c>
    </row>
    <row r="9441" spans="1:4" ht="67.5">
      <c r="A9441" s="629">
        <v>93971</v>
      </c>
      <c r="B9441" s="630" t="s">
        <v>10607</v>
      </c>
      <c r="C9441" s="631" t="s">
        <v>22</v>
      </c>
      <c r="D9441" s="629">
        <v>112.77</v>
      </c>
    </row>
    <row r="9442" spans="1:4" ht="67.5">
      <c r="A9442" s="629">
        <v>94037</v>
      </c>
      <c r="B9442" s="630" t="s">
        <v>5645</v>
      </c>
      <c r="C9442" s="631" t="s">
        <v>125</v>
      </c>
      <c r="D9442" s="629">
        <v>13.32</v>
      </c>
    </row>
    <row r="9443" spans="1:4" ht="67.5">
      <c r="A9443" s="629">
        <v>94038</v>
      </c>
      <c r="B9443" s="630" t="s">
        <v>10608</v>
      </c>
      <c r="C9443" s="631" t="s">
        <v>125</v>
      </c>
      <c r="D9443" s="629">
        <v>18.84</v>
      </c>
    </row>
    <row r="9444" spans="1:4" ht="67.5">
      <c r="A9444" s="629">
        <v>94039</v>
      </c>
      <c r="B9444" s="630" t="s">
        <v>10609</v>
      </c>
      <c r="C9444" s="631" t="s">
        <v>125</v>
      </c>
      <c r="D9444" s="629">
        <v>10.39</v>
      </c>
    </row>
    <row r="9445" spans="1:4" ht="67.5">
      <c r="A9445" s="629">
        <v>94040</v>
      </c>
      <c r="B9445" s="630" t="s">
        <v>10610</v>
      </c>
      <c r="C9445" s="631" t="s">
        <v>125</v>
      </c>
      <c r="D9445" s="629">
        <v>15.94</v>
      </c>
    </row>
    <row r="9446" spans="1:4" ht="67.5">
      <c r="A9446" s="629">
        <v>94041</v>
      </c>
      <c r="B9446" s="630" t="s">
        <v>10611</v>
      </c>
      <c r="C9446" s="631" t="s">
        <v>125</v>
      </c>
      <c r="D9446" s="629">
        <v>7.8</v>
      </c>
    </row>
    <row r="9447" spans="1:4" ht="67.5">
      <c r="A9447" s="629">
        <v>94042</v>
      </c>
      <c r="B9447" s="630" t="s">
        <v>10612</v>
      </c>
      <c r="C9447" s="631" t="s">
        <v>125</v>
      </c>
      <c r="D9447" s="629">
        <v>13.48</v>
      </c>
    </row>
    <row r="9448" spans="1:4" ht="67.5">
      <c r="A9448" s="629">
        <v>94043</v>
      </c>
      <c r="B9448" s="630" t="s">
        <v>10613</v>
      </c>
      <c r="C9448" s="631" t="s">
        <v>125</v>
      </c>
      <c r="D9448" s="629">
        <v>12.45</v>
      </c>
    </row>
    <row r="9449" spans="1:4" ht="67.5">
      <c r="A9449" s="629">
        <v>94044</v>
      </c>
      <c r="B9449" s="630" t="s">
        <v>10614</v>
      </c>
      <c r="C9449" s="631" t="s">
        <v>125</v>
      </c>
      <c r="D9449" s="629">
        <v>18</v>
      </c>
    </row>
    <row r="9450" spans="1:4" ht="67.5">
      <c r="A9450" s="629">
        <v>94045</v>
      </c>
      <c r="B9450" s="630" t="s">
        <v>10615</v>
      </c>
      <c r="C9450" s="631" t="s">
        <v>125</v>
      </c>
      <c r="D9450" s="629">
        <v>9.56</v>
      </c>
    </row>
    <row r="9451" spans="1:4" ht="81">
      <c r="A9451" s="629">
        <v>94046</v>
      </c>
      <c r="B9451" s="630" t="s">
        <v>10616</v>
      </c>
      <c r="C9451" s="631" t="s">
        <v>125</v>
      </c>
      <c r="D9451" s="629">
        <v>15.08</v>
      </c>
    </row>
    <row r="9452" spans="1:4" ht="67.5">
      <c r="A9452" s="629">
        <v>94047</v>
      </c>
      <c r="B9452" s="630" t="s">
        <v>10617</v>
      </c>
      <c r="C9452" s="631" t="s">
        <v>125</v>
      </c>
      <c r="D9452" s="629">
        <v>6.97</v>
      </c>
    </row>
    <row r="9453" spans="1:4" ht="81">
      <c r="A9453" s="629">
        <v>94048</v>
      </c>
      <c r="B9453" s="630" t="s">
        <v>10618</v>
      </c>
      <c r="C9453" s="631" t="s">
        <v>125</v>
      </c>
      <c r="D9453" s="629">
        <v>12.62</v>
      </c>
    </row>
    <row r="9454" spans="1:4" ht="54">
      <c r="A9454" s="629">
        <v>94049</v>
      </c>
      <c r="B9454" s="630" t="s">
        <v>10619</v>
      </c>
      <c r="C9454" s="631" t="s">
        <v>125</v>
      </c>
      <c r="D9454" s="629">
        <v>20.55</v>
      </c>
    </row>
    <row r="9455" spans="1:4" ht="67.5">
      <c r="A9455" s="629">
        <v>94050</v>
      </c>
      <c r="B9455" s="630" t="s">
        <v>10620</v>
      </c>
      <c r="C9455" s="631" t="s">
        <v>125</v>
      </c>
      <c r="D9455" s="629">
        <v>27.7</v>
      </c>
    </row>
    <row r="9456" spans="1:4" ht="54">
      <c r="A9456" s="629">
        <v>94051</v>
      </c>
      <c r="B9456" s="630" t="s">
        <v>5646</v>
      </c>
      <c r="C9456" s="631" t="s">
        <v>125</v>
      </c>
      <c r="D9456" s="629">
        <v>16.61</v>
      </c>
    </row>
    <row r="9457" spans="1:4" ht="67.5">
      <c r="A9457" s="629">
        <v>94052</v>
      </c>
      <c r="B9457" s="630" t="s">
        <v>10621</v>
      </c>
      <c r="C9457" s="631" t="s">
        <v>125</v>
      </c>
      <c r="D9457" s="629">
        <v>23.65</v>
      </c>
    </row>
    <row r="9458" spans="1:4" ht="54">
      <c r="A9458" s="629">
        <v>94053</v>
      </c>
      <c r="B9458" s="630" t="s">
        <v>10622</v>
      </c>
      <c r="C9458" s="631" t="s">
        <v>125</v>
      </c>
      <c r="D9458" s="629">
        <v>13.74</v>
      </c>
    </row>
    <row r="9459" spans="1:4" ht="67.5">
      <c r="A9459" s="629">
        <v>94054</v>
      </c>
      <c r="B9459" s="630" t="s">
        <v>10623</v>
      </c>
      <c r="C9459" s="631" t="s">
        <v>125</v>
      </c>
      <c r="D9459" s="629">
        <v>20.93</v>
      </c>
    </row>
    <row r="9460" spans="1:4" ht="54">
      <c r="A9460" s="629">
        <v>94055</v>
      </c>
      <c r="B9460" s="630" t="s">
        <v>10624</v>
      </c>
      <c r="C9460" s="631" t="s">
        <v>125</v>
      </c>
      <c r="D9460" s="629">
        <v>19.45</v>
      </c>
    </row>
    <row r="9461" spans="1:4" ht="67.5">
      <c r="A9461" s="629">
        <v>94056</v>
      </c>
      <c r="B9461" s="630" t="s">
        <v>10625</v>
      </c>
      <c r="C9461" s="631" t="s">
        <v>125</v>
      </c>
      <c r="D9461" s="629">
        <v>26.61</v>
      </c>
    </row>
    <row r="9462" spans="1:4" ht="67.5">
      <c r="A9462" s="629">
        <v>94057</v>
      </c>
      <c r="B9462" s="630" t="s">
        <v>10626</v>
      </c>
      <c r="C9462" s="631" t="s">
        <v>125</v>
      </c>
      <c r="D9462" s="629">
        <v>15.52</v>
      </c>
    </row>
    <row r="9463" spans="1:4" ht="67.5">
      <c r="A9463" s="629">
        <v>94058</v>
      </c>
      <c r="B9463" s="630" t="s">
        <v>10627</v>
      </c>
      <c r="C9463" s="631" t="s">
        <v>125</v>
      </c>
      <c r="D9463" s="629">
        <v>22.55</v>
      </c>
    </row>
    <row r="9464" spans="1:4" ht="67.5">
      <c r="A9464" s="629">
        <v>94059</v>
      </c>
      <c r="B9464" s="630" t="s">
        <v>10628</v>
      </c>
      <c r="C9464" s="631" t="s">
        <v>125</v>
      </c>
      <c r="D9464" s="629">
        <v>12.65</v>
      </c>
    </row>
    <row r="9465" spans="1:4" ht="67.5">
      <c r="A9465" s="629">
        <v>94060</v>
      </c>
      <c r="B9465" s="630" t="s">
        <v>10629</v>
      </c>
      <c r="C9465" s="631" t="s">
        <v>125</v>
      </c>
      <c r="D9465" s="629">
        <v>19.82</v>
      </c>
    </row>
    <row r="9466" spans="1:4" ht="40.5">
      <c r="A9466" s="629">
        <v>94097</v>
      </c>
      <c r="B9466" s="630" t="s">
        <v>10630</v>
      </c>
      <c r="C9466" s="631" t="s">
        <v>125</v>
      </c>
      <c r="D9466" s="629">
        <v>4.2300000000000004</v>
      </c>
    </row>
    <row r="9467" spans="1:4" ht="40.5">
      <c r="A9467" s="629">
        <v>94098</v>
      </c>
      <c r="B9467" s="630" t="s">
        <v>10631</v>
      </c>
      <c r="C9467" s="631" t="s">
        <v>125</v>
      </c>
      <c r="D9467" s="629">
        <v>4.8</v>
      </c>
    </row>
    <row r="9468" spans="1:4" ht="54">
      <c r="A9468" s="629">
        <v>94099</v>
      </c>
      <c r="B9468" s="630" t="s">
        <v>10632</v>
      </c>
      <c r="C9468" s="631" t="s">
        <v>125</v>
      </c>
      <c r="D9468" s="629">
        <v>2.08</v>
      </c>
    </row>
    <row r="9469" spans="1:4" ht="54">
      <c r="A9469" s="629">
        <v>94100</v>
      </c>
      <c r="B9469" s="630" t="s">
        <v>10633</v>
      </c>
      <c r="C9469" s="631" t="s">
        <v>125</v>
      </c>
      <c r="D9469" s="629">
        <v>2.65</v>
      </c>
    </row>
    <row r="9470" spans="1:4" ht="67.5">
      <c r="A9470" s="629">
        <v>94102</v>
      </c>
      <c r="B9470" s="630" t="s">
        <v>10634</v>
      </c>
      <c r="C9470" s="631" t="s">
        <v>57</v>
      </c>
      <c r="D9470" s="629">
        <v>147.61000000000001</v>
      </c>
    </row>
    <row r="9471" spans="1:4" ht="67.5">
      <c r="A9471" s="629">
        <v>94103</v>
      </c>
      <c r="B9471" s="630" t="s">
        <v>10635</v>
      </c>
      <c r="C9471" s="631" t="s">
        <v>57</v>
      </c>
      <c r="D9471" s="629">
        <v>169.91</v>
      </c>
    </row>
    <row r="9472" spans="1:4" ht="54">
      <c r="A9472" s="629">
        <v>94104</v>
      </c>
      <c r="B9472" s="630" t="s">
        <v>10636</v>
      </c>
      <c r="C9472" s="631" t="s">
        <v>57</v>
      </c>
      <c r="D9472" s="629">
        <v>150.86000000000001</v>
      </c>
    </row>
    <row r="9473" spans="1:4" ht="54">
      <c r="A9473" s="629">
        <v>94105</v>
      </c>
      <c r="B9473" s="630" t="s">
        <v>10637</v>
      </c>
      <c r="C9473" s="631" t="s">
        <v>57</v>
      </c>
      <c r="D9473" s="629">
        <v>173.18</v>
      </c>
    </row>
    <row r="9474" spans="1:4" ht="67.5">
      <c r="A9474" s="629">
        <v>94106</v>
      </c>
      <c r="B9474" s="630" t="s">
        <v>10638</v>
      </c>
      <c r="C9474" s="631" t="s">
        <v>57</v>
      </c>
      <c r="D9474" s="629">
        <v>131.30000000000001</v>
      </c>
    </row>
    <row r="9475" spans="1:4" ht="67.5">
      <c r="A9475" s="629">
        <v>94107</v>
      </c>
      <c r="B9475" s="630" t="s">
        <v>10639</v>
      </c>
      <c r="C9475" s="631" t="s">
        <v>57</v>
      </c>
      <c r="D9475" s="629">
        <v>153.62</v>
      </c>
    </row>
    <row r="9476" spans="1:4" ht="54">
      <c r="A9476" s="629">
        <v>94108</v>
      </c>
      <c r="B9476" s="630" t="s">
        <v>10640</v>
      </c>
      <c r="C9476" s="631" t="s">
        <v>57</v>
      </c>
      <c r="D9476" s="629">
        <v>134.56</v>
      </c>
    </row>
    <row r="9477" spans="1:4" ht="54">
      <c r="A9477" s="629">
        <v>94110</v>
      </c>
      <c r="B9477" s="630" t="s">
        <v>10641</v>
      </c>
      <c r="C9477" s="631" t="s">
        <v>57</v>
      </c>
      <c r="D9477" s="629">
        <v>156.85</v>
      </c>
    </row>
    <row r="9478" spans="1:4" ht="67.5">
      <c r="A9478" s="629">
        <v>94111</v>
      </c>
      <c r="B9478" s="630" t="s">
        <v>10642</v>
      </c>
      <c r="C9478" s="631" t="s">
        <v>57</v>
      </c>
      <c r="D9478" s="629">
        <v>125.76</v>
      </c>
    </row>
    <row r="9479" spans="1:4" ht="67.5">
      <c r="A9479" s="629">
        <v>94112</v>
      </c>
      <c r="B9479" s="630" t="s">
        <v>10643</v>
      </c>
      <c r="C9479" s="631" t="s">
        <v>57</v>
      </c>
      <c r="D9479" s="629">
        <v>142.97999999999999</v>
      </c>
    </row>
    <row r="9480" spans="1:4" ht="67.5">
      <c r="A9480" s="629">
        <v>94113</v>
      </c>
      <c r="B9480" s="630" t="s">
        <v>10644</v>
      </c>
      <c r="C9480" s="631" t="s">
        <v>57</v>
      </c>
      <c r="D9480" s="629">
        <v>131.02000000000001</v>
      </c>
    </row>
    <row r="9481" spans="1:4" ht="67.5">
      <c r="A9481" s="629">
        <v>94114</v>
      </c>
      <c r="B9481" s="630" t="s">
        <v>10645</v>
      </c>
      <c r="C9481" s="631" t="s">
        <v>57</v>
      </c>
      <c r="D9481" s="629">
        <v>148.9</v>
      </c>
    </row>
    <row r="9482" spans="1:4" ht="67.5">
      <c r="A9482" s="629">
        <v>94115</v>
      </c>
      <c r="B9482" s="630" t="s">
        <v>10646</v>
      </c>
      <c r="C9482" s="631" t="s">
        <v>57</v>
      </c>
      <c r="D9482" s="629">
        <v>101.22</v>
      </c>
    </row>
    <row r="9483" spans="1:4" ht="67.5">
      <c r="A9483" s="629">
        <v>94116</v>
      </c>
      <c r="B9483" s="630" t="s">
        <v>10647</v>
      </c>
      <c r="C9483" s="631" t="s">
        <v>57</v>
      </c>
      <c r="D9483" s="629">
        <v>114.87</v>
      </c>
    </row>
    <row r="9484" spans="1:4" ht="67.5">
      <c r="A9484" s="629">
        <v>94117</v>
      </c>
      <c r="B9484" s="630" t="s">
        <v>10648</v>
      </c>
      <c r="C9484" s="631" t="s">
        <v>57</v>
      </c>
      <c r="D9484" s="629">
        <v>106.11</v>
      </c>
    </row>
    <row r="9485" spans="1:4" ht="67.5">
      <c r="A9485" s="629">
        <v>94118</v>
      </c>
      <c r="B9485" s="630" t="s">
        <v>10649</v>
      </c>
      <c r="C9485" s="631" t="s">
        <v>57</v>
      </c>
      <c r="D9485" s="629">
        <v>120.61</v>
      </c>
    </row>
    <row r="9486" spans="1:4" ht="40.5">
      <c r="A9486" s="629">
        <v>94189</v>
      </c>
      <c r="B9486" s="630" t="s">
        <v>5647</v>
      </c>
      <c r="C9486" s="631" t="s">
        <v>125</v>
      </c>
      <c r="D9486" s="629">
        <v>26.85</v>
      </c>
    </row>
    <row r="9487" spans="1:4" ht="40.5">
      <c r="A9487" s="629">
        <v>94192</v>
      </c>
      <c r="B9487" s="630" t="s">
        <v>10650</v>
      </c>
      <c r="C9487" s="631" t="s">
        <v>125</v>
      </c>
      <c r="D9487" s="629">
        <v>28.44</v>
      </c>
    </row>
    <row r="9488" spans="1:4" ht="54">
      <c r="A9488" s="629">
        <v>94195</v>
      </c>
      <c r="B9488" s="630" t="s">
        <v>10651</v>
      </c>
      <c r="C9488" s="631" t="s">
        <v>125</v>
      </c>
      <c r="D9488" s="629">
        <v>40.06</v>
      </c>
    </row>
    <row r="9489" spans="1:4" ht="54">
      <c r="A9489" s="629">
        <v>94198</v>
      </c>
      <c r="B9489" s="630" t="s">
        <v>5648</v>
      </c>
      <c r="C9489" s="631" t="s">
        <v>125</v>
      </c>
      <c r="D9489" s="629">
        <v>42.17</v>
      </c>
    </row>
    <row r="9490" spans="1:4" ht="40.5">
      <c r="A9490" s="629">
        <v>94201</v>
      </c>
      <c r="B9490" s="630" t="s">
        <v>10652</v>
      </c>
      <c r="C9490" s="631" t="s">
        <v>125</v>
      </c>
      <c r="D9490" s="629">
        <v>60.96</v>
      </c>
    </row>
    <row r="9491" spans="1:4" ht="54">
      <c r="A9491" s="629">
        <v>94204</v>
      </c>
      <c r="B9491" s="630" t="s">
        <v>5649</v>
      </c>
      <c r="C9491" s="631" t="s">
        <v>125</v>
      </c>
      <c r="D9491" s="629">
        <v>64.55</v>
      </c>
    </row>
    <row r="9492" spans="1:4" ht="67.5">
      <c r="A9492" s="629">
        <v>94207</v>
      </c>
      <c r="B9492" s="630" t="s">
        <v>10653</v>
      </c>
      <c r="C9492" s="631" t="s">
        <v>125</v>
      </c>
      <c r="D9492" s="629">
        <v>31.35</v>
      </c>
    </row>
    <row r="9493" spans="1:4" ht="67.5">
      <c r="A9493" s="629">
        <v>94210</v>
      </c>
      <c r="B9493" s="630" t="s">
        <v>10654</v>
      </c>
      <c r="C9493" s="631" t="s">
        <v>125</v>
      </c>
      <c r="D9493" s="629">
        <v>33.409999999999997</v>
      </c>
    </row>
    <row r="9494" spans="1:4" ht="40.5">
      <c r="A9494" s="629">
        <v>94213</v>
      </c>
      <c r="B9494" s="630" t="s">
        <v>10655</v>
      </c>
      <c r="C9494" s="631" t="s">
        <v>125</v>
      </c>
      <c r="D9494" s="629">
        <v>37.840000000000003</v>
      </c>
    </row>
    <row r="9495" spans="1:4" ht="40.5">
      <c r="A9495" s="629">
        <v>94216</v>
      </c>
      <c r="B9495" s="630" t="s">
        <v>10656</v>
      </c>
      <c r="C9495" s="631" t="s">
        <v>125</v>
      </c>
      <c r="D9495" s="629">
        <v>102.87</v>
      </c>
    </row>
    <row r="9496" spans="1:4" ht="40.5">
      <c r="A9496" s="629">
        <v>94218</v>
      </c>
      <c r="B9496" s="630" t="s">
        <v>10657</v>
      </c>
      <c r="C9496" s="631" t="s">
        <v>125</v>
      </c>
      <c r="D9496" s="629">
        <v>76.22</v>
      </c>
    </row>
    <row r="9497" spans="1:4" ht="67.5">
      <c r="A9497" s="629">
        <v>94219</v>
      </c>
      <c r="B9497" s="630" t="s">
        <v>10658</v>
      </c>
      <c r="C9497" s="631" t="s">
        <v>22</v>
      </c>
      <c r="D9497" s="629">
        <v>28.44</v>
      </c>
    </row>
    <row r="9498" spans="1:4" ht="67.5">
      <c r="A9498" s="629">
        <v>94220</v>
      </c>
      <c r="B9498" s="630" t="s">
        <v>10659</v>
      </c>
      <c r="C9498" s="631" t="s">
        <v>22</v>
      </c>
      <c r="D9498" s="629">
        <v>42.9</v>
      </c>
    </row>
    <row r="9499" spans="1:4" ht="54">
      <c r="A9499" s="629">
        <v>94221</v>
      </c>
      <c r="B9499" s="630" t="s">
        <v>10660</v>
      </c>
      <c r="C9499" s="631" t="s">
        <v>22</v>
      </c>
      <c r="D9499" s="629">
        <v>24.27</v>
      </c>
    </row>
    <row r="9500" spans="1:4" ht="67.5">
      <c r="A9500" s="629">
        <v>94222</v>
      </c>
      <c r="B9500" s="630" t="s">
        <v>10661</v>
      </c>
      <c r="C9500" s="631" t="s">
        <v>22</v>
      </c>
      <c r="D9500" s="629">
        <v>38.729999999999997</v>
      </c>
    </row>
    <row r="9501" spans="1:4" ht="40.5">
      <c r="A9501" s="629">
        <v>94223</v>
      </c>
      <c r="B9501" s="630" t="s">
        <v>10662</v>
      </c>
      <c r="C9501" s="631" t="s">
        <v>22</v>
      </c>
      <c r="D9501" s="629">
        <v>40.590000000000003</v>
      </c>
    </row>
    <row r="9502" spans="1:4" ht="27">
      <c r="A9502" s="629">
        <v>94224</v>
      </c>
      <c r="B9502" s="630" t="s">
        <v>10663</v>
      </c>
      <c r="C9502" s="631" t="s">
        <v>22</v>
      </c>
      <c r="D9502" s="629">
        <v>15.94</v>
      </c>
    </row>
    <row r="9503" spans="1:4" ht="40.5">
      <c r="A9503" s="629">
        <v>94225</v>
      </c>
      <c r="B9503" s="630" t="s">
        <v>10664</v>
      </c>
      <c r="C9503" s="631" t="s">
        <v>125</v>
      </c>
      <c r="D9503" s="629">
        <v>45.12</v>
      </c>
    </row>
    <row r="9504" spans="1:4" ht="40.5">
      <c r="A9504" s="629">
        <v>94226</v>
      </c>
      <c r="B9504" s="630" t="s">
        <v>10665</v>
      </c>
      <c r="C9504" s="631" t="s">
        <v>125</v>
      </c>
      <c r="D9504" s="629">
        <v>5.94</v>
      </c>
    </row>
    <row r="9505" spans="1:4" ht="40.5">
      <c r="A9505" s="629">
        <v>94227</v>
      </c>
      <c r="B9505" s="630" t="s">
        <v>5650</v>
      </c>
      <c r="C9505" s="631" t="s">
        <v>22</v>
      </c>
      <c r="D9505" s="629">
        <v>40.299999999999997</v>
      </c>
    </row>
    <row r="9506" spans="1:4" ht="40.5">
      <c r="A9506" s="629">
        <v>94228</v>
      </c>
      <c r="B9506" s="630" t="s">
        <v>5651</v>
      </c>
      <c r="C9506" s="631" t="s">
        <v>22</v>
      </c>
      <c r="D9506" s="629">
        <v>62.11</v>
      </c>
    </row>
    <row r="9507" spans="1:4" ht="40.5">
      <c r="A9507" s="629">
        <v>94229</v>
      </c>
      <c r="B9507" s="630" t="s">
        <v>10666</v>
      </c>
      <c r="C9507" s="631" t="s">
        <v>22</v>
      </c>
      <c r="D9507" s="629">
        <v>122.09</v>
      </c>
    </row>
    <row r="9508" spans="1:4" ht="67.5">
      <c r="A9508" s="629">
        <v>94230</v>
      </c>
      <c r="B9508" s="630" t="s">
        <v>10667</v>
      </c>
      <c r="C9508" s="631" t="s">
        <v>22</v>
      </c>
      <c r="D9508" s="629">
        <v>54.45</v>
      </c>
    </row>
    <row r="9509" spans="1:4" ht="40.5">
      <c r="A9509" s="629">
        <v>94231</v>
      </c>
      <c r="B9509" s="630" t="s">
        <v>6779</v>
      </c>
      <c r="C9509" s="631" t="s">
        <v>22</v>
      </c>
      <c r="D9509" s="629">
        <v>33.92</v>
      </c>
    </row>
    <row r="9510" spans="1:4" ht="27">
      <c r="A9510" s="629">
        <v>94232</v>
      </c>
      <c r="B9510" s="630" t="s">
        <v>5652</v>
      </c>
      <c r="C9510" s="631" t="s">
        <v>70</v>
      </c>
      <c r="D9510" s="629">
        <v>1.65</v>
      </c>
    </row>
    <row r="9511" spans="1:4" ht="40.5">
      <c r="A9511" s="629">
        <v>94263</v>
      </c>
      <c r="B9511" s="630" t="s">
        <v>10668</v>
      </c>
      <c r="C9511" s="631" t="s">
        <v>22</v>
      </c>
      <c r="D9511" s="629">
        <v>21.28</v>
      </c>
    </row>
    <row r="9512" spans="1:4" ht="40.5">
      <c r="A9512" s="629">
        <v>94264</v>
      </c>
      <c r="B9512" s="630" t="s">
        <v>10669</v>
      </c>
      <c r="C9512" s="631" t="s">
        <v>22</v>
      </c>
      <c r="D9512" s="629">
        <v>23.66</v>
      </c>
    </row>
    <row r="9513" spans="1:4" ht="40.5">
      <c r="A9513" s="629">
        <v>94265</v>
      </c>
      <c r="B9513" s="630" t="s">
        <v>10670</v>
      </c>
      <c r="C9513" s="631" t="s">
        <v>22</v>
      </c>
      <c r="D9513" s="629">
        <v>27.76</v>
      </c>
    </row>
    <row r="9514" spans="1:4" ht="40.5">
      <c r="A9514" s="629">
        <v>94266</v>
      </c>
      <c r="B9514" s="630" t="s">
        <v>10671</v>
      </c>
      <c r="C9514" s="631" t="s">
        <v>22</v>
      </c>
      <c r="D9514" s="629">
        <v>30.48</v>
      </c>
    </row>
    <row r="9515" spans="1:4" ht="67.5">
      <c r="A9515" s="629">
        <v>94267</v>
      </c>
      <c r="B9515" s="630" t="s">
        <v>10672</v>
      </c>
      <c r="C9515" s="631" t="s">
        <v>22</v>
      </c>
      <c r="D9515" s="629">
        <v>32.950000000000003</v>
      </c>
    </row>
    <row r="9516" spans="1:4" ht="67.5">
      <c r="A9516" s="629">
        <v>94268</v>
      </c>
      <c r="B9516" s="630" t="s">
        <v>10673</v>
      </c>
      <c r="C9516" s="631" t="s">
        <v>22</v>
      </c>
      <c r="D9516" s="629">
        <v>35.94</v>
      </c>
    </row>
    <row r="9517" spans="1:4" ht="67.5">
      <c r="A9517" s="629">
        <v>94269</v>
      </c>
      <c r="B9517" s="630" t="s">
        <v>10674</v>
      </c>
      <c r="C9517" s="631" t="s">
        <v>22</v>
      </c>
      <c r="D9517" s="629">
        <v>46.82</v>
      </c>
    </row>
    <row r="9518" spans="1:4" ht="67.5">
      <c r="A9518" s="629">
        <v>94270</v>
      </c>
      <c r="B9518" s="630" t="s">
        <v>10675</v>
      </c>
      <c r="C9518" s="631" t="s">
        <v>22</v>
      </c>
      <c r="D9518" s="629">
        <v>51.01</v>
      </c>
    </row>
    <row r="9519" spans="1:4" ht="67.5">
      <c r="A9519" s="629">
        <v>94271</v>
      </c>
      <c r="B9519" s="630" t="s">
        <v>10676</v>
      </c>
      <c r="C9519" s="631" t="s">
        <v>22</v>
      </c>
      <c r="D9519" s="629">
        <v>57.05</v>
      </c>
    </row>
    <row r="9520" spans="1:4" ht="67.5">
      <c r="A9520" s="629">
        <v>94272</v>
      </c>
      <c r="B9520" s="630" t="s">
        <v>10677</v>
      </c>
      <c r="C9520" s="631" t="s">
        <v>22</v>
      </c>
      <c r="D9520" s="629">
        <v>62.62</v>
      </c>
    </row>
    <row r="9521" spans="1:4" ht="81">
      <c r="A9521" s="629">
        <v>94273</v>
      </c>
      <c r="B9521" s="630" t="s">
        <v>10678</v>
      </c>
      <c r="C9521" s="631" t="s">
        <v>22</v>
      </c>
      <c r="D9521" s="629">
        <v>34.18</v>
      </c>
    </row>
    <row r="9522" spans="1:4" ht="81">
      <c r="A9522" s="629">
        <v>94274</v>
      </c>
      <c r="B9522" s="630" t="s">
        <v>10679</v>
      </c>
      <c r="C9522" s="631" t="s">
        <v>22</v>
      </c>
      <c r="D9522" s="629">
        <v>36.97</v>
      </c>
    </row>
    <row r="9523" spans="1:4" ht="94.5">
      <c r="A9523" s="629">
        <v>94275</v>
      </c>
      <c r="B9523" s="630" t="s">
        <v>10680</v>
      </c>
      <c r="C9523" s="631" t="s">
        <v>22</v>
      </c>
      <c r="D9523" s="629">
        <v>32.71</v>
      </c>
    </row>
    <row r="9524" spans="1:4" ht="94.5">
      <c r="A9524" s="629">
        <v>94276</v>
      </c>
      <c r="B9524" s="630" t="s">
        <v>10681</v>
      </c>
      <c r="C9524" s="631" t="s">
        <v>22</v>
      </c>
      <c r="D9524" s="629">
        <v>35.5</v>
      </c>
    </row>
    <row r="9525" spans="1:4" ht="54">
      <c r="A9525" s="629">
        <v>94281</v>
      </c>
      <c r="B9525" s="630" t="s">
        <v>10682</v>
      </c>
      <c r="C9525" s="631" t="s">
        <v>22</v>
      </c>
      <c r="D9525" s="629">
        <v>33.15</v>
      </c>
    </row>
    <row r="9526" spans="1:4" ht="54">
      <c r="A9526" s="629">
        <v>94282</v>
      </c>
      <c r="B9526" s="630" t="s">
        <v>10683</v>
      </c>
      <c r="C9526" s="631" t="s">
        <v>22</v>
      </c>
      <c r="D9526" s="629">
        <v>41.66</v>
      </c>
    </row>
    <row r="9527" spans="1:4" ht="54">
      <c r="A9527" s="629">
        <v>94283</v>
      </c>
      <c r="B9527" s="630" t="s">
        <v>10684</v>
      </c>
      <c r="C9527" s="631" t="s">
        <v>22</v>
      </c>
      <c r="D9527" s="629">
        <v>42.8</v>
      </c>
    </row>
    <row r="9528" spans="1:4" ht="54">
      <c r="A9528" s="629">
        <v>94284</v>
      </c>
      <c r="B9528" s="630" t="s">
        <v>10685</v>
      </c>
      <c r="C9528" s="631" t="s">
        <v>22</v>
      </c>
      <c r="D9528" s="629">
        <v>51.31</v>
      </c>
    </row>
    <row r="9529" spans="1:4" ht="54">
      <c r="A9529" s="629">
        <v>94285</v>
      </c>
      <c r="B9529" s="630" t="s">
        <v>10686</v>
      </c>
      <c r="C9529" s="631" t="s">
        <v>22</v>
      </c>
      <c r="D9529" s="629">
        <v>52.06</v>
      </c>
    </row>
    <row r="9530" spans="1:4" ht="54">
      <c r="A9530" s="629">
        <v>94286</v>
      </c>
      <c r="B9530" s="630" t="s">
        <v>10687</v>
      </c>
      <c r="C9530" s="631" t="s">
        <v>22</v>
      </c>
      <c r="D9530" s="629">
        <v>60.56</v>
      </c>
    </row>
    <row r="9531" spans="1:4" ht="54">
      <c r="A9531" s="629">
        <v>94287</v>
      </c>
      <c r="B9531" s="630" t="s">
        <v>10688</v>
      </c>
      <c r="C9531" s="631" t="s">
        <v>22</v>
      </c>
      <c r="D9531" s="629">
        <v>26.11</v>
      </c>
    </row>
    <row r="9532" spans="1:4" ht="54">
      <c r="A9532" s="629">
        <v>94288</v>
      </c>
      <c r="B9532" s="630" t="s">
        <v>10689</v>
      </c>
      <c r="C9532" s="631" t="s">
        <v>22</v>
      </c>
      <c r="D9532" s="629">
        <v>33.549999999999997</v>
      </c>
    </row>
    <row r="9533" spans="1:4" ht="54">
      <c r="A9533" s="629">
        <v>94289</v>
      </c>
      <c r="B9533" s="630" t="s">
        <v>10690</v>
      </c>
      <c r="C9533" s="631" t="s">
        <v>22</v>
      </c>
      <c r="D9533" s="629">
        <v>33.06</v>
      </c>
    </row>
    <row r="9534" spans="1:4" ht="54">
      <c r="A9534" s="629">
        <v>94290</v>
      </c>
      <c r="B9534" s="630" t="s">
        <v>10691</v>
      </c>
      <c r="C9534" s="631" t="s">
        <v>22</v>
      </c>
      <c r="D9534" s="629">
        <v>40.5</v>
      </c>
    </row>
    <row r="9535" spans="1:4" ht="54">
      <c r="A9535" s="629">
        <v>94291</v>
      </c>
      <c r="B9535" s="630" t="s">
        <v>10692</v>
      </c>
      <c r="C9535" s="631" t="s">
        <v>22</v>
      </c>
      <c r="D9535" s="629">
        <v>39.630000000000003</v>
      </c>
    </row>
    <row r="9536" spans="1:4" ht="54">
      <c r="A9536" s="629">
        <v>94292</v>
      </c>
      <c r="B9536" s="630" t="s">
        <v>10693</v>
      </c>
      <c r="C9536" s="631" t="s">
        <v>22</v>
      </c>
      <c r="D9536" s="629">
        <v>47.07</v>
      </c>
    </row>
    <row r="9537" spans="1:4" ht="54">
      <c r="A9537" s="629">
        <v>94293</v>
      </c>
      <c r="B9537" s="630" t="s">
        <v>5653</v>
      </c>
      <c r="C9537" s="631" t="s">
        <v>22</v>
      </c>
      <c r="D9537" s="629">
        <v>101.32</v>
      </c>
    </row>
    <row r="9538" spans="1:4" ht="40.5">
      <c r="A9538" s="629">
        <v>94294</v>
      </c>
      <c r="B9538" s="630" t="s">
        <v>10694</v>
      </c>
      <c r="C9538" s="631" t="s">
        <v>22</v>
      </c>
      <c r="D9538" s="629">
        <v>5.69</v>
      </c>
    </row>
    <row r="9539" spans="1:4" ht="27">
      <c r="A9539" s="629">
        <v>94295</v>
      </c>
      <c r="B9539" s="630" t="s">
        <v>5390</v>
      </c>
      <c r="C9539" s="631" t="s">
        <v>2193</v>
      </c>
      <c r="D9539" s="632">
        <v>5139.03</v>
      </c>
    </row>
    <row r="9540" spans="1:4" ht="13.5">
      <c r="A9540" s="629">
        <v>94296</v>
      </c>
      <c r="B9540" s="630" t="s">
        <v>5391</v>
      </c>
      <c r="C9540" s="631" t="s">
        <v>2193</v>
      </c>
      <c r="D9540" s="632">
        <v>2849.23</v>
      </c>
    </row>
    <row r="9541" spans="1:4" ht="81">
      <c r="A9541" s="629">
        <v>94304</v>
      </c>
      <c r="B9541" s="630" t="s">
        <v>10695</v>
      </c>
      <c r="C9541" s="631" t="s">
        <v>57</v>
      </c>
      <c r="D9541" s="629">
        <v>23.47</v>
      </c>
    </row>
    <row r="9542" spans="1:4" ht="81">
      <c r="A9542" s="629">
        <v>94305</v>
      </c>
      <c r="B9542" s="630" t="s">
        <v>10696</v>
      </c>
      <c r="C9542" s="631" t="s">
        <v>57</v>
      </c>
      <c r="D9542" s="629">
        <v>21.16</v>
      </c>
    </row>
    <row r="9543" spans="1:4" ht="81">
      <c r="A9543" s="629">
        <v>94306</v>
      </c>
      <c r="B9543" s="630" t="s">
        <v>10697</v>
      </c>
      <c r="C9543" s="631" t="s">
        <v>57</v>
      </c>
      <c r="D9543" s="629">
        <v>18.239999999999998</v>
      </c>
    </row>
    <row r="9544" spans="1:4" ht="81">
      <c r="A9544" s="629">
        <v>94307</v>
      </c>
      <c r="B9544" s="630" t="s">
        <v>10698</v>
      </c>
      <c r="C9544" s="631" t="s">
        <v>57</v>
      </c>
      <c r="D9544" s="629">
        <v>18.91</v>
      </c>
    </row>
    <row r="9545" spans="1:4" ht="81">
      <c r="A9545" s="629">
        <v>94308</v>
      </c>
      <c r="B9545" s="630" t="s">
        <v>10699</v>
      </c>
      <c r="C9545" s="631" t="s">
        <v>57</v>
      </c>
      <c r="D9545" s="629">
        <v>17.11</v>
      </c>
    </row>
    <row r="9546" spans="1:4" ht="81">
      <c r="A9546" s="629">
        <v>94309</v>
      </c>
      <c r="B9546" s="630" t="s">
        <v>10700</v>
      </c>
      <c r="C9546" s="631" t="s">
        <v>57</v>
      </c>
      <c r="D9546" s="629">
        <v>17.93</v>
      </c>
    </row>
    <row r="9547" spans="1:4" ht="81">
      <c r="A9547" s="629">
        <v>94310</v>
      </c>
      <c r="B9547" s="630" t="s">
        <v>10701</v>
      </c>
      <c r="C9547" s="631" t="s">
        <v>57</v>
      </c>
      <c r="D9547" s="629">
        <v>16.52</v>
      </c>
    </row>
    <row r="9548" spans="1:4" ht="67.5">
      <c r="A9548" s="629">
        <v>94315</v>
      </c>
      <c r="B9548" s="630" t="s">
        <v>5654</v>
      </c>
      <c r="C9548" s="631" t="s">
        <v>57</v>
      </c>
      <c r="D9548" s="629">
        <v>27.93</v>
      </c>
    </row>
    <row r="9549" spans="1:4" ht="81">
      <c r="A9549" s="629">
        <v>94316</v>
      </c>
      <c r="B9549" s="630" t="s">
        <v>10702</v>
      </c>
      <c r="C9549" s="631" t="s">
        <v>57</v>
      </c>
      <c r="D9549" s="629">
        <v>22.59</v>
      </c>
    </row>
    <row r="9550" spans="1:4" ht="81">
      <c r="A9550" s="629">
        <v>94317</v>
      </c>
      <c r="B9550" s="630" t="s">
        <v>5655</v>
      </c>
      <c r="C9550" s="631" t="s">
        <v>57</v>
      </c>
      <c r="D9550" s="629">
        <v>20.25</v>
      </c>
    </row>
    <row r="9551" spans="1:4" ht="81">
      <c r="A9551" s="629">
        <v>94318</v>
      </c>
      <c r="B9551" s="630" t="s">
        <v>10703</v>
      </c>
      <c r="C9551" s="631" t="s">
        <v>57</v>
      </c>
      <c r="D9551" s="629">
        <v>17.22</v>
      </c>
    </row>
    <row r="9552" spans="1:4" ht="40.5">
      <c r="A9552" s="629">
        <v>94319</v>
      </c>
      <c r="B9552" s="630" t="s">
        <v>10704</v>
      </c>
      <c r="C9552" s="631" t="s">
        <v>57</v>
      </c>
      <c r="D9552" s="629">
        <v>30.69</v>
      </c>
    </row>
    <row r="9553" spans="1:4" ht="81">
      <c r="A9553" s="629">
        <v>94327</v>
      </c>
      <c r="B9553" s="630" t="s">
        <v>10705</v>
      </c>
      <c r="C9553" s="631" t="s">
        <v>57</v>
      </c>
      <c r="D9553" s="629">
        <v>66.19</v>
      </c>
    </row>
    <row r="9554" spans="1:4" ht="81">
      <c r="A9554" s="629">
        <v>94328</v>
      </c>
      <c r="B9554" s="630" t="s">
        <v>10706</v>
      </c>
      <c r="C9554" s="631" t="s">
        <v>57</v>
      </c>
      <c r="D9554" s="629">
        <v>63.88</v>
      </c>
    </row>
    <row r="9555" spans="1:4" ht="81">
      <c r="A9555" s="629">
        <v>94329</v>
      </c>
      <c r="B9555" s="630" t="s">
        <v>10707</v>
      </c>
      <c r="C9555" s="631" t="s">
        <v>57</v>
      </c>
      <c r="D9555" s="629">
        <v>60.96</v>
      </c>
    </row>
    <row r="9556" spans="1:4" ht="81">
      <c r="A9556" s="629">
        <v>94330</v>
      </c>
      <c r="B9556" s="630" t="s">
        <v>10708</v>
      </c>
      <c r="C9556" s="631" t="s">
        <v>57</v>
      </c>
      <c r="D9556" s="629">
        <v>61.63</v>
      </c>
    </row>
    <row r="9557" spans="1:4" ht="81">
      <c r="A9557" s="629">
        <v>94331</v>
      </c>
      <c r="B9557" s="630" t="s">
        <v>10709</v>
      </c>
      <c r="C9557" s="631" t="s">
        <v>57</v>
      </c>
      <c r="D9557" s="629">
        <v>59.83</v>
      </c>
    </row>
    <row r="9558" spans="1:4" ht="81">
      <c r="A9558" s="629">
        <v>94332</v>
      </c>
      <c r="B9558" s="630" t="s">
        <v>10710</v>
      </c>
      <c r="C9558" s="631" t="s">
        <v>57</v>
      </c>
      <c r="D9558" s="629">
        <v>60.65</v>
      </c>
    </row>
    <row r="9559" spans="1:4" ht="81">
      <c r="A9559" s="629">
        <v>94333</v>
      </c>
      <c r="B9559" s="630" t="s">
        <v>10711</v>
      </c>
      <c r="C9559" s="631" t="s">
        <v>57</v>
      </c>
      <c r="D9559" s="629">
        <v>59.24</v>
      </c>
    </row>
    <row r="9560" spans="1:4" ht="67.5">
      <c r="A9560" s="629">
        <v>94338</v>
      </c>
      <c r="B9560" s="630" t="s">
        <v>5656</v>
      </c>
      <c r="C9560" s="631" t="s">
        <v>57</v>
      </c>
      <c r="D9560" s="629">
        <v>70.650000000000006</v>
      </c>
    </row>
    <row r="9561" spans="1:4" ht="81">
      <c r="A9561" s="629">
        <v>94339</v>
      </c>
      <c r="B9561" s="630" t="s">
        <v>10712</v>
      </c>
      <c r="C9561" s="631" t="s">
        <v>57</v>
      </c>
      <c r="D9561" s="629">
        <v>65.31</v>
      </c>
    </row>
    <row r="9562" spans="1:4" ht="81">
      <c r="A9562" s="629">
        <v>94340</v>
      </c>
      <c r="B9562" s="630" t="s">
        <v>5657</v>
      </c>
      <c r="C9562" s="631" t="s">
        <v>57</v>
      </c>
      <c r="D9562" s="629">
        <v>62.97</v>
      </c>
    </row>
    <row r="9563" spans="1:4" ht="81">
      <c r="A9563" s="629">
        <v>94341</v>
      </c>
      <c r="B9563" s="630" t="s">
        <v>10713</v>
      </c>
      <c r="C9563" s="631" t="s">
        <v>57</v>
      </c>
      <c r="D9563" s="629">
        <v>59.94</v>
      </c>
    </row>
    <row r="9564" spans="1:4" ht="40.5">
      <c r="A9564" s="629">
        <v>94342</v>
      </c>
      <c r="B9564" s="630" t="s">
        <v>5658</v>
      </c>
      <c r="C9564" s="631" t="s">
        <v>57</v>
      </c>
      <c r="D9564" s="629">
        <v>73.41</v>
      </c>
    </row>
    <row r="9565" spans="1:4" ht="94.5">
      <c r="A9565" s="629">
        <v>94438</v>
      </c>
      <c r="B9565" s="630" t="s">
        <v>10714</v>
      </c>
      <c r="C9565" s="631" t="s">
        <v>125</v>
      </c>
      <c r="D9565" s="629">
        <v>30.73</v>
      </c>
    </row>
    <row r="9566" spans="1:4" ht="121.5">
      <c r="A9566" s="629">
        <v>94439</v>
      </c>
      <c r="B9566" s="630" t="s">
        <v>10715</v>
      </c>
      <c r="C9566" s="631" t="s">
        <v>125</v>
      </c>
      <c r="D9566" s="629">
        <v>34.35</v>
      </c>
    </row>
    <row r="9567" spans="1:4" ht="54">
      <c r="A9567" s="629">
        <v>94440</v>
      </c>
      <c r="B9567" s="630" t="s">
        <v>10716</v>
      </c>
      <c r="C9567" s="631" t="s">
        <v>125</v>
      </c>
      <c r="D9567" s="629">
        <v>59.58</v>
      </c>
    </row>
    <row r="9568" spans="1:4" ht="54">
      <c r="A9568" s="629">
        <v>94441</v>
      </c>
      <c r="B9568" s="630" t="s">
        <v>5659</v>
      </c>
      <c r="C9568" s="631" t="s">
        <v>125</v>
      </c>
      <c r="D9568" s="629">
        <v>61.69</v>
      </c>
    </row>
    <row r="9569" spans="1:4" ht="40.5">
      <c r="A9569" s="629">
        <v>94442</v>
      </c>
      <c r="B9569" s="630" t="s">
        <v>10717</v>
      </c>
      <c r="C9569" s="631" t="s">
        <v>125</v>
      </c>
      <c r="D9569" s="629">
        <v>43.61</v>
      </c>
    </row>
    <row r="9570" spans="1:4" ht="54">
      <c r="A9570" s="629">
        <v>94443</v>
      </c>
      <c r="B9570" s="630" t="s">
        <v>10718</v>
      </c>
      <c r="C9570" s="631" t="s">
        <v>125</v>
      </c>
      <c r="D9570" s="629">
        <v>45.72</v>
      </c>
    </row>
    <row r="9571" spans="1:4" ht="40.5">
      <c r="A9571" s="629">
        <v>94444</v>
      </c>
      <c r="B9571" s="630" t="s">
        <v>10719</v>
      </c>
      <c r="C9571" s="631" t="s">
        <v>125</v>
      </c>
      <c r="D9571" s="629">
        <v>613.70000000000005</v>
      </c>
    </row>
    <row r="9572" spans="1:4" ht="40.5">
      <c r="A9572" s="629">
        <v>94445</v>
      </c>
      <c r="B9572" s="630" t="s">
        <v>5660</v>
      </c>
      <c r="C9572" s="631" t="s">
        <v>125</v>
      </c>
      <c r="D9572" s="629">
        <v>56.01</v>
      </c>
    </row>
    <row r="9573" spans="1:4" ht="40.5">
      <c r="A9573" s="629">
        <v>94446</v>
      </c>
      <c r="B9573" s="630" t="s">
        <v>10720</v>
      </c>
      <c r="C9573" s="631" t="s">
        <v>125</v>
      </c>
      <c r="D9573" s="629">
        <v>59.6</v>
      </c>
    </row>
    <row r="9574" spans="1:4" ht="40.5">
      <c r="A9574" s="629">
        <v>94447</v>
      </c>
      <c r="B9574" s="630" t="s">
        <v>10721</v>
      </c>
      <c r="C9574" s="631" t="s">
        <v>125</v>
      </c>
      <c r="D9574" s="629">
        <v>58.48</v>
      </c>
    </row>
    <row r="9575" spans="1:4" ht="54">
      <c r="A9575" s="629">
        <v>94448</v>
      </c>
      <c r="B9575" s="630" t="s">
        <v>5661</v>
      </c>
      <c r="C9575" s="631" t="s">
        <v>125</v>
      </c>
      <c r="D9575" s="629">
        <v>62.07</v>
      </c>
    </row>
    <row r="9576" spans="1:4" ht="54">
      <c r="A9576" s="629">
        <v>94449</v>
      </c>
      <c r="B9576" s="630" t="s">
        <v>10722</v>
      </c>
      <c r="C9576" s="631" t="s">
        <v>125</v>
      </c>
      <c r="D9576" s="629">
        <v>38.729999999999997</v>
      </c>
    </row>
    <row r="9577" spans="1:4" ht="40.5">
      <c r="A9577" s="629">
        <v>94450</v>
      </c>
      <c r="B9577" s="630" t="s">
        <v>10723</v>
      </c>
      <c r="C9577" s="631" t="s">
        <v>22</v>
      </c>
      <c r="D9577" s="629">
        <v>44.45</v>
      </c>
    </row>
    <row r="9578" spans="1:4" ht="40.5">
      <c r="A9578" s="629">
        <v>94451</v>
      </c>
      <c r="B9578" s="630" t="s">
        <v>10724</v>
      </c>
      <c r="C9578" s="631" t="s">
        <v>22</v>
      </c>
      <c r="D9578" s="629">
        <v>91.46</v>
      </c>
    </row>
    <row r="9579" spans="1:4" ht="81">
      <c r="A9579" s="629">
        <v>94462</v>
      </c>
      <c r="B9579" s="630" t="s">
        <v>10725</v>
      </c>
      <c r="C9579" s="631" t="s">
        <v>22</v>
      </c>
      <c r="D9579" s="629">
        <v>54.54</v>
      </c>
    </row>
    <row r="9580" spans="1:4" ht="81">
      <c r="A9580" s="629">
        <v>94463</v>
      </c>
      <c r="B9580" s="630" t="s">
        <v>10726</v>
      </c>
      <c r="C9580" s="631" t="s">
        <v>22</v>
      </c>
      <c r="D9580" s="629">
        <v>63.19</v>
      </c>
    </row>
    <row r="9581" spans="1:4" ht="81">
      <c r="A9581" s="629">
        <v>94464</v>
      </c>
      <c r="B9581" s="630" t="s">
        <v>10727</v>
      </c>
      <c r="C9581" s="631" t="s">
        <v>22</v>
      </c>
      <c r="D9581" s="629">
        <v>88.3</v>
      </c>
    </row>
    <row r="9582" spans="1:4" ht="81">
      <c r="A9582" s="629">
        <v>94465</v>
      </c>
      <c r="B9582" s="630" t="s">
        <v>10728</v>
      </c>
      <c r="C9582" s="631" t="s">
        <v>70</v>
      </c>
      <c r="D9582" s="629">
        <v>29.28</v>
      </c>
    </row>
    <row r="9583" spans="1:4" ht="81">
      <c r="A9583" s="629">
        <v>94466</v>
      </c>
      <c r="B9583" s="630" t="s">
        <v>10729</v>
      </c>
      <c r="C9583" s="631" t="s">
        <v>70</v>
      </c>
      <c r="D9583" s="629">
        <v>29.29</v>
      </c>
    </row>
    <row r="9584" spans="1:4" ht="81">
      <c r="A9584" s="629">
        <v>94467</v>
      </c>
      <c r="B9584" s="630" t="s">
        <v>10730</v>
      </c>
      <c r="C9584" s="631" t="s">
        <v>70</v>
      </c>
      <c r="D9584" s="629">
        <v>43.92</v>
      </c>
    </row>
    <row r="9585" spans="1:4" ht="81">
      <c r="A9585" s="629">
        <v>94468</v>
      </c>
      <c r="B9585" s="630" t="s">
        <v>10731</v>
      </c>
      <c r="C9585" s="631" t="s">
        <v>70</v>
      </c>
      <c r="D9585" s="629">
        <v>38.72</v>
      </c>
    </row>
    <row r="9586" spans="1:4" ht="81">
      <c r="A9586" s="629">
        <v>94469</v>
      </c>
      <c r="B9586" s="630" t="s">
        <v>10732</v>
      </c>
      <c r="C9586" s="631" t="s">
        <v>70</v>
      </c>
      <c r="D9586" s="629">
        <v>63.31</v>
      </c>
    </row>
    <row r="9587" spans="1:4" ht="81">
      <c r="A9587" s="629">
        <v>94470</v>
      </c>
      <c r="B9587" s="630" t="s">
        <v>10733</v>
      </c>
      <c r="C9587" s="631" t="s">
        <v>70</v>
      </c>
      <c r="D9587" s="629">
        <v>58.69</v>
      </c>
    </row>
    <row r="9588" spans="1:4" ht="81">
      <c r="A9588" s="629">
        <v>94471</v>
      </c>
      <c r="B9588" s="630" t="s">
        <v>10734</v>
      </c>
      <c r="C9588" s="631" t="s">
        <v>70</v>
      </c>
      <c r="D9588" s="629">
        <v>42.35</v>
      </c>
    </row>
    <row r="9589" spans="1:4" ht="81">
      <c r="A9589" s="629">
        <v>94472</v>
      </c>
      <c r="B9589" s="630" t="s">
        <v>10735</v>
      </c>
      <c r="C9589" s="631" t="s">
        <v>70</v>
      </c>
      <c r="D9589" s="629">
        <v>43.51</v>
      </c>
    </row>
    <row r="9590" spans="1:4" ht="81">
      <c r="A9590" s="629">
        <v>94473</v>
      </c>
      <c r="B9590" s="630" t="s">
        <v>10736</v>
      </c>
      <c r="C9590" s="631" t="s">
        <v>70</v>
      </c>
      <c r="D9590" s="629">
        <v>63.04</v>
      </c>
    </row>
    <row r="9591" spans="1:4" ht="81">
      <c r="A9591" s="629">
        <v>94474</v>
      </c>
      <c r="B9591" s="630" t="s">
        <v>10737</v>
      </c>
      <c r="C9591" s="631" t="s">
        <v>70</v>
      </c>
      <c r="D9591" s="629">
        <v>68.12</v>
      </c>
    </row>
    <row r="9592" spans="1:4" ht="81">
      <c r="A9592" s="629">
        <v>94475</v>
      </c>
      <c r="B9592" s="630" t="s">
        <v>10738</v>
      </c>
      <c r="C9592" s="631" t="s">
        <v>70</v>
      </c>
      <c r="D9592" s="629">
        <v>86.18</v>
      </c>
    </row>
    <row r="9593" spans="1:4" ht="81">
      <c r="A9593" s="629">
        <v>94476</v>
      </c>
      <c r="B9593" s="630" t="s">
        <v>10739</v>
      </c>
      <c r="C9593" s="631" t="s">
        <v>70</v>
      </c>
      <c r="D9593" s="629">
        <v>95.98</v>
      </c>
    </row>
    <row r="9594" spans="1:4" ht="81">
      <c r="A9594" s="629">
        <v>94477</v>
      </c>
      <c r="B9594" s="630" t="s">
        <v>10740</v>
      </c>
      <c r="C9594" s="631" t="s">
        <v>70</v>
      </c>
      <c r="D9594" s="629">
        <v>56.38</v>
      </c>
    </row>
    <row r="9595" spans="1:4" ht="81">
      <c r="A9595" s="629">
        <v>94478</v>
      </c>
      <c r="B9595" s="630" t="s">
        <v>10741</v>
      </c>
      <c r="C9595" s="631" t="s">
        <v>70</v>
      </c>
      <c r="D9595" s="629">
        <v>86.54</v>
      </c>
    </row>
    <row r="9596" spans="1:4" ht="81">
      <c r="A9596" s="629">
        <v>94479</v>
      </c>
      <c r="B9596" s="630" t="s">
        <v>10742</v>
      </c>
      <c r="C9596" s="631" t="s">
        <v>70</v>
      </c>
      <c r="D9596" s="629">
        <v>113.89</v>
      </c>
    </row>
    <row r="9597" spans="1:4" ht="67.5">
      <c r="A9597" s="629">
        <v>94480</v>
      </c>
      <c r="B9597" s="630" t="s">
        <v>10743</v>
      </c>
      <c r="C9597" s="631" t="s">
        <v>70</v>
      </c>
      <c r="D9597" s="632">
        <v>1546.56</v>
      </c>
    </row>
    <row r="9598" spans="1:4" ht="67.5">
      <c r="A9598" s="629">
        <v>94481</v>
      </c>
      <c r="B9598" s="630" t="s">
        <v>10744</v>
      </c>
      <c r="C9598" s="631" t="s">
        <v>70</v>
      </c>
      <c r="D9598" s="632">
        <v>1111.21</v>
      </c>
    </row>
    <row r="9599" spans="1:4" ht="67.5">
      <c r="A9599" s="629">
        <v>94482</v>
      </c>
      <c r="B9599" s="630" t="s">
        <v>10745</v>
      </c>
      <c r="C9599" s="631" t="s">
        <v>70</v>
      </c>
      <c r="D9599" s="629">
        <v>892.57</v>
      </c>
    </row>
    <row r="9600" spans="1:4" ht="67.5">
      <c r="A9600" s="629">
        <v>94483</v>
      </c>
      <c r="B9600" s="630" t="s">
        <v>10746</v>
      </c>
      <c r="C9600" s="631" t="s">
        <v>70</v>
      </c>
      <c r="D9600" s="629">
        <v>760.05</v>
      </c>
    </row>
    <row r="9601" spans="1:4" ht="67.5">
      <c r="A9601" s="629">
        <v>94489</v>
      </c>
      <c r="B9601" s="630" t="s">
        <v>10747</v>
      </c>
      <c r="C9601" s="631" t="s">
        <v>70</v>
      </c>
      <c r="D9601" s="629">
        <v>18.23</v>
      </c>
    </row>
    <row r="9602" spans="1:4" ht="67.5">
      <c r="A9602" s="629">
        <v>94490</v>
      </c>
      <c r="B9602" s="630" t="s">
        <v>10748</v>
      </c>
      <c r="C9602" s="631" t="s">
        <v>70</v>
      </c>
      <c r="D9602" s="629">
        <v>30.52</v>
      </c>
    </row>
    <row r="9603" spans="1:4" ht="67.5">
      <c r="A9603" s="629">
        <v>94491</v>
      </c>
      <c r="B9603" s="630" t="s">
        <v>10749</v>
      </c>
      <c r="C9603" s="631" t="s">
        <v>70</v>
      </c>
      <c r="D9603" s="629">
        <v>42.01</v>
      </c>
    </row>
    <row r="9604" spans="1:4" ht="67.5">
      <c r="A9604" s="629">
        <v>94492</v>
      </c>
      <c r="B9604" s="630" t="s">
        <v>10750</v>
      </c>
      <c r="C9604" s="631" t="s">
        <v>70</v>
      </c>
      <c r="D9604" s="629">
        <v>43.06</v>
      </c>
    </row>
    <row r="9605" spans="1:4" ht="67.5">
      <c r="A9605" s="629">
        <v>94493</v>
      </c>
      <c r="B9605" s="630" t="s">
        <v>10751</v>
      </c>
      <c r="C9605" s="631" t="s">
        <v>70</v>
      </c>
      <c r="D9605" s="629">
        <v>78.34</v>
      </c>
    </row>
    <row r="9606" spans="1:4" ht="67.5">
      <c r="A9606" s="629">
        <v>94494</v>
      </c>
      <c r="B9606" s="630" t="s">
        <v>10752</v>
      </c>
      <c r="C9606" s="631" t="s">
        <v>70</v>
      </c>
      <c r="D9606" s="629">
        <v>40.96</v>
      </c>
    </row>
    <row r="9607" spans="1:4" ht="67.5">
      <c r="A9607" s="629">
        <v>94495</v>
      </c>
      <c r="B9607" s="630" t="s">
        <v>10753</v>
      </c>
      <c r="C9607" s="631" t="s">
        <v>70</v>
      </c>
      <c r="D9607" s="629">
        <v>50.19</v>
      </c>
    </row>
    <row r="9608" spans="1:4" ht="81">
      <c r="A9608" s="629">
        <v>94496</v>
      </c>
      <c r="B9608" s="630" t="s">
        <v>10754</v>
      </c>
      <c r="C9608" s="631" t="s">
        <v>70</v>
      </c>
      <c r="D9608" s="629">
        <v>59.89</v>
      </c>
    </row>
    <row r="9609" spans="1:4" ht="81">
      <c r="A9609" s="629">
        <v>94497</v>
      </c>
      <c r="B9609" s="630" t="s">
        <v>10755</v>
      </c>
      <c r="C9609" s="631" t="s">
        <v>70</v>
      </c>
      <c r="D9609" s="629">
        <v>68.89</v>
      </c>
    </row>
    <row r="9610" spans="1:4" ht="67.5">
      <c r="A9610" s="629">
        <v>94498</v>
      </c>
      <c r="B9610" s="630" t="s">
        <v>10756</v>
      </c>
      <c r="C9610" s="631" t="s">
        <v>70</v>
      </c>
      <c r="D9610" s="629">
        <v>87.04</v>
      </c>
    </row>
    <row r="9611" spans="1:4" ht="81">
      <c r="A9611" s="629">
        <v>94499</v>
      </c>
      <c r="B9611" s="630" t="s">
        <v>10757</v>
      </c>
      <c r="C9611" s="631" t="s">
        <v>70</v>
      </c>
      <c r="D9611" s="629">
        <v>151.81</v>
      </c>
    </row>
    <row r="9612" spans="1:4" ht="67.5">
      <c r="A9612" s="629">
        <v>94500</v>
      </c>
      <c r="B9612" s="630" t="s">
        <v>10758</v>
      </c>
      <c r="C9612" s="631" t="s">
        <v>70</v>
      </c>
      <c r="D9612" s="629">
        <v>179.3</v>
      </c>
    </row>
    <row r="9613" spans="1:4" ht="67.5">
      <c r="A9613" s="629">
        <v>94501</v>
      </c>
      <c r="B9613" s="630" t="s">
        <v>10759</v>
      </c>
      <c r="C9613" s="631" t="s">
        <v>70</v>
      </c>
      <c r="D9613" s="629">
        <v>343.42</v>
      </c>
    </row>
    <row r="9614" spans="1:4" ht="40.5">
      <c r="A9614" s="629">
        <v>94559</v>
      </c>
      <c r="B9614" s="630" t="s">
        <v>10760</v>
      </c>
      <c r="C9614" s="631" t="s">
        <v>125</v>
      </c>
      <c r="D9614" s="629">
        <v>425.31</v>
      </c>
    </row>
    <row r="9615" spans="1:4" ht="40.5">
      <c r="A9615" s="629">
        <v>94560</v>
      </c>
      <c r="B9615" s="630" t="s">
        <v>5662</v>
      </c>
      <c r="C9615" s="631" t="s">
        <v>125</v>
      </c>
      <c r="D9615" s="629">
        <v>371.47</v>
      </c>
    </row>
    <row r="9616" spans="1:4" ht="40.5">
      <c r="A9616" s="629">
        <v>94562</v>
      </c>
      <c r="B9616" s="630" t="s">
        <v>5663</v>
      </c>
      <c r="C9616" s="631" t="s">
        <v>125</v>
      </c>
      <c r="D9616" s="629">
        <v>391.66</v>
      </c>
    </row>
    <row r="9617" spans="1:4" ht="40.5">
      <c r="A9617" s="629">
        <v>94563</v>
      </c>
      <c r="B9617" s="630" t="s">
        <v>5664</v>
      </c>
      <c r="C9617" s="631" t="s">
        <v>125</v>
      </c>
      <c r="D9617" s="629">
        <v>490.71</v>
      </c>
    </row>
    <row r="9618" spans="1:4" ht="54">
      <c r="A9618" s="629">
        <v>94564</v>
      </c>
      <c r="B9618" s="630" t="s">
        <v>10761</v>
      </c>
      <c r="C9618" s="631" t="s">
        <v>125</v>
      </c>
      <c r="D9618" s="629">
        <v>380.03</v>
      </c>
    </row>
    <row r="9619" spans="1:4" ht="54">
      <c r="A9619" s="629">
        <v>94565</v>
      </c>
      <c r="B9619" s="630" t="s">
        <v>10762</v>
      </c>
      <c r="C9619" s="631" t="s">
        <v>125</v>
      </c>
      <c r="D9619" s="629">
        <v>356.49</v>
      </c>
    </row>
    <row r="9620" spans="1:4" ht="54">
      <c r="A9620" s="629">
        <v>94567</v>
      </c>
      <c r="B9620" s="630" t="s">
        <v>10763</v>
      </c>
      <c r="C9620" s="631" t="s">
        <v>125</v>
      </c>
      <c r="D9620" s="629">
        <v>371.95</v>
      </c>
    </row>
    <row r="9621" spans="1:4" ht="54">
      <c r="A9621" s="629">
        <v>94568</v>
      </c>
      <c r="B9621" s="630" t="s">
        <v>10764</v>
      </c>
      <c r="C9621" s="631" t="s">
        <v>125</v>
      </c>
      <c r="D9621" s="629">
        <v>467.54</v>
      </c>
    </row>
    <row r="9622" spans="1:4" ht="54">
      <c r="A9622" s="629">
        <v>94569</v>
      </c>
      <c r="B9622" s="630" t="s">
        <v>10765</v>
      </c>
      <c r="C9622" s="631" t="s">
        <v>125</v>
      </c>
      <c r="D9622" s="629">
        <v>867.91</v>
      </c>
    </row>
    <row r="9623" spans="1:4" ht="54">
      <c r="A9623" s="629">
        <v>94570</v>
      </c>
      <c r="B9623" s="630" t="s">
        <v>10766</v>
      </c>
      <c r="C9623" s="631" t="s">
        <v>125</v>
      </c>
      <c r="D9623" s="629">
        <v>826.2</v>
      </c>
    </row>
    <row r="9624" spans="1:4" ht="54">
      <c r="A9624" s="629">
        <v>94572</v>
      </c>
      <c r="B9624" s="630" t="s">
        <v>10767</v>
      </c>
      <c r="C9624" s="631" t="s">
        <v>125</v>
      </c>
      <c r="D9624" s="632">
        <v>1233.48</v>
      </c>
    </row>
    <row r="9625" spans="1:4" ht="54">
      <c r="A9625" s="629">
        <v>94573</v>
      </c>
      <c r="B9625" s="630" t="s">
        <v>10768</v>
      </c>
      <c r="C9625" s="631" t="s">
        <v>125</v>
      </c>
      <c r="D9625" s="629">
        <v>793.24</v>
      </c>
    </row>
    <row r="9626" spans="1:4" ht="54">
      <c r="A9626" s="629">
        <v>94574</v>
      </c>
      <c r="B9626" s="630" t="s">
        <v>10769</v>
      </c>
      <c r="C9626" s="631" t="s">
        <v>125</v>
      </c>
      <c r="D9626" s="632">
        <v>1215.53</v>
      </c>
    </row>
    <row r="9627" spans="1:4" ht="54">
      <c r="A9627" s="629">
        <v>94575</v>
      </c>
      <c r="B9627" s="630" t="s">
        <v>5665</v>
      </c>
      <c r="C9627" s="631" t="s">
        <v>125</v>
      </c>
      <c r="D9627" s="629">
        <v>905.6</v>
      </c>
    </row>
    <row r="9628" spans="1:4" ht="54">
      <c r="A9628" s="629">
        <v>94576</v>
      </c>
      <c r="B9628" s="630" t="s">
        <v>5666</v>
      </c>
      <c r="C9628" s="631" t="s">
        <v>125</v>
      </c>
      <c r="D9628" s="629">
        <v>837.04</v>
      </c>
    </row>
    <row r="9629" spans="1:4" ht="54">
      <c r="A9629" s="629">
        <v>94578</v>
      </c>
      <c r="B9629" s="630" t="s">
        <v>5667</v>
      </c>
      <c r="C9629" s="631" t="s">
        <v>125</v>
      </c>
      <c r="D9629" s="632">
        <v>1244.48</v>
      </c>
    </row>
    <row r="9630" spans="1:4" ht="54">
      <c r="A9630" s="629">
        <v>94579</v>
      </c>
      <c r="B9630" s="630" t="s">
        <v>5668</v>
      </c>
      <c r="C9630" s="631" t="s">
        <v>125</v>
      </c>
      <c r="D9630" s="629">
        <v>804.78</v>
      </c>
    </row>
    <row r="9631" spans="1:4" ht="54">
      <c r="A9631" s="629">
        <v>94580</v>
      </c>
      <c r="B9631" s="630" t="s">
        <v>5669</v>
      </c>
      <c r="C9631" s="631" t="s">
        <v>125</v>
      </c>
      <c r="D9631" s="632">
        <v>1226.71</v>
      </c>
    </row>
    <row r="9632" spans="1:4" ht="40.5">
      <c r="A9632" s="629">
        <v>94581</v>
      </c>
      <c r="B9632" s="630" t="s">
        <v>10770</v>
      </c>
      <c r="C9632" s="631" t="s">
        <v>125</v>
      </c>
      <c r="D9632" s="629">
        <v>901.6</v>
      </c>
    </row>
    <row r="9633" spans="1:4" ht="40.5">
      <c r="A9633" s="629">
        <v>94582</v>
      </c>
      <c r="B9633" s="630" t="s">
        <v>10771</v>
      </c>
      <c r="C9633" s="631" t="s">
        <v>125</v>
      </c>
      <c r="D9633" s="629">
        <v>835.87</v>
      </c>
    </row>
    <row r="9634" spans="1:4" ht="40.5">
      <c r="A9634" s="629">
        <v>94584</v>
      </c>
      <c r="B9634" s="630" t="s">
        <v>10772</v>
      </c>
      <c r="C9634" s="631" t="s">
        <v>125</v>
      </c>
      <c r="D9634" s="632">
        <v>1248.74</v>
      </c>
    </row>
    <row r="9635" spans="1:4" ht="40.5">
      <c r="A9635" s="629">
        <v>94585</v>
      </c>
      <c r="B9635" s="630" t="s">
        <v>10773</v>
      </c>
      <c r="C9635" s="631" t="s">
        <v>125</v>
      </c>
      <c r="D9635" s="629">
        <v>803.08</v>
      </c>
    </row>
    <row r="9636" spans="1:4" ht="40.5">
      <c r="A9636" s="629">
        <v>94586</v>
      </c>
      <c r="B9636" s="630" t="s">
        <v>10774</v>
      </c>
      <c r="C9636" s="631" t="s">
        <v>125</v>
      </c>
      <c r="D9636" s="632">
        <v>1231.98</v>
      </c>
    </row>
    <row r="9637" spans="1:4" ht="81">
      <c r="A9637" s="629">
        <v>94602</v>
      </c>
      <c r="B9637" s="630" t="s">
        <v>10775</v>
      </c>
      <c r="C9637" s="631" t="s">
        <v>22</v>
      </c>
      <c r="D9637" s="629">
        <v>99.55</v>
      </c>
    </row>
    <row r="9638" spans="1:4" ht="81">
      <c r="A9638" s="629">
        <v>94603</v>
      </c>
      <c r="B9638" s="630" t="s">
        <v>10776</v>
      </c>
      <c r="C9638" s="631" t="s">
        <v>22</v>
      </c>
      <c r="D9638" s="629">
        <v>131.28</v>
      </c>
    </row>
    <row r="9639" spans="1:4" ht="81">
      <c r="A9639" s="629">
        <v>94604</v>
      </c>
      <c r="B9639" s="630" t="s">
        <v>10777</v>
      </c>
      <c r="C9639" s="631" t="s">
        <v>22</v>
      </c>
      <c r="D9639" s="629">
        <v>177.36</v>
      </c>
    </row>
    <row r="9640" spans="1:4" ht="81">
      <c r="A9640" s="629">
        <v>94605</v>
      </c>
      <c r="B9640" s="630" t="s">
        <v>10778</v>
      </c>
      <c r="C9640" s="631" t="s">
        <v>22</v>
      </c>
      <c r="D9640" s="629">
        <v>250.17</v>
      </c>
    </row>
    <row r="9641" spans="1:4" ht="67.5">
      <c r="A9641" s="629">
        <v>94606</v>
      </c>
      <c r="B9641" s="630" t="s">
        <v>10779</v>
      </c>
      <c r="C9641" s="631" t="s">
        <v>70</v>
      </c>
      <c r="D9641" s="629">
        <v>39.93</v>
      </c>
    </row>
    <row r="9642" spans="1:4" ht="67.5">
      <c r="A9642" s="629">
        <v>94608</v>
      </c>
      <c r="B9642" s="630" t="s">
        <v>10780</v>
      </c>
      <c r="C9642" s="631" t="s">
        <v>70</v>
      </c>
      <c r="D9642" s="629">
        <v>89.19</v>
      </c>
    </row>
    <row r="9643" spans="1:4" ht="67.5">
      <c r="A9643" s="629">
        <v>94610</v>
      </c>
      <c r="B9643" s="630" t="s">
        <v>10781</v>
      </c>
      <c r="C9643" s="631" t="s">
        <v>70</v>
      </c>
      <c r="D9643" s="629">
        <v>130.01</v>
      </c>
    </row>
    <row r="9644" spans="1:4" ht="67.5">
      <c r="A9644" s="629">
        <v>94612</v>
      </c>
      <c r="B9644" s="630" t="s">
        <v>10782</v>
      </c>
      <c r="C9644" s="631" t="s">
        <v>70</v>
      </c>
      <c r="D9644" s="629">
        <v>179.74</v>
      </c>
    </row>
    <row r="9645" spans="1:4" ht="81">
      <c r="A9645" s="629">
        <v>94614</v>
      </c>
      <c r="B9645" s="630" t="s">
        <v>10783</v>
      </c>
      <c r="C9645" s="631" t="s">
        <v>70</v>
      </c>
      <c r="D9645" s="629">
        <v>66.48</v>
      </c>
    </row>
    <row r="9646" spans="1:4" ht="81">
      <c r="A9646" s="629">
        <v>94615</v>
      </c>
      <c r="B9646" s="630" t="s">
        <v>10784</v>
      </c>
      <c r="C9646" s="631" t="s">
        <v>70</v>
      </c>
      <c r="D9646" s="629">
        <v>74.209999999999994</v>
      </c>
    </row>
    <row r="9647" spans="1:4" ht="81">
      <c r="A9647" s="629">
        <v>94616</v>
      </c>
      <c r="B9647" s="630" t="s">
        <v>13688</v>
      </c>
      <c r="C9647" s="631" t="s">
        <v>70</v>
      </c>
      <c r="D9647" s="629">
        <v>168.1</v>
      </c>
    </row>
    <row r="9648" spans="1:4" ht="81">
      <c r="A9648" s="629">
        <v>94617</v>
      </c>
      <c r="B9648" s="630" t="s">
        <v>10785</v>
      </c>
      <c r="C9648" s="631" t="s">
        <v>70</v>
      </c>
      <c r="D9648" s="629">
        <v>141.22</v>
      </c>
    </row>
    <row r="9649" spans="1:4" ht="81">
      <c r="A9649" s="629">
        <v>94618</v>
      </c>
      <c r="B9649" s="630" t="s">
        <v>10786</v>
      </c>
      <c r="C9649" s="631" t="s">
        <v>70</v>
      </c>
      <c r="D9649" s="629">
        <v>166.04</v>
      </c>
    </row>
    <row r="9650" spans="1:4" ht="81">
      <c r="A9650" s="629">
        <v>94620</v>
      </c>
      <c r="B9650" s="630" t="s">
        <v>10787</v>
      </c>
      <c r="C9650" s="631" t="s">
        <v>70</v>
      </c>
      <c r="D9650" s="629">
        <v>367.14</v>
      </c>
    </row>
    <row r="9651" spans="1:4" ht="67.5">
      <c r="A9651" s="629">
        <v>94622</v>
      </c>
      <c r="B9651" s="630" t="s">
        <v>10788</v>
      </c>
      <c r="C9651" s="631" t="s">
        <v>70</v>
      </c>
      <c r="D9651" s="629">
        <v>96.02</v>
      </c>
    </row>
    <row r="9652" spans="1:4" ht="67.5">
      <c r="A9652" s="629">
        <v>94623</v>
      </c>
      <c r="B9652" s="630" t="s">
        <v>10789</v>
      </c>
      <c r="C9652" s="631" t="s">
        <v>70</v>
      </c>
      <c r="D9652" s="629">
        <v>209.06</v>
      </c>
    </row>
    <row r="9653" spans="1:4" ht="67.5">
      <c r="A9653" s="629">
        <v>94624</v>
      </c>
      <c r="B9653" s="630" t="s">
        <v>10790</v>
      </c>
      <c r="C9653" s="631" t="s">
        <v>70</v>
      </c>
      <c r="D9653" s="629">
        <v>312.70999999999998</v>
      </c>
    </row>
    <row r="9654" spans="1:4" ht="67.5">
      <c r="A9654" s="629">
        <v>94625</v>
      </c>
      <c r="B9654" s="630" t="s">
        <v>10791</v>
      </c>
      <c r="C9654" s="631" t="s">
        <v>70</v>
      </c>
      <c r="D9654" s="629">
        <v>636.16999999999996</v>
      </c>
    </row>
    <row r="9655" spans="1:4" ht="67.5">
      <c r="A9655" s="629">
        <v>94648</v>
      </c>
      <c r="B9655" s="630" t="s">
        <v>10792</v>
      </c>
      <c r="C9655" s="631" t="s">
        <v>22</v>
      </c>
      <c r="D9655" s="629">
        <v>7.45</v>
      </c>
    </row>
    <row r="9656" spans="1:4" ht="67.5">
      <c r="A9656" s="629">
        <v>94649</v>
      </c>
      <c r="B9656" s="630" t="s">
        <v>10793</v>
      </c>
      <c r="C9656" s="631" t="s">
        <v>22</v>
      </c>
      <c r="D9656" s="629">
        <v>11.08</v>
      </c>
    </row>
    <row r="9657" spans="1:4" ht="67.5">
      <c r="A9657" s="629">
        <v>94650</v>
      </c>
      <c r="B9657" s="630" t="s">
        <v>10794</v>
      </c>
      <c r="C9657" s="631" t="s">
        <v>22</v>
      </c>
      <c r="D9657" s="629">
        <v>15.84</v>
      </c>
    </row>
    <row r="9658" spans="1:4" ht="67.5">
      <c r="A9658" s="629">
        <v>94651</v>
      </c>
      <c r="B9658" s="630" t="s">
        <v>10795</v>
      </c>
      <c r="C9658" s="631" t="s">
        <v>22</v>
      </c>
      <c r="D9658" s="629">
        <v>18.18</v>
      </c>
    </row>
    <row r="9659" spans="1:4" ht="67.5">
      <c r="A9659" s="629">
        <v>94652</v>
      </c>
      <c r="B9659" s="630" t="s">
        <v>10796</v>
      </c>
      <c r="C9659" s="631" t="s">
        <v>22</v>
      </c>
      <c r="D9659" s="629">
        <v>28.11</v>
      </c>
    </row>
    <row r="9660" spans="1:4" ht="67.5">
      <c r="A9660" s="629">
        <v>94653</v>
      </c>
      <c r="B9660" s="630" t="s">
        <v>10797</v>
      </c>
      <c r="C9660" s="631" t="s">
        <v>22</v>
      </c>
      <c r="D9660" s="629">
        <v>35.450000000000003</v>
      </c>
    </row>
    <row r="9661" spans="1:4" ht="67.5">
      <c r="A9661" s="629">
        <v>94654</v>
      </c>
      <c r="B9661" s="630" t="s">
        <v>10798</v>
      </c>
      <c r="C9661" s="631" t="s">
        <v>22</v>
      </c>
      <c r="D9661" s="629">
        <v>47.97</v>
      </c>
    </row>
    <row r="9662" spans="1:4" ht="67.5">
      <c r="A9662" s="629">
        <v>94655</v>
      </c>
      <c r="B9662" s="630" t="s">
        <v>10799</v>
      </c>
      <c r="C9662" s="631" t="s">
        <v>22</v>
      </c>
      <c r="D9662" s="629">
        <v>68.98</v>
      </c>
    </row>
    <row r="9663" spans="1:4" ht="81">
      <c r="A9663" s="629">
        <v>94656</v>
      </c>
      <c r="B9663" s="630" t="s">
        <v>10800</v>
      </c>
      <c r="C9663" s="631" t="s">
        <v>70</v>
      </c>
      <c r="D9663" s="629">
        <v>4.3899999999999997</v>
      </c>
    </row>
    <row r="9664" spans="1:4" ht="67.5">
      <c r="A9664" s="629">
        <v>94657</v>
      </c>
      <c r="B9664" s="630" t="s">
        <v>10801</v>
      </c>
      <c r="C9664" s="631" t="s">
        <v>70</v>
      </c>
      <c r="D9664" s="629">
        <v>4.1500000000000004</v>
      </c>
    </row>
    <row r="9665" spans="1:4" ht="81">
      <c r="A9665" s="629">
        <v>94658</v>
      </c>
      <c r="B9665" s="630" t="s">
        <v>10802</v>
      </c>
      <c r="C9665" s="631" t="s">
        <v>70</v>
      </c>
      <c r="D9665" s="629">
        <v>5.21</v>
      </c>
    </row>
    <row r="9666" spans="1:4" ht="67.5">
      <c r="A9666" s="629">
        <v>94659</v>
      </c>
      <c r="B9666" s="630" t="s">
        <v>10803</v>
      </c>
      <c r="C9666" s="631" t="s">
        <v>70</v>
      </c>
      <c r="D9666" s="629">
        <v>4.82</v>
      </c>
    </row>
    <row r="9667" spans="1:4" ht="81">
      <c r="A9667" s="629">
        <v>94660</v>
      </c>
      <c r="B9667" s="630" t="s">
        <v>10804</v>
      </c>
      <c r="C9667" s="631" t="s">
        <v>70</v>
      </c>
      <c r="D9667" s="629">
        <v>8.41</v>
      </c>
    </row>
    <row r="9668" spans="1:4" ht="67.5">
      <c r="A9668" s="629">
        <v>94661</v>
      </c>
      <c r="B9668" s="630" t="s">
        <v>10805</v>
      </c>
      <c r="C9668" s="631" t="s">
        <v>70</v>
      </c>
      <c r="D9668" s="629">
        <v>8.23</v>
      </c>
    </row>
    <row r="9669" spans="1:4" ht="81">
      <c r="A9669" s="629">
        <v>94662</v>
      </c>
      <c r="B9669" s="630" t="s">
        <v>10806</v>
      </c>
      <c r="C9669" s="631" t="s">
        <v>70</v>
      </c>
      <c r="D9669" s="629">
        <v>9.11</v>
      </c>
    </row>
    <row r="9670" spans="1:4" ht="67.5">
      <c r="A9670" s="629">
        <v>94663</v>
      </c>
      <c r="B9670" s="630" t="s">
        <v>10807</v>
      </c>
      <c r="C9670" s="631" t="s">
        <v>70</v>
      </c>
      <c r="D9670" s="629">
        <v>8.73</v>
      </c>
    </row>
    <row r="9671" spans="1:4" ht="81">
      <c r="A9671" s="629">
        <v>94664</v>
      </c>
      <c r="B9671" s="630" t="s">
        <v>10808</v>
      </c>
      <c r="C9671" s="631" t="s">
        <v>70</v>
      </c>
      <c r="D9671" s="629">
        <v>19.23</v>
      </c>
    </row>
    <row r="9672" spans="1:4" ht="67.5">
      <c r="A9672" s="629">
        <v>94665</v>
      </c>
      <c r="B9672" s="630" t="s">
        <v>10809</v>
      </c>
      <c r="C9672" s="631" t="s">
        <v>70</v>
      </c>
      <c r="D9672" s="629">
        <v>18.89</v>
      </c>
    </row>
    <row r="9673" spans="1:4" ht="81">
      <c r="A9673" s="629">
        <v>94666</v>
      </c>
      <c r="B9673" s="630" t="s">
        <v>10810</v>
      </c>
      <c r="C9673" s="631" t="s">
        <v>70</v>
      </c>
      <c r="D9673" s="629">
        <v>26.12</v>
      </c>
    </row>
    <row r="9674" spans="1:4" ht="67.5">
      <c r="A9674" s="629">
        <v>94667</v>
      </c>
      <c r="B9674" s="630" t="s">
        <v>10811</v>
      </c>
      <c r="C9674" s="631" t="s">
        <v>70</v>
      </c>
      <c r="D9674" s="629">
        <v>23.44</v>
      </c>
    </row>
    <row r="9675" spans="1:4" ht="81">
      <c r="A9675" s="629">
        <v>94668</v>
      </c>
      <c r="B9675" s="630" t="s">
        <v>10812</v>
      </c>
      <c r="C9675" s="631" t="s">
        <v>70</v>
      </c>
      <c r="D9675" s="629">
        <v>42.17</v>
      </c>
    </row>
    <row r="9676" spans="1:4" ht="67.5">
      <c r="A9676" s="629">
        <v>94669</v>
      </c>
      <c r="B9676" s="630" t="s">
        <v>10813</v>
      </c>
      <c r="C9676" s="631" t="s">
        <v>70</v>
      </c>
      <c r="D9676" s="629">
        <v>48.78</v>
      </c>
    </row>
    <row r="9677" spans="1:4" ht="81">
      <c r="A9677" s="629">
        <v>94670</v>
      </c>
      <c r="B9677" s="630" t="s">
        <v>10814</v>
      </c>
      <c r="C9677" s="631" t="s">
        <v>70</v>
      </c>
      <c r="D9677" s="629">
        <v>57.22</v>
      </c>
    </row>
    <row r="9678" spans="1:4" ht="67.5">
      <c r="A9678" s="629">
        <v>94671</v>
      </c>
      <c r="B9678" s="630" t="s">
        <v>10815</v>
      </c>
      <c r="C9678" s="631" t="s">
        <v>70</v>
      </c>
      <c r="D9678" s="629">
        <v>70.709999999999994</v>
      </c>
    </row>
    <row r="9679" spans="1:4" ht="81">
      <c r="A9679" s="629">
        <v>94672</v>
      </c>
      <c r="B9679" s="630" t="s">
        <v>10816</v>
      </c>
      <c r="C9679" s="631" t="s">
        <v>70</v>
      </c>
      <c r="D9679" s="629">
        <v>6.99</v>
      </c>
    </row>
    <row r="9680" spans="1:4" ht="67.5">
      <c r="A9680" s="629">
        <v>94673</v>
      </c>
      <c r="B9680" s="630" t="s">
        <v>10817</v>
      </c>
      <c r="C9680" s="631" t="s">
        <v>70</v>
      </c>
      <c r="D9680" s="629">
        <v>6.91</v>
      </c>
    </row>
    <row r="9681" spans="1:4" ht="67.5">
      <c r="A9681" s="629">
        <v>94674</v>
      </c>
      <c r="B9681" s="630" t="s">
        <v>10818</v>
      </c>
      <c r="C9681" s="631" t="s">
        <v>70</v>
      </c>
      <c r="D9681" s="629">
        <v>6.28</v>
      </c>
    </row>
    <row r="9682" spans="1:4" ht="67.5">
      <c r="A9682" s="629">
        <v>94675</v>
      </c>
      <c r="B9682" s="630" t="s">
        <v>10819</v>
      </c>
      <c r="C9682" s="631" t="s">
        <v>70</v>
      </c>
      <c r="D9682" s="629">
        <v>9.0299999999999994</v>
      </c>
    </row>
    <row r="9683" spans="1:4" ht="67.5">
      <c r="A9683" s="629">
        <v>94676</v>
      </c>
      <c r="B9683" s="630" t="s">
        <v>10820</v>
      </c>
      <c r="C9683" s="631" t="s">
        <v>70</v>
      </c>
      <c r="D9683" s="629">
        <v>10.76</v>
      </c>
    </row>
    <row r="9684" spans="1:4" ht="67.5">
      <c r="A9684" s="629">
        <v>94677</v>
      </c>
      <c r="B9684" s="630" t="s">
        <v>10821</v>
      </c>
      <c r="C9684" s="631" t="s">
        <v>70</v>
      </c>
      <c r="D9684" s="629">
        <v>14.84</v>
      </c>
    </row>
    <row r="9685" spans="1:4" ht="67.5">
      <c r="A9685" s="629">
        <v>94678</v>
      </c>
      <c r="B9685" s="630" t="s">
        <v>10822</v>
      </c>
      <c r="C9685" s="631" t="s">
        <v>70</v>
      </c>
      <c r="D9685" s="629">
        <v>11.15</v>
      </c>
    </row>
    <row r="9686" spans="1:4" ht="67.5">
      <c r="A9686" s="629">
        <v>94679</v>
      </c>
      <c r="B9686" s="630" t="s">
        <v>10823</v>
      </c>
      <c r="C9686" s="631" t="s">
        <v>70</v>
      </c>
      <c r="D9686" s="629">
        <v>15.63</v>
      </c>
    </row>
    <row r="9687" spans="1:4" ht="67.5">
      <c r="A9687" s="629">
        <v>94680</v>
      </c>
      <c r="B9687" s="630" t="s">
        <v>10824</v>
      </c>
      <c r="C9687" s="631" t="s">
        <v>70</v>
      </c>
      <c r="D9687" s="629">
        <v>30.7</v>
      </c>
    </row>
    <row r="9688" spans="1:4" ht="67.5">
      <c r="A9688" s="629">
        <v>94681</v>
      </c>
      <c r="B9688" s="630" t="s">
        <v>10825</v>
      </c>
      <c r="C9688" s="631" t="s">
        <v>70</v>
      </c>
      <c r="D9688" s="629">
        <v>32.15</v>
      </c>
    </row>
    <row r="9689" spans="1:4" ht="67.5">
      <c r="A9689" s="629">
        <v>94682</v>
      </c>
      <c r="B9689" s="630" t="s">
        <v>10826</v>
      </c>
      <c r="C9689" s="631" t="s">
        <v>70</v>
      </c>
      <c r="D9689" s="629">
        <v>69.650000000000006</v>
      </c>
    </row>
    <row r="9690" spans="1:4" ht="67.5">
      <c r="A9690" s="629">
        <v>94683</v>
      </c>
      <c r="B9690" s="630" t="s">
        <v>10827</v>
      </c>
      <c r="C9690" s="631" t="s">
        <v>70</v>
      </c>
      <c r="D9690" s="629">
        <v>46.26</v>
      </c>
    </row>
    <row r="9691" spans="1:4" ht="67.5">
      <c r="A9691" s="629">
        <v>94684</v>
      </c>
      <c r="B9691" s="630" t="s">
        <v>10828</v>
      </c>
      <c r="C9691" s="631" t="s">
        <v>70</v>
      </c>
      <c r="D9691" s="629">
        <v>86.98</v>
      </c>
    </row>
    <row r="9692" spans="1:4" ht="67.5">
      <c r="A9692" s="629">
        <v>94685</v>
      </c>
      <c r="B9692" s="630" t="s">
        <v>10829</v>
      </c>
      <c r="C9692" s="631" t="s">
        <v>70</v>
      </c>
      <c r="D9692" s="629">
        <v>63.07</v>
      </c>
    </row>
    <row r="9693" spans="1:4" ht="67.5">
      <c r="A9693" s="629">
        <v>94686</v>
      </c>
      <c r="B9693" s="630" t="s">
        <v>10830</v>
      </c>
      <c r="C9693" s="631" t="s">
        <v>70</v>
      </c>
      <c r="D9693" s="629">
        <v>172.13</v>
      </c>
    </row>
    <row r="9694" spans="1:4" ht="67.5">
      <c r="A9694" s="629">
        <v>94687</v>
      </c>
      <c r="B9694" s="630" t="s">
        <v>10831</v>
      </c>
      <c r="C9694" s="631" t="s">
        <v>70</v>
      </c>
      <c r="D9694" s="629">
        <v>107.69</v>
      </c>
    </row>
    <row r="9695" spans="1:4" ht="67.5">
      <c r="A9695" s="629">
        <v>94688</v>
      </c>
      <c r="B9695" s="630" t="s">
        <v>10832</v>
      </c>
      <c r="C9695" s="631" t="s">
        <v>70</v>
      </c>
      <c r="D9695" s="629">
        <v>7.46</v>
      </c>
    </row>
    <row r="9696" spans="1:4" ht="81">
      <c r="A9696" s="629">
        <v>94689</v>
      </c>
      <c r="B9696" s="630" t="s">
        <v>10833</v>
      </c>
      <c r="C9696" s="631" t="s">
        <v>70</v>
      </c>
      <c r="D9696" s="629">
        <v>9.19</v>
      </c>
    </row>
    <row r="9697" spans="1:4" ht="67.5">
      <c r="A9697" s="629">
        <v>94690</v>
      </c>
      <c r="B9697" s="630" t="s">
        <v>10834</v>
      </c>
      <c r="C9697" s="631" t="s">
        <v>70</v>
      </c>
      <c r="D9697" s="629">
        <v>8.86</v>
      </c>
    </row>
    <row r="9698" spans="1:4" ht="67.5">
      <c r="A9698" s="629">
        <v>94691</v>
      </c>
      <c r="B9698" s="630" t="s">
        <v>10835</v>
      </c>
      <c r="C9698" s="631" t="s">
        <v>70</v>
      </c>
      <c r="D9698" s="629">
        <v>10.85</v>
      </c>
    </row>
    <row r="9699" spans="1:4" ht="67.5">
      <c r="A9699" s="629">
        <v>94692</v>
      </c>
      <c r="B9699" s="630" t="s">
        <v>10836</v>
      </c>
      <c r="C9699" s="631" t="s">
        <v>70</v>
      </c>
      <c r="D9699" s="629">
        <v>15.93</v>
      </c>
    </row>
    <row r="9700" spans="1:4" ht="67.5">
      <c r="A9700" s="629">
        <v>94693</v>
      </c>
      <c r="B9700" s="630" t="s">
        <v>10837</v>
      </c>
      <c r="C9700" s="631" t="s">
        <v>70</v>
      </c>
      <c r="D9700" s="629">
        <v>15.83</v>
      </c>
    </row>
    <row r="9701" spans="1:4" ht="67.5">
      <c r="A9701" s="629">
        <v>94694</v>
      </c>
      <c r="B9701" s="630" t="s">
        <v>10838</v>
      </c>
      <c r="C9701" s="631" t="s">
        <v>70</v>
      </c>
      <c r="D9701" s="629">
        <v>16.72</v>
      </c>
    </row>
    <row r="9702" spans="1:4" ht="67.5">
      <c r="A9702" s="629">
        <v>94695</v>
      </c>
      <c r="B9702" s="630" t="s">
        <v>10839</v>
      </c>
      <c r="C9702" s="631" t="s">
        <v>70</v>
      </c>
      <c r="D9702" s="629">
        <v>20.16</v>
      </c>
    </row>
    <row r="9703" spans="1:4" ht="67.5">
      <c r="A9703" s="629">
        <v>94696</v>
      </c>
      <c r="B9703" s="630" t="s">
        <v>10840</v>
      </c>
      <c r="C9703" s="631" t="s">
        <v>70</v>
      </c>
      <c r="D9703" s="629">
        <v>37.130000000000003</v>
      </c>
    </row>
    <row r="9704" spans="1:4" ht="67.5">
      <c r="A9704" s="629">
        <v>94697</v>
      </c>
      <c r="B9704" s="630" t="s">
        <v>10841</v>
      </c>
      <c r="C9704" s="631" t="s">
        <v>70</v>
      </c>
      <c r="D9704" s="629">
        <v>54.99</v>
      </c>
    </row>
    <row r="9705" spans="1:4" ht="67.5">
      <c r="A9705" s="629">
        <v>94698</v>
      </c>
      <c r="B9705" s="630" t="s">
        <v>10842</v>
      </c>
      <c r="C9705" s="631" t="s">
        <v>70</v>
      </c>
      <c r="D9705" s="629">
        <v>48.14</v>
      </c>
    </row>
    <row r="9706" spans="1:4" ht="67.5">
      <c r="A9706" s="629">
        <v>94699</v>
      </c>
      <c r="B9706" s="630" t="s">
        <v>10843</v>
      </c>
      <c r="C9706" s="631" t="s">
        <v>70</v>
      </c>
      <c r="D9706" s="629">
        <v>90.15</v>
      </c>
    </row>
    <row r="9707" spans="1:4" ht="67.5">
      <c r="A9707" s="629">
        <v>94700</v>
      </c>
      <c r="B9707" s="630" t="s">
        <v>10844</v>
      </c>
      <c r="C9707" s="631" t="s">
        <v>70</v>
      </c>
      <c r="D9707" s="629">
        <v>79.97</v>
      </c>
    </row>
    <row r="9708" spans="1:4" ht="67.5">
      <c r="A9708" s="629">
        <v>94701</v>
      </c>
      <c r="B9708" s="630" t="s">
        <v>10845</v>
      </c>
      <c r="C9708" s="631" t="s">
        <v>70</v>
      </c>
      <c r="D9708" s="629">
        <v>141.13</v>
      </c>
    </row>
    <row r="9709" spans="1:4" ht="67.5">
      <c r="A9709" s="629">
        <v>94702</v>
      </c>
      <c r="B9709" s="630" t="s">
        <v>10846</v>
      </c>
      <c r="C9709" s="631" t="s">
        <v>70</v>
      </c>
      <c r="D9709" s="629">
        <v>112.48</v>
      </c>
    </row>
    <row r="9710" spans="1:4" ht="81">
      <c r="A9710" s="629">
        <v>94703</v>
      </c>
      <c r="B9710" s="630" t="s">
        <v>10847</v>
      </c>
      <c r="C9710" s="631" t="s">
        <v>70</v>
      </c>
      <c r="D9710" s="629">
        <v>18.940000000000001</v>
      </c>
    </row>
    <row r="9711" spans="1:4" ht="81">
      <c r="A9711" s="629">
        <v>94704</v>
      </c>
      <c r="B9711" s="630" t="s">
        <v>5670</v>
      </c>
      <c r="C9711" s="631" t="s">
        <v>70</v>
      </c>
      <c r="D9711" s="629">
        <v>22.43</v>
      </c>
    </row>
    <row r="9712" spans="1:4" ht="81">
      <c r="A9712" s="629">
        <v>94705</v>
      </c>
      <c r="B9712" s="630" t="s">
        <v>10848</v>
      </c>
      <c r="C9712" s="631" t="s">
        <v>70</v>
      </c>
      <c r="D9712" s="629">
        <v>32.99</v>
      </c>
    </row>
    <row r="9713" spans="1:4" ht="81">
      <c r="A9713" s="629">
        <v>94706</v>
      </c>
      <c r="B9713" s="630" t="s">
        <v>10849</v>
      </c>
      <c r="C9713" s="631" t="s">
        <v>70</v>
      </c>
      <c r="D9713" s="629">
        <v>42.39</v>
      </c>
    </row>
    <row r="9714" spans="1:4" ht="81">
      <c r="A9714" s="629">
        <v>94707</v>
      </c>
      <c r="B9714" s="630" t="s">
        <v>5671</v>
      </c>
      <c r="C9714" s="631" t="s">
        <v>70</v>
      </c>
      <c r="D9714" s="629">
        <v>49.24</v>
      </c>
    </row>
    <row r="9715" spans="1:4" ht="81">
      <c r="A9715" s="629">
        <v>94708</v>
      </c>
      <c r="B9715" s="630" t="s">
        <v>10850</v>
      </c>
      <c r="C9715" s="631" t="s">
        <v>70</v>
      </c>
      <c r="D9715" s="629">
        <v>19.96</v>
      </c>
    </row>
    <row r="9716" spans="1:4" ht="81">
      <c r="A9716" s="629">
        <v>94709</v>
      </c>
      <c r="B9716" s="630" t="s">
        <v>10851</v>
      </c>
      <c r="C9716" s="631" t="s">
        <v>70</v>
      </c>
      <c r="D9716" s="629">
        <v>23.86</v>
      </c>
    </row>
    <row r="9717" spans="1:4" ht="81">
      <c r="A9717" s="629">
        <v>94710</v>
      </c>
      <c r="B9717" s="630" t="s">
        <v>10852</v>
      </c>
      <c r="C9717" s="631" t="s">
        <v>70</v>
      </c>
      <c r="D9717" s="629">
        <v>31.22</v>
      </c>
    </row>
    <row r="9718" spans="1:4" ht="81">
      <c r="A9718" s="629">
        <v>94711</v>
      </c>
      <c r="B9718" s="630" t="s">
        <v>10853</v>
      </c>
      <c r="C9718" s="631" t="s">
        <v>70</v>
      </c>
      <c r="D9718" s="629">
        <v>40.78</v>
      </c>
    </row>
    <row r="9719" spans="1:4" ht="81">
      <c r="A9719" s="629">
        <v>94712</v>
      </c>
      <c r="B9719" s="630" t="s">
        <v>10854</v>
      </c>
      <c r="C9719" s="631" t="s">
        <v>70</v>
      </c>
      <c r="D9719" s="629">
        <v>53.35</v>
      </c>
    </row>
    <row r="9720" spans="1:4" ht="81">
      <c r="A9720" s="629">
        <v>94713</v>
      </c>
      <c r="B9720" s="630" t="s">
        <v>10855</v>
      </c>
      <c r="C9720" s="631" t="s">
        <v>70</v>
      </c>
      <c r="D9720" s="629">
        <v>164.92</v>
      </c>
    </row>
    <row r="9721" spans="1:4" ht="81">
      <c r="A9721" s="629">
        <v>94714</v>
      </c>
      <c r="B9721" s="630" t="s">
        <v>10856</v>
      </c>
      <c r="C9721" s="631" t="s">
        <v>70</v>
      </c>
      <c r="D9721" s="629">
        <v>217.03</v>
      </c>
    </row>
    <row r="9722" spans="1:4" ht="81">
      <c r="A9722" s="629">
        <v>94715</v>
      </c>
      <c r="B9722" s="630" t="s">
        <v>10857</v>
      </c>
      <c r="C9722" s="631" t="s">
        <v>70</v>
      </c>
      <c r="D9722" s="629">
        <v>304.24</v>
      </c>
    </row>
    <row r="9723" spans="1:4" ht="67.5">
      <c r="A9723" s="629">
        <v>94716</v>
      </c>
      <c r="B9723" s="630" t="s">
        <v>10858</v>
      </c>
      <c r="C9723" s="631" t="s">
        <v>22</v>
      </c>
      <c r="D9723" s="629">
        <v>16.09</v>
      </c>
    </row>
    <row r="9724" spans="1:4" ht="67.5">
      <c r="A9724" s="629">
        <v>94717</v>
      </c>
      <c r="B9724" s="630" t="s">
        <v>10859</v>
      </c>
      <c r="C9724" s="631" t="s">
        <v>22</v>
      </c>
      <c r="D9724" s="629">
        <v>23.42</v>
      </c>
    </row>
    <row r="9725" spans="1:4" ht="67.5">
      <c r="A9725" s="629">
        <v>94718</v>
      </c>
      <c r="B9725" s="630" t="s">
        <v>10860</v>
      </c>
      <c r="C9725" s="631" t="s">
        <v>22</v>
      </c>
      <c r="D9725" s="629">
        <v>29</v>
      </c>
    </row>
    <row r="9726" spans="1:4" ht="67.5">
      <c r="A9726" s="629">
        <v>94719</v>
      </c>
      <c r="B9726" s="630" t="s">
        <v>10861</v>
      </c>
      <c r="C9726" s="631" t="s">
        <v>22</v>
      </c>
      <c r="D9726" s="629">
        <v>37.79</v>
      </c>
    </row>
    <row r="9727" spans="1:4" ht="67.5">
      <c r="A9727" s="629">
        <v>94720</v>
      </c>
      <c r="B9727" s="630" t="s">
        <v>10862</v>
      </c>
      <c r="C9727" s="631" t="s">
        <v>22</v>
      </c>
      <c r="D9727" s="629">
        <v>57.2</v>
      </c>
    </row>
    <row r="9728" spans="1:4" ht="67.5">
      <c r="A9728" s="629">
        <v>94721</v>
      </c>
      <c r="B9728" s="630" t="s">
        <v>10863</v>
      </c>
      <c r="C9728" s="631" t="s">
        <v>22</v>
      </c>
      <c r="D9728" s="629">
        <v>82.97</v>
      </c>
    </row>
    <row r="9729" spans="1:4" ht="67.5">
      <c r="A9729" s="629">
        <v>94722</v>
      </c>
      <c r="B9729" s="630" t="s">
        <v>10864</v>
      </c>
      <c r="C9729" s="631" t="s">
        <v>22</v>
      </c>
      <c r="D9729" s="629">
        <v>144.91999999999999</v>
      </c>
    </row>
    <row r="9730" spans="1:4" ht="67.5">
      <c r="A9730" s="629">
        <v>94724</v>
      </c>
      <c r="B9730" s="630" t="s">
        <v>10865</v>
      </c>
      <c r="C9730" s="631" t="s">
        <v>70</v>
      </c>
      <c r="D9730" s="629">
        <v>22.21</v>
      </c>
    </row>
    <row r="9731" spans="1:4" ht="67.5">
      <c r="A9731" s="629">
        <v>94725</v>
      </c>
      <c r="B9731" s="630" t="s">
        <v>10866</v>
      </c>
      <c r="C9731" s="631" t="s">
        <v>70</v>
      </c>
      <c r="D9731" s="629">
        <v>4.9800000000000004</v>
      </c>
    </row>
    <row r="9732" spans="1:4" ht="67.5">
      <c r="A9732" s="629">
        <v>94726</v>
      </c>
      <c r="B9732" s="630" t="s">
        <v>10867</v>
      </c>
      <c r="C9732" s="631" t="s">
        <v>70</v>
      </c>
      <c r="D9732" s="629">
        <v>34.54</v>
      </c>
    </row>
    <row r="9733" spans="1:4" ht="67.5">
      <c r="A9733" s="629">
        <v>94727</v>
      </c>
      <c r="B9733" s="630" t="s">
        <v>10868</v>
      </c>
      <c r="C9733" s="631" t="s">
        <v>70</v>
      </c>
      <c r="D9733" s="629">
        <v>7.26</v>
      </c>
    </row>
    <row r="9734" spans="1:4" ht="67.5">
      <c r="A9734" s="629">
        <v>94728</v>
      </c>
      <c r="B9734" s="630" t="s">
        <v>10869</v>
      </c>
      <c r="C9734" s="631" t="s">
        <v>70</v>
      </c>
      <c r="D9734" s="629">
        <v>131.69</v>
      </c>
    </row>
    <row r="9735" spans="1:4" ht="67.5">
      <c r="A9735" s="629">
        <v>94729</v>
      </c>
      <c r="B9735" s="630" t="s">
        <v>10870</v>
      </c>
      <c r="C9735" s="631" t="s">
        <v>70</v>
      </c>
      <c r="D9735" s="629">
        <v>12.97</v>
      </c>
    </row>
    <row r="9736" spans="1:4" ht="67.5">
      <c r="A9736" s="629">
        <v>94730</v>
      </c>
      <c r="B9736" s="630" t="s">
        <v>10871</v>
      </c>
      <c r="C9736" s="631" t="s">
        <v>70</v>
      </c>
      <c r="D9736" s="629">
        <v>160.11000000000001</v>
      </c>
    </row>
    <row r="9737" spans="1:4" ht="67.5">
      <c r="A9737" s="629">
        <v>94731</v>
      </c>
      <c r="B9737" s="630" t="s">
        <v>10872</v>
      </c>
      <c r="C9737" s="631" t="s">
        <v>70</v>
      </c>
      <c r="D9737" s="629">
        <v>16.43</v>
      </c>
    </row>
    <row r="9738" spans="1:4" ht="67.5">
      <c r="A9738" s="629">
        <v>94733</v>
      </c>
      <c r="B9738" s="630" t="s">
        <v>10873</v>
      </c>
      <c r="C9738" s="631" t="s">
        <v>70</v>
      </c>
      <c r="D9738" s="629">
        <v>32.049999999999997</v>
      </c>
    </row>
    <row r="9739" spans="1:4" ht="67.5">
      <c r="A9739" s="629">
        <v>94737</v>
      </c>
      <c r="B9739" s="630" t="s">
        <v>10874</v>
      </c>
      <c r="C9739" s="631" t="s">
        <v>70</v>
      </c>
      <c r="D9739" s="629">
        <v>136.38999999999999</v>
      </c>
    </row>
    <row r="9740" spans="1:4" ht="67.5">
      <c r="A9740" s="629">
        <v>94740</v>
      </c>
      <c r="B9740" s="630" t="s">
        <v>10875</v>
      </c>
      <c r="C9740" s="631" t="s">
        <v>70</v>
      </c>
      <c r="D9740" s="629">
        <v>7.92</v>
      </c>
    </row>
    <row r="9741" spans="1:4" ht="67.5">
      <c r="A9741" s="629">
        <v>94741</v>
      </c>
      <c r="B9741" s="630" t="s">
        <v>10876</v>
      </c>
      <c r="C9741" s="631" t="s">
        <v>70</v>
      </c>
      <c r="D9741" s="629">
        <v>10.01</v>
      </c>
    </row>
    <row r="9742" spans="1:4" ht="67.5">
      <c r="A9742" s="629">
        <v>94742</v>
      </c>
      <c r="B9742" s="630" t="s">
        <v>10877</v>
      </c>
      <c r="C9742" s="631" t="s">
        <v>70</v>
      </c>
      <c r="D9742" s="629">
        <v>12.33</v>
      </c>
    </row>
    <row r="9743" spans="1:4" ht="67.5">
      <c r="A9743" s="629">
        <v>94743</v>
      </c>
      <c r="B9743" s="630" t="s">
        <v>10878</v>
      </c>
      <c r="C9743" s="631" t="s">
        <v>70</v>
      </c>
      <c r="D9743" s="629">
        <v>13.65</v>
      </c>
    </row>
    <row r="9744" spans="1:4" ht="67.5">
      <c r="A9744" s="629">
        <v>94744</v>
      </c>
      <c r="B9744" s="630" t="s">
        <v>10879</v>
      </c>
      <c r="C9744" s="631" t="s">
        <v>70</v>
      </c>
      <c r="D9744" s="629">
        <v>19.84</v>
      </c>
    </row>
    <row r="9745" spans="1:4" ht="67.5">
      <c r="A9745" s="629">
        <v>94746</v>
      </c>
      <c r="B9745" s="630" t="s">
        <v>10880</v>
      </c>
      <c r="C9745" s="631" t="s">
        <v>70</v>
      </c>
      <c r="D9745" s="629">
        <v>28.62</v>
      </c>
    </row>
    <row r="9746" spans="1:4" ht="67.5">
      <c r="A9746" s="629">
        <v>94748</v>
      </c>
      <c r="B9746" s="630" t="s">
        <v>10881</v>
      </c>
      <c r="C9746" s="631" t="s">
        <v>70</v>
      </c>
      <c r="D9746" s="629">
        <v>59.28</v>
      </c>
    </row>
    <row r="9747" spans="1:4" ht="67.5">
      <c r="A9747" s="629">
        <v>94750</v>
      </c>
      <c r="B9747" s="630" t="s">
        <v>10882</v>
      </c>
      <c r="C9747" s="631" t="s">
        <v>70</v>
      </c>
      <c r="D9747" s="629">
        <v>142.26</v>
      </c>
    </row>
    <row r="9748" spans="1:4" ht="67.5">
      <c r="A9748" s="629">
        <v>94752</v>
      </c>
      <c r="B9748" s="630" t="s">
        <v>10883</v>
      </c>
      <c r="C9748" s="631" t="s">
        <v>70</v>
      </c>
      <c r="D9748" s="629">
        <v>172.59</v>
      </c>
    </row>
    <row r="9749" spans="1:4" ht="67.5">
      <c r="A9749" s="629">
        <v>94756</v>
      </c>
      <c r="B9749" s="630" t="s">
        <v>10884</v>
      </c>
      <c r="C9749" s="631" t="s">
        <v>70</v>
      </c>
      <c r="D9749" s="629">
        <v>9.98</v>
      </c>
    </row>
    <row r="9750" spans="1:4" ht="67.5">
      <c r="A9750" s="629">
        <v>94757</v>
      </c>
      <c r="B9750" s="630" t="s">
        <v>10885</v>
      </c>
      <c r="C9750" s="631" t="s">
        <v>70</v>
      </c>
      <c r="D9750" s="629">
        <v>13.92</v>
      </c>
    </row>
    <row r="9751" spans="1:4" ht="67.5">
      <c r="A9751" s="629">
        <v>94758</v>
      </c>
      <c r="B9751" s="630" t="s">
        <v>10886</v>
      </c>
      <c r="C9751" s="631" t="s">
        <v>70</v>
      </c>
      <c r="D9751" s="629">
        <v>36.51</v>
      </c>
    </row>
    <row r="9752" spans="1:4" ht="67.5">
      <c r="A9752" s="629">
        <v>94759</v>
      </c>
      <c r="B9752" s="630" t="s">
        <v>10887</v>
      </c>
      <c r="C9752" s="631" t="s">
        <v>70</v>
      </c>
      <c r="D9752" s="629">
        <v>45.26</v>
      </c>
    </row>
    <row r="9753" spans="1:4" ht="67.5">
      <c r="A9753" s="629">
        <v>94760</v>
      </c>
      <c r="B9753" s="630" t="s">
        <v>10888</v>
      </c>
      <c r="C9753" s="631" t="s">
        <v>70</v>
      </c>
      <c r="D9753" s="629">
        <v>74.27</v>
      </c>
    </row>
    <row r="9754" spans="1:4" ht="67.5">
      <c r="A9754" s="629">
        <v>94761</v>
      </c>
      <c r="B9754" s="630" t="s">
        <v>10889</v>
      </c>
      <c r="C9754" s="631" t="s">
        <v>70</v>
      </c>
      <c r="D9754" s="629">
        <v>161.97999999999999</v>
      </c>
    </row>
    <row r="9755" spans="1:4" ht="67.5">
      <c r="A9755" s="629">
        <v>94762</v>
      </c>
      <c r="B9755" s="630" t="s">
        <v>10890</v>
      </c>
      <c r="C9755" s="631" t="s">
        <v>70</v>
      </c>
      <c r="D9755" s="629">
        <v>206.17</v>
      </c>
    </row>
    <row r="9756" spans="1:4" ht="81">
      <c r="A9756" s="629">
        <v>94779</v>
      </c>
      <c r="B9756" s="630" t="s">
        <v>10891</v>
      </c>
      <c r="C9756" s="631" t="s">
        <v>125</v>
      </c>
      <c r="D9756" s="629">
        <v>29.87</v>
      </c>
    </row>
    <row r="9757" spans="1:4" ht="108">
      <c r="A9757" s="629">
        <v>94782</v>
      </c>
      <c r="B9757" s="630" t="s">
        <v>10892</v>
      </c>
      <c r="C9757" s="631" t="s">
        <v>125</v>
      </c>
      <c r="D9757" s="629">
        <v>33.9</v>
      </c>
    </row>
    <row r="9758" spans="1:4" ht="81">
      <c r="A9758" s="629">
        <v>94783</v>
      </c>
      <c r="B9758" s="630" t="s">
        <v>10893</v>
      </c>
      <c r="C9758" s="631" t="s">
        <v>70</v>
      </c>
      <c r="D9758" s="629">
        <v>15.88</v>
      </c>
    </row>
    <row r="9759" spans="1:4" ht="81">
      <c r="A9759" s="629">
        <v>94785</v>
      </c>
      <c r="B9759" s="630" t="s">
        <v>10894</v>
      </c>
      <c r="C9759" s="631" t="s">
        <v>70</v>
      </c>
      <c r="D9759" s="629">
        <v>29.13</v>
      </c>
    </row>
    <row r="9760" spans="1:4" ht="81">
      <c r="A9760" s="629">
        <v>94786</v>
      </c>
      <c r="B9760" s="630" t="s">
        <v>5672</v>
      </c>
      <c r="C9760" s="631" t="s">
        <v>70</v>
      </c>
      <c r="D9760" s="629">
        <v>38.93</v>
      </c>
    </row>
    <row r="9761" spans="1:4" ht="81">
      <c r="A9761" s="629">
        <v>94787</v>
      </c>
      <c r="B9761" s="630" t="s">
        <v>5673</v>
      </c>
      <c r="C9761" s="631" t="s">
        <v>70</v>
      </c>
      <c r="D9761" s="629">
        <v>49.62</v>
      </c>
    </row>
    <row r="9762" spans="1:4" ht="81">
      <c r="A9762" s="629">
        <v>94788</v>
      </c>
      <c r="B9762" s="630" t="s">
        <v>10895</v>
      </c>
      <c r="C9762" s="631" t="s">
        <v>70</v>
      </c>
      <c r="D9762" s="629">
        <v>66.48</v>
      </c>
    </row>
    <row r="9763" spans="1:4" ht="81">
      <c r="A9763" s="629">
        <v>94789</v>
      </c>
      <c r="B9763" s="630" t="s">
        <v>5674</v>
      </c>
      <c r="C9763" s="631" t="s">
        <v>70</v>
      </c>
      <c r="D9763" s="629">
        <v>216.04</v>
      </c>
    </row>
    <row r="9764" spans="1:4" ht="81">
      <c r="A9764" s="629">
        <v>94790</v>
      </c>
      <c r="B9764" s="630" t="s">
        <v>10896</v>
      </c>
      <c r="C9764" s="631" t="s">
        <v>70</v>
      </c>
      <c r="D9764" s="629">
        <v>285.88</v>
      </c>
    </row>
    <row r="9765" spans="1:4" ht="81">
      <c r="A9765" s="629">
        <v>94791</v>
      </c>
      <c r="B9765" s="630" t="s">
        <v>10897</v>
      </c>
      <c r="C9765" s="631" t="s">
        <v>70</v>
      </c>
      <c r="D9765" s="629">
        <v>428.28</v>
      </c>
    </row>
    <row r="9766" spans="1:4" ht="81">
      <c r="A9766" s="629">
        <v>94792</v>
      </c>
      <c r="B9766" s="630" t="s">
        <v>10898</v>
      </c>
      <c r="C9766" s="631" t="s">
        <v>70</v>
      </c>
      <c r="D9766" s="629">
        <v>72.64</v>
      </c>
    </row>
    <row r="9767" spans="1:4" ht="94.5">
      <c r="A9767" s="629">
        <v>94793</v>
      </c>
      <c r="B9767" s="630" t="s">
        <v>10899</v>
      </c>
      <c r="C9767" s="631" t="s">
        <v>70</v>
      </c>
      <c r="D9767" s="629">
        <v>91.79</v>
      </c>
    </row>
    <row r="9768" spans="1:4" ht="94.5">
      <c r="A9768" s="629">
        <v>94794</v>
      </c>
      <c r="B9768" s="630" t="s">
        <v>10900</v>
      </c>
      <c r="C9768" s="631" t="s">
        <v>70</v>
      </c>
      <c r="D9768" s="629">
        <v>94.83</v>
      </c>
    </row>
    <row r="9769" spans="1:4" ht="40.5">
      <c r="A9769" s="629">
        <v>94795</v>
      </c>
      <c r="B9769" s="630" t="s">
        <v>10901</v>
      </c>
      <c r="C9769" s="631" t="s">
        <v>70</v>
      </c>
      <c r="D9769" s="629">
        <v>27.88</v>
      </c>
    </row>
    <row r="9770" spans="1:4" ht="40.5">
      <c r="A9770" s="629">
        <v>94796</v>
      </c>
      <c r="B9770" s="630" t="s">
        <v>10902</v>
      </c>
      <c r="C9770" s="631" t="s">
        <v>70</v>
      </c>
      <c r="D9770" s="629">
        <v>34.549999999999997</v>
      </c>
    </row>
    <row r="9771" spans="1:4" ht="40.5">
      <c r="A9771" s="629">
        <v>94797</v>
      </c>
      <c r="B9771" s="630" t="s">
        <v>10903</v>
      </c>
      <c r="C9771" s="631" t="s">
        <v>70</v>
      </c>
      <c r="D9771" s="629">
        <v>32.97</v>
      </c>
    </row>
    <row r="9772" spans="1:4" ht="40.5">
      <c r="A9772" s="629">
        <v>94798</v>
      </c>
      <c r="B9772" s="630" t="s">
        <v>10904</v>
      </c>
      <c r="C9772" s="631" t="s">
        <v>70</v>
      </c>
      <c r="D9772" s="629">
        <v>69.91</v>
      </c>
    </row>
    <row r="9773" spans="1:4" ht="40.5">
      <c r="A9773" s="629">
        <v>94799</v>
      </c>
      <c r="B9773" s="630" t="s">
        <v>10905</v>
      </c>
      <c r="C9773" s="631" t="s">
        <v>70</v>
      </c>
      <c r="D9773" s="629">
        <v>68.34</v>
      </c>
    </row>
    <row r="9774" spans="1:4" ht="40.5">
      <c r="A9774" s="629">
        <v>94800</v>
      </c>
      <c r="B9774" s="630" t="s">
        <v>10906</v>
      </c>
      <c r="C9774" s="631" t="s">
        <v>70</v>
      </c>
      <c r="D9774" s="629">
        <v>115.38</v>
      </c>
    </row>
    <row r="9775" spans="1:4" ht="54">
      <c r="A9775" s="629">
        <v>94805</v>
      </c>
      <c r="B9775" s="630" t="s">
        <v>10907</v>
      </c>
      <c r="C9775" s="631" t="s">
        <v>70</v>
      </c>
      <c r="D9775" s="632">
        <v>1515.89</v>
      </c>
    </row>
    <row r="9776" spans="1:4" ht="54">
      <c r="A9776" s="629">
        <v>94806</v>
      </c>
      <c r="B9776" s="630" t="s">
        <v>5675</v>
      </c>
      <c r="C9776" s="631" t="s">
        <v>70</v>
      </c>
      <c r="D9776" s="629">
        <v>417</v>
      </c>
    </row>
    <row r="9777" spans="1:4" ht="54">
      <c r="A9777" s="629">
        <v>94807</v>
      </c>
      <c r="B9777" s="630" t="s">
        <v>5676</v>
      </c>
      <c r="C9777" s="631" t="s">
        <v>70</v>
      </c>
      <c r="D9777" s="629">
        <v>498.39</v>
      </c>
    </row>
    <row r="9778" spans="1:4" ht="67.5">
      <c r="A9778" s="629">
        <v>94863</v>
      </c>
      <c r="B9778" s="630" t="s">
        <v>10908</v>
      </c>
      <c r="C9778" s="631" t="s">
        <v>70</v>
      </c>
      <c r="D9778" s="629">
        <v>116.78</v>
      </c>
    </row>
    <row r="9779" spans="1:4" ht="81">
      <c r="A9779" s="629">
        <v>94869</v>
      </c>
      <c r="B9779" s="630" t="s">
        <v>10909</v>
      </c>
      <c r="C9779" s="631" t="s">
        <v>22</v>
      </c>
      <c r="D9779" s="629">
        <v>68.44</v>
      </c>
    </row>
    <row r="9780" spans="1:4" ht="81">
      <c r="A9780" s="629">
        <v>94870</v>
      </c>
      <c r="B9780" s="630" t="s">
        <v>10910</v>
      </c>
      <c r="C9780" s="631" t="s">
        <v>22</v>
      </c>
      <c r="D9780" s="629">
        <v>0.7</v>
      </c>
    </row>
    <row r="9781" spans="1:4" ht="81">
      <c r="A9781" s="629">
        <v>94871</v>
      </c>
      <c r="B9781" s="630" t="s">
        <v>10911</v>
      </c>
      <c r="C9781" s="631" t="s">
        <v>22</v>
      </c>
      <c r="D9781" s="629">
        <v>101.24</v>
      </c>
    </row>
    <row r="9782" spans="1:4" ht="81">
      <c r="A9782" s="629">
        <v>94872</v>
      </c>
      <c r="B9782" s="630" t="s">
        <v>10912</v>
      </c>
      <c r="C9782" s="631" t="s">
        <v>22</v>
      </c>
      <c r="D9782" s="629">
        <v>1.22</v>
      </c>
    </row>
    <row r="9783" spans="1:4" ht="81">
      <c r="A9783" s="629">
        <v>94875</v>
      </c>
      <c r="B9783" s="630" t="s">
        <v>10913</v>
      </c>
      <c r="C9783" s="631" t="s">
        <v>22</v>
      </c>
      <c r="D9783" s="629">
        <v>592.20000000000005</v>
      </c>
    </row>
    <row r="9784" spans="1:4" ht="81">
      <c r="A9784" s="629">
        <v>94876</v>
      </c>
      <c r="B9784" s="630" t="s">
        <v>10914</v>
      </c>
      <c r="C9784" s="631" t="s">
        <v>22</v>
      </c>
      <c r="D9784" s="629">
        <v>17.04</v>
      </c>
    </row>
    <row r="9785" spans="1:4" ht="81">
      <c r="A9785" s="629">
        <v>94878</v>
      </c>
      <c r="B9785" s="630" t="s">
        <v>10915</v>
      </c>
      <c r="C9785" s="631" t="s">
        <v>22</v>
      </c>
      <c r="D9785" s="629">
        <v>20.010000000000002</v>
      </c>
    </row>
    <row r="9786" spans="1:4" ht="81">
      <c r="A9786" s="629">
        <v>94879</v>
      </c>
      <c r="B9786" s="630" t="s">
        <v>10916</v>
      </c>
      <c r="C9786" s="631" t="s">
        <v>22</v>
      </c>
      <c r="D9786" s="629">
        <v>896.89</v>
      </c>
    </row>
    <row r="9787" spans="1:4" ht="81">
      <c r="A9787" s="629">
        <v>94880</v>
      </c>
      <c r="B9787" s="630" t="s">
        <v>10917</v>
      </c>
      <c r="C9787" s="631" t="s">
        <v>22</v>
      </c>
      <c r="D9787" s="629">
        <v>24.49</v>
      </c>
    </row>
    <row r="9788" spans="1:4" ht="81">
      <c r="A9788" s="629">
        <v>94881</v>
      </c>
      <c r="B9788" s="630" t="s">
        <v>10918</v>
      </c>
      <c r="C9788" s="631" t="s">
        <v>22</v>
      </c>
      <c r="D9788" s="632">
        <v>1276.9000000000001</v>
      </c>
    </row>
    <row r="9789" spans="1:4" ht="81">
      <c r="A9789" s="629">
        <v>94882</v>
      </c>
      <c r="B9789" s="630" t="s">
        <v>10919</v>
      </c>
      <c r="C9789" s="631" t="s">
        <v>22</v>
      </c>
      <c r="D9789" s="629">
        <v>29.05</v>
      </c>
    </row>
    <row r="9790" spans="1:4" ht="81">
      <c r="A9790" s="629">
        <v>94884</v>
      </c>
      <c r="B9790" s="630" t="s">
        <v>10920</v>
      </c>
      <c r="C9790" s="631" t="s">
        <v>22</v>
      </c>
      <c r="D9790" s="629">
        <v>38.299999999999997</v>
      </c>
    </row>
    <row r="9791" spans="1:4" ht="81">
      <c r="A9791" s="629">
        <v>94885</v>
      </c>
      <c r="B9791" s="630" t="s">
        <v>10921</v>
      </c>
      <c r="C9791" s="631" t="s">
        <v>22</v>
      </c>
      <c r="D9791" s="629">
        <v>68.64</v>
      </c>
    </row>
    <row r="9792" spans="1:4" ht="81">
      <c r="A9792" s="629">
        <v>94886</v>
      </c>
      <c r="B9792" s="630" t="s">
        <v>10922</v>
      </c>
      <c r="C9792" s="631" t="s">
        <v>22</v>
      </c>
      <c r="D9792" s="629">
        <v>0.9</v>
      </c>
    </row>
    <row r="9793" spans="1:4" ht="81">
      <c r="A9793" s="629">
        <v>94887</v>
      </c>
      <c r="B9793" s="630" t="s">
        <v>10923</v>
      </c>
      <c r="C9793" s="631" t="s">
        <v>22</v>
      </c>
      <c r="D9793" s="629">
        <v>101.57</v>
      </c>
    </row>
    <row r="9794" spans="1:4" ht="81">
      <c r="A9794" s="629">
        <v>94888</v>
      </c>
      <c r="B9794" s="630" t="s">
        <v>10924</v>
      </c>
      <c r="C9794" s="631" t="s">
        <v>22</v>
      </c>
      <c r="D9794" s="629">
        <v>1.55</v>
      </c>
    </row>
    <row r="9795" spans="1:4" ht="81">
      <c r="A9795" s="629">
        <v>94891</v>
      </c>
      <c r="B9795" s="630" t="s">
        <v>10925</v>
      </c>
      <c r="C9795" s="631" t="s">
        <v>22</v>
      </c>
      <c r="D9795" s="629">
        <v>594.94000000000005</v>
      </c>
    </row>
    <row r="9796" spans="1:4" ht="81">
      <c r="A9796" s="629">
        <v>94892</v>
      </c>
      <c r="B9796" s="630" t="s">
        <v>10926</v>
      </c>
      <c r="C9796" s="631" t="s">
        <v>22</v>
      </c>
      <c r="D9796" s="629">
        <v>19.78</v>
      </c>
    </row>
    <row r="9797" spans="1:4" ht="81">
      <c r="A9797" s="629">
        <v>94894</v>
      </c>
      <c r="B9797" s="630" t="s">
        <v>10927</v>
      </c>
      <c r="C9797" s="631" t="s">
        <v>22</v>
      </c>
      <c r="D9797" s="629">
        <v>22.99</v>
      </c>
    </row>
    <row r="9798" spans="1:4" ht="81">
      <c r="A9798" s="629">
        <v>94895</v>
      </c>
      <c r="B9798" s="630" t="s">
        <v>10928</v>
      </c>
      <c r="C9798" s="631" t="s">
        <v>22</v>
      </c>
      <c r="D9798" s="629">
        <v>900.17</v>
      </c>
    </row>
    <row r="9799" spans="1:4" ht="81">
      <c r="A9799" s="629">
        <v>94896</v>
      </c>
      <c r="B9799" s="630" t="s">
        <v>10929</v>
      </c>
      <c r="C9799" s="631" t="s">
        <v>22</v>
      </c>
      <c r="D9799" s="629">
        <v>27.77</v>
      </c>
    </row>
    <row r="9800" spans="1:4" ht="81">
      <c r="A9800" s="629">
        <v>94897</v>
      </c>
      <c r="B9800" s="630" t="s">
        <v>10930</v>
      </c>
      <c r="C9800" s="631" t="s">
        <v>22</v>
      </c>
      <c r="D9800" s="632">
        <v>1280.4100000000001</v>
      </c>
    </row>
    <row r="9801" spans="1:4" ht="81">
      <c r="A9801" s="629">
        <v>94898</v>
      </c>
      <c r="B9801" s="630" t="s">
        <v>10931</v>
      </c>
      <c r="C9801" s="631" t="s">
        <v>22</v>
      </c>
      <c r="D9801" s="629">
        <v>32.56</v>
      </c>
    </row>
    <row r="9802" spans="1:4" ht="81">
      <c r="A9802" s="629">
        <v>94900</v>
      </c>
      <c r="B9802" s="630" t="s">
        <v>10932</v>
      </c>
      <c r="C9802" s="631" t="s">
        <v>22</v>
      </c>
      <c r="D9802" s="629">
        <v>42.14</v>
      </c>
    </row>
    <row r="9803" spans="1:4" ht="27">
      <c r="A9803" s="629">
        <v>94926</v>
      </c>
      <c r="B9803" s="630" t="s">
        <v>5677</v>
      </c>
      <c r="C9803" s="631" t="s">
        <v>125</v>
      </c>
      <c r="D9803" s="629">
        <v>1.01</v>
      </c>
    </row>
    <row r="9804" spans="1:4" ht="27">
      <c r="A9804" s="629">
        <v>94927</v>
      </c>
      <c r="B9804" s="630" t="s">
        <v>5678</v>
      </c>
      <c r="C9804" s="631" t="s">
        <v>125</v>
      </c>
      <c r="D9804" s="629">
        <v>0.52</v>
      </c>
    </row>
    <row r="9805" spans="1:4" ht="54">
      <c r="A9805" s="629">
        <v>94928</v>
      </c>
      <c r="B9805" s="630" t="s">
        <v>10933</v>
      </c>
      <c r="C9805" s="631" t="s">
        <v>70</v>
      </c>
      <c r="D9805" s="629">
        <v>1.6</v>
      </c>
    </row>
    <row r="9806" spans="1:4" ht="54">
      <c r="A9806" s="629">
        <v>94929</v>
      </c>
      <c r="B9806" s="630" t="s">
        <v>5679</v>
      </c>
      <c r="C9806" s="631" t="s">
        <v>70</v>
      </c>
      <c r="D9806" s="629">
        <v>2.82</v>
      </c>
    </row>
    <row r="9807" spans="1:4" ht="54">
      <c r="A9807" s="629">
        <v>94930</v>
      </c>
      <c r="B9807" s="630" t="s">
        <v>10934</v>
      </c>
      <c r="C9807" s="631" t="s">
        <v>70</v>
      </c>
      <c r="D9807" s="629">
        <v>0.83</v>
      </c>
    </row>
    <row r="9808" spans="1:4" ht="54">
      <c r="A9808" s="629">
        <v>94931</v>
      </c>
      <c r="B9808" s="630" t="s">
        <v>10935</v>
      </c>
      <c r="C9808" s="631" t="s">
        <v>70</v>
      </c>
      <c r="D9808" s="629">
        <v>1.47</v>
      </c>
    </row>
    <row r="9809" spans="1:4" ht="54">
      <c r="A9809" s="629">
        <v>94932</v>
      </c>
      <c r="B9809" s="630" t="s">
        <v>10936</v>
      </c>
      <c r="C9809" s="631" t="s">
        <v>70</v>
      </c>
      <c r="D9809" s="629">
        <v>2.99</v>
      </c>
    </row>
    <row r="9810" spans="1:4" ht="67.5">
      <c r="A9810" s="629">
        <v>94934</v>
      </c>
      <c r="B9810" s="630" t="s">
        <v>10937</v>
      </c>
      <c r="C9810" s="631" t="s">
        <v>70</v>
      </c>
      <c r="D9810" s="629">
        <v>1.03</v>
      </c>
    </row>
    <row r="9811" spans="1:4" ht="67.5">
      <c r="A9811" s="629">
        <v>94935</v>
      </c>
      <c r="B9811" s="630" t="s">
        <v>10938</v>
      </c>
      <c r="C9811" s="631" t="s">
        <v>70</v>
      </c>
      <c r="D9811" s="629">
        <v>1.62</v>
      </c>
    </row>
    <row r="9812" spans="1:4" ht="67.5">
      <c r="A9812" s="629">
        <v>94936</v>
      </c>
      <c r="B9812" s="630" t="s">
        <v>10939</v>
      </c>
      <c r="C9812" s="631" t="s">
        <v>70</v>
      </c>
      <c r="D9812" s="629">
        <v>2.6</v>
      </c>
    </row>
    <row r="9813" spans="1:4" ht="67.5">
      <c r="A9813" s="629">
        <v>94937</v>
      </c>
      <c r="B9813" s="630" t="s">
        <v>10940</v>
      </c>
      <c r="C9813" s="631" t="s">
        <v>70</v>
      </c>
      <c r="D9813" s="629">
        <v>3.83</v>
      </c>
    </row>
    <row r="9814" spans="1:4" ht="67.5">
      <c r="A9814" s="629">
        <v>94938</v>
      </c>
      <c r="B9814" s="630" t="s">
        <v>10941</v>
      </c>
      <c r="C9814" s="631" t="s">
        <v>70</v>
      </c>
      <c r="D9814" s="629">
        <v>5.0599999999999996</v>
      </c>
    </row>
    <row r="9815" spans="1:4" ht="27">
      <c r="A9815" s="629">
        <v>94939</v>
      </c>
      <c r="B9815" s="630" t="s">
        <v>5680</v>
      </c>
      <c r="C9815" s="631" t="s">
        <v>125</v>
      </c>
      <c r="D9815" s="629">
        <v>1.58</v>
      </c>
    </row>
    <row r="9816" spans="1:4" ht="27">
      <c r="A9816" s="629">
        <v>94940</v>
      </c>
      <c r="B9816" s="630" t="s">
        <v>5681</v>
      </c>
      <c r="C9816" s="631" t="s">
        <v>125</v>
      </c>
      <c r="D9816" s="629">
        <v>0.82</v>
      </c>
    </row>
    <row r="9817" spans="1:4" ht="27">
      <c r="A9817" s="629">
        <v>94941</v>
      </c>
      <c r="B9817" s="630" t="s">
        <v>5682</v>
      </c>
      <c r="C9817" s="631" t="s">
        <v>24</v>
      </c>
      <c r="D9817" s="629">
        <v>0.05</v>
      </c>
    </row>
    <row r="9818" spans="1:4" ht="27">
      <c r="A9818" s="629">
        <v>94942</v>
      </c>
      <c r="B9818" s="630" t="s">
        <v>10942</v>
      </c>
      <c r="C9818" s="631" t="s">
        <v>125</v>
      </c>
      <c r="D9818" s="629">
        <v>0.63</v>
      </c>
    </row>
    <row r="9819" spans="1:4" ht="40.5">
      <c r="A9819" s="629">
        <v>94943</v>
      </c>
      <c r="B9819" s="630" t="s">
        <v>5683</v>
      </c>
      <c r="C9819" s="631" t="s">
        <v>125</v>
      </c>
      <c r="D9819" s="629">
        <v>0.34</v>
      </c>
    </row>
    <row r="9820" spans="1:4" ht="54">
      <c r="A9820" s="629">
        <v>94944</v>
      </c>
      <c r="B9820" s="630" t="s">
        <v>10943</v>
      </c>
      <c r="C9820" s="631" t="s">
        <v>125</v>
      </c>
      <c r="D9820" s="629">
        <v>0.88</v>
      </c>
    </row>
    <row r="9821" spans="1:4" ht="67.5">
      <c r="A9821" s="629">
        <v>94945</v>
      </c>
      <c r="B9821" s="630" t="s">
        <v>10944</v>
      </c>
      <c r="C9821" s="631" t="s">
        <v>125</v>
      </c>
      <c r="D9821" s="629">
        <v>0.2</v>
      </c>
    </row>
    <row r="9822" spans="1:4" ht="40.5">
      <c r="A9822" s="629">
        <v>94946</v>
      </c>
      <c r="B9822" s="630" t="s">
        <v>10945</v>
      </c>
      <c r="C9822" s="631" t="s">
        <v>70</v>
      </c>
      <c r="D9822" s="629">
        <v>0.9</v>
      </c>
    </row>
    <row r="9823" spans="1:4" ht="40.5">
      <c r="A9823" s="629">
        <v>94947</v>
      </c>
      <c r="B9823" s="630" t="s">
        <v>10946</v>
      </c>
      <c r="C9823" s="631" t="s">
        <v>70</v>
      </c>
      <c r="D9823" s="629">
        <v>0.67</v>
      </c>
    </row>
    <row r="9824" spans="1:4" ht="54">
      <c r="A9824" s="629">
        <v>94948</v>
      </c>
      <c r="B9824" s="630" t="s">
        <v>10947</v>
      </c>
      <c r="C9824" s="631" t="s">
        <v>70</v>
      </c>
      <c r="D9824" s="629">
        <v>0.48</v>
      </c>
    </row>
    <row r="9825" spans="1:4" ht="54">
      <c r="A9825" s="629">
        <v>94949</v>
      </c>
      <c r="B9825" s="630" t="s">
        <v>10948</v>
      </c>
      <c r="C9825" s="631" t="s">
        <v>70</v>
      </c>
      <c r="D9825" s="629">
        <v>0.72</v>
      </c>
    </row>
    <row r="9826" spans="1:4" ht="54">
      <c r="A9826" s="629">
        <v>94950</v>
      </c>
      <c r="B9826" s="630" t="s">
        <v>10949</v>
      </c>
      <c r="C9826" s="631" t="s">
        <v>70</v>
      </c>
      <c r="D9826" s="629">
        <v>1.03</v>
      </c>
    </row>
    <row r="9827" spans="1:4" ht="54">
      <c r="A9827" s="629">
        <v>94951</v>
      </c>
      <c r="B9827" s="630" t="s">
        <v>10950</v>
      </c>
      <c r="C9827" s="631" t="s">
        <v>70</v>
      </c>
      <c r="D9827" s="629">
        <v>1.34</v>
      </c>
    </row>
    <row r="9828" spans="1:4" ht="54">
      <c r="A9828" s="629">
        <v>94952</v>
      </c>
      <c r="B9828" s="630" t="s">
        <v>10951</v>
      </c>
      <c r="C9828" s="631" t="s">
        <v>70</v>
      </c>
      <c r="D9828" s="629">
        <v>0.25</v>
      </c>
    </row>
    <row r="9829" spans="1:4" ht="40.5">
      <c r="A9829" s="629">
        <v>94953</v>
      </c>
      <c r="B9829" s="630" t="s">
        <v>10952</v>
      </c>
      <c r="C9829" s="631" t="s">
        <v>125</v>
      </c>
      <c r="D9829" s="629">
        <v>4.08</v>
      </c>
    </row>
    <row r="9830" spans="1:4" ht="40.5">
      <c r="A9830" s="629">
        <v>94954</v>
      </c>
      <c r="B9830" s="630" t="s">
        <v>10953</v>
      </c>
      <c r="C9830" s="631" t="s">
        <v>125</v>
      </c>
      <c r="D9830" s="629">
        <v>0.66</v>
      </c>
    </row>
    <row r="9831" spans="1:4" ht="40.5">
      <c r="A9831" s="629">
        <v>94955</v>
      </c>
      <c r="B9831" s="630" t="s">
        <v>10954</v>
      </c>
      <c r="C9831" s="631" t="s">
        <v>125</v>
      </c>
      <c r="D9831" s="629">
        <v>0.99</v>
      </c>
    </row>
    <row r="9832" spans="1:4" ht="40.5">
      <c r="A9832" s="629">
        <v>94956</v>
      </c>
      <c r="B9832" s="630" t="s">
        <v>10955</v>
      </c>
      <c r="C9832" s="631" t="s">
        <v>125</v>
      </c>
      <c r="D9832" s="629">
        <v>1.4</v>
      </c>
    </row>
    <row r="9833" spans="1:4" ht="40.5">
      <c r="A9833" s="629">
        <v>94957</v>
      </c>
      <c r="B9833" s="630" t="s">
        <v>10956</v>
      </c>
      <c r="C9833" s="631" t="s">
        <v>125</v>
      </c>
      <c r="D9833" s="629">
        <v>1.81</v>
      </c>
    </row>
    <row r="9834" spans="1:4" ht="40.5">
      <c r="A9834" s="629">
        <v>94958</v>
      </c>
      <c r="B9834" s="630" t="s">
        <v>10957</v>
      </c>
      <c r="C9834" s="631" t="s">
        <v>125</v>
      </c>
      <c r="D9834" s="629">
        <v>0.47</v>
      </c>
    </row>
    <row r="9835" spans="1:4" ht="27">
      <c r="A9835" s="629">
        <v>94959</v>
      </c>
      <c r="B9835" s="630" t="s">
        <v>10958</v>
      </c>
      <c r="C9835" s="631" t="s">
        <v>22</v>
      </c>
      <c r="D9835" s="629">
        <v>1.1200000000000001</v>
      </c>
    </row>
    <row r="9836" spans="1:4" ht="40.5">
      <c r="A9836" s="629">
        <v>94960</v>
      </c>
      <c r="B9836" s="630" t="s">
        <v>5684</v>
      </c>
      <c r="C9836" s="631" t="s">
        <v>22</v>
      </c>
      <c r="D9836" s="629">
        <v>0.92</v>
      </c>
    </row>
    <row r="9837" spans="1:4" ht="27">
      <c r="A9837" s="629">
        <v>94961</v>
      </c>
      <c r="B9837" s="630" t="s">
        <v>5685</v>
      </c>
      <c r="C9837" s="631" t="s">
        <v>22</v>
      </c>
      <c r="D9837" s="629">
        <v>0.42</v>
      </c>
    </row>
    <row r="9838" spans="1:4" ht="54">
      <c r="A9838" s="629">
        <v>94962</v>
      </c>
      <c r="B9838" s="630" t="s">
        <v>10959</v>
      </c>
      <c r="C9838" s="631" t="s">
        <v>57</v>
      </c>
      <c r="D9838" s="629">
        <v>241.95</v>
      </c>
    </row>
    <row r="9839" spans="1:4" ht="54">
      <c r="A9839" s="629">
        <v>94963</v>
      </c>
      <c r="B9839" s="630" t="s">
        <v>10960</v>
      </c>
      <c r="C9839" s="631" t="s">
        <v>57</v>
      </c>
      <c r="D9839" s="629">
        <v>266.77</v>
      </c>
    </row>
    <row r="9840" spans="1:4" ht="54">
      <c r="A9840" s="629">
        <v>94964</v>
      </c>
      <c r="B9840" s="630" t="s">
        <v>5686</v>
      </c>
      <c r="C9840" s="631" t="s">
        <v>57</v>
      </c>
      <c r="D9840" s="629">
        <v>293.02</v>
      </c>
    </row>
    <row r="9841" spans="1:4" ht="54">
      <c r="A9841" s="629">
        <v>94965</v>
      </c>
      <c r="B9841" s="630" t="s">
        <v>10961</v>
      </c>
      <c r="C9841" s="631" t="s">
        <v>57</v>
      </c>
      <c r="D9841" s="629">
        <v>304.93</v>
      </c>
    </row>
    <row r="9842" spans="1:4" ht="54">
      <c r="A9842" s="629">
        <v>94966</v>
      </c>
      <c r="B9842" s="630" t="s">
        <v>10962</v>
      </c>
      <c r="C9842" s="631" t="s">
        <v>57</v>
      </c>
      <c r="D9842" s="629">
        <v>316.05</v>
      </c>
    </row>
    <row r="9843" spans="1:4" ht="54">
      <c r="A9843" s="629">
        <v>94967</v>
      </c>
      <c r="B9843" s="630" t="s">
        <v>10963</v>
      </c>
      <c r="C9843" s="631" t="s">
        <v>57</v>
      </c>
      <c r="D9843" s="629">
        <v>363.08</v>
      </c>
    </row>
    <row r="9844" spans="1:4" ht="54">
      <c r="A9844" s="629">
        <v>94968</v>
      </c>
      <c r="B9844" s="630" t="s">
        <v>10964</v>
      </c>
      <c r="C9844" s="631" t="s">
        <v>57</v>
      </c>
      <c r="D9844" s="629">
        <v>236.73</v>
      </c>
    </row>
    <row r="9845" spans="1:4" ht="54">
      <c r="A9845" s="629">
        <v>94969</v>
      </c>
      <c r="B9845" s="630" t="s">
        <v>10965</v>
      </c>
      <c r="C9845" s="631" t="s">
        <v>57</v>
      </c>
      <c r="D9845" s="629">
        <v>262.23</v>
      </c>
    </row>
    <row r="9846" spans="1:4" ht="54">
      <c r="A9846" s="629">
        <v>94970</v>
      </c>
      <c r="B9846" s="630" t="s">
        <v>5687</v>
      </c>
      <c r="C9846" s="631" t="s">
        <v>57</v>
      </c>
      <c r="D9846" s="629">
        <v>284.32</v>
      </c>
    </row>
    <row r="9847" spans="1:4" ht="54">
      <c r="A9847" s="629">
        <v>94971</v>
      </c>
      <c r="B9847" s="630" t="s">
        <v>10966</v>
      </c>
      <c r="C9847" s="631" t="s">
        <v>57</v>
      </c>
      <c r="D9847" s="629">
        <v>300.36</v>
      </c>
    </row>
    <row r="9848" spans="1:4" ht="54">
      <c r="A9848" s="629">
        <v>94972</v>
      </c>
      <c r="B9848" s="630" t="s">
        <v>10967</v>
      </c>
      <c r="C9848" s="631" t="s">
        <v>57</v>
      </c>
      <c r="D9848" s="629">
        <v>313.27</v>
      </c>
    </row>
    <row r="9849" spans="1:4" ht="54">
      <c r="A9849" s="629">
        <v>94973</v>
      </c>
      <c r="B9849" s="630" t="s">
        <v>10968</v>
      </c>
      <c r="C9849" s="631" t="s">
        <v>57</v>
      </c>
      <c r="D9849" s="629">
        <v>357.28</v>
      </c>
    </row>
    <row r="9850" spans="1:4" ht="40.5">
      <c r="A9850" s="629">
        <v>94974</v>
      </c>
      <c r="B9850" s="630" t="s">
        <v>10969</v>
      </c>
      <c r="C9850" s="631" t="s">
        <v>57</v>
      </c>
      <c r="D9850" s="629">
        <v>330.89</v>
      </c>
    </row>
    <row r="9851" spans="1:4" ht="40.5">
      <c r="A9851" s="629">
        <v>94975</v>
      </c>
      <c r="B9851" s="630" t="s">
        <v>10970</v>
      </c>
      <c r="C9851" s="631" t="s">
        <v>57</v>
      </c>
      <c r="D9851" s="629">
        <v>354.35</v>
      </c>
    </row>
    <row r="9852" spans="1:4" ht="54">
      <c r="A9852" s="629">
        <v>94990</v>
      </c>
      <c r="B9852" s="630" t="s">
        <v>10971</v>
      </c>
      <c r="C9852" s="631" t="s">
        <v>57</v>
      </c>
      <c r="D9852" s="629">
        <v>502.55</v>
      </c>
    </row>
    <row r="9853" spans="1:4" ht="54">
      <c r="A9853" s="629">
        <v>94991</v>
      </c>
      <c r="B9853" s="630" t="s">
        <v>5688</v>
      </c>
      <c r="C9853" s="631" t="s">
        <v>57</v>
      </c>
      <c r="D9853" s="629">
        <v>437.13</v>
      </c>
    </row>
    <row r="9854" spans="1:4" ht="67.5">
      <c r="A9854" s="629">
        <v>94992</v>
      </c>
      <c r="B9854" s="630" t="s">
        <v>10972</v>
      </c>
      <c r="C9854" s="631" t="s">
        <v>125</v>
      </c>
      <c r="D9854" s="629">
        <v>59.1</v>
      </c>
    </row>
    <row r="9855" spans="1:4" ht="54">
      <c r="A9855" s="629">
        <v>94993</v>
      </c>
      <c r="B9855" s="630" t="s">
        <v>10973</v>
      </c>
      <c r="C9855" s="631" t="s">
        <v>125</v>
      </c>
      <c r="D9855" s="629">
        <v>55.18</v>
      </c>
    </row>
    <row r="9856" spans="1:4" ht="67.5">
      <c r="A9856" s="629">
        <v>94994</v>
      </c>
      <c r="B9856" s="630" t="s">
        <v>10974</v>
      </c>
      <c r="C9856" s="631" t="s">
        <v>125</v>
      </c>
      <c r="D9856" s="629">
        <v>70.180000000000007</v>
      </c>
    </row>
    <row r="9857" spans="1:4" ht="54">
      <c r="A9857" s="629">
        <v>94995</v>
      </c>
      <c r="B9857" s="630" t="s">
        <v>10975</v>
      </c>
      <c r="C9857" s="631" t="s">
        <v>125</v>
      </c>
      <c r="D9857" s="629">
        <v>64.94</v>
      </c>
    </row>
    <row r="9858" spans="1:4" ht="67.5">
      <c r="A9858" s="629">
        <v>94996</v>
      </c>
      <c r="B9858" s="630" t="s">
        <v>10976</v>
      </c>
      <c r="C9858" s="631" t="s">
        <v>125</v>
      </c>
      <c r="D9858" s="629">
        <v>80.44</v>
      </c>
    </row>
    <row r="9859" spans="1:4" ht="54">
      <c r="A9859" s="629">
        <v>94997</v>
      </c>
      <c r="B9859" s="630" t="s">
        <v>10977</v>
      </c>
      <c r="C9859" s="631" t="s">
        <v>125</v>
      </c>
      <c r="D9859" s="629">
        <v>73.89</v>
      </c>
    </row>
    <row r="9860" spans="1:4" ht="67.5">
      <c r="A9860" s="629">
        <v>94998</v>
      </c>
      <c r="B9860" s="630" t="s">
        <v>10978</v>
      </c>
      <c r="C9860" s="631" t="s">
        <v>125</v>
      </c>
      <c r="D9860" s="629">
        <v>90.28</v>
      </c>
    </row>
    <row r="9861" spans="1:4" ht="54">
      <c r="A9861" s="629">
        <v>94999</v>
      </c>
      <c r="B9861" s="630" t="s">
        <v>10979</v>
      </c>
      <c r="C9861" s="631" t="s">
        <v>125</v>
      </c>
      <c r="D9861" s="629">
        <v>82.43</v>
      </c>
    </row>
    <row r="9862" spans="1:4" ht="54">
      <c r="A9862" s="629">
        <v>95108</v>
      </c>
      <c r="B9862" s="630" t="s">
        <v>10980</v>
      </c>
      <c r="C9862" s="631" t="s">
        <v>70</v>
      </c>
      <c r="D9862" s="629">
        <v>19.98</v>
      </c>
    </row>
    <row r="9863" spans="1:4" ht="40.5">
      <c r="A9863" s="629">
        <v>95114</v>
      </c>
      <c r="B9863" s="630" t="s">
        <v>10981</v>
      </c>
      <c r="C9863" s="631" t="s">
        <v>31</v>
      </c>
      <c r="D9863" s="629">
        <v>1.19</v>
      </c>
    </row>
    <row r="9864" spans="1:4" ht="40.5">
      <c r="A9864" s="629">
        <v>95115</v>
      </c>
      <c r="B9864" s="630" t="s">
        <v>10982</v>
      </c>
      <c r="C9864" s="631" t="s">
        <v>31</v>
      </c>
      <c r="D9864" s="629">
        <v>0.26</v>
      </c>
    </row>
    <row r="9865" spans="1:4" ht="40.5">
      <c r="A9865" s="629">
        <v>95116</v>
      </c>
      <c r="B9865" s="630" t="s">
        <v>5689</v>
      </c>
      <c r="C9865" s="631" t="s">
        <v>31</v>
      </c>
      <c r="D9865" s="629">
        <v>31.99</v>
      </c>
    </row>
    <row r="9866" spans="1:4" ht="40.5">
      <c r="A9866" s="629">
        <v>95117</v>
      </c>
      <c r="B9866" s="630" t="s">
        <v>5690</v>
      </c>
      <c r="C9866" s="631" t="s">
        <v>31</v>
      </c>
      <c r="D9866" s="629">
        <v>9.59</v>
      </c>
    </row>
    <row r="9867" spans="1:4" ht="40.5">
      <c r="A9867" s="629">
        <v>95118</v>
      </c>
      <c r="B9867" s="630" t="s">
        <v>10983</v>
      </c>
      <c r="C9867" s="631" t="s">
        <v>31</v>
      </c>
      <c r="D9867" s="629">
        <v>31.98</v>
      </c>
    </row>
    <row r="9868" spans="1:4" ht="40.5">
      <c r="A9868" s="629">
        <v>95119</v>
      </c>
      <c r="B9868" s="630" t="s">
        <v>10984</v>
      </c>
      <c r="C9868" s="631" t="s">
        <v>31</v>
      </c>
      <c r="D9868" s="629">
        <v>10.95</v>
      </c>
    </row>
    <row r="9869" spans="1:4" ht="40.5">
      <c r="A9869" s="629">
        <v>95120</v>
      </c>
      <c r="B9869" s="630" t="s">
        <v>10985</v>
      </c>
      <c r="C9869" s="631" t="s">
        <v>31</v>
      </c>
      <c r="D9869" s="629">
        <v>39.520000000000003</v>
      </c>
    </row>
    <row r="9870" spans="1:4" ht="40.5">
      <c r="A9870" s="629">
        <v>95121</v>
      </c>
      <c r="B9870" s="630" t="s">
        <v>10986</v>
      </c>
      <c r="C9870" s="631" t="s">
        <v>119</v>
      </c>
      <c r="D9870" s="629">
        <v>193.46</v>
      </c>
    </row>
    <row r="9871" spans="1:4" ht="40.5">
      <c r="A9871" s="629">
        <v>95122</v>
      </c>
      <c r="B9871" s="630" t="s">
        <v>10987</v>
      </c>
      <c r="C9871" s="631" t="s">
        <v>1677</v>
      </c>
      <c r="D9871" s="629">
        <v>113.97</v>
      </c>
    </row>
    <row r="9872" spans="1:4" ht="54">
      <c r="A9872" s="629">
        <v>95123</v>
      </c>
      <c r="B9872" s="630" t="s">
        <v>5691</v>
      </c>
      <c r="C9872" s="631" t="s">
        <v>31</v>
      </c>
      <c r="D9872" s="629">
        <v>10.01</v>
      </c>
    </row>
    <row r="9873" spans="1:4" ht="40.5">
      <c r="A9873" s="629">
        <v>95124</v>
      </c>
      <c r="B9873" s="630" t="s">
        <v>5692</v>
      </c>
      <c r="C9873" s="631" t="s">
        <v>31</v>
      </c>
      <c r="D9873" s="629">
        <v>3</v>
      </c>
    </row>
    <row r="9874" spans="1:4" ht="40.5">
      <c r="A9874" s="629">
        <v>95125</v>
      </c>
      <c r="B9874" s="630" t="s">
        <v>5693</v>
      </c>
      <c r="C9874" s="631" t="s">
        <v>31</v>
      </c>
      <c r="D9874" s="629">
        <v>10.96</v>
      </c>
    </row>
    <row r="9875" spans="1:4" ht="54">
      <c r="A9875" s="629">
        <v>95126</v>
      </c>
      <c r="B9875" s="630" t="s">
        <v>10988</v>
      </c>
      <c r="C9875" s="631" t="s">
        <v>31</v>
      </c>
      <c r="D9875" s="629">
        <v>84.88</v>
      </c>
    </row>
    <row r="9876" spans="1:4" ht="40.5">
      <c r="A9876" s="629">
        <v>95127</v>
      </c>
      <c r="B9876" s="630" t="s">
        <v>5694</v>
      </c>
      <c r="C9876" s="631" t="s">
        <v>119</v>
      </c>
      <c r="D9876" s="629">
        <v>123.59</v>
      </c>
    </row>
    <row r="9877" spans="1:4" ht="40.5">
      <c r="A9877" s="629">
        <v>95128</v>
      </c>
      <c r="B9877" s="630" t="s">
        <v>5695</v>
      </c>
      <c r="C9877" s="631" t="s">
        <v>1677</v>
      </c>
      <c r="D9877" s="629">
        <v>27.75</v>
      </c>
    </row>
    <row r="9878" spans="1:4" ht="40.5">
      <c r="A9878" s="629">
        <v>95129</v>
      </c>
      <c r="B9878" s="630" t="s">
        <v>10989</v>
      </c>
      <c r="C9878" s="631" t="s">
        <v>31</v>
      </c>
      <c r="D9878" s="629">
        <v>17.77</v>
      </c>
    </row>
    <row r="9879" spans="1:4" ht="40.5">
      <c r="A9879" s="629">
        <v>95130</v>
      </c>
      <c r="B9879" s="630" t="s">
        <v>10990</v>
      </c>
      <c r="C9879" s="631" t="s">
        <v>31</v>
      </c>
      <c r="D9879" s="629">
        <v>6.22</v>
      </c>
    </row>
    <row r="9880" spans="1:4" ht="40.5">
      <c r="A9880" s="629">
        <v>95131</v>
      </c>
      <c r="B9880" s="630" t="s">
        <v>10991</v>
      </c>
      <c r="C9880" s="631" t="s">
        <v>31</v>
      </c>
      <c r="D9880" s="629">
        <v>33.32</v>
      </c>
    </row>
    <row r="9881" spans="1:4" ht="40.5">
      <c r="A9881" s="629">
        <v>95132</v>
      </c>
      <c r="B9881" s="630" t="s">
        <v>10992</v>
      </c>
      <c r="C9881" s="631" t="s">
        <v>31</v>
      </c>
      <c r="D9881" s="629">
        <v>18.559999999999999</v>
      </c>
    </row>
    <row r="9882" spans="1:4" ht="40.5">
      <c r="A9882" s="629">
        <v>95133</v>
      </c>
      <c r="B9882" s="630" t="s">
        <v>10993</v>
      </c>
      <c r="C9882" s="631" t="s">
        <v>119</v>
      </c>
      <c r="D9882" s="629">
        <v>91.75</v>
      </c>
    </row>
    <row r="9883" spans="1:4" ht="40.5">
      <c r="A9883" s="629">
        <v>95136</v>
      </c>
      <c r="B9883" s="630" t="s">
        <v>10994</v>
      </c>
      <c r="C9883" s="631" t="s">
        <v>31</v>
      </c>
      <c r="D9883" s="629">
        <v>0.03</v>
      </c>
    </row>
    <row r="9884" spans="1:4" ht="40.5">
      <c r="A9884" s="629">
        <v>95137</v>
      </c>
      <c r="B9884" s="630" t="s">
        <v>10995</v>
      </c>
      <c r="C9884" s="631" t="s">
        <v>31</v>
      </c>
      <c r="D9884" s="629">
        <v>0.01</v>
      </c>
    </row>
    <row r="9885" spans="1:4" ht="40.5">
      <c r="A9885" s="629">
        <v>95138</v>
      </c>
      <c r="B9885" s="630" t="s">
        <v>10996</v>
      </c>
      <c r="C9885" s="631" t="s">
        <v>31</v>
      </c>
      <c r="D9885" s="629">
        <v>0.02</v>
      </c>
    </row>
    <row r="9886" spans="1:4" ht="40.5">
      <c r="A9886" s="629">
        <v>95139</v>
      </c>
      <c r="B9886" s="630" t="s">
        <v>10997</v>
      </c>
      <c r="C9886" s="631" t="s">
        <v>119</v>
      </c>
      <c r="D9886" s="629">
        <v>0.06</v>
      </c>
    </row>
    <row r="9887" spans="1:4" ht="40.5">
      <c r="A9887" s="629">
        <v>95140</v>
      </c>
      <c r="B9887" s="630" t="s">
        <v>10998</v>
      </c>
      <c r="C9887" s="631" t="s">
        <v>1677</v>
      </c>
      <c r="D9887" s="629">
        <v>0.04</v>
      </c>
    </row>
    <row r="9888" spans="1:4" ht="81">
      <c r="A9888" s="629">
        <v>95141</v>
      </c>
      <c r="B9888" s="630" t="s">
        <v>10999</v>
      </c>
      <c r="C9888" s="631" t="s">
        <v>70</v>
      </c>
      <c r="D9888" s="629">
        <v>25.66</v>
      </c>
    </row>
    <row r="9889" spans="1:4" ht="40.5">
      <c r="A9889" s="629">
        <v>95208</v>
      </c>
      <c r="B9889" s="630" t="s">
        <v>11000</v>
      </c>
      <c r="C9889" s="631" t="s">
        <v>31</v>
      </c>
      <c r="D9889" s="629">
        <v>22.41</v>
      </c>
    </row>
    <row r="9890" spans="1:4" ht="40.5">
      <c r="A9890" s="629">
        <v>95209</v>
      </c>
      <c r="B9890" s="630" t="s">
        <v>11001</v>
      </c>
      <c r="C9890" s="631" t="s">
        <v>31</v>
      </c>
      <c r="D9890" s="629">
        <v>5.04</v>
      </c>
    </row>
    <row r="9891" spans="1:4" ht="40.5">
      <c r="A9891" s="629">
        <v>95210</v>
      </c>
      <c r="B9891" s="630" t="s">
        <v>11002</v>
      </c>
      <c r="C9891" s="631" t="s">
        <v>31</v>
      </c>
      <c r="D9891" s="629">
        <v>24.52</v>
      </c>
    </row>
    <row r="9892" spans="1:4" ht="40.5">
      <c r="A9892" s="629">
        <v>95211</v>
      </c>
      <c r="B9892" s="630" t="s">
        <v>11003</v>
      </c>
      <c r="C9892" s="631" t="s">
        <v>31</v>
      </c>
      <c r="D9892" s="629">
        <v>5.79</v>
      </c>
    </row>
    <row r="9893" spans="1:4" ht="40.5">
      <c r="A9893" s="629">
        <v>95212</v>
      </c>
      <c r="B9893" s="630" t="s">
        <v>11004</v>
      </c>
      <c r="C9893" s="631" t="s">
        <v>119</v>
      </c>
      <c r="D9893" s="629">
        <v>76.66</v>
      </c>
    </row>
    <row r="9894" spans="1:4" ht="40.5">
      <c r="A9894" s="629">
        <v>95213</v>
      </c>
      <c r="B9894" s="630" t="s">
        <v>11005</v>
      </c>
      <c r="C9894" s="631" t="s">
        <v>1677</v>
      </c>
      <c r="D9894" s="629">
        <v>46.35</v>
      </c>
    </row>
    <row r="9895" spans="1:4" ht="40.5">
      <c r="A9895" s="629">
        <v>95214</v>
      </c>
      <c r="B9895" s="630" t="s">
        <v>11006</v>
      </c>
      <c r="C9895" s="631" t="s">
        <v>31</v>
      </c>
      <c r="D9895" s="629">
        <v>1.29</v>
      </c>
    </row>
    <row r="9896" spans="1:4" ht="40.5">
      <c r="A9896" s="629">
        <v>95215</v>
      </c>
      <c r="B9896" s="630" t="s">
        <v>11007</v>
      </c>
      <c r="C9896" s="631" t="s">
        <v>31</v>
      </c>
      <c r="D9896" s="629">
        <v>0.25</v>
      </c>
    </row>
    <row r="9897" spans="1:4" ht="40.5">
      <c r="A9897" s="629">
        <v>95216</v>
      </c>
      <c r="B9897" s="630" t="s">
        <v>11008</v>
      </c>
      <c r="C9897" s="631" t="s">
        <v>31</v>
      </c>
      <c r="D9897" s="629">
        <v>0.89</v>
      </c>
    </row>
    <row r="9898" spans="1:4" ht="40.5">
      <c r="A9898" s="629">
        <v>95217</v>
      </c>
      <c r="B9898" s="630" t="s">
        <v>11009</v>
      </c>
      <c r="C9898" s="631" t="s">
        <v>31</v>
      </c>
      <c r="D9898" s="629">
        <v>0.39</v>
      </c>
    </row>
    <row r="9899" spans="1:4" ht="40.5">
      <c r="A9899" s="629">
        <v>95218</v>
      </c>
      <c r="B9899" s="630" t="s">
        <v>11010</v>
      </c>
      <c r="C9899" s="631" t="s">
        <v>119</v>
      </c>
      <c r="D9899" s="629">
        <v>20.100000000000001</v>
      </c>
    </row>
    <row r="9900" spans="1:4" ht="40.5">
      <c r="A9900" s="629">
        <v>95219</v>
      </c>
      <c r="B9900" s="630" t="s">
        <v>11011</v>
      </c>
      <c r="C9900" s="631" t="s">
        <v>1677</v>
      </c>
      <c r="D9900" s="629">
        <v>18.82</v>
      </c>
    </row>
    <row r="9901" spans="1:4" ht="54">
      <c r="A9901" s="629">
        <v>95237</v>
      </c>
      <c r="B9901" s="630" t="s">
        <v>11012</v>
      </c>
      <c r="C9901" s="631" t="s">
        <v>70</v>
      </c>
      <c r="D9901" s="629">
        <v>15.26</v>
      </c>
    </row>
    <row r="9902" spans="1:4" ht="40.5">
      <c r="A9902" s="629">
        <v>95240</v>
      </c>
      <c r="B9902" s="630" t="s">
        <v>11013</v>
      </c>
      <c r="C9902" s="631" t="s">
        <v>125</v>
      </c>
      <c r="D9902" s="629">
        <v>11.46</v>
      </c>
    </row>
    <row r="9903" spans="1:4" ht="40.5">
      <c r="A9903" s="629">
        <v>95241</v>
      </c>
      <c r="B9903" s="630" t="s">
        <v>11014</v>
      </c>
      <c r="C9903" s="631" t="s">
        <v>125</v>
      </c>
      <c r="D9903" s="629">
        <v>19.12</v>
      </c>
    </row>
    <row r="9904" spans="1:4" ht="81">
      <c r="A9904" s="629">
        <v>95248</v>
      </c>
      <c r="B9904" s="630" t="s">
        <v>11015</v>
      </c>
      <c r="C9904" s="631" t="s">
        <v>70</v>
      </c>
      <c r="D9904" s="629">
        <v>47.68</v>
      </c>
    </row>
    <row r="9905" spans="1:4" ht="81">
      <c r="A9905" s="629">
        <v>95249</v>
      </c>
      <c r="B9905" s="630" t="s">
        <v>11016</v>
      </c>
      <c r="C9905" s="631" t="s">
        <v>70</v>
      </c>
      <c r="D9905" s="629">
        <v>51.17</v>
      </c>
    </row>
    <row r="9906" spans="1:4" ht="67.5">
      <c r="A9906" s="629">
        <v>95250</v>
      </c>
      <c r="B9906" s="630" t="s">
        <v>11017</v>
      </c>
      <c r="C9906" s="631" t="s">
        <v>70</v>
      </c>
      <c r="D9906" s="629">
        <v>60.33</v>
      </c>
    </row>
    <row r="9907" spans="1:4" ht="81">
      <c r="A9907" s="629">
        <v>95251</v>
      </c>
      <c r="B9907" s="630" t="s">
        <v>11018</v>
      </c>
      <c r="C9907" s="631" t="s">
        <v>70</v>
      </c>
      <c r="D9907" s="629">
        <v>78.22</v>
      </c>
    </row>
    <row r="9908" spans="1:4" ht="81">
      <c r="A9908" s="629">
        <v>95252</v>
      </c>
      <c r="B9908" s="630" t="s">
        <v>11019</v>
      </c>
      <c r="C9908" s="631" t="s">
        <v>70</v>
      </c>
      <c r="D9908" s="629">
        <v>89.01</v>
      </c>
    </row>
    <row r="9909" spans="1:4" ht="67.5">
      <c r="A9909" s="629">
        <v>95253</v>
      </c>
      <c r="B9909" s="630" t="s">
        <v>11020</v>
      </c>
      <c r="C9909" s="631" t="s">
        <v>70</v>
      </c>
      <c r="D9909" s="629">
        <v>124.51</v>
      </c>
    </row>
    <row r="9910" spans="1:4" ht="27">
      <c r="A9910" s="629">
        <v>95255</v>
      </c>
      <c r="B9910" s="630" t="s">
        <v>5696</v>
      </c>
      <c r="C9910" s="631" t="s">
        <v>31</v>
      </c>
      <c r="D9910" s="629">
        <v>1.06</v>
      </c>
    </row>
    <row r="9911" spans="1:4" ht="27">
      <c r="A9911" s="629">
        <v>95256</v>
      </c>
      <c r="B9911" s="630" t="s">
        <v>5697</v>
      </c>
      <c r="C9911" s="631" t="s">
        <v>31</v>
      </c>
      <c r="D9911" s="629">
        <v>0.23</v>
      </c>
    </row>
    <row r="9912" spans="1:4" ht="27">
      <c r="A9912" s="629">
        <v>95257</v>
      </c>
      <c r="B9912" s="630" t="s">
        <v>5698</v>
      </c>
      <c r="C9912" s="631" t="s">
        <v>31</v>
      </c>
      <c r="D9912" s="629">
        <v>1.33</v>
      </c>
    </row>
    <row r="9913" spans="1:4" ht="27">
      <c r="A9913" s="629">
        <v>95258</v>
      </c>
      <c r="B9913" s="630" t="s">
        <v>5699</v>
      </c>
      <c r="C9913" s="631" t="s">
        <v>119</v>
      </c>
      <c r="D9913" s="629">
        <v>13.09</v>
      </c>
    </row>
    <row r="9914" spans="1:4" ht="27">
      <c r="A9914" s="629">
        <v>95259</v>
      </c>
      <c r="B9914" s="630" t="s">
        <v>5700</v>
      </c>
      <c r="C9914" s="631" t="s">
        <v>1677</v>
      </c>
      <c r="D9914" s="629">
        <v>11.76</v>
      </c>
    </row>
    <row r="9915" spans="1:4" ht="40.5">
      <c r="A9915" s="629">
        <v>95260</v>
      </c>
      <c r="B9915" s="630" t="s">
        <v>11021</v>
      </c>
      <c r="C9915" s="631" t="s">
        <v>31</v>
      </c>
      <c r="D9915" s="629">
        <v>0.66</v>
      </c>
    </row>
    <row r="9916" spans="1:4" ht="40.5">
      <c r="A9916" s="629">
        <v>95261</v>
      </c>
      <c r="B9916" s="630" t="s">
        <v>11022</v>
      </c>
      <c r="C9916" s="631" t="s">
        <v>31</v>
      </c>
      <c r="D9916" s="629">
        <v>0.23</v>
      </c>
    </row>
    <row r="9917" spans="1:4" ht="40.5">
      <c r="A9917" s="629">
        <v>95262</v>
      </c>
      <c r="B9917" s="630" t="s">
        <v>11023</v>
      </c>
      <c r="C9917" s="631" t="s">
        <v>31</v>
      </c>
      <c r="D9917" s="629">
        <v>1.1000000000000001</v>
      </c>
    </row>
    <row r="9918" spans="1:4" ht="54">
      <c r="A9918" s="629">
        <v>95263</v>
      </c>
      <c r="B9918" s="630" t="s">
        <v>11024</v>
      </c>
      <c r="C9918" s="631" t="s">
        <v>31</v>
      </c>
      <c r="D9918" s="629">
        <v>1.78</v>
      </c>
    </row>
    <row r="9919" spans="1:4" ht="40.5">
      <c r="A9919" s="629">
        <v>95264</v>
      </c>
      <c r="B9919" s="630" t="s">
        <v>11025</v>
      </c>
      <c r="C9919" s="631" t="s">
        <v>119</v>
      </c>
      <c r="D9919" s="629">
        <v>3.77</v>
      </c>
    </row>
    <row r="9920" spans="1:4" ht="40.5">
      <c r="A9920" s="629">
        <v>95265</v>
      </c>
      <c r="B9920" s="630" t="s">
        <v>11026</v>
      </c>
      <c r="C9920" s="631" t="s">
        <v>1677</v>
      </c>
      <c r="D9920" s="629">
        <v>0.89</v>
      </c>
    </row>
    <row r="9921" spans="1:4" ht="54">
      <c r="A9921" s="629">
        <v>95266</v>
      </c>
      <c r="B9921" s="630" t="s">
        <v>11027</v>
      </c>
      <c r="C9921" s="631" t="s">
        <v>31</v>
      </c>
      <c r="D9921" s="629">
        <v>0.59</v>
      </c>
    </row>
    <row r="9922" spans="1:4" ht="54">
      <c r="A9922" s="629">
        <v>95267</v>
      </c>
      <c r="B9922" s="630" t="s">
        <v>11028</v>
      </c>
      <c r="C9922" s="631" t="s">
        <v>31</v>
      </c>
      <c r="D9922" s="629">
        <v>0.11</v>
      </c>
    </row>
    <row r="9923" spans="1:4" ht="54">
      <c r="A9923" s="629">
        <v>95268</v>
      </c>
      <c r="B9923" s="630" t="s">
        <v>11029</v>
      </c>
      <c r="C9923" s="631" t="s">
        <v>31</v>
      </c>
      <c r="D9923" s="629">
        <v>0.56999999999999995</v>
      </c>
    </row>
    <row r="9924" spans="1:4" ht="54">
      <c r="A9924" s="629">
        <v>95269</v>
      </c>
      <c r="B9924" s="630" t="s">
        <v>11030</v>
      </c>
      <c r="C9924" s="631" t="s">
        <v>31</v>
      </c>
      <c r="D9924" s="629">
        <v>3.32</v>
      </c>
    </row>
    <row r="9925" spans="1:4" ht="54">
      <c r="A9925" s="629">
        <v>95270</v>
      </c>
      <c r="B9925" s="630" t="s">
        <v>11031</v>
      </c>
      <c r="C9925" s="631" t="s">
        <v>119</v>
      </c>
      <c r="D9925" s="629">
        <v>4.59</v>
      </c>
    </row>
    <row r="9926" spans="1:4" ht="54">
      <c r="A9926" s="629">
        <v>95271</v>
      </c>
      <c r="B9926" s="630" t="s">
        <v>11032</v>
      </c>
      <c r="C9926" s="631" t="s">
        <v>1677</v>
      </c>
      <c r="D9926" s="629">
        <v>0.7</v>
      </c>
    </row>
    <row r="9927" spans="1:4" ht="40.5">
      <c r="A9927" s="629">
        <v>95272</v>
      </c>
      <c r="B9927" s="630" t="s">
        <v>11033</v>
      </c>
      <c r="C9927" s="631" t="s">
        <v>31</v>
      </c>
      <c r="D9927" s="629">
        <v>0.56999999999999995</v>
      </c>
    </row>
    <row r="9928" spans="1:4" ht="40.5">
      <c r="A9928" s="629">
        <v>95273</v>
      </c>
      <c r="B9928" s="630" t="s">
        <v>11034</v>
      </c>
      <c r="C9928" s="631" t="s">
        <v>31</v>
      </c>
      <c r="D9928" s="629">
        <v>0.12</v>
      </c>
    </row>
    <row r="9929" spans="1:4" ht="40.5">
      <c r="A9929" s="629">
        <v>95274</v>
      </c>
      <c r="B9929" s="630" t="s">
        <v>11035</v>
      </c>
      <c r="C9929" s="631" t="s">
        <v>31</v>
      </c>
      <c r="D9929" s="629">
        <v>0.45</v>
      </c>
    </row>
    <row r="9930" spans="1:4" ht="54">
      <c r="A9930" s="629">
        <v>95275</v>
      </c>
      <c r="B9930" s="630" t="s">
        <v>11036</v>
      </c>
      <c r="C9930" s="631" t="s">
        <v>31</v>
      </c>
      <c r="D9930" s="629">
        <v>1.57</v>
      </c>
    </row>
    <row r="9931" spans="1:4" ht="40.5">
      <c r="A9931" s="629">
        <v>95276</v>
      </c>
      <c r="B9931" s="630" t="s">
        <v>11037</v>
      </c>
      <c r="C9931" s="631" t="s">
        <v>119</v>
      </c>
      <c r="D9931" s="629">
        <v>2.71</v>
      </c>
    </row>
    <row r="9932" spans="1:4" ht="40.5">
      <c r="A9932" s="629">
        <v>95277</v>
      </c>
      <c r="B9932" s="630" t="s">
        <v>11038</v>
      </c>
      <c r="C9932" s="631" t="s">
        <v>1677</v>
      </c>
      <c r="D9932" s="629">
        <v>0.69</v>
      </c>
    </row>
    <row r="9933" spans="1:4" ht="40.5">
      <c r="A9933" s="629">
        <v>95278</v>
      </c>
      <c r="B9933" s="630" t="s">
        <v>11039</v>
      </c>
      <c r="C9933" s="631" t="s">
        <v>31</v>
      </c>
      <c r="D9933" s="629">
        <v>0.62</v>
      </c>
    </row>
    <row r="9934" spans="1:4" ht="40.5">
      <c r="A9934" s="629">
        <v>95279</v>
      </c>
      <c r="B9934" s="630" t="s">
        <v>11040</v>
      </c>
      <c r="C9934" s="631" t="s">
        <v>31</v>
      </c>
      <c r="D9934" s="629">
        <v>0.14000000000000001</v>
      </c>
    </row>
    <row r="9935" spans="1:4" ht="40.5">
      <c r="A9935" s="629">
        <v>95280</v>
      </c>
      <c r="B9935" s="630" t="s">
        <v>11041</v>
      </c>
      <c r="C9935" s="631" t="s">
        <v>31</v>
      </c>
      <c r="D9935" s="629">
        <v>0.49</v>
      </c>
    </row>
    <row r="9936" spans="1:4" ht="54">
      <c r="A9936" s="629">
        <v>95281</v>
      </c>
      <c r="B9936" s="630" t="s">
        <v>11042</v>
      </c>
      <c r="C9936" s="631" t="s">
        <v>31</v>
      </c>
      <c r="D9936" s="629">
        <v>3.32</v>
      </c>
    </row>
    <row r="9937" spans="1:4" ht="40.5">
      <c r="A9937" s="629">
        <v>95282</v>
      </c>
      <c r="B9937" s="630" t="s">
        <v>11043</v>
      </c>
      <c r="C9937" s="631" t="s">
        <v>119</v>
      </c>
      <c r="D9937" s="629">
        <v>4.57</v>
      </c>
    </row>
    <row r="9938" spans="1:4" ht="40.5">
      <c r="A9938" s="629">
        <v>95283</v>
      </c>
      <c r="B9938" s="630" t="s">
        <v>11044</v>
      </c>
      <c r="C9938" s="631" t="s">
        <v>1677</v>
      </c>
      <c r="D9938" s="629">
        <v>0.76</v>
      </c>
    </row>
    <row r="9939" spans="1:4" ht="40.5">
      <c r="A9939" s="629">
        <v>95285</v>
      </c>
      <c r="B9939" s="630" t="s">
        <v>5701</v>
      </c>
      <c r="C9939" s="631" t="s">
        <v>57</v>
      </c>
      <c r="D9939" s="629">
        <v>3.56</v>
      </c>
    </row>
    <row r="9940" spans="1:4" ht="40.5">
      <c r="A9940" s="629">
        <v>95286</v>
      </c>
      <c r="B9940" s="630" t="s">
        <v>5702</v>
      </c>
      <c r="C9940" s="631" t="s">
        <v>57</v>
      </c>
      <c r="D9940" s="629">
        <v>3.65</v>
      </c>
    </row>
    <row r="9941" spans="1:4" ht="40.5">
      <c r="A9941" s="629">
        <v>95287</v>
      </c>
      <c r="B9941" s="630" t="s">
        <v>5703</v>
      </c>
      <c r="C9941" s="631" t="s">
        <v>57</v>
      </c>
      <c r="D9941" s="629">
        <v>3.74</v>
      </c>
    </row>
    <row r="9942" spans="1:4" ht="40.5">
      <c r="A9942" s="629">
        <v>95288</v>
      </c>
      <c r="B9942" s="630" t="s">
        <v>5704</v>
      </c>
      <c r="C9942" s="631" t="s">
        <v>57</v>
      </c>
      <c r="D9942" s="629">
        <v>3.85</v>
      </c>
    </row>
    <row r="9943" spans="1:4" ht="40.5">
      <c r="A9943" s="629">
        <v>95289</v>
      </c>
      <c r="B9943" s="630" t="s">
        <v>5705</v>
      </c>
      <c r="C9943" s="631" t="s">
        <v>57</v>
      </c>
      <c r="D9943" s="629">
        <v>3.96</v>
      </c>
    </row>
    <row r="9944" spans="1:4" ht="27">
      <c r="A9944" s="629">
        <v>95290</v>
      </c>
      <c r="B9944" s="630" t="s">
        <v>5706</v>
      </c>
      <c r="C9944" s="631" t="s">
        <v>4768</v>
      </c>
      <c r="D9944" s="629">
        <v>1.73</v>
      </c>
    </row>
    <row r="9945" spans="1:4" ht="40.5">
      <c r="A9945" s="629">
        <v>95291</v>
      </c>
      <c r="B9945" s="630" t="s">
        <v>11045</v>
      </c>
      <c r="C9945" s="631" t="s">
        <v>57</v>
      </c>
      <c r="D9945" s="629">
        <v>3.17</v>
      </c>
    </row>
    <row r="9946" spans="1:4" ht="40.5">
      <c r="A9946" s="629">
        <v>95292</v>
      </c>
      <c r="B9946" s="630" t="s">
        <v>11046</v>
      </c>
      <c r="C9946" s="631" t="s">
        <v>57</v>
      </c>
      <c r="D9946" s="629">
        <v>3.24</v>
      </c>
    </row>
    <row r="9947" spans="1:4" ht="40.5">
      <c r="A9947" s="629">
        <v>95293</v>
      </c>
      <c r="B9947" s="630" t="s">
        <v>11047</v>
      </c>
      <c r="C9947" s="631" t="s">
        <v>57</v>
      </c>
      <c r="D9947" s="629">
        <v>3.34</v>
      </c>
    </row>
    <row r="9948" spans="1:4" ht="40.5">
      <c r="A9948" s="629">
        <v>95294</v>
      </c>
      <c r="B9948" s="630" t="s">
        <v>11048</v>
      </c>
      <c r="C9948" s="631" t="s">
        <v>57</v>
      </c>
      <c r="D9948" s="629">
        <v>3.53</v>
      </c>
    </row>
    <row r="9949" spans="1:4" ht="40.5">
      <c r="A9949" s="629">
        <v>95295</v>
      </c>
      <c r="B9949" s="630" t="s">
        <v>11049</v>
      </c>
      <c r="C9949" s="631" t="s">
        <v>57</v>
      </c>
      <c r="D9949" s="629">
        <v>3.43</v>
      </c>
    </row>
    <row r="9950" spans="1:4" ht="27">
      <c r="A9950" s="629">
        <v>95296</v>
      </c>
      <c r="B9950" s="630" t="s">
        <v>11050</v>
      </c>
      <c r="C9950" s="631" t="s">
        <v>4768</v>
      </c>
      <c r="D9950" s="629">
        <v>1.54</v>
      </c>
    </row>
    <row r="9951" spans="1:4" ht="27">
      <c r="A9951" s="629">
        <v>95297</v>
      </c>
      <c r="B9951" s="630" t="s">
        <v>11051</v>
      </c>
      <c r="C9951" s="631" t="s">
        <v>57</v>
      </c>
      <c r="D9951" s="629">
        <v>2.84</v>
      </c>
    </row>
    <row r="9952" spans="1:4" ht="27">
      <c r="A9952" s="629">
        <v>95298</v>
      </c>
      <c r="B9952" s="630" t="s">
        <v>11052</v>
      </c>
      <c r="C9952" s="631" t="s">
        <v>57</v>
      </c>
      <c r="D9952" s="629">
        <v>2.92</v>
      </c>
    </row>
    <row r="9953" spans="1:4" ht="27">
      <c r="A9953" s="629">
        <v>95299</v>
      </c>
      <c r="B9953" s="630" t="s">
        <v>11053</v>
      </c>
      <c r="C9953" s="631" t="s">
        <v>57</v>
      </c>
      <c r="D9953" s="629">
        <v>2.99</v>
      </c>
    </row>
    <row r="9954" spans="1:4" ht="27">
      <c r="A9954" s="629">
        <v>95300</v>
      </c>
      <c r="B9954" s="630" t="s">
        <v>11054</v>
      </c>
      <c r="C9954" s="631" t="s">
        <v>57</v>
      </c>
      <c r="D9954" s="629">
        <v>3.09</v>
      </c>
    </row>
    <row r="9955" spans="1:4" ht="40.5">
      <c r="A9955" s="629">
        <v>95301</v>
      </c>
      <c r="B9955" s="630" t="s">
        <v>11055</v>
      </c>
      <c r="C9955" s="631" t="s">
        <v>57</v>
      </c>
      <c r="D9955" s="629">
        <v>3.17</v>
      </c>
    </row>
    <row r="9956" spans="1:4" ht="40.5">
      <c r="A9956" s="629">
        <v>95302</v>
      </c>
      <c r="B9956" s="630" t="s">
        <v>5707</v>
      </c>
      <c r="C9956" s="631" t="s">
        <v>4768</v>
      </c>
      <c r="D9956" s="629">
        <v>1.39</v>
      </c>
    </row>
    <row r="9957" spans="1:4" ht="40.5">
      <c r="A9957" s="629">
        <v>95303</v>
      </c>
      <c r="B9957" s="630" t="s">
        <v>11056</v>
      </c>
      <c r="C9957" s="631" t="s">
        <v>4768</v>
      </c>
      <c r="D9957" s="629">
        <v>0.94</v>
      </c>
    </row>
    <row r="9958" spans="1:4" ht="27">
      <c r="A9958" s="629">
        <v>95305</v>
      </c>
      <c r="B9958" s="630" t="s">
        <v>5708</v>
      </c>
      <c r="C9958" s="631" t="s">
        <v>125</v>
      </c>
      <c r="D9958" s="629">
        <v>10.51</v>
      </c>
    </row>
    <row r="9959" spans="1:4" ht="27">
      <c r="A9959" s="629">
        <v>95306</v>
      </c>
      <c r="B9959" s="630" t="s">
        <v>5709</v>
      </c>
      <c r="C9959" s="631" t="s">
        <v>125</v>
      </c>
      <c r="D9959" s="629">
        <v>12.12</v>
      </c>
    </row>
    <row r="9960" spans="1:4" ht="40.5">
      <c r="A9960" s="629">
        <v>95308</v>
      </c>
      <c r="B9960" s="630" t="s">
        <v>11057</v>
      </c>
      <c r="C9960" s="631" t="s">
        <v>31</v>
      </c>
      <c r="D9960" s="629">
        <v>0.08</v>
      </c>
    </row>
    <row r="9961" spans="1:4" ht="40.5">
      <c r="A9961" s="629">
        <v>95309</v>
      </c>
      <c r="B9961" s="630" t="s">
        <v>11058</v>
      </c>
      <c r="C9961" s="631" t="s">
        <v>31</v>
      </c>
      <c r="D9961" s="629">
        <v>0.11</v>
      </c>
    </row>
    <row r="9962" spans="1:4" ht="40.5">
      <c r="A9962" s="629">
        <v>95310</v>
      </c>
      <c r="B9962" s="630" t="s">
        <v>11059</v>
      </c>
      <c r="C9962" s="631" t="s">
        <v>31</v>
      </c>
      <c r="D9962" s="629">
        <v>0.03</v>
      </c>
    </row>
    <row r="9963" spans="1:4" ht="40.5">
      <c r="A9963" s="629">
        <v>95311</v>
      </c>
      <c r="B9963" s="630" t="s">
        <v>11060</v>
      </c>
      <c r="C9963" s="631" t="s">
        <v>31</v>
      </c>
      <c r="D9963" s="629">
        <v>0.09</v>
      </c>
    </row>
    <row r="9964" spans="1:4" ht="40.5">
      <c r="A9964" s="629">
        <v>95312</v>
      </c>
      <c r="B9964" s="630" t="s">
        <v>11061</v>
      </c>
      <c r="C9964" s="631" t="s">
        <v>31</v>
      </c>
      <c r="D9964" s="629">
        <v>0.1</v>
      </c>
    </row>
    <row r="9965" spans="1:4" ht="40.5">
      <c r="A9965" s="629">
        <v>95313</v>
      </c>
      <c r="B9965" s="630" t="s">
        <v>11062</v>
      </c>
      <c r="C9965" s="631" t="s">
        <v>31</v>
      </c>
      <c r="D9965" s="629">
        <v>0.09</v>
      </c>
    </row>
    <row r="9966" spans="1:4" ht="27">
      <c r="A9966" s="629">
        <v>95314</v>
      </c>
      <c r="B9966" s="630" t="s">
        <v>6328</v>
      </c>
      <c r="C9966" s="631" t="s">
        <v>31</v>
      </c>
      <c r="D9966" s="629">
        <v>0.11</v>
      </c>
    </row>
    <row r="9967" spans="1:4" ht="40.5">
      <c r="A9967" s="629">
        <v>95315</v>
      </c>
      <c r="B9967" s="630" t="s">
        <v>11063</v>
      </c>
      <c r="C9967" s="631" t="s">
        <v>31</v>
      </c>
      <c r="D9967" s="629">
        <v>0.19</v>
      </c>
    </row>
    <row r="9968" spans="1:4" ht="40.5">
      <c r="A9968" s="629">
        <v>95316</v>
      </c>
      <c r="B9968" s="630" t="s">
        <v>11064</v>
      </c>
      <c r="C9968" s="631" t="s">
        <v>31</v>
      </c>
      <c r="D9968" s="629">
        <v>0.28999999999999998</v>
      </c>
    </row>
    <row r="9969" spans="1:4" ht="40.5">
      <c r="A9969" s="629">
        <v>95317</v>
      </c>
      <c r="B9969" s="630" t="s">
        <v>11065</v>
      </c>
      <c r="C9969" s="631" t="s">
        <v>31</v>
      </c>
      <c r="D9969" s="629">
        <v>0.14000000000000001</v>
      </c>
    </row>
    <row r="9970" spans="1:4" ht="40.5">
      <c r="A9970" s="629">
        <v>95318</v>
      </c>
      <c r="B9970" s="630" t="s">
        <v>11066</v>
      </c>
      <c r="C9970" s="631" t="s">
        <v>31</v>
      </c>
      <c r="D9970" s="629">
        <v>0.06</v>
      </c>
    </row>
    <row r="9971" spans="1:4" ht="40.5">
      <c r="A9971" s="629">
        <v>95319</v>
      </c>
      <c r="B9971" s="630" t="s">
        <v>11067</v>
      </c>
      <c r="C9971" s="631" t="s">
        <v>31</v>
      </c>
      <c r="D9971" s="629">
        <v>0.06</v>
      </c>
    </row>
    <row r="9972" spans="1:4" ht="40.5">
      <c r="A9972" s="629">
        <v>95320</v>
      </c>
      <c r="B9972" s="630" t="s">
        <v>11068</v>
      </c>
      <c r="C9972" s="631" t="s">
        <v>31</v>
      </c>
      <c r="D9972" s="629">
        <v>0.08</v>
      </c>
    </row>
    <row r="9973" spans="1:4" ht="40.5">
      <c r="A9973" s="629">
        <v>95321</v>
      </c>
      <c r="B9973" s="630" t="s">
        <v>11069</v>
      </c>
      <c r="C9973" s="631" t="s">
        <v>31</v>
      </c>
      <c r="D9973" s="629">
        <v>7.0000000000000007E-2</v>
      </c>
    </row>
    <row r="9974" spans="1:4" ht="40.5">
      <c r="A9974" s="629">
        <v>95322</v>
      </c>
      <c r="B9974" s="630" t="s">
        <v>11070</v>
      </c>
      <c r="C9974" s="631" t="s">
        <v>31</v>
      </c>
      <c r="D9974" s="629">
        <v>0.06</v>
      </c>
    </row>
    <row r="9975" spans="1:4" ht="40.5">
      <c r="A9975" s="629">
        <v>95323</v>
      </c>
      <c r="B9975" s="630" t="s">
        <v>11071</v>
      </c>
      <c r="C9975" s="631" t="s">
        <v>31</v>
      </c>
      <c r="D9975" s="629">
        <v>0.17</v>
      </c>
    </row>
    <row r="9976" spans="1:4" ht="40.5">
      <c r="A9976" s="629">
        <v>95324</v>
      </c>
      <c r="B9976" s="630" t="s">
        <v>11072</v>
      </c>
      <c r="C9976" s="631" t="s">
        <v>31</v>
      </c>
      <c r="D9976" s="629">
        <v>0.13</v>
      </c>
    </row>
    <row r="9977" spans="1:4" ht="40.5">
      <c r="A9977" s="629">
        <v>95325</v>
      </c>
      <c r="B9977" s="630" t="s">
        <v>11073</v>
      </c>
      <c r="C9977" s="631" t="s">
        <v>31</v>
      </c>
      <c r="D9977" s="629">
        <v>0.21</v>
      </c>
    </row>
    <row r="9978" spans="1:4" ht="40.5">
      <c r="A9978" s="629">
        <v>95326</v>
      </c>
      <c r="B9978" s="630" t="s">
        <v>11074</v>
      </c>
      <c r="C9978" s="631" t="s">
        <v>31</v>
      </c>
      <c r="D9978" s="629">
        <v>7.0000000000000007E-2</v>
      </c>
    </row>
    <row r="9979" spans="1:4" ht="40.5">
      <c r="A9979" s="629">
        <v>95327</v>
      </c>
      <c r="B9979" s="630" t="s">
        <v>11075</v>
      </c>
      <c r="C9979" s="631" t="s">
        <v>31</v>
      </c>
      <c r="D9979" s="629">
        <v>0.14000000000000001</v>
      </c>
    </row>
    <row r="9980" spans="1:4" ht="27">
      <c r="A9980" s="629">
        <v>95328</v>
      </c>
      <c r="B9980" s="630" t="s">
        <v>11076</v>
      </c>
      <c r="C9980" s="631" t="s">
        <v>31</v>
      </c>
      <c r="D9980" s="629">
        <v>0.12</v>
      </c>
    </row>
    <row r="9981" spans="1:4" ht="40.5">
      <c r="A9981" s="629">
        <v>95329</v>
      </c>
      <c r="B9981" s="630" t="s">
        <v>11077</v>
      </c>
      <c r="C9981" s="631" t="s">
        <v>31</v>
      </c>
      <c r="D9981" s="629">
        <v>0.14000000000000001</v>
      </c>
    </row>
    <row r="9982" spans="1:4" ht="40.5">
      <c r="A9982" s="629">
        <v>95330</v>
      </c>
      <c r="B9982" s="630" t="s">
        <v>11078</v>
      </c>
      <c r="C9982" s="631" t="s">
        <v>31</v>
      </c>
      <c r="D9982" s="629">
        <v>0.11</v>
      </c>
    </row>
    <row r="9983" spans="1:4" ht="40.5">
      <c r="A9983" s="629">
        <v>95331</v>
      </c>
      <c r="B9983" s="630" t="s">
        <v>11079</v>
      </c>
      <c r="C9983" s="631" t="s">
        <v>31</v>
      </c>
      <c r="D9983" s="629">
        <v>0.06</v>
      </c>
    </row>
    <row r="9984" spans="1:4" ht="27">
      <c r="A9984" s="629">
        <v>95332</v>
      </c>
      <c r="B9984" s="630" t="s">
        <v>11080</v>
      </c>
      <c r="C9984" s="631" t="s">
        <v>31</v>
      </c>
      <c r="D9984" s="629">
        <v>0.39</v>
      </c>
    </row>
    <row r="9985" spans="1:4" ht="40.5">
      <c r="A9985" s="629">
        <v>95333</v>
      </c>
      <c r="B9985" s="630" t="s">
        <v>11081</v>
      </c>
      <c r="C9985" s="631" t="s">
        <v>31</v>
      </c>
      <c r="D9985" s="629">
        <v>0.5</v>
      </c>
    </row>
    <row r="9986" spans="1:4" ht="27">
      <c r="A9986" s="629">
        <v>95334</v>
      </c>
      <c r="B9986" s="630" t="s">
        <v>11082</v>
      </c>
      <c r="C9986" s="631" t="s">
        <v>31</v>
      </c>
      <c r="D9986" s="629">
        <v>0.5</v>
      </c>
    </row>
    <row r="9987" spans="1:4" ht="40.5">
      <c r="A9987" s="629">
        <v>95335</v>
      </c>
      <c r="B9987" s="630" t="s">
        <v>11083</v>
      </c>
      <c r="C9987" s="631" t="s">
        <v>31</v>
      </c>
      <c r="D9987" s="629">
        <v>0.19</v>
      </c>
    </row>
    <row r="9988" spans="1:4" ht="27">
      <c r="A9988" s="629">
        <v>95336</v>
      </c>
      <c r="B9988" s="630" t="s">
        <v>11084</v>
      </c>
      <c r="C9988" s="631" t="s">
        <v>31</v>
      </c>
      <c r="D9988" s="629">
        <v>0.1</v>
      </c>
    </row>
    <row r="9989" spans="1:4" ht="27">
      <c r="A9989" s="629">
        <v>95337</v>
      </c>
      <c r="B9989" s="630" t="s">
        <v>6329</v>
      </c>
      <c r="C9989" s="631" t="s">
        <v>31</v>
      </c>
      <c r="D9989" s="629">
        <v>0.1</v>
      </c>
    </row>
    <row r="9990" spans="1:4" ht="40.5">
      <c r="A9990" s="629">
        <v>95338</v>
      </c>
      <c r="B9990" s="630" t="s">
        <v>11085</v>
      </c>
      <c r="C9990" s="631" t="s">
        <v>31</v>
      </c>
      <c r="D9990" s="629">
        <v>0.22</v>
      </c>
    </row>
    <row r="9991" spans="1:4" ht="27">
      <c r="A9991" s="629">
        <v>95339</v>
      </c>
      <c r="B9991" s="630" t="s">
        <v>11086</v>
      </c>
      <c r="C9991" s="631" t="s">
        <v>31</v>
      </c>
      <c r="D9991" s="629">
        <v>0.18</v>
      </c>
    </row>
    <row r="9992" spans="1:4" ht="27">
      <c r="A9992" s="629">
        <v>95340</v>
      </c>
      <c r="B9992" s="630" t="s">
        <v>11087</v>
      </c>
      <c r="C9992" s="631" t="s">
        <v>31</v>
      </c>
      <c r="D9992" s="629">
        <v>0.13</v>
      </c>
    </row>
    <row r="9993" spans="1:4" ht="40.5">
      <c r="A9993" s="629">
        <v>95341</v>
      </c>
      <c r="B9993" s="630" t="s">
        <v>11088</v>
      </c>
      <c r="C9993" s="631" t="s">
        <v>31</v>
      </c>
      <c r="D9993" s="629">
        <v>0.14000000000000001</v>
      </c>
    </row>
    <row r="9994" spans="1:4" ht="40.5">
      <c r="A9994" s="629">
        <v>95342</v>
      </c>
      <c r="B9994" s="630" t="s">
        <v>11089</v>
      </c>
      <c r="C9994" s="631" t="s">
        <v>31</v>
      </c>
      <c r="D9994" s="629">
        <v>0.08</v>
      </c>
    </row>
    <row r="9995" spans="1:4" ht="40.5">
      <c r="A9995" s="629">
        <v>95343</v>
      </c>
      <c r="B9995" s="630" t="s">
        <v>11090</v>
      </c>
      <c r="C9995" s="631" t="s">
        <v>31</v>
      </c>
      <c r="D9995" s="629">
        <v>0.19</v>
      </c>
    </row>
    <row r="9996" spans="1:4" ht="40.5">
      <c r="A9996" s="629">
        <v>95344</v>
      </c>
      <c r="B9996" s="630" t="s">
        <v>11091</v>
      </c>
      <c r="C9996" s="631" t="s">
        <v>31</v>
      </c>
      <c r="D9996" s="629">
        <v>0.06</v>
      </c>
    </row>
    <row r="9997" spans="1:4" ht="40.5">
      <c r="A9997" s="629">
        <v>95345</v>
      </c>
      <c r="B9997" s="630" t="s">
        <v>11092</v>
      </c>
      <c r="C9997" s="631" t="s">
        <v>31</v>
      </c>
      <c r="D9997" s="629">
        <v>0.44</v>
      </c>
    </row>
    <row r="9998" spans="1:4" ht="40.5">
      <c r="A9998" s="629">
        <v>95346</v>
      </c>
      <c r="B9998" s="630" t="s">
        <v>11093</v>
      </c>
      <c r="C9998" s="631" t="s">
        <v>31</v>
      </c>
      <c r="D9998" s="629">
        <v>0.04</v>
      </c>
    </row>
    <row r="9999" spans="1:4" ht="40.5">
      <c r="A9999" s="629">
        <v>95347</v>
      </c>
      <c r="B9999" s="630" t="s">
        <v>11094</v>
      </c>
      <c r="C9999" s="631" t="s">
        <v>31</v>
      </c>
      <c r="D9999" s="629">
        <v>0.04</v>
      </c>
    </row>
    <row r="10000" spans="1:4" ht="40.5">
      <c r="A10000" s="629">
        <v>95348</v>
      </c>
      <c r="B10000" s="630" t="s">
        <v>11095</v>
      </c>
      <c r="C10000" s="631" t="s">
        <v>31</v>
      </c>
      <c r="D10000" s="629">
        <v>0.04</v>
      </c>
    </row>
    <row r="10001" spans="1:4" ht="40.5">
      <c r="A10001" s="629">
        <v>95349</v>
      </c>
      <c r="B10001" s="630" t="s">
        <v>11096</v>
      </c>
      <c r="C10001" s="631" t="s">
        <v>31</v>
      </c>
      <c r="D10001" s="629">
        <v>0.04</v>
      </c>
    </row>
    <row r="10002" spans="1:4" ht="40.5">
      <c r="A10002" s="629">
        <v>95350</v>
      </c>
      <c r="B10002" s="630" t="s">
        <v>11097</v>
      </c>
      <c r="C10002" s="631" t="s">
        <v>31</v>
      </c>
      <c r="D10002" s="629">
        <v>0.04</v>
      </c>
    </row>
    <row r="10003" spans="1:4" ht="40.5">
      <c r="A10003" s="629">
        <v>95351</v>
      </c>
      <c r="B10003" s="630" t="s">
        <v>11098</v>
      </c>
      <c r="C10003" s="631" t="s">
        <v>31</v>
      </c>
      <c r="D10003" s="629">
        <v>0.15</v>
      </c>
    </row>
    <row r="10004" spans="1:4" ht="27">
      <c r="A10004" s="629">
        <v>95352</v>
      </c>
      <c r="B10004" s="630" t="s">
        <v>11099</v>
      </c>
      <c r="C10004" s="631" t="s">
        <v>31</v>
      </c>
      <c r="D10004" s="629">
        <v>0.06</v>
      </c>
    </row>
    <row r="10005" spans="1:4" ht="40.5">
      <c r="A10005" s="629">
        <v>95353</v>
      </c>
      <c r="B10005" s="630" t="s">
        <v>11100</v>
      </c>
      <c r="C10005" s="631" t="s">
        <v>31</v>
      </c>
      <c r="D10005" s="629">
        <v>7.0000000000000007E-2</v>
      </c>
    </row>
    <row r="10006" spans="1:4" ht="40.5">
      <c r="A10006" s="629">
        <v>95354</v>
      </c>
      <c r="B10006" s="630" t="s">
        <v>11101</v>
      </c>
      <c r="C10006" s="631" t="s">
        <v>31</v>
      </c>
      <c r="D10006" s="629">
        <v>7.0000000000000007E-2</v>
      </c>
    </row>
    <row r="10007" spans="1:4" ht="40.5">
      <c r="A10007" s="629">
        <v>95355</v>
      </c>
      <c r="B10007" s="630" t="s">
        <v>11102</v>
      </c>
      <c r="C10007" s="631" t="s">
        <v>31</v>
      </c>
      <c r="D10007" s="629">
        <v>0.04</v>
      </c>
    </row>
    <row r="10008" spans="1:4" ht="40.5">
      <c r="A10008" s="629">
        <v>95356</v>
      </c>
      <c r="B10008" s="630" t="s">
        <v>11103</v>
      </c>
      <c r="C10008" s="631" t="s">
        <v>31</v>
      </c>
      <c r="D10008" s="629">
        <v>7.0000000000000007E-2</v>
      </c>
    </row>
    <row r="10009" spans="1:4" ht="40.5">
      <c r="A10009" s="629">
        <v>95357</v>
      </c>
      <c r="B10009" s="630" t="s">
        <v>11104</v>
      </c>
      <c r="C10009" s="631" t="s">
        <v>31</v>
      </c>
      <c r="D10009" s="629">
        <v>0.11</v>
      </c>
    </row>
    <row r="10010" spans="1:4" ht="40.5">
      <c r="A10010" s="629">
        <v>95358</v>
      </c>
      <c r="B10010" s="630" t="s">
        <v>11105</v>
      </c>
      <c r="C10010" s="631" t="s">
        <v>31</v>
      </c>
      <c r="D10010" s="629">
        <v>0.08</v>
      </c>
    </row>
    <row r="10011" spans="1:4" ht="40.5">
      <c r="A10011" s="629">
        <v>95359</v>
      </c>
      <c r="B10011" s="630" t="s">
        <v>11106</v>
      </c>
      <c r="C10011" s="631" t="s">
        <v>31</v>
      </c>
      <c r="D10011" s="629">
        <v>0.19</v>
      </c>
    </row>
    <row r="10012" spans="1:4" ht="40.5">
      <c r="A10012" s="629">
        <v>95360</v>
      </c>
      <c r="B10012" s="630" t="s">
        <v>11107</v>
      </c>
      <c r="C10012" s="631" t="s">
        <v>31</v>
      </c>
      <c r="D10012" s="629">
        <v>0.09</v>
      </c>
    </row>
    <row r="10013" spans="1:4" ht="40.5">
      <c r="A10013" s="629">
        <v>95361</v>
      </c>
      <c r="B10013" s="630" t="s">
        <v>11108</v>
      </c>
      <c r="C10013" s="631" t="s">
        <v>31</v>
      </c>
      <c r="D10013" s="629">
        <v>0.04</v>
      </c>
    </row>
    <row r="10014" spans="1:4" ht="40.5">
      <c r="A10014" s="629">
        <v>95362</v>
      </c>
      <c r="B10014" s="630" t="s">
        <v>11109</v>
      </c>
      <c r="C10014" s="631" t="s">
        <v>31</v>
      </c>
      <c r="D10014" s="629">
        <v>0.11</v>
      </c>
    </row>
    <row r="10015" spans="1:4" ht="40.5">
      <c r="A10015" s="629">
        <v>95363</v>
      </c>
      <c r="B10015" s="630" t="s">
        <v>11110</v>
      </c>
      <c r="C10015" s="631" t="s">
        <v>31</v>
      </c>
      <c r="D10015" s="629">
        <v>0.11</v>
      </c>
    </row>
    <row r="10016" spans="1:4" ht="40.5">
      <c r="A10016" s="629">
        <v>95364</v>
      </c>
      <c r="B10016" s="630" t="s">
        <v>11111</v>
      </c>
      <c r="C10016" s="631" t="s">
        <v>31</v>
      </c>
      <c r="D10016" s="629">
        <v>7.0000000000000007E-2</v>
      </c>
    </row>
    <row r="10017" spans="1:4" ht="40.5">
      <c r="A10017" s="629">
        <v>95365</v>
      </c>
      <c r="B10017" s="630" t="s">
        <v>11112</v>
      </c>
      <c r="C10017" s="631" t="s">
        <v>31</v>
      </c>
      <c r="D10017" s="629">
        <v>7.0000000000000007E-2</v>
      </c>
    </row>
    <row r="10018" spans="1:4" ht="40.5">
      <c r="A10018" s="629">
        <v>95366</v>
      </c>
      <c r="B10018" s="630" t="s">
        <v>11113</v>
      </c>
      <c r="C10018" s="631" t="s">
        <v>31</v>
      </c>
      <c r="D10018" s="629">
        <v>0.06</v>
      </c>
    </row>
    <row r="10019" spans="1:4" ht="54">
      <c r="A10019" s="629">
        <v>95367</v>
      </c>
      <c r="B10019" s="630" t="s">
        <v>11114</v>
      </c>
      <c r="C10019" s="631" t="s">
        <v>31</v>
      </c>
      <c r="D10019" s="629">
        <v>7.0000000000000007E-2</v>
      </c>
    </row>
    <row r="10020" spans="1:4" ht="40.5">
      <c r="A10020" s="629">
        <v>95368</v>
      </c>
      <c r="B10020" s="630" t="s">
        <v>11115</v>
      </c>
      <c r="C10020" s="631" t="s">
        <v>31</v>
      </c>
      <c r="D10020" s="629">
        <v>0.06</v>
      </c>
    </row>
    <row r="10021" spans="1:4" ht="40.5">
      <c r="A10021" s="629">
        <v>95369</v>
      </c>
      <c r="B10021" s="630" t="s">
        <v>11116</v>
      </c>
      <c r="C10021" s="631" t="s">
        <v>31</v>
      </c>
      <c r="D10021" s="629">
        <v>0.05</v>
      </c>
    </row>
    <row r="10022" spans="1:4" ht="27">
      <c r="A10022" s="629">
        <v>95370</v>
      </c>
      <c r="B10022" s="630" t="s">
        <v>11117</v>
      </c>
      <c r="C10022" s="631" t="s">
        <v>31</v>
      </c>
      <c r="D10022" s="629">
        <v>0.18</v>
      </c>
    </row>
    <row r="10023" spans="1:4" ht="27">
      <c r="A10023" s="629">
        <v>95371</v>
      </c>
      <c r="B10023" s="630" t="s">
        <v>6330</v>
      </c>
      <c r="C10023" s="631" t="s">
        <v>31</v>
      </c>
      <c r="D10023" s="629">
        <v>0.21</v>
      </c>
    </row>
    <row r="10024" spans="1:4" ht="27">
      <c r="A10024" s="629">
        <v>95372</v>
      </c>
      <c r="B10024" s="630" t="s">
        <v>6331</v>
      </c>
      <c r="C10024" s="631" t="s">
        <v>31</v>
      </c>
      <c r="D10024" s="629">
        <v>0.15</v>
      </c>
    </row>
    <row r="10025" spans="1:4" ht="40.5">
      <c r="A10025" s="629">
        <v>95373</v>
      </c>
      <c r="B10025" s="630" t="s">
        <v>11118</v>
      </c>
      <c r="C10025" s="631" t="s">
        <v>31</v>
      </c>
      <c r="D10025" s="629">
        <v>0.15</v>
      </c>
    </row>
    <row r="10026" spans="1:4" ht="40.5">
      <c r="A10026" s="629">
        <v>95374</v>
      </c>
      <c r="B10026" s="630" t="s">
        <v>11119</v>
      </c>
      <c r="C10026" s="631" t="s">
        <v>31</v>
      </c>
      <c r="D10026" s="629">
        <v>0.17</v>
      </c>
    </row>
    <row r="10027" spans="1:4" ht="27">
      <c r="A10027" s="629">
        <v>95375</v>
      </c>
      <c r="B10027" s="630" t="s">
        <v>6332</v>
      </c>
      <c r="C10027" s="631" t="s">
        <v>31</v>
      </c>
      <c r="D10027" s="629">
        <v>0.23</v>
      </c>
    </row>
    <row r="10028" spans="1:4" ht="27">
      <c r="A10028" s="629">
        <v>95376</v>
      </c>
      <c r="B10028" s="630" t="s">
        <v>11120</v>
      </c>
      <c r="C10028" s="631" t="s">
        <v>31</v>
      </c>
      <c r="D10028" s="629">
        <v>0.01</v>
      </c>
    </row>
    <row r="10029" spans="1:4" ht="27">
      <c r="A10029" s="629">
        <v>95377</v>
      </c>
      <c r="B10029" s="630" t="s">
        <v>11121</v>
      </c>
      <c r="C10029" s="631" t="s">
        <v>31</v>
      </c>
      <c r="D10029" s="629">
        <v>0.11</v>
      </c>
    </row>
    <row r="10030" spans="1:4" ht="27">
      <c r="A10030" s="629">
        <v>95378</v>
      </c>
      <c r="B10030" s="630" t="s">
        <v>6333</v>
      </c>
      <c r="C10030" s="631" t="s">
        <v>31</v>
      </c>
      <c r="D10030" s="629">
        <v>0.16</v>
      </c>
    </row>
    <row r="10031" spans="1:4" ht="27">
      <c r="A10031" s="629">
        <v>95379</v>
      </c>
      <c r="B10031" s="630" t="s">
        <v>6334</v>
      </c>
      <c r="C10031" s="631" t="s">
        <v>31</v>
      </c>
      <c r="D10031" s="629">
        <v>0.11</v>
      </c>
    </row>
    <row r="10032" spans="1:4" ht="40.5">
      <c r="A10032" s="629">
        <v>95380</v>
      </c>
      <c r="B10032" s="630" t="s">
        <v>11122</v>
      </c>
      <c r="C10032" s="631" t="s">
        <v>31</v>
      </c>
      <c r="D10032" s="629">
        <v>0.12</v>
      </c>
    </row>
    <row r="10033" spans="1:4" ht="27">
      <c r="A10033" s="629">
        <v>95381</v>
      </c>
      <c r="B10033" s="630" t="s">
        <v>6335</v>
      </c>
      <c r="C10033" s="631" t="s">
        <v>31</v>
      </c>
      <c r="D10033" s="629">
        <v>0.23</v>
      </c>
    </row>
    <row r="10034" spans="1:4" ht="40.5">
      <c r="A10034" s="629">
        <v>95382</v>
      </c>
      <c r="B10034" s="630" t="s">
        <v>11123</v>
      </c>
      <c r="C10034" s="631" t="s">
        <v>31</v>
      </c>
      <c r="D10034" s="629">
        <v>0.09</v>
      </c>
    </row>
    <row r="10035" spans="1:4" ht="40.5">
      <c r="A10035" s="629">
        <v>95383</v>
      </c>
      <c r="B10035" s="630" t="s">
        <v>11124</v>
      </c>
      <c r="C10035" s="631" t="s">
        <v>31</v>
      </c>
      <c r="D10035" s="629">
        <v>0.13</v>
      </c>
    </row>
    <row r="10036" spans="1:4" ht="40.5">
      <c r="A10036" s="629">
        <v>95384</v>
      </c>
      <c r="B10036" s="630" t="s">
        <v>11125</v>
      </c>
      <c r="C10036" s="631" t="s">
        <v>31</v>
      </c>
      <c r="D10036" s="629">
        <v>0.23</v>
      </c>
    </row>
    <row r="10037" spans="1:4" ht="27">
      <c r="A10037" s="629">
        <v>95385</v>
      </c>
      <c r="B10037" s="630" t="s">
        <v>11126</v>
      </c>
      <c r="C10037" s="631" t="s">
        <v>31</v>
      </c>
      <c r="D10037" s="629">
        <v>0.1</v>
      </c>
    </row>
    <row r="10038" spans="1:4" ht="27">
      <c r="A10038" s="629">
        <v>95386</v>
      </c>
      <c r="B10038" s="630" t="s">
        <v>11127</v>
      </c>
      <c r="C10038" s="631" t="s">
        <v>31</v>
      </c>
      <c r="D10038" s="629">
        <v>0.1</v>
      </c>
    </row>
    <row r="10039" spans="1:4" ht="27">
      <c r="A10039" s="629">
        <v>95387</v>
      </c>
      <c r="B10039" s="630" t="s">
        <v>11128</v>
      </c>
      <c r="C10039" s="631" t="s">
        <v>31</v>
      </c>
      <c r="D10039" s="629">
        <v>0.13</v>
      </c>
    </row>
    <row r="10040" spans="1:4" ht="27">
      <c r="A10040" s="629">
        <v>95388</v>
      </c>
      <c r="B10040" s="630" t="s">
        <v>11129</v>
      </c>
      <c r="C10040" s="631" t="s">
        <v>31</v>
      </c>
      <c r="D10040" s="629">
        <v>0.05</v>
      </c>
    </row>
    <row r="10041" spans="1:4" ht="40.5">
      <c r="A10041" s="629">
        <v>95389</v>
      </c>
      <c r="B10041" s="630" t="s">
        <v>11130</v>
      </c>
      <c r="C10041" s="631" t="s">
        <v>31</v>
      </c>
      <c r="D10041" s="629">
        <v>7.0000000000000007E-2</v>
      </c>
    </row>
    <row r="10042" spans="1:4" ht="27">
      <c r="A10042" s="629">
        <v>95390</v>
      </c>
      <c r="B10042" s="630" t="s">
        <v>11131</v>
      </c>
      <c r="C10042" s="631" t="s">
        <v>31</v>
      </c>
      <c r="D10042" s="629">
        <v>0.03</v>
      </c>
    </row>
    <row r="10043" spans="1:4" ht="40.5">
      <c r="A10043" s="629">
        <v>95391</v>
      </c>
      <c r="B10043" s="630" t="s">
        <v>11132</v>
      </c>
      <c r="C10043" s="631" t="s">
        <v>31</v>
      </c>
      <c r="D10043" s="629">
        <v>7.0000000000000007E-2</v>
      </c>
    </row>
    <row r="10044" spans="1:4" ht="27">
      <c r="A10044" s="629">
        <v>95392</v>
      </c>
      <c r="B10044" s="630" t="s">
        <v>11133</v>
      </c>
      <c r="C10044" s="631" t="s">
        <v>31</v>
      </c>
      <c r="D10044" s="629">
        <v>0.05</v>
      </c>
    </row>
    <row r="10045" spans="1:4" ht="40.5">
      <c r="A10045" s="629">
        <v>95393</v>
      </c>
      <c r="B10045" s="630" t="s">
        <v>11134</v>
      </c>
      <c r="C10045" s="631" t="s">
        <v>31</v>
      </c>
      <c r="D10045" s="629">
        <v>0.2</v>
      </c>
    </row>
    <row r="10046" spans="1:4" ht="40.5">
      <c r="A10046" s="629">
        <v>95394</v>
      </c>
      <c r="B10046" s="630" t="s">
        <v>11135</v>
      </c>
      <c r="C10046" s="631" t="s">
        <v>31</v>
      </c>
      <c r="D10046" s="629">
        <v>0.5</v>
      </c>
    </row>
    <row r="10047" spans="1:4" ht="40.5">
      <c r="A10047" s="629">
        <v>95395</v>
      </c>
      <c r="B10047" s="630" t="s">
        <v>11136</v>
      </c>
      <c r="C10047" s="631" t="s">
        <v>31</v>
      </c>
      <c r="D10047" s="629">
        <v>0.56999999999999995</v>
      </c>
    </row>
    <row r="10048" spans="1:4" ht="40.5">
      <c r="A10048" s="629">
        <v>95396</v>
      </c>
      <c r="B10048" s="630" t="s">
        <v>11137</v>
      </c>
      <c r="C10048" s="631" t="s">
        <v>31</v>
      </c>
      <c r="D10048" s="629">
        <v>0.68</v>
      </c>
    </row>
    <row r="10049" spans="1:4" ht="40.5">
      <c r="A10049" s="629">
        <v>95397</v>
      </c>
      <c r="B10049" s="630" t="s">
        <v>11138</v>
      </c>
      <c r="C10049" s="631" t="s">
        <v>31</v>
      </c>
      <c r="D10049" s="629">
        <v>0.06</v>
      </c>
    </row>
    <row r="10050" spans="1:4" ht="40.5">
      <c r="A10050" s="629">
        <v>95398</v>
      </c>
      <c r="B10050" s="630" t="s">
        <v>11139</v>
      </c>
      <c r="C10050" s="631" t="s">
        <v>31</v>
      </c>
      <c r="D10050" s="629">
        <v>0.05</v>
      </c>
    </row>
    <row r="10051" spans="1:4" ht="40.5">
      <c r="A10051" s="629">
        <v>95399</v>
      </c>
      <c r="B10051" s="630" t="s">
        <v>11140</v>
      </c>
      <c r="C10051" s="631" t="s">
        <v>31</v>
      </c>
      <c r="D10051" s="629">
        <v>0.06</v>
      </c>
    </row>
    <row r="10052" spans="1:4" ht="40.5">
      <c r="A10052" s="629">
        <v>95400</v>
      </c>
      <c r="B10052" s="630" t="s">
        <v>11141</v>
      </c>
      <c r="C10052" s="631" t="s">
        <v>31</v>
      </c>
      <c r="D10052" s="629">
        <v>0.11</v>
      </c>
    </row>
    <row r="10053" spans="1:4" ht="40.5">
      <c r="A10053" s="629">
        <v>95401</v>
      </c>
      <c r="B10053" s="630" t="s">
        <v>11142</v>
      </c>
      <c r="C10053" s="631" t="s">
        <v>31</v>
      </c>
      <c r="D10053" s="629">
        <v>0.28999999999999998</v>
      </c>
    </row>
    <row r="10054" spans="1:4" ht="40.5">
      <c r="A10054" s="629">
        <v>95402</v>
      </c>
      <c r="B10054" s="630" t="s">
        <v>11143</v>
      </c>
      <c r="C10054" s="631" t="s">
        <v>31</v>
      </c>
      <c r="D10054" s="629">
        <v>0.94</v>
      </c>
    </row>
    <row r="10055" spans="1:4" ht="40.5">
      <c r="A10055" s="629">
        <v>95403</v>
      </c>
      <c r="B10055" s="630" t="s">
        <v>11144</v>
      </c>
      <c r="C10055" s="631" t="s">
        <v>31</v>
      </c>
      <c r="D10055" s="629">
        <v>1.18</v>
      </c>
    </row>
    <row r="10056" spans="1:4" ht="40.5">
      <c r="A10056" s="629">
        <v>95404</v>
      </c>
      <c r="B10056" s="630" t="s">
        <v>11145</v>
      </c>
      <c r="C10056" s="631" t="s">
        <v>31</v>
      </c>
      <c r="D10056" s="629">
        <v>1.56</v>
      </c>
    </row>
    <row r="10057" spans="1:4" ht="40.5">
      <c r="A10057" s="629">
        <v>95405</v>
      </c>
      <c r="B10057" s="630" t="s">
        <v>11146</v>
      </c>
      <c r="C10057" s="631" t="s">
        <v>31</v>
      </c>
      <c r="D10057" s="629">
        <v>0.48</v>
      </c>
    </row>
    <row r="10058" spans="1:4" ht="27">
      <c r="A10058" s="629">
        <v>95406</v>
      </c>
      <c r="B10058" s="630" t="s">
        <v>11147</v>
      </c>
      <c r="C10058" s="631" t="s">
        <v>31</v>
      </c>
      <c r="D10058" s="629">
        <v>0.08</v>
      </c>
    </row>
    <row r="10059" spans="1:4" ht="40.5">
      <c r="A10059" s="629">
        <v>95407</v>
      </c>
      <c r="B10059" s="630" t="s">
        <v>11148</v>
      </c>
      <c r="C10059" s="631" t="s">
        <v>31</v>
      </c>
      <c r="D10059" s="629">
        <v>2.52</v>
      </c>
    </row>
    <row r="10060" spans="1:4" ht="40.5">
      <c r="A10060" s="629">
        <v>95408</v>
      </c>
      <c r="B10060" s="630" t="s">
        <v>11149</v>
      </c>
      <c r="C10060" s="631" t="s">
        <v>2193</v>
      </c>
      <c r="D10060" s="629">
        <v>5.87</v>
      </c>
    </row>
    <row r="10061" spans="1:4" ht="40.5">
      <c r="A10061" s="629">
        <v>95409</v>
      </c>
      <c r="B10061" s="630" t="s">
        <v>11150</v>
      </c>
      <c r="C10061" s="631" t="s">
        <v>2193</v>
      </c>
      <c r="D10061" s="629">
        <v>10.42</v>
      </c>
    </row>
    <row r="10062" spans="1:4" ht="40.5">
      <c r="A10062" s="629">
        <v>95410</v>
      </c>
      <c r="B10062" s="630" t="s">
        <v>11151</v>
      </c>
      <c r="C10062" s="631" t="s">
        <v>2193</v>
      </c>
      <c r="D10062" s="629">
        <v>8.56</v>
      </c>
    </row>
    <row r="10063" spans="1:4" ht="40.5">
      <c r="A10063" s="629">
        <v>95411</v>
      </c>
      <c r="B10063" s="630" t="s">
        <v>11152</v>
      </c>
      <c r="C10063" s="631" t="s">
        <v>2193</v>
      </c>
      <c r="D10063" s="629">
        <v>15.57</v>
      </c>
    </row>
    <row r="10064" spans="1:4" ht="40.5">
      <c r="A10064" s="629">
        <v>95412</v>
      </c>
      <c r="B10064" s="630" t="s">
        <v>11153</v>
      </c>
      <c r="C10064" s="631" t="s">
        <v>2193</v>
      </c>
      <c r="D10064" s="629">
        <v>8.4600000000000009</v>
      </c>
    </row>
    <row r="10065" spans="1:4" ht="27">
      <c r="A10065" s="629">
        <v>95413</v>
      </c>
      <c r="B10065" s="630" t="s">
        <v>11154</v>
      </c>
      <c r="C10065" s="631" t="s">
        <v>2193</v>
      </c>
      <c r="D10065" s="629">
        <v>6.93</v>
      </c>
    </row>
    <row r="10066" spans="1:4" ht="40.5">
      <c r="A10066" s="629">
        <v>95414</v>
      </c>
      <c r="B10066" s="630" t="s">
        <v>11155</v>
      </c>
      <c r="C10066" s="631" t="s">
        <v>2193</v>
      </c>
      <c r="D10066" s="629">
        <v>27.46</v>
      </c>
    </row>
    <row r="10067" spans="1:4" ht="40.5">
      <c r="A10067" s="629">
        <v>95415</v>
      </c>
      <c r="B10067" s="630" t="s">
        <v>11156</v>
      </c>
      <c r="C10067" s="631" t="s">
        <v>2193</v>
      </c>
      <c r="D10067" s="629">
        <v>127.35</v>
      </c>
    </row>
    <row r="10068" spans="1:4" ht="40.5">
      <c r="A10068" s="629">
        <v>95416</v>
      </c>
      <c r="B10068" s="630" t="s">
        <v>11157</v>
      </c>
      <c r="C10068" s="631" t="s">
        <v>2193</v>
      </c>
      <c r="D10068" s="629">
        <v>7.7</v>
      </c>
    </row>
    <row r="10069" spans="1:4" ht="40.5">
      <c r="A10069" s="629">
        <v>95417</v>
      </c>
      <c r="B10069" s="630" t="s">
        <v>11158</v>
      </c>
      <c r="C10069" s="631" t="s">
        <v>2193</v>
      </c>
      <c r="D10069" s="629">
        <v>160.38999999999999</v>
      </c>
    </row>
    <row r="10070" spans="1:4" ht="40.5">
      <c r="A10070" s="629">
        <v>95418</v>
      </c>
      <c r="B10070" s="630" t="s">
        <v>11159</v>
      </c>
      <c r="C10070" s="631" t="s">
        <v>2193</v>
      </c>
      <c r="D10070" s="629">
        <v>210.7</v>
      </c>
    </row>
    <row r="10071" spans="1:4" ht="40.5">
      <c r="A10071" s="629">
        <v>95419</v>
      </c>
      <c r="B10071" s="630" t="s">
        <v>11160</v>
      </c>
      <c r="C10071" s="631" t="s">
        <v>2193</v>
      </c>
      <c r="D10071" s="629">
        <v>67.45</v>
      </c>
    </row>
    <row r="10072" spans="1:4" ht="40.5">
      <c r="A10072" s="629">
        <v>95420</v>
      </c>
      <c r="B10072" s="630" t="s">
        <v>11161</v>
      </c>
      <c r="C10072" s="631" t="s">
        <v>2193</v>
      </c>
      <c r="D10072" s="629">
        <v>77.41</v>
      </c>
    </row>
    <row r="10073" spans="1:4" ht="40.5">
      <c r="A10073" s="629">
        <v>95421</v>
      </c>
      <c r="B10073" s="630" t="s">
        <v>11162</v>
      </c>
      <c r="C10073" s="631" t="s">
        <v>2193</v>
      </c>
      <c r="D10073" s="629">
        <v>91.71</v>
      </c>
    </row>
    <row r="10074" spans="1:4" ht="40.5">
      <c r="A10074" s="629">
        <v>95422</v>
      </c>
      <c r="B10074" s="630" t="s">
        <v>11163</v>
      </c>
      <c r="C10074" s="631" t="s">
        <v>2193</v>
      </c>
      <c r="D10074" s="629">
        <v>38.93</v>
      </c>
    </row>
    <row r="10075" spans="1:4" ht="40.5">
      <c r="A10075" s="629">
        <v>95423</v>
      </c>
      <c r="B10075" s="630" t="s">
        <v>11164</v>
      </c>
      <c r="C10075" s="631" t="s">
        <v>2193</v>
      </c>
      <c r="D10075" s="629">
        <v>64.89</v>
      </c>
    </row>
    <row r="10076" spans="1:4" ht="27">
      <c r="A10076" s="629">
        <v>95424</v>
      </c>
      <c r="B10076" s="630" t="s">
        <v>11165</v>
      </c>
      <c r="C10076" s="631" t="s">
        <v>2193</v>
      </c>
      <c r="D10076" s="629">
        <v>11.4</v>
      </c>
    </row>
    <row r="10077" spans="1:4" ht="40.5">
      <c r="A10077" s="629">
        <v>95425</v>
      </c>
      <c r="B10077" s="630" t="s">
        <v>11166</v>
      </c>
      <c r="C10077" s="631" t="s">
        <v>4768</v>
      </c>
      <c r="D10077" s="629">
        <v>1.1399999999999999</v>
      </c>
    </row>
    <row r="10078" spans="1:4" ht="40.5">
      <c r="A10078" s="629">
        <v>95426</v>
      </c>
      <c r="B10078" s="630" t="s">
        <v>11167</v>
      </c>
      <c r="C10078" s="631" t="s">
        <v>4768</v>
      </c>
      <c r="D10078" s="629">
        <v>0.87</v>
      </c>
    </row>
    <row r="10079" spans="1:4" ht="54">
      <c r="A10079" s="629">
        <v>95427</v>
      </c>
      <c r="B10079" s="630" t="s">
        <v>11168</v>
      </c>
      <c r="C10079" s="631" t="s">
        <v>4768</v>
      </c>
      <c r="D10079" s="629">
        <v>0.57999999999999996</v>
      </c>
    </row>
    <row r="10080" spans="1:4" ht="40.5">
      <c r="A10080" s="629">
        <v>95428</v>
      </c>
      <c r="B10080" s="630" t="s">
        <v>11169</v>
      </c>
      <c r="C10080" s="631" t="s">
        <v>4762</v>
      </c>
      <c r="D10080" s="629">
        <v>0.76</v>
      </c>
    </row>
    <row r="10081" spans="1:4" ht="40.5">
      <c r="A10081" s="629">
        <v>95429</v>
      </c>
      <c r="B10081" s="630" t="s">
        <v>11170</v>
      </c>
      <c r="C10081" s="631" t="s">
        <v>4762</v>
      </c>
      <c r="D10081" s="629">
        <v>0.57999999999999996</v>
      </c>
    </row>
    <row r="10082" spans="1:4" ht="54">
      <c r="A10082" s="629">
        <v>95430</v>
      </c>
      <c r="B10082" s="630" t="s">
        <v>11171</v>
      </c>
      <c r="C10082" s="631" t="s">
        <v>4762</v>
      </c>
      <c r="D10082" s="629">
        <v>0.38</v>
      </c>
    </row>
    <row r="10083" spans="1:4" ht="40.5">
      <c r="A10083" s="629">
        <v>95445</v>
      </c>
      <c r="B10083" s="630" t="s">
        <v>11172</v>
      </c>
      <c r="C10083" s="631" t="s">
        <v>24</v>
      </c>
      <c r="D10083" s="629">
        <v>4.71</v>
      </c>
    </row>
    <row r="10084" spans="1:4" ht="40.5">
      <c r="A10084" s="629">
        <v>95446</v>
      </c>
      <c r="B10084" s="630" t="s">
        <v>11173</v>
      </c>
      <c r="C10084" s="631" t="s">
        <v>24</v>
      </c>
      <c r="D10084" s="629">
        <v>4.82</v>
      </c>
    </row>
    <row r="10085" spans="1:4" ht="94.5">
      <c r="A10085" s="629">
        <v>95463</v>
      </c>
      <c r="B10085" s="630" t="s">
        <v>11174</v>
      </c>
      <c r="C10085" s="631" t="s">
        <v>70</v>
      </c>
      <c r="D10085" s="632">
        <v>1326.91</v>
      </c>
    </row>
    <row r="10086" spans="1:4" ht="27">
      <c r="A10086" s="629">
        <v>95464</v>
      </c>
      <c r="B10086" s="630" t="s">
        <v>5710</v>
      </c>
      <c r="C10086" s="631" t="s">
        <v>125</v>
      </c>
      <c r="D10086" s="629">
        <v>17.88</v>
      </c>
    </row>
    <row r="10087" spans="1:4" ht="40.5">
      <c r="A10087" s="629">
        <v>95465</v>
      </c>
      <c r="B10087" s="630" t="s">
        <v>5711</v>
      </c>
      <c r="C10087" s="631" t="s">
        <v>125</v>
      </c>
      <c r="D10087" s="629">
        <v>126.55</v>
      </c>
    </row>
    <row r="10088" spans="1:4" ht="27">
      <c r="A10088" s="629">
        <v>95467</v>
      </c>
      <c r="B10088" s="630" t="s">
        <v>5712</v>
      </c>
      <c r="C10088" s="631" t="s">
        <v>57</v>
      </c>
      <c r="D10088" s="629">
        <v>333.91</v>
      </c>
    </row>
    <row r="10089" spans="1:4" ht="40.5">
      <c r="A10089" s="629">
        <v>95468</v>
      </c>
      <c r="B10089" s="630" t="s">
        <v>11175</v>
      </c>
      <c r="C10089" s="631" t="s">
        <v>125</v>
      </c>
      <c r="D10089" s="629">
        <v>31.01</v>
      </c>
    </row>
    <row r="10090" spans="1:4" ht="40.5">
      <c r="A10090" s="629">
        <v>95469</v>
      </c>
      <c r="B10090" s="630" t="s">
        <v>5713</v>
      </c>
      <c r="C10090" s="631" t="s">
        <v>70</v>
      </c>
      <c r="D10090" s="629">
        <v>165.97</v>
      </c>
    </row>
    <row r="10091" spans="1:4" ht="54">
      <c r="A10091" s="629">
        <v>95470</v>
      </c>
      <c r="B10091" s="630" t="s">
        <v>11176</v>
      </c>
      <c r="C10091" s="631" t="s">
        <v>70</v>
      </c>
      <c r="D10091" s="629">
        <v>171.4</v>
      </c>
    </row>
    <row r="10092" spans="1:4" ht="54">
      <c r="A10092" s="629">
        <v>95471</v>
      </c>
      <c r="B10092" s="630" t="s">
        <v>11177</v>
      </c>
      <c r="C10092" s="631" t="s">
        <v>70</v>
      </c>
      <c r="D10092" s="629">
        <v>635.46</v>
      </c>
    </row>
    <row r="10093" spans="1:4" ht="67.5">
      <c r="A10093" s="629">
        <v>95472</v>
      </c>
      <c r="B10093" s="630" t="s">
        <v>11178</v>
      </c>
      <c r="C10093" s="631" t="s">
        <v>70</v>
      </c>
      <c r="D10093" s="629">
        <v>640.89</v>
      </c>
    </row>
    <row r="10094" spans="1:4" ht="54">
      <c r="A10094" s="629">
        <v>95474</v>
      </c>
      <c r="B10094" s="630" t="s">
        <v>11179</v>
      </c>
      <c r="C10094" s="631" t="s">
        <v>57</v>
      </c>
      <c r="D10094" s="629">
        <v>589.33000000000004</v>
      </c>
    </row>
    <row r="10095" spans="1:4" ht="27">
      <c r="A10095" s="629">
        <v>95541</v>
      </c>
      <c r="B10095" s="630" t="s">
        <v>11180</v>
      </c>
      <c r="C10095" s="631" t="s">
        <v>70</v>
      </c>
      <c r="D10095" s="629">
        <v>3.19</v>
      </c>
    </row>
    <row r="10096" spans="1:4" ht="40.5">
      <c r="A10096" s="629">
        <v>95542</v>
      </c>
      <c r="B10096" s="630" t="s">
        <v>11181</v>
      </c>
      <c r="C10096" s="631" t="s">
        <v>70</v>
      </c>
      <c r="D10096" s="629">
        <v>27.48</v>
      </c>
    </row>
    <row r="10097" spans="1:4" ht="27">
      <c r="A10097" s="629">
        <v>95543</v>
      </c>
      <c r="B10097" s="630" t="s">
        <v>11182</v>
      </c>
      <c r="C10097" s="631" t="s">
        <v>70</v>
      </c>
      <c r="D10097" s="629">
        <v>44.21</v>
      </c>
    </row>
    <row r="10098" spans="1:4" ht="27">
      <c r="A10098" s="629">
        <v>95544</v>
      </c>
      <c r="B10098" s="630" t="s">
        <v>11183</v>
      </c>
      <c r="C10098" s="631" t="s">
        <v>70</v>
      </c>
      <c r="D10098" s="629">
        <v>34.99</v>
      </c>
    </row>
    <row r="10099" spans="1:4" ht="27">
      <c r="A10099" s="629">
        <v>95545</v>
      </c>
      <c r="B10099" s="630" t="s">
        <v>5714</v>
      </c>
      <c r="C10099" s="631" t="s">
        <v>70</v>
      </c>
      <c r="D10099" s="629">
        <v>34.19</v>
      </c>
    </row>
    <row r="10100" spans="1:4" ht="40.5">
      <c r="A10100" s="629">
        <v>95546</v>
      </c>
      <c r="B10100" s="630" t="s">
        <v>11184</v>
      </c>
      <c r="C10100" s="631" t="s">
        <v>70</v>
      </c>
      <c r="D10100" s="629">
        <v>100.86</v>
      </c>
    </row>
    <row r="10101" spans="1:4" ht="54">
      <c r="A10101" s="629">
        <v>95547</v>
      </c>
      <c r="B10101" s="630" t="s">
        <v>11185</v>
      </c>
      <c r="C10101" s="631" t="s">
        <v>70</v>
      </c>
      <c r="D10101" s="629">
        <v>39.130000000000003</v>
      </c>
    </row>
    <row r="10102" spans="1:4" ht="54">
      <c r="A10102" s="629">
        <v>95563</v>
      </c>
      <c r="B10102" s="630" t="s">
        <v>11186</v>
      </c>
      <c r="C10102" s="631" t="s">
        <v>57</v>
      </c>
      <c r="D10102" s="629">
        <v>528.62</v>
      </c>
    </row>
    <row r="10103" spans="1:4" ht="67.5">
      <c r="A10103" s="629">
        <v>95565</v>
      </c>
      <c r="B10103" s="630" t="s">
        <v>11187</v>
      </c>
      <c r="C10103" s="631" t="s">
        <v>22</v>
      </c>
      <c r="D10103" s="629">
        <v>93.94</v>
      </c>
    </row>
    <row r="10104" spans="1:4" ht="67.5">
      <c r="A10104" s="629">
        <v>95566</v>
      </c>
      <c r="B10104" s="630" t="s">
        <v>11188</v>
      </c>
      <c r="C10104" s="631" t="s">
        <v>22</v>
      </c>
      <c r="D10104" s="629">
        <v>99.16</v>
      </c>
    </row>
    <row r="10105" spans="1:4" ht="81">
      <c r="A10105" s="629">
        <v>95567</v>
      </c>
      <c r="B10105" s="630" t="s">
        <v>11189</v>
      </c>
      <c r="C10105" s="631" t="s">
        <v>22</v>
      </c>
      <c r="D10105" s="629">
        <v>57.3</v>
      </c>
    </row>
    <row r="10106" spans="1:4" ht="81">
      <c r="A10106" s="629">
        <v>95568</v>
      </c>
      <c r="B10106" s="630" t="s">
        <v>11190</v>
      </c>
      <c r="C10106" s="631" t="s">
        <v>22</v>
      </c>
      <c r="D10106" s="629">
        <v>74.67</v>
      </c>
    </row>
    <row r="10107" spans="1:4" ht="81">
      <c r="A10107" s="629">
        <v>95569</v>
      </c>
      <c r="B10107" s="630" t="s">
        <v>11191</v>
      </c>
      <c r="C10107" s="631" t="s">
        <v>22</v>
      </c>
      <c r="D10107" s="629">
        <v>100.16</v>
      </c>
    </row>
    <row r="10108" spans="1:4" ht="67.5">
      <c r="A10108" s="629">
        <v>95570</v>
      </c>
      <c r="B10108" s="630" t="s">
        <v>11192</v>
      </c>
      <c r="C10108" s="631" t="s">
        <v>22</v>
      </c>
      <c r="D10108" s="629">
        <v>62.52</v>
      </c>
    </row>
    <row r="10109" spans="1:4" ht="67.5">
      <c r="A10109" s="629">
        <v>95571</v>
      </c>
      <c r="B10109" s="630" t="s">
        <v>11193</v>
      </c>
      <c r="C10109" s="631" t="s">
        <v>22</v>
      </c>
      <c r="D10109" s="629">
        <v>81.33</v>
      </c>
    </row>
    <row r="10110" spans="1:4" ht="67.5">
      <c r="A10110" s="629">
        <v>95572</v>
      </c>
      <c r="B10110" s="630" t="s">
        <v>11194</v>
      </c>
      <c r="C10110" s="631" t="s">
        <v>22</v>
      </c>
      <c r="D10110" s="629">
        <v>108.42</v>
      </c>
    </row>
    <row r="10111" spans="1:4" ht="40.5">
      <c r="A10111" s="629">
        <v>95573</v>
      </c>
      <c r="B10111" s="630" t="s">
        <v>11195</v>
      </c>
      <c r="C10111" s="631" t="s">
        <v>70</v>
      </c>
      <c r="D10111" s="629">
        <v>43.46</v>
      </c>
    </row>
    <row r="10112" spans="1:4" ht="40.5">
      <c r="A10112" s="629">
        <v>95574</v>
      </c>
      <c r="B10112" s="630" t="s">
        <v>11196</v>
      </c>
      <c r="C10112" s="631" t="s">
        <v>70</v>
      </c>
      <c r="D10112" s="629">
        <v>32.729999999999997</v>
      </c>
    </row>
    <row r="10113" spans="1:4" ht="40.5">
      <c r="A10113" s="629">
        <v>95576</v>
      </c>
      <c r="B10113" s="630" t="s">
        <v>11197</v>
      </c>
      <c r="C10113" s="631" t="s">
        <v>24</v>
      </c>
      <c r="D10113" s="629">
        <v>7.76</v>
      </c>
    </row>
    <row r="10114" spans="1:4" ht="40.5">
      <c r="A10114" s="629">
        <v>95577</v>
      </c>
      <c r="B10114" s="630" t="s">
        <v>11198</v>
      </c>
      <c r="C10114" s="631" t="s">
        <v>24</v>
      </c>
      <c r="D10114" s="629">
        <v>6.41</v>
      </c>
    </row>
    <row r="10115" spans="1:4" ht="40.5">
      <c r="A10115" s="629">
        <v>95578</v>
      </c>
      <c r="B10115" s="630" t="s">
        <v>11199</v>
      </c>
      <c r="C10115" s="631" t="s">
        <v>24</v>
      </c>
      <c r="D10115" s="629">
        <v>5.83</v>
      </c>
    </row>
    <row r="10116" spans="1:4" ht="40.5">
      <c r="A10116" s="629">
        <v>95579</v>
      </c>
      <c r="B10116" s="630" t="s">
        <v>11200</v>
      </c>
      <c r="C10116" s="631" t="s">
        <v>24</v>
      </c>
      <c r="D10116" s="629">
        <v>5.52</v>
      </c>
    </row>
    <row r="10117" spans="1:4" ht="40.5">
      <c r="A10117" s="629">
        <v>95580</v>
      </c>
      <c r="B10117" s="630" t="s">
        <v>11201</v>
      </c>
      <c r="C10117" s="631" t="s">
        <v>24</v>
      </c>
      <c r="D10117" s="629">
        <v>5.16</v>
      </c>
    </row>
    <row r="10118" spans="1:4" ht="40.5">
      <c r="A10118" s="629">
        <v>95581</v>
      </c>
      <c r="B10118" s="630" t="s">
        <v>11202</v>
      </c>
      <c r="C10118" s="631" t="s">
        <v>24</v>
      </c>
      <c r="D10118" s="629">
        <v>5.68</v>
      </c>
    </row>
    <row r="10119" spans="1:4" ht="40.5">
      <c r="A10119" s="629">
        <v>95583</v>
      </c>
      <c r="B10119" s="630" t="s">
        <v>11203</v>
      </c>
      <c r="C10119" s="631" t="s">
        <v>24</v>
      </c>
      <c r="D10119" s="629">
        <v>10.08</v>
      </c>
    </row>
    <row r="10120" spans="1:4" ht="40.5">
      <c r="A10120" s="629">
        <v>95584</v>
      </c>
      <c r="B10120" s="630" t="s">
        <v>11204</v>
      </c>
      <c r="C10120" s="631" t="s">
        <v>24</v>
      </c>
      <c r="D10120" s="629">
        <v>8.2100000000000009</v>
      </c>
    </row>
    <row r="10121" spans="1:4" ht="40.5">
      <c r="A10121" s="629">
        <v>95585</v>
      </c>
      <c r="B10121" s="630" t="s">
        <v>11205</v>
      </c>
      <c r="C10121" s="631" t="s">
        <v>24</v>
      </c>
      <c r="D10121" s="629">
        <v>8.1</v>
      </c>
    </row>
    <row r="10122" spans="1:4" ht="40.5">
      <c r="A10122" s="629">
        <v>95586</v>
      </c>
      <c r="B10122" s="630" t="s">
        <v>11206</v>
      </c>
      <c r="C10122" s="631" t="s">
        <v>24</v>
      </c>
      <c r="D10122" s="629">
        <v>6.66</v>
      </c>
    </row>
    <row r="10123" spans="1:4" ht="40.5">
      <c r="A10123" s="629">
        <v>95587</v>
      </c>
      <c r="B10123" s="630" t="s">
        <v>11207</v>
      </c>
      <c r="C10123" s="631" t="s">
        <v>24</v>
      </c>
      <c r="D10123" s="629">
        <v>6.05</v>
      </c>
    </row>
    <row r="10124" spans="1:4" ht="40.5">
      <c r="A10124" s="629">
        <v>95588</v>
      </c>
      <c r="B10124" s="630" t="s">
        <v>11208</v>
      </c>
      <c r="C10124" s="631" t="s">
        <v>24</v>
      </c>
      <c r="D10124" s="629">
        <v>5.69</v>
      </c>
    </row>
    <row r="10125" spans="1:4" ht="40.5">
      <c r="A10125" s="629">
        <v>95589</v>
      </c>
      <c r="B10125" s="630" t="s">
        <v>11209</v>
      </c>
      <c r="C10125" s="631" t="s">
        <v>24</v>
      </c>
      <c r="D10125" s="629">
        <v>5.3</v>
      </c>
    </row>
    <row r="10126" spans="1:4" ht="40.5">
      <c r="A10126" s="629">
        <v>95590</v>
      </c>
      <c r="B10126" s="630" t="s">
        <v>11210</v>
      </c>
      <c r="C10126" s="631" t="s">
        <v>24</v>
      </c>
      <c r="D10126" s="629">
        <v>5.8</v>
      </c>
    </row>
    <row r="10127" spans="1:4" ht="40.5">
      <c r="A10127" s="629">
        <v>95592</v>
      </c>
      <c r="B10127" s="630" t="s">
        <v>11211</v>
      </c>
      <c r="C10127" s="631" t="s">
        <v>24</v>
      </c>
      <c r="D10127" s="629">
        <v>12.41</v>
      </c>
    </row>
    <row r="10128" spans="1:4" ht="40.5">
      <c r="A10128" s="629">
        <v>95593</v>
      </c>
      <c r="B10128" s="630" t="s">
        <v>11212</v>
      </c>
      <c r="C10128" s="631" t="s">
        <v>24</v>
      </c>
      <c r="D10128" s="629">
        <v>9.6199999999999992</v>
      </c>
    </row>
    <row r="10129" spans="1:4" ht="40.5">
      <c r="A10129" s="629">
        <v>95601</v>
      </c>
      <c r="B10129" s="630" t="s">
        <v>5715</v>
      </c>
      <c r="C10129" s="631" t="s">
        <v>70</v>
      </c>
      <c r="D10129" s="629">
        <v>11.94</v>
      </c>
    </row>
    <row r="10130" spans="1:4" ht="40.5">
      <c r="A10130" s="629">
        <v>95602</v>
      </c>
      <c r="B10130" s="630" t="s">
        <v>5716</v>
      </c>
      <c r="C10130" s="631" t="s">
        <v>70</v>
      </c>
      <c r="D10130" s="629">
        <v>15.3</v>
      </c>
    </row>
    <row r="10131" spans="1:4" ht="40.5">
      <c r="A10131" s="629">
        <v>95603</v>
      </c>
      <c r="B10131" s="630" t="s">
        <v>5717</v>
      </c>
      <c r="C10131" s="631" t="s">
        <v>70</v>
      </c>
      <c r="D10131" s="629">
        <v>20.079999999999998</v>
      </c>
    </row>
    <row r="10132" spans="1:4" ht="40.5">
      <c r="A10132" s="629">
        <v>95604</v>
      </c>
      <c r="B10132" s="630" t="s">
        <v>5718</v>
      </c>
      <c r="C10132" s="631" t="s">
        <v>70</v>
      </c>
      <c r="D10132" s="629">
        <v>26.44</v>
      </c>
    </row>
    <row r="10133" spans="1:4" ht="40.5">
      <c r="A10133" s="629">
        <v>95605</v>
      </c>
      <c r="B10133" s="630" t="s">
        <v>5719</v>
      </c>
      <c r="C10133" s="631" t="s">
        <v>70</v>
      </c>
      <c r="D10133" s="629">
        <v>41.45</v>
      </c>
    </row>
    <row r="10134" spans="1:4" ht="27">
      <c r="A10134" s="629">
        <v>95606</v>
      </c>
      <c r="B10134" s="630" t="s">
        <v>11213</v>
      </c>
      <c r="C10134" s="631" t="s">
        <v>57</v>
      </c>
      <c r="D10134" s="629">
        <v>1.1299999999999999</v>
      </c>
    </row>
    <row r="10135" spans="1:4" ht="27">
      <c r="A10135" s="629">
        <v>95607</v>
      </c>
      <c r="B10135" s="630" t="s">
        <v>11214</v>
      </c>
      <c r="C10135" s="631" t="s">
        <v>70</v>
      </c>
      <c r="D10135" s="629">
        <v>4.8099999999999996</v>
      </c>
    </row>
    <row r="10136" spans="1:4" ht="27">
      <c r="A10136" s="629">
        <v>95608</v>
      </c>
      <c r="B10136" s="630" t="s">
        <v>11215</v>
      </c>
      <c r="C10136" s="631" t="s">
        <v>70</v>
      </c>
      <c r="D10136" s="629">
        <v>5.55</v>
      </c>
    </row>
    <row r="10137" spans="1:4" ht="27">
      <c r="A10137" s="629">
        <v>95609</v>
      </c>
      <c r="B10137" s="630" t="s">
        <v>11216</v>
      </c>
      <c r="C10137" s="631" t="s">
        <v>70</v>
      </c>
      <c r="D10137" s="629">
        <v>6.18</v>
      </c>
    </row>
    <row r="10138" spans="1:4" ht="67.5">
      <c r="A10138" s="629">
        <v>95617</v>
      </c>
      <c r="B10138" s="630" t="s">
        <v>11217</v>
      </c>
      <c r="C10138" s="631" t="s">
        <v>31</v>
      </c>
      <c r="D10138" s="629">
        <v>0.87</v>
      </c>
    </row>
    <row r="10139" spans="1:4" ht="54">
      <c r="A10139" s="629">
        <v>95618</v>
      </c>
      <c r="B10139" s="630" t="s">
        <v>11218</v>
      </c>
      <c r="C10139" s="631" t="s">
        <v>31</v>
      </c>
      <c r="D10139" s="629">
        <v>0.19</v>
      </c>
    </row>
    <row r="10140" spans="1:4" ht="67.5">
      <c r="A10140" s="629">
        <v>95619</v>
      </c>
      <c r="B10140" s="630" t="s">
        <v>11219</v>
      </c>
      <c r="C10140" s="631" t="s">
        <v>31</v>
      </c>
      <c r="D10140" s="629">
        <v>1.0900000000000001</v>
      </c>
    </row>
    <row r="10141" spans="1:4" ht="67.5">
      <c r="A10141" s="629">
        <v>95620</v>
      </c>
      <c r="B10141" s="630" t="s">
        <v>11220</v>
      </c>
      <c r="C10141" s="631" t="s">
        <v>119</v>
      </c>
      <c r="D10141" s="629">
        <v>12.62</v>
      </c>
    </row>
    <row r="10142" spans="1:4" ht="67.5">
      <c r="A10142" s="629">
        <v>95621</v>
      </c>
      <c r="B10142" s="630" t="s">
        <v>11221</v>
      </c>
      <c r="C10142" s="631" t="s">
        <v>1677</v>
      </c>
      <c r="D10142" s="629">
        <v>11.53</v>
      </c>
    </row>
    <row r="10143" spans="1:4" ht="54">
      <c r="A10143" s="629">
        <v>95622</v>
      </c>
      <c r="B10143" s="630" t="s">
        <v>5720</v>
      </c>
      <c r="C10143" s="631" t="s">
        <v>125</v>
      </c>
      <c r="D10143" s="629">
        <v>10</v>
      </c>
    </row>
    <row r="10144" spans="1:4" ht="54">
      <c r="A10144" s="629">
        <v>95623</v>
      </c>
      <c r="B10144" s="630" t="s">
        <v>5721</v>
      </c>
      <c r="C10144" s="631" t="s">
        <v>125</v>
      </c>
      <c r="D10144" s="629">
        <v>7.76</v>
      </c>
    </row>
    <row r="10145" spans="1:4" ht="54">
      <c r="A10145" s="629">
        <v>95624</v>
      </c>
      <c r="B10145" s="630" t="s">
        <v>11222</v>
      </c>
      <c r="C10145" s="631" t="s">
        <v>125</v>
      </c>
      <c r="D10145" s="629">
        <v>14.58</v>
      </c>
    </row>
    <row r="10146" spans="1:4" ht="54">
      <c r="A10146" s="629">
        <v>95625</v>
      </c>
      <c r="B10146" s="630" t="s">
        <v>11223</v>
      </c>
      <c r="C10146" s="631" t="s">
        <v>125</v>
      </c>
      <c r="D10146" s="629">
        <v>16.02</v>
      </c>
    </row>
    <row r="10147" spans="1:4" ht="40.5">
      <c r="A10147" s="629">
        <v>95626</v>
      </c>
      <c r="B10147" s="630" t="s">
        <v>5722</v>
      </c>
      <c r="C10147" s="631" t="s">
        <v>125</v>
      </c>
      <c r="D10147" s="629">
        <v>10.73</v>
      </c>
    </row>
    <row r="10148" spans="1:4" ht="67.5">
      <c r="A10148" s="629">
        <v>95627</v>
      </c>
      <c r="B10148" s="630" t="s">
        <v>11224</v>
      </c>
      <c r="C10148" s="631" t="s">
        <v>31</v>
      </c>
      <c r="D10148" s="629">
        <v>22.95</v>
      </c>
    </row>
    <row r="10149" spans="1:4" ht="54">
      <c r="A10149" s="629">
        <v>95628</v>
      </c>
      <c r="B10149" s="630" t="s">
        <v>11225</v>
      </c>
      <c r="C10149" s="631" t="s">
        <v>31</v>
      </c>
      <c r="D10149" s="629">
        <v>6.03</v>
      </c>
    </row>
    <row r="10150" spans="1:4" ht="67.5">
      <c r="A10150" s="629">
        <v>95629</v>
      </c>
      <c r="B10150" s="630" t="s">
        <v>11226</v>
      </c>
      <c r="C10150" s="631" t="s">
        <v>31</v>
      </c>
      <c r="D10150" s="629">
        <v>28.72</v>
      </c>
    </row>
    <row r="10151" spans="1:4" ht="67.5">
      <c r="A10151" s="629">
        <v>95630</v>
      </c>
      <c r="B10151" s="630" t="s">
        <v>11227</v>
      </c>
      <c r="C10151" s="631" t="s">
        <v>31</v>
      </c>
      <c r="D10151" s="629">
        <v>61.11</v>
      </c>
    </row>
    <row r="10152" spans="1:4" ht="67.5">
      <c r="A10152" s="629">
        <v>95631</v>
      </c>
      <c r="B10152" s="630" t="s">
        <v>11228</v>
      </c>
      <c r="C10152" s="631" t="s">
        <v>119</v>
      </c>
      <c r="D10152" s="629">
        <v>133.16999999999999</v>
      </c>
    </row>
    <row r="10153" spans="1:4" ht="67.5">
      <c r="A10153" s="629">
        <v>95632</v>
      </c>
      <c r="B10153" s="630" t="s">
        <v>11229</v>
      </c>
      <c r="C10153" s="631" t="s">
        <v>1677</v>
      </c>
      <c r="D10153" s="629">
        <v>43.34</v>
      </c>
    </row>
    <row r="10154" spans="1:4" ht="54">
      <c r="A10154" s="629">
        <v>95634</v>
      </c>
      <c r="B10154" s="630" t="s">
        <v>11230</v>
      </c>
      <c r="C10154" s="631" t="s">
        <v>70</v>
      </c>
      <c r="D10154" s="629">
        <v>93.71</v>
      </c>
    </row>
    <row r="10155" spans="1:4" ht="54">
      <c r="A10155" s="629">
        <v>95635</v>
      </c>
      <c r="B10155" s="630" t="s">
        <v>11231</v>
      </c>
      <c r="C10155" s="631" t="s">
        <v>70</v>
      </c>
      <c r="D10155" s="629">
        <v>100.47</v>
      </c>
    </row>
    <row r="10156" spans="1:4" ht="54">
      <c r="A10156" s="629">
        <v>95637</v>
      </c>
      <c r="B10156" s="630" t="s">
        <v>11232</v>
      </c>
      <c r="C10156" s="631" t="s">
        <v>70</v>
      </c>
      <c r="D10156" s="629">
        <v>326.2</v>
      </c>
    </row>
    <row r="10157" spans="1:4" ht="54">
      <c r="A10157" s="629">
        <v>95638</v>
      </c>
      <c r="B10157" s="630" t="s">
        <v>11233</v>
      </c>
      <c r="C10157" s="631" t="s">
        <v>70</v>
      </c>
      <c r="D10157" s="629">
        <v>393.85</v>
      </c>
    </row>
    <row r="10158" spans="1:4" ht="54">
      <c r="A10158" s="629">
        <v>95639</v>
      </c>
      <c r="B10158" s="630" t="s">
        <v>11234</v>
      </c>
      <c r="C10158" s="631" t="s">
        <v>70</v>
      </c>
      <c r="D10158" s="629">
        <v>490.99</v>
      </c>
    </row>
    <row r="10159" spans="1:4" ht="67.5">
      <c r="A10159" s="629">
        <v>95641</v>
      </c>
      <c r="B10159" s="630" t="s">
        <v>11235</v>
      </c>
      <c r="C10159" s="631" t="s">
        <v>70</v>
      </c>
      <c r="D10159" s="629">
        <v>192.44</v>
      </c>
    </row>
    <row r="10160" spans="1:4" ht="67.5">
      <c r="A10160" s="629">
        <v>95642</v>
      </c>
      <c r="B10160" s="630" t="s">
        <v>11236</v>
      </c>
      <c r="C10160" s="631" t="s">
        <v>70</v>
      </c>
      <c r="D10160" s="629">
        <v>283.93</v>
      </c>
    </row>
    <row r="10161" spans="1:4" ht="67.5">
      <c r="A10161" s="629">
        <v>95643</v>
      </c>
      <c r="B10161" s="630" t="s">
        <v>11237</v>
      </c>
      <c r="C10161" s="631" t="s">
        <v>70</v>
      </c>
      <c r="D10161" s="629">
        <v>370.88</v>
      </c>
    </row>
    <row r="10162" spans="1:4" ht="67.5">
      <c r="A10162" s="629">
        <v>95644</v>
      </c>
      <c r="B10162" s="630" t="s">
        <v>11238</v>
      </c>
      <c r="C10162" s="631" t="s">
        <v>70</v>
      </c>
      <c r="D10162" s="629">
        <v>139.26</v>
      </c>
    </row>
    <row r="10163" spans="1:4" ht="67.5">
      <c r="A10163" s="629">
        <v>95645</v>
      </c>
      <c r="B10163" s="630" t="s">
        <v>11239</v>
      </c>
      <c r="C10163" s="631" t="s">
        <v>70</v>
      </c>
      <c r="D10163" s="629">
        <v>252.49</v>
      </c>
    </row>
    <row r="10164" spans="1:4" ht="67.5">
      <c r="A10164" s="629">
        <v>95646</v>
      </c>
      <c r="B10164" s="630" t="s">
        <v>11240</v>
      </c>
      <c r="C10164" s="631" t="s">
        <v>70</v>
      </c>
      <c r="D10164" s="629">
        <v>375.75</v>
      </c>
    </row>
    <row r="10165" spans="1:4" ht="67.5">
      <c r="A10165" s="629">
        <v>95647</v>
      </c>
      <c r="B10165" s="630" t="s">
        <v>11241</v>
      </c>
      <c r="C10165" s="631" t="s">
        <v>70</v>
      </c>
      <c r="D10165" s="629">
        <v>491.88</v>
      </c>
    </row>
    <row r="10166" spans="1:4" ht="27">
      <c r="A10166" s="629">
        <v>95673</v>
      </c>
      <c r="B10166" s="630" t="s">
        <v>11242</v>
      </c>
      <c r="C10166" s="631" t="s">
        <v>70</v>
      </c>
      <c r="D10166" s="629">
        <v>100.89</v>
      </c>
    </row>
    <row r="10167" spans="1:4" ht="27">
      <c r="A10167" s="629">
        <v>95674</v>
      </c>
      <c r="B10167" s="630" t="s">
        <v>11243</v>
      </c>
      <c r="C10167" s="631" t="s">
        <v>70</v>
      </c>
      <c r="D10167" s="629">
        <v>107.22</v>
      </c>
    </row>
    <row r="10168" spans="1:4" ht="27">
      <c r="A10168" s="629">
        <v>95675</v>
      </c>
      <c r="B10168" s="630" t="s">
        <v>5723</v>
      </c>
      <c r="C10168" s="631" t="s">
        <v>70</v>
      </c>
      <c r="D10168" s="629">
        <v>131.07</v>
      </c>
    </row>
    <row r="10169" spans="1:4" ht="40.5">
      <c r="A10169" s="629">
        <v>95676</v>
      </c>
      <c r="B10169" s="630" t="s">
        <v>11244</v>
      </c>
      <c r="C10169" s="631" t="s">
        <v>70</v>
      </c>
      <c r="D10169" s="629">
        <v>84.04</v>
      </c>
    </row>
    <row r="10170" spans="1:4" ht="54">
      <c r="A10170" s="629">
        <v>95693</v>
      </c>
      <c r="B10170" s="630" t="s">
        <v>11245</v>
      </c>
      <c r="C10170" s="631" t="s">
        <v>70</v>
      </c>
      <c r="D10170" s="629">
        <v>35.46</v>
      </c>
    </row>
    <row r="10171" spans="1:4" ht="54">
      <c r="A10171" s="629">
        <v>95694</v>
      </c>
      <c r="B10171" s="630" t="s">
        <v>5724</v>
      </c>
      <c r="C10171" s="631" t="s">
        <v>70</v>
      </c>
      <c r="D10171" s="629">
        <v>38.65</v>
      </c>
    </row>
    <row r="10172" spans="1:4" ht="54">
      <c r="A10172" s="629">
        <v>95695</v>
      </c>
      <c r="B10172" s="630" t="s">
        <v>11246</v>
      </c>
      <c r="C10172" s="631" t="s">
        <v>70</v>
      </c>
      <c r="D10172" s="629">
        <v>37.36</v>
      </c>
    </row>
    <row r="10173" spans="1:4" ht="40.5">
      <c r="A10173" s="629">
        <v>95696</v>
      </c>
      <c r="B10173" s="630" t="s">
        <v>11247</v>
      </c>
      <c r="C10173" s="631" t="s">
        <v>70</v>
      </c>
      <c r="D10173" s="629">
        <v>22.47</v>
      </c>
    </row>
    <row r="10174" spans="1:4" ht="54">
      <c r="A10174" s="629">
        <v>95697</v>
      </c>
      <c r="B10174" s="630" t="s">
        <v>11248</v>
      </c>
      <c r="C10174" s="631" t="s">
        <v>22</v>
      </c>
      <c r="D10174" s="629">
        <v>40.619999999999997</v>
      </c>
    </row>
    <row r="10175" spans="1:4" ht="40.5">
      <c r="A10175" s="629">
        <v>95698</v>
      </c>
      <c r="B10175" s="630" t="s">
        <v>11249</v>
      </c>
      <c r="C10175" s="631" t="s">
        <v>31</v>
      </c>
      <c r="D10175" s="629">
        <v>3.53</v>
      </c>
    </row>
    <row r="10176" spans="1:4" ht="40.5">
      <c r="A10176" s="629">
        <v>95699</v>
      </c>
      <c r="B10176" s="630" t="s">
        <v>11250</v>
      </c>
      <c r="C10176" s="631" t="s">
        <v>31</v>
      </c>
      <c r="D10176" s="629">
        <v>0.79</v>
      </c>
    </row>
    <row r="10177" spans="1:4" ht="40.5">
      <c r="A10177" s="629">
        <v>95700</v>
      </c>
      <c r="B10177" s="630" t="s">
        <v>11251</v>
      </c>
      <c r="C10177" s="631" t="s">
        <v>31</v>
      </c>
      <c r="D10177" s="629">
        <v>4.42</v>
      </c>
    </row>
    <row r="10178" spans="1:4" ht="54">
      <c r="A10178" s="629">
        <v>95701</v>
      </c>
      <c r="B10178" s="630" t="s">
        <v>11252</v>
      </c>
      <c r="C10178" s="631" t="s">
        <v>31</v>
      </c>
      <c r="D10178" s="629">
        <v>1.94</v>
      </c>
    </row>
    <row r="10179" spans="1:4" ht="40.5">
      <c r="A10179" s="629">
        <v>95702</v>
      </c>
      <c r="B10179" s="630" t="s">
        <v>11253</v>
      </c>
      <c r="C10179" s="631" t="s">
        <v>119</v>
      </c>
      <c r="D10179" s="629">
        <v>25.42</v>
      </c>
    </row>
    <row r="10180" spans="1:4" ht="40.5">
      <c r="A10180" s="629">
        <v>95703</v>
      </c>
      <c r="B10180" s="630" t="s">
        <v>11254</v>
      </c>
      <c r="C10180" s="631" t="s">
        <v>1677</v>
      </c>
      <c r="D10180" s="629">
        <v>19.059999999999999</v>
      </c>
    </row>
    <row r="10181" spans="1:4" ht="54">
      <c r="A10181" s="629">
        <v>95704</v>
      </c>
      <c r="B10181" s="630" t="s">
        <v>11255</v>
      </c>
      <c r="C10181" s="631" t="s">
        <v>31</v>
      </c>
      <c r="D10181" s="629">
        <v>22.94</v>
      </c>
    </row>
    <row r="10182" spans="1:4" ht="54">
      <c r="A10182" s="629">
        <v>95705</v>
      </c>
      <c r="B10182" s="630" t="s">
        <v>11256</v>
      </c>
      <c r="C10182" s="631" t="s">
        <v>31</v>
      </c>
      <c r="D10182" s="629">
        <v>6.02</v>
      </c>
    </row>
    <row r="10183" spans="1:4" ht="54">
      <c r="A10183" s="629">
        <v>95706</v>
      </c>
      <c r="B10183" s="630" t="s">
        <v>11257</v>
      </c>
      <c r="C10183" s="631" t="s">
        <v>31</v>
      </c>
      <c r="D10183" s="629">
        <v>28.71</v>
      </c>
    </row>
    <row r="10184" spans="1:4" ht="54">
      <c r="A10184" s="629">
        <v>95707</v>
      </c>
      <c r="B10184" s="630" t="s">
        <v>11258</v>
      </c>
      <c r="C10184" s="631" t="s">
        <v>31</v>
      </c>
      <c r="D10184" s="629">
        <v>21.62</v>
      </c>
    </row>
    <row r="10185" spans="1:4" ht="54">
      <c r="A10185" s="629">
        <v>95708</v>
      </c>
      <c r="B10185" s="630" t="s">
        <v>11259</v>
      </c>
      <c r="C10185" s="631" t="s">
        <v>119</v>
      </c>
      <c r="D10185" s="629">
        <v>94.03</v>
      </c>
    </row>
    <row r="10186" spans="1:4" ht="54">
      <c r="A10186" s="629">
        <v>95709</v>
      </c>
      <c r="B10186" s="630" t="s">
        <v>11260</v>
      </c>
      <c r="C10186" s="631" t="s">
        <v>1677</v>
      </c>
      <c r="D10186" s="629">
        <v>43.7</v>
      </c>
    </row>
    <row r="10187" spans="1:4" ht="67.5">
      <c r="A10187" s="629">
        <v>95710</v>
      </c>
      <c r="B10187" s="630" t="s">
        <v>11261</v>
      </c>
      <c r="C10187" s="631" t="s">
        <v>31</v>
      </c>
      <c r="D10187" s="629">
        <v>27.57</v>
      </c>
    </row>
    <row r="10188" spans="1:4" ht="67.5">
      <c r="A10188" s="629">
        <v>95711</v>
      </c>
      <c r="B10188" s="630" t="s">
        <v>11262</v>
      </c>
      <c r="C10188" s="631" t="s">
        <v>31</v>
      </c>
      <c r="D10188" s="629">
        <v>7.09</v>
      </c>
    </row>
    <row r="10189" spans="1:4" ht="67.5">
      <c r="A10189" s="629">
        <v>95712</v>
      </c>
      <c r="B10189" s="630" t="s">
        <v>11263</v>
      </c>
      <c r="C10189" s="631" t="s">
        <v>31</v>
      </c>
      <c r="D10189" s="629">
        <v>34.47</v>
      </c>
    </row>
    <row r="10190" spans="1:4" ht="67.5">
      <c r="A10190" s="629">
        <v>95713</v>
      </c>
      <c r="B10190" s="630" t="s">
        <v>11264</v>
      </c>
      <c r="C10190" s="631" t="s">
        <v>31</v>
      </c>
      <c r="D10190" s="629">
        <v>75.739999999999995</v>
      </c>
    </row>
    <row r="10191" spans="1:4" ht="67.5">
      <c r="A10191" s="629">
        <v>95714</v>
      </c>
      <c r="B10191" s="630" t="s">
        <v>11265</v>
      </c>
      <c r="C10191" s="631" t="s">
        <v>119</v>
      </c>
      <c r="D10191" s="629">
        <v>161.69</v>
      </c>
    </row>
    <row r="10192" spans="1:4" ht="67.5">
      <c r="A10192" s="629">
        <v>95715</v>
      </c>
      <c r="B10192" s="630" t="s">
        <v>11266</v>
      </c>
      <c r="C10192" s="631" t="s">
        <v>1677</v>
      </c>
      <c r="D10192" s="629">
        <v>51.48</v>
      </c>
    </row>
    <row r="10193" spans="1:4" ht="81">
      <c r="A10193" s="629">
        <v>95716</v>
      </c>
      <c r="B10193" s="630" t="s">
        <v>11267</v>
      </c>
      <c r="C10193" s="631" t="s">
        <v>31</v>
      </c>
      <c r="D10193" s="629">
        <v>26.54</v>
      </c>
    </row>
    <row r="10194" spans="1:4" ht="81">
      <c r="A10194" s="629">
        <v>95717</v>
      </c>
      <c r="B10194" s="630" t="s">
        <v>11268</v>
      </c>
      <c r="C10194" s="631" t="s">
        <v>31</v>
      </c>
      <c r="D10194" s="629">
        <v>6.82</v>
      </c>
    </row>
    <row r="10195" spans="1:4" ht="81">
      <c r="A10195" s="629">
        <v>95718</v>
      </c>
      <c r="B10195" s="630" t="s">
        <v>11269</v>
      </c>
      <c r="C10195" s="631" t="s">
        <v>31</v>
      </c>
      <c r="D10195" s="629">
        <v>33.18</v>
      </c>
    </row>
    <row r="10196" spans="1:4" ht="81">
      <c r="A10196" s="629">
        <v>95719</v>
      </c>
      <c r="B10196" s="630" t="s">
        <v>11270</v>
      </c>
      <c r="C10196" s="631" t="s">
        <v>31</v>
      </c>
      <c r="D10196" s="629">
        <v>75.739999999999995</v>
      </c>
    </row>
    <row r="10197" spans="1:4" ht="81">
      <c r="A10197" s="629">
        <v>95720</v>
      </c>
      <c r="B10197" s="630" t="s">
        <v>11271</v>
      </c>
      <c r="C10197" s="631" t="s">
        <v>119</v>
      </c>
      <c r="D10197" s="629">
        <v>159.1</v>
      </c>
    </row>
    <row r="10198" spans="1:4" ht="81">
      <c r="A10198" s="629">
        <v>95721</v>
      </c>
      <c r="B10198" s="630" t="s">
        <v>11272</v>
      </c>
      <c r="C10198" s="631" t="s">
        <v>1677</v>
      </c>
      <c r="D10198" s="629">
        <v>50.18</v>
      </c>
    </row>
    <row r="10199" spans="1:4" ht="40.5">
      <c r="A10199" s="629">
        <v>95726</v>
      </c>
      <c r="B10199" s="630" t="s">
        <v>11273</v>
      </c>
      <c r="C10199" s="631" t="s">
        <v>22</v>
      </c>
      <c r="D10199" s="629">
        <v>3.91</v>
      </c>
    </row>
    <row r="10200" spans="1:4" ht="40.5">
      <c r="A10200" s="629">
        <v>95727</v>
      </c>
      <c r="B10200" s="630" t="s">
        <v>11274</v>
      </c>
      <c r="C10200" s="631" t="s">
        <v>22</v>
      </c>
      <c r="D10200" s="629">
        <v>4.43</v>
      </c>
    </row>
    <row r="10201" spans="1:4" ht="40.5">
      <c r="A10201" s="629">
        <v>95728</v>
      </c>
      <c r="B10201" s="630" t="s">
        <v>11275</v>
      </c>
      <c r="C10201" s="631" t="s">
        <v>22</v>
      </c>
      <c r="D10201" s="629">
        <v>5.48</v>
      </c>
    </row>
    <row r="10202" spans="1:4" ht="40.5">
      <c r="A10202" s="629">
        <v>95729</v>
      </c>
      <c r="B10202" s="630" t="s">
        <v>11276</v>
      </c>
      <c r="C10202" s="631" t="s">
        <v>22</v>
      </c>
      <c r="D10202" s="629">
        <v>5.3</v>
      </c>
    </row>
    <row r="10203" spans="1:4" ht="54">
      <c r="A10203" s="629">
        <v>95730</v>
      </c>
      <c r="B10203" s="630" t="s">
        <v>11277</v>
      </c>
      <c r="C10203" s="631" t="s">
        <v>22</v>
      </c>
      <c r="D10203" s="629">
        <v>5.82</v>
      </c>
    </row>
    <row r="10204" spans="1:4" ht="40.5">
      <c r="A10204" s="629">
        <v>95731</v>
      </c>
      <c r="B10204" s="630" t="s">
        <v>11278</v>
      </c>
      <c r="C10204" s="631" t="s">
        <v>22</v>
      </c>
      <c r="D10204" s="629">
        <v>6.89</v>
      </c>
    </row>
    <row r="10205" spans="1:4" ht="54">
      <c r="A10205" s="629">
        <v>95732</v>
      </c>
      <c r="B10205" s="630" t="s">
        <v>11279</v>
      </c>
      <c r="C10205" s="631" t="s">
        <v>70</v>
      </c>
      <c r="D10205" s="629">
        <v>2.9</v>
      </c>
    </row>
    <row r="10206" spans="1:4" ht="54">
      <c r="A10206" s="629">
        <v>95733</v>
      </c>
      <c r="B10206" s="630" t="s">
        <v>11280</v>
      </c>
      <c r="C10206" s="631" t="s">
        <v>70</v>
      </c>
      <c r="D10206" s="629">
        <v>3.79</v>
      </c>
    </row>
    <row r="10207" spans="1:4" ht="40.5">
      <c r="A10207" s="629">
        <v>95734</v>
      </c>
      <c r="B10207" s="630" t="s">
        <v>11281</v>
      </c>
      <c r="C10207" s="631" t="s">
        <v>70</v>
      </c>
      <c r="D10207" s="629">
        <v>5.04</v>
      </c>
    </row>
    <row r="10208" spans="1:4" ht="54">
      <c r="A10208" s="629">
        <v>95735</v>
      </c>
      <c r="B10208" s="630" t="s">
        <v>11282</v>
      </c>
      <c r="C10208" s="631" t="s">
        <v>70</v>
      </c>
      <c r="D10208" s="629">
        <v>4.34</v>
      </c>
    </row>
    <row r="10209" spans="1:4" ht="54">
      <c r="A10209" s="629">
        <v>95736</v>
      </c>
      <c r="B10209" s="630" t="s">
        <v>11283</v>
      </c>
      <c r="C10209" s="631" t="s">
        <v>70</v>
      </c>
      <c r="D10209" s="629">
        <v>5.07</v>
      </c>
    </row>
    <row r="10210" spans="1:4" ht="54">
      <c r="A10210" s="629">
        <v>95738</v>
      </c>
      <c r="B10210" s="630" t="s">
        <v>11284</v>
      </c>
      <c r="C10210" s="631" t="s">
        <v>70</v>
      </c>
      <c r="D10210" s="629">
        <v>6.07</v>
      </c>
    </row>
    <row r="10211" spans="1:4" ht="54">
      <c r="A10211" s="629">
        <v>95745</v>
      </c>
      <c r="B10211" s="630" t="s">
        <v>11285</v>
      </c>
      <c r="C10211" s="631" t="s">
        <v>22</v>
      </c>
      <c r="D10211" s="629">
        <v>9.2100000000000009</v>
      </c>
    </row>
    <row r="10212" spans="1:4" ht="54">
      <c r="A10212" s="629">
        <v>95746</v>
      </c>
      <c r="B10212" s="630" t="s">
        <v>11286</v>
      </c>
      <c r="C10212" s="631" t="s">
        <v>22</v>
      </c>
      <c r="D10212" s="629">
        <v>11.28</v>
      </c>
    </row>
    <row r="10213" spans="1:4" ht="54">
      <c r="A10213" s="629">
        <v>95747</v>
      </c>
      <c r="B10213" s="630" t="s">
        <v>11287</v>
      </c>
      <c r="C10213" s="631" t="s">
        <v>22</v>
      </c>
      <c r="D10213" s="629">
        <v>18.18</v>
      </c>
    </row>
    <row r="10214" spans="1:4" ht="54">
      <c r="A10214" s="629">
        <v>95748</v>
      </c>
      <c r="B10214" s="630" t="s">
        <v>6425</v>
      </c>
      <c r="C10214" s="631" t="s">
        <v>22</v>
      </c>
      <c r="D10214" s="629">
        <v>19.329999999999998</v>
      </c>
    </row>
    <row r="10215" spans="1:4" ht="54">
      <c r="A10215" s="629">
        <v>95749</v>
      </c>
      <c r="B10215" s="630" t="s">
        <v>11288</v>
      </c>
      <c r="C10215" s="631" t="s">
        <v>22</v>
      </c>
      <c r="D10215" s="629">
        <v>12.27</v>
      </c>
    </row>
    <row r="10216" spans="1:4" ht="54">
      <c r="A10216" s="629">
        <v>95750</v>
      </c>
      <c r="B10216" s="630" t="s">
        <v>11289</v>
      </c>
      <c r="C10216" s="631" t="s">
        <v>22</v>
      </c>
      <c r="D10216" s="629">
        <v>14.34</v>
      </c>
    </row>
    <row r="10217" spans="1:4" ht="54">
      <c r="A10217" s="629">
        <v>95751</v>
      </c>
      <c r="B10217" s="630" t="s">
        <v>11290</v>
      </c>
      <c r="C10217" s="631" t="s">
        <v>22</v>
      </c>
      <c r="D10217" s="629">
        <v>21.24</v>
      </c>
    </row>
    <row r="10218" spans="1:4" ht="54">
      <c r="A10218" s="629">
        <v>95752</v>
      </c>
      <c r="B10218" s="630" t="s">
        <v>11291</v>
      </c>
      <c r="C10218" s="631" t="s">
        <v>22</v>
      </c>
      <c r="D10218" s="629">
        <v>22.38</v>
      </c>
    </row>
    <row r="10219" spans="1:4" ht="54">
      <c r="A10219" s="629">
        <v>95753</v>
      </c>
      <c r="B10219" s="630" t="s">
        <v>11292</v>
      </c>
      <c r="C10219" s="631" t="s">
        <v>70</v>
      </c>
      <c r="D10219" s="629">
        <v>4.32</v>
      </c>
    </row>
    <row r="10220" spans="1:4" ht="54">
      <c r="A10220" s="629">
        <v>95754</v>
      </c>
      <c r="B10220" s="630" t="s">
        <v>11293</v>
      </c>
      <c r="C10220" s="631" t="s">
        <v>70</v>
      </c>
      <c r="D10220" s="629">
        <v>5.43</v>
      </c>
    </row>
    <row r="10221" spans="1:4" ht="54">
      <c r="A10221" s="629">
        <v>95755</v>
      </c>
      <c r="B10221" s="630" t="s">
        <v>11294</v>
      </c>
      <c r="C10221" s="631" t="s">
        <v>70</v>
      </c>
      <c r="D10221" s="629">
        <v>7.58</v>
      </c>
    </row>
    <row r="10222" spans="1:4" ht="54">
      <c r="A10222" s="629">
        <v>95756</v>
      </c>
      <c r="B10222" s="630" t="s">
        <v>11295</v>
      </c>
      <c r="C10222" s="631" t="s">
        <v>70</v>
      </c>
      <c r="D10222" s="629">
        <v>9.9600000000000009</v>
      </c>
    </row>
    <row r="10223" spans="1:4" ht="54">
      <c r="A10223" s="629">
        <v>95757</v>
      </c>
      <c r="B10223" s="630" t="s">
        <v>11296</v>
      </c>
      <c r="C10223" s="631" t="s">
        <v>70</v>
      </c>
      <c r="D10223" s="629">
        <v>6.83</v>
      </c>
    </row>
    <row r="10224" spans="1:4" ht="54">
      <c r="A10224" s="629">
        <v>95758</v>
      </c>
      <c r="B10224" s="630" t="s">
        <v>11297</v>
      </c>
      <c r="C10224" s="631" t="s">
        <v>70</v>
      </c>
      <c r="D10224" s="629">
        <v>7.64</v>
      </c>
    </row>
    <row r="10225" spans="1:4" ht="54">
      <c r="A10225" s="629">
        <v>95759</v>
      </c>
      <c r="B10225" s="630" t="s">
        <v>11298</v>
      </c>
      <c r="C10225" s="631" t="s">
        <v>70</v>
      </c>
      <c r="D10225" s="629">
        <v>9.3800000000000008</v>
      </c>
    </row>
    <row r="10226" spans="1:4" ht="54">
      <c r="A10226" s="629">
        <v>95760</v>
      </c>
      <c r="B10226" s="630" t="s">
        <v>11299</v>
      </c>
      <c r="C10226" s="631" t="s">
        <v>70</v>
      </c>
      <c r="D10226" s="629">
        <v>11.28</v>
      </c>
    </row>
    <row r="10227" spans="1:4" ht="54">
      <c r="A10227" s="629">
        <v>95777</v>
      </c>
      <c r="B10227" s="630" t="s">
        <v>11300</v>
      </c>
      <c r="C10227" s="631" t="s">
        <v>70</v>
      </c>
      <c r="D10227" s="629">
        <v>18.239999999999998</v>
      </c>
    </row>
    <row r="10228" spans="1:4" ht="54">
      <c r="A10228" s="629">
        <v>95778</v>
      </c>
      <c r="B10228" s="630" t="s">
        <v>11301</v>
      </c>
      <c r="C10228" s="631" t="s">
        <v>70</v>
      </c>
      <c r="D10228" s="629">
        <v>18.64</v>
      </c>
    </row>
    <row r="10229" spans="1:4" ht="54">
      <c r="A10229" s="629">
        <v>95779</v>
      </c>
      <c r="B10229" s="630" t="s">
        <v>11302</v>
      </c>
      <c r="C10229" s="631" t="s">
        <v>70</v>
      </c>
      <c r="D10229" s="629">
        <v>17.29</v>
      </c>
    </row>
    <row r="10230" spans="1:4" ht="54">
      <c r="A10230" s="629">
        <v>95780</v>
      </c>
      <c r="B10230" s="630" t="s">
        <v>11303</v>
      </c>
      <c r="C10230" s="631" t="s">
        <v>70</v>
      </c>
      <c r="D10230" s="629">
        <v>20.55</v>
      </c>
    </row>
    <row r="10231" spans="1:4" ht="54">
      <c r="A10231" s="629">
        <v>95781</v>
      </c>
      <c r="B10231" s="630" t="s">
        <v>11304</v>
      </c>
      <c r="C10231" s="631" t="s">
        <v>70</v>
      </c>
      <c r="D10231" s="629">
        <v>20.85</v>
      </c>
    </row>
    <row r="10232" spans="1:4" ht="54">
      <c r="A10232" s="629">
        <v>95782</v>
      </c>
      <c r="B10232" s="630" t="s">
        <v>6426</v>
      </c>
      <c r="C10232" s="631" t="s">
        <v>70</v>
      </c>
      <c r="D10232" s="629">
        <v>21.63</v>
      </c>
    </row>
    <row r="10233" spans="1:4" ht="54">
      <c r="A10233" s="629">
        <v>95785</v>
      </c>
      <c r="B10233" s="630" t="s">
        <v>11305</v>
      </c>
      <c r="C10233" s="631" t="s">
        <v>70</v>
      </c>
      <c r="D10233" s="629">
        <v>24.42</v>
      </c>
    </row>
    <row r="10234" spans="1:4" ht="54">
      <c r="A10234" s="629">
        <v>95787</v>
      </c>
      <c r="B10234" s="630" t="s">
        <v>6427</v>
      </c>
      <c r="C10234" s="631" t="s">
        <v>70</v>
      </c>
      <c r="D10234" s="629">
        <v>18.559999999999999</v>
      </c>
    </row>
    <row r="10235" spans="1:4" ht="54">
      <c r="A10235" s="629">
        <v>95789</v>
      </c>
      <c r="B10235" s="630" t="s">
        <v>6428</v>
      </c>
      <c r="C10235" s="631" t="s">
        <v>70</v>
      </c>
      <c r="D10235" s="629">
        <v>22.64</v>
      </c>
    </row>
    <row r="10236" spans="1:4" ht="54">
      <c r="A10236" s="629">
        <v>95791</v>
      </c>
      <c r="B10236" s="630" t="s">
        <v>6429</v>
      </c>
      <c r="C10236" s="631" t="s">
        <v>70</v>
      </c>
      <c r="D10236" s="629">
        <v>28.7</v>
      </c>
    </row>
    <row r="10237" spans="1:4" ht="54">
      <c r="A10237" s="629">
        <v>95795</v>
      </c>
      <c r="B10237" s="630" t="s">
        <v>11306</v>
      </c>
      <c r="C10237" s="631" t="s">
        <v>70</v>
      </c>
      <c r="D10237" s="629">
        <v>21.43</v>
      </c>
    </row>
    <row r="10238" spans="1:4" ht="54">
      <c r="A10238" s="629">
        <v>95796</v>
      </c>
      <c r="B10238" s="630" t="s">
        <v>11307</v>
      </c>
      <c r="C10238" s="631" t="s">
        <v>70</v>
      </c>
      <c r="D10238" s="629">
        <v>26.62</v>
      </c>
    </row>
    <row r="10239" spans="1:4" ht="54">
      <c r="A10239" s="629">
        <v>95797</v>
      </c>
      <c r="B10239" s="630" t="s">
        <v>11308</v>
      </c>
      <c r="C10239" s="631" t="s">
        <v>70</v>
      </c>
      <c r="D10239" s="629">
        <v>33.380000000000003</v>
      </c>
    </row>
    <row r="10240" spans="1:4" ht="54">
      <c r="A10240" s="629">
        <v>95801</v>
      </c>
      <c r="B10240" s="630" t="s">
        <v>11309</v>
      </c>
      <c r="C10240" s="631" t="s">
        <v>70</v>
      </c>
      <c r="D10240" s="629">
        <v>25.57</v>
      </c>
    </row>
    <row r="10241" spans="1:4" ht="54">
      <c r="A10241" s="629">
        <v>95802</v>
      </c>
      <c r="B10241" s="630" t="s">
        <v>11310</v>
      </c>
      <c r="C10241" s="631" t="s">
        <v>70</v>
      </c>
      <c r="D10241" s="629">
        <v>28.44</v>
      </c>
    </row>
    <row r="10242" spans="1:4" ht="54">
      <c r="A10242" s="629">
        <v>95803</v>
      </c>
      <c r="B10242" s="630" t="s">
        <v>11311</v>
      </c>
      <c r="C10242" s="631" t="s">
        <v>70</v>
      </c>
      <c r="D10242" s="629">
        <v>37.090000000000003</v>
      </c>
    </row>
    <row r="10243" spans="1:4" ht="54">
      <c r="A10243" s="629">
        <v>95804</v>
      </c>
      <c r="B10243" s="630" t="s">
        <v>11312</v>
      </c>
      <c r="C10243" s="631" t="s">
        <v>70</v>
      </c>
      <c r="D10243" s="629">
        <v>16.21</v>
      </c>
    </row>
    <row r="10244" spans="1:4" ht="54">
      <c r="A10244" s="629">
        <v>95805</v>
      </c>
      <c r="B10244" s="630" t="s">
        <v>11313</v>
      </c>
      <c r="C10244" s="631" t="s">
        <v>70</v>
      </c>
      <c r="D10244" s="629">
        <v>16.36</v>
      </c>
    </row>
    <row r="10245" spans="1:4" ht="54">
      <c r="A10245" s="629">
        <v>95806</v>
      </c>
      <c r="B10245" s="630" t="s">
        <v>11314</v>
      </c>
      <c r="C10245" s="631" t="s">
        <v>70</v>
      </c>
      <c r="D10245" s="629">
        <v>16.88</v>
      </c>
    </row>
    <row r="10246" spans="1:4" ht="54">
      <c r="A10246" s="629">
        <v>95807</v>
      </c>
      <c r="B10246" s="630" t="s">
        <v>11315</v>
      </c>
      <c r="C10246" s="631" t="s">
        <v>70</v>
      </c>
      <c r="D10246" s="629">
        <v>18.64</v>
      </c>
    </row>
    <row r="10247" spans="1:4" ht="54">
      <c r="A10247" s="629">
        <v>95808</v>
      </c>
      <c r="B10247" s="630" t="s">
        <v>11316</v>
      </c>
      <c r="C10247" s="631" t="s">
        <v>70</v>
      </c>
      <c r="D10247" s="629">
        <v>19.100000000000001</v>
      </c>
    </row>
    <row r="10248" spans="1:4" ht="54">
      <c r="A10248" s="629">
        <v>95809</v>
      </c>
      <c r="B10248" s="630" t="s">
        <v>11317</v>
      </c>
      <c r="C10248" s="631" t="s">
        <v>70</v>
      </c>
      <c r="D10248" s="629">
        <v>20.94</v>
      </c>
    </row>
    <row r="10249" spans="1:4" ht="54">
      <c r="A10249" s="629">
        <v>95810</v>
      </c>
      <c r="B10249" s="630" t="s">
        <v>11318</v>
      </c>
      <c r="C10249" s="631" t="s">
        <v>70</v>
      </c>
      <c r="D10249" s="629">
        <v>9.8699999999999992</v>
      </c>
    </row>
    <row r="10250" spans="1:4" ht="54">
      <c r="A10250" s="629">
        <v>95811</v>
      </c>
      <c r="B10250" s="630" t="s">
        <v>11319</v>
      </c>
      <c r="C10250" s="631" t="s">
        <v>70</v>
      </c>
      <c r="D10250" s="629">
        <v>10.32</v>
      </c>
    </row>
    <row r="10251" spans="1:4" ht="54">
      <c r="A10251" s="629">
        <v>95812</v>
      </c>
      <c r="B10251" s="630" t="s">
        <v>11320</v>
      </c>
      <c r="C10251" s="631" t="s">
        <v>70</v>
      </c>
      <c r="D10251" s="629">
        <v>12.16</v>
      </c>
    </row>
    <row r="10252" spans="1:4" ht="54">
      <c r="A10252" s="629">
        <v>95813</v>
      </c>
      <c r="B10252" s="630" t="s">
        <v>11321</v>
      </c>
      <c r="C10252" s="631" t="s">
        <v>70</v>
      </c>
      <c r="D10252" s="629">
        <v>11.94</v>
      </c>
    </row>
    <row r="10253" spans="1:4" ht="54">
      <c r="A10253" s="629">
        <v>95814</v>
      </c>
      <c r="B10253" s="630" t="s">
        <v>11322</v>
      </c>
      <c r="C10253" s="631" t="s">
        <v>70</v>
      </c>
      <c r="D10253" s="629">
        <v>12.63</v>
      </c>
    </row>
    <row r="10254" spans="1:4" ht="54">
      <c r="A10254" s="629">
        <v>95815</v>
      </c>
      <c r="B10254" s="630" t="s">
        <v>11323</v>
      </c>
      <c r="C10254" s="631" t="s">
        <v>70</v>
      </c>
      <c r="D10254" s="629">
        <v>16.14</v>
      </c>
    </row>
    <row r="10255" spans="1:4" ht="54">
      <c r="A10255" s="629">
        <v>95816</v>
      </c>
      <c r="B10255" s="630" t="s">
        <v>11324</v>
      </c>
      <c r="C10255" s="631" t="s">
        <v>70</v>
      </c>
      <c r="D10255" s="629">
        <v>22.94</v>
      </c>
    </row>
    <row r="10256" spans="1:4" ht="54">
      <c r="A10256" s="629">
        <v>95817</v>
      </c>
      <c r="B10256" s="630" t="s">
        <v>11325</v>
      </c>
      <c r="C10256" s="631" t="s">
        <v>70</v>
      </c>
      <c r="D10256" s="629">
        <v>23.56</v>
      </c>
    </row>
    <row r="10257" spans="1:4" ht="54">
      <c r="A10257" s="629">
        <v>95818</v>
      </c>
      <c r="B10257" s="630" t="s">
        <v>11326</v>
      </c>
      <c r="C10257" s="631" t="s">
        <v>70</v>
      </c>
      <c r="D10257" s="629">
        <v>28.29</v>
      </c>
    </row>
    <row r="10258" spans="1:4" ht="40.5">
      <c r="A10258" s="629">
        <v>95869</v>
      </c>
      <c r="B10258" s="630" t="s">
        <v>6336</v>
      </c>
      <c r="C10258" s="631" t="s">
        <v>31</v>
      </c>
      <c r="D10258" s="629">
        <v>1.47</v>
      </c>
    </row>
    <row r="10259" spans="1:4" ht="40.5">
      <c r="A10259" s="629">
        <v>95870</v>
      </c>
      <c r="B10259" s="630" t="s">
        <v>6337</v>
      </c>
      <c r="C10259" s="631" t="s">
        <v>31</v>
      </c>
      <c r="D10259" s="629">
        <v>3.85</v>
      </c>
    </row>
    <row r="10260" spans="1:4" ht="54">
      <c r="A10260" s="629">
        <v>95871</v>
      </c>
      <c r="B10260" s="630" t="s">
        <v>6338</v>
      </c>
      <c r="C10260" s="631" t="s">
        <v>31</v>
      </c>
      <c r="D10260" s="629">
        <v>157.38999999999999</v>
      </c>
    </row>
    <row r="10261" spans="1:4" ht="40.5">
      <c r="A10261" s="629">
        <v>95872</v>
      </c>
      <c r="B10261" s="630" t="s">
        <v>6339</v>
      </c>
      <c r="C10261" s="631" t="s">
        <v>119</v>
      </c>
      <c r="D10261" s="629">
        <v>167.02</v>
      </c>
    </row>
    <row r="10262" spans="1:4" ht="40.5">
      <c r="A10262" s="629">
        <v>95873</v>
      </c>
      <c r="B10262" s="630" t="s">
        <v>6340</v>
      </c>
      <c r="C10262" s="631" t="s">
        <v>1677</v>
      </c>
      <c r="D10262" s="629">
        <v>5.78</v>
      </c>
    </row>
    <row r="10263" spans="1:4" ht="40.5">
      <c r="A10263" s="629">
        <v>95874</v>
      </c>
      <c r="B10263" s="630" t="s">
        <v>6341</v>
      </c>
      <c r="C10263" s="631" t="s">
        <v>31</v>
      </c>
      <c r="D10263" s="629">
        <v>4.3099999999999996</v>
      </c>
    </row>
    <row r="10264" spans="1:4" ht="40.5">
      <c r="A10264" s="629">
        <v>95875</v>
      </c>
      <c r="B10264" s="630" t="s">
        <v>11327</v>
      </c>
      <c r="C10264" s="631" t="s">
        <v>4768</v>
      </c>
      <c r="D10264" s="629">
        <v>1.04</v>
      </c>
    </row>
    <row r="10265" spans="1:4" ht="40.5">
      <c r="A10265" s="629">
        <v>95876</v>
      </c>
      <c r="B10265" s="630" t="s">
        <v>11328</v>
      </c>
      <c r="C10265" s="631" t="s">
        <v>4768</v>
      </c>
      <c r="D10265" s="629">
        <v>0.95</v>
      </c>
    </row>
    <row r="10266" spans="1:4" ht="40.5">
      <c r="A10266" s="629">
        <v>95877</v>
      </c>
      <c r="B10266" s="630" t="s">
        <v>11329</v>
      </c>
      <c r="C10266" s="631" t="s">
        <v>4768</v>
      </c>
      <c r="D10266" s="629">
        <v>0.82</v>
      </c>
    </row>
    <row r="10267" spans="1:4" ht="40.5">
      <c r="A10267" s="629">
        <v>95878</v>
      </c>
      <c r="B10267" s="630" t="s">
        <v>11330</v>
      </c>
      <c r="C10267" s="631" t="s">
        <v>4762</v>
      </c>
      <c r="D10267" s="629">
        <v>0.69</v>
      </c>
    </row>
    <row r="10268" spans="1:4" ht="40.5">
      <c r="A10268" s="629">
        <v>95879</v>
      </c>
      <c r="B10268" s="630" t="s">
        <v>11331</v>
      </c>
      <c r="C10268" s="631" t="s">
        <v>4762</v>
      </c>
      <c r="D10268" s="629">
        <v>0.62</v>
      </c>
    </row>
    <row r="10269" spans="1:4" ht="40.5">
      <c r="A10269" s="629">
        <v>95880</v>
      </c>
      <c r="B10269" s="630" t="s">
        <v>11332</v>
      </c>
      <c r="C10269" s="631" t="s">
        <v>4762</v>
      </c>
      <c r="D10269" s="629">
        <v>0.54</v>
      </c>
    </row>
    <row r="10270" spans="1:4" ht="40.5">
      <c r="A10270" s="629">
        <v>95934</v>
      </c>
      <c r="B10270" s="630" t="s">
        <v>11333</v>
      </c>
      <c r="C10270" s="631" t="s">
        <v>125</v>
      </c>
      <c r="D10270" s="629">
        <v>101.48</v>
      </c>
    </row>
    <row r="10271" spans="1:4" ht="40.5">
      <c r="A10271" s="629">
        <v>95935</v>
      </c>
      <c r="B10271" s="630" t="s">
        <v>11334</v>
      </c>
      <c r="C10271" s="631" t="s">
        <v>125</v>
      </c>
      <c r="D10271" s="629">
        <v>87.31</v>
      </c>
    </row>
    <row r="10272" spans="1:4" ht="40.5">
      <c r="A10272" s="629">
        <v>95936</v>
      </c>
      <c r="B10272" s="630" t="s">
        <v>11335</v>
      </c>
      <c r="C10272" s="631" t="s">
        <v>125</v>
      </c>
      <c r="D10272" s="629">
        <v>67.849999999999994</v>
      </c>
    </row>
    <row r="10273" spans="1:4" ht="40.5">
      <c r="A10273" s="629">
        <v>95937</v>
      </c>
      <c r="B10273" s="630" t="s">
        <v>6430</v>
      </c>
      <c r="C10273" s="631" t="s">
        <v>125</v>
      </c>
      <c r="D10273" s="629">
        <v>199.53</v>
      </c>
    </row>
    <row r="10274" spans="1:4" ht="40.5">
      <c r="A10274" s="629">
        <v>95938</v>
      </c>
      <c r="B10274" s="630" t="s">
        <v>6431</v>
      </c>
      <c r="C10274" s="631" t="s">
        <v>125</v>
      </c>
      <c r="D10274" s="629">
        <v>164.58</v>
      </c>
    </row>
    <row r="10275" spans="1:4" ht="54">
      <c r="A10275" s="629">
        <v>95939</v>
      </c>
      <c r="B10275" s="630" t="s">
        <v>11336</v>
      </c>
      <c r="C10275" s="631" t="s">
        <v>125</v>
      </c>
      <c r="D10275" s="629">
        <v>139.72</v>
      </c>
    </row>
    <row r="10276" spans="1:4" ht="54">
      <c r="A10276" s="629">
        <v>95940</v>
      </c>
      <c r="B10276" s="630" t="s">
        <v>11337</v>
      </c>
      <c r="C10276" s="631" t="s">
        <v>125</v>
      </c>
      <c r="D10276" s="629">
        <v>112.81</v>
      </c>
    </row>
    <row r="10277" spans="1:4" ht="54">
      <c r="A10277" s="629">
        <v>95941</v>
      </c>
      <c r="B10277" s="630" t="s">
        <v>11338</v>
      </c>
      <c r="C10277" s="631" t="s">
        <v>125</v>
      </c>
      <c r="D10277" s="629">
        <v>99.82</v>
      </c>
    </row>
    <row r="10278" spans="1:4" ht="54">
      <c r="A10278" s="629">
        <v>95942</v>
      </c>
      <c r="B10278" s="630" t="s">
        <v>11339</v>
      </c>
      <c r="C10278" s="631" t="s">
        <v>125</v>
      </c>
      <c r="D10278" s="629">
        <v>91.71</v>
      </c>
    </row>
    <row r="10279" spans="1:4" ht="54">
      <c r="A10279" s="629">
        <v>95943</v>
      </c>
      <c r="B10279" s="630" t="s">
        <v>11340</v>
      </c>
      <c r="C10279" s="631" t="s">
        <v>24</v>
      </c>
      <c r="D10279" s="629">
        <v>13.05</v>
      </c>
    </row>
    <row r="10280" spans="1:4" ht="54">
      <c r="A10280" s="629">
        <v>95944</v>
      </c>
      <c r="B10280" s="630" t="s">
        <v>11341</v>
      </c>
      <c r="C10280" s="631" t="s">
        <v>24</v>
      </c>
      <c r="D10280" s="629">
        <v>11.42</v>
      </c>
    </row>
    <row r="10281" spans="1:4" ht="54">
      <c r="A10281" s="629">
        <v>95945</v>
      </c>
      <c r="B10281" s="630" t="s">
        <v>11342</v>
      </c>
      <c r="C10281" s="631" t="s">
        <v>24</v>
      </c>
      <c r="D10281" s="629">
        <v>9.52</v>
      </c>
    </row>
    <row r="10282" spans="1:4" ht="54">
      <c r="A10282" s="629">
        <v>95946</v>
      </c>
      <c r="B10282" s="630" t="s">
        <v>11343</v>
      </c>
      <c r="C10282" s="631" t="s">
        <v>24</v>
      </c>
      <c r="D10282" s="629">
        <v>6.95</v>
      </c>
    </row>
    <row r="10283" spans="1:4" ht="54">
      <c r="A10283" s="629">
        <v>95947</v>
      </c>
      <c r="B10283" s="630" t="s">
        <v>11344</v>
      </c>
      <c r="C10283" s="631" t="s">
        <v>24</v>
      </c>
      <c r="D10283" s="629">
        <v>5.59</v>
      </c>
    </row>
    <row r="10284" spans="1:4" ht="54">
      <c r="A10284" s="629">
        <v>95948</v>
      </c>
      <c r="B10284" s="630" t="s">
        <v>11345</v>
      </c>
      <c r="C10284" s="631" t="s">
        <v>24</v>
      </c>
      <c r="D10284" s="629">
        <v>4.8600000000000003</v>
      </c>
    </row>
    <row r="10285" spans="1:4" ht="67.5">
      <c r="A10285" s="629">
        <v>95952</v>
      </c>
      <c r="B10285" s="630" t="s">
        <v>6432</v>
      </c>
      <c r="C10285" s="631" t="s">
        <v>57</v>
      </c>
      <c r="D10285" s="632">
        <v>1309.7</v>
      </c>
    </row>
    <row r="10286" spans="1:4" ht="67.5">
      <c r="A10286" s="629">
        <v>95953</v>
      </c>
      <c r="B10286" s="630" t="s">
        <v>11346</v>
      </c>
      <c r="C10286" s="631" t="s">
        <v>57</v>
      </c>
      <c r="D10286" s="632">
        <v>2127.79</v>
      </c>
    </row>
    <row r="10287" spans="1:4" ht="81">
      <c r="A10287" s="629">
        <v>95954</v>
      </c>
      <c r="B10287" s="630" t="s">
        <v>6433</v>
      </c>
      <c r="C10287" s="631" t="s">
        <v>57</v>
      </c>
      <c r="D10287" s="632">
        <v>1503.67</v>
      </c>
    </row>
    <row r="10288" spans="1:4" ht="67.5">
      <c r="A10288" s="629">
        <v>95955</v>
      </c>
      <c r="B10288" s="630" t="s">
        <v>6434</v>
      </c>
      <c r="C10288" s="631" t="s">
        <v>57</v>
      </c>
      <c r="D10288" s="632">
        <v>1846.83</v>
      </c>
    </row>
    <row r="10289" spans="1:4" ht="67.5">
      <c r="A10289" s="629">
        <v>95956</v>
      </c>
      <c r="B10289" s="630" t="s">
        <v>11347</v>
      </c>
      <c r="C10289" s="631" t="s">
        <v>57</v>
      </c>
      <c r="D10289" s="632">
        <v>1434.79</v>
      </c>
    </row>
    <row r="10290" spans="1:4" ht="54">
      <c r="A10290" s="629">
        <v>95957</v>
      </c>
      <c r="B10290" s="630" t="s">
        <v>6435</v>
      </c>
      <c r="C10290" s="631" t="s">
        <v>57</v>
      </c>
      <c r="D10290" s="632">
        <v>1828.93</v>
      </c>
    </row>
    <row r="10291" spans="1:4" ht="40.5">
      <c r="A10291" s="629">
        <v>95967</v>
      </c>
      <c r="B10291" s="630" t="s">
        <v>11348</v>
      </c>
      <c r="C10291" s="631" t="s">
        <v>31</v>
      </c>
      <c r="D10291" s="629">
        <v>122.05</v>
      </c>
    </row>
    <row r="10292" spans="1:4" ht="40.5">
      <c r="A10292" s="629">
        <v>95969</v>
      </c>
      <c r="B10292" s="630" t="s">
        <v>11349</v>
      </c>
      <c r="C10292" s="631" t="s">
        <v>57</v>
      </c>
      <c r="D10292" s="632">
        <v>1856.81</v>
      </c>
    </row>
    <row r="10293" spans="1:4" ht="67.5">
      <c r="A10293" s="629">
        <v>95990</v>
      </c>
      <c r="B10293" s="630" t="s">
        <v>11350</v>
      </c>
      <c r="C10293" s="631" t="s">
        <v>57</v>
      </c>
      <c r="D10293" s="629">
        <v>716</v>
      </c>
    </row>
    <row r="10294" spans="1:4" ht="54">
      <c r="A10294" s="629">
        <v>95992</v>
      </c>
      <c r="B10294" s="630" t="s">
        <v>11351</v>
      </c>
      <c r="C10294" s="631" t="s">
        <v>57</v>
      </c>
      <c r="D10294" s="629">
        <v>669.93</v>
      </c>
    </row>
    <row r="10295" spans="1:4" ht="67.5">
      <c r="A10295" s="629">
        <v>95993</v>
      </c>
      <c r="B10295" s="630" t="s">
        <v>11352</v>
      </c>
      <c r="C10295" s="631" t="s">
        <v>57</v>
      </c>
      <c r="D10295" s="629">
        <v>693.42</v>
      </c>
    </row>
    <row r="10296" spans="1:4" ht="54">
      <c r="A10296" s="629">
        <v>95994</v>
      </c>
      <c r="B10296" s="630" t="s">
        <v>11353</v>
      </c>
      <c r="C10296" s="631" t="s">
        <v>57</v>
      </c>
      <c r="D10296" s="629">
        <v>653.58000000000004</v>
      </c>
    </row>
    <row r="10297" spans="1:4" ht="67.5">
      <c r="A10297" s="629">
        <v>95995</v>
      </c>
      <c r="B10297" s="630" t="s">
        <v>11354</v>
      </c>
      <c r="C10297" s="631" t="s">
        <v>57</v>
      </c>
      <c r="D10297" s="629">
        <v>679.21</v>
      </c>
    </row>
    <row r="10298" spans="1:4" ht="54">
      <c r="A10298" s="629">
        <v>95996</v>
      </c>
      <c r="B10298" s="630" t="s">
        <v>11355</v>
      </c>
      <c r="C10298" s="631" t="s">
        <v>57</v>
      </c>
      <c r="D10298" s="629">
        <v>643.29999999999995</v>
      </c>
    </row>
    <row r="10299" spans="1:4" ht="67.5">
      <c r="A10299" s="629">
        <v>95997</v>
      </c>
      <c r="B10299" s="630" t="s">
        <v>11356</v>
      </c>
      <c r="C10299" s="631" t="s">
        <v>57</v>
      </c>
      <c r="D10299" s="629">
        <v>670.77</v>
      </c>
    </row>
    <row r="10300" spans="1:4" ht="54">
      <c r="A10300" s="629">
        <v>95998</v>
      </c>
      <c r="B10300" s="630" t="s">
        <v>11357</v>
      </c>
      <c r="C10300" s="631" t="s">
        <v>57</v>
      </c>
      <c r="D10300" s="629">
        <v>637.17999999999995</v>
      </c>
    </row>
    <row r="10301" spans="1:4" ht="67.5">
      <c r="A10301" s="629">
        <v>95999</v>
      </c>
      <c r="B10301" s="630" t="s">
        <v>11358</v>
      </c>
      <c r="C10301" s="631" t="s">
        <v>57</v>
      </c>
      <c r="D10301" s="629">
        <v>664.72</v>
      </c>
    </row>
    <row r="10302" spans="1:4" ht="54">
      <c r="A10302" s="629">
        <v>96000</v>
      </c>
      <c r="B10302" s="630" t="s">
        <v>11359</v>
      </c>
      <c r="C10302" s="631" t="s">
        <v>57</v>
      </c>
      <c r="D10302" s="629">
        <v>632.80999999999995</v>
      </c>
    </row>
    <row r="10303" spans="1:4" ht="40.5">
      <c r="A10303" s="629">
        <v>96001</v>
      </c>
      <c r="B10303" s="630" t="s">
        <v>11360</v>
      </c>
      <c r="C10303" s="631" t="s">
        <v>125</v>
      </c>
      <c r="D10303" s="629">
        <v>1.72</v>
      </c>
    </row>
    <row r="10304" spans="1:4" ht="40.5">
      <c r="A10304" s="629">
        <v>96002</v>
      </c>
      <c r="B10304" s="630" t="s">
        <v>11361</v>
      </c>
      <c r="C10304" s="631" t="s">
        <v>125</v>
      </c>
      <c r="D10304" s="629">
        <v>2.0299999999999998</v>
      </c>
    </row>
    <row r="10305" spans="1:4" ht="40.5">
      <c r="A10305" s="629">
        <v>96008</v>
      </c>
      <c r="B10305" s="630" t="s">
        <v>11362</v>
      </c>
      <c r="C10305" s="631" t="s">
        <v>31</v>
      </c>
      <c r="D10305" s="629">
        <v>11.29</v>
      </c>
    </row>
    <row r="10306" spans="1:4" ht="40.5">
      <c r="A10306" s="629">
        <v>96009</v>
      </c>
      <c r="B10306" s="630" t="s">
        <v>11363</v>
      </c>
      <c r="C10306" s="631" t="s">
        <v>31</v>
      </c>
      <c r="D10306" s="629">
        <v>2.96</v>
      </c>
    </row>
    <row r="10307" spans="1:4" ht="40.5">
      <c r="A10307" s="629">
        <v>96011</v>
      </c>
      <c r="B10307" s="630" t="s">
        <v>11364</v>
      </c>
      <c r="C10307" s="631" t="s">
        <v>31</v>
      </c>
      <c r="D10307" s="629">
        <v>12.36</v>
      </c>
    </row>
    <row r="10308" spans="1:4" ht="54">
      <c r="A10308" s="629">
        <v>96012</v>
      </c>
      <c r="B10308" s="630" t="s">
        <v>11365</v>
      </c>
      <c r="C10308" s="631" t="s">
        <v>31</v>
      </c>
      <c r="D10308" s="629">
        <v>58.82</v>
      </c>
    </row>
    <row r="10309" spans="1:4" ht="40.5">
      <c r="A10309" s="629">
        <v>96013</v>
      </c>
      <c r="B10309" s="630" t="s">
        <v>11366</v>
      </c>
      <c r="C10309" s="631" t="s">
        <v>119</v>
      </c>
      <c r="D10309" s="629">
        <v>101.19</v>
      </c>
    </row>
    <row r="10310" spans="1:4" ht="40.5">
      <c r="A10310" s="629">
        <v>96014</v>
      </c>
      <c r="B10310" s="630" t="s">
        <v>11367</v>
      </c>
      <c r="C10310" s="631" t="s">
        <v>1677</v>
      </c>
      <c r="D10310" s="629">
        <v>30.01</v>
      </c>
    </row>
    <row r="10311" spans="1:4" ht="40.5">
      <c r="A10311" s="629">
        <v>96015</v>
      </c>
      <c r="B10311" s="630" t="s">
        <v>11368</v>
      </c>
      <c r="C10311" s="631" t="s">
        <v>31</v>
      </c>
      <c r="D10311" s="629">
        <v>11.19</v>
      </c>
    </row>
    <row r="10312" spans="1:4" ht="40.5">
      <c r="A10312" s="629">
        <v>96016</v>
      </c>
      <c r="B10312" s="630" t="s">
        <v>11369</v>
      </c>
      <c r="C10312" s="631" t="s">
        <v>31</v>
      </c>
      <c r="D10312" s="629">
        <v>2.94</v>
      </c>
    </row>
    <row r="10313" spans="1:4" ht="40.5">
      <c r="A10313" s="629">
        <v>96018</v>
      </c>
      <c r="B10313" s="630" t="s">
        <v>11370</v>
      </c>
      <c r="C10313" s="631" t="s">
        <v>31</v>
      </c>
      <c r="D10313" s="629">
        <v>12.25</v>
      </c>
    </row>
    <row r="10314" spans="1:4" ht="54">
      <c r="A10314" s="629">
        <v>96019</v>
      </c>
      <c r="B10314" s="630" t="s">
        <v>11371</v>
      </c>
      <c r="C10314" s="631" t="s">
        <v>31</v>
      </c>
      <c r="D10314" s="629">
        <v>58.82</v>
      </c>
    </row>
    <row r="10315" spans="1:4" ht="40.5">
      <c r="A10315" s="629">
        <v>96020</v>
      </c>
      <c r="B10315" s="630" t="s">
        <v>11372</v>
      </c>
      <c r="C10315" s="631" t="s">
        <v>119</v>
      </c>
      <c r="D10315" s="629">
        <v>100.96</v>
      </c>
    </row>
    <row r="10316" spans="1:4" ht="40.5">
      <c r="A10316" s="629">
        <v>96021</v>
      </c>
      <c r="B10316" s="630" t="s">
        <v>11373</v>
      </c>
      <c r="C10316" s="631" t="s">
        <v>1677</v>
      </c>
      <c r="D10316" s="629">
        <v>29.89</v>
      </c>
    </row>
    <row r="10317" spans="1:4" ht="40.5">
      <c r="A10317" s="629">
        <v>96023</v>
      </c>
      <c r="B10317" s="630" t="s">
        <v>6976</v>
      </c>
      <c r="C10317" s="631" t="s">
        <v>31</v>
      </c>
      <c r="D10317" s="629">
        <v>8.6300000000000008</v>
      </c>
    </row>
    <row r="10318" spans="1:4" ht="40.5">
      <c r="A10318" s="629">
        <v>96024</v>
      </c>
      <c r="B10318" s="630" t="s">
        <v>6977</v>
      </c>
      <c r="C10318" s="631" t="s">
        <v>31</v>
      </c>
      <c r="D10318" s="629">
        <v>2.2599999999999998</v>
      </c>
    </row>
    <row r="10319" spans="1:4" ht="40.5">
      <c r="A10319" s="629">
        <v>96026</v>
      </c>
      <c r="B10319" s="630" t="s">
        <v>6978</v>
      </c>
      <c r="C10319" s="631" t="s">
        <v>31</v>
      </c>
      <c r="D10319" s="629">
        <v>9.44</v>
      </c>
    </row>
    <row r="10320" spans="1:4" ht="54">
      <c r="A10320" s="629">
        <v>96027</v>
      </c>
      <c r="B10320" s="630" t="s">
        <v>6979</v>
      </c>
      <c r="C10320" s="631" t="s">
        <v>31</v>
      </c>
      <c r="D10320" s="629">
        <v>40.98</v>
      </c>
    </row>
    <row r="10321" spans="1:4" ht="40.5">
      <c r="A10321" s="629">
        <v>96028</v>
      </c>
      <c r="B10321" s="630" t="s">
        <v>6980</v>
      </c>
      <c r="C10321" s="631" t="s">
        <v>119</v>
      </c>
      <c r="D10321" s="629">
        <v>77.069999999999993</v>
      </c>
    </row>
    <row r="10322" spans="1:4" ht="40.5">
      <c r="A10322" s="629">
        <v>96029</v>
      </c>
      <c r="B10322" s="630" t="s">
        <v>6981</v>
      </c>
      <c r="C10322" s="631" t="s">
        <v>1677</v>
      </c>
      <c r="D10322" s="629">
        <v>26.65</v>
      </c>
    </row>
    <row r="10323" spans="1:4" ht="54">
      <c r="A10323" s="629">
        <v>96030</v>
      </c>
      <c r="B10323" s="630" t="s">
        <v>11374</v>
      </c>
      <c r="C10323" s="631" t="s">
        <v>31</v>
      </c>
      <c r="D10323" s="629">
        <v>12.78</v>
      </c>
    </row>
    <row r="10324" spans="1:4" ht="54">
      <c r="A10324" s="629">
        <v>96031</v>
      </c>
      <c r="B10324" s="630" t="s">
        <v>6982</v>
      </c>
      <c r="C10324" s="631" t="s">
        <v>31</v>
      </c>
      <c r="D10324" s="629">
        <v>4.47</v>
      </c>
    </row>
    <row r="10325" spans="1:4" ht="67.5">
      <c r="A10325" s="629">
        <v>96032</v>
      </c>
      <c r="B10325" s="630" t="s">
        <v>11375</v>
      </c>
      <c r="C10325" s="631" t="s">
        <v>31</v>
      </c>
      <c r="D10325" s="629">
        <v>0.91</v>
      </c>
    </row>
    <row r="10326" spans="1:4" ht="54">
      <c r="A10326" s="629">
        <v>96033</v>
      </c>
      <c r="B10326" s="630" t="s">
        <v>11376</v>
      </c>
      <c r="C10326" s="631" t="s">
        <v>31</v>
      </c>
      <c r="D10326" s="629">
        <v>23.97</v>
      </c>
    </row>
    <row r="10327" spans="1:4" ht="67.5">
      <c r="A10327" s="629">
        <v>96034</v>
      </c>
      <c r="B10327" s="630" t="s">
        <v>11377</v>
      </c>
      <c r="C10327" s="631" t="s">
        <v>31</v>
      </c>
      <c r="D10327" s="629">
        <v>110.91</v>
      </c>
    </row>
    <row r="10328" spans="1:4" ht="54">
      <c r="A10328" s="629">
        <v>96035</v>
      </c>
      <c r="B10328" s="630" t="s">
        <v>11378</v>
      </c>
      <c r="C10328" s="631" t="s">
        <v>119</v>
      </c>
      <c r="D10328" s="629">
        <v>166.96</v>
      </c>
    </row>
    <row r="10329" spans="1:4" ht="54">
      <c r="A10329" s="629">
        <v>96036</v>
      </c>
      <c r="B10329" s="630" t="s">
        <v>11379</v>
      </c>
      <c r="C10329" s="631" t="s">
        <v>1677</v>
      </c>
      <c r="D10329" s="629">
        <v>32.08</v>
      </c>
    </row>
    <row r="10330" spans="1:4" ht="40.5">
      <c r="A10330" s="629">
        <v>96053</v>
      </c>
      <c r="B10330" s="630" t="s">
        <v>11380</v>
      </c>
      <c r="C10330" s="631" t="s">
        <v>31</v>
      </c>
      <c r="D10330" s="629">
        <v>8.73</v>
      </c>
    </row>
    <row r="10331" spans="1:4" ht="54">
      <c r="A10331" s="629">
        <v>96054</v>
      </c>
      <c r="B10331" s="630" t="s">
        <v>6983</v>
      </c>
      <c r="C10331" s="631" t="s">
        <v>31</v>
      </c>
      <c r="D10331" s="629">
        <v>13.35</v>
      </c>
    </row>
    <row r="10332" spans="1:4" ht="40.5">
      <c r="A10332" s="629">
        <v>96055</v>
      </c>
      <c r="B10332" s="630" t="s">
        <v>11381</v>
      </c>
      <c r="C10332" s="631" t="s">
        <v>31</v>
      </c>
      <c r="D10332" s="629">
        <v>2.2799999999999998</v>
      </c>
    </row>
    <row r="10333" spans="1:4" ht="40.5">
      <c r="A10333" s="629">
        <v>96056</v>
      </c>
      <c r="B10333" s="630" t="s">
        <v>11382</v>
      </c>
      <c r="C10333" s="631" t="s">
        <v>31</v>
      </c>
      <c r="D10333" s="629">
        <v>9.5500000000000007</v>
      </c>
    </row>
    <row r="10334" spans="1:4" ht="54">
      <c r="A10334" s="629">
        <v>96057</v>
      </c>
      <c r="B10334" s="630" t="s">
        <v>11383</v>
      </c>
      <c r="C10334" s="631" t="s">
        <v>31</v>
      </c>
      <c r="D10334" s="629">
        <v>40.98</v>
      </c>
    </row>
    <row r="10335" spans="1:4" ht="54">
      <c r="A10335" s="629">
        <v>96060</v>
      </c>
      <c r="B10335" s="630" t="s">
        <v>6984</v>
      </c>
      <c r="C10335" s="631" t="s">
        <v>31</v>
      </c>
      <c r="D10335" s="629">
        <v>2.56</v>
      </c>
    </row>
    <row r="10336" spans="1:4" ht="54">
      <c r="A10336" s="629">
        <v>96061</v>
      </c>
      <c r="B10336" s="630" t="s">
        <v>6985</v>
      </c>
      <c r="C10336" s="631" t="s">
        <v>31</v>
      </c>
      <c r="D10336" s="629">
        <v>16.690000000000001</v>
      </c>
    </row>
    <row r="10337" spans="1:4" ht="54">
      <c r="A10337" s="629">
        <v>96062</v>
      </c>
      <c r="B10337" s="630" t="s">
        <v>6986</v>
      </c>
      <c r="C10337" s="631" t="s">
        <v>31</v>
      </c>
      <c r="D10337" s="629">
        <v>22.96</v>
      </c>
    </row>
    <row r="10338" spans="1:4" ht="27">
      <c r="A10338" s="629">
        <v>96109</v>
      </c>
      <c r="B10338" s="630" t="s">
        <v>11384</v>
      </c>
      <c r="C10338" s="631" t="s">
        <v>125</v>
      </c>
      <c r="D10338" s="629">
        <v>30.3</v>
      </c>
    </row>
    <row r="10339" spans="1:4" ht="40.5">
      <c r="A10339" s="629">
        <v>96110</v>
      </c>
      <c r="B10339" s="630" t="s">
        <v>11385</v>
      </c>
      <c r="C10339" s="631" t="s">
        <v>125</v>
      </c>
      <c r="D10339" s="629">
        <v>46.04</v>
      </c>
    </row>
    <row r="10340" spans="1:4" ht="40.5">
      <c r="A10340" s="629">
        <v>96111</v>
      </c>
      <c r="B10340" s="630" t="s">
        <v>11386</v>
      </c>
      <c r="C10340" s="631" t="s">
        <v>125</v>
      </c>
      <c r="D10340" s="629">
        <v>32.18</v>
      </c>
    </row>
    <row r="10341" spans="1:4" ht="40.5">
      <c r="A10341" s="629">
        <v>96112</v>
      </c>
      <c r="B10341" s="630" t="s">
        <v>11387</v>
      </c>
      <c r="C10341" s="631" t="s">
        <v>125</v>
      </c>
      <c r="D10341" s="629">
        <v>71.09</v>
      </c>
    </row>
    <row r="10342" spans="1:4" ht="27">
      <c r="A10342" s="629">
        <v>96113</v>
      </c>
      <c r="B10342" s="630" t="s">
        <v>11388</v>
      </c>
      <c r="C10342" s="631" t="s">
        <v>125</v>
      </c>
      <c r="D10342" s="629">
        <v>27</v>
      </c>
    </row>
    <row r="10343" spans="1:4" ht="40.5">
      <c r="A10343" s="629">
        <v>96114</v>
      </c>
      <c r="B10343" s="630" t="s">
        <v>11389</v>
      </c>
      <c r="C10343" s="631" t="s">
        <v>125</v>
      </c>
      <c r="D10343" s="629">
        <v>47.66</v>
      </c>
    </row>
    <row r="10344" spans="1:4" ht="40.5">
      <c r="A10344" s="629">
        <v>96115</v>
      </c>
      <c r="B10344" s="630" t="s">
        <v>11390</v>
      </c>
      <c r="C10344" s="631" t="s">
        <v>125</v>
      </c>
      <c r="D10344" s="629">
        <v>65.86</v>
      </c>
    </row>
    <row r="10345" spans="1:4" ht="40.5">
      <c r="A10345" s="629">
        <v>96116</v>
      </c>
      <c r="B10345" s="630" t="s">
        <v>11391</v>
      </c>
      <c r="C10345" s="631" t="s">
        <v>125</v>
      </c>
      <c r="D10345" s="629">
        <v>35.72</v>
      </c>
    </row>
    <row r="10346" spans="1:4" ht="40.5">
      <c r="A10346" s="629">
        <v>96117</v>
      </c>
      <c r="B10346" s="630" t="s">
        <v>11392</v>
      </c>
      <c r="C10346" s="631" t="s">
        <v>125</v>
      </c>
      <c r="D10346" s="629">
        <v>73.69</v>
      </c>
    </row>
    <row r="10347" spans="1:4" ht="27">
      <c r="A10347" s="629">
        <v>96120</v>
      </c>
      <c r="B10347" s="630" t="s">
        <v>11393</v>
      </c>
      <c r="C10347" s="631" t="s">
        <v>22</v>
      </c>
      <c r="D10347" s="629">
        <v>2.0699999999999998</v>
      </c>
    </row>
    <row r="10348" spans="1:4" ht="27">
      <c r="A10348" s="629">
        <v>96121</v>
      </c>
      <c r="B10348" s="630" t="s">
        <v>11394</v>
      </c>
      <c r="C10348" s="631" t="s">
        <v>22</v>
      </c>
      <c r="D10348" s="629">
        <v>5.7</v>
      </c>
    </row>
    <row r="10349" spans="1:4" ht="27">
      <c r="A10349" s="629">
        <v>96122</v>
      </c>
      <c r="B10349" s="630" t="s">
        <v>11395</v>
      </c>
      <c r="C10349" s="631" t="s">
        <v>22</v>
      </c>
      <c r="D10349" s="629">
        <v>15.84</v>
      </c>
    </row>
    <row r="10350" spans="1:4" ht="40.5">
      <c r="A10350" s="629">
        <v>96123</v>
      </c>
      <c r="B10350" s="630" t="s">
        <v>11396</v>
      </c>
      <c r="C10350" s="631" t="s">
        <v>22</v>
      </c>
      <c r="D10350" s="629">
        <v>18.98</v>
      </c>
    </row>
    <row r="10351" spans="1:4" ht="40.5">
      <c r="A10351" s="629">
        <v>96124</v>
      </c>
      <c r="B10351" s="630" t="s">
        <v>11397</v>
      </c>
      <c r="C10351" s="631" t="s">
        <v>22</v>
      </c>
      <c r="D10351" s="629">
        <v>31.28</v>
      </c>
    </row>
    <row r="10352" spans="1:4" ht="54">
      <c r="A10352" s="629">
        <v>96126</v>
      </c>
      <c r="B10352" s="630" t="s">
        <v>11398</v>
      </c>
      <c r="C10352" s="631" t="s">
        <v>125</v>
      </c>
      <c r="D10352" s="629">
        <v>12.15</v>
      </c>
    </row>
    <row r="10353" spans="1:4" ht="54">
      <c r="A10353" s="629">
        <v>96127</v>
      </c>
      <c r="B10353" s="630" t="s">
        <v>11399</v>
      </c>
      <c r="C10353" s="631" t="s">
        <v>125</v>
      </c>
      <c r="D10353" s="629">
        <v>9.33</v>
      </c>
    </row>
    <row r="10354" spans="1:4" ht="54">
      <c r="A10354" s="629">
        <v>96128</v>
      </c>
      <c r="B10354" s="630" t="s">
        <v>11400</v>
      </c>
      <c r="C10354" s="631" t="s">
        <v>125</v>
      </c>
      <c r="D10354" s="629">
        <v>17.829999999999998</v>
      </c>
    </row>
    <row r="10355" spans="1:4" ht="54">
      <c r="A10355" s="629">
        <v>96129</v>
      </c>
      <c r="B10355" s="630" t="s">
        <v>11401</v>
      </c>
      <c r="C10355" s="631" t="s">
        <v>125</v>
      </c>
      <c r="D10355" s="629">
        <v>19.64</v>
      </c>
    </row>
    <row r="10356" spans="1:4" ht="40.5">
      <c r="A10356" s="629">
        <v>96130</v>
      </c>
      <c r="B10356" s="630" t="s">
        <v>11402</v>
      </c>
      <c r="C10356" s="631" t="s">
        <v>125</v>
      </c>
      <c r="D10356" s="629">
        <v>13.03</v>
      </c>
    </row>
    <row r="10357" spans="1:4" ht="54">
      <c r="A10357" s="629">
        <v>96131</v>
      </c>
      <c r="B10357" s="630" t="s">
        <v>11403</v>
      </c>
      <c r="C10357" s="631" t="s">
        <v>125</v>
      </c>
      <c r="D10357" s="629">
        <v>16.809999999999999</v>
      </c>
    </row>
    <row r="10358" spans="1:4" ht="54">
      <c r="A10358" s="629">
        <v>96132</v>
      </c>
      <c r="B10358" s="630" t="s">
        <v>11404</v>
      </c>
      <c r="C10358" s="631" t="s">
        <v>125</v>
      </c>
      <c r="D10358" s="629">
        <v>13.07</v>
      </c>
    </row>
    <row r="10359" spans="1:4" ht="54">
      <c r="A10359" s="629">
        <v>96133</v>
      </c>
      <c r="B10359" s="630" t="s">
        <v>11405</v>
      </c>
      <c r="C10359" s="631" t="s">
        <v>125</v>
      </c>
      <c r="D10359" s="629">
        <v>24.38</v>
      </c>
    </row>
    <row r="10360" spans="1:4" ht="54">
      <c r="A10360" s="629">
        <v>96134</v>
      </c>
      <c r="B10360" s="630" t="s">
        <v>11406</v>
      </c>
      <c r="C10360" s="631" t="s">
        <v>125</v>
      </c>
      <c r="D10360" s="629">
        <v>26.79</v>
      </c>
    </row>
    <row r="10361" spans="1:4" ht="40.5">
      <c r="A10361" s="629">
        <v>96135</v>
      </c>
      <c r="B10361" s="630" t="s">
        <v>11407</v>
      </c>
      <c r="C10361" s="631" t="s">
        <v>125</v>
      </c>
      <c r="D10361" s="629">
        <v>18</v>
      </c>
    </row>
    <row r="10362" spans="1:4" ht="40.5">
      <c r="A10362" s="629">
        <v>96155</v>
      </c>
      <c r="B10362" s="630" t="s">
        <v>11408</v>
      </c>
      <c r="C10362" s="631" t="s">
        <v>1677</v>
      </c>
      <c r="D10362" s="629">
        <v>26.77</v>
      </c>
    </row>
    <row r="10363" spans="1:4" ht="54">
      <c r="A10363" s="629">
        <v>96156</v>
      </c>
      <c r="B10363" s="630" t="s">
        <v>6988</v>
      </c>
      <c r="C10363" s="631" t="s">
        <v>1677</v>
      </c>
      <c r="D10363" s="629">
        <v>31.92</v>
      </c>
    </row>
    <row r="10364" spans="1:4" ht="40.5">
      <c r="A10364" s="629">
        <v>96157</v>
      </c>
      <c r="B10364" s="630" t="s">
        <v>11409</v>
      </c>
      <c r="C10364" s="631" t="s">
        <v>119</v>
      </c>
      <c r="D10364" s="629">
        <v>77.3</v>
      </c>
    </row>
    <row r="10365" spans="1:4" ht="54">
      <c r="A10365" s="629">
        <v>96158</v>
      </c>
      <c r="B10365" s="630" t="s">
        <v>6987</v>
      </c>
      <c r="C10365" s="631" t="s">
        <v>119</v>
      </c>
      <c r="D10365" s="629">
        <v>71.569999999999993</v>
      </c>
    </row>
    <row r="10366" spans="1:4" ht="40.5">
      <c r="A10366" s="629">
        <v>96159</v>
      </c>
      <c r="B10366" s="630" t="s">
        <v>11410</v>
      </c>
      <c r="C10366" s="631" t="s">
        <v>1677</v>
      </c>
      <c r="D10366" s="629">
        <v>39.869999999999997</v>
      </c>
    </row>
    <row r="10367" spans="1:4" ht="40.5">
      <c r="A10367" s="629">
        <v>96160</v>
      </c>
      <c r="B10367" s="630" t="s">
        <v>11411</v>
      </c>
      <c r="C10367" s="631" t="s">
        <v>22</v>
      </c>
      <c r="D10367" s="629">
        <v>160.66999999999999</v>
      </c>
    </row>
    <row r="10368" spans="1:4" ht="40.5">
      <c r="A10368" s="629">
        <v>96161</v>
      </c>
      <c r="B10368" s="630" t="s">
        <v>11412</v>
      </c>
      <c r="C10368" s="631" t="s">
        <v>22</v>
      </c>
      <c r="D10368" s="629">
        <v>240.46</v>
      </c>
    </row>
    <row r="10369" spans="1:4" ht="40.5">
      <c r="A10369" s="629">
        <v>96162</v>
      </c>
      <c r="B10369" s="630" t="s">
        <v>11413</v>
      </c>
      <c r="C10369" s="631" t="s">
        <v>22</v>
      </c>
      <c r="D10369" s="629">
        <v>316.58</v>
      </c>
    </row>
    <row r="10370" spans="1:4" ht="40.5">
      <c r="A10370" s="629">
        <v>96163</v>
      </c>
      <c r="B10370" s="630" t="s">
        <v>11414</v>
      </c>
      <c r="C10370" s="631" t="s">
        <v>22</v>
      </c>
      <c r="D10370" s="629">
        <v>362.17</v>
      </c>
    </row>
    <row r="10371" spans="1:4" ht="40.5">
      <c r="A10371" s="629">
        <v>96164</v>
      </c>
      <c r="B10371" s="630" t="s">
        <v>11415</v>
      </c>
      <c r="C10371" s="631" t="s">
        <v>22</v>
      </c>
      <c r="D10371" s="629">
        <v>145.31</v>
      </c>
    </row>
    <row r="10372" spans="1:4" ht="40.5">
      <c r="A10372" s="629">
        <v>96165</v>
      </c>
      <c r="B10372" s="630" t="s">
        <v>11416</v>
      </c>
      <c r="C10372" s="631" t="s">
        <v>22</v>
      </c>
      <c r="D10372" s="629">
        <v>219.45</v>
      </c>
    </row>
    <row r="10373" spans="1:4" ht="40.5">
      <c r="A10373" s="629">
        <v>96166</v>
      </c>
      <c r="B10373" s="630" t="s">
        <v>11417</v>
      </c>
      <c r="C10373" s="631" t="s">
        <v>22</v>
      </c>
      <c r="D10373" s="629">
        <v>284.68</v>
      </c>
    </row>
    <row r="10374" spans="1:4" ht="40.5">
      <c r="A10374" s="629">
        <v>96167</v>
      </c>
      <c r="B10374" s="630" t="s">
        <v>11418</v>
      </c>
      <c r="C10374" s="631" t="s">
        <v>22</v>
      </c>
      <c r="D10374" s="629">
        <v>317.24</v>
      </c>
    </row>
    <row r="10375" spans="1:4" ht="40.5">
      <c r="A10375" s="629">
        <v>96168</v>
      </c>
      <c r="B10375" s="630" t="s">
        <v>11419</v>
      </c>
      <c r="C10375" s="631" t="s">
        <v>22</v>
      </c>
      <c r="D10375" s="629">
        <v>137.94999999999999</v>
      </c>
    </row>
    <row r="10376" spans="1:4" ht="40.5">
      <c r="A10376" s="629">
        <v>96169</v>
      </c>
      <c r="B10376" s="630" t="s">
        <v>11420</v>
      </c>
      <c r="C10376" s="631" t="s">
        <v>22</v>
      </c>
      <c r="D10376" s="629">
        <v>210.01</v>
      </c>
    </row>
    <row r="10377" spans="1:4" ht="40.5">
      <c r="A10377" s="629">
        <v>96170</v>
      </c>
      <c r="B10377" s="630" t="s">
        <v>11421</v>
      </c>
      <c r="C10377" s="631" t="s">
        <v>22</v>
      </c>
      <c r="D10377" s="629">
        <v>273.13</v>
      </c>
    </row>
    <row r="10378" spans="1:4" ht="40.5">
      <c r="A10378" s="629">
        <v>96171</v>
      </c>
      <c r="B10378" s="630" t="s">
        <v>11422</v>
      </c>
      <c r="C10378" s="631" t="s">
        <v>22</v>
      </c>
      <c r="D10378" s="629">
        <v>301.85000000000002</v>
      </c>
    </row>
    <row r="10379" spans="1:4" ht="40.5">
      <c r="A10379" s="629">
        <v>96172</v>
      </c>
      <c r="B10379" s="630" t="s">
        <v>11423</v>
      </c>
      <c r="C10379" s="631" t="s">
        <v>22</v>
      </c>
      <c r="D10379" s="629">
        <v>171.11</v>
      </c>
    </row>
    <row r="10380" spans="1:4" ht="40.5">
      <c r="A10380" s="629">
        <v>96173</v>
      </c>
      <c r="B10380" s="630" t="s">
        <v>11424</v>
      </c>
      <c r="C10380" s="631" t="s">
        <v>22</v>
      </c>
      <c r="D10380" s="629">
        <v>253.51</v>
      </c>
    </row>
    <row r="10381" spans="1:4" ht="40.5">
      <c r="A10381" s="629">
        <v>96174</v>
      </c>
      <c r="B10381" s="630" t="s">
        <v>11425</v>
      </c>
      <c r="C10381" s="631" t="s">
        <v>22</v>
      </c>
      <c r="D10381" s="629">
        <v>333.3</v>
      </c>
    </row>
    <row r="10382" spans="1:4" ht="40.5">
      <c r="A10382" s="629">
        <v>96175</v>
      </c>
      <c r="B10382" s="630" t="s">
        <v>11426</v>
      </c>
      <c r="C10382" s="631" t="s">
        <v>22</v>
      </c>
      <c r="D10382" s="629">
        <v>381.59</v>
      </c>
    </row>
    <row r="10383" spans="1:4" ht="40.5">
      <c r="A10383" s="629">
        <v>96176</v>
      </c>
      <c r="B10383" s="630" t="s">
        <v>11427</v>
      </c>
      <c r="C10383" s="631" t="s">
        <v>22</v>
      </c>
      <c r="D10383" s="629">
        <v>152.24</v>
      </c>
    </row>
    <row r="10384" spans="1:4" ht="40.5">
      <c r="A10384" s="629">
        <v>96177</v>
      </c>
      <c r="B10384" s="630" t="s">
        <v>11428</v>
      </c>
      <c r="C10384" s="631" t="s">
        <v>22</v>
      </c>
      <c r="D10384" s="629">
        <v>227.46</v>
      </c>
    </row>
    <row r="10385" spans="1:4" ht="40.5">
      <c r="A10385" s="629">
        <v>96178</v>
      </c>
      <c r="B10385" s="630" t="s">
        <v>11429</v>
      </c>
      <c r="C10385" s="631" t="s">
        <v>22</v>
      </c>
      <c r="D10385" s="629">
        <v>294.13</v>
      </c>
    </row>
    <row r="10386" spans="1:4" ht="40.5">
      <c r="A10386" s="629">
        <v>96179</v>
      </c>
      <c r="B10386" s="630" t="s">
        <v>11430</v>
      </c>
      <c r="C10386" s="631" t="s">
        <v>22</v>
      </c>
      <c r="D10386" s="629">
        <v>327.52</v>
      </c>
    </row>
    <row r="10387" spans="1:4" ht="40.5">
      <c r="A10387" s="629">
        <v>96180</v>
      </c>
      <c r="B10387" s="630" t="s">
        <v>11431</v>
      </c>
      <c r="C10387" s="631" t="s">
        <v>22</v>
      </c>
      <c r="D10387" s="629">
        <v>143.06</v>
      </c>
    </row>
    <row r="10388" spans="1:4" ht="40.5">
      <c r="A10388" s="629">
        <v>96181</v>
      </c>
      <c r="B10388" s="630" t="s">
        <v>11432</v>
      </c>
      <c r="C10388" s="631" t="s">
        <v>22</v>
      </c>
      <c r="D10388" s="629">
        <v>215.94</v>
      </c>
    </row>
    <row r="10389" spans="1:4" ht="40.5">
      <c r="A10389" s="629">
        <v>96182</v>
      </c>
      <c r="B10389" s="630" t="s">
        <v>11433</v>
      </c>
      <c r="C10389" s="631" t="s">
        <v>22</v>
      </c>
      <c r="D10389" s="629">
        <v>278.85000000000002</v>
      </c>
    </row>
    <row r="10390" spans="1:4" ht="40.5">
      <c r="A10390" s="629">
        <v>96183</v>
      </c>
      <c r="B10390" s="630" t="s">
        <v>11434</v>
      </c>
      <c r="C10390" s="631" t="s">
        <v>22</v>
      </c>
      <c r="D10390" s="629">
        <v>308.81</v>
      </c>
    </row>
    <row r="10391" spans="1:4" ht="54">
      <c r="A10391" s="629">
        <v>96241</v>
      </c>
      <c r="B10391" s="630" t="s">
        <v>11435</v>
      </c>
      <c r="C10391" s="631" t="s">
        <v>31</v>
      </c>
      <c r="D10391" s="629">
        <v>11.47</v>
      </c>
    </row>
    <row r="10392" spans="1:4" ht="54">
      <c r="A10392" s="629">
        <v>96242</v>
      </c>
      <c r="B10392" s="630" t="s">
        <v>11436</v>
      </c>
      <c r="C10392" s="631" t="s">
        <v>31</v>
      </c>
      <c r="D10392" s="629">
        <v>2.95</v>
      </c>
    </row>
    <row r="10393" spans="1:4" ht="54">
      <c r="A10393" s="629">
        <v>96243</v>
      </c>
      <c r="B10393" s="630" t="s">
        <v>11437</v>
      </c>
      <c r="C10393" s="631" t="s">
        <v>31</v>
      </c>
      <c r="D10393" s="629">
        <v>14.34</v>
      </c>
    </row>
    <row r="10394" spans="1:4" ht="54">
      <c r="A10394" s="629">
        <v>96244</v>
      </c>
      <c r="B10394" s="630" t="s">
        <v>11438</v>
      </c>
      <c r="C10394" s="631" t="s">
        <v>31</v>
      </c>
      <c r="D10394" s="629">
        <v>14.66</v>
      </c>
    </row>
    <row r="10395" spans="1:4" ht="54">
      <c r="A10395" s="629">
        <v>96245</v>
      </c>
      <c r="B10395" s="630" t="s">
        <v>11439</v>
      </c>
      <c r="C10395" s="631" t="s">
        <v>119</v>
      </c>
      <c r="D10395" s="629">
        <v>60.24</v>
      </c>
    </row>
    <row r="10396" spans="1:4" ht="54">
      <c r="A10396" s="629">
        <v>96246</v>
      </c>
      <c r="B10396" s="630" t="s">
        <v>11440</v>
      </c>
      <c r="C10396" s="631" t="s">
        <v>1677</v>
      </c>
      <c r="D10396" s="629">
        <v>31.24</v>
      </c>
    </row>
    <row r="10397" spans="1:4" ht="40.5">
      <c r="A10397" s="629">
        <v>96252</v>
      </c>
      <c r="B10397" s="630" t="s">
        <v>11441</v>
      </c>
      <c r="C10397" s="631" t="s">
        <v>125</v>
      </c>
      <c r="D10397" s="629">
        <v>121.4</v>
      </c>
    </row>
    <row r="10398" spans="1:4" ht="67.5">
      <c r="A10398" s="629">
        <v>96257</v>
      </c>
      <c r="B10398" s="630" t="s">
        <v>11442</v>
      </c>
      <c r="C10398" s="631" t="s">
        <v>125</v>
      </c>
      <c r="D10398" s="629">
        <v>109.31</v>
      </c>
    </row>
    <row r="10399" spans="1:4" ht="67.5">
      <c r="A10399" s="629">
        <v>96258</v>
      </c>
      <c r="B10399" s="630" t="s">
        <v>11443</v>
      </c>
      <c r="C10399" s="631" t="s">
        <v>125</v>
      </c>
      <c r="D10399" s="629">
        <v>101.47</v>
      </c>
    </row>
    <row r="10400" spans="1:4" ht="67.5">
      <c r="A10400" s="629">
        <v>96259</v>
      </c>
      <c r="B10400" s="630" t="s">
        <v>11444</v>
      </c>
      <c r="C10400" s="631" t="s">
        <v>125</v>
      </c>
      <c r="D10400" s="629">
        <v>124.43</v>
      </c>
    </row>
    <row r="10401" spans="1:4" ht="54">
      <c r="A10401" s="629">
        <v>96298</v>
      </c>
      <c r="B10401" s="630" t="s">
        <v>11445</v>
      </c>
      <c r="C10401" s="631" t="s">
        <v>31</v>
      </c>
      <c r="D10401" s="629">
        <v>35.82</v>
      </c>
    </row>
    <row r="10402" spans="1:4" ht="40.5">
      <c r="A10402" s="629">
        <v>96299</v>
      </c>
      <c r="B10402" s="630" t="s">
        <v>11446</v>
      </c>
      <c r="C10402" s="631" t="s">
        <v>31</v>
      </c>
      <c r="D10402" s="629">
        <v>9.4</v>
      </c>
    </row>
    <row r="10403" spans="1:4" ht="54">
      <c r="A10403" s="629">
        <v>96300</v>
      </c>
      <c r="B10403" s="630" t="s">
        <v>11447</v>
      </c>
      <c r="C10403" s="631" t="s">
        <v>31</v>
      </c>
      <c r="D10403" s="629">
        <v>44.82</v>
      </c>
    </row>
    <row r="10404" spans="1:4" ht="54">
      <c r="A10404" s="629">
        <v>96301</v>
      </c>
      <c r="B10404" s="630" t="s">
        <v>11448</v>
      </c>
      <c r="C10404" s="631" t="s">
        <v>31</v>
      </c>
      <c r="D10404" s="629">
        <v>53.76</v>
      </c>
    </row>
    <row r="10405" spans="1:4" ht="54">
      <c r="A10405" s="629">
        <v>96302</v>
      </c>
      <c r="B10405" s="630" t="s">
        <v>11449</v>
      </c>
      <c r="C10405" s="631" t="s">
        <v>1677</v>
      </c>
      <c r="D10405" s="629">
        <v>59.96</v>
      </c>
    </row>
    <row r="10406" spans="1:4" ht="54">
      <c r="A10406" s="629">
        <v>96303</v>
      </c>
      <c r="B10406" s="630" t="s">
        <v>11450</v>
      </c>
      <c r="C10406" s="631" t="s">
        <v>119</v>
      </c>
      <c r="D10406" s="629">
        <v>158.54</v>
      </c>
    </row>
    <row r="10407" spans="1:4" ht="67.5">
      <c r="A10407" s="629">
        <v>96304</v>
      </c>
      <c r="B10407" s="630" t="s">
        <v>11451</v>
      </c>
      <c r="C10407" s="631" t="s">
        <v>31</v>
      </c>
      <c r="D10407" s="629">
        <v>0.09</v>
      </c>
    </row>
    <row r="10408" spans="1:4" ht="54">
      <c r="A10408" s="629">
        <v>96305</v>
      </c>
      <c r="B10408" s="630" t="s">
        <v>11452</v>
      </c>
      <c r="C10408" s="631" t="s">
        <v>31</v>
      </c>
      <c r="D10408" s="629">
        <v>0.02</v>
      </c>
    </row>
    <row r="10409" spans="1:4" ht="67.5">
      <c r="A10409" s="629">
        <v>96306</v>
      </c>
      <c r="B10409" s="630" t="s">
        <v>11453</v>
      </c>
      <c r="C10409" s="631" t="s">
        <v>31</v>
      </c>
      <c r="D10409" s="629">
        <v>0.11</v>
      </c>
    </row>
    <row r="10410" spans="1:4" ht="67.5">
      <c r="A10410" s="629">
        <v>96307</v>
      </c>
      <c r="B10410" s="630" t="s">
        <v>11454</v>
      </c>
      <c r="C10410" s="631" t="s">
        <v>31</v>
      </c>
      <c r="D10410" s="629">
        <v>0.78</v>
      </c>
    </row>
    <row r="10411" spans="1:4" ht="67.5">
      <c r="A10411" s="629">
        <v>96308</v>
      </c>
      <c r="B10411" s="630" t="s">
        <v>11455</v>
      </c>
      <c r="C10411" s="631" t="s">
        <v>1677</v>
      </c>
      <c r="D10411" s="629">
        <v>0.11</v>
      </c>
    </row>
    <row r="10412" spans="1:4" ht="67.5">
      <c r="A10412" s="629">
        <v>96309</v>
      </c>
      <c r="B10412" s="630" t="s">
        <v>11456</v>
      </c>
      <c r="C10412" s="631" t="s">
        <v>119</v>
      </c>
      <c r="D10412" s="629">
        <v>1</v>
      </c>
    </row>
    <row r="10413" spans="1:4" ht="54">
      <c r="A10413" s="629">
        <v>96358</v>
      </c>
      <c r="B10413" s="630" t="s">
        <v>11457</v>
      </c>
      <c r="C10413" s="631" t="s">
        <v>125</v>
      </c>
      <c r="D10413" s="629">
        <v>63.4</v>
      </c>
    </row>
    <row r="10414" spans="1:4" ht="54">
      <c r="A10414" s="629">
        <v>96359</v>
      </c>
      <c r="B10414" s="630" t="s">
        <v>11458</v>
      </c>
      <c r="C10414" s="631" t="s">
        <v>125</v>
      </c>
      <c r="D10414" s="629">
        <v>70.34</v>
      </c>
    </row>
    <row r="10415" spans="1:4" ht="54">
      <c r="A10415" s="629">
        <v>96360</v>
      </c>
      <c r="B10415" s="630" t="s">
        <v>11459</v>
      </c>
      <c r="C10415" s="631" t="s">
        <v>125</v>
      </c>
      <c r="D10415" s="629">
        <v>82.24</v>
      </c>
    </row>
    <row r="10416" spans="1:4" ht="54">
      <c r="A10416" s="629">
        <v>96361</v>
      </c>
      <c r="B10416" s="630" t="s">
        <v>11460</v>
      </c>
      <c r="C10416" s="631" t="s">
        <v>125</v>
      </c>
      <c r="D10416" s="629">
        <v>95.84</v>
      </c>
    </row>
    <row r="10417" spans="1:4" ht="67.5">
      <c r="A10417" s="629">
        <v>96362</v>
      </c>
      <c r="B10417" s="630" t="s">
        <v>11461</v>
      </c>
      <c r="C10417" s="631" t="s">
        <v>125</v>
      </c>
      <c r="D10417" s="629">
        <v>82.83</v>
      </c>
    </row>
    <row r="10418" spans="1:4" ht="67.5">
      <c r="A10418" s="629">
        <v>96363</v>
      </c>
      <c r="B10418" s="630" t="s">
        <v>11462</v>
      </c>
      <c r="C10418" s="631" t="s">
        <v>125</v>
      </c>
      <c r="D10418" s="629">
        <v>89.98</v>
      </c>
    </row>
    <row r="10419" spans="1:4" ht="67.5">
      <c r="A10419" s="629">
        <v>96364</v>
      </c>
      <c r="B10419" s="630" t="s">
        <v>11463</v>
      </c>
      <c r="C10419" s="631" t="s">
        <v>125</v>
      </c>
      <c r="D10419" s="629">
        <v>101.67</v>
      </c>
    </row>
    <row r="10420" spans="1:4" ht="67.5">
      <c r="A10420" s="629">
        <v>96365</v>
      </c>
      <c r="B10420" s="630" t="s">
        <v>11464</v>
      </c>
      <c r="C10420" s="631" t="s">
        <v>125</v>
      </c>
      <c r="D10420" s="629">
        <v>115.47</v>
      </c>
    </row>
    <row r="10421" spans="1:4" ht="54">
      <c r="A10421" s="629">
        <v>96366</v>
      </c>
      <c r="B10421" s="630" t="s">
        <v>11465</v>
      </c>
      <c r="C10421" s="631" t="s">
        <v>125</v>
      </c>
      <c r="D10421" s="629">
        <v>102.25</v>
      </c>
    </row>
    <row r="10422" spans="1:4" ht="54">
      <c r="A10422" s="629">
        <v>96367</v>
      </c>
      <c r="B10422" s="630" t="s">
        <v>11466</v>
      </c>
      <c r="C10422" s="631" t="s">
        <v>125</v>
      </c>
      <c r="D10422" s="629">
        <v>109.6</v>
      </c>
    </row>
    <row r="10423" spans="1:4" ht="54">
      <c r="A10423" s="629">
        <v>96368</v>
      </c>
      <c r="B10423" s="630" t="s">
        <v>11467</v>
      </c>
      <c r="C10423" s="631" t="s">
        <v>125</v>
      </c>
      <c r="D10423" s="629">
        <v>121.09</v>
      </c>
    </row>
    <row r="10424" spans="1:4" ht="54">
      <c r="A10424" s="629">
        <v>96369</v>
      </c>
      <c r="B10424" s="630" t="s">
        <v>11468</v>
      </c>
      <c r="C10424" s="631" t="s">
        <v>125</v>
      </c>
      <c r="D10424" s="629">
        <v>135.1</v>
      </c>
    </row>
    <row r="10425" spans="1:4" ht="54">
      <c r="A10425" s="629">
        <v>96370</v>
      </c>
      <c r="B10425" s="630" t="s">
        <v>11469</v>
      </c>
      <c r="C10425" s="631" t="s">
        <v>125</v>
      </c>
      <c r="D10425" s="629">
        <v>41.41</v>
      </c>
    </row>
    <row r="10426" spans="1:4" ht="54">
      <c r="A10426" s="629">
        <v>96371</v>
      </c>
      <c r="B10426" s="630" t="s">
        <v>11470</v>
      </c>
      <c r="C10426" s="631" t="s">
        <v>125</v>
      </c>
      <c r="D10426" s="629">
        <v>48.25</v>
      </c>
    </row>
    <row r="10427" spans="1:4" ht="27">
      <c r="A10427" s="629">
        <v>96372</v>
      </c>
      <c r="B10427" s="630" t="s">
        <v>11471</v>
      </c>
      <c r="C10427" s="631" t="s">
        <v>125</v>
      </c>
      <c r="D10427" s="629">
        <v>43.29</v>
      </c>
    </row>
    <row r="10428" spans="1:4" ht="27">
      <c r="A10428" s="629">
        <v>96373</v>
      </c>
      <c r="B10428" s="630" t="s">
        <v>11472</v>
      </c>
      <c r="C10428" s="631" t="s">
        <v>22</v>
      </c>
      <c r="D10428" s="629">
        <v>6.35</v>
      </c>
    </row>
    <row r="10429" spans="1:4" ht="27">
      <c r="A10429" s="629">
        <v>96374</v>
      </c>
      <c r="B10429" s="630" t="s">
        <v>11473</v>
      </c>
      <c r="C10429" s="631" t="s">
        <v>22</v>
      </c>
      <c r="D10429" s="629">
        <v>9.9</v>
      </c>
    </row>
    <row r="10430" spans="1:4" ht="54">
      <c r="A10430" s="629">
        <v>96385</v>
      </c>
      <c r="B10430" s="630" t="s">
        <v>12694</v>
      </c>
      <c r="C10430" s="631" t="s">
        <v>57</v>
      </c>
      <c r="D10430" s="629">
        <v>4.9800000000000004</v>
      </c>
    </row>
    <row r="10431" spans="1:4" ht="54">
      <c r="A10431" s="629">
        <v>96386</v>
      </c>
      <c r="B10431" s="630" t="s">
        <v>12695</v>
      </c>
      <c r="C10431" s="631" t="s">
        <v>57</v>
      </c>
      <c r="D10431" s="629">
        <v>4.8</v>
      </c>
    </row>
    <row r="10432" spans="1:4" ht="67.5">
      <c r="A10432" s="629">
        <v>96387</v>
      </c>
      <c r="B10432" s="630" t="s">
        <v>12696</v>
      </c>
      <c r="C10432" s="631" t="s">
        <v>57</v>
      </c>
      <c r="D10432" s="629">
        <v>6.22</v>
      </c>
    </row>
    <row r="10433" spans="1:4" ht="54">
      <c r="A10433" s="629">
        <v>96388</v>
      </c>
      <c r="B10433" s="630" t="s">
        <v>12697</v>
      </c>
      <c r="C10433" s="631" t="s">
        <v>57</v>
      </c>
      <c r="D10433" s="629">
        <v>5.97</v>
      </c>
    </row>
    <row r="10434" spans="1:4" ht="54">
      <c r="A10434" s="629">
        <v>96389</v>
      </c>
      <c r="B10434" s="630" t="s">
        <v>12698</v>
      </c>
      <c r="C10434" s="631" t="s">
        <v>57</v>
      </c>
      <c r="D10434" s="629">
        <v>30.84</v>
      </c>
    </row>
    <row r="10435" spans="1:4" ht="54">
      <c r="A10435" s="629">
        <v>96390</v>
      </c>
      <c r="B10435" s="630" t="s">
        <v>12699</v>
      </c>
      <c r="C10435" s="631" t="s">
        <v>57</v>
      </c>
      <c r="D10435" s="629">
        <v>52.46</v>
      </c>
    </row>
    <row r="10436" spans="1:4" ht="54">
      <c r="A10436" s="629">
        <v>96391</v>
      </c>
      <c r="B10436" s="630" t="s">
        <v>12700</v>
      </c>
      <c r="C10436" s="631" t="s">
        <v>57</v>
      </c>
      <c r="D10436" s="629">
        <v>73.680000000000007</v>
      </c>
    </row>
    <row r="10437" spans="1:4" ht="54">
      <c r="A10437" s="629">
        <v>96392</v>
      </c>
      <c r="B10437" s="630" t="s">
        <v>12701</v>
      </c>
      <c r="C10437" s="631" t="s">
        <v>57</v>
      </c>
      <c r="D10437" s="629">
        <v>98.81</v>
      </c>
    </row>
    <row r="10438" spans="1:4" ht="40.5">
      <c r="A10438" s="629">
        <v>96393</v>
      </c>
      <c r="B10438" s="630" t="s">
        <v>11474</v>
      </c>
      <c r="C10438" s="631" t="s">
        <v>57</v>
      </c>
      <c r="D10438" s="629">
        <v>83.3</v>
      </c>
    </row>
    <row r="10439" spans="1:4" ht="40.5">
      <c r="A10439" s="629">
        <v>96394</v>
      </c>
      <c r="B10439" s="630" t="s">
        <v>11475</v>
      </c>
      <c r="C10439" s="631" t="s">
        <v>57</v>
      </c>
      <c r="D10439" s="629">
        <v>122.35</v>
      </c>
    </row>
    <row r="10440" spans="1:4" ht="40.5">
      <c r="A10440" s="629">
        <v>96395</v>
      </c>
      <c r="B10440" s="630" t="s">
        <v>11476</v>
      </c>
      <c r="C10440" s="631" t="s">
        <v>57</v>
      </c>
      <c r="D10440" s="629">
        <v>138.35</v>
      </c>
    </row>
    <row r="10441" spans="1:4" ht="54">
      <c r="A10441" s="629">
        <v>96396</v>
      </c>
      <c r="B10441" s="630" t="s">
        <v>12702</v>
      </c>
      <c r="C10441" s="631" t="s">
        <v>57</v>
      </c>
      <c r="D10441" s="629">
        <v>88.98</v>
      </c>
    </row>
    <row r="10442" spans="1:4" ht="54">
      <c r="A10442" s="629">
        <v>96397</v>
      </c>
      <c r="B10442" s="630" t="s">
        <v>12703</v>
      </c>
      <c r="C10442" s="631" t="s">
        <v>57</v>
      </c>
      <c r="D10442" s="629">
        <v>128.66999999999999</v>
      </c>
    </row>
    <row r="10443" spans="1:4" ht="54">
      <c r="A10443" s="629">
        <v>96398</v>
      </c>
      <c r="B10443" s="630" t="s">
        <v>12704</v>
      </c>
      <c r="C10443" s="631" t="s">
        <v>57</v>
      </c>
      <c r="D10443" s="629">
        <v>144.01</v>
      </c>
    </row>
    <row r="10444" spans="1:4" ht="54">
      <c r="A10444" s="629">
        <v>96399</v>
      </c>
      <c r="B10444" s="630" t="s">
        <v>12705</v>
      </c>
      <c r="C10444" s="631" t="s">
        <v>57</v>
      </c>
      <c r="D10444" s="629">
        <v>72.69</v>
      </c>
    </row>
    <row r="10445" spans="1:4" ht="54">
      <c r="A10445" s="629">
        <v>96400</v>
      </c>
      <c r="B10445" s="630" t="s">
        <v>12706</v>
      </c>
      <c r="C10445" s="631" t="s">
        <v>57</v>
      </c>
      <c r="D10445" s="629">
        <v>80.13</v>
      </c>
    </row>
    <row r="10446" spans="1:4" ht="27">
      <c r="A10446" s="629">
        <v>96401</v>
      </c>
      <c r="B10446" s="630" t="s">
        <v>12707</v>
      </c>
      <c r="C10446" s="631" t="s">
        <v>125</v>
      </c>
      <c r="D10446" s="629">
        <v>4.2300000000000004</v>
      </c>
    </row>
    <row r="10447" spans="1:4" ht="27">
      <c r="A10447" s="629">
        <v>96402</v>
      </c>
      <c r="B10447" s="630" t="s">
        <v>12708</v>
      </c>
      <c r="C10447" s="631" t="s">
        <v>125</v>
      </c>
      <c r="D10447" s="629">
        <v>2.4500000000000002</v>
      </c>
    </row>
    <row r="10448" spans="1:4" ht="67.5">
      <c r="A10448" s="629">
        <v>96457</v>
      </c>
      <c r="B10448" s="630" t="s">
        <v>11477</v>
      </c>
      <c r="C10448" s="631" t="s">
        <v>31</v>
      </c>
      <c r="D10448" s="629">
        <v>53.76</v>
      </c>
    </row>
    <row r="10449" spans="1:4" ht="54">
      <c r="A10449" s="629">
        <v>96458</v>
      </c>
      <c r="B10449" s="630" t="s">
        <v>11478</v>
      </c>
      <c r="C10449" s="631" t="s">
        <v>31</v>
      </c>
      <c r="D10449" s="629">
        <v>31.86</v>
      </c>
    </row>
    <row r="10450" spans="1:4" ht="54">
      <c r="A10450" s="629">
        <v>96459</v>
      </c>
      <c r="B10450" s="630" t="s">
        <v>11479</v>
      </c>
      <c r="C10450" s="631" t="s">
        <v>31</v>
      </c>
      <c r="D10450" s="629">
        <v>6.68</v>
      </c>
    </row>
    <row r="10451" spans="1:4" ht="67.5">
      <c r="A10451" s="629">
        <v>96460</v>
      </c>
      <c r="B10451" s="630" t="s">
        <v>11480</v>
      </c>
      <c r="C10451" s="631" t="s">
        <v>31</v>
      </c>
      <c r="D10451" s="629">
        <v>25.46</v>
      </c>
    </row>
    <row r="10452" spans="1:4" ht="54">
      <c r="A10452" s="629">
        <v>96463</v>
      </c>
      <c r="B10452" s="630" t="s">
        <v>11481</v>
      </c>
      <c r="C10452" s="631" t="s">
        <v>119</v>
      </c>
      <c r="D10452" s="629">
        <v>132.12</v>
      </c>
    </row>
    <row r="10453" spans="1:4" ht="54">
      <c r="A10453" s="629">
        <v>96464</v>
      </c>
      <c r="B10453" s="630" t="s">
        <v>11482</v>
      </c>
      <c r="C10453" s="631" t="s">
        <v>1677</v>
      </c>
      <c r="D10453" s="629">
        <v>46.5</v>
      </c>
    </row>
    <row r="10454" spans="1:4" ht="54">
      <c r="A10454" s="629">
        <v>96467</v>
      </c>
      <c r="B10454" s="630" t="s">
        <v>11483</v>
      </c>
      <c r="C10454" s="631" t="s">
        <v>22</v>
      </c>
      <c r="D10454" s="629">
        <v>3.61</v>
      </c>
    </row>
    <row r="10455" spans="1:4" ht="40.5">
      <c r="A10455" s="629">
        <v>96485</v>
      </c>
      <c r="B10455" s="630" t="s">
        <v>11484</v>
      </c>
      <c r="C10455" s="631" t="s">
        <v>125</v>
      </c>
      <c r="D10455" s="629">
        <v>37.39</v>
      </c>
    </row>
    <row r="10456" spans="1:4" ht="40.5">
      <c r="A10456" s="629">
        <v>96486</v>
      </c>
      <c r="B10456" s="630" t="s">
        <v>11485</v>
      </c>
      <c r="C10456" s="631" t="s">
        <v>125</v>
      </c>
      <c r="D10456" s="629">
        <v>41.24</v>
      </c>
    </row>
    <row r="10457" spans="1:4" ht="40.5">
      <c r="A10457" s="629">
        <v>96520</v>
      </c>
      <c r="B10457" s="630" t="s">
        <v>11486</v>
      </c>
      <c r="C10457" s="631" t="s">
        <v>57</v>
      </c>
      <c r="D10457" s="629">
        <v>66.319999999999993</v>
      </c>
    </row>
    <row r="10458" spans="1:4" ht="40.5">
      <c r="A10458" s="629">
        <v>96521</v>
      </c>
      <c r="B10458" s="630" t="s">
        <v>11487</v>
      </c>
      <c r="C10458" s="631" t="s">
        <v>57</v>
      </c>
      <c r="D10458" s="629">
        <v>28.99</v>
      </c>
    </row>
    <row r="10459" spans="1:4" ht="40.5">
      <c r="A10459" s="629">
        <v>96522</v>
      </c>
      <c r="B10459" s="630" t="s">
        <v>11488</v>
      </c>
      <c r="C10459" s="631" t="s">
        <v>57</v>
      </c>
      <c r="D10459" s="629">
        <v>99.19</v>
      </c>
    </row>
    <row r="10460" spans="1:4" ht="40.5">
      <c r="A10460" s="629">
        <v>96523</v>
      </c>
      <c r="B10460" s="630" t="s">
        <v>11489</v>
      </c>
      <c r="C10460" s="631" t="s">
        <v>57</v>
      </c>
      <c r="D10460" s="629">
        <v>63.5</v>
      </c>
    </row>
    <row r="10461" spans="1:4" ht="40.5">
      <c r="A10461" s="629">
        <v>96524</v>
      </c>
      <c r="B10461" s="630" t="s">
        <v>11490</v>
      </c>
      <c r="C10461" s="631" t="s">
        <v>57</v>
      </c>
      <c r="D10461" s="629">
        <v>117.21</v>
      </c>
    </row>
    <row r="10462" spans="1:4" ht="40.5">
      <c r="A10462" s="629">
        <v>96525</v>
      </c>
      <c r="B10462" s="630" t="s">
        <v>11491</v>
      </c>
      <c r="C10462" s="631" t="s">
        <v>57</v>
      </c>
      <c r="D10462" s="629">
        <v>25.04</v>
      </c>
    </row>
    <row r="10463" spans="1:4" ht="40.5">
      <c r="A10463" s="629">
        <v>96526</v>
      </c>
      <c r="B10463" s="630" t="s">
        <v>11492</v>
      </c>
      <c r="C10463" s="631" t="s">
        <v>57</v>
      </c>
      <c r="D10463" s="629">
        <v>200.09</v>
      </c>
    </row>
    <row r="10464" spans="1:4" ht="40.5">
      <c r="A10464" s="629">
        <v>96527</v>
      </c>
      <c r="B10464" s="630" t="s">
        <v>11493</v>
      </c>
      <c r="C10464" s="631" t="s">
        <v>57</v>
      </c>
      <c r="D10464" s="629">
        <v>83.42</v>
      </c>
    </row>
    <row r="10465" spans="1:4" ht="54">
      <c r="A10465" s="629">
        <v>96528</v>
      </c>
      <c r="B10465" s="630" t="s">
        <v>11494</v>
      </c>
      <c r="C10465" s="631" t="s">
        <v>125</v>
      </c>
      <c r="D10465" s="629">
        <v>83.62</v>
      </c>
    </row>
    <row r="10466" spans="1:4" ht="40.5">
      <c r="A10466" s="629">
        <v>96529</v>
      </c>
      <c r="B10466" s="630" t="s">
        <v>11495</v>
      </c>
      <c r="C10466" s="631" t="s">
        <v>125</v>
      </c>
      <c r="D10466" s="629">
        <v>156.84</v>
      </c>
    </row>
    <row r="10467" spans="1:4" ht="54">
      <c r="A10467" s="629">
        <v>96530</v>
      </c>
      <c r="B10467" s="630" t="s">
        <v>11496</v>
      </c>
      <c r="C10467" s="631" t="s">
        <v>125</v>
      </c>
      <c r="D10467" s="629">
        <v>74.040000000000006</v>
      </c>
    </row>
    <row r="10468" spans="1:4" ht="54">
      <c r="A10468" s="629">
        <v>96531</v>
      </c>
      <c r="B10468" s="630" t="s">
        <v>11497</v>
      </c>
      <c r="C10468" s="631" t="s">
        <v>125</v>
      </c>
      <c r="D10468" s="629">
        <v>57.86</v>
      </c>
    </row>
    <row r="10469" spans="1:4" ht="40.5">
      <c r="A10469" s="629">
        <v>96532</v>
      </c>
      <c r="B10469" s="630" t="s">
        <v>11498</v>
      </c>
      <c r="C10469" s="631" t="s">
        <v>125</v>
      </c>
      <c r="D10469" s="629">
        <v>106.16</v>
      </c>
    </row>
    <row r="10470" spans="1:4" ht="54">
      <c r="A10470" s="629">
        <v>96533</v>
      </c>
      <c r="B10470" s="630" t="s">
        <v>11499</v>
      </c>
      <c r="C10470" s="631" t="s">
        <v>125</v>
      </c>
      <c r="D10470" s="629">
        <v>49.85</v>
      </c>
    </row>
    <row r="10471" spans="1:4" ht="54">
      <c r="A10471" s="629">
        <v>96534</v>
      </c>
      <c r="B10471" s="630" t="s">
        <v>11500</v>
      </c>
      <c r="C10471" s="631" t="s">
        <v>125</v>
      </c>
      <c r="D10471" s="629">
        <v>44.42</v>
      </c>
    </row>
    <row r="10472" spans="1:4" ht="40.5">
      <c r="A10472" s="629">
        <v>96535</v>
      </c>
      <c r="B10472" s="630" t="s">
        <v>11501</v>
      </c>
      <c r="C10472" s="631" t="s">
        <v>125</v>
      </c>
      <c r="D10472" s="629">
        <v>79.75</v>
      </c>
    </row>
    <row r="10473" spans="1:4" ht="54">
      <c r="A10473" s="629">
        <v>96536</v>
      </c>
      <c r="B10473" s="630" t="s">
        <v>11502</v>
      </c>
      <c r="C10473" s="631" t="s">
        <v>125</v>
      </c>
      <c r="D10473" s="629">
        <v>37.25</v>
      </c>
    </row>
    <row r="10474" spans="1:4" ht="54">
      <c r="A10474" s="629">
        <v>96537</v>
      </c>
      <c r="B10474" s="630" t="s">
        <v>11503</v>
      </c>
      <c r="C10474" s="631" t="s">
        <v>125</v>
      </c>
      <c r="D10474" s="629">
        <v>101.12</v>
      </c>
    </row>
    <row r="10475" spans="1:4" ht="54">
      <c r="A10475" s="629">
        <v>96538</v>
      </c>
      <c r="B10475" s="630" t="s">
        <v>11504</v>
      </c>
      <c r="C10475" s="631" t="s">
        <v>125</v>
      </c>
      <c r="D10475" s="629">
        <v>158.34</v>
      </c>
    </row>
    <row r="10476" spans="1:4" ht="54">
      <c r="A10476" s="629">
        <v>96539</v>
      </c>
      <c r="B10476" s="630" t="s">
        <v>11505</v>
      </c>
      <c r="C10476" s="631" t="s">
        <v>125</v>
      </c>
      <c r="D10476" s="629">
        <v>72.45</v>
      </c>
    </row>
    <row r="10477" spans="1:4" ht="54">
      <c r="A10477" s="629">
        <v>96540</v>
      </c>
      <c r="B10477" s="630" t="s">
        <v>11506</v>
      </c>
      <c r="C10477" s="631" t="s">
        <v>125</v>
      </c>
      <c r="D10477" s="629">
        <v>73.59</v>
      </c>
    </row>
    <row r="10478" spans="1:4" ht="54">
      <c r="A10478" s="629">
        <v>96541</v>
      </c>
      <c r="B10478" s="630" t="s">
        <v>11507</v>
      </c>
      <c r="C10478" s="631" t="s">
        <v>125</v>
      </c>
      <c r="D10478" s="629">
        <v>114.22</v>
      </c>
    </row>
    <row r="10479" spans="1:4" ht="54">
      <c r="A10479" s="629">
        <v>96542</v>
      </c>
      <c r="B10479" s="630" t="s">
        <v>11508</v>
      </c>
      <c r="C10479" s="631" t="s">
        <v>125</v>
      </c>
      <c r="D10479" s="629">
        <v>55.46</v>
      </c>
    </row>
    <row r="10480" spans="1:4" ht="40.5">
      <c r="A10480" s="629">
        <v>96543</v>
      </c>
      <c r="B10480" s="630" t="s">
        <v>11509</v>
      </c>
      <c r="C10480" s="631" t="s">
        <v>24</v>
      </c>
      <c r="D10480" s="629">
        <v>10.79</v>
      </c>
    </row>
    <row r="10481" spans="1:4" ht="40.5">
      <c r="A10481" s="629">
        <v>96544</v>
      </c>
      <c r="B10481" s="630" t="s">
        <v>11510</v>
      </c>
      <c r="C10481" s="631" t="s">
        <v>24</v>
      </c>
      <c r="D10481" s="629">
        <v>9.26</v>
      </c>
    </row>
    <row r="10482" spans="1:4" ht="40.5">
      <c r="A10482" s="629">
        <v>96545</v>
      </c>
      <c r="B10482" s="630" t="s">
        <v>11511</v>
      </c>
      <c r="C10482" s="631" t="s">
        <v>24</v>
      </c>
      <c r="D10482" s="629">
        <v>8.81</v>
      </c>
    </row>
    <row r="10483" spans="1:4" ht="40.5">
      <c r="A10483" s="629">
        <v>96546</v>
      </c>
      <c r="B10483" s="630" t="s">
        <v>11512</v>
      </c>
      <c r="C10483" s="631" t="s">
        <v>24</v>
      </c>
      <c r="D10483" s="629">
        <v>7.15</v>
      </c>
    </row>
    <row r="10484" spans="1:4" ht="40.5">
      <c r="A10484" s="629">
        <v>96547</v>
      </c>
      <c r="B10484" s="630" t="s">
        <v>11513</v>
      </c>
      <c r="C10484" s="631" t="s">
        <v>24</v>
      </c>
      <c r="D10484" s="629">
        <v>6.33</v>
      </c>
    </row>
    <row r="10485" spans="1:4" ht="40.5">
      <c r="A10485" s="629">
        <v>96548</v>
      </c>
      <c r="B10485" s="630" t="s">
        <v>11514</v>
      </c>
      <c r="C10485" s="631" t="s">
        <v>24</v>
      </c>
      <c r="D10485" s="629">
        <v>5.83</v>
      </c>
    </row>
    <row r="10486" spans="1:4" ht="40.5">
      <c r="A10486" s="629">
        <v>96549</v>
      </c>
      <c r="B10486" s="630" t="s">
        <v>11515</v>
      </c>
      <c r="C10486" s="631" t="s">
        <v>24</v>
      </c>
      <c r="D10486" s="629">
        <v>5.32</v>
      </c>
    </row>
    <row r="10487" spans="1:4" ht="40.5">
      <c r="A10487" s="629">
        <v>96550</v>
      </c>
      <c r="B10487" s="630" t="s">
        <v>11516</v>
      </c>
      <c r="C10487" s="631" t="s">
        <v>24</v>
      </c>
      <c r="D10487" s="629">
        <v>5.74</v>
      </c>
    </row>
    <row r="10488" spans="1:4" ht="54">
      <c r="A10488" s="629">
        <v>96555</v>
      </c>
      <c r="B10488" s="630" t="s">
        <v>11517</v>
      </c>
      <c r="C10488" s="631" t="s">
        <v>57</v>
      </c>
      <c r="D10488" s="629">
        <v>436.76</v>
      </c>
    </row>
    <row r="10489" spans="1:4" ht="40.5">
      <c r="A10489" s="629">
        <v>96556</v>
      </c>
      <c r="B10489" s="630" t="s">
        <v>11518</v>
      </c>
      <c r="C10489" s="631" t="s">
        <v>57</v>
      </c>
      <c r="D10489" s="629">
        <v>492.59</v>
      </c>
    </row>
    <row r="10490" spans="1:4" ht="54">
      <c r="A10490" s="629">
        <v>96557</v>
      </c>
      <c r="B10490" s="630" t="s">
        <v>11519</v>
      </c>
      <c r="C10490" s="631" t="s">
        <v>57</v>
      </c>
      <c r="D10490" s="629">
        <v>422.86</v>
      </c>
    </row>
    <row r="10491" spans="1:4" ht="40.5">
      <c r="A10491" s="629">
        <v>96558</v>
      </c>
      <c r="B10491" s="630" t="s">
        <v>11520</v>
      </c>
      <c r="C10491" s="631" t="s">
        <v>57</v>
      </c>
      <c r="D10491" s="629">
        <v>427.91</v>
      </c>
    </row>
    <row r="10492" spans="1:4" ht="40.5">
      <c r="A10492" s="629">
        <v>96559</v>
      </c>
      <c r="B10492" s="630" t="s">
        <v>11521</v>
      </c>
      <c r="C10492" s="631" t="s">
        <v>125</v>
      </c>
      <c r="D10492" s="629">
        <v>56.03</v>
      </c>
    </row>
    <row r="10493" spans="1:4" ht="40.5">
      <c r="A10493" s="629">
        <v>96560</v>
      </c>
      <c r="B10493" s="630" t="s">
        <v>11522</v>
      </c>
      <c r="C10493" s="631" t="s">
        <v>125</v>
      </c>
      <c r="D10493" s="629">
        <v>28.88</v>
      </c>
    </row>
    <row r="10494" spans="1:4" ht="40.5">
      <c r="A10494" s="629">
        <v>96561</v>
      </c>
      <c r="B10494" s="630" t="s">
        <v>11523</v>
      </c>
      <c r="C10494" s="631" t="s">
        <v>125</v>
      </c>
      <c r="D10494" s="629">
        <v>17.93</v>
      </c>
    </row>
    <row r="10495" spans="1:4" ht="67.5">
      <c r="A10495" s="629">
        <v>96562</v>
      </c>
      <c r="B10495" s="630" t="s">
        <v>11524</v>
      </c>
      <c r="C10495" s="631" t="s">
        <v>22</v>
      </c>
      <c r="D10495" s="629">
        <v>29.2</v>
      </c>
    </row>
    <row r="10496" spans="1:4" ht="67.5">
      <c r="A10496" s="629">
        <v>96563</v>
      </c>
      <c r="B10496" s="630" t="s">
        <v>11525</v>
      </c>
      <c r="C10496" s="631" t="s">
        <v>22</v>
      </c>
      <c r="D10496" s="629">
        <v>31.73</v>
      </c>
    </row>
    <row r="10497" spans="1:4" ht="40.5">
      <c r="A10497" s="629">
        <v>96616</v>
      </c>
      <c r="B10497" s="630" t="s">
        <v>11526</v>
      </c>
      <c r="C10497" s="631" t="s">
        <v>57</v>
      </c>
      <c r="D10497" s="629">
        <v>399.01</v>
      </c>
    </row>
    <row r="10498" spans="1:4" ht="40.5">
      <c r="A10498" s="629">
        <v>96617</v>
      </c>
      <c r="B10498" s="630" t="s">
        <v>11527</v>
      </c>
      <c r="C10498" s="631" t="s">
        <v>125</v>
      </c>
      <c r="D10498" s="629">
        <v>11.96</v>
      </c>
    </row>
    <row r="10499" spans="1:4" ht="40.5">
      <c r="A10499" s="629">
        <v>96619</v>
      </c>
      <c r="B10499" s="630" t="s">
        <v>11528</v>
      </c>
      <c r="C10499" s="631" t="s">
        <v>125</v>
      </c>
      <c r="D10499" s="629">
        <v>19.940000000000001</v>
      </c>
    </row>
    <row r="10500" spans="1:4" ht="27">
      <c r="A10500" s="629">
        <v>96620</v>
      </c>
      <c r="B10500" s="630" t="s">
        <v>11529</v>
      </c>
      <c r="C10500" s="631" t="s">
        <v>57</v>
      </c>
      <c r="D10500" s="629">
        <v>382.6</v>
      </c>
    </row>
    <row r="10501" spans="1:4" ht="40.5">
      <c r="A10501" s="629">
        <v>96621</v>
      </c>
      <c r="B10501" s="630" t="s">
        <v>11530</v>
      </c>
      <c r="C10501" s="631" t="s">
        <v>57</v>
      </c>
      <c r="D10501" s="629">
        <v>131.16999999999999</v>
      </c>
    </row>
    <row r="10502" spans="1:4" ht="40.5">
      <c r="A10502" s="629">
        <v>96622</v>
      </c>
      <c r="B10502" s="630" t="s">
        <v>11531</v>
      </c>
      <c r="C10502" s="631" t="s">
        <v>57</v>
      </c>
      <c r="D10502" s="629">
        <v>82.95</v>
      </c>
    </row>
    <row r="10503" spans="1:4" ht="40.5">
      <c r="A10503" s="629">
        <v>96623</v>
      </c>
      <c r="B10503" s="630" t="s">
        <v>11532</v>
      </c>
      <c r="C10503" s="631" t="s">
        <v>57</v>
      </c>
      <c r="D10503" s="629">
        <v>119.95</v>
      </c>
    </row>
    <row r="10504" spans="1:4" ht="40.5">
      <c r="A10504" s="629">
        <v>96624</v>
      </c>
      <c r="B10504" s="630" t="s">
        <v>11533</v>
      </c>
      <c r="C10504" s="631" t="s">
        <v>57</v>
      </c>
      <c r="D10504" s="629">
        <v>78.989999999999995</v>
      </c>
    </row>
    <row r="10505" spans="1:4" ht="40.5">
      <c r="A10505" s="629">
        <v>96635</v>
      </c>
      <c r="B10505" s="630" t="s">
        <v>11534</v>
      </c>
      <c r="C10505" s="631" t="s">
        <v>22</v>
      </c>
      <c r="D10505" s="629">
        <v>19.489999999999998</v>
      </c>
    </row>
    <row r="10506" spans="1:4" ht="40.5">
      <c r="A10506" s="629">
        <v>96636</v>
      </c>
      <c r="B10506" s="630" t="s">
        <v>11535</v>
      </c>
      <c r="C10506" s="631" t="s">
        <v>22</v>
      </c>
      <c r="D10506" s="629">
        <v>20.64</v>
      </c>
    </row>
    <row r="10507" spans="1:4" ht="54">
      <c r="A10507" s="629">
        <v>96637</v>
      </c>
      <c r="B10507" s="630" t="s">
        <v>11536</v>
      </c>
      <c r="C10507" s="631" t="s">
        <v>70</v>
      </c>
      <c r="D10507" s="629">
        <v>9.25</v>
      </c>
    </row>
    <row r="10508" spans="1:4" ht="54">
      <c r="A10508" s="629">
        <v>96638</v>
      </c>
      <c r="B10508" s="630" t="s">
        <v>11537</v>
      </c>
      <c r="C10508" s="631" t="s">
        <v>70</v>
      </c>
      <c r="D10508" s="629">
        <v>8.94</v>
      </c>
    </row>
    <row r="10509" spans="1:4" ht="40.5">
      <c r="A10509" s="629">
        <v>96639</v>
      </c>
      <c r="B10509" s="630" t="s">
        <v>11538</v>
      </c>
      <c r="C10509" s="631" t="s">
        <v>70</v>
      </c>
      <c r="D10509" s="629">
        <v>6.41</v>
      </c>
    </row>
    <row r="10510" spans="1:4" ht="54">
      <c r="A10510" s="629">
        <v>96640</v>
      </c>
      <c r="B10510" s="630" t="s">
        <v>11539</v>
      </c>
      <c r="C10510" s="631" t="s">
        <v>70</v>
      </c>
      <c r="D10510" s="629">
        <v>14.93</v>
      </c>
    </row>
    <row r="10511" spans="1:4" ht="54">
      <c r="A10511" s="629">
        <v>96641</v>
      </c>
      <c r="B10511" s="630" t="s">
        <v>11540</v>
      </c>
      <c r="C10511" s="631" t="s">
        <v>70</v>
      </c>
      <c r="D10511" s="629">
        <v>11.89</v>
      </c>
    </row>
    <row r="10512" spans="1:4" ht="40.5">
      <c r="A10512" s="629">
        <v>96642</v>
      </c>
      <c r="B10512" s="630" t="s">
        <v>11541</v>
      </c>
      <c r="C10512" s="631" t="s">
        <v>70</v>
      </c>
      <c r="D10512" s="629">
        <v>12.25</v>
      </c>
    </row>
    <row r="10513" spans="1:4" ht="54">
      <c r="A10513" s="629">
        <v>96643</v>
      </c>
      <c r="B10513" s="630" t="s">
        <v>11542</v>
      </c>
      <c r="C10513" s="631" t="s">
        <v>70</v>
      </c>
      <c r="D10513" s="629">
        <v>30.11</v>
      </c>
    </row>
    <row r="10514" spans="1:4" ht="54">
      <c r="A10514" s="629">
        <v>96644</v>
      </c>
      <c r="B10514" s="630" t="s">
        <v>11543</v>
      </c>
      <c r="C10514" s="631" t="s">
        <v>22</v>
      </c>
      <c r="D10514" s="629">
        <v>12.37</v>
      </c>
    </row>
    <row r="10515" spans="1:4" ht="54">
      <c r="A10515" s="629">
        <v>96645</v>
      </c>
      <c r="B10515" s="630" t="s">
        <v>11544</v>
      </c>
      <c r="C10515" s="631" t="s">
        <v>22</v>
      </c>
      <c r="D10515" s="629">
        <v>16.059999999999999</v>
      </c>
    </row>
    <row r="10516" spans="1:4" ht="54">
      <c r="A10516" s="629">
        <v>96646</v>
      </c>
      <c r="B10516" s="630" t="s">
        <v>11545</v>
      </c>
      <c r="C10516" s="631" t="s">
        <v>22</v>
      </c>
      <c r="D10516" s="629">
        <v>24.93</v>
      </c>
    </row>
    <row r="10517" spans="1:4" ht="54">
      <c r="A10517" s="629">
        <v>96647</v>
      </c>
      <c r="B10517" s="630" t="s">
        <v>11546</v>
      </c>
      <c r="C10517" s="631" t="s">
        <v>22</v>
      </c>
      <c r="D10517" s="629">
        <v>11.08</v>
      </c>
    </row>
    <row r="10518" spans="1:4" ht="54">
      <c r="A10518" s="629">
        <v>96648</v>
      </c>
      <c r="B10518" s="630" t="s">
        <v>11547</v>
      </c>
      <c r="C10518" s="631" t="s">
        <v>22</v>
      </c>
      <c r="D10518" s="629">
        <v>20.329999999999998</v>
      </c>
    </row>
    <row r="10519" spans="1:4" ht="54">
      <c r="A10519" s="629">
        <v>96649</v>
      </c>
      <c r="B10519" s="630" t="s">
        <v>11548</v>
      </c>
      <c r="C10519" s="631" t="s">
        <v>22</v>
      </c>
      <c r="D10519" s="629">
        <v>30.1</v>
      </c>
    </row>
    <row r="10520" spans="1:4" ht="54">
      <c r="A10520" s="629">
        <v>96650</v>
      </c>
      <c r="B10520" s="630" t="s">
        <v>11549</v>
      </c>
      <c r="C10520" s="631" t="s">
        <v>70</v>
      </c>
      <c r="D10520" s="629">
        <v>6.81</v>
      </c>
    </row>
    <row r="10521" spans="1:4" ht="54">
      <c r="A10521" s="629">
        <v>96651</v>
      </c>
      <c r="B10521" s="630" t="s">
        <v>11550</v>
      </c>
      <c r="C10521" s="631" t="s">
        <v>70</v>
      </c>
      <c r="D10521" s="629">
        <v>6.5</v>
      </c>
    </row>
    <row r="10522" spans="1:4" ht="54">
      <c r="A10522" s="629">
        <v>96652</v>
      </c>
      <c r="B10522" s="630" t="s">
        <v>11551</v>
      </c>
      <c r="C10522" s="631" t="s">
        <v>70</v>
      </c>
      <c r="D10522" s="629">
        <v>13.09</v>
      </c>
    </row>
    <row r="10523" spans="1:4" ht="54">
      <c r="A10523" s="629">
        <v>96653</v>
      </c>
      <c r="B10523" s="630" t="s">
        <v>11552</v>
      </c>
      <c r="C10523" s="631" t="s">
        <v>70</v>
      </c>
      <c r="D10523" s="629">
        <v>13.06</v>
      </c>
    </row>
    <row r="10524" spans="1:4" ht="54">
      <c r="A10524" s="629">
        <v>96654</v>
      </c>
      <c r="B10524" s="630" t="s">
        <v>11553</v>
      </c>
      <c r="C10524" s="631" t="s">
        <v>70</v>
      </c>
      <c r="D10524" s="629">
        <v>21.56</v>
      </c>
    </row>
    <row r="10525" spans="1:4" ht="54">
      <c r="A10525" s="629">
        <v>96655</v>
      </c>
      <c r="B10525" s="630" t="s">
        <v>11554</v>
      </c>
      <c r="C10525" s="631" t="s">
        <v>70</v>
      </c>
      <c r="D10525" s="629">
        <v>21.22</v>
      </c>
    </row>
    <row r="10526" spans="1:4" ht="54">
      <c r="A10526" s="629">
        <v>96656</v>
      </c>
      <c r="B10526" s="630" t="s">
        <v>11555</v>
      </c>
      <c r="C10526" s="631" t="s">
        <v>70</v>
      </c>
      <c r="D10526" s="629">
        <v>4.8099999999999996</v>
      </c>
    </row>
    <row r="10527" spans="1:4" ht="54">
      <c r="A10527" s="629">
        <v>96657</v>
      </c>
      <c r="B10527" s="630" t="s">
        <v>11556</v>
      </c>
      <c r="C10527" s="631" t="s">
        <v>70</v>
      </c>
      <c r="D10527" s="629">
        <v>13.33</v>
      </c>
    </row>
    <row r="10528" spans="1:4" ht="54">
      <c r="A10528" s="629">
        <v>96658</v>
      </c>
      <c r="B10528" s="630" t="s">
        <v>11557</v>
      </c>
      <c r="C10528" s="631" t="s">
        <v>70</v>
      </c>
      <c r="D10528" s="629">
        <v>10.29</v>
      </c>
    </row>
    <row r="10529" spans="1:4" ht="54">
      <c r="A10529" s="629">
        <v>96659</v>
      </c>
      <c r="B10529" s="630" t="s">
        <v>11558</v>
      </c>
      <c r="C10529" s="631" t="s">
        <v>70</v>
      </c>
      <c r="D10529" s="629">
        <v>8.83</v>
      </c>
    </row>
    <row r="10530" spans="1:4" ht="54">
      <c r="A10530" s="629">
        <v>96660</v>
      </c>
      <c r="B10530" s="630" t="s">
        <v>11559</v>
      </c>
      <c r="C10530" s="631" t="s">
        <v>70</v>
      </c>
      <c r="D10530" s="629">
        <v>23.05</v>
      </c>
    </row>
    <row r="10531" spans="1:4" ht="54">
      <c r="A10531" s="629">
        <v>96661</v>
      </c>
      <c r="B10531" s="630" t="s">
        <v>11560</v>
      </c>
      <c r="C10531" s="631" t="s">
        <v>70</v>
      </c>
      <c r="D10531" s="629">
        <v>18.37</v>
      </c>
    </row>
    <row r="10532" spans="1:4" ht="54">
      <c r="A10532" s="629">
        <v>96662</v>
      </c>
      <c r="B10532" s="630" t="s">
        <v>11561</v>
      </c>
      <c r="C10532" s="631" t="s">
        <v>70</v>
      </c>
      <c r="D10532" s="629">
        <v>8.99</v>
      </c>
    </row>
    <row r="10533" spans="1:4" ht="54">
      <c r="A10533" s="629">
        <v>96663</v>
      </c>
      <c r="B10533" s="630" t="s">
        <v>11562</v>
      </c>
      <c r="C10533" s="631" t="s">
        <v>70</v>
      </c>
      <c r="D10533" s="629">
        <v>15.74</v>
      </c>
    </row>
    <row r="10534" spans="1:4" ht="54">
      <c r="A10534" s="629">
        <v>96664</v>
      </c>
      <c r="B10534" s="630" t="s">
        <v>11563</v>
      </c>
      <c r="C10534" s="631" t="s">
        <v>70</v>
      </c>
      <c r="D10534" s="629">
        <v>16.739999999999998</v>
      </c>
    </row>
    <row r="10535" spans="1:4" ht="54">
      <c r="A10535" s="629">
        <v>96665</v>
      </c>
      <c r="B10535" s="630" t="s">
        <v>11564</v>
      </c>
      <c r="C10535" s="631" t="s">
        <v>70</v>
      </c>
      <c r="D10535" s="629">
        <v>8.9700000000000006</v>
      </c>
    </row>
    <row r="10536" spans="1:4" ht="54">
      <c r="A10536" s="629">
        <v>96666</v>
      </c>
      <c r="B10536" s="630" t="s">
        <v>11565</v>
      </c>
      <c r="C10536" s="631" t="s">
        <v>70</v>
      </c>
      <c r="D10536" s="629">
        <v>17.53</v>
      </c>
    </row>
    <row r="10537" spans="1:4" ht="54">
      <c r="A10537" s="629">
        <v>96667</v>
      </c>
      <c r="B10537" s="630" t="s">
        <v>11566</v>
      </c>
      <c r="C10537" s="631" t="s">
        <v>70</v>
      </c>
      <c r="D10537" s="629">
        <v>30.15</v>
      </c>
    </row>
    <row r="10538" spans="1:4" ht="40.5">
      <c r="A10538" s="629">
        <v>96668</v>
      </c>
      <c r="B10538" s="630" t="s">
        <v>11567</v>
      </c>
      <c r="C10538" s="631" t="s">
        <v>22</v>
      </c>
      <c r="D10538" s="629">
        <v>7.41</v>
      </c>
    </row>
    <row r="10539" spans="1:4" ht="40.5">
      <c r="A10539" s="629">
        <v>96669</v>
      </c>
      <c r="B10539" s="630" t="s">
        <v>11568</v>
      </c>
      <c r="C10539" s="631" t="s">
        <v>22</v>
      </c>
      <c r="D10539" s="629">
        <v>9.19</v>
      </c>
    </row>
    <row r="10540" spans="1:4" ht="40.5">
      <c r="A10540" s="629">
        <v>96670</v>
      </c>
      <c r="B10540" s="630" t="s">
        <v>11569</v>
      </c>
      <c r="C10540" s="631" t="s">
        <v>22</v>
      </c>
      <c r="D10540" s="629">
        <v>13.96</v>
      </c>
    </row>
    <row r="10541" spans="1:4" ht="40.5">
      <c r="A10541" s="629">
        <v>96671</v>
      </c>
      <c r="B10541" s="630" t="s">
        <v>11570</v>
      </c>
      <c r="C10541" s="631" t="s">
        <v>22</v>
      </c>
      <c r="D10541" s="629">
        <v>18.73</v>
      </c>
    </row>
    <row r="10542" spans="1:4" ht="40.5">
      <c r="A10542" s="629">
        <v>96672</v>
      </c>
      <c r="B10542" s="630" t="s">
        <v>11571</v>
      </c>
      <c r="C10542" s="631" t="s">
        <v>22</v>
      </c>
      <c r="D10542" s="629">
        <v>27.53</v>
      </c>
    </row>
    <row r="10543" spans="1:4" ht="40.5">
      <c r="A10543" s="629">
        <v>96673</v>
      </c>
      <c r="B10543" s="630" t="s">
        <v>11572</v>
      </c>
      <c r="C10543" s="631" t="s">
        <v>22</v>
      </c>
      <c r="D10543" s="629">
        <v>44.82</v>
      </c>
    </row>
    <row r="10544" spans="1:4" ht="40.5">
      <c r="A10544" s="629">
        <v>96674</v>
      </c>
      <c r="B10544" s="630" t="s">
        <v>11573</v>
      </c>
      <c r="C10544" s="631" t="s">
        <v>22</v>
      </c>
      <c r="D10544" s="629">
        <v>62.98</v>
      </c>
    </row>
    <row r="10545" spans="1:4" ht="40.5">
      <c r="A10545" s="629">
        <v>96675</v>
      </c>
      <c r="B10545" s="630" t="s">
        <v>11574</v>
      </c>
      <c r="C10545" s="631" t="s">
        <v>22</v>
      </c>
      <c r="D10545" s="629">
        <v>109.16</v>
      </c>
    </row>
    <row r="10546" spans="1:4" ht="40.5">
      <c r="A10546" s="629">
        <v>96676</v>
      </c>
      <c r="B10546" s="630" t="s">
        <v>11575</v>
      </c>
      <c r="C10546" s="631" t="s">
        <v>22</v>
      </c>
      <c r="D10546" s="629">
        <v>7.38</v>
      </c>
    </row>
    <row r="10547" spans="1:4" ht="40.5">
      <c r="A10547" s="629">
        <v>96677</v>
      </c>
      <c r="B10547" s="630" t="s">
        <v>11576</v>
      </c>
      <c r="C10547" s="631" t="s">
        <v>22</v>
      </c>
      <c r="D10547" s="629">
        <v>12.15</v>
      </c>
    </row>
    <row r="10548" spans="1:4" ht="40.5">
      <c r="A10548" s="629">
        <v>96678</v>
      </c>
      <c r="B10548" s="630" t="s">
        <v>11577</v>
      </c>
      <c r="C10548" s="631" t="s">
        <v>22</v>
      </c>
      <c r="D10548" s="629">
        <v>16.88</v>
      </c>
    </row>
    <row r="10549" spans="1:4" ht="40.5">
      <c r="A10549" s="629">
        <v>96679</v>
      </c>
      <c r="B10549" s="630" t="s">
        <v>11578</v>
      </c>
      <c r="C10549" s="631" t="s">
        <v>22</v>
      </c>
      <c r="D10549" s="629">
        <v>24.66</v>
      </c>
    </row>
    <row r="10550" spans="1:4" ht="40.5">
      <c r="A10550" s="629">
        <v>96680</v>
      </c>
      <c r="B10550" s="630" t="s">
        <v>11579</v>
      </c>
      <c r="C10550" s="631" t="s">
        <v>22</v>
      </c>
      <c r="D10550" s="629">
        <v>33.33</v>
      </c>
    </row>
    <row r="10551" spans="1:4" ht="40.5">
      <c r="A10551" s="629">
        <v>96681</v>
      </c>
      <c r="B10551" s="630" t="s">
        <v>11580</v>
      </c>
      <c r="C10551" s="631" t="s">
        <v>22</v>
      </c>
      <c r="D10551" s="629">
        <v>61.84</v>
      </c>
    </row>
    <row r="10552" spans="1:4" ht="40.5">
      <c r="A10552" s="629">
        <v>96682</v>
      </c>
      <c r="B10552" s="630" t="s">
        <v>11581</v>
      </c>
      <c r="C10552" s="631" t="s">
        <v>22</v>
      </c>
      <c r="D10552" s="629">
        <v>91.15</v>
      </c>
    </row>
    <row r="10553" spans="1:4" ht="40.5">
      <c r="A10553" s="629">
        <v>96683</v>
      </c>
      <c r="B10553" s="630" t="s">
        <v>11582</v>
      </c>
      <c r="C10553" s="631" t="s">
        <v>22</v>
      </c>
      <c r="D10553" s="629">
        <v>124.95</v>
      </c>
    </row>
    <row r="10554" spans="1:4" ht="40.5">
      <c r="A10554" s="629">
        <v>96684</v>
      </c>
      <c r="B10554" s="630" t="s">
        <v>11583</v>
      </c>
      <c r="C10554" s="631" t="s">
        <v>70</v>
      </c>
      <c r="D10554" s="629">
        <v>3.13</v>
      </c>
    </row>
    <row r="10555" spans="1:4" ht="40.5">
      <c r="A10555" s="629">
        <v>96685</v>
      </c>
      <c r="B10555" s="630" t="s">
        <v>11584</v>
      </c>
      <c r="C10555" s="631" t="s">
        <v>70</v>
      </c>
      <c r="D10555" s="629">
        <v>2.82</v>
      </c>
    </row>
    <row r="10556" spans="1:4" ht="40.5">
      <c r="A10556" s="629">
        <v>96686</v>
      </c>
      <c r="B10556" s="630" t="s">
        <v>11585</v>
      </c>
      <c r="C10556" s="631" t="s">
        <v>70</v>
      </c>
      <c r="D10556" s="629">
        <v>4.68</v>
      </c>
    </row>
    <row r="10557" spans="1:4" ht="40.5">
      <c r="A10557" s="629">
        <v>96687</v>
      </c>
      <c r="B10557" s="630" t="s">
        <v>11586</v>
      </c>
      <c r="C10557" s="631" t="s">
        <v>70</v>
      </c>
      <c r="D10557" s="629">
        <v>4.6500000000000004</v>
      </c>
    </row>
    <row r="10558" spans="1:4" ht="40.5">
      <c r="A10558" s="629">
        <v>96688</v>
      </c>
      <c r="B10558" s="630" t="s">
        <v>11587</v>
      </c>
      <c r="C10558" s="631" t="s">
        <v>70</v>
      </c>
      <c r="D10558" s="629">
        <v>7.98</v>
      </c>
    </row>
    <row r="10559" spans="1:4" ht="40.5">
      <c r="A10559" s="629">
        <v>96689</v>
      </c>
      <c r="B10559" s="630" t="s">
        <v>11588</v>
      </c>
      <c r="C10559" s="631" t="s">
        <v>70</v>
      </c>
      <c r="D10559" s="629">
        <v>7.64</v>
      </c>
    </row>
    <row r="10560" spans="1:4" ht="40.5">
      <c r="A10560" s="629">
        <v>96690</v>
      </c>
      <c r="B10560" s="630" t="s">
        <v>11589</v>
      </c>
      <c r="C10560" s="631" t="s">
        <v>70</v>
      </c>
      <c r="D10560" s="629">
        <v>14.64</v>
      </c>
    </row>
    <row r="10561" spans="1:4" ht="40.5">
      <c r="A10561" s="629">
        <v>96691</v>
      </c>
      <c r="B10561" s="630" t="s">
        <v>11590</v>
      </c>
      <c r="C10561" s="631" t="s">
        <v>70</v>
      </c>
      <c r="D10561" s="629">
        <v>15.1</v>
      </c>
    </row>
    <row r="10562" spans="1:4" ht="40.5">
      <c r="A10562" s="629">
        <v>96692</v>
      </c>
      <c r="B10562" s="630" t="s">
        <v>11591</v>
      </c>
      <c r="C10562" s="631" t="s">
        <v>70</v>
      </c>
      <c r="D10562" s="629">
        <v>22.17</v>
      </c>
    </row>
    <row r="10563" spans="1:4" ht="40.5">
      <c r="A10563" s="629">
        <v>96693</v>
      </c>
      <c r="B10563" s="630" t="s">
        <v>11592</v>
      </c>
      <c r="C10563" s="631" t="s">
        <v>70</v>
      </c>
      <c r="D10563" s="629">
        <v>21.05</v>
      </c>
    </row>
    <row r="10564" spans="1:4" ht="40.5">
      <c r="A10564" s="629">
        <v>96694</v>
      </c>
      <c r="B10564" s="630" t="s">
        <v>11593</v>
      </c>
      <c r="C10564" s="631" t="s">
        <v>70</v>
      </c>
      <c r="D10564" s="629">
        <v>47.85</v>
      </c>
    </row>
    <row r="10565" spans="1:4" ht="40.5">
      <c r="A10565" s="629">
        <v>96695</v>
      </c>
      <c r="B10565" s="630" t="s">
        <v>11594</v>
      </c>
      <c r="C10565" s="631" t="s">
        <v>70</v>
      </c>
      <c r="D10565" s="629">
        <v>46.54</v>
      </c>
    </row>
    <row r="10566" spans="1:4" ht="40.5">
      <c r="A10566" s="629">
        <v>96696</v>
      </c>
      <c r="B10566" s="630" t="s">
        <v>11595</v>
      </c>
      <c r="C10566" s="631" t="s">
        <v>70</v>
      </c>
      <c r="D10566" s="629">
        <v>71.930000000000007</v>
      </c>
    </row>
    <row r="10567" spans="1:4" ht="40.5">
      <c r="A10567" s="629">
        <v>96697</v>
      </c>
      <c r="B10567" s="630" t="s">
        <v>11596</v>
      </c>
      <c r="C10567" s="631" t="s">
        <v>70</v>
      </c>
      <c r="D10567" s="629">
        <v>107.58</v>
      </c>
    </row>
    <row r="10568" spans="1:4" ht="40.5">
      <c r="A10568" s="629">
        <v>96698</v>
      </c>
      <c r="B10568" s="630" t="s">
        <v>11597</v>
      </c>
      <c r="C10568" s="631" t="s">
        <v>70</v>
      </c>
      <c r="D10568" s="629">
        <v>2.36</v>
      </c>
    </row>
    <row r="10569" spans="1:4" ht="40.5">
      <c r="A10569" s="629">
        <v>96699</v>
      </c>
      <c r="B10569" s="630" t="s">
        <v>11598</v>
      </c>
      <c r="C10569" s="631" t="s">
        <v>70</v>
      </c>
      <c r="D10569" s="629">
        <v>10.88</v>
      </c>
    </row>
    <row r="10570" spans="1:4" ht="40.5">
      <c r="A10570" s="629">
        <v>96700</v>
      </c>
      <c r="B10570" s="630" t="s">
        <v>11599</v>
      </c>
      <c r="C10570" s="631" t="s">
        <v>70</v>
      </c>
      <c r="D10570" s="629">
        <v>7.84</v>
      </c>
    </row>
    <row r="10571" spans="1:4" ht="40.5">
      <c r="A10571" s="629">
        <v>96701</v>
      </c>
      <c r="B10571" s="630" t="s">
        <v>11600</v>
      </c>
      <c r="C10571" s="631" t="s">
        <v>70</v>
      </c>
      <c r="D10571" s="629">
        <v>3.22</v>
      </c>
    </row>
    <row r="10572" spans="1:4" ht="40.5">
      <c r="A10572" s="629">
        <v>96702</v>
      </c>
      <c r="B10572" s="630" t="s">
        <v>11601</v>
      </c>
      <c r="C10572" s="631" t="s">
        <v>70</v>
      </c>
      <c r="D10572" s="629">
        <v>3.38</v>
      </c>
    </row>
    <row r="10573" spans="1:4" ht="40.5">
      <c r="A10573" s="629">
        <v>96703</v>
      </c>
      <c r="B10573" s="630" t="s">
        <v>11602</v>
      </c>
      <c r="C10573" s="631" t="s">
        <v>70</v>
      </c>
      <c r="D10573" s="629">
        <v>6.65</v>
      </c>
    </row>
    <row r="10574" spans="1:4" ht="40.5">
      <c r="A10574" s="629">
        <v>96704</v>
      </c>
      <c r="B10574" s="630" t="s">
        <v>11603</v>
      </c>
      <c r="C10574" s="631" t="s">
        <v>70</v>
      </c>
      <c r="D10574" s="629">
        <v>7.65</v>
      </c>
    </row>
    <row r="10575" spans="1:4" ht="40.5">
      <c r="A10575" s="629">
        <v>96705</v>
      </c>
      <c r="B10575" s="630" t="s">
        <v>11604</v>
      </c>
      <c r="C10575" s="631" t="s">
        <v>70</v>
      </c>
      <c r="D10575" s="629">
        <v>10.02</v>
      </c>
    </row>
    <row r="10576" spans="1:4" ht="40.5">
      <c r="A10576" s="629">
        <v>96706</v>
      </c>
      <c r="B10576" s="630" t="s">
        <v>11605</v>
      </c>
      <c r="C10576" s="631" t="s">
        <v>70</v>
      </c>
      <c r="D10576" s="629">
        <v>15.06</v>
      </c>
    </row>
    <row r="10577" spans="1:4" ht="40.5">
      <c r="A10577" s="629">
        <v>96707</v>
      </c>
      <c r="B10577" s="630" t="s">
        <v>11606</v>
      </c>
      <c r="C10577" s="631" t="s">
        <v>70</v>
      </c>
      <c r="D10577" s="629">
        <v>30.78</v>
      </c>
    </row>
    <row r="10578" spans="1:4" ht="40.5">
      <c r="A10578" s="629">
        <v>96708</v>
      </c>
      <c r="B10578" s="630" t="s">
        <v>11607</v>
      </c>
      <c r="C10578" s="631" t="s">
        <v>70</v>
      </c>
      <c r="D10578" s="629">
        <v>48.41</v>
      </c>
    </row>
    <row r="10579" spans="1:4" ht="40.5">
      <c r="A10579" s="629">
        <v>96709</v>
      </c>
      <c r="B10579" s="630" t="s">
        <v>11608</v>
      </c>
      <c r="C10579" s="631" t="s">
        <v>70</v>
      </c>
      <c r="D10579" s="629">
        <v>76.33</v>
      </c>
    </row>
    <row r="10580" spans="1:4" ht="40.5">
      <c r="A10580" s="629">
        <v>96710</v>
      </c>
      <c r="B10580" s="630" t="s">
        <v>11609</v>
      </c>
      <c r="C10580" s="631" t="s">
        <v>70</v>
      </c>
      <c r="D10580" s="629">
        <v>4.1100000000000003</v>
      </c>
    </row>
    <row r="10581" spans="1:4" ht="40.5">
      <c r="A10581" s="629">
        <v>96711</v>
      </c>
      <c r="B10581" s="630" t="s">
        <v>11610</v>
      </c>
      <c r="C10581" s="631" t="s">
        <v>70</v>
      </c>
      <c r="D10581" s="629">
        <v>6.34</v>
      </c>
    </row>
    <row r="10582" spans="1:4" ht="40.5">
      <c r="A10582" s="629">
        <v>96712</v>
      </c>
      <c r="B10582" s="630" t="s">
        <v>11611</v>
      </c>
      <c r="C10582" s="631" t="s">
        <v>70</v>
      </c>
      <c r="D10582" s="629">
        <v>11.98</v>
      </c>
    </row>
    <row r="10583" spans="1:4" ht="40.5">
      <c r="A10583" s="629">
        <v>96713</v>
      </c>
      <c r="B10583" s="630" t="s">
        <v>11612</v>
      </c>
      <c r="C10583" s="631" t="s">
        <v>70</v>
      </c>
      <c r="D10583" s="629">
        <v>16.71</v>
      </c>
    </row>
    <row r="10584" spans="1:4" ht="40.5">
      <c r="A10584" s="629">
        <v>96714</v>
      </c>
      <c r="B10584" s="630" t="s">
        <v>11613</v>
      </c>
      <c r="C10584" s="631" t="s">
        <v>70</v>
      </c>
      <c r="D10584" s="629">
        <v>28.03</v>
      </c>
    </row>
    <row r="10585" spans="1:4" ht="40.5">
      <c r="A10585" s="629">
        <v>96715</v>
      </c>
      <c r="B10585" s="630" t="s">
        <v>11614</v>
      </c>
      <c r="C10585" s="631" t="s">
        <v>70</v>
      </c>
      <c r="D10585" s="629">
        <v>51.91</v>
      </c>
    </row>
    <row r="10586" spans="1:4" ht="40.5">
      <c r="A10586" s="629">
        <v>96716</v>
      </c>
      <c r="B10586" s="630" t="s">
        <v>11615</v>
      </c>
      <c r="C10586" s="631" t="s">
        <v>70</v>
      </c>
      <c r="D10586" s="629">
        <v>77.8</v>
      </c>
    </row>
    <row r="10587" spans="1:4" ht="40.5">
      <c r="A10587" s="629">
        <v>96717</v>
      </c>
      <c r="B10587" s="630" t="s">
        <v>11616</v>
      </c>
      <c r="C10587" s="631" t="s">
        <v>70</v>
      </c>
      <c r="D10587" s="629">
        <v>122.23</v>
      </c>
    </row>
    <row r="10588" spans="1:4" ht="67.5">
      <c r="A10588" s="629">
        <v>96718</v>
      </c>
      <c r="B10588" s="630" t="s">
        <v>11617</v>
      </c>
      <c r="C10588" s="631" t="s">
        <v>22</v>
      </c>
      <c r="D10588" s="629">
        <v>4.79</v>
      </c>
    </row>
    <row r="10589" spans="1:4" ht="67.5">
      <c r="A10589" s="629">
        <v>96719</v>
      </c>
      <c r="B10589" s="630" t="s">
        <v>11618</v>
      </c>
      <c r="C10589" s="631" t="s">
        <v>22</v>
      </c>
      <c r="D10589" s="629">
        <v>10.4</v>
      </c>
    </row>
    <row r="10590" spans="1:4" ht="67.5">
      <c r="A10590" s="629">
        <v>96720</v>
      </c>
      <c r="B10590" s="630" t="s">
        <v>11619</v>
      </c>
      <c r="C10590" s="631" t="s">
        <v>22</v>
      </c>
      <c r="D10590" s="629">
        <v>12.6</v>
      </c>
    </row>
    <row r="10591" spans="1:4" ht="67.5">
      <c r="A10591" s="629">
        <v>96721</v>
      </c>
      <c r="B10591" s="630" t="s">
        <v>11620</v>
      </c>
      <c r="C10591" s="631" t="s">
        <v>22</v>
      </c>
      <c r="D10591" s="629">
        <v>16.63</v>
      </c>
    </row>
    <row r="10592" spans="1:4" ht="67.5">
      <c r="A10592" s="629">
        <v>96722</v>
      </c>
      <c r="B10592" s="630" t="s">
        <v>11621</v>
      </c>
      <c r="C10592" s="631" t="s">
        <v>22</v>
      </c>
      <c r="D10592" s="629">
        <v>22.86</v>
      </c>
    </row>
    <row r="10593" spans="1:4" ht="67.5">
      <c r="A10593" s="629">
        <v>96723</v>
      </c>
      <c r="B10593" s="630" t="s">
        <v>11622</v>
      </c>
      <c r="C10593" s="631" t="s">
        <v>22</v>
      </c>
      <c r="D10593" s="629">
        <v>29.92</v>
      </c>
    </row>
    <row r="10594" spans="1:4" ht="67.5">
      <c r="A10594" s="629">
        <v>96724</v>
      </c>
      <c r="B10594" s="630" t="s">
        <v>11623</v>
      </c>
      <c r="C10594" s="631" t="s">
        <v>22</v>
      </c>
      <c r="D10594" s="629">
        <v>48.88</v>
      </c>
    </row>
    <row r="10595" spans="1:4" ht="67.5">
      <c r="A10595" s="629">
        <v>96725</v>
      </c>
      <c r="B10595" s="630" t="s">
        <v>11624</v>
      </c>
      <c r="C10595" s="631" t="s">
        <v>22</v>
      </c>
      <c r="D10595" s="629">
        <v>63.58</v>
      </c>
    </row>
    <row r="10596" spans="1:4" ht="67.5">
      <c r="A10596" s="629">
        <v>96726</v>
      </c>
      <c r="B10596" s="630" t="s">
        <v>11625</v>
      </c>
      <c r="C10596" s="631" t="s">
        <v>22</v>
      </c>
      <c r="D10596" s="629">
        <v>103.54</v>
      </c>
    </row>
    <row r="10597" spans="1:4" ht="67.5">
      <c r="A10597" s="629">
        <v>96727</v>
      </c>
      <c r="B10597" s="630" t="s">
        <v>11626</v>
      </c>
      <c r="C10597" s="631" t="s">
        <v>22</v>
      </c>
      <c r="D10597" s="629">
        <v>9.16</v>
      </c>
    </row>
    <row r="10598" spans="1:4" ht="67.5">
      <c r="A10598" s="629">
        <v>96728</v>
      </c>
      <c r="B10598" s="630" t="s">
        <v>11627</v>
      </c>
      <c r="C10598" s="631" t="s">
        <v>22</v>
      </c>
      <c r="D10598" s="629">
        <v>10.78</v>
      </c>
    </row>
    <row r="10599" spans="1:4" ht="67.5">
      <c r="A10599" s="629">
        <v>96729</v>
      </c>
      <c r="B10599" s="630" t="s">
        <v>11628</v>
      </c>
      <c r="C10599" s="631" t="s">
        <v>22</v>
      </c>
      <c r="D10599" s="629">
        <v>16.16</v>
      </c>
    </row>
    <row r="10600" spans="1:4" ht="67.5">
      <c r="A10600" s="629">
        <v>96730</v>
      </c>
      <c r="B10600" s="630" t="s">
        <v>11629</v>
      </c>
      <c r="C10600" s="631" t="s">
        <v>22</v>
      </c>
      <c r="D10600" s="629">
        <v>20.11</v>
      </c>
    </row>
    <row r="10601" spans="1:4" ht="67.5">
      <c r="A10601" s="629">
        <v>96731</v>
      </c>
      <c r="B10601" s="630" t="s">
        <v>11630</v>
      </c>
      <c r="C10601" s="631" t="s">
        <v>22</v>
      </c>
      <c r="D10601" s="629">
        <v>29.48</v>
      </c>
    </row>
    <row r="10602" spans="1:4" ht="67.5">
      <c r="A10602" s="629">
        <v>96732</v>
      </c>
      <c r="B10602" s="630" t="s">
        <v>11631</v>
      </c>
      <c r="C10602" s="631" t="s">
        <v>22</v>
      </c>
      <c r="D10602" s="629">
        <v>36.17</v>
      </c>
    </row>
    <row r="10603" spans="1:4" ht="67.5">
      <c r="A10603" s="629">
        <v>96733</v>
      </c>
      <c r="B10603" s="630" t="s">
        <v>11632</v>
      </c>
      <c r="C10603" s="631" t="s">
        <v>22</v>
      </c>
      <c r="D10603" s="629">
        <v>66.099999999999994</v>
      </c>
    </row>
    <row r="10604" spans="1:4" ht="67.5">
      <c r="A10604" s="629">
        <v>96734</v>
      </c>
      <c r="B10604" s="630" t="s">
        <v>11633</v>
      </c>
      <c r="C10604" s="631" t="s">
        <v>22</v>
      </c>
      <c r="D10604" s="629">
        <v>90.73</v>
      </c>
    </row>
    <row r="10605" spans="1:4" ht="67.5">
      <c r="A10605" s="629">
        <v>96735</v>
      </c>
      <c r="B10605" s="630" t="s">
        <v>11634</v>
      </c>
      <c r="C10605" s="631" t="s">
        <v>22</v>
      </c>
      <c r="D10605" s="629">
        <v>119.07</v>
      </c>
    </row>
    <row r="10606" spans="1:4" ht="67.5">
      <c r="A10606" s="629">
        <v>96736</v>
      </c>
      <c r="B10606" s="630" t="s">
        <v>11635</v>
      </c>
      <c r="C10606" s="631" t="s">
        <v>70</v>
      </c>
      <c r="D10606" s="629">
        <v>3.66</v>
      </c>
    </row>
    <row r="10607" spans="1:4" ht="67.5">
      <c r="A10607" s="629">
        <v>96737</v>
      </c>
      <c r="B10607" s="630" t="s">
        <v>11636</v>
      </c>
      <c r="C10607" s="631" t="s">
        <v>70</v>
      </c>
      <c r="D10607" s="629">
        <v>4.13</v>
      </c>
    </row>
    <row r="10608" spans="1:4" ht="67.5">
      <c r="A10608" s="629">
        <v>96738</v>
      </c>
      <c r="B10608" s="630" t="s">
        <v>11637</v>
      </c>
      <c r="C10608" s="631" t="s">
        <v>70</v>
      </c>
      <c r="D10608" s="629">
        <v>12.65</v>
      </c>
    </row>
    <row r="10609" spans="1:4" ht="67.5">
      <c r="A10609" s="629">
        <v>96739</v>
      </c>
      <c r="B10609" s="630" t="s">
        <v>11638</v>
      </c>
      <c r="C10609" s="631" t="s">
        <v>70</v>
      </c>
      <c r="D10609" s="629">
        <v>5.32</v>
      </c>
    </row>
    <row r="10610" spans="1:4" ht="67.5">
      <c r="A10610" s="629">
        <v>96740</v>
      </c>
      <c r="B10610" s="630" t="s">
        <v>11639</v>
      </c>
      <c r="C10610" s="631" t="s">
        <v>70</v>
      </c>
      <c r="D10610" s="629">
        <v>19.54</v>
      </c>
    </row>
    <row r="10611" spans="1:4" ht="67.5">
      <c r="A10611" s="629">
        <v>96741</v>
      </c>
      <c r="B10611" s="630" t="s">
        <v>11640</v>
      </c>
      <c r="C10611" s="631" t="s">
        <v>70</v>
      </c>
      <c r="D10611" s="629">
        <v>8.1</v>
      </c>
    </row>
    <row r="10612" spans="1:4" ht="67.5">
      <c r="A10612" s="629">
        <v>96742</v>
      </c>
      <c r="B10612" s="630" t="s">
        <v>11641</v>
      </c>
      <c r="C10612" s="631" t="s">
        <v>70</v>
      </c>
      <c r="D10612" s="629">
        <v>12.3</v>
      </c>
    </row>
    <row r="10613" spans="1:4" ht="67.5">
      <c r="A10613" s="629">
        <v>96743</v>
      </c>
      <c r="B10613" s="630" t="s">
        <v>11642</v>
      </c>
      <c r="C10613" s="631" t="s">
        <v>70</v>
      </c>
      <c r="D10613" s="629">
        <v>15.67</v>
      </c>
    </row>
    <row r="10614" spans="1:4" ht="67.5">
      <c r="A10614" s="629">
        <v>96744</v>
      </c>
      <c r="B10614" s="630" t="s">
        <v>11643</v>
      </c>
      <c r="C10614" s="631" t="s">
        <v>70</v>
      </c>
      <c r="D10614" s="629">
        <v>33.03</v>
      </c>
    </row>
    <row r="10615" spans="1:4" ht="67.5">
      <c r="A10615" s="629">
        <v>96745</v>
      </c>
      <c r="B10615" s="630" t="s">
        <v>11644</v>
      </c>
      <c r="C10615" s="631" t="s">
        <v>70</v>
      </c>
      <c r="D10615" s="629">
        <v>47.85</v>
      </c>
    </row>
    <row r="10616" spans="1:4" ht="67.5">
      <c r="A10616" s="629">
        <v>96746</v>
      </c>
      <c r="B10616" s="630" t="s">
        <v>11645</v>
      </c>
      <c r="C10616" s="631" t="s">
        <v>70</v>
      </c>
      <c r="D10616" s="629">
        <v>76.290000000000006</v>
      </c>
    </row>
    <row r="10617" spans="1:4" ht="67.5">
      <c r="A10617" s="629">
        <v>96747</v>
      </c>
      <c r="B10617" s="630" t="s">
        <v>11646</v>
      </c>
      <c r="C10617" s="631" t="s">
        <v>70</v>
      </c>
      <c r="D10617" s="629">
        <v>5.22</v>
      </c>
    </row>
    <row r="10618" spans="1:4" ht="67.5">
      <c r="A10618" s="629">
        <v>96748</v>
      </c>
      <c r="B10618" s="630" t="s">
        <v>11647</v>
      </c>
      <c r="C10618" s="631" t="s">
        <v>70</v>
      </c>
      <c r="D10618" s="629">
        <v>5.81</v>
      </c>
    </row>
    <row r="10619" spans="1:4" ht="67.5">
      <c r="A10619" s="629">
        <v>96749</v>
      </c>
      <c r="B10619" s="630" t="s">
        <v>11648</v>
      </c>
      <c r="C10619" s="631" t="s">
        <v>70</v>
      </c>
      <c r="D10619" s="629">
        <v>7.85</v>
      </c>
    </row>
    <row r="10620" spans="1:4" ht="67.5">
      <c r="A10620" s="629">
        <v>96750</v>
      </c>
      <c r="B10620" s="630" t="s">
        <v>11649</v>
      </c>
      <c r="C10620" s="631" t="s">
        <v>70</v>
      </c>
      <c r="D10620" s="629">
        <v>10.14</v>
      </c>
    </row>
    <row r="10621" spans="1:4" ht="67.5">
      <c r="A10621" s="629">
        <v>96751</v>
      </c>
      <c r="B10621" s="630" t="s">
        <v>11650</v>
      </c>
      <c r="C10621" s="631" t="s">
        <v>70</v>
      </c>
      <c r="D10621" s="629">
        <v>18.05</v>
      </c>
    </row>
    <row r="10622" spans="1:4" ht="67.5">
      <c r="A10622" s="629">
        <v>96752</v>
      </c>
      <c r="B10622" s="630" t="s">
        <v>11651</v>
      </c>
      <c r="C10622" s="631" t="s">
        <v>70</v>
      </c>
      <c r="D10622" s="629">
        <v>23.06</v>
      </c>
    </row>
    <row r="10623" spans="1:4" ht="67.5">
      <c r="A10623" s="629">
        <v>96753</v>
      </c>
      <c r="B10623" s="630" t="s">
        <v>11652</v>
      </c>
      <c r="C10623" s="631" t="s">
        <v>70</v>
      </c>
      <c r="D10623" s="629">
        <v>51.24</v>
      </c>
    </row>
    <row r="10624" spans="1:4" ht="67.5">
      <c r="A10624" s="629">
        <v>96754</v>
      </c>
      <c r="B10624" s="630" t="s">
        <v>11653</v>
      </c>
      <c r="C10624" s="631" t="s">
        <v>70</v>
      </c>
      <c r="D10624" s="629">
        <v>71.099999999999994</v>
      </c>
    </row>
    <row r="10625" spans="1:4" ht="67.5">
      <c r="A10625" s="629">
        <v>96755</v>
      </c>
      <c r="B10625" s="630" t="s">
        <v>11654</v>
      </c>
      <c r="C10625" s="631" t="s">
        <v>70</v>
      </c>
      <c r="D10625" s="629">
        <v>107.56</v>
      </c>
    </row>
    <row r="10626" spans="1:4" ht="67.5">
      <c r="A10626" s="629">
        <v>96756</v>
      </c>
      <c r="B10626" s="630" t="s">
        <v>11655</v>
      </c>
      <c r="C10626" s="631" t="s">
        <v>70</v>
      </c>
      <c r="D10626" s="629">
        <v>9.17</v>
      </c>
    </row>
    <row r="10627" spans="1:4" ht="67.5">
      <c r="A10627" s="629">
        <v>96757</v>
      </c>
      <c r="B10627" s="630" t="s">
        <v>11656</v>
      </c>
      <c r="C10627" s="631" t="s">
        <v>70</v>
      </c>
      <c r="D10627" s="629">
        <v>8.86</v>
      </c>
    </row>
    <row r="10628" spans="1:4" ht="67.5">
      <c r="A10628" s="629">
        <v>96758</v>
      </c>
      <c r="B10628" s="630" t="s">
        <v>11657</v>
      </c>
      <c r="C10628" s="631" t="s">
        <v>70</v>
      </c>
      <c r="D10628" s="629">
        <v>10.53</v>
      </c>
    </row>
    <row r="10629" spans="1:4" ht="67.5">
      <c r="A10629" s="629">
        <v>96759</v>
      </c>
      <c r="B10629" s="630" t="s">
        <v>11658</v>
      </c>
      <c r="C10629" s="631" t="s">
        <v>70</v>
      </c>
      <c r="D10629" s="629">
        <v>14.88</v>
      </c>
    </row>
    <row r="10630" spans="1:4" ht="67.5">
      <c r="A10630" s="629">
        <v>96760</v>
      </c>
      <c r="B10630" s="630" t="s">
        <v>11659</v>
      </c>
      <c r="C10630" s="631" t="s">
        <v>70</v>
      </c>
      <c r="D10630" s="629">
        <v>21.24</v>
      </c>
    </row>
    <row r="10631" spans="1:4" ht="67.5">
      <c r="A10631" s="629">
        <v>96761</v>
      </c>
      <c r="B10631" s="630" t="s">
        <v>11660</v>
      </c>
      <c r="C10631" s="631" t="s">
        <v>70</v>
      </c>
      <c r="D10631" s="629">
        <v>29.25</v>
      </c>
    </row>
    <row r="10632" spans="1:4" ht="67.5">
      <c r="A10632" s="629">
        <v>96762</v>
      </c>
      <c r="B10632" s="630" t="s">
        <v>11661</v>
      </c>
      <c r="C10632" s="631" t="s">
        <v>70</v>
      </c>
      <c r="D10632" s="629">
        <v>56.39</v>
      </c>
    </row>
    <row r="10633" spans="1:4" ht="67.5">
      <c r="A10633" s="629">
        <v>96763</v>
      </c>
      <c r="B10633" s="630" t="s">
        <v>11662</v>
      </c>
      <c r="C10633" s="631" t="s">
        <v>70</v>
      </c>
      <c r="D10633" s="629">
        <v>76.67</v>
      </c>
    </row>
    <row r="10634" spans="1:4" ht="67.5">
      <c r="A10634" s="629">
        <v>96764</v>
      </c>
      <c r="B10634" s="630" t="s">
        <v>11663</v>
      </c>
      <c r="C10634" s="631" t="s">
        <v>70</v>
      </c>
      <c r="D10634" s="629">
        <v>122.16</v>
      </c>
    </row>
    <row r="10635" spans="1:4" ht="81">
      <c r="A10635" s="629">
        <v>96765</v>
      </c>
      <c r="B10635" s="630" t="s">
        <v>11664</v>
      </c>
      <c r="C10635" s="631" t="s">
        <v>70</v>
      </c>
      <c r="D10635" s="632">
        <v>1057.04</v>
      </c>
    </row>
    <row r="10636" spans="1:4" ht="40.5">
      <c r="A10636" s="629">
        <v>96794</v>
      </c>
      <c r="B10636" s="630" t="s">
        <v>11665</v>
      </c>
      <c r="C10636" s="631" t="s">
        <v>22</v>
      </c>
      <c r="D10636" s="629">
        <v>5.68</v>
      </c>
    </row>
    <row r="10637" spans="1:4" ht="40.5">
      <c r="A10637" s="629">
        <v>96795</v>
      </c>
      <c r="B10637" s="630" t="s">
        <v>11666</v>
      </c>
      <c r="C10637" s="631" t="s">
        <v>22</v>
      </c>
      <c r="D10637" s="629">
        <v>7.2</v>
      </c>
    </row>
    <row r="10638" spans="1:4" ht="40.5">
      <c r="A10638" s="629">
        <v>96796</v>
      </c>
      <c r="B10638" s="630" t="s">
        <v>11667</v>
      </c>
      <c r="C10638" s="631" t="s">
        <v>22</v>
      </c>
      <c r="D10638" s="629">
        <v>10.029999999999999</v>
      </c>
    </row>
    <row r="10639" spans="1:4" ht="40.5">
      <c r="A10639" s="629">
        <v>96797</v>
      </c>
      <c r="B10639" s="630" t="s">
        <v>11668</v>
      </c>
      <c r="C10639" s="631" t="s">
        <v>22</v>
      </c>
      <c r="D10639" s="629">
        <v>15.03</v>
      </c>
    </row>
    <row r="10640" spans="1:4" ht="40.5">
      <c r="A10640" s="629">
        <v>96798</v>
      </c>
      <c r="B10640" s="630" t="s">
        <v>11669</v>
      </c>
      <c r="C10640" s="631" t="s">
        <v>22</v>
      </c>
      <c r="D10640" s="629">
        <v>5.78</v>
      </c>
    </row>
    <row r="10641" spans="1:4" ht="40.5">
      <c r="A10641" s="629">
        <v>96799</v>
      </c>
      <c r="B10641" s="630" t="s">
        <v>11670</v>
      </c>
      <c r="C10641" s="631" t="s">
        <v>22</v>
      </c>
      <c r="D10641" s="629">
        <v>7.77</v>
      </c>
    </row>
    <row r="10642" spans="1:4" ht="40.5">
      <c r="A10642" s="629">
        <v>96800</v>
      </c>
      <c r="B10642" s="630" t="s">
        <v>11671</v>
      </c>
      <c r="C10642" s="631" t="s">
        <v>22</v>
      </c>
      <c r="D10642" s="629">
        <v>11.18</v>
      </c>
    </row>
    <row r="10643" spans="1:4" ht="40.5">
      <c r="A10643" s="629">
        <v>96801</v>
      </c>
      <c r="B10643" s="630" t="s">
        <v>11672</v>
      </c>
      <c r="C10643" s="631" t="s">
        <v>22</v>
      </c>
      <c r="D10643" s="629">
        <v>17.02</v>
      </c>
    </row>
    <row r="10644" spans="1:4" ht="54">
      <c r="A10644" s="629">
        <v>96802</v>
      </c>
      <c r="B10644" s="630" t="s">
        <v>11673</v>
      </c>
      <c r="C10644" s="631" t="s">
        <v>70</v>
      </c>
      <c r="D10644" s="629">
        <v>176.32</v>
      </c>
    </row>
    <row r="10645" spans="1:4" ht="54">
      <c r="A10645" s="629">
        <v>96803</v>
      </c>
      <c r="B10645" s="630" t="s">
        <v>11674</v>
      </c>
      <c r="C10645" s="631" t="s">
        <v>70</v>
      </c>
      <c r="D10645" s="629">
        <v>90.73</v>
      </c>
    </row>
    <row r="10646" spans="1:4" ht="54">
      <c r="A10646" s="629">
        <v>96804</v>
      </c>
      <c r="B10646" s="630" t="s">
        <v>11675</v>
      </c>
      <c r="C10646" s="631" t="s">
        <v>70</v>
      </c>
      <c r="D10646" s="629">
        <v>162.93</v>
      </c>
    </row>
    <row r="10647" spans="1:4" ht="54">
      <c r="A10647" s="629">
        <v>96805</v>
      </c>
      <c r="B10647" s="630" t="s">
        <v>11676</v>
      </c>
      <c r="C10647" s="631" t="s">
        <v>70</v>
      </c>
      <c r="D10647" s="629">
        <v>182.43</v>
      </c>
    </row>
    <row r="10648" spans="1:4" ht="54">
      <c r="A10648" s="629">
        <v>96806</v>
      </c>
      <c r="B10648" s="630" t="s">
        <v>11677</v>
      </c>
      <c r="C10648" s="631" t="s">
        <v>70</v>
      </c>
      <c r="D10648" s="629">
        <v>88.94</v>
      </c>
    </row>
    <row r="10649" spans="1:4" ht="67.5">
      <c r="A10649" s="629">
        <v>96807</v>
      </c>
      <c r="B10649" s="630" t="s">
        <v>11678</v>
      </c>
      <c r="C10649" s="631" t="s">
        <v>70</v>
      </c>
      <c r="D10649" s="629">
        <v>148.65</v>
      </c>
    </row>
    <row r="10650" spans="1:4" ht="54">
      <c r="A10650" s="629">
        <v>96808</v>
      </c>
      <c r="B10650" s="630" t="s">
        <v>11679</v>
      </c>
      <c r="C10650" s="631" t="s">
        <v>70</v>
      </c>
      <c r="D10650" s="629">
        <v>8.51</v>
      </c>
    </row>
    <row r="10651" spans="1:4" ht="54">
      <c r="A10651" s="629">
        <v>96809</v>
      </c>
      <c r="B10651" s="630" t="s">
        <v>11680</v>
      </c>
      <c r="C10651" s="631" t="s">
        <v>70</v>
      </c>
      <c r="D10651" s="629">
        <v>9.6999999999999993</v>
      </c>
    </row>
    <row r="10652" spans="1:4" ht="54">
      <c r="A10652" s="629">
        <v>96810</v>
      </c>
      <c r="B10652" s="630" t="s">
        <v>11681</v>
      </c>
      <c r="C10652" s="631" t="s">
        <v>70</v>
      </c>
      <c r="D10652" s="629">
        <v>10.5</v>
      </c>
    </row>
    <row r="10653" spans="1:4" ht="54">
      <c r="A10653" s="629">
        <v>96811</v>
      </c>
      <c r="B10653" s="630" t="s">
        <v>11682</v>
      </c>
      <c r="C10653" s="631" t="s">
        <v>70</v>
      </c>
      <c r="D10653" s="629">
        <v>11.32</v>
      </c>
    </row>
    <row r="10654" spans="1:4" ht="54">
      <c r="A10654" s="629">
        <v>96812</v>
      </c>
      <c r="B10654" s="630" t="s">
        <v>11683</v>
      </c>
      <c r="C10654" s="631" t="s">
        <v>70</v>
      </c>
      <c r="D10654" s="629">
        <v>10.9</v>
      </c>
    </row>
    <row r="10655" spans="1:4" ht="54">
      <c r="A10655" s="629">
        <v>96813</v>
      </c>
      <c r="B10655" s="630" t="s">
        <v>11684</v>
      </c>
      <c r="C10655" s="631" t="s">
        <v>70</v>
      </c>
      <c r="D10655" s="629">
        <v>12.49</v>
      </c>
    </row>
    <row r="10656" spans="1:4" ht="54">
      <c r="A10656" s="629">
        <v>96814</v>
      </c>
      <c r="B10656" s="630" t="s">
        <v>11685</v>
      </c>
      <c r="C10656" s="631" t="s">
        <v>70</v>
      </c>
      <c r="D10656" s="629">
        <v>10.63</v>
      </c>
    </row>
    <row r="10657" spans="1:4" ht="54">
      <c r="A10657" s="629">
        <v>96815</v>
      </c>
      <c r="B10657" s="630" t="s">
        <v>11686</v>
      </c>
      <c r="C10657" s="631" t="s">
        <v>70</v>
      </c>
      <c r="D10657" s="629">
        <v>17.7</v>
      </c>
    </row>
    <row r="10658" spans="1:4" ht="54">
      <c r="A10658" s="629">
        <v>96816</v>
      </c>
      <c r="B10658" s="630" t="s">
        <v>11687</v>
      </c>
      <c r="C10658" s="631" t="s">
        <v>70</v>
      </c>
      <c r="D10658" s="629">
        <v>14.67</v>
      </c>
    </row>
    <row r="10659" spans="1:4" ht="54">
      <c r="A10659" s="629">
        <v>96817</v>
      </c>
      <c r="B10659" s="630" t="s">
        <v>11688</v>
      </c>
      <c r="C10659" s="631" t="s">
        <v>70</v>
      </c>
      <c r="D10659" s="629">
        <v>16.600000000000001</v>
      </c>
    </row>
    <row r="10660" spans="1:4" ht="40.5">
      <c r="A10660" s="629">
        <v>96818</v>
      </c>
      <c r="B10660" s="630" t="s">
        <v>11689</v>
      </c>
      <c r="C10660" s="631" t="s">
        <v>70</v>
      </c>
      <c r="D10660" s="629">
        <v>15.5</v>
      </c>
    </row>
    <row r="10661" spans="1:4" ht="40.5">
      <c r="A10661" s="629">
        <v>96819</v>
      </c>
      <c r="B10661" s="630" t="s">
        <v>11690</v>
      </c>
      <c r="C10661" s="631" t="s">
        <v>70</v>
      </c>
      <c r="D10661" s="629">
        <v>15.5</v>
      </c>
    </row>
    <row r="10662" spans="1:4" ht="54">
      <c r="A10662" s="629">
        <v>96820</v>
      </c>
      <c r="B10662" s="630" t="s">
        <v>11691</v>
      </c>
      <c r="C10662" s="631" t="s">
        <v>70</v>
      </c>
      <c r="D10662" s="629">
        <v>27.85</v>
      </c>
    </row>
    <row r="10663" spans="1:4" ht="54">
      <c r="A10663" s="629">
        <v>96821</v>
      </c>
      <c r="B10663" s="630" t="s">
        <v>11692</v>
      </c>
      <c r="C10663" s="631" t="s">
        <v>70</v>
      </c>
      <c r="D10663" s="629">
        <v>23.83</v>
      </c>
    </row>
    <row r="10664" spans="1:4" ht="40.5">
      <c r="A10664" s="629">
        <v>96822</v>
      </c>
      <c r="B10664" s="630" t="s">
        <v>11693</v>
      </c>
      <c r="C10664" s="631" t="s">
        <v>70</v>
      </c>
      <c r="D10664" s="629">
        <v>24.14</v>
      </c>
    </row>
    <row r="10665" spans="1:4" ht="40.5">
      <c r="A10665" s="629">
        <v>96823</v>
      </c>
      <c r="B10665" s="630" t="s">
        <v>11694</v>
      </c>
      <c r="C10665" s="631" t="s">
        <v>70</v>
      </c>
      <c r="D10665" s="629">
        <v>9.9700000000000006</v>
      </c>
    </row>
    <row r="10666" spans="1:4" ht="54">
      <c r="A10666" s="629">
        <v>96824</v>
      </c>
      <c r="B10666" s="630" t="s">
        <v>11695</v>
      </c>
      <c r="C10666" s="631" t="s">
        <v>70</v>
      </c>
      <c r="D10666" s="629">
        <v>11.21</v>
      </c>
    </row>
    <row r="10667" spans="1:4" ht="54">
      <c r="A10667" s="629">
        <v>96825</v>
      </c>
      <c r="B10667" s="630" t="s">
        <v>11696</v>
      </c>
      <c r="C10667" s="631" t="s">
        <v>70</v>
      </c>
      <c r="D10667" s="629">
        <v>15.07</v>
      </c>
    </row>
    <row r="10668" spans="1:4" ht="40.5">
      <c r="A10668" s="629">
        <v>96826</v>
      </c>
      <c r="B10668" s="630" t="s">
        <v>11697</v>
      </c>
      <c r="C10668" s="631" t="s">
        <v>70</v>
      </c>
      <c r="D10668" s="629">
        <v>13.76</v>
      </c>
    </row>
    <row r="10669" spans="1:4" ht="54">
      <c r="A10669" s="629">
        <v>96827</v>
      </c>
      <c r="B10669" s="630" t="s">
        <v>11698</v>
      </c>
      <c r="C10669" s="631" t="s">
        <v>70</v>
      </c>
      <c r="D10669" s="629">
        <v>14.26</v>
      </c>
    </row>
    <row r="10670" spans="1:4" ht="54">
      <c r="A10670" s="629">
        <v>96828</v>
      </c>
      <c r="B10670" s="630" t="s">
        <v>11699</v>
      </c>
      <c r="C10670" s="631" t="s">
        <v>70</v>
      </c>
      <c r="D10670" s="629">
        <v>17.809999999999999</v>
      </c>
    </row>
    <row r="10671" spans="1:4" ht="54">
      <c r="A10671" s="629">
        <v>96829</v>
      </c>
      <c r="B10671" s="630" t="s">
        <v>11700</v>
      </c>
      <c r="C10671" s="631" t="s">
        <v>70</v>
      </c>
      <c r="D10671" s="629">
        <v>13.74</v>
      </c>
    </row>
    <row r="10672" spans="1:4" ht="40.5">
      <c r="A10672" s="629">
        <v>96830</v>
      </c>
      <c r="B10672" s="630" t="s">
        <v>11701</v>
      </c>
      <c r="C10672" s="631" t="s">
        <v>70</v>
      </c>
      <c r="D10672" s="629">
        <v>19.87</v>
      </c>
    </row>
    <row r="10673" spans="1:4" ht="54">
      <c r="A10673" s="629">
        <v>96831</v>
      </c>
      <c r="B10673" s="630" t="s">
        <v>11702</v>
      </c>
      <c r="C10673" s="631" t="s">
        <v>70</v>
      </c>
      <c r="D10673" s="629">
        <v>16.29</v>
      </c>
    </row>
    <row r="10674" spans="1:4" ht="54">
      <c r="A10674" s="629">
        <v>96832</v>
      </c>
      <c r="B10674" s="630" t="s">
        <v>11703</v>
      </c>
      <c r="C10674" s="631" t="s">
        <v>70</v>
      </c>
      <c r="D10674" s="629">
        <v>18.75</v>
      </c>
    </row>
    <row r="10675" spans="1:4" ht="54">
      <c r="A10675" s="629">
        <v>96833</v>
      </c>
      <c r="B10675" s="630" t="s">
        <v>11704</v>
      </c>
      <c r="C10675" s="631" t="s">
        <v>70</v>
      </c>
      <c r="D10675" s="629">
        <v>17.59</v>
      </c>
    </row>
    <row r="10676" spans="1:4" ht="40.5">
      <c r="A10676" s="629">
        <v>96834</v>
      </c>
      <c r="B10676" s="630" t="s">
        <v>11705</v>
      </c>
      <c r="C10676" s="631" t="s">
        <v>70</v>
      </c>
      <c r="D10676" s="629">
        <v>28.88</v>
      </c>
    </row>
    <row r="10677" spans="1:4" ht="54">
      <c r="A10677" s="629">
        <v>96835</v>
      </c>
      <c r="B10677" s="630" t="s">
        <v>11706</v>
      </c>
      <c r="C10677" s="631" t="s">
        <v>70</v>
      </c>
      <c r="D10677" s="629">
        <v>25.04</v>
      </c>
    </row>
    <row r="10678" spans="1:4" ht="54">
      <c r="A10678" s="629">
        <v>96836</v>
      </c>
      <c r="B10678" s="630" t="s">
        <v>11707</v>
      </c>
      <c r="C10678" s="631" t="s">
        <v>70</v>
      </c>
      <c r="D10678" s="629">
        <v>26.64</v>
      </c>
    </row>
    <row r="10679" spans="1:4" ht="54">
      <c r="A10679" s="629">
        <v>96837</v>
      </c>
      <c r="B10679" s="630" t="s">
        <v>11708</v>
      </c>
      <c r="C10679" s="631" t="s">
        <v>70</v>
      </c>
      <c r="D10679" s="629">
        <v>14.76</v>
      </c>
    </row>
    <row r="10680" spans="1:4" ht="67.5">
      <c r="A10680" s="629">
        <v>96838</v>
      </c>
      <c r="B10680" s="630" t="s">
        <v>11709</v>
      </c>
      <c r="C10680" s="631" t="s">
        <v>70</v>
      </c>
      <c r="D10680" s="629">
        <v>13.62</v>
      </c>
    </row>
    <row r="10681" spans="1:4" ht="67.5">
      <c r="A10681" s="629">
        <v>96839</v>
      </c>
      <c r="B10681" s="630" t="s">
        <v>11710</v>
      </c>
      <c r="C10681" s="631" t="s">
        <v>70</v>
      </c>
      <c r="D10681" s="629">
        <v>13.41</v>
      </c>
    </row>
    <row r="10682" spans="1:4" ht="54">
      <c r="A10682" s="629">
        <v>96840</v>
      </c>
      <c r="B10682" s="630" t="s">
        <v>11711</v>
      </c>
      <c r="C10682" s="631" t="s">
        <v>70</v>
      </c>
      <c r="D10682" s="629">
        <v>17.27</v>
      </c>
    </row>
    <row r="10683" spans="1:4" ht="67.5">
      <c r="A10683" s="629">
        <v>96841</v>
      </c>
      <c r="B10683" s="630" t="s">
        <v>11712</v>
      </c>
      <c r="C10683" s="631" t="s">
        <v>70</v>
      </c>
      <c r="D10683" s="629">
        <v>15.21</v>
      </c>
    </row>
    <row r="10684" spans="1:4" ht="67.5">
      <c r="A10684" s="629">
        <v>96842</v>
      </c>
      <c r="B10684" s="630" t="s">
        <v>11713</v>
      </c>
      <c r="C10684" s="631" t="s">
        <v>70</v>
      </c>
      <c r="D10684" s="629">
        <v>19.149999999999999</v>
      </c>
    </row>
    <row r="10685" spans="1:4" ht="67.5">
      <c r="A10685" s="629">
        <v>96843</v>
      </c>
      <c r="B10685" s="630" t="s">
        <v>11714</v>
      </c>
      <c r="C10685" s="631" t="s">
        <v>70</v>
      </c>
      <c r="D10685" s="629">
        <v>18.45</v>
      </c>
    </row>
    <row r="10686" spans="1:4" ht="54">
      <c r="A10686" s="629">
        <v>96844</v>
      </c>
      <c r="B10686" s="630" t="s">
        <v>11715</v>
      </c>
      <c r="C10686" s="631" t="s">
        <v>70</v>
      </c>
      <c r="D10686" s="629">
        <v>24.88</v>
      </c>
    </row>
    <row r="10687" spans="1:4" ht="54">
      <c r="A10687" s="629">
        <v>96845</v>
      </c>
      <c r="B10687" s="630" t="s">
        <v>11716</v>
      </c>
      <c r="C10687" s="631" t="s">
        <v>70</v>
      </c>
      <c r="D10687" s="629">
        <v>26.74</v>
      </c>
    </row>
    <row r="10688" spans="1:4" ht="67.5">
      <c r="A10688" s="629">
        <v>96846</v>
      </c>
      <c r="B10688" s="630" t="s">
        <v>11717</v>
      </c>
      <c r="C10688" s="631" t="s">
        <v>70</v>
      </c>
      <c r="D10688" s="629">
        <v>21.24</v>
      </c>
    </row>
    <row r="10689" spans="1:4" ht="67.5">
      <c r="A10689" s="629">
        <v>96847</v>
      </c>
      <c r="B10689" s="630" t="s">
        <v>11718</v>
      </c>
      <c r="C10689" s="631" t="s">
        <v>70</v>
      </c>
      <c r="D10689" s="629">
        <v>23.25</v>
      </c>
    </row>
    <row r="10690" spans="1:4" ht="54">
      <c r="A10690" s="629">
        <v>96848</v>
      </c>
      <c r="B10690" s="630" t="s">
        <v>11719</v>
      </c>
      <c r="C10690" s="631" t="s">
        <v>70</v>
      </c>
      <c r="D10690" s="629">
        <v>34.6</v>
      </c>
    </row>
    <row r="10691" spans="1:4" ht="40.5">
      <c r="A10691" s="629">
        <v>96849</v>
      </c>
      <c r="B10691" s="630" t="s">
        <v>11720</v>
      </c>
      <c r="C10691" s="631" t="s">
        <v>70</v>
      </c>
      <c r="D10691" s="629">
        <v>12.65</v>
      </c>
    </row>
    <row r="10692" spans="1:4" ht="54">
      <c r="A10692" s="629">
        <v>96850</v>
      </c>
      <c r="B10692" s="630" t="s">
        <v>11721</v>
      </c>
      <c r="C10692" s="631" t="s">
        <v>70</v>
      </c>
      <c r="D10692" s="629">
        <v>14.71</v>
      </c>
    </row>
    <row r="10693" spans="1:4" ht="54">
      <c r="A10693" s="629">
        <v>96851</v>
      </c>
      <c r="B10693" s="630" t="s">
        <v>11722</v>
      </c>
      <c r="C10693" s="631" t="s">
        <v>70</v>
      </c>
      <c r="D10693" s="629">
        <v>19.32</v>
      </c>
    </row>
    <row r="10694" spans="1:4" ht="40.5">
      <c r="A10694" s="629">
        <v>96852</v>
      </c>
      <c r="B10694" s="630" t="s">
        <v>11723</v>
      </c>
      <c r="C10694" s="631" t="s">
        <v>70</v>
      </c>
      <c r="D10694" s="629">
        <v>16.760000000000002</v>
      </c>
    </row>
    <row r="10695" spans="1:4" ht="54">
      <c r="A10695" s="629">
        <v>96853</v>
      </c>
      <c r="B10695" s="630" t="s">
        <v>11724</v>
      </c>
      <c r="C10695" s="631" t="s">
        <v>70</v>
      </c>
      <c r="D10695" s="629">
        <v>18.77</v>
      </c>
    </row>
    <row r="10696" spans="1:4" ht="54">
      <c r="A10696" s="629">
        <v>96854</v>
      </c>
      <c r="B10696" s="630" t="s">
        <v>11725</v>
      </c>
      <c r="C10696" s="631" t="s">
        <v>70</v>
      </c>
      <c r="D10696" s="629">
        <v>22.33</v>
      </c>
    </row>
    <row r="10697" spans="1:4" ht="40.5">
      <c r="A10697" s="629">
        <v>96855</v>
      </c>
      <c r="B10697" s="630" t="s">
        <v>11726</v>
      </c>
      <c r="C10697" s="631" t="s">
        <v>70</v>
      </c>
      <c r="D10697" s="629">
        <v>20.77</v>
      </c>
    </row>
    <row r="10698" spans="1:4" ht="54">
      <c r="A10698" s="629">
        <v>96856</v>
      </c>
      <c r="B10698" s="630" t="s">
        <v>11727</v>
      </c>
      <c r="C10698" s="631" t="s">
        <v>70</v>
      </c>
      <c r="D10698" s="629">
        <v>21.06</v>
      </c>
    </row>
    <row r="10699" spans="1:4" ht="54">
      <c r="A10699" s="629">
        <v>96857</v>
      </c>
      <c r="B10699" s="630" t="s">
        <v>11728</v>
      </c>
      <c r="C10699" s="631" t="s">
        <v>70</v>
      </c>
      <c r="D10699" s="629">
        <v>33.119999999999997</v>
      </c>
    </row>
    <row r="10700" spans="1:4" ht="40.5">
      <c r="A10700" s="629">
        <v>96858</v>
      </c>
      <c r="B10700" s="630" t="s">
        <v>11729</v>
      </c>
      <c r="C10700" s="631" t="s">
        <v>70</v>
      </c>
      <c r="D10700" s="629">
        <v>33.659999999999997</v>
      </c>
    </row>
    <row r="10701" spans="1:4" ht="54">
      <c r="A10701" s="629">
        <v>96859</v>
      </c>
      <c r="B10701" s="630" t="s">
        <v>11730</v>
      </c>
      <c r="C10701" s="631" t="s">
        <v>70</v>
      </c>
      <c r="D10701" s="629">
        <v>41.49</v>
      </c>
    </row>
    <row r="10702" spans="1:4" ht="40.5">
      <c r="A10702" s="629">
        <v>96860</v>
      </c>
      <c r="B10702" s="630" t="s">
        <v>11731</v>
      </c>
      <c r="C10702" s="631" t="s">
        <v>70</v>
      </c>
      <c r="D10702" s="629">
        <v>17.260000000000002</v>
      </c>
    </row>
    <row r="10703" spans="1:4" ht="54">
      <c r="A10703" s="629">
        <v>96861</v>
      </c>
      <c r="B10703" s="630" t="s">
        <v>11732</v>
      </c>
      <c r="C10703" s="631" t="s">
        <v>70</v>
      </c>
      <c r="D10703" s="629">
        <v>18.559999999999999</v>
      </c>
    </row>
    <row r="10704" spans="1:4" ht="40.5">
      <c r="A10704" s="629">
        <v>96862</v>
      </c>
      <c r="B10704" s="630" t="s">
        <v>11733</v>
      </c>
      <c r="C10704" s="631" t="s">
        <v>70</v>
      </c>
      <c r="D10704" s="629">
        <v>20.78</v>
      </c>
    </row>
    <row r="10705" spans="1:4" ht="54">
      <c r="A10705" s="629">
        <v>96863</v>
      </c>
      <c r="B10705" s="630" t="s">
        <v>11734</v>
      </c>
      <c r="C10705" s="631" t="s">
        <v>70</v>
      </c>
      <c r="D10705" s="629">
        <v>20.57</v>
      </c>
    </row>
    <row r="10706" spans="1:4" ht="40.5">
      <c r="A10706" s="629">
        <v>96864</v>
      </c>
      <c r="B10706" s="630" t="s">
        <v>11735</v>
      </c>
      <c r="C10706" s="631" t="s">
        <v>70</v>
      </c>
      <c r="D10706" s="629">
        <v>32.159999999999997</v>
      </c>
    </row>
    <row r="10707" spans="1:4" ht="54">
      <c r="A10707" s="629">
        <v>96865</v>
      </c>
      <c r="B10707" s="630" t="s">
        <v>11736</v>
      </c>
      <c r="C10707" s="631" t="s">
        <v>70</v>
      </c>
      <c r="D10707" s="629">
        <v>31.52</v>
      </c>
    </row>
    <row r="10708" spans="1:4" ht="40.5">
      <c r="A10708" s="629">
        <v>96866</v>
      </c>
      <c r="B10708" s="630" t="s">
        <v>11737</v>
      </c>
      <c r="C10708" s="631" t="s">
        <v>70</v>
      </c>
      <c r="D10708" s="629">
        <v>42.16</v>
      </c>
    </row>
    <row r="10709" spans="1:4" ht="54">
      <c r="A10709" s="629">
        <v>96867</v>
      </c>
      <c r="B10709" s="630" t="s">
        <v>11738</v>
      </c>
      <c r="C10709" s="631" t="s">
        <v>70</v>
      </c>
      <c r="D10709" s="629">
        <v>48.74</v>
      </c>
    </row>
    <row r="10710" spans="1:4" ht="40.5">
      <c r="A10710" s="629">
        <v>96868</v>
      </c>
      <c r="B10710" s="630" t="s">
        <v>11739</v>
      </c>
      <c r="C10710" s="631" t="s">
        <v>70</v>
      </c>
      <c r="D10710" s="629">
        <v>19.48</v>
      </c>
    </row>
    <row r="10711" spans="1:4" ht="40.5">
      <c r="A10711" s="629">
        <v>96869</v>
      </c>
      <c r="B10711" s="630" t="s">
        <v>11740</v>
      </c>
      <c r="C10711" s="631" t="s">
        <v>70</v>
      </c>
      <c r="D10711" s="629">
        <v>23.27</v>
      </c>
    </row>
    <row r="10712" spans="1:4" ht="40.5">
      <c r="A10712" s="629">
        <v>96870</v>
      </c>
      <c r="B10712" s="630" t="s">
        <v>11741</v>
      </c>
      <c r="C10712" s="631" t="s">
        <v>70</v>
      </c>
      <c r="D10712" s="629">
        <v>36.44</v>
      </c>
    </row>
    <row r="10713" spans="1:4" ht="40.5">
      <c r="A10713" s="629">
        <v>96871</v>
      </c>
      <c r="B10713" s="630" t="s">
        <v>11742</v>
      </c>
      <c r="C10713" s="631" t="s">
        <v>70</v>
      </c>
      <c r="D10713" s="629">
        <v>52.61</v>
      </c>
    </row>
    <row r="10714" spans="1:4" ht="67.5">
      <c r="A10714" s="629">
        <v>96872</v>
      </c>
      <c r="B10714" s="630" t="s">
        <v>11743</v>
      </c>
      <c r="C10714" s="631" t="s">
        <v>70</v>
      </c>
      <c r="D10714" s="629">
        <v>49.55</v>
      </c>
    </row>
    <row r="10715" spans="1:4" ht="67.5">
      <c r="A10715" s="629">
        <v>96873</v>
      </c>
      <c r="B10715" s="630" t="s">
        <v>11744</v>
      </c>
      <c r="C10715" s="631" t="s">
        <v>70</v>
      </c>
      <c r="D10715" s="629">
        <v>56.81</v>
      </c>
    </row>
    <row r="10716" spans="1:4" ht="67.5">
      <c r="A10716" s="629">
        <v>96874</v>
      </c>
      <c r="B10716" s="630" t="s">
        <v>11745</v>
      </c>
      <c r="C10716" s="631" t="s">
        <v>70</v>
      </c>
      <c r="D10716" s="629">
        <v>60.42</v>
      </c>
    </row>
    <row r="10717" spans="1:4" ht="67.5">
      <c r="A10717" s="629">
        <v>96875</v>
      </c>
      <c r="B10717" s="630" t="s">
        <v>11746</v>
      </c>
      <c r="C10717" s="631" t="s">
        <v>70</v>
      </c>
      <c r="D10717" s="629">
        <v>72.09</v>
      </c>
    </row>
    <row r="10718" spans="1:4" ht="54">
      <c r="A10718" s="629">
        <v>96876</v>
      </c>
      <c r="B10718" s="630" t="s">
        <v>11747</v>
      </c>
      <c r="C10718" s="631" t="s">
        <v>70</v>
      </c>
      <c r="D10718" s="629">
        <v>124.46</v>
      </c>
    </row>
    <row r="10719" spans="1:4" ht="54">
      <c r="A10719" s="629">
        <v>96877</v>
      </c>
      <c r="B10719" s="630" t="s">
        <v>11748</v>
      </c>
      <c r="C10719" s="631" t="s">
        <v>70</v>
      </c>
      <c r="D10719" s="629">
        <v>132.93</v>
      </c>
    </row>
    <row r="10720" spans="1:4" ht="54">
      <c r="A10720" s="629">
        <v>96878</v>
      </c>
      <c r="B10720" s="630" t="s">
        <v>11749</v>
      </c>
      <c r="C10720" s="631" t="s">
        <v>70</v>
      </c>
      <c r="D10720" s="629">
        <v>134.51</v>
      </c>
    </row>
    <row r="10721" spans="1:4" ht="54">
      <c r="A10721" s="629">
        <v>96879</v>
      </c>
      <c r="B10721" s="630" t="s">
        <v>11750</v>
      </c>
      <c r="C10721" s="631" t="s">
        <v>70</v>
      </c>
      <c r="D10721" s="629">
        <v>135.51</v>
      </c>
    </row>
    <row r="10722" spans="1:4" ht="54">
      <c r="A10722" s="629">
        <v>96880</v>
      </c>
      <c r="B10722" s="630" t="s">
        <v>11751</v>
      </c>
      <c r="C10722" s="631" t="s">
        <v>70</v>
      </c>
      <c r="D10722" s="629">
        <v>154.47</v>
      </c>
    </row>
    <row r="10723" spans="1:4" ht="54">
      <c r="A10723" s="629">
        <v>96881</v>
      </c>
      <c r="B10723" s="630" t="s">
        <v>11752</v>
      </c>
      <c r="C10723" s="631" t="s">
        <v>70</v>
      </c>
      <c r="D10723" s="629">
        <v>163.06</v>
      </c>
    </row>
    <row r="10724" spans="1:4" ht="40.5">
      <c r="A10724" s="629">
        <v>96920</v>
      </c>
      <c r="B10724" s="630" t="s">
        <v>12709</v>
      </c>
      <c r="C10724" s="631" t="s">
        <v>57</v>
      </c>
      <c r="D10724" s="629">
        <v>424.86</v>
      </c>
    </row>
    <row r="10725" spans="1:4" ht="27">
      <c r="A10725" s="629">
        <v>96995</v>
      </c>
      <c r="B10725" s="630" t="s">
        <v>13689</v>
      </c>
      <c r="C10725" s="631" t="s">
        <v>57</v>
      </c>
      <c r="D10725" s="629">
        <v>33.700000000000003</v>
      </c>
    </row>
    <row r="10726" spans="1:4" ht="67.5">
      <c r="A10726" s="629">
        <v>97010</v>
      </c>
      <c r="B10726" s="630" t="s">
        <v>13690</v>
      </c>
      <c r="C10726" s="631" t="s">
        <v>22</v>
      </c>
      <c r="D10726" s="629">
        <v>23.94</v>
      </c>
    </row>
    <row r="10727" spans="1:4" ht="67.5">
      <c r="A10727" s="629">
        <v>97011</v>
      </c>
      <c r="B10727" s="630" t="s">
        <v>13691</v>
      </c>
      <c r="C10727" s="631" t="s">
        <v>22</v>
      </c>
      <c r="D10727" s="629">
        <v>19.96</v>
      </c>
    </row>
    <row r="10728" spans="1:4" ht="67.5">
      <c r="A10728" s="629">
        <v>97012</v>
      </c>
      <c r="B10728" s="630" t="s">
        <v>13692</v>
      </c>
      <c r="C10728" s="631" t="s">
        <v>22</v>
      </c>
      <c r="D10728" s="629">
        <v>17.98</v>
      </c>
    </row>
    <row r="10729" spans="1:4" ht="67.5">
      <c r="A10729" s="629">
        <v>97013</v>
      </c>
      <c r="B10729" s="630" t="s">
        <v>13693</v>
      </c>
      <c r="C10729" s="631" t="s">
        <v>22</v>
      </c>
      <c r="D10729" s="629">
        <v>37.83</v>
      </c>
    </row>
    <row r="10730" spans="1:4" ht="67.5">
      <c r="A10730" s="629">
        <v>97014</v>
      </c>
      <c r="B10730" s="630" t="s">
        <v>13694</v>
      </c>
      <c r="C10730" s="631" t="s">
        <v>22</v>
      </c>
      <c r="D10730" s="629">
        <v>29.38</v>
      </c>
    </row>
    <row r="10731" spans="1:4" ht="67.5">
      <c r="A10731" s="629">
        <v>97015</v>
      </c>
      <c r="B10731" s="630" t="s">
        <v>13695</v>
      </c>
      <c r="C10731" s="631" t="s">
        <v>22</v>
      </c>
      <c r="D10731" s="629">
        <v>25.12</v>
      </c>
    </row>
    <row r="10732" spans="1:4" ht="67.5">
      <c r="A10732" s="629">
        <v>97016</v>
      </c>
      <c r="B10732" s="630" t="s">
        <v>13696</v>
      </c>
      <c r="C10732" s="631" t="s">
        <v>22</v>
      </c>
      <c r="D10732" s="629">
        <v>19.489999999999998</v>
      </c>
    </row>
    <row r="10733" spans="1:4" ht="67.5">
      <c r="A10733" s="629">
        <v>97017</v>
      </c>
      <c r="B10733" s="630" t="s">
        <v>13697</v>
      </c>
      <c r="C10733" s="631" t="s">
        <v>22</v>
      </c>
      <c r="D10733" s="629">
        <v>15.71</v>
      </c>
    </row>
    <row r="10734" spans="1:4" ht="67.5">
      <c r="A10734" s="629">
        <v>97018</v>
      </c>
      <c r="B10734" s="630" t="s">
        <v>13698</v>
      </c>
      <c r="C10734" s="631" t="s">
        <v>22</v>
      </c>
      <c r="D10734" s="629">
        <v>13.74</v>
      </c>
    </row>
    <row r="10735" spans="1:4" ht="108">
      <c r="A10735" s="629">
        <v>97031</v>
      </c>
      <c r="B10735" s="630" t="s">
        <v>13699</v>
      </c>
      <c r="C10735" s="631" t="s">
        <v>22</v>
      </c>
      <c r="D10735" s="629">
        <v>37.729999999999997</v>
      </c>
    </row>
    <row r="10736" spans="1:4" ht="94.5">
      <c r="A10736" s="629">
        <v>97032</v>
      </c>
      <c r="B10736" s="630" t="s">
        <v>13700</v>
      </c>
      <c r="C10736" s="631" t="s">
        <v>22</v>
      </c>
      <c r="D10736" s="629">
        <v>25.22</v>
      </c>
    </row>
    <row r="10737" spans="1:4" ht="40.5">
      <c r="A10737" s="629">
        <v>97039</v>
      </c>
      <c r="B10737" s="630" t="s">
        <v>13701</v>
      </c>
      <c r="C10737" s="631" t="s">
        <v>125</v>
      </c>
      <c r="D10737" s="629">
        <v>26.21</v>
      </c>
    </row>
    <row r="10738" spans="1:4" ht="40.5">
      <c r="A10738" s="629">
        <v>97040</v>
      </c>
      <c r="B10738" s="630" t="s">
        <v>13702</v>
      </c>
      <c r="C10738" s="631" t="s">
        <v>125</v>
      </c>
      <c r="D10738" s="629">
        <v>9.5</v>
      </c>
    </row>
    <row r="10739" spans="1:4" ht="40.5">
      <c r="A10739" s="629">
        <v>97041</v>
      </c>
      <c r="B10739" s="630" t="s">
        <v>13703</v>
      </c>
      <c r="C10739" s="631" t="s">
        <v>125</v>
      </c>
      <c r="D10739" s="629">
        <v>72.86</v>
      </c>
    </row>
    <row r="10740" spans="1:4" ht="27">
      <c r="A10740" s="629">
        <v>97062</v>
      </c>
      <c r="B10740" s="630" t="s">
        <v>13704</v>
      </c>
      <c r="C10740" s="631" t="s">
        <v>125</v>
      </c>
      <c r="D10740" s="629">
        <v>4.76</v>
      </c>
    </row>
    <row r="10741" spans="1:4" ht="67.5">
      <c r="A10741" s="629">
        <v>97063</v>
      </c>
      <c r="B10741" s="630" t="s">
        <v>13705</v>
      </c>
      <c r="C10741" s="631" t="s">
        <v>125</v>
      </c>
      <c r="D10741" s="629">
        <v>6.26</v>
      </c>
    </row>
    <row r="10742" spans="1:4" ht="40.5">
      <c r="A10742" s="629">
        <v>97064</v>
      </c>
      <c r="B10742" s="630" t="s">
        <v>13706</v>
      </c>
      <c r="C10742" s="631" t="s">
        <v>22</v>
      </c>
      <c r="D10742" s="629">
        <v>12.14</v>
      </c>
    </row>
    <row r="10743" spans="1:4" ht="40.5">
      <c r="A10743" s="629">
        <v>97065</v>
      </c>
      <c r="B10743" s="630" t="s">
        <v>13707</v>
      </c>
      <c r="C10743" s="631" t="s">
        <v>57</v>
      </c>
      <c r="D10743" s="629">
        <v>4.7300000000000004</v>
      </c>
    </row>
    <row r="10744" spans="1:4" ht="40.5">
      <c r="A10744" s="629">
        <v>97066</v>
      </c>
      <c r="B10744" s="630" t="s">
        <v>13708</v>
      </c>
      <c r="C10744" s="631" t="s">
        <v>125</v>
      </c>
      <c r="D10744" s="629">
        <v>125.56</v>
      </c>
    </row>
    <row r="10745" spans="1:4" ht="54">
      <c r="A10745" s="629">
        <v>97067</v>
      </c>
      <c r="B10745" s="630" t="s">
        <v>13709</v>
      </c>
      <c r="C10745" s="631" t="s">
        <v>22</v>
      </c>
      <c r="D10745" s="629">
        <v>303.69</v>
      </c>
    </row>
    <row r="10746" spans="1:4" ht="27">
      <c r="A10746" s="629">
        <v>97082</v>
      </c>
      <c r="B10746" s="630" t="s">
        <v>13710</v>
      </c>
      <c r="C10746" s="631" t="s">
        <v>57</v>
      </c>
      <c r="D10746" s="629">
        <v>40.799999999999997</v>
      </c>
    </row>
    <row r="10747" spans="1:4" ht="40.5">
      <c r="A10747" s="629">
        <v>97083</v>
      </c>
      <c r="B10747" s="630" t="s">
        <v>13711</v>
      </c>
      <c r="C10747" s="631" t="s">
        <v>125</v>
      </c>
      <c r="D10747" s="629">
        <v>2.15</v>
      </c>
    </row>
    <row r="10748" spans="1:4" ht="40.5">
      <c r="A10748" s="629">
        <v>97084</v>
      </c>
      <c r="B10748" s="630" t="s">
        <v>13712</v>
      </c>
      <c r="C10748" s="631" t="s">
        <v>125</v>
      </c>
      <c r="D10748" s="629">
        <v>0.43</v>
      </c>
    </row>
    <row r="10749" spans="1:4" ht="40.5">
      <c r="A10749" s="629">
        <v>97086</v>
      </c>
      <c r="B10749" s="630" t="s">
        <v>13713</v>
      </c>
      <c r="C10749" s="631" t="s">
        <v>125</v>
      </c>
      <c r="D10749" s="629">
        <v>69.37</v>
      </c>
    </row>
    <row r="10750" spans="1:4" ht="54">
      <c r="A10750" s="629">
        <v>97094</v>
      </c>
      <c r="B10750" s="630" t="s">
        <v>13714</v>
      </c>
      <c r="C10750" s="631" t="s">
        <v>57</v>
      </c>
      <c r="D10750" s="629">
        <v>429.32</v>
      </c>
    </row>
    <row r="10751" spans="1:4" ht="54">
      <c r="A10751" s="629">
        <v>97095</v>
      </c>
      <c r="B10751" s="630" t="s">
        <v>13715</v>
      </c>
      <c r="C10751" s="631" t="s">
        <v>57</v>
      </c>
      <c r="D10751" s="629">
        <v>403.18</v>
      </c>
    </row>
    <row r="10752" spans="1:4" ht="54">
      <c r="A10752" s="629">
        <v>97096</v>
      </c>
      <c r="B10752" s="630" t="s">
        <v>13716</v>
      </c>
      <c r="C10752" s="631" t="s">
        <v>57</v>
      </c>
      <c r="D10752" s="629">
        <v>389.75</v>
      </c>
    </row>
    <row r="10753" spans="1:4" ht="27">
      <c r="A10753" s="629">
        <v>97114</v>
      </c>
      <c r="B10753" s="630" t="s">
        <v>13717</v>
      </c>
      <c r="C10753" s="631" t="s">
        <v>22</v>
      </c>
      <c r="D10753" s="629">
        <v>0.28999999999999998</v>
      </c>
    </row>
    <row r="10754" spans="1:4" ht="40.5">
      <c r="A10754" s="629">
        <v>97115</v>
      </c>
      <c r="B10754" s="630" t="s">
        <v>13718</v>
      </c>
      <c r="C10754" s="631" t="s">
        <v>24</v>
      </c>
      <c r="D10754" s="629">
        <v>24.88</v>
      </c>
    </row>
    <row r="10755" spans="1:4" ht="40.5">
      <c r="A10755" s="629">
        <v>97120</v>
      </c>
      <c r="B10755" s="630" t="s">
        <v>13719</v>
      </c>
      <c r="C10755" s="631" t="s">
        <v>24</v>
      </c>
      <c r="D10755" s="629">
        <v>5.75</v>
      </c>
    </row>
    <row r="10756" spans="1:4" ht="67.5">
      <c r="A10756" s="629">
        <v>97121</v>
      </c>
      <c r="B10756" s="630" t="s">
        <v>13720</v>
      </c>
      <c r="C10756" s="631" t="s">
        <v>22</v>
      </c>
      <c r="D10756" s="629">
        <v>1.55</v>
      </c>
    </row>
    <row r="10757" spans="1:4" ht="67.5">
      <c r="A10757" s="629">
        <v>97122</v>
      </c>
      <c r="B10757" s="630" t="s">
        <v>13721</v>
      </c>
      <c r="C10757" s="631" t="s">
        <v>22</v>
      </c>
      <c r="D10757" s="629">
        <v>2.15</v>
      </c>
    </row>
    <row r="10758" spans="1:4" ht="67.5">
      <c r="A10758" s="629">
        <v>97123</v>
      </c>
      <c r="B10758" s="630" t="s">
        <v>13722</v>
      </c>
      <c r="C10758" s="631" t="s">
        <v>22</v>
      </c>
      <c r="D10758" s="629">
        <v>2.73</v>
      </c>
    </row>
    <row r="10759" spans="1:4" ht="67.5">
      <c r="A10759" s="629">
        <v>97124</v>
      </c>
      <c r="B10759" s="630" t="s">
        <v>13723</v>
      </c>
      <c r="C10759" s="631" t="s">
        <v>22</v>
      </c>
      <c r="D10759" s="629">
        <v>0.68</v>
      </c>
    </row>
    <row r="10760" spans="1:4" ht="67.5">
      <c r="A10760" s="629">
        <v>97125</v>
      </c>
      <c r="B10760" s="630" t="s">
        <v>13724</v>
      </c>
      <c r="C10760" s="631" t="s">
        <v>22</v>
      </c>
      <c r="D10760" s="629">
        <v>0.95</v>
      </c>
    </row>
    <row r="10761" spans="1:4" ht="67.5">
      <c r="A10761" s="629">
        <v>97126</v>
      </c>
      <c r="B10761" s="630" t="s">
        <v>13725</v>
      </c>
      <c r="C10761" s="631" t="s">
        <v>22</v>
      </c>
      <c r="D10761" s="629">
        <v>1.21</v>
      </c>
    </row>
    <row r="10762" spans="1:4" ht="81">
      <c r="A10762" s="629">
        <v>97127</v>
      </c>
      <c r="B10762" s="630" t="s">
        <v>13726</v>
      </c>
      <c r="C10762" s="631" t="s">
        <v>22</v>
      </c>
      <c r="D10762" s="629">
        <v>3.91</v>
      </c>
    </row>
    <row r="10763" spans="1:4" ht="81">
      <c r="A10763" s="629">
        <v>97128</v>
      </c>
      <c r="B10763" s="630" t="s">
        <v>13727</v>
      </c>
      <c r="C10763" s="631" t="s">
        <v>22</v>
      </c>
      <c r="D10763" s="629">
        <v>7.3</v>
      </c>
    </row>
    <row r="10764" spans="1:4" ht="81">
      <c r="A10764" s="629">
        <v>97129</v>
      </c>
      <c r="B10764" s="630" t="s">
        <v>13728</v>
      </c>
      <c r="C10764" s="631" t="s">
        <v>22</v>
      </c>
      <c r="D10764" s="629">
        <v>8.98</v>
      </c>
    </row>
    <row r="10765" spans="1:4" ht="81">
      <c r="A10765" s="629">
        <v>97130</v>
      </c>
      <c r="B10765" s="630" t="s">
        <v>13729</v>
      </c>
      <c r="C10765" s="631" t="s">
        <v>22</v>
      </c>
      <c r="D10765" s="629">
        <v>10.66</v>
      </c>
    </row>
    <row r="10766" spans="1:4" ht="81">
      <c r="A10766" s="629">
        <v>97131</v>
      </c>
      <c r="B10766" s="630" t="s">
        <v>13730</v>
      </c>
      <c r="C10766" s="631" t="s">
        <v>22</v>
      </c>
      <c r="D10766" s="629">
        <v>12.34</v>
      </c>
    </row>
    <row r="10767" spans="1:4" ht="81">
      <c r="A10767" s="629">
        <v>97132</v>
      </c>
      <c r="B10767" s="630" t="s">
        <v>13731</v>
      </c>
      <c r="C10767" s="631" t="s">
        <v>22</v>
      </c>
      <c r="D10767" s="629">
        <v>14.01</v>
      </c>
    </row>
    <row r="10768" spans="1:4" ht="81">
      <c r="A10768" s="629">
        <v>97133</v>
      </c>
      <c r="B10768" s="630" t="s">
        <v>13732</v>
      </c>
      <c r="C10768" s="631" t="s">
        <v>22</v>
      </c>
      <c r="D10768" s="629">
        <v>17.36</v>
      </c>
    </row>
    <row r="10769" spans="1:7" ht="81">
      <c r="A10769" s="629">
        <v>97134</v>
      </c>
      <c r="B10769" s="630" t="s">
        <v>13733</v>
      </c>
      <c r="C10769" s="631" t="s">
        <v>22</v>
      </c>
      <c r="D10769" s="629">
        <v>1.75</v>
      </c>
    </row>
    <row r="10770" spans="1:7" ht="81">
      <c r="A10770" s="629">
        <v>97135</v>
      </c>
      <c r="B10770" s="630" t="s">
        <v>13734</v>
      </c>
      <c r="C10770" s="631" t="s">
        <v>22</v>
      </c>
      <c r="D10770" s="629">
        <v>3.66</v>
      </c>
    </row>
    <row r="10771" spans="1:7" ht="81">
      <c r="A10771" s="629">
        <v>97136</v>
      </c>
      <c r="B10771" s="630" t="s">
        <v>13735</v>
      </c>
      <c r="C10771" s="631" t="s">
        <v>22</v>
      </c>
      <c r="D10771" s="629">
        <v>4.49</v>
      </c>
    </row>
    <row r="10772" spans="1:7" ht="81">
      <c r="A10772" s="629">
        <v>97137</v>
      </c>
      <c r="B10772" s="630" t="s">
        <v>13736</v>
      </c>
      <c r="C10772" s="631" t="s">
        <v>22</v>
      </c>
      <c r="D10772" s="629">
        <v>5.34</v>
      </c>
    </row>
    <row r="10773" spans="1:7" ht="81">
      <c r="A10773" s="629">
        <v>97138</v>
      </c>
      <c r="B10773" s="630" t="s">
        <v>13737</v>
      </c>
      <c r="C10773" s="631" t="s">
        <v>22</v>
      </c>
      <c r="D10773" s="629">
        <v>6.2</v>
      </c>
    </row>
    <row r="10774" spans="1:7" ht="81">
      <c r="A10774" s="629">
        <v>97139</v>
      </c>
      <c r="B10774" s="630" t="s">
        <v>13738</v>
      </c>
      <c r="C10774" s="631" t="s">
        <v>22</v>
      </c>
      <c r="D10774" s="629">
        <v>7.03</v>
      </c>
    </row>
    <row r="10775" spans="1:7" ht="81">
      <c r="A10775" s="629">
        <v>97140</v>
      </c>
      <c r="B10775" s="630" t="s">
        <v>13739</v>
      </c>
      <c r="C10775" s="631" t="s">
        <v>22</v>
      </c>
      <c r="D10775" s="629">
        <v>8.7200000000000006</v>
      </c>
      <c r="E10775" s="751" t="s">
        <v>6989</v>
      </c>
      <c r="F10775" s="751"/>
      <c r="G10775" s="751"/>
    </row>
    <row r="10776" spans="1:7" ht="67.5">
      <c r="A10776" s="629">
        <v>97141</v>
      </c>
      <c r="B10776" s="630" t="s">
        <v>13740</v>
      </c>
      <c r="C10776" s="631" t="s">
        <v>22</v>
      </c>
      <c r="D10776" s="629">
        <v>5.8</v>
      </c>
    </row>
    <row r="10777" spans="1:7" ht="67.5">
      <c r="A10777" s="629">
        <v>97142</v>
      </c>
      <c r="B10777" s="630" t="s">
        <v>13741</v>
      </c>
      <c r="C10777" s="631" t="s">
        <v>22</v>
      </c>
      <c r="D10777" s="629">
        <v>6.48</v>
      </c>
    </row>
    <row r="10778" spans="1:7" ht="67.5">
      <c r="A10778" s="629">
        <v>97143</v>
      </c>
      <c r="B10778" s="630" t="s">
        <v>13742</v>
      </c>
      <c r="C10778" s="631" t="s">
        <v>22</v>
      </c>
      <c r="D10778" s="629">
        <v>8.1999999999999993</v>
      </c>
    </row>
    <row r="10779" spans="1:7" ht="67.5">
      <c r="A10779" s="629">
        <v>97144</v>
      </c>
      <c r="B10779" s="630" t="s">
        <v>13743</v>
      </c>
      <c r="C10779" s="631" t="s">
        <v>22</v>
      </c>
      <c r="D10779" s="629">
        <v>9.92</v>
      </c>
    </row>
    <row r="10780" spans="1:7" ht="67.5">
      <c r="A10780" s="629">
        <v>97145</v>
      </c>
      <c r="B10780" s="630" t="s">
        <v>13744</v>
      </c>
      <c r="C10780" s="631" t="s">
        <v>22</v>
      </c>
      <c r="D10780" s="629">
        <v>11.64</v>
      </c>
    </row>
    <row r="10781" spans="1:7" ht="67.5">
      <c r="A10781" s="629">
        <v>97146</v>
      </c>
      <c r="B10781" s="630" t="s">
        <v>13745</v>
      </c>
      <c r="C10781" s="631" t="s">
        <v>22</v>
      </c>
      <c r="D10781" s="629">
        <v>13.36</v>
      </c>
    </row>
    <row r="10782" spans="1:7" ht="67.5">
      <c r="A10782" s="629">
        <v>97147</v>
      </c>
      <c r="B10782" s="630" t="s">
        <v>13746</v>
      </c>
      <c r="C10782" s="631" t="s">
        <v>22</v>
      </c>
      <c r="D10782" s="629">
        <v>15.1</v>
      </c>
    </row>
    <row r="10783" spans="1:7" ht="67.5">
      <c r="A10783" s="629">
        <v>97148</v>
      </c>
      <c r="B10783" s="630" t="s">
        <v>13747</v>
      </c>
      <c r="C10783" s="631" t="s">
        <v>22</v>
      </c>
      <c r="D10783" s="629">
        <v>16.829999999999998</v>
      </c>
    </row>
    <row r="10784" spans="1:7" ht="67.5">
      <c r="A10784" s="629">
        <v>97149</v>
      </c>
      <c r="B10784" s="630" t="s">
        <v>13748</v>
      </c>
      <c r="C10784" s="631" t="s">
        <v>22</v>
      </c>
      <c r="D10784" s="629">
        <v>18.559999999999999</v>
      </c>
    </row>
    <row r="10785" spans="1:4" ht="67.5">
      <c r="A10785" s="629">
        <v>97150</v>
      </c>
      <c r="B10785" s="630" t="s">
        <v>13749</v>
      </c>
      <c r="C10785" s="631" t="s">
        <v>22</v>
      </c>
      <c r="D10785" s="629">
        <v>22.59</v>
      </c>
    </row>
    <row r="10786" spans="1:4" ht="67.5">
      <c r="A10786" s="629">
        <v>97151</v>
      </c>
      <c r="B10786" s="630" t="s">
        <v>13750</v>
      </c>
      <c r="C10786" s="631" t="s">
        <v>22</v>
      </c>
      <c r="D10786" s="629">
        <v>26.4</v>
      </c>
    </row>
    <row r="10787" spans="1:4" ht="67.5">
      <c r="A10787" s="629">
        <v>97152</v>
      </c>
      <c r="B10787" s="630" t="s">
        <v>13751</v>
      </c>
      <c r="C10787" s="631" t="s">
        <v>22</v>
      </c>
      <c r="D10787" s="629">
        <v>30.05</v>
      </c>
    </row>
    <row r="10788" spans="1:4" ht="67.5">
      <c r="A10788" s="629">
        <v>97153</v>
      </c>
      <c r="B10788" s="630" t="s">
        <v>13752</v>
      </c>
      <c r="C10788" s="631" t="s">
        <v>22</v>
      </c>
      <c r="D10788" s="629">
        <v>33.79</v>
      </c>
    </row>
    <row r="10789" spans="1:4" ht="67.5">
      <c r="A10789" s="629">
        <v>97154</v>
      </c>
      <c r="B10789" s="630" t="s">
        <v>13753</v>
      </c>
      <c r="C10789" s="631" t="s">
        <v>22</v>
      </c>
      <c r="D10789" s="629">
        <v>37.56</v>
      </c>
    </row>
    <row r="10790" spans="1:4" ht="67.5">
      <c r="A10790" s="629">
        <v>97155</v>
      </c>
      <c r="B10790" s="630" t="s">
        <v>13754</v>
      </c>
      <c r="C10790" s="631" t="s">
        <v>22</v>
      </c>
      <c r="D10790" s="629">
        <v>41.34</v>
      </c>
    </row>
    <row r="10791" spans="1:4" ht="67.5">
      <c r="A10791" s="629">
        <v>97156</v>
      </c>
      <c r="B10791" s="630" t="s">
        <v>13755</v>
      </c>
      <c r="C10791" s="631" t="s">
        <v>22</v>
      </c>
      <c r="D10791" s="629">
        <v>49.15</v>
      </c>
    </row>
    <row r="10792" spans="1:4" ht="67.5">
      <c r="A10792" s="629">
        <v>97157</v>
      </c>
      <c r="B10792" s="630" t="s">
        <v>13756</v>
      </c>
      <c r="C10792" s="631" t="s">
        <v>22</v>
      </c>
      <c r="D10792" s="629">
        <v>3.57</v>
      </c>
    </row>
    <row r="10793" spans="1:4" ht="67.5">
      <c r="A10793" s="629">
        <v>97158</v>
      </c>
      <c r="B10793" s="630" t="s">
        <v>13757</v>
      </c>
      <c r="C10793" s="631" t="s">
        <v>22</v>
      </c>
      <c r="D10793" s="629">
        <v>3.99</v>
      </c>
    </row>
    <row r="10794" spans="1:4" ht="67.5">
      <c r="A10794" s="629">
        <v>97159</v>
      </c>
      <c r="B10794" s="630" t="s">
        <v>13758</v>
      </c>
      <c r="C10794" s="631" t="s">
        <v>22</v>
      </c>
      <c r="D10794" s="629">
        <v>5.05</v>
      </c>
    </row>
    <row r="10795" spans="1:4" ht="67.5">
      <c r="A10795" s="629">
        <v>97160</v>
      </c>
      <c r="B10795" s="630" t="s">
        <v>13759</v>
      </c>
      <c r="C10795" s="631" t="s">
        <v>22</v>
      </c>
      <c r="D10795" s="629">
        <v>6.1</v>
      </c>
    </row>
    <row r="10796" spans="1:4" ht="67.5">
      <c r="A10796" s="629">
        <v>97161</v>
      </c>
      <c r="B10796" s="630" t="s">
        <v>13760</v>
      </c>
      <c r="C10796" s="631" t="s">
        <v>22</v>
      </c>
      <c r="D10796" s="629">
        <v>7.18</v>
      </c>
    </row>
    <row r="10797" spans="1:4" ht="67.5">
      <c r="A10797" s="629">
        <v>97162</v>
      </c>
      <c r="B10797" s="630" t="s">
        <v>13761</v>
      </c>
      <c r="C10797" s="631" t="s">
        <v>22</v>
      </c>
      <c r="D10797" s="629">
        <v>8.24</v>
      </c>
    </row>
    <row r="10798" spans="1:4" ht="67.5">
      <c r="A10798" s="629">
        <v>97163</v>
      </c>
      <c r="B10798" s="630" t="s">
        <v>13762</v>
      </c>
      <c r="C10798" s="631" t="s">
        <v>22</v>
      </c>
      <c r="D10798" s="629">
        <v>9.32</v>
      </c>
    </row>
    <row r="10799" spans="1:4" ht="67.5">
      <c r="A10799" s="629">
        <v>97164</v>
      </c>
      <c r="B10799" s="630" t="s">
        <v>13763</v>
      </c>
      <c r="C10799" s="631" t="s">
        <v>22</v>
      </c>
      <c r="D10799" s="629">
        <v>10.38</v>
      </c>
    </row>
    <row r="10800" spans="1:4" ht="67.5">
      <c r="A10800" s="629">
        <v>97165</v>
      </c>
      <c r="B10800" s="630" t="s">
        <v>13764</v>
      </c>
      <c r="C10800" s="631" t="s">
        <v>22</v>
      </c>
      <c r="D10800" s="629">
        <v>11.46</v>
      </c>
    </row>
    <row r="10801" spans="1:4" ht="67.5">
      <c r="A10801" s="629">
        <v>97166</v>
      </c>
      <c r="B10801" s="630" t="s">
        <v>13765</v>
      </c>
      <c r="C10801" s="631" t="s">
        <v>22</v>
      </c>
      <c r="D10801" s="629">
        <v>13.95</v>
      </c>
    </row>
    <row r="10802" spans="1:4" ht="67.5">
      <c r="A10802" s="629">
        <v>97167</v>
      </c>
      <c r="B10802" s="630" t="s">
        <v>13766</v>
      </c>
      <c r="C10802" s="631" t="s">
        <v>22</v>
      </c>
      <c r="D10802" s="629">
        <v>16.32</v>
      </c>
    </row>
    <row r="10803" spans="1:4" ht="67.5">
      <c r="A10803" s="629">
        <v>97168</v>
      </c>
      <c r="B10803" s="630" t="s">
        <v>13767</v>
      </c>
      <c r="C10803" s="631" t="s">
        <v>22</v>
      </c>
      <c r="D10803" s="629">
        <v>18.52</v>
      </c>
    </row>
    <row r="10804" spans="1:4" ht="67.5">
      <c r="A10804" s="629">
        <v>97169</v>
      </c>
      <c r="B10804" s="630" t="s">
        <v>13768</v>
      </c>
      <c r="C10804" s="631" t="s">
        <v>22</v>
      </c>
      <c r="D10804" s="629">
        <v>20.83</v>
      </c>
    </row>
    <row r="10805" spans="1:4" ht="67.5">
      <c r="A10805" s="629">
        <v>97170</v>
      </c>
      <c r="B10805" s="630" t="s">
        <v>13769</v>
      </c>
      <c r="C10805" s="631" t="s">
        <v>22</v>
      </c>
      <c r="D10805" s="629">
        <v>23.16</v>
      </c>
    </row>
    <row r="10806" spans="1:4" ht="67.5">
      <c r="A10806" s="629">
        <v>97171</v>
      </c>
      <c r="B10806" s="630" t="s">
        <v>13770</v>
      </c>
      <c r="C10806" s="631" t="s">
        <v>22</v>
      </c>
      <c r="D10806" s="629">
        <v>25.5</v>
      </c>
    </row>
    <row r="10807" spans="1:4" ht="67.5">
      <c r="A10807" s="629">
        <v>97172</v>
      </c>
      <c r="B10807" s="630" t="s">
        <v>13771</v>
      </c>
      <c r="C10807" s="631" t="s">
        <v>22</v>
      </c>
      <c r="D10807" s="629">
        <v>30.42</v>
      </c>
    </row>
    <row r="10808" spans="1:4" ht="67.5">
      <c r="A10808" s="629">
        <v>97173</v>
      </c>
      <c r="B10808" s="630" t="s">
        <v>13772</v>
      </c>
      <c r="C10808" s="631" t="s">
        <v>22</v>
      </c>
      <c r="D10808" s="629">
        <v>21.94</v>
      </c>
    </row>
    <row r="10809" spans="1:4" ht="67.5">
      <c r="A10809" s="629">
        <v>97174</v>
      </c>
      <c r="B10809" s="630" t="s">
        <v>13773</v>
      </c>
      <c r="C10809" s="631" t="s">
        <v>22</v>
      </c>
      <c r="D10809" s="629">
        <v>25.32</v>
      </c>
    </row>
    <row r="10810" spans="1:4" ht="67.5">
      <c r="A10810" s="629">
        <v>97175</v>
      </c>
      <c r="B10810" s="630" t="s">
        <v>13774</v>
      </c>
      <c r="C10810" s="631" t="s">
        <v>22</v>
      </c>
      <c r="D10810" s="629">
        <v>28.71</v>
      </c>
    </row>
    <row r="10811" spans="1:4" ht="67.5">
      <c r="A10811" s="629">
        <v>97176</v>
      </c>
      <c r="B10811" s="630" t="s">
        <v>13775</v>
      </c>
      <c r="C10811" s="631" t="s">
        <v>22</v>
      </c>
      <c r="D10811" s="629">
        <v>32.11</v>
      </c>
    </row>
    <row r="10812" spans="1:4" ht="81">
      <c r="A10812" s="629">
        <v>97177</v>
      </c>
      <c r="B10812" s="630" t="s">
        <v>13776</v>
      </c>
      <c r="C10812" s="631" t="s">
        <v>22</v>
      </c>
      <c r="D10812" s="629">
        <v>38.9</v>
      </c>
    </row>
    <row r="10813" spans="1:4" ht="81">
      <c r="A10813" s="629">
        <v>97178</v>
      </c>
      <c r="B10813" s="630" t="s">
        <v>13777</v>
      </c>
      <c r="C10813" s="631" t="s">
        <v>22</v>
      </c>
      <c r="D10813" s="629">
        <v>45.68</v>
      </c>
    </row>
    <row r="10814" spans="1:4" ht="81">
      <c r="A10814" s="629">
        <v>97179</v>
      </c>
      <c r="B10814" s="630" t="s">
        <v>13778</v>
      </c>
      <c r="C10814" s="631" t="s">
        <v>22</v>
      </c>
      <c r="D10814" s="629">
        <v>52.48</v>
      </c>
    </row>
    <row r="10815" spans="1:4" ht="81">
      <c r="A10815" s="629">
        <v>97180</v>
      </c>
      <c r="B10815" s="630" t="s">
        <v>13779</v>
      </c>
      <c r="C10815" s="631" t="s">
        <v>22</v>
      </c>
      <c r="D10815" s="629">
        <v>59.25</v>
      </c>
    </row>
    <row r="10816" spans="1:4" ht="81">
      <c r="A10816" s="629">
        <v>97181</v>
      </c>
      <c r="B10816" s="630" t="s">
        <v>13780</v>
      </c>
      <c r="C10816" s="631" t="s">
        <v>22</v>
      </c>
      <c r="D10816" s="629">
        <v>68.959999999999994</v>
      </c>
    </row>
    <row r="10817" spans="1:4" ht="81">
      <c r="A10817" s="629">
        <v>97182</v>
      </c>
      <c r="B10817" s="630" t="s">
        <v>13781</v>
      </c>
      <c r="C10817" s="631" t="s">
        <v>22</v>
      </c>
      <c r="D10817" s="629">
        <v>76.06</v>
      </c>
    </row>
    <row r="10818" spans="1:4" ht="67.5">
      <c r="A10818" s="629">
        <v>97183</v>
      </c>
      <c r="B10818" s="630" t="s">
        <v>13782</v>
      </c>
      <c r="C10818" s="631" t="s">
        <v>22</v>
      </c>
      <c r="D10818" s="629">
        <v>17.62</v>
      </c>
    </row>
    <row r="10819" spans="1:4" ht="67.5">
      <c r="A10819" s="629">
        <v>97184</v>
      </c>
      <c r="B10819" s="630" t="s">
        <v>13783</v>
      </c>
      <c r="C10819" s="631" t="s">
        <v>22</v>
      </c>
      <c r="D10819" s="629">
        <v>20.38</v>
      </c>
    </row>
    <row r="10820" spans="1:4" ht="67.5">
      <c r="A10820" s="629">
        <v>97185</v>
      </c>
      <c r="B10820" s="630" t="s">
        <v>13784</v>
      </c>
      <c r="C10820" s="631" t="s">
        <v>22</v>
      </c>
      <c r="D10820" s="629">
        <v>23.18</v>
      </c>
    </row>
    <row r="10821" spans="1:4" ht="67.5">
      <c r="A10821" s="629">
        <v>97186</v>
      </c>
      <c r="B10821" s="630" t="s">
        <v>13785</v>
      </c>
      <c r="C10821" s="631" t="s">
        <v>22</v>
      </c>
      <c r="D10821" s="629">
        <v>25.95</v>
      </c>
    </row>
    <row r="10822" spans="1:4" ht="81">
      <c r="A10822" s="629">
        <v>97187</v>
      </c>
      <c r="B10822" s="630" t="s">
        <v>13776</v>
      </c>
      <c r="C10822" s="631" t="s">
        <v>22</v>
      </c>
      <c r="D10822" s="629">
        <v>31.5</v>
      </c>
    </row>
    <row r="10823" spans="1:4" ht="81">
      <c r="A10823" s="629">
        <v>97188</v>
      </c>
      <c r="B10823" s="630" t="s">
        <v>13786</v>
      </c>
      <c r="C10823" s="631" t="s">
        <v>22</v>
      </c>
      <c r="D10823" s="629">
        <v>37.06</v>
      </c>
    </row>
    <row r="10824" spans="1:4" ht="81">
      <c r="A10824" s="629">
        <v>97189</v>
      </c>
      <c r="B10824" s="630" t="s">
        <v>13787</v>
      </c>
      <c r="C10824" s="631" t="s">
        <v>22</v>
      </c>
      <c r="D10824" s="629">
        <v>42.62</v>
      </c>
    </row>
    <row r="10825" spans="1:4" ht="81">
      <c r="A10825" s="629">
        <v>97190</v>
      </c>
      <c r="B10825" s="630" t="s">
        <v>13788</v>
      </c>
      <c r="C10825" s="631" t="s">
        <v>22</v>
      </c>
      <c r="D10825" s="629">
        <v>48.17</v>
      </c>
    </row>
    <row r="10826" spans="1:4" ht="81">
      <c r="A10826" s="629">
        <v>97191</v>
      </c>
      <c r="B10826" s="630" t="s">
        <v>13789</v>
      </c>
      <c r="C10826" s="631" t="s">
        <v>22</v>
      </c>
      <c r="D10826" s="629">
        <v>56.01</v>
      </c>
    </row>
    <row r="10827" spans="1:4" ht="81">
      <c r="A10827" s="629">
        <v>97192</v>
      </c>
      <c r="B10827" s="630" t="s">
        <v>13790</v>
      </c>
      <c r="C10827" s="631" t="s">
        <v>22</v>
      </c>
      <c r="D10827" s="629">
        <v>61.81</v>
      </c>
    </row>
    <row r="10828" spans="1:4" ht="40.5">
      <c r="A10828" s="631" t="s">
        <v>11753</v>
      </c>
      <c r="B10828" s="630" t="s">
        <v>11754</v>
      </c>
      <c r="C10828" s="631" t="s">
        <v>125</v>
      </c>
      <c r="D10828" s="629">
        <v>89.98</v>
      </c>
    </row>
    <row r="10829" spans="1:4" ht="27">
      <c r="A10829" s="631" t="s">
        <v>11755</v>
      </c>
      <c r="B10829" s="630" t="s">
        <v>5725</v>
      </c>
      <c r="C10829" s="631" t="s">
        <v>70</v>
      </c>
      <c r="D10829" s="629">
        <v>50.34</v>
      </c>
    </row>
    <row r="10830" spans="1:4" ht="27">
      <c r="A10830" s="631" t="s">
        <v>11756</v>
      </c>
      <c r="B10830" s="630" t="s">
        <v>11757</v>
      </c>
      <c r="C10830" s="631" t="s">
        <v>22</v>
      </c>
      <c r="D10830" s="629">
        <v>200.69</v>
      </c>
    </row>
    <row r="10831" spans="1:4" ht="27">
      <c r="A10831" s="631" t="s">
        <v>11758</v>
      </c>
      <c r="B10831" s="630" t="s">
        <v>11759</v>
      </c>
      <c r="C10831" s="631" t="s">
        <v>22</v>
      </c>
      <c r="D10831" s="629">
        <v>445.52</v>
      </c>
    </row>
    <row r="10832" spans="1:4" ht="27">
      <c r="A10832" s="631" t="s">
        <v>11760</v>
      </c>
      <c r="B10832" s="630" t="s">
        <v>11761</v>
      </c>
      <c r="C10832" s="631" t="s">
        <v>22</v>
      </c>
      <c r="D10832" s="629">
        <v>524.22</v>
      </c>
    </row>
    <row r="10833" spans="1:4" ht="27">
      <c r="A10833" s="631" t="s">
        <v>11762</v>
      </c>
      <c r="B10833" s="630" t="s">
        <v>5726</v>
      </c>
      <c r="C10833" s="631" t="s">
        <v>125</v>
      </c>
      <c r="D10833" s="629">
        <v>13.4</v>
      </c>
    </row>
    <row r="10834" spans="1:4" ht="40.5">
      <c r="A10834" s="631" t="s">
        <v>11763</v>
      </c>
      <c r="B10834" s="630" t="s">
        <v>5727</v>
      </c>
      <c r="C10834" s="631" t="s">
        <v>125</v>
      </c>
      <c r="D10834" s="629">
        <v>185.72</v>
      </c>
    </row>
    <row r="10835" spans="1:4" ht="40.5">
      <c r="A10835" s="631" t="s">
        <v>11764</v>
      </c>
      <c r="B10835" s="630" t="s">
        <v>11765</v>
      </c>
      <c r="C10835" s="631" t="s">
        <v>70</v>
      </c>
      <c r="D10835" s="629">
        <v>163.06</v>
      </c>
    </row>
    <row r="10836" spans="1:4" ht="40.5">
      <c r="A10836" s="631" t="s">
        <v>11766</v>
      </c>
      <c r="B10836" s="630" t="s">
        <v>11767</v>
      </c>
      <c r="C10836" s="631" t="s">
        <v>70</v>
      </c>
      <c r="D10836" s="629">
        <v>296.31</v>
      </c>
    </row>
    <row r="10837" spans="1:4" ht="40.5">
      <c r="A10837" s="631" t="s">
        <v>11768</v>
      </c>
      <c r="B10837" s="630" t="s">
        <v>11769</v>
      </c>
      <c r="C10837" s="631" t="s">
        <v>70</v>
      </c>
      <c r="D10837" s="629">
        <v>972.35</v>
      </c>
    </row>
    <row r="10838" spans="1:4" ht="67.5">
      <c r="A10838" s="631" t="s">
        <v>11770</v>
      </c>
      <c r="B10838" s="630" t="s">
        <v>11771</v>
      </c>
      <c r="C10838" s="631" t="s">
        <v>125</v>
      </c>
      <c r="D10838" s="629">
        <v>72.319999999999993</v>
      </c>
    </row>
    <row r="10839" spans="1:4" ht="81">
      <c r="A10839" s="631" t="s">
        <v>11772</v>
      </c>
      <c r="B10839" s="630" t="s">
        <v>11773</v>
      </c>
      <c r="C10839" s="631" t="s">
        <v>22</v>
      </c>
      <c r="D10839" s="629">
        <v>1.46</v>
      </c>
    </row>
    <row r="10840" spans="1:4" ht="40.5">
      <c r="A10840" s="631" t="s">
        <v>11774</v>
      </c>
      <c r="B10840" s="630" t="s">
        <v>5728</v>
      </c>
      <c r="C10840" s="631" t="s">
        <v>57</v>
      </c>
      <c r="D10840" s="629">
        <v>317.98</v>
      </c>
    </row>
    <row r="10841" spans="1:4" ht="81">
      <c r="A10841" s="631" t="s">
        <v>11775</v>
      </c>
      <c r="B10841" s="630" t="s">
        <v>5729</v>
      </c>
      <c r="C10841" s="631" t="s">
        <v>125</v>
      </c>
      <c r="D10841" s="629">
        <v>3.05</v>
      </c>
    </row>
    <row r="10842" spans="1:4" ht="54">
      <c r="A10842" s="631" t="s">
        <v>11776</v>
      </c>
      <c r="B10842" s="630" t="s">
        <v>11777</v>
      </c>
      <c r="C10842" s="631" t="s">
        <v>125</v>
      </c>
      <c r="D10842" s="629">
        <v>79.319999999999993</v>
      </c>
    </row>
    <row r="10843" spans="1:4" ht="40.5">
      <c r="A10843" s="631" t="s">
        <v>11778</v>
      </c>
      <c r="B10843" s="630" t="s">
        <v>11779</v>
      </c>
      <c r="C10843" s="631" t="s">
        <v>125</v>
      </c>
      <c r="D10843" s="629">
        <v>125.27</v>
      </c>
    </row>
    <row r="10844" spans="1:4" ht="54">
      <c r="A10844" s="631" t="s">
        <v>11780</v>
      </c>
      <c r="B10844" s="630" t="s">
        <v>5730</v>
      </c>
      <c r="C10844" s="631" t="s">
        <v>70</v>
      </c>
      <c r="D10844" s="629">
        <v>9.14</v>
      </c>
    </row>
    <row r="10845" spans="1:4" ht="40.5">
      <c r="A10845" s="631" t="s">
        <v>11781</v>
      </c>
      <c r="B10845" s="630" t="s">
        <v>5731</v>
      </c>
      <c r="C10845" s="631" t="s">
        <v>70</v>
      </c>
      <c r="D10845" s="629">
        <v>8.66</v>
      </c>
    </row>
    <row r="10846" spans="1:4" ht="54">
      <c r="A10846" s="631" t="s">
        <v>11782</v>
      </c>
      <c r="B10846" s="630" t="s">
        <v>11783</v>
      </c>
      <c r="C10846" s="631" t="s">
        <v>70</v>
      </c>
      <c r="D10846" s="629">
        <v>6.22</v>
      </c>
    </row>
    <row r="10847" spans="1:4" ht="54">
      <c r="A10847" s="631" t="s">
        <v>11784</v>
      </c>
      <c r="B10847" s="630" t="s">
        <v>11785</v>
      </c>
      <c r="C10847" s="631" t="s">
        <v>70</v>
      </c>
      <c r="D10847" s="629">
        <v>4</v>
      </c>
    </row>
    <row r="10848" spans="1:4" ht="54">
      <c r="A10848" s="631" t="s">
        <v>11786</v>
      </c>
      <c r="B10848" s="630" t="s">
        <v>11787</v>
      </c>
      <c r="C10848" s="631" t="s">
        <v>70</v>
      </c>
      <c r="D10848" s="629">
        <v>3.64</v>
      </c>
    </row>
    <row r="10849" spans="1:4" ht="40.5">
      <c r="A10849" s="631" t="s">
        <v>11788</v>
      </c>
      <c r="B10849" s="630" t="s">
        <v>11789</v>
      </c>
      <c r="C10849" s="631" t="s">
        <v>22</v>
      </c>
      <c r="D10849" s="629">
        <v>2.11</v>
      </c>
    </row>
    <row r="10850" spans="1:4" ht="27">
      <c r="A10850" s="631" t="s">
        <v>11790</v>
      </c>
      <c r="B10850" s="630" t="s">
        <v>11791</v>
      </c>
      <c r="C10850" s="631" t="s">
        <v>22</v>
      </c>
      <c r="D10850" s="629">
        <v>2.04</v>
      </c>
    </row>
    <row r="10851" spans="1:4" ht="27">
      <c r="A10851" s="631" t="s">
        <v>11792</v>
      </c>
      <c r="B10851" s="630" t="s">
        <v>11793</v>
      </c>
      <c r="C10851" s="631" t="s">
        <v>22</v>
      </c>
      <c r="D10851" s="629">
        <v>2.81</v>
      </c>
    </row>
    <row r="10852" spans="1:4" ht="27">
      <c r="A10852" s="631" t="s">
        <v>11794</v>
      </c>
      <c r="B10852" s="630" t="s">
        <v>11795</v>
      </c>
      <c r="C10852" s="631" t="s">
        <v>22</v>
      </c>
      <c r="D10852" s="629">
        <v>3.72</v>
      </c>
    </row>
    <row r="10853" spans="1:4" ht="27">
      <c r="A10853" s="631" t="s">
        <v>11796</v>
      </c>
      <c r="B10853" s="630" t="s">
        <v>11797</v>
      </c>
      <c r="C10853" s="631" t="s">
        <v>22</v>
      </c>
      <c r="D10853" s="629">
        <v>5</v>
      </c>
    </row>
    <row r="10854" spans="1:4" ht="27">
      <c r="A10854" s="631" t="s">
        <v>11798</v>
      </c>
      <c r="B10854" s="630" t="s">
        <v>11799</v>
      </c>
      <c r="C10854" s="631" t="s">
        <v>22</v>
      </c>
      <c r="D10854" s="629">
        <v>6.21</v>
      </c>
    </row>
    <row r="10855" spans="1:4" ht="40.5">
      <c r="A10855" s="631" t="s">
        <v>11800</v>
      </c>
      <c r="B10855" s="630" t="s">
        <v>5732</v>
      </c>
      <c r="C10855" s="631" t="s">
        <v>22</v>
      </c>
      <c r="D10855" s="629">
        <v>3</v>
      </c>
    </row>
    <row r="10856" spans="1:4" ht="27">
      <c r="A10856" s="631" t="s">
        <v>11801</v>
      </c>
      <c r="B10856" s="630" t="s">
        <v>11802</v>
      </c>
      <c r="C10856" s="631" t="s">
        <v>22</v>
      </c>
      <c r="D10856" s="629">
        <v>10.34</v>
      </c>
    </row>
    <row r="10857" spans="1:4" ht="27">
      <c r="A10857" s="631" t="s">
        <v>11803</v>
      </c>
      <c r="B10857" s="630" t="s">
        <v>11804</v>
      </c>
      <c r="C10857" s="631" t="s">
        <v>22</v>
      </c>
      <c r="D10857" s="629">
        <v>18.57</v>
      </c>
    </row>
    <row r="10858" spans="1:4" ht="27">
      <c r="A10858" s="631" t="s">
        <v>11805</v>
      </c>
      <c r="B10858" s="630" t="s">
        <v>11806</v>
      </c>
      <c r="C10858" s="631" t="s">
        <v>22</v>
      </c>
      <c r="D10858" s="629">
        <v>24.8</v>
      </c>
    </row>
    <row r="10859" spans="1:4" ht="27">
      <c r="A10859" s="631" t="s">
        <v>11807</v>
      </c>
      <c r="B10859" s="630" t="s">
        <v>11808</v>
      </c>
      <c r="C10859" s="631" t="s">
        <v>22</v>
      </c>
      <c r="D10859" s="629">
        <v>42.7</v>
      </c>
    </row>
    <row r="10860" spans="1:4" ht="27">
      <c r="A10860" s="631" t="s">
        <v>11809</v>
      </c>
      <c r="B10860" s="630" t="s">
        <v>11810</v>
      </c>
      <c r="C10860" s="631" t="s">
        <v>22</v>
      </c>
      <c r="D10860" s="629">
        <v>68.36</v>
      </c>
    </row>
    <row r="10861" spans="1:4" ht="27">
      <c r="A10861" s="631" t="s">
        <v>11811</v>
      </c>
      <c r="B10861" s="630" t="s">
        <v>11812</v>
      </c>
      <c r="C10861" s="631" t="s">
        <v>22</v>
      </c>
      <c r="D10861" s="629">
        <v>165.36</v>
      </c>
    </row>
    <row r="10862" spans="1:4" ht="27">
      <c r="A10862" s="631" t="s">
        <v>11813</v>
      </c>
      <c r="B10862" s="630" t="s">
        <v>5733</v>
      </c>
      <c r="C10862" s="631" t="s">
        <v>22</v>
      </c>
      <c r="D10862" s="629">
        <v>1.44</v>
      </c>
    </row>
    <row r="10863" spans="1:4" ht="40.5">
      <c r="A10863" s="631" t="s">
        <v>11814</v>
      </c>
      <c r="B10863" s="630" t="s">
        <v>11815</v>
      </c>
      <c r="C10863" s="631" t="s">
        <v>70</v>
      </c>
      <c r="D10863" s="632">
        <v>1274.96</v>
      </c>
    </row>
    <row r="10864" spans="1:4" ht="54">
      <c r="A10864" s="631" t="s">
        <v>11816</v>
      </c>
      <c r="B10864" s="630" t="s">
        <v>11817</v>
      </c>
      <c r="C10864" s="631" t="s">
        <v>70</v>
      </c>
      <c r="D10864" s="632">
        <v>1276.6400000000001</v>
      </c>
    </row>
    <row r="10865" spans="1:4" ht="54">
      <c r="A10865" s="631" t="s">
        <v>11818</v>
      </c>
      <c r="B10865" s="630" t="s">
        <v>11819</v>
      </c>
      <c r="C10865" s="631" t="s">
        <v>70</v>
      </c>
      <c r="D10865" s="632">
        <v>1316.36</v>
      </c>
    </row>
    <row r="10866" spans="1:4" ht="40.5">
      <c r="A10866" s="631" t="s">
        <v>11820</v>
      </c>
      <c r="B10866" s="630" t="s">
        <v>11821</v>
      </c>
      <c r="C10866" s="631" t="s">
        <v>70</v>
      </c>
      <c r="D10866" s="632">
        <v>1328.75</v>
      </c>
    </row>
    <row r="10867" spans="1:4" ht="67.5">
      <c r="A10867" s="631" t="s">
        <v>11822</v>
      </c>
      <c r="B10867" s="630" t="s">
        <v>11823</v>
      </c>
      <c r="C10867" s="631" t="s">
        <v>22</v>
      </c>
      <c r="D10867" s="629">
        <v>444.02</v>
      </c>
    </row>
    <row r="10868" spans="1:4" ht="40.5">
      <c r="A10868" s="631" t="s">
        <v>11824</v>
      </c>
      <c r="B10868" s="630" t="s">
        <v>5734</v>
      </c>
      <c r="C10868" s="631" t="s">
        <v>22</v>
      </c>
      <c r="D10868" s="629">
        <v>384.77</v>
      </c>
    </row>
    <row r="10869" spans="1:4" ht="27">
      <c r="A10869" s="631" t="s">
        <v>11825</v>
      </c>
      <c r="B10869" s="630" t="s">
        <v>5735</v>
      </c>
      <c r="C10869" s="631" t="s">
        <v>70</v>
      </c>
      <c r="D10869" s="629">
        <v>21.12</v>
      </c>
    </row>
    <row r="10870" spans="1:4" ht="54">
      <c r="A10870" s="631" t="s">
        <v>11826</v>
      </c>
      <c r="B10870" s="630" t="s">
        <v>11827</v>
      </c>
      <c r="C10870" s="631" t="s">
        <v>125</v>
      </c>
      <c r="D10870" s="629">
        <v>246.47</v>
      </c>
    </row>
    <row r="10871" spans="1:4" ht="27">
      <c r="A10871" s="631" t="s">
        <v>11828</v>
      </c>
      <c r="B10871" s="630" t="s">
        <v>5736</v>
      </c>
      <c r="C10871" s="631" t="s">
        <v>70</v>
      </c>
      <c r="D10871" s="629">
        <v>142.61000000000001</v>
      </c>
    </row>
    <row r="10872" spans="1:4" ht="40.5">
      <c r="A10872" s="631" t="s">
        <v>11829</v>
      </c>
      <c r="B10872" s="630" t="s">
        <v>11830</v>
      </c>
      <c r="C10872" s="631" t="s">
        <v>70</v>
      </c>
      <c r="D10872" s="629">
        <v>146.94</v>
      </c>
    </row>
    <row r="10873" spans="1:4" ht="54">
      <c r="A10873" s="631" t="s">
        <v>11831</v>
      </c>
      <c r="B10873" s="630" t="s">
        <v>11832</v>
      </c>
      <c r="C10873" s="631" t="s">
        <v>70</v>
      </c>
      <c r="D10873" s="629">
        <v>299.35000000000002</v>
      </c>
    </row>
    <row r="10874" spans="1:4" ht="27">
      <c r="A10874" s="631" t="s">
        <v>11833</v>
      </c>
      <c r="B10874" s="630" t="s">
        <v>5738</v>
      </c>
      <c r="C10874" s="631" t="s">
        <v>70</v>
      </c>
      <c r="D10874" s="629">
        <v>202.61</v>
      </c>
    </row>
    <row r="10875" spans="1:4" ht="27">
      <c r="A10875" s="631" t="s">
        <v>11834</v>
      </c>
      <c r="B10875" s="630" t="s">
        <v>5739</v>
      </c>
      <c r="C10875" s="631" t="s">
        <v>70</v>
      </c>
      <c r="D10875" s="629">
        <v>311.11</v>
      </c>
    </row>
    <row r="10876" spans="1:4" ht="27">
      <c r="A10876" s="631" t="s">
        <v>11835</v>
      </c>
      <c r="B10876" s="630" t="s">
        <v>5740</v>
      </c>
      <c r="C10876" s="631" t="s">
        <v>70</v>
      </c>
      <c r="D10876" s="629">
        <v>574.09</v>
      </c>
    </row>
    <row r="10877" spans="1:4" ht="54">
      <c r="A10877" s="631" t="s">
        <v>11836</v>
      </c>
      <c r="B10877" s="630" t="s">
        <v>11837</v>
      </c>
      <c r="C10877" s="631" t="s">
        <v>70</v>
      </c>
      <c r="D10877" s="629">
        <v>278.77</v>
      </c>
    </row>
    <row r="10878" spans="1:4" ht="27">
      <c r="A10878" s="631" t="s">
        <v>11838</v>
      </c>
      <c r="B10878" s="630" t="s">
        <v>11839</v>
      </c>
      <c r="C10878" s="631" t="s">
        <v>70</v>
      </c>
      <c r="D10878" s="629">
        <v>24.6</v>
      </c>
    </row>
    <row r="10879" spans="1:4" ht="40.5">
      <c r="A10879" s="631" t="s">
        <v>11840</v>
      </c>
      <c r="B10879" s="630" t="s">
        <v>11841</v>
      </c>
      <c r="C10879" s="631" t="s">
        <v>70</v>
      </c>
      <c r="D10879" s="629">
        <v>75.459999999999994</v>
      </c>
    </row>
    <row r="10880" spans="1:4" ht="27">
      <c r="A10880" s="631" t="s">
        <v>11842</v>
      </c>
      <c r="B10880" s="630" t="s">
        <v>11843</v>
      </c>
      <c r="C10880" s="631" t="s">
        <v>70</v>
      </c>
      <c r="D10880" s="629">
        <v>30.37</v>
      </c>
    </row>
    <row r="10881" spans="1:4" ht="27">
      <c r="A10881" s="631" t="s">
        <v>11844</v>
      </c>
      <c r="B10881" s="630" t="s">
        <v>11845</v>
      </c>
      <c r="C10881" s="631" t="s">
        <v>70</v>
      </c>
      <c r="D10881" s="629">
        <v>47.07</v>
      </c>
    </row>
    <row r="10882" spans="1:4" ht="54">
      <c r="A10882" s="631" t="s">
        <v>11846</v>
      </c>
      <c r="B10882" s="630" t="s">
        <v>11847</v>
      </c>
      <c r="C10882" s="631" t="s">
        <v>70</v>
      </c>
      <c r="D10882" s="629">
        <v>112.11</v>
      </c>
    </row>
    <row r="10883" spans="1:4" ht="40.5">
      <c r="A10883" s="631" t="s">
        <v>11848</v>
      </c>
      <c r="B10883" s="630" t="s">
        <v>5741</v>
      </c>
      <c r="C10883" s="631" t="s">
        <v>70</v>
      </c>
      <c r="D10883" s="629">
        <v>18.690000000000001</v>
      </c>
    </row>
    <row r="10884" spans="1:4" ht="54">
      <c r="A10884" s="631" t="s">
        <v>11849</v>
      </c>
      <c r="B10884" s="630" t="s">
        <v>5742</v>
      </c>
      <c r="C10884" s="631" t="s">
        <v>70</v>
      </c>
      <c r="D10884" s="629">
        <v>529.47</v>
      </c>
    </row>
    <row r="10885" spans="1:4" ht="54">
      <c r="A10885" s="631" t="s">
        <v>11850</v>
      </c>
      <c r="B10885" s="630" t="s">
        <v>11851</v>
      </c>
      <c r="C10885" s="631" t="s">
        <v>70</v>
      </c>
      <c r="D10885" s="632">
        <v>1320.35</v>
      </c>
    </row>
    <row r="10886" spans="1:4" ht="54">
      <c r="A10886" s="631" t="s">
        <v>11852</v>
      </c>
      <c r="B10886" s="630" t="s">
        <v>11853</v>
      </c>
      <c r="C10886" s="631" t="s">
        <v>70</v>
      </c>
      <c r="D10886" s="632">
        <v>2018.1</v>
      </c>
    </row>
    <row r="10887" spans="1:4" ht="54">
      <c r="A10887" s="631" t="s">
        <v>11854</v>
      </c>
      <c r="B10887" s="630" t="s">
        <v>11855</v>
      </c>
      <c r="C10887" s="631" t="s">
        <v>70</v>
      </c>
      <c r="D10887" s="629">
        <v>732.51</v>
      </c>
    </row>
    <row r="10888" spans="1:4" ht="54">
      <c r="A10888" s="631" t="s">
        <v>11856</v>
      </c>
      <c r="B10888" s="630" t="s">
        <v>11857</v>
      </c>
      <c r="C10888" s="631" t="s">
        <v>70</v>
      </c>
      <c r="D10888" s="629">
        <v>828.53</v>
      </c>
    </row>
    <row r="10889" spans="1:4" ht="54">
      <c r="A10889" s="631" t="s">
        <v>11858</v>
      </c>
      <c r="B10889" s="630" t="s">
        <v>11859</v>
      </c>
      <c r="C10889" s="631" t="s">
        <v>70</v>
      </c>
      <c r="D10889" s="629">
        <v>889.9</v>
      </c>
    </row>
    <row r="10890" spans="1:4" ht="54">
      <c r="A10890" s="631" t="s">
        <v>11860</v>
      </c>
      <c r="B10890" s="630" t="s">
        <v>11861</v>
      </c>
      <c r="C10890" s="631" t="s">
        <v>70</v>
      </c>
      <c r="D10890" s="632">
        <v>1057.28</v>
      </c>
    </row>
    <row r="10891" spans="1:4" ht="54">
      <c r="A10891" s="631" t="s">
        <v>11862</v>
      </c>
      <c r="B10891" s="630" t="s">
        <v>11863</v>
      </c>
      <c r="C10891" s="631" t="s">
        <v>70</v>
      </c>
      <c r="D10891" s="632">
        <v>1398.14</v>
      </c>
    </row>
    <row r="10892" spans="1:4" ht="54">
      <c r="A10892" s="631" t="s">
        <v>11864</v>
      </c>
      <c r="B10892" s="630" t="s">
        <v>5743</v>
      </c>
      <c r="C10892" s="631" t="s">
        <v>70</v>
      </c>
      <c r="D10892" s="629">
        <v>490.98</v>
      </c>
    </row>
    <row r="10893" spans="1:4" ht="54">
      <c r="A10893" s="631" t="s">
        <v>11865</v>
      </c>
      <c r="B10893" s="630" t="s">
        <v>5744</v>
      </c>
      <c r="C10893" s="631" t="s">
        <v>70</v>
      </c>
      <c r="D10893" s="629">
        <v>543.47</v>
      </c>
    </row>
    <row r="10894" spans="1:4" ht="54">
      <c r="A10894" s="631" t="s">
        <v>11866</v>
      </c>
      <c r="B10894" s="630" t="s">
        <v>5745</v>
      </c>
      <c r="C10894" s="631" t="s">
        <v>70</v>
      </c>
      <c r="D10894" s="629">
        <v>634.47</v>
      </c>
    </row>
    <row r="10895" spans="1:4" ht="54">
      <c r="A10895" s="631" t="s">
        <v>11867</v>
      </c>
      <c r="B10895" s="630" t="s">
        <v>11868</v>
      </c>
      <c r="C10895" s="631" t="s">
        <v>70</v>
      </c>
      <c r="D10895" s="632">
        <v>1107.7</v>
      </c>
    </row>
    <row r="10896" spans="1:4" ht="54">
      <c r="A10896" s="631" t="s">
        <v>11869</v>
      </c>
      <c r="B10896" s="630" t="s">
        <v>11870</v>
      </c>
      <c r="C10896" s="631" t="s">
        <v>70</v>
      </c>
      <c r="D10896" s="632">
        <v>1110.05</v>
      </c>
    </row>
    <row r="10897" spans="1:4" ht="81">
      <c r="A10897" s="631" t="s">
        <v>11871</v>
      </c>
      <c r="B10897" s="630" t="s">
        <v>11872</v>
      </c>
      <c r="C10897" s="631" t="s">
        <v>125</v>
      </c>
      <c r="D10897" s="629">
        <v>172.98</v>
      </c>
    </row>
    <row r="10898" spans="1:4" ht="27">
      <c r="A10898" s="631" t="s">
        <v>11873</v>
      </c>
      <c r="B10898" s="630" t="s">
        <v>5746</v>
      </c>
      <c r="C10898" s="631" t="s">
        <v>70</v>
      </c>
      <c r="D10898" s="629">
        <v>91.05</v>
      </c>
    </row>
    <row r="10899" spans="1:4" ht="67.5">
      <c r="A10899" s="631" t="s">
        <v>11874</v>
      </c>
      <c r="B10899" s="630" t="s">
        <v>11875</v>
      </c>
      <c r="C10899" s="631" t="s">
        <v>125</v>
      </c>
      <c r="D10899" s="629">
        <v>41.55</v>
      </c>
    </row>
    <row r="10900" spans="1:4" ht="67.5">
      <c r="A10900" s="631" t="s">
        <v>11876</v>
      </c>
      <c r="B10900" s="630" t="s">
        <v>11877</v>
      </c>
      <c r="C10900" s="631" t="s">
        <v>125</v>
      </c>
      <c r="D10900" s="629">
        <v>36.590000000000003</v>
      </c>
    </row>
    <row r="10901" spans="1:4" ht="40.5">
      <c r="A10901" s="631" t="s">
        <v>11878</v>
      </c>
      <c r="B10901" s="630" t="s">
        <v>11879</v>
      </c>
      <c r="C10901" s="631" t="s">
        <v>125</v>
      </c>
      <c r="D10901" s="629">
        <v>28.64</v>
      </c>
    </row>
    <row r="10902" spans="1:4" ht="27">
      <c r="A10902" s="631" t="s">
        <v>11880</v>
      </c>
      <c r="B10902" s="630" t="s">
        <v>5747</v>
      </c>
      <c r="C10902" s="631" t="s">
        <v>70</v>
      </c>
      <c r="D10902" s="629">
        <v>56.39</v>
      </c>
    </row>
    <row r="10903" spans="1:4" ht="27">
      <c r="A10903" s="631" t="s">
        <v>11881</v>
      </c>
      <c r="B10903" s="630" t="s">
        <v>11882</v>
      </c>
      <c r="C10903" s="631" t="s">
        <v>70</v>
      </c>
      <c r="D10903" s="629">
        <v>137.35</v>
      </c>
    </row>
    <row r="10904" spans="1:4" ht="27">
      <c r="A10904" s="631" t="s">
        <v>11883</v>
      </c>
      <c r="B10904" s="630" t="s">
        <v>11884</v>
      </c>
      <c r="C10904" s="631" t="s">
        <v>70</v>
      </c>
      <c r="D10904" s="629">
        <v>154.5</v>
      </c>
    </row>
    <row r="10905" spans="1:4" ht="27">
      <c r="A10905" s="631" t="s">
        <v>11885</v>
      </c>
      <c r="B10905" s="630" t="s">
        <v>5752</v>
      </c>
      <c r="C10905" s="631" t="s">
        <v>70</v>
      </c>
      <c r="D10905" s="629">
        <v>207.48</v>
      </c>
    </row>
    <row r="10906" spans="1:4" ht="27">
      <c r="A10906" s="631" t="s">
        <v>11886</v>
      </c>
      <c r="B10906" s="630" t="s">
        <v>11887</v>
      </c>
      <c r="C10906" s="631" t="s">
        <v>70</v>
      </c>
      <c r="D10906" s="629">
        <v>295.93</v>
      </c>
    </row>
    <row r="10907" spans="1:4" ht="27">
      <c r="A10907" s="631" t="s">
        <v>11888</v>
      </c>
      <c r="B10907" s="630" t="s">
        <v>5753</v>
      </c>
      <c r="C10907" s="631" t="s">
        <v>70</v>
      </c>
      <c r="D10907" s="629">
        <v>391.11</v>
      </c>
    </row>
    <row r="10908" spans="1:4" ht="27">
      <c r="A10908" s="631" t="s">
        <v>11889</v>
      </c>
      <c r="B10908" s="630" t="s">
        <v>11890</v>
      </c>
      <c r="C10908" s="631" t="s">
        <v>70</v>
      </c>
      <c r="D10908" s="629">
        <v>598.72</v>
      </c>
    </row>
    <row r="10909" spans="1:4" ht="27">
      <c r="A10909" s="631" t="s">
        <v>11891</v>
      </c>
      <c r="B10909" s="630" t="s">
        <v>5748</v>
      </c>
      <c r="C10909" s="631" t="s">
        <v>70</v>
      </c>
      <c r="D10909" s="629">
        <v>59.88</v>
      </c>
    </row>
    <row r="10910" spans="1:4" ht="27">
      <c r="A10910" s="631" t="s">
        <v>11892</v>
      </c>
      <c r="B10910" s="630" t="s">
        <v>11893</v>
      </c>
      <c r="C10910" s="631" t="s">
        <v>70</v>
      </c>
      <c r="D10910" s="629">
        <v>80.3</v>
      </c>
    </row>
    <row r="10911" spans="1:4" ht="27">
      <c r="A10911" s="631" t="s">
        <v>11894</v>
      </c>
      <c r="B10911" s="630" t="s">
        <v>11895</v>
      </c>
      <c r="C10911" s="631" t="s">
        <v>70</v>
      </c>
      <c r="D10911" s="629">
        <v>92.84</v>
      </c>
    </row>
    <row r="10912" spans="1:4" ht="27">
      <c r="A10912" s="631" t="s">
        <v>11896</v>
      </c>
      <c r="B10912" s="630" t="s">
        <v>5749</v>
      </c>
      <c r="C10912" s="631" t="s">
        <v>70</v>
      </c>
      <c r="D10912" s="629">
        <v>125.03</v>
      </c>
    </row>
    <row r="10913" spans="1:4" ht="27">
      <c r="A10913" s="631" t="s">
        <v>11897</v>
      </c>
      <c r="B10913" s="630" t="s">
        <v>5750</v>
      </c>
      <c r="C10913" s="631" t="s">
        <v>70</v>
      </c>
      <c r="D10913" s="629">
        <v>250.04</v>
      </c>
    </row>
    <row r="10914" spans="1:4" ht="27">
      <c r="A10914" s="631" t="s">
        <v>11898</v>
      </c>
      <c r="B10914" s="630" t="s">
        <v>5751</v>
      </c>
      <c r="C10914" s="631" t="s">
        <v>70</v>
      </c>
      <c r="D10914" s="629">
        <v>421.22</v>
      </c>
    </row>
    <row r="10915" spans="1:4" ht="27">
      <c r="A10915" s="631" t="s">
        <v>11899</v>
      </c>
      <c r="B10915" s="630" t="s">
        <v>11900</v>
      </c>
      <c r="C10915" s="631" t="s">
        <v>70</v>
      </c>
      <c r="D10915" s="629">
        <v>77.2</v>
      </c>
    </row>
    <row r="10916" spans="1:4" ht="27">
      <c r="A10916" s="631" t="s">
        <v>11901</v>
      </c>
      <c r="B10916" s="630" t="s">
        <v>11902</v>
      </c>
      <c r="C10916" s="631" t="s">
        <v>70</v>
      </c>
      <c r="D10916" s="629">
        <v>98.22</v>
      </c>
    </row>
    <row r="10917" spans="1:4" ht="27">
      <c r="A10917" s="631" t="s">
        <v>11903</v>
      </c>
      <c r="B10917" s="630" t="s">
        <v>5754</v>
      </c>
      <c r="C10917" s="631" t="s">
        <v>70</v>
      </c>
      <c r="D10917" s="629">
        <v>55.5</v>
      </c>
    </row>
    <row r="10918" spans="1:4" ht="27">
      <c r="A10918" s="631" t="s">
        <v>11904</v>
      </c>
      <c r="B10918" s="630" t="s">
        <v>5755</v>
      </c>
      <c r="C10918" s="631" t="s">
        <v>70</v>
      </c>
      <c r="D10918" s="629">
        <v>59.38</v>
      </c>
    </row>
    <row r="10919" spans="1:4" ht="27">
      <c r="A10919" s="631" t="s">
        <v>11905</v>
      </c>
      <c r="B10919" s="630" t="s">
        <v>5756</v>
      </c>
      <c r="C10919" s="631" t="s">
        <v>70</v>
      </c>
      <c r="D10919" s="629">
        <v>90.61</v>
      </c>
    </row>
    <row r="10920" spans="1:4" ht="27">
      <c r="A10920" s="631" t="s">
        <v>11906</v>
      </c>
      <c r="B10920" s="630" t="s">
        <v>5757</v>
      </c>
      <c r="C10920" s="631" t="s">
        <v>70</v>
      </c>
      <c r="D10920" s="629">
        <v>125.69</v>
      </c>
    </row>
    <row r="10921" spans="1:4" ht="27">
      <c r="A10921" s="631" t="s">
        <v>11907</v>
      </c>
      <c r="B10921" s="630" t="s">
        <v>5758</v>
      </c>
      <c r="C10921" s="631" t="s">
        <v>70</v>
      </c>
      <c r="D10921" s="629">
        <v>215.72</v>
      </c>
    </row>
    <row r="10922" spans="1:4" ht="27">
      <c r="A10922" s="631" t="s">
        <v>11908</v>
      </c>
      <c r="B10922" s="630" t="s">
        <v>5759</v>
      </c>
      <c r="C10922" s="631" t="s">
        <v>70</v>
      </c>
      <c r="D10922" s="629">
        <v>278.42</v>
      </c>
    </row>
    <row r="10923" spans="1:4" ht="27">
      <c r="A10923" s="631" t="s">
        <v>11909</v>
      </c>
      <c r="B10923" s="630" t="s">
        <v>5760</v>
      </c>
      <c r="C10923" s="631" t="s">
        <v>70</v>
      </c>
      <c r="D10923" s="629">
        <v>476.62</v>
      </c>
    </row>
    <row r="10924" spans="1:4" ht="54">
      <c r="A10924" s="631" t="s">
        <v>11910</v>
      </c>
      <c r="B10924" s="630" t="s">
        <v>11911</v>
      </c>
      <c r="C10924" s="631" t="s">
        <v>22</v>
      </c>
      <c r="D10924" s="629">
        <v>19.87</v>
      </c>
    </row>
    <row r="10925" spans="1:4" ht="54">
      <c r="A10925" s="631" t="s">
        <v>11912</v>
      </c>
      <c r="B10925" s="630" t="s">
        <v>11913</v>
      </c>
      <c r="C10925" s="631" t="s">
        <v>22</v>
      </c>
      <c r="D10925" s="629">
        <v>31.07</v>
      </c>
    </row>
    <row r="10926" spans="1:4" ht="67.5">
      <c r="A10926" s="631" t="s">
        <v>11914</v>
      </c>
      <c r="B10926" s="630" t="s">
        <v>11915</v>
      </c>
      <c r="C10926" s="631" t="s">
        <v>70</v>
      </c>
      <c r="D10926" s="629">
        <v>300.48</v>
      </c>
    </row>
    <row r="10927" spans="1:4" ht="13.5">
      <c r="A10927" s="631" t="s">
        <v>11916</v>
      </c>
      <c r="B10927" s="630" t="s">
        <v>154</v>
      </c>
      <c r="C10927" s="631" t="s">
        <v>125</v>
      </c>
      <c r="D10927" s="629">
        <v>21.07</v>
      </c>
    </row>
    <row r="10928" spans="1:4" ht="27">
      <c r="A10928" s="631" t="s">
        <v>11917</v>
      </c>
      <c r="B10928" s="630" t="s">
        <v>115</v>
      </c>
      <c r="C10928" s="631" t="s">
        <v>125</v>
      </c>
      <c r="D10928" s="629">
        <v>7.02</v>
      </c>
    </row>
    <row r="10929" spans="1:4" ht="27">
      <c r="A10929" s="631" t="s">
        <v>11918</v>
      </c>
      <c r="B10929" s="630" t="s">
        <v>5761</v>
      </c>
      <c r="C10929" s="631" t="s">
        <v>125</v>
      </c>
      <c r="D10929" s="629">
        <v>1.48</v>
      </c>
    </row>
    <row r="10930" spans="1:4" ht="13.5">
      <c r="A10930" s="631" t="s">
        <v>11919</v>
      </c>
      <c r="B10930" s="630" t="s">
        <v>5762</v>
      </c>
      <c r="C10930" s="631" t="s">
        <v>22</v>
      </c>
      <c r="D10930" s="629">
        <v>79.58</v>
      </c>
    </row>
    <row r="10931" spans="1:4" ht="40.5">
      <c r="A10931" s="631" t="s">
        <v>11920</v>
      </c>
      <c r="B10931" s="630" t="s">
        <v>11921</v>
      </c>
      <c r="C10931" s="631" t="s">
        <v>70</v>
      </c>
      <c r="D10931" s="632">
        <v>1187.53</v>
      </c>
    </row>
    <row r="10932" spans="1:4" ht="27">
      <c r="A10932" s="631" t="s">
        <v>11922</v>
      </c>
      <c r="B10932" s="630" t="s">
        <v>11923</v>
      </c>
      <c r="C10932" s="631" t="s">
        <v>22</v>
      </c>
      <c r="D10932" s="629">
        <v>24</v>
      </c>
    </row>
    <row r="10933" spans="1:4" ht="27">
      <c r="A10933" s="631" t="s">
        <v>11924</v>
      </c>
      <c r="B10933" s="630" t="s">
        <v>5763</v>
      </c>
      <c r="C10933" s="631" t="s">
        <v>22</v>
      </c>
      <c r="D10933" s="629">
        <v>22.67</v>
      </c>
    </row>
    <row r="10934" spans="1:4" ht="27">
      <c r="A10934" s="631" t="s">
        <v>11925</v>
      </c>
      <c r="B10934" s="630" t="s">
        <v>5764</v>
      </c>
      <c r="C10934" s="631" t="s">
        <v>57</v>
      </c>
      <c r="D10934" s="629">
        <v>72.81</v>
      </c>
    </row>
    <row r="10935" spans="1:4" ht="27">
      <c r="A10935" s="631" t="s">
        <v>11926</v>
      </c>
      <c r="B10935" s="630" t="s">
        <v>5765</v>
      </c>
      <c r="C10935" s="631" t="s">
        <v>57</v>
      </c>
      <c r="D10935" s="629">
        <v>97.47</v>
      </c>
    </row>
    <row r="10936" spans="1:4" ht="40.5">
      <c r="A10936" s="631" t="s">
        <v>11927</v>
      </c>
      <c r="B10936" s="630" t="s">
        <v>11928</v>
      </c>
      <c r="C10936" s="631" t="s">
        <v>125</v>
      </c>
      <c r="D10936" s="629">
        <v>0.51</v>
      </c>
    </row>
    <row r="10937" spans="1:4" ht="13.5">
      <c r="A10937" s="631" t="s">
        <v>11929</v>
      </c>
      <c r="B10937" s="630" t="s">
        <v>5767</v>
      </c>
      <c r="C10937" s="631" t="s">
        <v>70</v>
      </c>
      <c r="D10937" s="629">
        <v>351.3</v>
      </c>
    </row>
    <row r="10938" spans="1:4" ht="13.5">
      <c r="A10938" s="631" t="s">
        <v>11930</v>
      </c>
      <c r="B10938" s="630" t="s">
        <v>5768</v>
      </c>
      <c r="C10938" s="631" t="s">
        <v>125</v>
      </c>
      <c r="D10938" s="629">
        <v>782.65</v>
      </c>
    </row>
    <row r="10939" spans="1:4" ht="27">
      <c r="A10939" s="631" t="s">
        <v>11931</v>
      </c>
      <c r="B10939" s="630" t="s">
        <v>5769</v>
      </c>
      <c r="C10939" s="631" t="s">
        <v>70</v>
      </c>
      <c r="D10939" s="629">
        <v>355.8</v>
      </c>
    </row>
    <row r="10940" spans="1:4" ht="27">
      <c r="A10940" s="631" t="s">
        <v>11932</v>
      </c>
      <c r="B10940" s="630" t="s">
        <v>5770</v>
      </c>
      <c r="C10940" s="631" t="s">
        <v>70</v>
      </c>
      <c r="D10940" s="629">
        <v>462.54</v>
      </c>
    </row>
    <row r="10941" spans="1:4" ht="27">
      <c r="A10941" s="631" t="s">
        <v>11933</v>
      </c>
      <c r="B10941" s="630" t="s">
        <v>5771</v>
      </c>
      <c r="C10941" s="631" t="s">
        <v>70</v>
      </c>
      <c r="D10941" s="629">
        <v>56.11</v>
      </c>
    </row>
    <row r="10942" spans="1:4" ht="27">
      <c r="A10942" s="631" t="s">
        <v>11934</v>
      </c>
      <c r="B10942" s="630" t="s">
        <v>5772</v>
      </c>
      <c r="C10942" s="631" t="s">
        <v>70</v>
      </c>
      <c r="D10942" s="629">
        <v>15.27</v>
      </c>
    </row>
    <row r="10943" spans="1:4" ht="27">
      <c r="A10943" s="631" t="s">
        <v>11935</v>
      </c>
      <c r="B10943" s="630" t="s">
        <v>5773</v>
      </c>
      <c r="C10943" s="631" t="s">
        <v>70</v>
      </c>
      <c r="D10943" s="629">
        <v>26.02</v>
      </c>
    </row>
    <row r="10944" spans="1:4" ht="27">
      <c r="A10944" s="631" t="s">
        <v>11936</v>
      </c>
      <c r="B10944" s="630" t="s">
        <v>5774</v>
      </c>
      <c r="C10944" s="631" t="s">
        <v>70</v>
      </c>
      <c r="D10944" s="629">
        <v>34.200000000000003</v>
      </c>
    </row>
    <row r="10945" spans="1:4" ht="27">
      <c r="A10945" s="631" t="s">
        <v>11937</v>
      </c>
      <c r="B10945" s="630" t="s">
        <v>5775</v>
      </c>
      <c r="C10945" s="631" t="s">
        <v>70</v>
      </c>
      <c r="D10945" s="629">
        <v>16.8</v>
      </c>
    </row>
    <row r="10946" spans="1:4" ht="27">
      <c r="A10946" s="631" t="s">
        <v>11938</v>
      </c>
      <c r="B10946" s="630" t="s">
        <v>5776</v>
      </c>
      <c r="C10946" s="631" t="s">
        <v>70</v>
      </c>
      <c r="D10946" s="629">
        <v>21.66</v>
      </c>
    </row>
    <row r="10947" spans="1:4" ht="27">
      <c r="A10947" s="631" t="s">
        <v>11939</v>
      </c>
      <c r="B10947" s="630" t="s">
        <v>5777</v>
      </c>
      <c r="C10947" s="631" t="s">
        <v>70</v>
      </c>
      <c r="D10947" s="629">
        <v>38.14</v>
      </c>
    </row>
    <row r="10948" spans="1:4" ht="27">
      <c r="A10948" s="631" t="s">
        <v>11940</v>
      </c>
      <c r="B10948" s="630" t="s">
        <v>5778</v>
      </c>
      <c r="C10948" s="631" t="s">
        <v>70</v>
      </c>
      <c r="D10948" s="629">
        <v>30.85</v>
      </c>
    </row>
    <row r="10949" spans="1:4" ht="27">
      <c r="A10949" s="631" t="s">
        <v>11941</v>
      </c>
      <c r="B10949" s="630" t="s">
        <v>5779</v>
      </c>
      <c r="C10949" s="631" t="s">
        <v>70</v>
      </c>
      <c r="D10949" s="629">
        <v>35.11</v>
      </c>
    </row>
    <row r="10950" spans="1:4" ht="27">
      <c r="A10950" s="631" t="s">
        <v>11942</v>
      </c>
      <c r="B10950" s="630" t="s">
        <v>5780</v>
      </c>
      <c r="C10950" s="631" t="s">
        <v>70</v>
      </c>
      <c r="D10950" s="629">
        <v>40.340000000000003</v>
      </c>
    </row>
    <row r="10951" spans="1:4" ht="27">
      <c r="A10951" s="631" t="s">
        <v>11943</v>
      </c>
      <c r="B10951" s="630" t="s">
        <v>5781</v>
      </c>
      <c r="C10951" s="631" t="s">
        <v>125</v>
      </c>
      <c r="D10951" s="629">
        <v>56.97</v>
      </c>
    </row>
    <row r="10952" spans="1:4" ht="27">
      <c r="A10952" s="631" t="s">
        <v>11944</v>
      </c>
      <c r="B10952" s="630" t="s">
        <v>5782</v>
      </c>
      <c r="C10952" s="631" t="s">
        <v>70</v>
      </c>
      <c r="D10952" s="629">
        <v>167.5</v>
      </c>
    </row>
    <row r="10953" spans="1:4" ht="27">
      <c r="A10953" s="631" t="s">
        <v>11945</v>
      </c>
      <c r="B10953" s="630" t="s">
        <v>5783</v>
      </c>
      <c r="C10953" s="631" t="s">
        <v>70</v>
      </c>
      <c r="D10953" s="629">
        <v>268</v>
      </c>
    </row>
    <row r="10954" spans="1:4" ht="27">
      <c r="A10954" s="631" t="s">
        <v>11946</v>
      </c>
      <c r="B10954" s="630" t="s">
        <v>5784</v>
      </c>
      <c r="C10954" s="631" t="s">
        <v>70</v>
      </c>
      <c r="D10954" s="629">
        <v>536</v>
      </c>
    </row>
    <row r="10955" spans="1:4" ht="27">
      <c r="A10955" s="631" t="s">
        <v>11947</v>
      </c>
      <c r="B10955" s="630" t="s">
        <v>5785</v>
      </c>
      <c r="C10955" s="631" t="s">
        <v>70</v>
      </c>
      <c r="D10955" s="629">
        <v>804</v>
      </c>
    </row>
    <row r="10956" spans="1:4" ht="27">
      <c r="A10956" s="631" t="s">
        <v>11948</v>
      </c>
      <c r="B10956" s="630" t="s">
        <v>5786</v>
      </c>
      <c r="C10956" s="631" t="s">
        <v>70</v>
      </c>
      <c r="D10956" s="632">
        <v>1101</v>
      </c>
    </row>
    <row r="10957" spans="1:4" ht="27">
      <c r="A10957" s="631" t="s">
        <v>11949</v>
      </c>
      <c r="B10957" s="630" t="s">
        <v>5787</v>
      </c>
      <c r="C10957" s="631" t="s">
        <v>70</v>
      </c>
      <c r="D10957" s="632">
        <v>1497.36</v>
      </c>
    </row>
    <row r="10958" spans="1:4" ht="27">
      <c r="A10958" s="631" t="s">
        <v>11950</v>
      </c>
      <c r="B10958" s="630" t="s">
        <v>5788</v>
      </c>
      <c r="C10958" s="631" t="s">
        <v>70</v>
      </c>
      <c r="D10958" s="632">
        <v>1673.52</v>
      </c>
    </row>
    <row r="10959" spans="1:4" ht="27">
      <c r="A10959" s="631" t="s">
        <v>11951</v>
      </c>
      <c r="B10959" s="630" t="s">
        <v>5789</v>
      </c>
      <c r="C10959" s="631" t="s">
        <v>70</v>
      </c>
      <c r="D10959" s="629">
        <v>440.4</v>
      </c>
    </row>
    <row r="10960" spans="1:4" ht="27">
      <c r="A10960" s="631" t="s">
        <v>11952</v>
      </c>
      <c r="B10960" s="630" t="s">
        <v>5790</v>
      </c>
      <c r="C10960" s="631" t="s">
        <v>70</v>
      </c>
      <c r="D10960" s="629">
        <v>572.52</v>
      </c>
    </row>
    <row r="10961" spans="1:4" ht="27">
      <c r="A10961" s="631" t="s">
        <v>11953</v>
      </c>
      <c r="B10961" s="630" t="s">
        <v>5791</v>
      </c>
      <c r="C10961" s="631" t="s">
        <v>70</v>
      </c>
      <c r="D10961" s="629">
        <v>880.8</v>
      </c>
    </row>
    <row r="10962" spans="1:4" ht="27">
      <c r="A10962" s="631" t="s">
        <v>11954</v>
      </c>
      <c r="B10962" s="630" t="s">
        <v>5792</v>
      </c>
      <c r="C10962" s="631" t="s">
        <v>70</v>
      </c>
      <c r="D10962" s="632">
        <v>1409.28</v>
      </c>
    </row>
    <row r="10963" spans="1:4" ht="27">
      <c r="A10963" s="631" t="s">
        <v>11955</v>
      </c>
      <c r="B10963" s="630" t="s">
        <v>5793</v>
      </c>
      <c r="C10963" s="631" t="s">
        <v>70</v>
      </c>
      <c r="D10963" s="629">
        <v>167.5</v>
      </c>
    </row>
    <row r="10964" spans="1:4" ht="27">
      <c r="A10964" s="631" t="s">
        <v>11956</v>
      </c>
      <c r="B10964" s="630" t="s">
        <v>5794</v>
      </c>
      <c r="C10964" s="631" t="s">
        <v>70</v>
      </c>
      <c r="D10964" s="629">
        <v>335</v>
      </c>
    </row>
    <row r="10965" spans="1:4" ht="27">
      <c r="A10965" s="631" t="s">
        <v>11957</v>
      </c>
      <c r="B10965" s="630" t="s">
        <v>5795</v>
      </c>
      <c r="C10965" s="631" t="s">
        <v>70</v>
      </c>
      <c r="D10965" s="629">
        <v>670</v>
      </c>
    </row>
    <row r="10966" spans="1:4" ht="27">
      <c r="A10966" s="631" t="s">
        <v>11958</v>
      </c>
      <c r="B10966" s="630" t="s">
        <v>11959</v>
      </c>
      <c r="C10966" s="631" t="s">
        <v>70</v>
      </c>
      <c r="D10966" s="632">
        <v>1853.56</v>
      </c>
    </row>
    <row r="10967" spans="1:4" ht="27">
      <c r="A10967" s="631" t="s">
        <v>11960</v>
      </c>
      <c r="B10967" s="630" t="s">
        <v>5796</v>
      </c>
      <c r="C10967" s="631" t="s">
        <v>57</v>
      </c>
      <c r="D10967" s="629">
        <v>308.52999999999997</v>
      </c>
    </row>
    <row r="10968" spans="1:4" ht="27">
      <c r="A10968" s="631" t="s">
        <v>11961</v>
      </c>
      <c r="B10968" s="630" t="s">
        <v>5797</v>
      </c>
      <c r="C10968" s="631" t="s">
        <v>57</v>
      </c>
      <c r="D10968" s="629">
        <v>445.46</v>
      </c>
    </row>
    <row r="10969" spans="1:4" ht="13.5">
      <c r="A10969" s="631" t="s">
        <v>11962</v>
      </c>
      <c r="B10969" s="630" t="s">
        <v>5798</v>
      </c>
      <c r="C10969" s="631" t="s">
        <v>57</v>
      </c>
      <c r="D10969" s="629">
        <v>442.31</v>
      </c>
    </row>
    <row r="10970" spans="1:4" ht="54">
      <c r="A10970" s="631" t="s">
        <v>11963</v>
      </c>
      <c r="B10970" s="630" t="s">
        <v>11964</v>
      </c>
      <c r="C10970" s="631" t="s">
        <v>57</v>
      </c>
      <c r="D10970" s="629">
        <v>236.45</v>
      </c>
    </row>
    <row r="10971" spans="1:4" ht="54">
      <c r="A10971" s="631" t="s">
        <v>11965</v>
      </c>
      <c r="B10971" s="630" t="s">
        <v>11966</v>
      </c>
      <c r="C10971" s="631" t="s">
        <v>57</v>
      </c>
      <c r="D10971" s="629">
        <v>109.91</v>
      </c>
    </row>
    <row r="10972" spans="1:4" ht="81">
      <c r="A10972" s="631" t="s">
        <v>11967</v>
      </c>
      <c r="B10972" s="630" t="s">
        <v>11968</v>
      </c>
      <c r="C10972" s="631" t="s">
        <v>2193</v>
      </c>
      <c r="D10972" s="629">
        <v>396.48</v>
      </c>
    </row>
    <row r="10973" spans="1:4" ht="40.5">
      <c r="A10973" s="631" t="s">
        <v>11969</v>
      </c>
      <c r="B10973" s="630" t="s">
        <v>11970</v>
      </c>
      <c r="C10973" s="631" t="s">
        <v>57</v>
      </c>
      <c r="D10973" s="629">
        <v>614.76</v>
      </c>
    </row>
    <row r="10974" spans="1:4" ht="40.5">
      <c r="A10974" s="631" t="s">
        <v>11971</v>
      </c>
      <c r="B10974" s="630" t="s">
        <v>11972</v>
      </c>
      <c r="C10974" s="631" t="s">
        <v>57</v>
      </c>
      <c r="D10974" s="629">
        <v>458.98</v>
      </c>
    </row>
    <row r="10975" spans="1:4" ht="13.5">
      <c r="A10975" s="631" t="s">
        <v>11973</v>
      </c>
      <c r="B10975" s="630" t="s">
        <v>5800</v>
      </c>
      <c r="C10975" s="631" t="s">
        <v>22</v>
      </c>
      <c r="D10975" s="629">
        <v>21.26</v>
      </c>
    </row>
    <row r="10976" spans="1:4" ht="40.5">
      <c r="A10976" s="631" t="s">
        <v>11974</v>
      </c>
      <c r="B10976" s="630" t="s">
        <v>5801</v>
      </c>
      <c r="C10976" s="631" t="s">
        <v>70</v>
      </c>
      <c r="D10976" s="629">
        <v>602.88</v>
      </c>
    </row>
    <row r="10977" spans="1:4" ht="67.5">
      <c r="A10977" s="631" t="s">
        <v>11975</v>
      </c>
      <c r="B10977" s="630" t="s">
        <v>11976</v>
      </c>
      <c r="C10977" s="631" t="s">
        <v>70</v>
      </c>
      <c r="D10977" s="629">
        <v>464.59</v>
      </c>
    </row>
    <row r="10978" spans="1:4" ht="67.5">
      <c r="A10978" s="631" t="s">
        <v>11977</v>
      </c>
      <c r="B10978" s="630" t="s">
        <v>5802</v>
      </c>
      <c r="C10978" s="631" t="s">
        <v>70</v>
      </c>
      <c r="D10978" s="632">
        <v>3112.52</v>
      </c>
    </row>
    <row r="10979" spans="1:4" ht="67.5">
      <c r="A10979" s="631" t="s">
        <v>11978</v>
      </c>
      <c r="B10979" s="630" t="s">
        <v>11979</v>
      </c>
      <c r="C10979" s="631" t="s">
        <v>70</v>
      </c>
      <c r="D10979" s="629">
        <v>850.16</v>
      </c>
    </row>
    <row r="10980" spans="1:4" ht="67.5">
      <c r="A10980" s="631" t="s">
        <v>11980</v>
      </c>
      <c r="B10980" s="630" t="s">
        <v>11981</v>
      </c>
      <c r="C10980" s="631" t="s">
        <v>70</v>
      </c>
      <c r="D10980" s="632">
        <v>1409.41</v>
      </c>
    </row>
    <row r="10981" spans="1:4" ht="67.5">
      <c r="A10981" s="631" t="s">
        <v>11982</v>
      </c>
      <c r="B10981" s="630" t="s">
        <v>11983</v>
      </c>
      <c r="C10981" s="631" t="s">
        <v>70</v>
      </c>
      <c r="D10981" s="632">
        <v>2122.14</v>
      </c>
    </row>
    <row r="10982" spans="1:4" ht="67.5">
      <c r="A10982" s="631" t="s">
        <v>11984</v>
      </c>
      <c r="B10982" s="630" t="s">
        <v>11985</v>
      </c>
      <c r="C10982" s="631" t="s">
        <v>70</v>
      </c>
      <c r="D10982" s="632">
        <v>2995.64</v>
      </c>
    </row>
    <row r="10983" spans="1:4" ht="67.5">
      <c r="A10983" s="631" t="s">
        <v>11986</v>
      </c>
      <c r="B10983" s="630" t="s">
        <v>11987</v>
      </c>
      <c r="C10983" s="631" t="s">
        <v>70</v>
      </c>
      <c r="D10983" s="632">
        <v>4036.98</v>
      </c>
    </row>
    <row r="10984" spans="1:4" ht="67.5">
      <c r="A10984" s="631" t="s">
        <v>11988</v>
      </c>
      <c r="B10984" s="630" t="s">
        <v>11989</v>
      </c>
      <c r="C10984" s="631" t="s">
        <v>70</v>
      </c>
      <c r="D10984" s="629">
        <v>763.37</v>
      </c>
    </row>
    <row r="10985" spans="1:4" ht="67.5">
      <c r="A10985" s="631" t="s">
        <v>11990</v>
      </c>
      <c r="B10985" s="630" t="s">
        <v>11991</v>
      </c>
      <c r="C10985" s="631" t="s">
        <v>70</v>
      </c>
      <c r="D10985" s="632">
        <v>1146.51</v>
      </c>
    </row>
    <row r="10986" spans="1:4" ht="67.5">
      <c r="A10986" s="631" t="s">
        <v>11992</v>
      </c>
      <c r="B10986" s="630" t="s">
        <v>11993</v>
      </c>
      <c r="C10986" s="631" t="s">
        <v>70</v>
      </c>
      <c r="D10986" s="632">
        <v>1619.88</v>
      </c>
    </row>
    <row r="10987" spans="1:4" ht="67.5">
      <c r="A10987" s="631" t="s">
        <v>11994</v>
      </c>
      <c r="B10987" s="630" t="s">
        <v>11995</v>
      </c>
      <c r="C10987" s="631" t="s">
        <v>70</v>
      </c>
      <c r="D10987" s="632">
        <v>2188.14</v>
      </c>
    </row>
    <row r="10988" spans="1:4" ht="67.5">
      <c r="A10988" s="631" t="s">
        <v>11996</v>
      </c>
      <c r="B10988" s="630" t="s">
        <v>11997</v>
      </c>
      <c r="C10988" s="631" t="s">
        <v>70</v>
      </c>
      <c r="D10988" s="629">
        <v>657.57</v>
      </c>
    </row>
    <row r="10989" spans="1:4" ht="67.5">
      <c r="A10989" s="631" t="s">
        <v>11998</v>
      </c>
      <c r="B10989" s="630" t="s">
        <v>11999</v>
      </c>
      <c r="C10989" s="631" t="s">
        <v>70</v>
      </c>
      <c r="D10989" s="632">
        <v>1086.5999999999999</v>
      </c>
    </row>
    <row r="10990" spans="1:4" ht="67.5">
      <c r="A10990" s="631" t="s">
        <v>12000</v>
      </c>
      <c r="B10990" s="630" t="s">
        <v>12001</v>
      </c>
      <c r="C10990" s="631" t="s">
        <v>70</v>
      </c>
      <c r="D10990" s="632">
        <v>1634.48</v>
      </c>
    </row>
    <row r="10991" spans="1:4" ht="67.5">
      <c r="A10991" s="631" t="s">
        <v>12002</v>
      </c>
      <c r="B10991" s="630" t="s">
        <v>12003</v>
      </c>
      <c r="C10991" s="631" t="s">
        <v>70</v>
      </c>
      <c r="D10991" s="632">
        <v>2046.25</v>
      </c>
    </row>
    <row r="10992" spans="1:4" ht="40.5">
      <c r="A10992" s="631" t="s">
        <v>12004</v>
      </c>
      <c r="B10992" s="630" t="s">
        <v>5803</v>
      </c>
      <c r="C10992" s="631" t="s">
        <v>70</v>
      </c>
      <c r="D10992" s="632">
        <v>9144.41</v>
      </c>
    </row>
    <row r="10993" spans="1:4" ht="40.5">
      <c r="A10993" s="631" t="s">
        <v>12005</v>
      </c>
      <c r="B10993" s="630" t="s">
        <v>5807</v>
      </c>
      <c r="C10993" s="631" t="s">
        <v>70</v>
      </c>
      <c r="D10993" s="632">
        <v>72760.34</v>
      </c>
    </row>
    <row r="10994" spans="1:4" ht="40.5">
      <c r="A10994" s="631" t="s">
        <v>12006</v>
      </c>
      <c r="B10994" s="630" t="s">
        <v>5804</v>
      </c>
      <c r="C10994" s="631" t="s">
        <v>70</v>
      </c>
      <c r="D10994" s="632">
        <v>11299.99</v>
      </c>
    </row>
    <row r="10995" spans="1:4" ht="40.5">
      <c r="A10995" s="631" t="s">
        <v>12007</v>
      </c>
      <c r="B10995" s="630" t="s">
        <v>12008</v>
      </c>
      <c r="C10995" s="631" t="s">
        <v>70</v>
      </c>
      <c r="D10995" s="632">
        <v>14247.1</v>
      </c>
    </row>
    <row r="10996" spans="1:4" ht="40.5">
      <c r="A10996" s="631" t="s">
        <v>12009</v>
      </c>
      <c r="B10996" s="630" t="s">
        <v>12010</v>
      </c>
      <c r="C10996" s="631" t="s">
        <v>70</v>
      </c>
      <c r="D10996" s="632">
        <v>19963.89</v>
      </c>
    </row>
    <row r="10997" spans="1:4" ht="40.5">
      <c r="A10997" s="631" t="s">
        <v>12011</v>
      </c>
      <c r="B10997" s="630" t="s">
        <v>12012</v>
      </c>
      <c r="C10997" s="631" t="s">
        <v>70</v>
      </c>
      <c r="D10997" s="632">
        <v>23288.54</v>
      </c>
    </row>
    <row r="10998" spans="1:4" ht="40.5">
      <c r="A10998" s="631" t="s">
        <v>12013</v>
      </c>
      <c r="B10998" s="630" t="s">
        <v>12014</v>
      </c>
      <c r="C10998" s="631" t="s">
        <v>70</v>
      </c>
      <c r="D10998" s="632">
        <v>37938.31</v>
      </c>
    </row>
    <row r="10999" spans="1:4" ht="40.5">
      <c r="A10999" s="631" t="s">
        <v>12015</v>
      </c>
      <c r="B10999" s="630" t="s">
        <v>5805</v>
      </c>
      <c r="C10999" s="631" t="s">
        <v>70</v>
      </c>
      <c r="D10999" s="632">
        <v>6318.43</v>
      </c>
    </row>
    <row r="11000" spans="1:4" ht="40.5">
      <c r="A11000" s="631" t="s">
        <v>12016</v>
      </c>
      <c r="B11000" s="630" t="s">
        <v>5806</v>
      </c>
      <c r="C11000" s="631" t="s">
        <v>70</v>
      </c>
      <c r="D11000" s="632">
        <v>7069.68</v>
      </c>
    </row>
    <row r="11001" spans="1:4" ht="40.5">
      <c r="A11001" s="631" t="s">
        <v>12017</v>
      </c>
      <c r="B11001" s="630" t="s">
        <v>12018</v>
      </c>
      <c r="C11001" s="631" t="s">
        <v>70</v>
      </c>
      <c r="D11001" s="632">
        <v>52001.35</v>
      </c>
    </row>
    <row r="11002" spans="1:4" ht="40.5">
      <c r="A11002" s="631" t="s">
        <v>12019</v>
      </c>
      <c r="B11002" s="630" t="s">
        <v>12020</v>
      </c>
      <c r="C11002" s="631" t="s">
        <v>125</v>
      </c>
      <c r="D11002" s="629">
        <v>0.12</v>
      </c>
    </row>
    <row r="11003" spans="1:4" ht="13.5">
      <c r="A11003" s="631" t="s">
        <v>12021</v>
      </c>
      <c r="B11003" s="630" t="s">
        <v>5808</v>
      </c>
      <c r="C11003" s="631" t="s">
        <v>125</v>
      </c>
      <c r="D11003" s="629">
        <v>1.1200000000000001</v>
      </c>
    </row>
    <row r="11004" spans="1:4" ht="54">
      <c r="A11004" s="631" t="s">
        <v>12022</v>
      </c>
      <c r="B11004" s="630" t="s">
        <v>12023</v>
      </c>
      <c r="C11004" s="631" t="s">
        <v>125</v>
      </c>
      <c r="D11004" s="629">
        <v>55.47</v>
      </c>
    </row>
    <row r="11005" spans="1:4" ht="54">
      <c r="A11005" s="631" t="s">
        <v>12024</v>
      </c>
      <c r="B11005" s="630" t="s">
        <v>12025</v>
      </c>
      <c r="C11005" s="631" t="s">
        <v>125</v>
      </c>
      <c r="D11005" s="629">
        <v>113.58</v>
      </c>
    </row>
    <row r="11006" spans="1:4" ht="40.5">
      <c r="A11006" s="631" t="s">
        <v>12026</v>
      </c>
      <c r="B11006" s="630" t="s">
        <v>5809</v>
      </c>
      <c r="C11006" s="631" t="s">
        <v>125</v>
      </c>
      <c r="D11006" s="629">
        <v>7.94</v>
      </c>
    </row>
    <row r="11007" spans="1:4" ht="40.5">
      <c r="A11007" s="631" t="s">
        <v>12027</v>
      </c>
      <c r="B11007" s="630" t="s">
        <v>12028</v>
      </c>
      <c r="C11007" s="631" t="s">
        <v>125</v>
      </c>
      <c r="D11007" s="629">
        <v>616.39</v>
      </c>
    </row>
    <row r="11008" spans="1:4" ht="40.5">
      <c r="A11008" s="631" t="s">
        <v>12029</v>
      </c>
      <c r="B11008" s="630" t="s">
        <v>12030</v>
      </c>
      <c r="C11008" s="631" t="s">
        <v>125</v>
      </c>
      <c r="D11008" s="629">
        <v>655.59</v>
      </c>
    </row>
    <row r="11009" spans="1:4" ht="40.5">
      <c r="A11009" s="631" t="s">
        <v>12031</v>
      </c>
      <c r="B11009" s="630" t="s">
        <v>12032</v>
      </c>
      <c r="C11009" s="631" t="s">
        <v>125</v>
      </c>
      <c r="D11009" s="629">
        <v>687.79</v>
      </c>
    </row>
    <row r="11010" spans="1:4" ht="40.5">
      <c r="A11010" s="631" t="s">
        <v>12033</v>
      </c>
      <c r="B11010" s="630" t="s">
        <v>5810</v>
      </c>
      <c r="C11010" s="631" t="s">
        <v>125</v>
      </c>
      <c r="D11010" s="629">
        <v>731.66</v>
      </c>
    </row>
    <row r="11011" spans="1:4" ht="40.5">
      <c r="A11011" s="631" t="s">
        <v>12034</v>
      </c>
      <c r="B11011" s="630" t="s">
        <v>5811</v>
      </c>
      <c r="C11011" s="631" t="s">
        <v>125</v>
      </c>
      <c r="D11011" s="629">
        <v>889.25</v>
      </c>
    </row>
    <row r="11012" spans="1:4" ht="40.5">
      <c r="A11012" s="631" t="s">
        <v>12035</v>
      </c>
      <c r="B11012" s="630" t="s">
        <v>5812</v>
      </c>
      <c r="C11012" s="631" t="s">
        <v>125</v>
      </c>
      <c r="D11012" s="629">
        <v>922.47</v>
      </c>
    </row>
    <row r="11013" spans="1:4" ht="27">
      <c r="A11013" s="631" t="s">
        <v>12036</v>
      </c>
      <c r="B11013" s="630" t="s">
        <v>5813</v>
      </c>
      <c r="C11013" s="631" t="s">
        <v>125</v>
      </c>
      <c r="D11013" s="629">
        <v>269.99</v>
      </c>
    </row>
    <row r="11014" spans="1:4" ht="27">
      <c r="A11014" s="631" t="s">
        <v>12037</v>
      </c>
      <c r="B11014" s="630" t="s">
        <v>5814</v>
      </c>
      <c r="C11014" s="631" t="s">
        <v>125</v>
      </c>
      <c r="D11014" s="629">
        <v>307.27</v>
      </c>
    </row>
    <row r="11015" spans="1:4" ht="27">
      <c r="A11015" s="631" t="s">
        <v>12038</v>
      </c>
      <c r="B11015" s="630" t="s">
        <v>5815</v>
      </c>
      <c r="C11015" s="631" t="s">
        <v>125</v>
      </c>
      <c r="D11015" s="629">
        <v>390.11</v>
      </c>
    </row>
    <row r="11016" spans="1:4" ht="27">
      <c r="A11016" s="631" t="s">
        <v>12039</v>
      </c>
      <c r="B11016" s="630" t="s">
        <v>5816</v>
      </c>
      <c r="C11016" s="631" t="s">
        <v>125</v>
      </c>
      <c r="D11016" s="629">
        <v>406.68</v>
      </c>
    </row>
    <row r="11017" spans="1:4" ht="27">
      <c r="A11017" s="631" t="s">
        <v>12040</v>
      </c>
      <c r="B11017" s="630" t="s">
        <v>5817</v>
      </c>
      <c r="C11017" s="631" t="s">
        <v>70</v>
      </c>
      <c r="D11017" s="629">
        <v>72</v>
      </c>
    </row>
    <row r="11018" spans="1:4" ht="27">
      <c r="A11018" s="631" t="s">
        <v>12041</v>
      </c>
      <c r="B11018" s="630" t="s">
        <v>12042</v>
      </c>
      <c r="C11018" s="631" t="s">
        <v>125</v>
      </c>
      <c r="D11018" s="629">
        <v>26.2</v>
      </c>
    </row>
    <row r="11019" spans="1:4" ht="27">
      <c r="A11019" s="631" t="s">
        <v>12043</v>
      </c>
      <c r="B11019" s="630" t="s">
        <v>12044</v>
      </c>
      <c r="C11019" s="631" t="s">
        <v>125</v>
      </c>
      <c r="D11019" s="629">
        <v>51.07</v>
      </c>
    </row>
    <row r="11020" spans="1:4" ht="27">
      <c r="A11020" s="631" t="s">
        <v>12045</v>
      </c>
      <c r="B11020" s="630" t="s">
        <v>5818</v>
      </c>
      <c r="C11020" s="631" t="s">
        <v>57</v>
      </c>
      <c r="D11020" s="629">
        <v>65.91</v>
      </c>
    </row>
    <row r="11021" spans="1:4" ht="27">
      <c r="A11021" s="631" t="s">
        <v>12046</v>
      </c>
      <c r="B11021" s="630" t="s">
        <v>5819</v>
      </c>
      <c r="C11021" s="631" t="s">
        <v>57</v>
      </c>
      <c r="D11021" s="629">
        <v>135.4</v>
      </c>
    </row>
    <row r="11022" spans="1:4" ht="27">
      <c r="A11022" s="631" t="s">
        <v>12047</v>
      </c>
      <c r="B11022" s="630" t="s">
        <v>5820</v>
      </c>
      <c r="C11022" s="631" t="s">
        <v>57</v>
      </c>
      <c r="D11022" s="629">
        <v>65.91</v>
      </c>
    </row>
    <row r="11023" spans="1:4" ht="27">
      <c r="A11023" s="631" t="s">
        <v>12048</v>
      </c>
      <c r="B11023" s="630" t="s">
        <v>5821</v>
      </c>
      <c r="C11023" s="631" t="s">
        <v>57</v>
      </c>
      <c r="D11023" s="629">
        <v>72.19</v>
      </c>
    </row>
    <row r="11024" spans="1:4" ht="27">
      <c r="A11024" s="631" t="s">
        <v>12049</v>
      </c>
      <c r="B11024" s="630" t="s">
        <v>5822</v>
      </c>
      <c r="C11024" s="631" t="s">
        <v>57</v>
      </c>
      <c r="D11024" s="629">
        <v>65.91</v>
      </c>
    </row>
    <row r="11025" spans="1:4" ht="27">
      <c r="A11025" s="631" t="s">
        <v>12050</v>
      </c>
      <c r="B11025" s="630" t="s">
        <v>5823</v>
      </c>
      <c r="C11025" s="631" t="s">
        <v>125</v>
      </c>
      <c r="D11025" s="629">
        <v>24.86</v>
      </c>
    </row>
    <row r="11026" spans="1:4" ht="27">
      <c r="A11026" s="631" t="s">
        <v>12051</v>
      </c>
      <c r="B11026" s="630" t="s">
        <v>5824</v>
      </c>
      <c r="C11026" s="631" t="s">
        <v>125</v>
      </c>
      <c r="D11026" s="629">
        <v>139.05000000000001</v>
      </c>
    </row>
    <row r="11027" spans="1:4" ht="27">
      <c r="A11027" s="631" t="s">
        <v>12052</v>
      </c>
      <c r="B11027" s="630" t="s">
        <v>5825</v>
      </c>
      <c r="C11027" s="631" t="s">
        <v>125</v>
      </c>
      <c r="D11027" s="629">
        <v>53.64</v>
      </c>
    </row>
    <row r="11028" spans="1:4" ht="27">
      <c r="A11028" s="631" t="s">
        <v>12053</v>
      </c>
      <c r="B11028" s="630" t="s">
        <v>5826</v>
      </c>
      <c r="C11028" s="631" t="s">
        <v>125</v>
      </c>
      <c r="D11028" s="629">
        <v>36.26</v>
      </c>
    </row>
    <row r="11029" spans="1:4" ht="27">
      <c r="A11029" s="631" t="s">
        <v>12054</v>
      </c>
      <c r="B11029" s="630" t="s">
        <v>5827</v>
      </c>
      <c r="C11029" s="631" t="s">
        <v>125</v>
      </c>
      <c r="D11029" s="629">
        <v>5.38</v>
      </c>
    </row>
    <row r="11030" spans="1:4" ht="27">
      <c r="A11030" s="631" t="s">
        <v>12055</v>
      </c>
      <c r="B11030" s="630" t="s">
        <v>5828</v>
      </c>
      <c r="C11030" s="631" t="s">
        <v>125</v>
      </c>
      <c r="D11030" s="629">
        <v>10.51</v>
      </c>
    </row>
    <row r="11031" spans="1:4" ht="27">
      <c r="A11031" s="631" t="s">
        <v>12056</v>
      </c>
      <c r="B11031" s="630" t="s">
        <v>5829</v>
      </c>
      <c r="C11031" s="631" t="s">
        <v>22</v>
      </c>
      <c r="D11031" s="629">
        <v>25.53</v>
      </c>
    </row>
    <row r="11032" spans="1:4" ht="27">
      <c r="A11032" s="631" t="s">
        <v>12057</v>
      </c>
      <c r="B11032" s="630" t="s">
        <v>5830</v>
      </c>
      <c r="C11032" s="631" t="s">
        <v>22</v>
      </c>
      <c r="D11032" s="629">
        <v>71.900000000000006</v>
      </c>
    </row>
    <row r="11033" spans="1:4" ht="27">
      <c r="A11033" s="631" t="s">
        <v>12058</v>
      </c>
      <c r="B11033" s="630" t="s">
        <v>5831</v>
      </c>
      <c r="C11033" s="631" t="s">
        <v>57</v>
      </c>
      <c r="D11033" s="629">
        <v>90.26</v>
      </c>
    </row>
    <row r="11034" spans="1:4" ht="27">
      <c r="A11034" s="631" t="s">
        <v>12059</v>
      </c>
      <c r="B11034" s="630" t="s">
        <v>5832</v>
      </c>
      <c r="C11034" s="631" t="s">
        <v>57</v>
      </c>
      <c r="D11034" s="629">
        <v>85.25</v>
      </c>
    </row>
    <row r="11035" spans="1:4" ht="13.5">
      <c r="A11035" s="631" t="s">
        <v>12060</v>
      </c>
      <c r="B11035" s="630" t="s">
        <v>5833</v>
      </c>
      <c r="C11035" s="631" t="s">
        <v>57</v>
      </c>
      <c r="D11035" s="629">
        <v>52.89</v>
      </c>
    </row>
    <row r="11036" spans="1:4" ht="27">
      <c r="A11036" s="631" t="s">
        <v>12061</v>
      </c>
      <c r="B11036" s="630" t="s">
        <v>5834</v>
      </c>
      <c r="C11036" s="631" t="s">
        <v>70</v>
      </c>
      <c r="D11036" s="629">
        <v>50.58</v>
      </c>
    </row>
    <row r="11037" spans="1:4" ht="27">
      <c r="A11037" s="631" t="s">
        <v>12062</v>
      </c>
      <c r="B11037" s="630" t="s">
        <v>5843</v>
      </c>
      <c r="C11037" s="631" t="s">
        <v>70</v>
      </c>
      <c r="D11037" s="629">
        <v>830.56</v>
      </c>
    </row>
    <row r="11038" spans="1:4" ht="27">
      <c r="A11038" s="631" t="s">
        <v>12063</v>
      </c>
      <c r="B11038" s="630" t="s">
        <v>5844</v>
      </c>
      <c r="C11038" s="631" t="s">
        <v>70</v>
      </c>
      <c r="D11038" s="629">
        <v>902.8</v>
      </c>
    </row>
    <row r="11039" spans="1:4" ht="27">
      <c r="A11039" s="631" t="s">
        <v>12064</v>
      </c>
      <c r="B11039" s="630" t="s">
        <v>5845</v>
      </c>
      <c r="C11039" s="631" t="s">
        <v>70</v>
      </c>
      <c r="D11039" s="629">
        <v>975.02</v>
      </c>
    </row>
    <row r="11040" spans="1:4" ht="27">
      <c r="A11040" s="631" t="s">
        <v>12065</v>
      </c>
      <c r="B11040" s="630" t="s">
        <v>5846</v>
      </c>
      <c r="C11040" s="631" t="s">
        <v>70</v>
      </c>
      <c r="D11040" s="632">
        <v>1089.8</v>
      </c>
    </row>
    <row r="11041" spans="1:4" ht="27">
      <c r="A11041" s="631" t="s">
        <v>12066</v>
      </c>
      <c r="B11041" s="630" t="s">
        <v>5847</v>
      </c>
      <c r="C11041" s="631" t="s">
        <v>70</v>
      </c>
      <c r="D11041" s="632">
        <v>1089.8</v>
      </c>
    </row>
    <row r="11042" spans="1:4" ht="27">
      <c r="A11042" s="631" t="s">
        <v>12067</v>
      </c>
      <c r="B11042" s="630" t="s">
        <v>5848</v>
      </c>
      <c r="C11042" s="631" t="s">
        <v>70</v>
      </c>
      <c r="D11042" s="632">
        <v>1102.45</v>
      </c>
    </row>
    <row r="11043" spans="1:4" ht="27">
      <c r="A11043" s="631" t="s">
        <v>12068</v>
      </c>
      <c r="B11043" s="630" t="s">
        <v>5849</v>
      </c>
      <c r="C11043" s="631" t="s">
        <v>70</v>
      </c>
      <c r="D11043" s="632">
        <v>1245.5</v>
      </c>
    </row>
    <row r="11044" spans="1:4" ht="27">
      <c r="A11044" s="631" t="s">
        <v>12069</v>
      </c>
      <c r="B11044" s="630" t="s">
        <v>5835</v>
      </c>
      <c r="C11044" s="631" t="s">
        <v>70</v>
      </c>
      <c r="D11044" s="629">
        <v>78.77</v>
      </c>
    </row>
    <row r="11045" spans="1:4" ht="27">
      <c r="A11045" s="631" t="s">
        <v>12070</v>
      </c>
      <c r="B11045" s="630" t="s">
        <v>5836</v>
      </c>
      <c r="C11045" s="631" t="s">
        <v>70</v>
      </c>
      <c r="D11045" s="629">
        <v>98.48</v>
      </c>
    </row>
    <row r="11046" spans="1:4" ht="27">
      <c r="A11046" s="631" t="s">
        <v>12071</v>
      </c>
      <c r="B11046" s="630" t="s">
        <v>5837</v>
      </c>
      <c r="C11046" s="631" t="s">
        <v>70</v>
      </c>
      <c r="D11046" s="629">
        <v>433.34</v>
      </c>
    </row>
    <row r="11047" spans="1:4" ht="27">
      <c r="A11047" s="631" t="s">
        <v>12072</v>
      </c>
      <c r="B11047" s="630" t="s">
        <v>5838</v>
      </c>
      <c r="C11047" s="631" t="s">
        <v>70</v>
      </c>
      <c r="D11047" s="629">
        <v>505.56</v>
      </c>
    </row>
    <row r="11048" spans="1:4" ht="27">
      <c r="A11048" s="631" t="s">
        <v>12073</v>
      </c>
      <c r="B11048" s="630" t="s">
        <v>5839</v>
      </c>
      <c r="C11048" s="631" t="s">
        <v>70</v>
      </c>
      <c r="D11048" s="629">
        <v>613.9</v>
      </c>
    </row>
    <row r="11049" spans="1:4" ht="27">
      <c r="A11049" s="631" t="s">
        <v>12074</v>
      </c>
      <c r="B11049" s="630" t="s">
        <v>5840</v>
      </c>
      <c r="C11049" s="631" t="s">
        <v>70</v>
      </c>
      <c r="D11049" s="629">
        <v>686.12</v>
      </c>
    </row>
    <row r="11050" spans="1:4" ht="27">
      <c r="A11050" s="631" t="s">
        <v>12075</v>
      </c>
      <c r="B11050" s="630" t="s">
        <v>5841</v>
      </c>
      <c r="C11050" s="631" t="s">
        <v>70</v>
      </c>
      <c r="D11050" s="629">
        <v>722.24</v>
      </c>
    </row>
    <row r="11051" spans="1:4" ht="27">
      <c r="A11051" s="631" t="s">
        <v>12076</v>
      </c>
      <c r="B11051" s="630" t="s">
        <v>5842</v>
      </c>
      <c r="C11051" s="631" t="s">
        <v>70</v>
      </c>
      <c r="D11051" s="629">
        <v>794.46</v>
      </c>
    </row>
    <row r="11052" spans="1:4" ht="27">
      <c r="A11052" s="631" t="s">
        <v>12077</v>
      </c>
      <c r="B11052" s="630" t="s">
        <v>5850</v>
      </c>
      <c r="C11052" s="631" t="s">
        <v>70</v>
      </c>
      <c r="D11052" s="629">
        <v>24.59</v>
      </c>
    </row>
    <row r="11053" spans="1:4" ht="27">
      <c r="A11053" s="631" t="s">
        <v>12078</v>
      </c>
      <c r="B11053" s="630" t="s">
        <v>5859</v>
      </c>
      <c r="C11053" s="631" t="s">
        <v>70</v>
      </c>
      <c r="D11053" s="629">
        <v>343.06</v>
      </c>
    </row>
    <row r="11054" spans="1:4" ht="27">
      <c r="A11054" s="631" t="s">
        <v>12079</v>
      </c>
      <c r="B11054" s="630" t="s">
        <v>5860</v>
      </c>
      <c r="C11054" s="631" t="s">
        <v>70</v>
      </c>
      <c r="D11054" s="629">
        <v>361.12</v>
      </c>
    </row>
    <row r="11055" spans="1:4" ht="27">
      <c r="A11055" s="631" t="s">
        <v>12080</v>
      </c>
      <c r="B11055" s="630" t="s">
        <v>5861</v>
      </c>
      <c r="C11055" s="631" t="s">
        <v>70</v>
      </c>
      <c r="D11055" s="629">
        <v>411.66</v>
      </c>
    </row>
    <row r="11056" spans="1:4" ht="27">
      <c r="A11056" s="631" t="s">
        <v>12081</v>
      </c>
      <c r="B11056" s="630" t="s">
        <v>5851</v>
      </c>
      <c r="C11056" s="631" t="s">
        <v>70</v>
      </c>
      <c r="D11056" s="629">
        <v>29.53</v>
      </c>
    </row>
    <row r="11057" spans="1:4" ht="27">
      <c r="A11057" s="631" t="s">
        <v>12082</v>
      </c>
      <c r="B11057" s="630" t="s">
        <v>5852</v>
      </c>
      <c r="C11057" s="631" t="s">
        <v>70</v>
      </c>
      <c r="D11057" s="629">
        <v>33.47</v>
      </c>
    </row>
    <row r="11058" spans="1:4" ht="27">
      <c r="A11058" s="631" t="s">
        <v>12083</v>
      </c>
      <c r="B11058" s="630" t="s">
        <v>5853</v>
      </c>
      <c r="C11058" s="631" t="s">
        <v>70</v>
      </c>
      <c r="D11058" s="629">
        <v>158.88</v>
      </c>
    </row>
    <row r="11059" spans="1:4" ht="27">
      <c r="A11059" s="631" t="s">
        <v>12084</v>
      </c>
      <c r="B11059" s="630" t="s">
        <v>5854</v>
      </c>
      <c r="C11059" s="631" t="s">
        <v>70</v>
      </c>
      <c r="D11059" s="629">
        <v>205.83</v>
      </c>
    </row>
    <row r="11060" spans="1:4" ht="27">
      <c r="A11060" s="631" t="s">
        <v>12085</v>
      </c>
      <c r="B11060" s="630" t="s">
        <v>5855</v>
      </c>
      <c r="C11060" s="631" t="s">
        <v>70</v>
      </c>
      <c r="D11060" s="629">
        <v>241.93</v>
      </c>
    </row>
    <row r="11061" spans="1:4" ht="27">
      <c r="A11061" s="631" t="s">
        <v>12086</v>
      </c>
      <c r="B11061" s="630" t="s">
        <v>5856</v>
      </c>
      <c r="C11061" s="631" t="s">
        <v>70</v>
      </c>
      <c r="D11061" s="629">
        <v>263.60000000000002</v>
      </c>
    </row>
    <row r="11062" spans="1:4" ht="27">
      <c r="A11062" s="631" t="s">
        <v>12087</v>
      </c>
      <c r="B11062" s="630" t="s">
        <v>5857</v>
      </c>
      <c r="C11062" s="631" t="s">
        <v>70</v>
      </c>
      <c r="D11062" s="629">
        <v>288.88</v>
      </c>
    </row>
    <row r="11063" spans="1:4" ht="27">
      <c r="A11063" s="631" t="s">
        <v>12088</v>
      </c>
      <c r="B11063" s="630" t="s">
        <v>5858</v>
      </c>
      <c r="C11063" s="631" t="s">
        <v>70</v>
      </c>
      <c r="D11063" s="629">
        <v>317.77</v>
      </c>
    </row>
    <row r="11064" spans="1:4" ht="27">
      <c r="A11064" s="631" t="s">
        <v>12089</v>
      </c>
      <c r="B11064" s="630" t="s">
        <v>5862</v>
      </c>
      <c r="C11064" s="631" t="s">
        <v>22</v>
      </c>
      <c r="D11064" s="629">
        <v>9.59</v>
      </c>
    </row>
    <row r="11065" spans="1:4" ht="27">
      <c r="A11065" s="631" t="s">
        <v>12090</v>
      </c>
      <c r="B11065" s="630" t="s">
        <v>5863</v>
      </c>
      <c r="C11065" s="631" t="s">
        <v>125</v>
      </c>
      <c r="D11065" s="629">
        <v>97.8</v>
      </c>
    </row>
    <row r="11066" spans="1:4" ht="13.5">
      <c r="A11066" s="631" t="s">
        <v>12091</v>
      </c>
      <c r="B11066" s="630" t="s">
        <v>5864</v>
      </c>
      <c r="C11066" s="631" t="s">
        <v>125</v>
      </c>
      <c r="D11066" s="629">
        <v>245.94</v>
      </c>
    </row>
    <row r="11067" spans="1:4" ht="27">
      <c r="A11067" s="631" t="s">
        <v>12092</v>
      </c>
      <c r="B11067" s="630" t="s">
        <v>5865</v>
      </c>
      <c r="C11067" s="631" t="s">
        <v>31</v>
      </c>
      <c r="D11067" s="629">
        <v>4.97</v>
      </c>
    </row>
    <row r="11068" spans="1:4" ht="27">
      <c r="A11068" s="631" t="s">
        <v>12093</v>
      </c>
      <c r="B11068" s="630" t="s">
        <v>5866</v>
      </c>
      <c r="C11068" s="631" t="s">
        <v>22</v>
      </c>
      <c r="D11068" s="629">
        <v>94.93</v>
      </c>
    </row>
    <row r="11069" spans="1:4" ht="27">
      <c r="A11069" s="631" t="s">
        <v>12094</v>
      </c>
      <c r="B11069" s="630" t="s">
        <v>5867</v>
      </c>
      <c r="C11069" s="631" t="s">
        <v>57</v>
      </c>
      <c r="D11069" s="629">
        <v>63.13</v>
      </c>
    </row>
    <row r="11070" spans="1:4" ht="27">
      <c r="A11070" s="631" t="s">
        <v>12095</v>
      </c>
      <c r="B11070" s="630" t="s">
        <v>5868</v>
      </c>
      <c r="C11070" s="631" t="s">
        <v>57</v>
      </c>
      <c r="D11070" s="629">
        <v>78.92</v>
      </c>
    </row>
    <row r="11071" spans="1:4" ht="13.5">
      <c r="A11071" s="631" t="s">
        <v>12096</v>
      </c>
      <c r="B11071" s="630" t="s">
        <v>5869</v>
      </c>
      <c r="C11071" s="631" t="s">
        <v>691</v>
      </c>
      <c r="D11071" s="629">
        <v>24.16</v>
      </c>
    </row>
    <row r="11072" spans="1:4" ht="13.5">
      <c r="A11072" s="631" t="s">
        <v>12097</v>
      </c>
      <c r="B11072" s="630" t="s">
        <v>5870</v>
      </c>
      <c r="C11072" s="631" t="s">
        <v>691</v>
      </c>
      <c r="D11072" s="629">
        <v>33.68</v>
      </c>
    </row>
    <row r="11073" spans="1:4" ht="13.5">
      <c r="A11073" s="631" t="s">
        <v>12098</v>
      </c>
      <c r="B11073" s="630" t="s">
        <v>5871</v>
      </c>
      <c r="C11073" s="631" t="s">
        <v>57</v>
      </c>
      <c r="D11073" s="629">
        <v>89.79</v>
      </c>
    </row>
    <row r="11074" spans="1:4" ht="27">
      <c r="A11074" s="631" t="s">
        <v>12099</v>
      </c>
      <c r="B11074" s="630" t="s">
        <v>5872</v>
      </c>
      <c r="C11074" s="631" t="s">
        <v>125</v>
      </c>
      <c r="D11074" s="629">
        <v>0.31</v>
      </c>
    </row>
    <row r="11075" spans="1:4" ht="27">
      <c r="A11075" s="631" t="s">
        <v>12100</v>
      </c>
      <c r="B11075" s="630" t="s">
        <v>5873</v>
      </c>
      <c r="C11075" s="631" t="s">
        <v>57</v>
      </c>
      <c r="D11075" s="629">
        <v>1.71</v>
      </c>
    </row>
    <row r="11076" spans="1:4" ht="27">
      <c r="A11076" s="631" t="s">
        <v>12101</v>
      </c>
      <c r="B11076" s="630" t="s">
        <v>5874</v>
      </c>
      <c r="C11076" s="631" t="s">
        <v>22</v>
      </c>
      <c r="D11076" s="629">
        <v>51.05</v>
      </c>
    </row>
    <row r="11077" spans="1:4" ht="27">
      <c r="A11077" s="631" t="s">
        <v>12102</v>
      </c>
      <c r="B11077" s="630" t="s">
        <v>12103</v>
      </c>
      <c r="C11077" s="631" t="s">
        <v>22</v>
      </c>
      <c r="D11077" s="629">
        <v>36.450000000000003</v>
      </c>
    </row>
    <row r="11078" spans="1:4" ht="40.5">
      <c r="A11078" s="631" t="s">
        <v>12104</v>
      </c>
      <c r="B11078" s="630" t="s">
        <v>5875</v>
      </c>
      <c r="C11078" s="631" t="s">
        <v>125</v>
      </c>
      <c r="D11078" s="629">
        <v>171.88</v>
      </c>
    </row>
    <row r="11079" spans="1:4" ht="54">
      <c r="A11079" s="631" t="s">
        <v>12105</v>
      </c>
      <c r="B11079" s="630" t="s">
        <v>12106</v>
      </c>
      <c r="C11079" s="631" t="s">
        <v>70</v>
      </c>
      <c r="D11079" s="629">
        <v>660.22</v>
      </c>
    </row>
    <row r="11080" spans="1:4" ht="54">
      <c r="A11080" s="631" t="s">
        <v>12107</v>
      </c>
      <c r="B11080" s="630" t="s">
        <v>5876</v>
      </c>
      <c r="C11080" s="631" t="s">
        <v>70</v>
      </c>
      <c r="D11080" s="629">
        <v>770.38</v>
      </c>
    </row>
    <row r="11081" spans="1:4" ht="27">
      <c r="A11081" s="631" t="s">
        <v>12108</v>
      </c>
      <c r="B11081" s="630" t="s">
        <v>5877</v>
      </c>
      <c r="C11081" s="631" t="s">
        <v>70</v>
      </c>
      <c r="D11081" s="629">
        <v>138.41999999999999</v>
      </c>
    </row>
    <row r="11082" spans="1:4" ht="40.5">
      <c r="A11082" s="631" t="s">
        <v>12109</v>
      </c>
      <c r="B11082" s="630" t="s">
        <v>5878</v>
      </c>
      <c r="C11082" s="631" t="s">
        <v>125</v>
      </c>
      <c r="D11082" s="629">
        <v>38.81</v>
      </c>
    </row>
    <row r="11083" spans="1:4" ht="40.5">
      <c r="A11083" s="631" t="s">
        <v>12110</v>
      </c>
      <c r="B11083" s="630" t="s">
        <v>12111</v>
      </c>
      <c r="C11083" s="631" t="s">
        <v>125</v>
      </c>
      <c r="D11083" s="629">
        <v>45.39</v>
      </c>
    </row>
    <row r="11084" spans="1:4" ht="40.5">
      <c r="A11084" s="631" t="s">
        <v>12112</v>
      </c>
      <c r="B11084" s="630" t="s">
        <v>12113</v>
      </c>
      <c r="C11084" s="631" t="s">
        <v>125</v>
      </c>
      <c r="D11084" s="629">
        <v>40.51</v>
      </c>
    </row>
    <row r="11085" spans="1:4" ht="40.5">
      <c r="A11085" s="631" t="s">
        <v>12114</v>
      </c>
      <c r="B11085" s="630" t="s">
        <v>12115</v>
      </c>
      <c r="C11085" s="631" t="s">
        <v>125</v>
      </c>
      <c r="D11085" s="629">
        <v>39.39</v>
      </c>
    </row>
    <row r="11086" spans="1:4" ht="40.5">
      <c r="A11086" s="631" t="s">
        <v>12116</v>
      </c>
      <c r="B11086" s="630" t="s">
        <v>12117</v>
      </c>
      <c r="C11086" s="631" t="s">
        <v>125</v>
      </c>
      <c r="D11086" s="629">
        <v>38.68</v>
      </c>
    </row>
    <row r="11087" spans="1:4" ht="40.5">
      <c r="A11087" s="631" t="s">
        <v>12118</v>
      </c>
      <c r="B11087" s="630" t="s">
        <v>12119</v>
      </c>
      <c r="C11087" s="631" t="s">
        <v>125</v>
      </c>
      <c r="D11087" s="629">
        <v>43.39</v>
      </c>
    </row>
    <row r="11088" spans="1:4" ht="40.5">
      <c r="A11088" s="631" t="s">
        <v>12120</v>
      </c>
      <c r="B11088" s="630" t="s">
        <v>12121</v>
      </c>
      <c r="C11088" s="631" t="s">
        <v>125</v>
      </c>
      <c r="D11088" s="629">
        <v>33.96</v>
      </c>
    </row>
    <row r="11089" spans="1:4" ht="40.5">
      <c r="A11089" s="631" t="s">
        <v>12122</v>
      </c>
      <c r="B11089" s="630" t="s">
        <v>12123</v>
      </c>
      <c r="C11089" s="631" t="s">
        <v>125</v>
      </c>
      <c r="D11089" s="629">
        <v>51.43</v>
      </c>
    </row>
    <row r="11090" spans="1:4" ht="40.5">
      <c r="A11090" s="631" t="s">
        <v>12124</v>
      </c>
      <c r="B11090" s="630" t="s">
        <v>12125</v>
      </c>
      <c r="C11090" s="631" t="s">
        <v>125</v>
      </c>
      <c r="D11090" s="629">
        <v>39.39</v>
      </c>
    </row>
    <row r="11091" spans="1:4" ht="27">
      <c r="A11091" s="631" t="s">
        <v>12126</v>
      </c>
      <c r="B11091" s="630" t="s">
        <v>5879</v>
      </c>
      <c r="C11091" s="631" t="s">
        <v>125</v>
      </c>
      <c r="D11091" s="629">
        <v>20.74</v>
      </c>
    </row>
    <row r="11092" spans="1:4" ht="27">
      <c r="A11092" s="631" t="s">
        <v>12127</v>
      </c>
      <c r="B11092" s="630" t="s">
        <v>5880</v>
      </c>
      <c r="C11092" s="631" t="s">
        <v>125</v>
      </c>
      <c r="D11092" s="629">
        <v>20.83</v>
      </c>
    </row>
    <row r="11093" spans="1:4" ht="27">
      <c r="A11093" s="631" t="s">
        <v>12128</v>
      </c>
      <c r="B11093" s="630" t="s">
        <v>5881</v>
      </c>
      <c r="C11093" s="631" t="s">
        <v>125</v>
      </c>
      <c r="D11093" s="629">
        <v>21.13</v>
      </c>
    </row>
    <row r="11094" spans="1:4" ht="40.5">
      <c r="A11094" s="631" t="s">
        <v>12129</v>
      </c>
      <c r="B11094" s="630" t="s">
        <v>5882</v>
      </c>
      <c r="C11094" s="631" t="s">
        <v>125</v>
      </c>
      <c r="D11094" s="629">
        <v>29.09</v>
      </c>
    </row>
    <row r="11095" spans="1:4" ht="54">
      <c r="A11095" s="631" t="s">
        <v>12130</v>
      </c>
      <c r="B11095" s="630" t="s">
        <v>5883</v>
      </c>
      <c r="C11095" s="631" t="s">
        <v>125</v>
      </c>
      <c r="D11095" s="629">
        <v>54.16</v>
      </c>
    </row>
    <row r="11096" spans="1:4" ht="13.5">
      <c r="A11096" s="631" t="s">
        <v>12131</v>
      </c>
      <c r="B11096" s="630" t="s">
        <v>5884</v>
      </c>
      <c r="C11096" s="631" t="s">
        <v>125</v>
      </c>
      <c r="D11096" s="629">
        <v>319.64999999999998</v>
      </c>
    </row>
    <row r="11097" spans="1:4" ht="27">
      <c r="A11097" s="631" t="s">
        <v>12132</v>
      </c>
      <c r="B11097" s="630" t="s">
        <v>12133</v>
      </c>
      <c r="C11097" s="631" t="s">
        <v>125</v>
      </c>
      <c r="D11097" s="629">
        <v>446.06</v>
      </c>
    </row>
    <row r="11098" spans="1:4" ht="27">
      <c r="A11098" s="631" t="s">
        <v>12134</v>
      </c>
      <c r="B11098" s="630" t="s">
        <v>5885</v>
      </c>
      <c r="C11098" s="631" t="s">
        <v>125</v>
      </c>
      <c r="D11098" s="629">
        <v>310.72000000000003</v>
      </c>
    </row>
    <row r="11099" spans="1:4" ht="40.5">
      <c r="A11099" s="631" t="s">
        <v>12135</v>
      </c>
      <c r="B11099" s="630" t="s">
        <v>12136</v>
      </c>
      <c r="C11099" s="631" t="s">
        <v>125</v>
      </c>
      <c r="D11099" s="629">
        <v>418.14</v>
      </c>
    </row>
    <row r="11100" spans="1:4" ht="40.5">
      <c r="A11100" s="631" t="s">
        <v>12137</v>
      </c>
      <c r="B11100" s="630" t="s">
        <v>12138</v>
      </c>
      <c r="C11100" s="631" t="s">
        <v>125</v>
      </c>
      <c r="D11100" s="629">
        <v>108.7</v>
      </c>
    </row>
    <row r="11101" spans="1:4" ht="40.5">
      <c r="A11101" s="631" t="s">
        <v>12139</v>
      </c>
      <c r="B11101" s="630" t="s">
        <v>12140</v>
      </c>
      <c r="C11101" s="631" t="s">
        <v>125</v>
      </c>
      <c r="D11101" s="629">
        <v>108.87</v>
      </c>
    </row>
    <row r="11102" spans="1:4" ht="54">
      <c r="A11102" s="631" t="s">
        <v>12141</v>
      </c>
      <c r="B11102" s="630" t="s">
        <v>12142</v>
      </c>
      <c r="C11102" s="631" t="s">
        <v>125</v>
      </c>
      <c r="D11102" s="629">
        <v>192.37</v>
      </c>
    </row>
    <row r="11103" spans="1:4" ht="13.5">
      <c r="A11103" s="631" t="s">
        <v>12143</v>
      </c>
      <c r="B11103" s="630" t="s">
        <v>5890</v>
      </c>
      <c r="C11103" s="631" t="s">
        <v>125</v>
      </c>
      <c r="D11103" s="629">
        <v>18.13</v>
      </c>
    </row>
    <row r="11104" spans="1:4" ht="13.5">
      <c r="A11104" s="631" t="s">
        <v>12144</v>
      </c>
      <c r="B11104" s="630" t="s">
        <v>5891</v>
      </c>
      <c r="C11104" s="631" t="s">
        <v>125</v>
      </c>
      <c r="D11104" s="629">
        <v>11.71</v>
      </c>
    </row>
    <row r="11105" spans="1:4" ht="27">
      <c r="A11105" s="631" t="s">
        <v>12145</v>
      </c>
      <c r="B11105" s="630" t="s">
        <v>5892</v>
      </c>
      <c r="C11105" s="631" t="s">
        <v>125</v>
      </c>
      <c r="D11105" s="629">
        <v>3.51</v>
      </c>
    </row>
    <row r="11106" spans="1:4" ht="27">
      <c r="A11106" s="631" t="s">
        <v>12146</v>
      </c>
      <c r="B11106" s="630" t="s">
        <v>5886</v>
      </c>
      <c r="C11106" s="631" t="s">
        <v>125</v>
      </c>
      <c r="D11106" s="629">
        <v>7.39</v>
      </c>
    </row>
    <row r="11107" spans="1:4" ht="13.5">
      <c r="A11107" s="631" t="s">
        <v>12147</v>
      </c>
      <c r="B11107" s="630" t="s">
        <v>5887</v>
      </c>
      <c r="C11107" s="631" t="s">
        <v>125</v>
      </c>
      <c r="D11107" s="629">
        <v>5.25</v>
      </c>
    </row>
    <row r="11108" spans="1:4" ht="13.5">
      <c r="A11108" s="631" t="s">
        <v>12148</v>
      </c>
      <c r="B11108" s="630" t="s">
        <v>5888</v>
      </c>
      <c r="C11108" s="631" t="s">
        <v>125</v>
      </c>
      <c r="D11108" s="629">
        <v>10.18</v>
      </c>
    </row>
    <row r="11109" spans="1:4" ht="13.5">
      <c r="A11109" s="631" t="s">
        <v>12149</v>
      </c>
      <c r="B11109" s="630" t="s">
        <v>5889</v>
      </c>
      <c r="C11109" s="631" t="s">
        <v>125</v>
      </c>
      <c r="D11109" s="629">
        <v>21.44</v>
      </c>
    </row>
    <row r="11110" spans="1:4" ht="54">
      <c r="A11110" s="631" t="s">
        <v>12150</v>
      </c>
      <c r="B11110" s="630" t="s">
        <v>12151</v>
      </c>
      <c r="C11110" s="631" t="s">
        <v>70</v>
      </c>
      <c r="D11110" s="629">
        <v>46.14</v>
      </c>
    </row>
    <row r="11111" spans="1:4" ht="54">
      <c r="A11111" s="631" t="s">
        <v>12152</v>
      </c>
      <c r="B11111" s="630" t="s">
        <v>12153</v>
      </c>
      <c r="C11111" s="631" t="s">
        <v>70</v>
      </c>
      <c r="D11111" s="629">
        <v>60.1</v>
      </c>
    </row>
    <row r="11112" spans="1:4" ht="54">
      <c r="A11112" s="631" t="s">
        <v>12154</v>
      </c>
      <c r="B11112" s="630" t="s">
        <v>12155</v>
      </c>
      <c r="C11112" s="631" t="s">
        <v>70</v>
      </c>
      <c r="D11112" s="629">
        <v>104.21</v>
      </c>
    </row>
    <row r="11113" spans="1:4" ht="54">
      <c r="A11113" s="631" t="s">
        <v>12156</v>
      </c>
      <c r="B11113" s="630" t="s">
        <v>12157</v>
      </c>
      <c r="C11113" s="631" t="s">
        <v>70</v>
      </c>
      <c r="D11113" s="629">
        <v>62.23</v>
      </c>
    </row>
    <row r="11114" spans="1:4" ht="54">
      <c r="A11114" s="631" t="s">
        <v>12158</v>
      </c>
      <c r="B11114" s="630" t="s">
        <v>12159</v>
      </c>
      <c r="C11114" s="631" t="s">
        <v>70</v>
      </c>
      <c r="D11114" s="629">
        <v>78.540000000000006</v>
      </c>
    </row>
    <row r="11115" spans="1:4" ht="54">
      <c r="A11115" s="631" t="s">
        <v>12160</v>
      </c>
      <c r="B11115" s="630" t="s">
        <v>12161</v>
      </c>
      <c r="C11115" s="631" t="s">
        <v>70</v>
      </c>
      <c r="D11115" s="629">
        <v>136.26</v>
      </c>
    </row>
    <row r="11116" spans="1:4" ht="54">
      <c r="A11116" s="631" t="s">
        <v>12162</v>
      </c>
      <c r="B11116" s="630" t="s">
        <v>12163</v>
      </c>
      <c r="C11116" s="631" t="s">
        <v>70</v>
      </c>
      <c r="D11116" s="629">
        <v>39.74</v>
      </c>
    </row>
    <row r="11117" spans="1:4" ht="54">
      <c r="A11117" s="631" t="s">
        <v>12164</v>
      </c>
      <c r="B11117" s="630" t="s">
        <v>12165</v>
      </c>
      <c r="C11117" s="631" t="s">
        <v>70</v>
      </c>
      <c r="D11117" s="629">
        <v>339.73</v>
      </c>
    </row>
    <row r="11118" spans="1:4" ht="54">
      <c r="A11118" s="631" t="s">
        <v>12166</v>
      </c>
      <c r="B11118" s="630" t="s">
        <v>12167</v>
      </c>
      <c r="C11118" s="631" t="s">
        <v>70</v>
      </c>
      <c r="D11118" s="632">
        <v>1369.11</v>
      </c>
    </row>
    <row r="11119" spans="1:4" ht="54">
      <c r="A11119" s="631" t="s">
        <v>12168</v>
      </c>
      <c r="B11119" s="630" t="s">
        <v>12169</v>
      </c>
      <c r="C11119" s="631" t="s">
        <v>70</v>
      </c>
      <c r="D11119" s="632">
        <v>1430.38</v>
      </c>
    </row>
    <row r="11120" spans="1:4" ht="54">
      <c r="A11120" s="631" t="s">
        <v>12170</v>
      </c>
      <c r="B11120" s="630" t="s">
        <v>12171</v>
      </c>
      <c r="C11120" s="631" t="s">
        <v>70</v>
      </c>
      <c r="D11120" s="632">
        <v>1602.09</v>
      </c>
    </row>
    <row r="11121" spans="1:4" ht="54">
      <c r="A11121" s="631" t="s">
        <v>12172</v>
      </c>
      <c r="B11121" s="630" t="s">
        <v>12173</v>
      </c>
      <c r="C11121" s="631" t="s">
        <v>70</v>
      </c>
      <c r="D11121" s="632">
        <v>1734.21</v>
      </c>
    </row>
    <row r="11122" spans="1:4" ht="54">
      <c r="A11122" s="631" t="s">
        <v>12174</v>
      </c>
      <c r="B11122" s="630" t="s">
        <v>12175</v>
      </c>
      <c r="C11122" s="631" t="s">
        <v>70</v>
      </c>
      <c r="D11122" s="632">
        <v>1824.11</v>
      </c>
    </row>
    <row r="11123" spans="1:4" ht="54">
      <c r="A11123" s="631" t="s">
        <v>12176</v>
      </c>
      <c r="B11123" s="630" t="s">
        <v>12177</v>
      </c>
      <c r="C11123" s="631" t="s">
        <v>70</v>
      </c>
      <c r="D11123" s="632">
        <v>1973.37</v>
      </c>
    </row>
    <row r="11124" spans="1:4" ht="54">
      <c r="A11124" s="631" t="s">
        <v>12178</v>
      </c>
      <c r="B11124" s="630" t="s">
        <v>12179</v>
      </c>
      <c r="C11124" s="631" t="s">
        <v>70</v>
      </c>
      <c r="D11124" s="632">
        <v>2088.59</v>
      </c>
    </row>
    <row r="11125" spans="1:4" ht="54">
      <c r="A11125" s="631" t="s">
        <v>12180</v>
      </c>
      <c r="B11125" s="630" t="s">
        <v>12181</v>
      </c>
      <c r="C11125" s="631" t="s">
        <v>70</v>
      </c>
      <c r="D11125" s="632">
        <v>2230.41</v>
      </c>
    </row>
    <row r="11126" spans="1:4" ht="54">
      <c r="A11126" s="631" t="s">
        <v>12182</v>
      </c>
      <c r="B11126" s="630" t="s">
        <v>12183</v>
      </c>
      <c r="C11126" s="631" t="s">
        <v>70</v>
      </c>
      <c r="D11126" s="632">
        <v>2362.25</v>
      </c>
    </row>
    <row r="11127" spans="1:4" ht="54">
      <c r="A11127" s="631" t="s">
        <v>12184</v>
      </c>
      <c r="B11127" s="630" t="s">
        <v>12185</v>
      </c>
      <c r="C11127" s="631" t="s">
        <v>70</v>
      </c>
      <c r="D11127" s="632">
        <v>2494.81</v>
      </c>
    </row>
    <row r="11128" spans="1:4" ht="54">
      <c r="A11128" s="631" t="s">
        <v>12186</v>
      </c>
      <c r="B11128" s="630" t="s">
        <v>12187</v>
      </c>
      <c r="C11128" s="631" t="s">
        <v>70</v>
      </c>
      <c r="D11128" s="629">
        <v>361.1</v>
      </c>
    </row>
    <row r="11129" spans="1:4" ht="54">
      <c r="A11129" s="631" t="s">
        <v>12188</v>
      </c>
      <c r="B11129" s="630" t="s">
        <v>12189</v>
      </c>
      <c r="C11129" s="631" t="s">
        <v>70</v>
      </c>
      <c r="D11129" s="632">
        <v>2626.65</v>
      </c>
    </row>
    <row r="11130" spans="1:4" ht="54">
      <c r="A11130" s="631" t="s">
        <v>12190</v>
      </c>
      <c r="B11130" s="630" t="s">
        <v>12191</v>
      </c>
      <c r="C11130" s="631" t="s">
        <v>70</v>
      </c>
      <c r="D11130" s="632">
        <v>2766.76</v>
      </c>
    </row>
    <row r="11131" spans="1:4" ht="54">
      <c r="A11131" s="631" t="s">
        <v>12192</v>
      </c>
      <c r="B11131" s="630" t="s">
        <v>12193</v>
      </c>
      <c r="C11131" s="631" t="s">
        <v>70</v>
      </c>
      <c r="D11131" s="632">
        <v>2898.6</v>
      </c>
    </row>
    <row r="11132" spans="1:4" ht="54">
      <c r="A11132" s="631" t="s">
        <v>12194</v>
      </c>
      <c r="B11132" s="630" t="s">
        <v>12195</v>
      </c>
      <c r="C11132" s="631" t="s">
        <v>70</v>
      </c>
      <c r="D11132" s="632">
        <v>3030.44</v>
      </c>
    </row>
    <row r="11133" spans="1:4" ht="54">
      <c r="A11133" s="631" t="s">
        <v>12196</v>
      </c>
      <c r="B11133" s="630" t="s">
        <v>12197</v>
      </c>
      <c r="C11133" s="631" t="s">
        <v>70</v>
      </c>
      <c r="D11133" s="632">
        <v>3348.61</v>
      </c>
    </row>
    <row r="11134" spans="1:4" ht="54">
      <c r="A11134" s="631" t="s">
        <v>12198</v>
      </c>
      <c r="B11134" s="630" t="s">
        <v>12199</v>
      </c>
      <c r="C11134" s="631" t="s">
        <v>70</v>
      </c>
      <c r="D11134" s="632">
        <v>3295.13</v>
      </c>
    </row>
    <row r="11135" spans="1:4" ht="54">
      <c r="A11135" s="631" t="s">
        <v>12200</v>
      </c>
      <c r="B11135" s="630" t="s">
        <v>12201</v>
      </c>
      <c r="C11135" s="631" t="s">
        <v>70</v>
      </c>
      <c r="D11135" s="632">
        <v>3427.69</v>
      </c>
    </row>
    <row r="11136" spans="1:4" ht="54">
      <c r="A11136" s="631" t="s">
        <v>12202</v>
      </c>
      <c r="B11136" s="630" t="s">
        <v>12203</v>
      </c>
      <c r="C11136" s="631" t="s">
        <v>70</v>
      </c>
      <c r="D11136" s="632">
        <v>3559.53</v>
      </c>
    </row>
    <row r="11137" spans="1:4" ht="94.5">
      <c r="A11137" s="631" t="s">
        <v>12204</v>
      </c>
      <c r="B11137" s="630" t="s">
        <v>12205</v>
      </c>
      <c r="C11137" s="631" t="s">
        <v>70</v>
      </c>
      <c r="D11137" s="632">
        <v>1302.56</v>
      </c>
    </row>
    <row r="11138" spans="1:4" ht="108">
      <c r="A11138" s="631" t="s">
        <v>12206</v>
      </c>
      <c r="B11138" s="630" t="s">
        <v>12207</v>
      </c>
      <c r="C11138" s="631" t="s">
        <v>70</v>
      </c>
      <c r="D11138" s="632">
        <v>1362.74</v>
      </c>
    </row>
    <row r="11139" spans="1:4" ht="54">
      <c r="A11139" s="631" t="s">
        <v>12208</v>
      </c>
      <c r="B11139" s="630" t="s">
        <v>12209</v>
      </c>
      <c r="C11139" s="631" t="s">
        <v>70</v>
      </c>
      <c r="D11139" s="629">
        <v>333.5</v>
      </c>
    </row>
    <row r="11140" spans="1:4" ht="108">
      <c r="A11140" s="631" t="s">
        <v>12210</v>
      </c>
      <c r="B11140" s="630" t="s">
        <v>12211</v>
      </c>
      <c r="C11140" s="631" t="s">
        <v>70</v>
      </c>
      <c r="D11140" s="632">
        <v>1486.32</v>
      </c>
    </row>
    <row r="11141" spans="1:4" ht="94.5">
      <c r="A11141" s="631" t="s">
        <v>12212</v>
      </c>
      <c r="B11141" s="630" t="s">
        <v>12213</v>
      </c>
      <c r="C11141" s="631" t="s">
        <v>70</v>
      </c>
      <c r="D11141" s="632">
        <v>1496.73</v>
      </c>
    </row>
    <row r="11142" spans="1:4" ht="108">
      <c r="A11142" s="631" t="s">
        <v>12214</v>
      </c>
      <c r="B11142" s="630" t="s">
        <v>12215</v>
      </c>
      <c r="C11142" s="631" t="s">
        <v>70</v>
      </c>
      <c r="D11142" s="632">
        <v>1509.71</v>
      </c>
    </row>
    <row r="11143" spans="1:4" ht="108">
      <c r="A11143" s="631" t="s">
        <v>12216</v>
      </c>
      <c r="B11143" s="630" t="s">
        <v>12217</v>
      </c>
      <c r="C11143" s="631" t="s">
        <v>70</v>
      </c>
      <c r="D11143" s="632">
        <v>1643.15</v>
      </c>
    </row>
    <row r="11144" spans="1:4" ht="108">
      <c r="A11144" s="631" t="s">
        <v>12218</v>
      </c>
      <c r="B11144" s="630" t="s">
        <v>12219</v>
      </c>
      <c r="C11144" s="631" t="s">
        <v>70</v>
      </c>
      <c r="D11144" s="632">
        <v>1723.81</v>
      </c>
    </row>
    <row r="11145" spans="1:4" ht="108">
      <c r="A11145" s="631" t="s">
        <v>12220</v>
      </c>
      <c r="B11145" s="630" t="s">
        <v>12221</v>
      </c>
      <c r="C11145" s="631" t="s">
        <v>70</v>
      </c>
      <c r="D11145" s="632">
        <v>1857.26</v>
      </c>
    </row>
    <row r="11146" spans="1:4" ht="94.5">
      <c r="A11146" s="631" t="s">
        <v>12222</v>
      </c>
      <c r="B11146" s="630" t="s">
        <v>12223</v>
      </c>
      <c r="C11146" s="631" t="s">
        <v>70</v>
      </c>
      <c r="D11146" s="632">
        <v>1990.7</v>
      </c>
    </row>
    <row r="11147" spans="1:4" ht="94.5">
      <c r="A11147" s="631" t="s">
        <v>12224</v>
      </c>
      <c r="B11147" s="630" t="s">
        <v>12225</v>
      </c>
      <c r="C11147" s="631" t="s">
        <v>70</v>
      </c>
      <c r="D11147" s="632">
        <v>2124.14</v>
      </c>
    </row>
    <row r="11148" spans="1:4" ht="108">
      <c r="A11148" s="631" t="s">
        <v>12226</v>
      </c>
      <c r="B11148" s="630" t="s">
        <v>12227</v>
      </c>
      <c r="C11148" s="631" t="s">
        <v>70</v>
      </c>
      <c r="D11148" s="632">
        <v>2258.23</v>
      </c>
    </row>
    <row r="11149" spans="1:4" ht="94.5">
      <c r="A11149" s="631" t="s">
        <v>12228</v>
      </c>
      <c r="B11149" s="630" t="s">
        <v>12229</v>
      </c>
      <c r="C11149" s="631" t="s">
        <v>70</v>
      </c>
      <c r="D11149" s="632">
        <v>2392.11</v>
      </c>
    </row>
    <row r="11150" spans="1:4" ht="94.5">
      <c r="A11150" s="631" t="s">
        <v>12230</v>
      </c>
      <c r="B11150" s="630" t="s">
        <v>12231</v>
      </c>
      <c r="C11150" s="631" t="s">
        <v>70</v>
      </c>
      <c r="D11150" s="632">
        <v>2522.6799999999998</v>
      </c>
    </row>
    <row r="11151" spans="1:4" ht="94.5">
      <c r="A11151" s="631" t="s">
        <v>12232</v>
      </c>
      <c r="B11151" s="630" t="s">
        <v>12233</v>
      </c>
      <c r="C11151" s="631" t="s">
        <v>70</v>
      </c>
      <c r="D11151" s="632">
        <v>2652.08</v>
      </c>
    </row>
    <row r="11152" spans="1:4" ht="108">
      <c r="A11152" s="631" t="s">
        <v>12234</v>
      </c>
      <c r="B11152" s="630" t="s">
        <v>12235</v>
      </c>
      <c r="C11152" s="631" t="s">
        <v>70</v>
      </c>
      <c r="D11152" s="632">
        <v>2792.94</v>
      </c>
    </row>
    <row r="11153" spans="1:4" ht="94.5">
      <c r="A11153" s="631" t="s">
        <v>12236</v>
      </c>
      <c r="B11153" s="630" t="s">
        <v>12237</v>
      </c>
      <c r="C11153" s="631" t="s">
        <v>70</v>
      </c>
      <c r="D11153" s="632">
        <v>2889.77</v>
      </c>
    </row>
    <row r="11154" spans="1:4" ht="108">
      <c r="A11154" s="631" t="s">
        <v>12238</v>
      </c>
      <c r="B11154" s="630" t="s">
        <v>12239</v>
      </c>
      <c r="C11154" s="631" t="s">
        <v>70</v>
      </c>
      <c r="D11154" s="629">
        <v>673.92</v>
      </c>
    </row>
    <row r="11155" spans="1:4" ht="54">
      <c r="A11155" s="631" t="s">
        <v>12240</v>
      </c>
      <c r="B11155" s="630" t="s">
        <v>12241</v>
      </c>
      <c r="C11155" s="631" t="s">
        <v>70</v>
      </c>
      <c r="D11155" s="632">
        <v>1525.56</v>
      </c>
    </row>
    <row r="11156" spans="1:4" ht="54">
      <c r="A11156" s="631" t="s">
        <v>12242</v>
      </c>
      <c r="B11156" s="630" t="s">
        <v>12243</v>
      </c>
      <c r="C11156" s="631" t="s">
        <v>70</v>
      </c>
      <c r="D11156" s="632">
        <v>1544.83</v>
      </c>
    </row>
    <row r="11157" spans="1:4" ht="54">
      <c r="A11157" s="631" t="s">
        <v>12244</v>
      </c>
      <c r="B11157" s="630" t="s">
        <v>12245</v>
      </c>
      <c r="C11157" s="631" t="s">
        <v>70</v>
      </c>
      <c r="D11157" s="632">
        <v>1690.16</v>
      </c>
    </row>
    <row r="11158" spans="1:4" ht="54">
      <c r="A11158" s="631" t="s">
        <v>12246</v>
      </c>
      <c r="B11158" s="630" t="s">
        <v>12247</v>
      </c>
      <c r="C11158" s="631" t="s">
        <v>70</v>
      </c>
      <c r="D11158" s="632">
        <v>1794.13</v>
      </c>
    </row>
    <row r="11159" spans="1:4" ht="54">
      <c r="A11159" s="631" t="s">
        <v>12248</v>
      </c>
      <c r="B11159" s="630" t="s">
        <v>12249</v>
      </c>
      <c r="C11159" s="631" t="s">
        <v>70</v>
      </c>
      <c r="D11159" s="632">
        <v>1047.3499999999999</v>
      </c>
    </row>
    <row r="11160" spans="1:4" ht="54">
      <c r="A11160" s="631" t="s">
        <v>12250</v>
      </c>
      <c r="B11160" s="630" t="s">
        <v>12251</v>
      </c>
      <c r="C11160" s="631" t="s">
        <v>70</v>
      </c>
      <c r="D11160" s="632">
        <v>1124.49</v>
      </c>
    </row>
    <row r="11161" spans="1:4" ht="54">
      <c r="A11161" s="631" t="s">
        <v>12252</v>
      </c>
      <c r="B11161" s="630" t="s">
        <v>12253</v>
      </c>
      <c r="C11161" s="631" t="s">
        <v>70</v>
      </c>
      <c r="D11161" s="632">
        <v>1188.44</v>
      </c>
    </row>
    <row r="11162" spans="1:4" ht="54">
      <c r="A11162" s="631" t="s">
        <v>12254</v>
      </c>
      <c r="B11162" s="630" t="s">
        <v>12255</v>
      </c>
      <c r="C11162" s="631" t="s">
        <v>70</v>
      </c>
      <c r="D11162" s="632">
        <v>1197.7</v>
      </c>
    </row>
    <row r="11163" spans="1:4" ht="54">
      <c r="A11163" s="631" t="s">
        <v>12256</v>
      </c>
      <c r="B11163" s="630" t="s">
        <v>12257</v>
      </c>
      <c r="C11163" s="631" t="s">
        <v>70</v>
      </c>
      <c r="D11163" s="632">
        <v>1258.74</v>
      </c>
    </row>
    <row r="11164" spans="1:4" ht="40.5">
      <c r="A11164" s="631" t="s">
        <v>12258</v>
      </c>
      <c r="B11164" s="630" t="s">
        <v>12259</v>
      </c>
      <c r="C11164" s="631" t="s">
        <v>57</v>
      </c>
      <c r="D11164" s="629">
        <v>140.5</v>
      </c>
    </row>
    <row r="11165" spans="1:4" ht="27">
      <c r="A11165" s="631" t="s">
        <v>12260</v>
      </c>
      <c r="B11165" s="630" t="s">
        <v>5893</v>
      </c>
      <c r="C11165" s="631" t="s">
        <v>70</v>
      </c>
      <c r="D11165" s="629">
        <v>111.52</v>
      </c>
    </row>
    <row r="11166" spans="1:4" ht="27">
      <c r="A11166" s="631" t="s">
        <v>12261</v>
      </c>
      <c r="B11166" s="630" t="s">
        <v>12262</v>
      </c>
      <c r="C11166" s="631" t="s">
        <v>70</v>
      </c>
      <c r="D11166" s="629">
        <v>167.55</v>
      </c>
    </row>
    <row r="11167" spans="1:4" ht="13.5">
      <c r="A11167" s="631" t="s">
        <v>12263</v>
      </c>
      <c r="B11167" s="630" t="s">
        <v>5894</v>
      </c>
      <c r="C11167" s="631" t="s">
        <v>70</v>
      </c>
      <c r="D11167" s="629">
        <v>0.34</v>
      </c>
    </row>
    <row r="11168" spans="1:4" ht="27">
      <c r="A11168" s="631" t="s">
        <v>12264</v>
      </c>
      <c r="B11168" s="630" t="s">
        <v>5895</v>
      </c>
      <c r="C11168" s="631" t="s">
        <v>125</v>
      </c>
      <c r="D11168" s="629">
        <v>40.08</v>
      </c>
    </row>
    <row r="11169" spans="1:4" ht="40.5">
      <c r="A11169" s="631" t="s">
        <v>12265</v>
      </c>
      <c r="B11169" s="630" t="s">
        <v>12266</v>
      </c>
      <c r="C11169" s="631" t="s">
        <v>22</v>
      </c>
      <c r="D11169" s="629">
        <v>60.46</v>
      </c>
    </row>
    <row r="11170" spans="1:4" ht="27">
      <c r="A11170" s="631" t="s">
        <v>12267</v>
      </c>
      <c r="B11170" s="630" t="s">
        <v>12268</v>
      </c>
      <c r="C11170" s="631" t="s">
        <v>24</v>
      </c>
      <c r="D11170" s="629">
        <v>8.7200000000000006</v>
      </c>
    </row>
    <row r="11171" spans="1:4" ht="27">
      <c r="A11171" s="631" t="s">
        <v>12269</v>
      </c>
      <c r="B11171" s="630" t="s">
        <v>12270</v>
      </c>
      <c r="C11171" s="631" t="s">
        <v>24</v>
      </c>
      <c r="D11171" s="629">
        <v>6.28</v>
      </c>
    </row>
    <row r="11172" spans="1:4" ht="40.5">
      <c r="A11172" s="631" t="s">
        <v>12271</v>
      </c>
      <c r="B11172" s="630" t="s">
        <v>12272</v>
      </c>
      <c r="C11172" s="631" t="s">
        <v>125</v>
      </c>
      <c r="D11172" s="629">
        <v>33.380000000000003</v>
      </c>
    </row>
    <row r="11173" spans="1:4" ht="27">
      <c r="A11173" s="631" t="s">
        <v>12273</v>
      </c>
      <c r="B11173" s="630" t="s">
        <v>5896</v>
      </c>
      <c r="C11173" s="631" t="s">
        <v>125</v>
      </c>
      <c r="D11173" s="629">
        <v>15.12</v>
      </c>
    </row>
    <row r="11174" spans="1:4" ht="13.5">
      <c r="A11174" s="631" t="s">
        <v>12274</v>
      </c>
      <c r="B11174" s="630" t="s">
        <v>5897</v>
      </c>
      <c r="C11174" s="631" t="s">
        <v>70</v>
      </c>
      <c r="D11174" s="629">
        <v>480.48</v>
      </c>
    </row>
    <row r="11175" spans="1:4" ht="54">
      <c r="A11175" s="631" t="s">
        <v>12275</v>
      </c>
      <c r="B11175" s="630" t="s">
        <v>12276</v>
      </c>
      <c r="C11175" s="631" t="s">
        <v>125</v>
      </c>
      <c r="D11175" s="629">
        <v>38.4</v>
      </c>
    </row>
    <row r="11176" spans="1:4" ht="40.5">
      <c r="A11176" s="631" t="s">
        <v>12277</v>
      </c>
      <c r="B11176" s="630" t="s">
        <v>12278</v>
      </c>
      <c r="C11176" s="631" t="s">
        <v>125</v>
      </c>
      <c r="D11176" s="629">
        <v>37.39</v>
      </c>
    </row>
    <row r="11177" spans="1:4" ht="54">
      <c r="A11177" s="631" t="s">
        <v>12279</v>
      </c>
      <c r="B11177" s="630" t="s">
        <v>12280</v>
      </c>
      <c r="C11177" s="631" t="s">
        <v>125</v>
      </c>
      <c r="D11177" s="629">
        <v>44.38</v>
      </c>
    </row>
    <row r="11178" spans="1:4" ht="54">
      <c r="A11178" s="631" t="s">
        <v>12281</v>
      </c>
      <c r="B11178" s="630" t="s">
        <v>12282</v>
      </c>
      <c r="C11178" s="631" t="s">
        <v>125</v>
      </c>
      <c r="D11178" s="629">
        <v>38.85</v>
      </c>
    </row>
    <row r="11179" spans="1:4" ht="54">
      <c r="A11179" s="631" t="s">
        <v>12283</v>
      </c>
      <c r="B11179" s="630" t="s">
        <v>12284</v>
      </c>
      <c r="C11179" s="631" t="s">
        <v>125</v>
      </c>
      <c r="D11179" s="629">
        <v>7.36</v>
      </c>
    </row>
    <row r="11180" spans="1:4" ht="40.5">
      <c r="A11180" s="631" t="s">
        <v>12285</v>
      </c>
      <c r="B11180" s="630" t="s">
        <v>12286</v>
      </c>
      <c r="C11180" s="631" t="s">
        <v>24</v>
      </c>
      <c r="D11180" s="629">
        <v>8.6</v>
      </c>
    </row>
    <row r="11181" spans="1:4" ht="40.5">
      <c r="A11181" s="631" t="s">
        <v>12287</v>
      </c>
      <c r="B11181" s="630" t="s">
        <v>12288</v>
      </c>
      <c r="C11181" s="631" t="s">
        <v>70</v>
      </c>
      <c r="D11181" s="632">
        <v>4676.58</v>
      </c>
    </row>
    <row r="11182" spans="1:4" ht="27">
      <c r="A11182" s="631" t="s">
        <v>12289</v>
      </c>
      <c r="B11182" s="630" t="s">
        <v>141</v>
      </c>
      <c r="C11182" s="631" t="s">
        <v>57</v>
      </c>
      <c r="D11182" s="629">
        <v>4.09</v>
      </c>
    </row>
    <row r="11183" spans="1:4" ht="54">
      <c r="A11183" s="631" t="s">
        <v>12290</v>
      </c>
      <c r="B11183" s="630" t="s">
        <v>12291</v>
      </c>
      <c r="C11183" s="631" t="s">
        <v>57</v>
      </c>
      <c r="D11183" s="629">
        <v>4.9800000000000004</v>
      </c>
    </row>
    <row r="11184" spans="1:4" ht="67.5">
      <c r="A11184" s="631" t="s">
        <v>12292</v>
      </c>
      <c r="B11184" s="630" t="s">
        <v>12293</v>
      </c>
      <c r="C11184" s="631" t="s">
        <v>57</v>
      </c>
      <c r="D11184" s="629">
        <v>1.46</v>
      </c>
    </row>
    <row r="11185" spans="1:4" ht="40.5">
      <c r="A11185" s="631" t="s">
        <v>12294</v>
      </c>
      <c r="B11185" s="630" t="s">
        <v>12295</v>
      </c>
      <c r="C11185" s="631" t="s">
        <v>22</v>
      </c>
      <c r="D11185" s="629">
        <v>40.19</v>
      </c>
    </row>
    <row r="11186" spans="1:4" ht="40.5">
      <c r="A11186" s="631" t="s">
        <v>12296</v>
      </c>
      <c r="B11186" s="630" t="s">
        <v>12297</v>
      </c>
      <c r="C11186" s="631" t="s">
        <v>22</v>
      </c>
      <c r="D11186" s="629">
        <v>54.18</v>
      </c>
    </row>
    <row r="11187" spans="1:4" ht="13.5">
      <c r="A11187" s="631" t="s">
        <v>12298</v>
      </c>
      <c r="B11187" s="630" t="s">
        <v>5898</v>
      </c>
      <c r="C11187" s="631" t="s">
        <v>57</v>
      </c>
      <c r="D11187" s="629">
        <v>16.41</v>
      </c>
    </row>
    <row r="11188" spans="1:4" ht="27">
      <c r="A11188" s="631" t="s">
        <v>12299</v>
      </c>
      <c r="B11188" s="630" t="s">
        <v>5899</v>
      </c>
      <c r="C11188" s="631" t="s">
        <v>57</v>
      </c>
      <c r="D11188" s="629">
        <v>14.68</v>
      </c>
    </row>
    <row r="11189" spans="1:4" ht="27">
      <c r="A11189" s="631" t="s">
        <v>12300</v>
      </c>
      <c r="B11189" s="630" t="s">
        <v>5900</v>
      </c>
      <c r="C11189" s="631" t="s">
        <v>57</v>
      </c>
      <c r="D11189" s="629">
        <v>1.26</v>
      </c>
    </row>
    <row r="11190" spans="1:4" ht="13.5">
      <c r="A11190" s="631" t="s">
        <v>12301</v>
      </c>
      <c r="B11190" s="630" t="s">
        <v>5901</v>
      </c>
      <c r="C11190" s="631" t="s">
        <v>125</v>
      </c>
      <c r="D11190" s="629">
        <v>0.57999999999999996</v>
      </c>
    </row>
    <row r="11191" spans="1:4" ht="13.5">
      <c r="A11191" s="631" t="s">
        <v>12302</v>
      </c>
      <c r="B11191" s="630" t="s">
        <v>5902</v>
      </c>
      <c r="C11191" s="631" t="s">
        <v>57</v>
      </c>
      <c r="D11191" s="629">
        <v>1.05</v>
      </c>
    </row>
    <row r="11192" spans="1:4" ht="27">
      <c r="A11192" s="631" t="s">
        <v>12303</v>
      </c>
      <c r="B11192" s="630" t="s">
        <v>5903</v>
      </c>
      <c r="C11192" s="631" t="s">
        <v>57</v>
      </c>
      <c r="D11192" s="629">
        <v>1.05</v>
      </c>
    </row>
    <row r="11193" spans="1:4" ht="27">
      <c r="A11193" s="631" t="s">
        <v>12304</v>
      </c>
      <c r="B11193" s="630" t="s">
        <v>5904</v>
      </c>
      <c r="C11193" s="631" t="s">
        <v>57</v>
      </c>
      <c r="D11193" s="629">
        <v>1.1299999999999999</v>
      </c>
    </row>
    <row r="11194" spans="1:4" ht="27">
      <c r="A11194" s="631" t="s">
        <v>12305</v>
      </c>
      <c r="B11194" s="630" t="s">
        <v>5905</v>
      </c>
      <c r="C11194" s="631" t="s">
        <v>57</v>
      </c>
      <c r="D11194" s="629">
        <v>1.05</v>
      </c>
    </row>
    <row r="11195" spans="1:4" ht="13.5">
      <c r="A11195" s="631" t="s">
        <v>12306</v>
      </c>
      <c r="B11195" s="630" t="s">
        <v>5906</v>
      </c>
      <c r="C11195" s="631" t="s">
        <v>57</v>
      </c>
      <c r="D11195" s="629">
        <v>1.1499999999999999</v>
      </c>
    </row>
    <row r="11196" spans="1:4" ht="27">
      <c r="A11196" s="631" t="s">
        <v>12307</v>
      </c>
      <c r="B11196" s="630" t="s">
        <v>5907</v>
      </c>
      <c r="C11196" s="631" t="s">
        <v>70</v>
      </c>
      <c r="D11196" s="629">
        <v>91.18</v>
      </c>
    </row>
    <row r="11197" spans="1:4" ht="27">
      <c r="A11197" s="631" t="s">
        <v>12308</v>
      </c>
      <c r="B11197" s="630" t="s">
        <v>12309</v>
      </c>
      <c r="C11197" s="631" t="s">
        <v>70</v>
      </c>
      <c r="D11197" s="629">
        <v>101.9</v>
      </c>
    </row>
    <row r="11198" spans="1:4" ht="40.5">
      <c r="A11198" s="631" t="s">
        <v>12310</v>
      </c>
      <c r="B11198" s="630" t="s">
        <v>12311</v>
      </c>
      <c r="C11198" s="631" t="s">
        <v>70</v>
      </c>
      <c r="D11198" s="629">
        <v>155.54</v>
      </c>
    </row>
    <row r="11199" spans="1:4" ht="40.5">
      <c r="A11199" s="631" t="s">
        <v>12312</v>
      </c>
      <c r="B11199" s="630" t="s">
        <v>5915</v>
      </c>
      <c r="C11199" s="631" t="s">
        <v>70</v>
      </c>
      <c r="D11199" s="629">
        <v>203.82</v>
      </c>
    </row>
    <row r="11200" spans="1:4" ht="27">
      <c r="A11200" s="631" t="s">
        <v>12313</v>
      </c>
      <c r="B11200" s="630" t="s">
        <v>5917</v>
      </c>
      <c r="C11200" s="631" t="s">
        <v>70</v>
      </c>
      <c r="D11200" s="629">
        <v>107.28</v>
      </c>
    </row>
    <row r="11201" spans="1:4" ht="27">
      <c r="A11201" s="631" t="s">
        <v>12314</v>
      </c>
      <c r="B11201" s="630" t="s">
        <v>5918</v>
      </c>
      <c r="C11201" s="631" t="s">
        <v>70</v>
      </c>
      <c r="D11201" s="629">
        <v>37.54</v>
      </c>
    </row>
    <row r="11202" spans="1:4" ht="27">
      <c r="A11202" s="631" t="s">
        <v>12315</v>
      </c>
      <c r="B11202" s="630" t="s">
        <v>12316</v>
      </c>
      <c r="C11202" s="631" t="s">
        <v>70</v>
      </c>
      <c r="D11202" s="629">
        <v>42.9</v>
      </c>
    </row>
    <row r="11203" spans="1:4" ht="13.5">
      <c r="A11203" s="631" t="s">
        <v>12317</v>
      </c>
      <c r="B11203" s="630" t="s">
        <v>5919</v>
      </c>
      <c r="C11203" s="631" t="s">
        <v>70</v>
      </c>
      <c r="D11203" s="629">
        <v>48.26</v>
      </c>
    </row>
    <row r="11204" spans="1:4" ht="27">
      <c r="A11204" s="631" t="s">
        <v>12318</v>
      </c>
      <c r="B11204" s="630" t="s">
        <v>5920</v>
      </c>
      <c r="C11204" s="631" t="s">
        <v>70</v>
      </c>
      <c r="D11204" s="629">
        <v>225.28</v>
      </c>
    </row>
    <row r="11205" spans="1:4" ht="27">
      <c r="A11205" s="631" t="s">
        <v>12319</v>
      </c>
      <c r="B11205" s="630" t="s">
        <v>5921</v>
      </c>
      <c r="C11205" s="631" t="s">
        <v>70</v>
      </c>
      <c r="D11205" s="629">
        <v>59</v>
      </c>
    </row>
    <row r="11206" spans="1:4" ht="40.5">
      <c r="A11206" s="631" t="s">
        <v>12320</v>
      </c>
      <c r="B11206" s="630" t="s">
        <v>12321</v>
      </c>
      <c r="C11206" s="631" t="s">
        <v>70</v>
      </c>
      <c r="D11206" s="629">
        <v>123.36</v>
      </c>
    </row>
    <row r="11207" spans="1:4" ht="27">
      <c r="A11207" s="631" t="s">
        <v>12322</v>
      </c>
      <c r="B11207" s="630" t="s">
        <v>5908</v>
      </c>
      <c r="C11207" s="631" t="s">
        <v>70</v>
      </c>
      <c r="D11207" s="629">
        <v>118</v>
      </c>
    </row>
    <row r="11208" spans="1:4" ht="40.5">
      <c r="A11208" s="631" t="s">
        <v>12323</v>
      </c>
      <c r="B11208" s="630" t="s">
        <v>12324</v>
      </c>
      <c r="C11208" s="631" t="s">
        <v>70</v>
      </c>
      <c r="D11208" s="629">
        <v>139.46</v>
      </c>
    </row>
    <row r="11209" spans="1:4" ht="40.5">
      <c r="A11209" s="631" t="s">
        <v>12325</v>
      </c>
      <c r="B11209" s="630" t="s">
        <v>12326</v>
      </c>
      <c r="C11209" s="631" t="s">
        <v>70</v>
      </c>
      <c r="D11209" s="629">
        <v>150.18</v>
      </c>
    </row>
    <row r="11210" spans="1:4" ht="27">
      <c r="A11210" s="631" t="s">
        <v>12327</v>
      </c>
      <c r="B11210" s="630" t="s">
        <v>5922</v>
      </c>
      <c r="C11210" s="631" t="s">
        <v>70</v>
      </c>
      <c r="D11210" s="629">
        <v>32.18</v>
      </c>
    </row>
    <row r="11211" spans="1:4" ht="27">
      <c r="A11211" s="631" t="s">
        <v>12328</v>
      </c>
      <c r="B11211" s="630" t="s">
        <v>5923</v>
      </c>
      <c r="C11211" s="631" t="s">
        <v>70</v>
      </c>
      <c r="D11211" s="629">
        <v>32.18</v>
      </c>
    </row>
    <row r="11212" spans="1:4" ht="27">
      <c r="A11212" s="631" t="s">
        <v>12329</v>
      </c>
      <c r="B11212" s="630" t="s">
        <v>5924</v>
      </c>
      <c r="C11212" s="631" t="s">
        <v>70</v>
      </c>
      <c r="D11212" s="629">
        <v>42.9</v>
      </c>
    </row>
    <row r="11213" spans="1:4" ht="27">
      <c r="A11213" s="631" t="s">
        <v>12330</v>
      </c>
      <c r="B11213" s="630" t="s">
        <v>5925</v>
      </c>
      <c r="C11213" s="631" t="s">
        <v>70</v>
      </c>
      <c r="D11213" s="629">
        <v>85.82</v>
      </c>
    </row>
    <row r="11214" spans="1:4" ht="13.5">
      <c r="A11214" s="631" t="s">
        <v>12331</v>
      </c>
      <c r="B11214" s="630" t="s">
        <v>5926</v>
      </c>
      <c r="C11214" s="631" t="s">
        <v>70</v>
      </c>
      <c r="D11214" s="629">
        <v>139.46</v>
      </c>
    </row>
    <row r="11215" spans="1:4" ht="27">
      <c r="A11215" s="631" t="s">
        <v>12332</v>
      </c>
      <c r="B11215" s="630" t="s">
        <v>5927</v>
      </c>
      <c r="C11215" s="631" t="s">
        <v>70</v>
      </c>
      <c r="D11215" s="629">
        <v>37.54</v>
      </c>
    </row>
    <row r="11216" spans="1:4" ht="27">
      <c r="A11216" s="631" t="s">
        <v>12333</v>
      </c>
      <c r="B11216" s="630" t="s">
        <v>12334</v>
      </c>
      <c r="C11216" s="631" t="s">
        <v>70</v>
      </c>
      <c r="D11216" s="629">
        <v>134.1</v>
      </c>
    </row>
    <row r="11217" spans="1:4" ht="13.5">
      <c r="A11217" s="631" t="s">
        <v>12335</v>
      </c>
      <c r="B11217" s="630" t="s">
        <v>5928</v>
      </c>
      <c r="C11217" s="631" t="s">
        <v>70</v>
      </c>
      <c r="D11217" s="629">
        <v>96.54</v>
      </c>
    </row>
    <row r="11218" spans="1:4" ht="27">
      <c r="A11218" s="631" t="s">
        <v>12336</v>
      </c>
      <c r="B11218" s="630" t="s">
        <v>5909</v>
      </c>
      <c r="C11218" s="631" t="s">
        <v>70</v>
      </c>
      <c r="D11218" s="629">
        <v>107.28</v>
      </c>
    </row>
    <row r="11219" spans="1:4" ht="27">
      <c r="A11219" s="631" t="s">
        <v>12337</v>
      </c>
      <c r="B11219" s="630" t="s">
        <v>5930</v>
      </c>
      <c r="C11219" s="631" t="s">
        <v>70</v>
      </c>
      <c r="D11219" s="629">
        <v>96.54</v>
      </c>
    </row>
    <row r="11220" spans="1:4" ht="27">
      <c r="A11220" s="631" t="s">
        <v>12338</v>
      </c>
      <c r="B11220" s="630" t="s">
        <v>5931</v>
      </c>
      <c r="C11220" s="631" t="s">
        <v>70</v>
      </c>
      <c r="D11220" s="629">
        <v>96.54</v>
      </c>
    </row>
    <row r="11221" spans="1:4" ht="27">
      <c r="A11221" s="631" t="s">
        <v>12339</v>
      </c>
      <c r="B11221" s="630" t="s">
        <v>5932</v>
      </c>
      <c r="C11221" s="631" t="s">
        <v>70</v>
      </c>
      <c r="D11221" s="629">
        <v>107.28</v>
      </c>
    </row>
    <row r="11222" spans="1:4" ht="13.5">
      <c r="A11222" s="631" t="s">
        <v>12340</v>
      </c>
      <c r="B11222" s="630" t="s">
        <v>5933</v>
      </c>
      <c r="C11222" s="631" t="s">
        <v>70</v>
      </c>
      <c r="D11222" s="629">
        <v>691.94</v>
      </c>
    </row>
    <row r="11223" spans="1:4" ht="27">
      <c r="A11223" s="631" t="s">
        <v>12341</v>
      </c>
      <c r="B11223" s="630" t="s">
        <v>5934</v>
      </c>
      <c r="C11223" s="631" t="s">
        <v>70</v>
      </c>
      <c r="D11223" s="629">
        <v>144.82</v>
      </c>
    </row>
    <row r="11224" spans="1:4" ht="27">
      <c r="A11224" s="631" t="s">
        <v>12342</v>
      </c>
      <c r="B11224" s="630" t="s">
        <v>5935</v>
      </c>
      <c r="C11224" s="631" t="s">
        <v>70</v>
      </c>
      <c r="D11224" s="629">
        <v>80.459999999999994</v>
      </c>
    </row>
    <row r="11225" spans="1:4" ht="27">
      <c r="A11225" s="631" t="s">
        <v>12343</v>
      </c>
      <c r="B11225" s="630" t="s">
        <v>5936</v>
      </c>
      <c r="C11225" s="631" t="s">
        <v>70</v>
      </c>
      <c r="D11225" s="629">
        <v>64.36</v>
      </c>
    </row>
    <row r="11226" spans="1:4" ht="27">
      <c r="A11226" s="631" t="s">
        <v>12344</v>
      </c>
      <c r="B11226" s="630" t="s">
        <v>5937</v>
      </c>
      <c r="C11226" s="631" t="s">
        <v>70</v>
      </c>
      <c r="D11226" s="629">
        <v>53.64</v>
      </c>
    </row>
    <row r="11227" spans="1:4" ht="13.5">
      <c r="A11227" s="631" t="s">
        <v>12345</v>
      </c>
      <c r="B11227" s="630" t="s">
        <v>5938</v>
      </c>
      <c r="C11227" s="631" t="s">
        <v>70</v>
      </c>
      <c r="D11227" s="629">
        <v>77.760000000000005</v>
      </c>
    </row>
    <row r="11228" spans="1:4" ht="27">
      <c r="A11228" s="631" t="s">
        <v>12346</v>
      </c>
      <c r="B11228" s="630" t="s">
        <v>5939</v>
      </c>
      <c r="C11228" s="631" t="s">
        <v>70</v>
      </c>
      <c r="D11228" s="629">
        <v>59</v>
      </c>
    </row>
    <row r="11229" spans="1:4" ht="27">
      <c r="A11229" s="631" t="s">
        <v>12347</v>
      </c>
      <c r="B11229" s="630" t="s">
        <v>5910</v>
      </c>
      <c r="C11229" s="631" t="s">
        <v>70</v>
      </c>
      <c r="D11229" s="629">
        <v>118</v>
      </c>
    </row>
    <row r="11230" spans="1:4" ht="27">
      <c r="A11230" s="631" t="s">
        <v>12348</v>
      </c>
      <c r="B11230" s="630" t="s">
        <v>5940</v>
      </c>
      <c r="C11230" s="631" t="s">
        <v>70</v>
      </c>
      <c r="D11230" s="629">
        <v>187.74</v>
      </c>
    </row>
    <row r="11231" spans="1:4" ht="27">
      <c r="A11231" s="631" t="s">
        <v>12349</v>
      </c>
      <c r="B11231" s="630" t="s">
        <v>5941</v>
      </c>
      <c r="C11231" s="631" t="s">
        <v>70</v>
      </c>
      <c r="D11231" s="629">
        <v>53.64</v>
      </c>
    </row>
    <row r="11232" spans="1:4" ht="13.5">
      <c r="A11232" s="631" t="s">
        <v>12350</v>
      </c>
      <c r="B11232" s="630" t="s">
        <v>5942</v>
      </c>
      <c r="C11232" s="631" t="s">
        <v>70</v>
      </c>
      <c r="D11232" s="629">
        <v>48.26</v>
      </c>
    </row>
    <row r="11233" spans="1:4" ht="27">
      <c r="A11233" s="631" t="s">
        <v>12351</v>
      </c>
      <c r="B11233" s="630" t="s">
        <v>5943</v>
      </c>
      <c r="C11233" s="631" t="s">
        <v>70</v>
      </c>
      <c r="D11233" s="629">
        <v>53.64</v>
      </c>
    </row>
    <row r="11234" spans="1:4" ht="27">
      <c r="A11234" s="631" t="s">
        <v>12352</v>
      </c>
      <c r="B11234" s="630" t="s">
        <v>5944</v>
      </c>
      <c r="C11234" s="631" t="s">
        <v>70</v>
      </c>
      <c r="D11234" s="629">
        <v>42.9</v>
      </c>
    </row>
    <row r="11235" spans="1:4" ht="27">
      <c r="A11235" s="631" t="s">
        <v>12353</v>
      </c>
      <c r="B11235" s="630" t="s">
        <v>5945</v>
      </c>
      <c r="C11235" s="631" t="s">
        <v>70</v>
      </c>
      <c r="D11235" s="629">
        <v>107.28</v>
      </c>
    </row>
    <row r="11236" spans="1:4" ht="27">
      <c r="A11236" s="631" t="s">
        <v>12354</v>
      </c>
      <c r="B11236" s="630" t="s">
        <v>5946</v>
      </c>
      <c r="C11236" s="631" t="s">
        <v>70</v>
      </c>
      <c r="D11236" s="629">
        <v>53.64</v>
      </c>
    </row>
    <row r="11237" spans="1:4" ht="27">
      <c r="A11237" s="631" t="s">
        <v>12355</v>
      </c>
      <c r="B11237" s="630" t="s">
        <v>5947</v>
      </c>
      <c r="C11237" s="631" t="s">
        <v>70</v>
      </c>
      <c r="D11237" s="629">
        <v>40.22</v>
      </c>
    </row>
    <row r="11238" spans="1:4" ht="27">
      <c r="A11238" s="631" t="s">
        <v>12356</v>
      </c>
      <c r="B11238" s="630" t="s">
        <v>5948</v>
      </c>
      <c r="C11238" s="631" t="s">
        <v>70</v>
      </c>
      <c r="D11238" s="629">
        <v>107.28</v>
      </c>
    </row>
    <row r="11239" spans="1:4" ht="27">
      <c r="A11239" s="631" t="s">
        <v>12357</v>
      </c>
      <c r="B11239" s="630" t="s">
        <v>12358</v>
      </c>
      <c r="C11239" s="631" t="s">
        <v>70</v>
      </c>
      <c r="D11239" s="629">
        <v>93.86</v>
      </c>
    </row>
    <row r="11240" spans="1:4" ht="27">
      <c r="A11240" s="631" t="s">
        <v>12359</v>
      </c>
      <c r="B11240" s="630" t="s">
        <v>5949</v>
      </c>
      <c r="C11240" s="631" t="s">
        <v>70</v>
      </c>
      <c r="D11240" s="629">
        <v>26.82</v>
      </c>
    </row>
    <row r="11241" spans="1:4" ht="27">
      <c r="A11241" s="631" t="s">
        <v>12360</v>
      </c>
      <c r="B11241" s="630" t="s">
        <v>5950</v>
      </c>
      <c r="C11241" s="631" t="s">
        <v>70</v>
      </c>
      <c r="D11241" s="629">
        <v>59</v>
      </c>
    </row>
    <row r="11242" spans="1:4" ht="13.5">
      <c r="A11242" s="631" t="s">
        <v>12361</v>
      </c>
      <c r="B11242" s="630" t="s">
        <v>5951</v>
      </c>
      <c r="C11242" s="631" t="s">
        <v>70</v>
      </c>
      <c r="D11242" s="629">
        <v>53.64</v>
      </c>
    </row>
    <row r="11243" spans="1:4" ht="27">
      <c r="A11243" s="631" t="s">
        <v>12362</v>
      </c>
      <c r="B11243" s="630" t="s">
        <v>5952</v>
      </c>
      <c r="C11243" s="631" t="s">
        <v>70</v>
      </c>
      <c r="D11243" s="629">
        <v>48.26</v>
      </c>
    </row>
    <row r="11244" spans="1:4" ht="13.5">
      <c r="A11244" s="631" t="s">
        <v>12363</v>
      </c>
      <c r="B11244" s="630" t="s">
        <v>5953</v>
      </c>
      <c r="C11244" s="631" t="s">
        <v>70</v>
      </c>
      <c r="D11244" s="629">
        <v>48.26</v>
      </c>
    </row>
    <row r="11245" spans="1:4" ht="27">
      <c r="A11245" s="631" t="s">
        <v>12364</v>
      </c>
      <c r="B11245" s="630" t="s">
        <v>5954</v>
      </c>
      <c r="C11245" s="631" t="s">
        <v>70</v>
      </c>
      <c r="D11245" s="629">
        <v>134.1</v>
      </c>
    </row>
    <row r="11246" spans="1:4" ht="27">
      <c r="A11246" s="631" t="s">
        <v>12365</v>
      </c>
      <c r="B11246" s="630" t="s">
        <v>5955</v>
      </c>
      <c r="C11246" s="631" t="s">
        <v>70</v>
      </c>
      <c r="D11246" s="629">
        <v>39.53</v>
      </c>
    </row>
    <row r="11247" spans="1:4" ht="27">
      <c r="A11247" s="631" t="s">
        <v>12366</v>
      </c>
      <c r="B11247" s="630" t="s">
        <v>5956</v>
      </c>
      <c r="C11247" s="631" t="s">
        <v>70</v>
      </c>
      <c r="D11247" s="629">
        <v>39.53</v>
      </c>
    </row>
    <row r="11248" spans="1:4" ht="13.5">
      <c r="A11248" s="631" t="s">
        <v>12367</v>
      </c>
      <c r="B11248" s="630" t="s">
        <v>5958</v>
      </c>
      <c r="C11248" s="631" t="s">
        <v>70</v>
      </c>
      <c r="D11248" s="629">
        <v>39.53</v>
      </c>
    </row>
    <row r="11249" spans="1:4" ht="27">
      <c r="A11249" s="631" t="s">
        <v>12368</v>
      </c>
      <c r="B11249" s="630" t="s">
        <v>5911</v>
      </c>
      <c r="C11249" s="631" t="s">
        <v>70</v>
      </c>
      <c r="D11249" s="629">
        <v>85.82</v>
      </c>
    </row>
    <row r="11250" spans="1:4" ht="27">
      <c r="A11250" s="631" t="s">
        <v>12369</v>
      </c>
      <c r="B11250" s="630" t="s">
        <v>5912</v>
      </c>
      <c r="C11250" s="631" t="s">
        <v>70</v>
      </c>
      <c r="D11250" s="629">
        <v>101.9</v>
      </c>
    </row>
    <row r="11251" spans="1:4" ht="13.5">
      <c r="A11251" s="631" t="s">
        <v>12370</v>
      </c>
      <c r="B11251" s="630" t="s">
        <v>5913</v>
      </c>
      <c r="C11251" s="631" t="s">
        <v>70</v>
      </c>
      <c r="D11251" s="629">
        <v>53.64</v>
      </c>
    </row>
    <row r="11252" spans="1:4" ht="27">
      <c r="A11252" s="631" t="s">
        <v>12371</v>
      </c>
      <c r="B11252" s="630" t="s">
        <v>5914</v>
      </c>
      <c r="C11252" s="631" t="s">
        <v>70</v>
      </c>
      <c r="D11252" s="629">
        <v>48.26</v>
      </c>
    </row>
    <row r="11253" spans="1:4" ht="27">
      <c r="A11253" s="631" t="s">
        <v>12372</v>
      </c>
      <c r="B11253" s="630" t="s">
        <v>12373</v>
      </c>
      <c r="C11253" s="631" t="s">
        <v>22</v>
      </c>
      <c r="D11253" s="629">
        <v>43.85</v>
      </c>
    </row>
    <row r="11254" spans="1:4" ht="40.5">
      <c r="A11254" s="631" t="s">
        <v>12374</v>
      </c>
      <c r="B11254" s="630" t="s">
        <v>12375</v>
      </c>
      <c r="C11254" s="631" t="s">
        <v>125</v>
      </c>
      <c r="D11254" s="629">
        <v>39.479999999999997</v>
      </c>
    </row>
    <row r="11255" spans="1:4" ht="40.5">
      <c r="A11255" s="631" t="s">
        <v>12376</v>
      </c>
      <c r="B11255" s="630" t="s">
        <v>12377</v>
      </c>
      <c r="C11255" s="631" t="s">
        <v>57</v>
      </c>
      <c r="D11255" s="629">
        <v>1.52</v>
      </c>
    </row>
    <row r="11256" spans="1:4" ht="54">
      <c r="A11256" s="631" t="s">
        <v>12378</v>
      </c>
      <c r="B11256" s="630" t="s">
        <v>12379</v>
      </c>
      <c r="C11256" s="631" t="s">
        <v>22</v>
      </c>
      <c r="D11256" s="629">
        <v>25.65</v>
      </c>
    </row>
    <row r="11257" spans="1:4" ht="67.5">
      <c r="A11257" s="631" t="s">
        <v>12380</v>
      </c>
      <c r="B11257" s="630" t="s">
        <v>5959</v>
      </c>
      <c r="C11257" s="631" t="s">
        <v>22</v>
      </c>
      <c r="D11257" s="629">
        <v>25.65</v>
      </c>
    </row>
    <row r="11258" spans="1:4" ht="40.5">
      <c r="A11258" s="631" t="s">
        <v>12381</v>
      </c>
      <c r="B11258" s="630" t="s">
        <v>5960</v>
      </c>
      <c r="C11258" s="631" t="s">
        <v>70</v>
      </c>
      <c r="D11258" s="629">
        <v>51.86</v>
      </c>
    </row>
    <row r="11259" spans="1:4" ht="40.5">
      <c r="A11259" s="631" t="s">
        <v>12382</v>
      </c>
      <c r="B11259" s="630" t="s">
        <v>5961</v>
      </c>
      <c r="C11259" s="631" t="s">
        <v>70</v>
      </c>
      <c r="D11259" s="629">
        <v>51.86</v>
      </c>
    </row>
    <row r="11260" spans="1:4" ht="40.5">
      <c r="A11260" s="631" t="s">
        <v>12383</v>
      </c>
      <c r="B11260" s="630" t="s">
        <v>5962</v>
      </c>
      <c r="C11260" s="631" t="s">
        <v>22</v>
      </c>
      <c r="D11260" s="629">
        <v>41.82</v>
      </c>
    </row>
    <row r="11261" spans="1:4" ht="27">
      <c r="A11261" s="631" t="s">
        <v>12384</v>
      </c>
      <c r="B11261" s="630" t="s">
        <v>5963</v>
      </c>
      <c r="C11261" s="631" t="s">
        <v>70</v>
      </c>
      <c r="D11261" s="629">
        <v>32.229999999999997</v>
      </c>
    </row>
    <row r="11262" spans="1:4" ht="40.5">
      <c r="A11262" s="631" t="s">
        <v>12385</v>
      </c>
      <c r="B11262" s="630" t="s">
        <v>5964</v>
      </c>
      <c r="C11262" s="631" t="s">
        <v>70</v>
      </c>
      <c r="D11262" s="629">
        <v>17.079999999999998</v>
      </c>
    </row>
    <row r="11263" spans="1:4" ht="40.5">
      <c r="A11263" s="631" t="s">
        <v>12386</v>
      </c>
      <c r="B11263" s="630" t="s">
        <v>12387</v>
      </c>
      <c r="C11263" s="631" t="s">
        <v>70</v>
      </c>
      <c r="D11263" s="629">
        <v>210.83</v>
      </c>
    </row>
    <row r="11264" spans="1:4" ht="40.5">
      <c r="A11264" s="631" t="s">
        <v>12388</v>
      </c>
      <c r="B11264" s="630" t="s">
        <v>12389</v>
      </c>
      <c r="C11264" s="631" t="s">
        <v>70</v>
      </c>
      <c r="D11264" s="629">
        <v>132.25</v>
      </c>
    </row>
    <row r="11265" spans="1:4" ht="40.5">
      <c r="A11265" s="631" t="s">
        <v>12390</v>
      </c>
      <c r="B11265" s="630" t="s">
        <v>5965</v>
      </c>
      <c r="C11265" s="631" t="s">
        <v>70</v>
      </c>
      <c r="D11265" s="632">
        <v>1219.8900000000001</v>
      </c>
    </row>
    <row r="11266" spans="1:4" ht="27">
      <c r="A11266" s="631" t="s">
        <v>12391</v>
      </c>
      <c r="B11266" s="630" t="s">
        <v>5966</v>
      </c>
      <c r="C11266" s="631" t="s">
        <v>125</v>
      </c>
      <c r="D11266" s="629">
        <v>15.72</v>
      </c>
    </row>
    <row r="11267" spans="1:4" ht="27">
      <c r="A11267" s="631" t="s">
        <v>12392</v>
      </c>
      <c r="B11267" s="630" t="s">
        <v>5967</v>
      </c>
      <c r="C11267" s="631" t="s">
        <v>125</v>
      </c>
      <c r="D11267" s="629">
        <v>10.29</v>
      </c>
    </row>
    <row r="11268" spans="1:4" ht="40.5">
      <c r="A11268" s="631" t="s">
        <v>12393</v>
      </c>
      <c r="B11268" s="630" t="s">
        <v>5968</v>
      </c>
      <c r="C11268" s="631" t="s">
        <v>125</v>
      </c>
      <c r="D11268" s="629">
        <v>19.25</v>
      </c>
    </row>
    <row r="11269" spans="1:4" ht="40.5">
      <c r="A11269" s="631" t="s">
        <v>12394</v>
      </c>
      <c r="B11269" s="630" t="s">
        <v>12395</v>
      </c>
      <c r="C11269" s="631" t="s">
        <v>125</v>
      </c>
      <c r="D11269" s="629">
        <v>18.95</v>
      </c>
    </row>
    <row r="11270" spans="1:4" ht="40.5">
      <c r="A11270" s="631" t="s">
        <v>12396</v>
      </c>
      <c r="B11270" s="630" t="s">
        <v>12397</v>
      </c>
      <c r="C11270" s="631" t="s">
        <v>125</v>
      </c>
      <c r="D11270" s="629">
        <v>18.86</v>
      </c>
    </row>
    <row r="11271" spans="1:4" ht="40.5">
      <c r="A11271" s="631" t="s">
        <v>12398</v>
      </c>
      <c r="B11271" s="630" t="s">
        <v>5969</v>
      </c>
      <c r="C11271" s="631" t="s">
        <v>125</v>
      </c>
      <c r="D11271" s="629">
        <v>74.31</v>
      </c>
    </row>
    <row r="11272" spans="1:4" ht="27">
      <c r="A11272" s="631" t="s">
        <v>12399</v>
      </c>
      <c r="B11272" s="630" t="s">
        <v>5970</v>
      </c>
      <c r="C11272" s="631" t="s">
        <v>22</v>
      </c>
      <c r="D11272" s="629">
        <v>62.36</v>
      </c>
    </row>
    <row r="11273" spans="1:4" ht="27">
      <c r="A11273" s="631" t="s">
        <v>12400</v>
      </c>
      <c r="B11273" s="630" t="s">
        <v>5971</v>
      </c>
      <c r="C11273" s="631" t="s">
        <v>22</v>
      </c>
      <c r="D11273" s="629">
        <v>99.01</v>
      </c>
    </row>
    <row r="11274" spans="1:4" ht="27">
      <c r="A11274" s="631" t="s">
        <v>12401</v>
      </c>
      <c r="B11274" s="630" t="s">
        <v>5972</v>
      </c>
      <c r="C11274" s="631" t="s">
        <v>22</v>
      </c>
      <c r="D11274" s="629">
        <v>73.2</v>
      </c>
    </row>
    <row r="11275" spans="1:4" ht="27">
      <c r="A11275" s="631" t="s">
        <v>12402</v>
      </c>
      <c r="B11275" s="630" t="s">
        <v>5973</v>
      </c>
      <c r="C11275" s="631" t="s">
        <v>70</v>
      </c>
      <c r="D11275" s="629">
        <v>73.069999999999993</v>
      </c>
    </row>
    <row r="11276" spans="1:4" ht="27">
      <c r="A11276" s="631" t="s">
        <v>12403</v>
      </c>
      <c r="B11276" s="630" t="s">
        <v>5974</v>
      </c>
      <c r="C11276" s="631" t="s">
        <v>70</v>
      </c>
      <c r="D11276" s="629">
        <v>84.97</v>
      </c>
    </row>
    <row r="11277" spans="1:4" ht="54">
      <c r="A11277" s="631" t="s">
        <v>12404</v>
      </c>
      <c r="B11277" s="630" t="s">
        <v>12405</v>
      </c>
      <c r="C11277" s="631" t="s">
        <v>125</v>
      </c>
      <c r="D11277" s="629">
        <v>3.62</v>
      </c>
    </row>
    <row r="11278" spans="1:4" ht="54">
      <c r="A11278" s="631" t="s">
        <v>12406</v>
      </c>
      <c r="B11278" s="630" t="s">
        <v>12407</v>
      </c>
      <c r="C11278" s="631" t="s">
        <v>125</v>
      </c>
      <c r="D11278" s="629">
        <v>4.3</v>
      </c>
    </row>
    <row r="11279" spans="1:4" ht="27">
      <c r="A11279" s="631" t="s">
        <v>12408</v>
      </c>
      <c r="B11279" s="630" t="s">
        <v>5975</v>
      </c>
      <c r="C11279" s="631" t="s">
        <v>125</v>
      </c>
      <c r="D11279" s="629">
        <v>26.26</v>
      </c>
    </row>
    <row r="11280" spans="1:4" ht="54">
      <c r="A11280" s="631" t="s">
        <v>12409</v>
      </c>
      <c r="B11280" s="630" t="s">
        <v>12410</v>
      </c>
      <c r="C11280" s="631" t="s">
        <v>125</v>
      </c>
      <c r="D11280" s="629">
        <v>50.83</v>
      </c>
    </row>
    <row r="11281" spans="1:4" ht="40.5">
      <c r="A11281" s="631" t="s">
        <v>12411</v>
      </c>
      <c r="B11281" s="630" t="s">
        <v>12412</v>
      </c>
      <c r="C11281" s="631" t="s">
        <v>70</v>
      </c>
      <c r="D11281" s="629">
        <v>181.27</v>
      </c>
    </row>
    <row r="11282" spans="1:4" ht="27">
      <c r="A11282" s="631" t="s">
        <v>12413</v>
      </c>
      <c r="B11282" s="630" t="s">
        <v>12414</v>
      </c>
      <c r="C11282" s="631" t="s">
        <v>70</v>
      </c>
      <c r="D11282" s="629">
        <v>142.86000000000001</v>
      </c>
    </row>
    <row r="11283" spans="1:4" ht="13.5">
      <c r="A11283" s="631" t="s">
        <v>12415</v>
      </c>
      <c r="B11283" s="630" t="s">
        <v>5976</v>
      </c>
      <c r="C11283" s="631" t="s">
        <v>70</v>
      </c>
      <c r="D11283" s="629">
        <v>22.48</v>
      </c>
    </row>
    <row r="11284" spans="1:4" ht="40.5">
      <c r="A11284" s="631" t="s">
        <v>12416</v>
      </c>
      <c r="B11284" s="630" t="s">
        <v>5977</v>
      </c>
      <c r="C11284" s="631" t="s">
        <v>70</v>
      </c>
      <c r="D11284" s="629">
        <v>192.15</v>
      </c>
    </row>
    <row r="11285" spans="1:4" ht="27">
      <c r="A11285" s="631" t="s">
        <v>12417</v>
      </c>
      <c r="B11285" s="630" t="s">
        <v>5978</v>
      </c>
      <c r="C11285" s="631" t="s">
        <v>70</v>
      </c>
      <c r="D11285" s="629">
        <v>83.07</v>
      </c>
    </row>
    <row r="11286" spans="1:4" ht="27">
      <c r="A11286" s="631" t="s">
        <v>12418</v>
      </c>
      <c r="B11286" s="630" t="s">
        <v>5979</v>
      </c>
      <c r="C11286" s="631" t="s">
        <v>70</v>
      </c>
      <c r="D11286" s="629">
        <v>53.14</v>
      </c>
    </row>
    <row r="11287" spans="1:4" ht="27">
      <c r="A11287" s="631" t="s">
        <v>12419</v>
      </c>
      <c r="B11287" s="630" t="s">
        <v>5980</v>
      </c>
      <c r="C11287" s="631" t="s">
        <v>125</v>
      </c>
      <c r="D11287" s="629">
        <v>378.95</v>
      </c>
    </row>
    <row r="11288" spans="1:4" ht="94.5">
      <c r="A11288" s="631" t="s">
        <v>12420</v>
      </c>
      <c r="B11288" s="630" t="s">
        <v>12421</v>
      </c>
      <c r="C11288" s="631" t="s">
        <v>70</v>
      </c>
      <c r="D11288" s="629">
        <v>132.9</v>
      </c>
    </row>
    <row r="11289" spans="1:4" ht="40.5">
      <c r="A11289" s="631" t="s">
        <v>12422</v>
      </c>
      <c r="B11289" s="630" t="s">
        <v>5981</v>
      </c>
      <c r="C11289" s="631" t="s">
        <v>125</v>
      </c>
      <c r="D11289" s="629">
        <v>8.2899999999999991</v>
      </c>
    </row>
    <row r="11290" spans="1:4" ht="40.5">
      <c r="A11290" s="631" t="s">
        <v>12423</v>
      </c>
      <c r="B11290" s="630" t="s">
        <v>12424</v>
      </c>
      <c r="C11290" s="631" t="s">
        <v>22</v>
      </c>
      <c r="D11290" s="629">
        <v>22.94</v>
      </c>
    </row>
    <row r="11291" spans="1:4" ht="27">
      <c r="A11291" s="631" t="s">
        <v>12425</v>
      </c>
      <c r="B11291" s="630" t="s">
        <v>5982</v>
      </c>
      <c r="C11291" s="631" t="s">
        <v>22</v>
      </c>
      <c r="D11291" s="629">
        <v>309.18</v>
      </c>
    </row>
    <row r="11292" spans="1:4" ht="54">
      <c r="A11292" s="631" t="s">
        <v>12426</v>
      </c>
      <c r="B11292" s="630" t="s">
        <v>12427</v>
      </c>
      <c r="C11292" s="631" t="s">
        <v>22</v>
      </c>
      <c r="D11292" s="629">
        <v>18.77</v>
      </c>
    </row>
    <row r="11293" spans="1:4" ht="54">
      <c r="A11293" s="631" t="s">
        <v>12428</v>
      </c>
      <c r="B11293" s="630" t="s">
        <v>12429</v>
      </c>
      <c r="C11293" s="631" t="s">
        <v>70</v>
      </c>
      <c r="D11293" s="632">
        <v>1812.27</v>
      </c>
    </row>
    <row r="11294" spans="1:4" ht="54">
      <c r="A11294" s="631" t="s">
        <v>12430</v>
      </c>
      <c r="B11294" s="630" t="s">
        <v>12431</v>
      </c>
      <c r="C11294" s="631" t="s">
        <v>70</v>
      </c>
      <c r="D11294" s="632">
        <v>2080.92</v>
      </c>
    </row>
    <row r="11295" spans="1:4" ht="54">
      <c r="A11295" s="631" t="s">
        <v>12432</v>
      </c>
      <c r="B11295" s="630" t="s">
        <v>12433</v>
      </c>
      <c r="C11295" s="631" t="s">
        <v>70</v>
      </c>
      <c r="D11295" s="632">
        <v>2249.2399999999998</v>
      </c>
    </row>
    <row r="11296" spans="1:4" ht="54">
      <c r="A11296" s="631" t="s">
        <v>12434</v>
      </c>
      <c r="B11296" s="630" t="s">
        <v>12435</v>
      </c>
      <c r="C11296" s="631" t="s">
        <v>70</v>
      </c>
      <c r="D11296" s="632">
        <v>2568.12</v>
      </c>
    </row>
    <row r="11297" spans="1:4" ht="67.5">
      <c r="A11297" s="631" t="s">
        <v>12436</v>
      </c>
      <c r="B11297" s="630" t="s">
        <v>12437</v>
      </c>
      <c r="C11297" s="631" t="s">
        <v>70</v>
      </c>
      <c r="D11297" s="632">
        <v>2980.76</v>
      </c>
    </row>
    <row r="11298" spans="1:4" ht="54">
      <c r="A11298" s="631" t="s">
        <v>12438</v>
      </c>
      <c r="B11298" s="630" t="s">
        <v>12439</v>
      </c>
      <c r="C11298" s="631" t="s">
        <v>70</v>
      </c>
      <c r="D11298" s="632">
        <v>3325.14</v>
      </c>
    </row>
    <row r="11299" spans="1:4" ht="54">
      <c r="A11299" s="631" t="s">
        <v>12440</v>
      </c>
      <c r="B11299" s="630" t="s">
        <v>12441</v>
      </c>
      <c r="C11299" s="631" t="s">
        <v>70</v>
      </c>
      <c r="D11299" s="632">
        <v>3621.47</v>
      </c>
    </row>
    <row r="11300" spans="1:4" ht="67.5">
      <c r="A11300" s="631" t="s">
        <v>12442</v>
      </c>
      <c r="B11300" s="630" t="s">
        <v>12443</v>
      </c>
      <c r="C11300" s="631" t="s">
        <v>70</v>
      </c>
      <c r="D11300" s="632">
        <v>3878.79</v>
      </c>
    </row>
    <row r="11301" spans="1:4" ht="27">
      <c r="A11301" s="631" t="s">
        <v>12444</v>
      </c>
      <c r="B11301" s="630" t="s">
        <v>5983</v>
      </c>
      <c r="C11301" s="631" t="s">
        <v>125</v>
      </c>
      <c r="D11301" s="629">
        <v>385.46</v>
      </c>
    </row>
    <row r="11302" spans="1:4" ht="40.5">
      <c r="A11302" s="631" t="s">
        <v>12445</v>
      </c>
      <c r="B11302" s="630" t="s">
        <v>12446</v>
      </c>
      <c r="C11302" s="631" t="s">
        <v>125</v>
      </c>
      <c r="D11302" s="629">
        <v>437.45</v>
      </c>
    </row>
    <row r="11303" spans="1:4" ht="40.5">
      <c r="A11303" s="631" t="s">
        <v>12447</v>
      </c>
      <c r="B11303" s="630" t="s">
        <v>12448</v>
      </c>
      <c r="C11303" s="631" t="s">
        <v>70</v>
      </c>
      <c r="D11303" s="629">
        <v>10.46</v>
      </c>
    </row>
    <row r="11304" spans="1:4" ht="40.5">
      <c r="A11304" s="631" t="s">
        <v>12449</v>
      </c>
      <c r="B11304" s="630" t="s">
        <v>12450</v>
      </c>
      <c r="C11304" s="631" t="s">
        <v>70</v>
      </c>
      <c r="D11304" s="629">
        <v>400.09</v>
      </c>
    </row>
    <row r="11305" spans="1:4" ht="40.5">
      <c r="A11305" s="631" t="s">
        <v>12451</v>
      </c>
      <c r="B11305" s="630" t="s">
        <v>12452</v>
      </c>
      <c r="C11305" s="631" t="s">
        <v>70</v>
      </c>
      <c r="D11305" s="629">
        <v>16.03</v>
      </c>
    </row>
    <row r="11306" spans="1:4" ht="40.5">
      <c r="A11306" s="631" t="s">
        <v>12453</v>
      </c>
      <c r="B11306" s="630" t="s">
        <v>12454</v>
      </c>
      <c r="C11306" s="631" t="s">
        <v>70</v>
      </c>
      <c r="D11306" s="629">
        <v>46.93</v>
      </c>
    </row>
    <row r="11307" spans="1:4" ht="40.5">
      <c r="A11307" s="631" t="s">
        <v>12455</v>
      </c>
      <c r="B11307" s="630" t="s">
        <v>12456</v>
      </c>
      <c r="C11307" s="631" t="s">
        <v>70</v>
      </c>
      <c r="D11307" s="629">
        <v>68.19</v>
      </c>
    </row>
    <row r="11308" spans="1:4" ht="40.5">
      <c r="A11308" s="631" t="s">
        <v>12457</v>
      </c>
      <c r="B11308" s="630" t="s">
        <v>12458</v>
      </c>
      <c r="C11308" s="631" t="s">
        <v>70</v>
      </c>
      <c r="D11308" s="629">
        <v>90.75</v>
      </c>
    </row>
    <row r="11309" spans="1:4" ht="40.5">
      <c r="A11309" s="631" t="s">
        <v>12459</v>
      </c>
      <c r="B11309" s="630" t="s">
        <v>12460</v>
      </c>
      <c r="C11309" s="631" t="s">
        <v>70</v>
      </c>
      <c r="D11309" s="629">
        <v>256.14</v>
      </c>
    </row>
    <row r="11310" spans="1:4" ht="40.5">
      <c r="A11310" s="631" t="s">
        <v>12461</v>
      </c>
      <c r="B11310" s="630" t="s">
        <v>12462</v>
      </c>
      <c r="C11310" s="631" t="s">
        <v>70</v>
      </c>
      <c r="D11310" s="629">
        <v>661.24</v>
      </c>
    </row>
    <row r="11311" spans="1:4" ht="40.5">
      <c r="A11311" s="631" t="s">
        <v>12463</v>
      </c>
      <c r="B11311" s="630" t="s">
        <v>12464</v>
      </c>
      <c r="C11311" s="631" t="s">
        <v>70</v>
      </c>
      <c r="D11311" s="629">
        <v>903.44</v>
      </c>
    </row>
    <row r="11312" spans="1:4" ht="40.5">
      <c r="A11312" s="631" t="s">
        <v>12465</v>
      </c>
      <c r="B11312" s="630" t="s">
        <v>12466</v>
      </c>
      <c r="C11312" s="631" t="s">
        <v>70</v>
      </c>
      <c r="D11312" s="632">
        <v>1479.54</v>
      </c>
    </row>
    <row r="11313" spans="1:4" ht="67.5">
      <c r="A11313" s="631" t="s">
        <v>12467</v>
      </c>
      <c r="B11313" s="630" t="s">
        <v>5984</v>
      </c>
      <c r="C11313" s="631" t="s">
        <v>70</v>
      </c>
      <c r="D11313" s="629">
        <v>58.7</v>
      </c>
    </row>
    <row r="11314" spans="1:4" ht="67.5">
      <c r="A11314" s="631" t="s">
        <v>12468</v>
      </c>
      <c r="B11314" s="630" t="s">
        <v>55</v>
      </c>
      <c r="C11314" s="631" t="s">
        <v>70</v>
      </c>
      <c r="D11314" s="629">
        <v>413.87</v>
      </c>
    </row>
    <row r="11315" spans="1:4" ht="67.5">
      <c r="A11315" s="631" t="s">
        <v>12469</v>
      </c>
      <c r="B11315" s="630" t="s">
        <v>56</v>
      </c>
      <c r="C11315" s="631" t="s">
        <v>70</v>
      </c>
      <c r="D11315" s="629">
        <v>479.56</v>
      </c>
    </row>
    <row r="11316" spans="1:4" ht="67.5">
      <c r="A11316" s="631" t="s">
        <v>12470</v>
      </c>
      <c r="B11316" s="630" t="s">
        <v>5985</v>
      </c>
      <c r="C11316" s="631" t="s">
        <v>70</v>
      </c>
      <c r="D11316" s="629">
        <v>949.44</v>
      </c>
    </row>
    <row r="11317" spans="1:4" ht="67.5">
      <c r="A11317" s="631" t="s">
        <v>12471</v>
      </c>
      <c r="B11317" s="630" t="s">
        <v>5986</v>
      </c>
      <c r="C11317" s="631" t="s">
        <v>70</v>
      </c>
      <c r="D11317" s="629">
        <v>781.27</v>
      </c>
    </row>
    <row r="11318" spans="1:4" ht="67.5">
      <c r="A11318" s="631" t="s">
        <v>12472</v>
      </c>
      <c r="B11318" s="630" t="s">
        <v>5987</v>
      </c>
      <c r="C11318" s="631" t="s">
        <v>70</v>
      </c>
      <c r="D11318" s="632">
        <v>1158.73</v>
      </c>
    </row>
    <row r="11319" spans="1:4" ht="13.5">
      <c r="A11319" s="631" t="s">
        <v>12473</v>
      </c>
      <c r="B11319" s="630" t="s">
        <v>5988</v>
      </c>
      <c r="C11319" s="631" t="s">
        <v>125</v>
      </c>
      <c r="D11319" s="629">
        <v>13.9</v>
      </c>
    </row>
    <row r="11320" spans="1:4" ht="27">
      <c r="A11320" s="631" t="s">
        <v>12474</v>
      </c>
      <c r="B11320" s="630" t="s">
        <v>5989</v>
      </c>
      <c r="C11320" s="631" t="s">
        <v>125</v>
      </c>
      <c r="D11320" s="629">
        <v>17.420000000000002</v>
      </c>
    </row>
    <row r="11321" spans="1:4" ht="27">
      <c r="A11321" s="631" t="s">
        <v>12475</v>
      </c>
      <c r="B11321" s="630" t="s">
        <v>5990</v>
      </c>
      <c r="C11321" s="631" t="s">
        <v>125</v>
      </c>
      <c r="D11321" s="629">
        <v>547.42999999999995</v>
      </c>
    </row>
    <row r="11322" spans="1:4" ht="54">
      <c r="A11322" s="631" t="s">
        <v>12476</v>
      </c>
      <c r="B11322" s="630" t="s">
        <v>5991</v>
      </c>
      <c r="C11322" s="631" t="s">
        <v>125</v>
      </c>
      <c r="D11322" s="629">
        <v>462.64</v>
      </c>
    </row>
    <row r="11323" spans="1:4" ht="40.5">
      <c r="A11323" s="631" t="s">
        <v>12477</v>
      </c>
      <c r="B11323" s="630" t="s">
        <v>12478</v>
      </c>
      <c r="C11323" s="631" t="s">
        <v>125</v>
      </c>
      <c r="D11323" s="629">
        <v>324.06</v>
      </c>
    </row>
    <row r="11324" spans="1:4" ht="54">
      <c r="A11324" s="631" t="s">
        <v>12479</v>
      </c>
      <c r="B11324" s="630" t="s">
        <v>12480</v>
      </c>
      <c r="C11324" s="631" t="s">
        <v>125</v>
      </c>
      <c r="D11324" s="629">
        <v>68.06</v>
      </c>
    </row>
    <row r="11325" spans="1:4" ht="54">
      <c r="A11325" s="631" t="s">
        <v>12481</v>
      </c>
      <c r="B11325" s="630" t="s">
        <v>12482</v>
      </c>
      <c r="C11325" s="631" t="s">
        <v>125</v>
      </c>
      <c r="D11325" s="629">
        <v>75.25</v>
      </c>
    </row>
    <row r="11326" spans="1:4" ht="54">
      <c r="A11326" s="631" t="s">
        <v>12483</v>
      </c>
      <c r="B11326" s="630" t="s">
        <v>12484</v>
      </c>
      <c r="C11326" s="631" t="s">
        <v>125</v>
      </c>
      <c r="D11326" s="629">
        <v>90.02</v>
      </c>
    </row>
    <row r="11327" spans="1:4" ht="54">
      <c r="A11327" s="631" t="s">
        <v>12485</v>
      </c>
      <c r="B11327" s="630" t="s">
        <v>12486</v>
      </c>
      <c r="C11327" s="631" t="s">
        <v>125</v>
      </c>
      <c r="D11327" s="629">
        <v>103.53</v>
      </c>
    </row>
    <row r="11328" spans="1:4" ht="40.5">
      <c r="A11328" s="631" t="s">
        <v>12487</v>
      </c>
      <c r="B11328" s="630" t="s">
        <v>5992</v>
      </c>
      <c r="C11328" s="631" t="s">
        <v>22</v>
      </c>
      <c r="D11328" s="629">
        <v>41.84</v>
      </c>
    </row>
    <row r="11329" spans="1:4" ht="54">
      <c r="A11329" s="631" t="s">
        <v>12488</v>
      </c>
      <c r="B11329" s="630" t="s">
        <v>12489</v>
      </c>
      <c r="C11329" s="631" t="s">
        <v>22</v>
      </c>
      <c r="D11329" s="629">
        <v>16.809999999999999</v>
      </c>
    </row>
    <row r="11330" spans="1:4" ht="54">
      <c r="A11330" s="631" t="s">
        <v>12490</v>
      </c>
      <c r="B11330" s="630" t="s">
        <v>12491</v>
      </c>
      <c r="C11330" s="631" t="s">
        <v>22</v>
      </c>
      <c r="D11330" s="629">
        <v>27.47</v>
      </c>
    </row>
    <row r="11331" spans="1:4" ht="54">
      <c r="A11331" s="631" t="s">
        <v>12492</v>
      </c>
      <c r="B11331" s="630" t="s">
        <v>12493</v>
      </c>
      <c r="C11331" s="631" t="s">
        <v>22</v>
      </c>
      <c r="D11331" s="629">
        <v>52.79</v>
      </c>
    </row>
    <row r="11332" spans="1:4" ht="67.5">
      <c r="A11332" s="631" t="s">
        <v>12494</v>
      </c>
      <c r="B11332" s="630" t="s">
        <v>12495</v>
      </c>
      <c r="C11332" s="631" t="s">
        <v>22</v>
      </c>
      <c r="D11332" s="629">
        <v>51.19</v>
      </c>
    </row>
    <row r="11333" spans="1:4" ht="67.5">
      <c r="A11333" s="631" t="s">
        <v>12496</v>
      </c>
      <c r="B11333" s="630" t="s">
        <v>12497</v>
      </c>
      <c r="C11333" s="631" t="s">
        <v>22</v>
      </c>
      <c r="D11333" s="629">
        <v>48.86</v>
      </c>
    </row>
    <row r="11334" spans="1:4" ht="27">
      <c r="A11334" s="631" t="s">
        <v>12498</v>
      </c>
      <c r="B11334" s="630" t="s">
        <v>5993</v>
      </c>
      <c r="C11334" s="631" t="s">
        <v>70</v>
      </c>
      <c r="D11334" s="629">
        <v>12.36</v>
      </c>
    </row>
    <row r="11335" spans="1:4" ht="67.5">
      <c r="A11335" s="631" t="s">
        <v>12499</v>
      </c>
      <c r="B11335" s="630" t="s">
        <v>12500</v>
      </c>
      <c r="C11335" s="631" t="s">
        <v>125</v>
      </c>
      <c r="D11335" s="629">
        <v>13.91</v>
      </c>
    </row>
    <row r="11336" spans="1:4" ht="67.5">
      <c r="A11336" s="631" t="s">
        <v>12501</v>
      </c>
      <c r="B11336" s="630" t="s">
        <v>5994</v>
      </c>
      <c r="C11336" s="631" t="s">
        <v>57</v>
      </c>
      <c r="D11336" s="629">
        <v>2.72</v>
      </c>
    </row>
    <row r="11337" spans="1:4" ht="40.5">
      <c r="A11337" s="631" t="s">
        <v>12502</v>
      </c>
      <c r="B11337" s="630" t="s">
        <v>12503</v>
      </c>
      <c r="C11337" s="631" t="s">
        <v>125</v>
      </c>
      <c r="D11337" s="629">
        <v>0.21</v>
      </c>
    </row>
    <row r="11338" spans="1:4" ht="54">
      <c r="A11338" s="631" t="s">
        <v>12504</v>
      </c>
      <c r="B11338" s="630" t="s">
        <v>5995</v>
      </c>
      <c r="C11338" s="631" t="s">
        <v>57</v>
      </c>
      <c r="D11338" s="629">
        <v>4.3</v>
      </c>
    </row>
    <row r="11339" spans="1:4" ht="54">
      <c r="A11339" s="631" t="s">
        <v>12505</v>
      </c>
      <c r="B11339" s="630" t="s">
        <v>12506</v>
      </c>
      <c r="C11339" s="631" t="s">
        <v>57</v>
      </c>
      <c r="D11339" s="629">
        <v>1.42</v>
      </c>
    </row>
    <row r="11340" spans="1:4" ht="54">
      <c r="A11340" s="631" t="s">
        <v>12507</v>
      </c>
      <c r="B11340" s="630" t="s">
        <v>12508</v>
      </c>
      <c r="C11340" s="631" t="s">
        <v>57</v>
      </c>
      <c r="D11340" s="629">
        <v>2.77</v>
      </c>
    </row>
    <row r="11341" spans="1:4" ht="40.5">
      <c r="A11341" s="631" t="s">
        <v>12509</v>
      </c>
      <c r="B11341" s="630" t="s">
        <v>5997</v>
      </c>
      <c r="C11341" s="631" t="s">
        <v>22</v>
      </c>
      <c r="D11341" s="629">
        <v>42.06</v>
      </c>
    </row>
    <row r="11342" spans="1:4" ht="27">
      <c r="A11342" s="631" t="s">
        <v>12510</v>
      </c>
      <c r="B11342" s="630" t="s">
        <v>140</v>
      </c>
      <c r="C11342" s="631" t="s">
        <v>57</v>
      </c>
      <c r="D11342" s="629">
        <v>92.22</v>
      </c>
    </row>
    <row r="11343" spans="1:4" ht="27">
      <c r="A11343" s="631" t="s">
        <v>12511</v>
      </c>
      <c r="B11343" s="630" t="s">
        <v>5998</v>
      </c>
      <c r="C11343" s="631" t="s">
        <v>70</v>
      </c>
      <c r="D11343" s="629">
        <v>103.56</v>
      </c>
    </row>
    <row r="11344" spans="1:4" ht="27">
      <c r="A11344" s="631" t="s">
        <v>12512</v>
      </c>
      <c r="B11344" s="630" t="s">
        <v>5999</v>
      </c>
      <c r="C11344" s="631" t="s">
        <v>22</v>
      </c>
      <c r="D11344" s="629">
        <v>37.15</v>
      </c>
    </row>
    <row r="11345" spans="1:4" ht="27">
      <c r="A11345" s="631" t="s">
        <v>12513</v>
      </c>
      <c r="B11345" s="630" t="s">
        <v>6000</v>
      </c>
      <c r="C11345" s="631" t="s">
        <v>22</v>
      </c>
      <c r="D11345" s="629">
        <v>65.239999999999995</v>
      </c>
    </row>
    <row r="11346" spans="1:4" ht="40.5">
      <c r="A11346" s="631" t="s">
        <v>12514</v>
      </c>
      <c r="B11346" s="630" t="s">
        <v>6001</v>
      </c>
      <c r="C11346" s="631" t="s">
        <v>70</v>
      </c>
      <c r="D11346" s="629">
        <v>207.51</v>
      </c>
    </row>
    <row r="11347" spans="1:4" ht="67.5">
      <c r="A11347" s="631" t="s">
        <v>12515</v>
      </c>
      <c r="B11347" s="630" t="s">
        <v>6002</v>
      </c>
      <c r="C11347" s="631" t="s">
        <v>70</v>
      </c>
      <c r="D11347" s="629">
        <v>287.86</v>
      </c>
    </row>
    <row r="11348" spans="1:4" ht="67.5">
      <c r="A11348" s="631" t="s">
        <v>12516</v>
      </c>
      <c r="B11348" s="630" t="s">
        <v>12517</v>
      </c>
      <c r="C11348" s="631" t="s">
        <v>70</v>
      </c>
      <c r="D11348" s="629">
        <v>187.46</v>
      </c>
    </row>
    <row r="11349" spans="1:4" ht="27">
      <c r="A11349" s="631" t="s">
        <v>12518</v>
      </c>
      <c r="B11349" s="630" t="s">
        <v>12519</v>
      </c>
      <c r="C11349" s="631" t="s">
        <v>125</v>
      </c>
      <c r="D11349" s="629">
        <v>145.63999999999999</v>
      </c>
    </row>
    <row r="11350" spans="1:4" ht="27">
      <c r="A11350" s="631" t="s">
        <v>12520</v>
      </c>
      <c r="B11350" s="630" t="s">
        <v>6003</v>
      </c>
      <c r="C11350" s="631" t="s">
        <v>22</v>
      </c>
      <c r="D11350" s="629">
        <v>210.88</v>
      </c>
    </row>
    <row r="11351" spans="1:4" ht="27">
      <c r="A11351" s="631" t="s">
        <v>12521</v>
      </c>
      <c r="B11351" s="630" t="s">
        <v>6004</v>
      </c>
      <c r="C11351" s="631" t="s">
        <v>22</v>
      </c>
      <c r="D11351" s="629">
        <v>383.85</v>
      </c>
    </row>
    <row r="11352" spans="1:4" ht="54">
      <c r="A11352" s="631" t="s">
        <v>12522</v>
      </c>
      <c r="B11352" s="630" t="s">
        <v>12523</v>
      </c>
      <c r="C11352" s="631" t="s">
        <v>70</v>
      </c>
      <c r="D11352" s="632">
        <v>1206.23</v>
      </c>
    </row>
    <row r="11353" spans="1:4" ht="54">
      <c r="A11353" s="631" t="s">
        <v>12524</v>
      </c>
      <c r="B11353" s="630" t="s">
        <v>12525</v>
      </c>
      <c r="C11353" s="631" t="s">
        <v>70</v>
      </c>
      <c r="D11353" s="632">
        <v>1498.38</v>
      </c>
    </row>
    <row r="11354" spans="1:4" ht="67.5">
      <c r="A11354" s="631" t="s">
        <v>12526</v>
      </c>
      <c r="B11354" s="630" t="s">
        <v>12527</v>
      </c>
      <c r="C11354" s="631" t="s">
        <v>125</v>
      </c>
      <c r="D11354" s="629">
        <v>60.84</v>
      </c>
    </row>
    <row r="11355" spans="1:4" ht="67.5">
      <c r="A11355" s="631" t="s">
        <v>12528</v>
      </c>
      <c r="B11355" s="630" t="s">
        <v>12529</v>
      </c>
      <c r="C11355" s="631" t="s">
        <v>125</v>
      </c>
      <c r="D11355" s="629">
        <v>67.08</v>
      </c>
    </row>
    <row r="11356" spans="1:4" ht="40.5">
      <c r="A11356" s="631" t="s">
        <v>12530</v>
      </c>
      <c r="B11356" s="630" t="s">
        <v>6005</v>
      </c>
      <c r="C11356" s="631" t="s">
        <v>57</v>
      </c>
      <c r="D11356" s="629">
        <v>1.39</v>
      </c>
    </row>
    <row r="11357" spans="1:4" ht="40.5">
      <c r="A11357" s="631" t="s">
        <v>12531</v>
      </c>
      <c r="B11357" s="630" t="s">
        <v>12532</v>
      </c>
      <c r="C11357" s="631" t="s">
        <v>70</v>
      </c>
      <c r="D11357" s="632">
        <v>1254.1300000000001</v>
      </c>
    </row>
    <row r="11358" spans="1:4" ht="27">
      <c r="A11358" s="631" t="s">
        <v>12533</v>
      </c>
      <c r="B11358" s="630" t="s">
        <v>6006</v>
      </c>
      <c r="C11358" s="631" t="s">
        <v>70</v>
      </c>
      <c r="D11358" s="629">
        <v>705.63</v>
      </c>
    </row>
    <row r="11359" spans="1:4" ht="27">
      <c r="A11359" s="631" t="s">
        <v>12534</v>
      </c>
      <c r="B11359" s="630" t="s">
        <v>6007</v>
      </c>
      <c r="C11359" s="631" t="s">
        <v>125</v>
      </c>
      <c r="D11359" s="629">
        <v>468.73</v>
      </c>
    </row>
    <row r="11360" spans="1:4" ht="54">
      <c r="A11360" s="631" t="s">
        <v>12535</v>
      </c>
      <c r="B11360" s="630" t="s">
        <v>6008</v>
      </c>
      <c r="C11360" s="631" t="s">
        <v>70</v>
      </c>
      <c r="D11360" s="632">
        <v>3143.12</v>
      </c>
    </row>
    <row r="11361" spans="1:4" ht="54">
      <c r="A11361" s="631" t="s">
        <v>12536</v>
      </c>
      <c r="B11361" s="630" t="s">
        <v>12537</v>
      </c>
      <c r="C11361" s="631" t="s">
        <v>70</v>
      </c>
      <c r="D11361" s="632">
        <v>4956.6099999999997</v>
      </c>
    </row>
    <row r="11362" spans="1:4" ht="54">
      <c r="A11362" s="631" t="s">
        <v>12538</v>
      </c>
      <c r="B11362" s="630" t="s">
        <v>12539</v>
      </c>
      <c r="C11362" s="631" t="s">
        <v>70</v>
      </c>
      <c r="D11362" s="632">
        <v>7330.58</v>
      </c>
    </row>
    <row r="11363" spans="1:4" ht="27">
      <c r="A11363" s="631" t="s">
        <v>12540</v>
      </c>
      <c r="B11363" s="630" t="s">
        <v>6009</v>
      </c>
      <c r="C11363" s="631" t="s">
        <v>70</v>
      </c>
      <c r="D11363" s="629">
        <v>51.85</v>
      </c>
    </row>
    <row r="11364" spans="1:4" ht="27">
      <c r="A11364" s="631" t="s">
        <v>12541</v>
      </c>
      <c r="B11364" s="630" t="s">
        <v>6010</v>
      </c>
      <c r="C11364" s="631" t="s">
        <v>125</v>
      </c>
      <c r="D11364" s="629">
        <v>44.4</v>
      </c>
    </row>
    <row r="11365" spans="1:4" ht="27">
      <c r="A11365" s="631" t="s">
        <v>12542</v>
      </c>
      <c r="B11365" s="630" t="s">
        <v>6011</v>
      </c>
      <c r="C11365" s="631" t="s">
        <v>125</v>
      </c>
      <c r="D11365" s="629">
        <v>40.79</v>
      </c>
    </row>
    <row r="11366" spans="1:4" ht="40.5">
      <c r="A11366" s="631" t="s">
        <v>12543</v>
      </c>
      <c r="B11366" s="630" t="s">
        <v>12544</v>
      </c>
      <c r="C11366" s="631" t="s">
        <v>125</v>
      </c>
      <c r="D11366" s="629">
        <v>46.45</v>
      </c>
    </row>
    <row r="11367" spans="1:4" ht="13.5">
      <c r="A11367" s="631" t="s">
        <v>12545</v>
      </c>
      <c r="B11367" s="630" t="s">
        <v>6014</v>
      </c>
      <c r="C11367" s="631" t="s">
        <v>22</v>
      </c>
      <c r="D11367" s="629">
        <v>2.19</v>
      </c>
    </row>
    <row r="11368" spans="1:4" ht="67.5">
      <c r="A11368" s="631" t="s">
        <v>12546</v>
      </c>
      <c r="B11368" s="630" t="s">
        <v>12547</v>
      </c>
      <c r="C11368" s="631" t="s">
        <v>70</v>
      </c>
      <c r="D11368" s="632">
        <v>1277.44</v>
      </c>
    </row>
    <row r="11369" spans="1:4" ht="54">
      <c r="A11369" s="631" t="s">
        <v>12548</v>
      </c>
      <c r="B11369" s="630" t="s">
        <v>12549</v>
      </c>
      <c r="C11369" s="631" t="s">
        <v>125</v>
      </c>
      <c r="D11369" s="629">
        <v>410.47</v>
      </c>
    </row>
    <row r="11370" spans="1:4" ht="81">
      <c r="A11370" s="631" t="s">
        <v>12550</v>
      </c>
      <c r="B11370" s="630" t="s">
        <v>12551</v>
      </c>
      <c r="C11370" s="631" t="s">
        <v>70</v>
      </c>
      <c r="D11370" s="629">
        <v>105.74</v>
      </c>
    </row>
    <row r="11371" spans="1:4" ht="67.5">
      <c r="A11371" s="631" t="s">
        <v>12552</v>
      </c>
      <c r="B11371" s="630" t="s">
        <v>12553</v>
      </c>
      <c r="C11371" s="631" t="s">
        <v>70</v>
      </c>
      <c r="D11371" s="629">
        <v>449.82</v>
      </c>
    </row>
    <row r="11372" spans="1:4" ht="13.5">
      <c r="A11372" s="631" t="s">
        <v>12554</v>
      </c>
      <c r="B11372" s="630" t="s">
        <v>6015</v>
      </c>
      <c r="C11372" s="631" t="s">
        <v>125</v>
      </c>
      <c r="D11372" s="629">
        <v>9.93</v>
      </c>
    </row>
    <row r="11373" spans="1:4" ht="40.5">
      <c r="A11373" s="631" t="s">
        <v>12555</v>
      </c>
      <c r="B11373" s="630" t="s">
        <v>12556</v>
      </c>
      <c r="C11373" s="631" t="s">
        <v>125</v>
      </c>
      <c r="D11373" s="629">
        <v>816.26</v>
      </c>
    </row>
    <row r="11374" spans="1:4" ht="40.5">
      <c r="A11374" s="631" t="s">
        <v>12557</v>
      </c>
      <c r="B11374" s="630" t="s">
        <v>12558</v>
      </c>
      <c r="C11374" s="631" t="s">
        <v>57</v>
      </c>
      <c r="D11374" s="629">
        <v>2.88</v>
      </c>
    </row>
    <row r="11375" spans="1:4" ht="81">
      <c r="A11375" s="631" t="s">
        <v>12559</v>
      </c>
      <c r="B11375" s="630" t="s">
        <v>12560</v>
      </c>
      <c r="C11375" s="631" t="s">
        <v>125</v>
      </c>
      <c r="D11375" s="629">
        <v>104.27</v>
      </c>
    </row>
    <row r="11376" spans="1:4" ht="27">
      <c r="A11376" s="631" t="s">
        <v>12561</v>
      </c>
      <c r="B11376" s="630" t="s">
        <v>6016</v>
      </c>
      <c r="C11376" s="631" t="s">
        <v>125</v>
      </c>
      <c r="D11376" s="629">
        <v>11.58</v>
      </c>
    </row>
    <row r="11377" spans="1:4" ht="27">
      <c r="A11377" s="631" t="s">
        <v>12562</v>
      </c>
      <c r="B11377" s="630" t="s">
        <v>6017</v>
      </c>
      <c r="C11377" s="631" t="s">
        <v>70</v>
      </c>
      <c r="D11377" s="629">
        <v>204.82</v>
      </c>
    </row>
    <row r="11378" spans="1:4" ht="40.5">
      <c r="A11378" s="631" t="s">
        <v>12563</v>
      </c>
      <c r="B11378" s="630" t="s">
        <v>6018</v>
      </c>
      <c r="C11378" s="631" t="s">
        <v>22</v>
      </c>
      <c r="D11378" s="629">
        <v>20.37</v>
      </c>
    </row>
    <row r="11379" spans="1:4" ht="40.5">
      <c r="A11379" s="631" t="s">
        <v>12564</v>
      </c>
      <c r="B11379" s="630" t="s">
        <v>12565</v>
      </c>
      <c r="C11379" s="631" t="s">
        <v>22</v>
      </c>
      <c r="D11379" s="629">
        <v>36.630000000000003</v>
      </c>
    </row>
    <row r="11380" spans="1:4" ht="40.5">
      <c r="A11380" s="631" t="s">
        <v>12566</v>
      </c>
      <c r="B11380" s="630" t="s">
        <v>12567</v>
      </c>
      <c r="C11380" s="631" t="s">
        <v>125</v>
      </c>
      <c r="D11380" s="629">
        <v>39.78</v>
      </c>
    </row>
    <row r="11381" spans="1:4" ht="40.5">
      <c r="A11381" s="631" t="s">
        <v>12568</v>
      </c>
      <c r="B11381" s="630" t="s">
        <v>12569</v>
      </c>
      <c r="C11381" s="631" t="s">
        <v>125</v>
      </c>
      <c r="D11381" s="629">
        <v>32.14</v>
      </c>
    </row>
    <row r="11382" spans="1:4" ht="40.5">
      <c r="A11382" s="631" t="s">
        <v>12570</v>
      </c>
      <c r="B11382" s="630" t="s">
        <v>12571</v>
      </c>
      <c r="C11382" s="631" t="s">
        <v>125</v>
      </c>
      <c r="D11382" s="629">
        <v>39.44</v>
      </c>
    </row>
    <row r="11383" spans="1:4" ht="40.5">
      <c r="A11383" s="631" t="s">
        <v>12572</v>
      </c>
      <c r="B11383" s="630" t="s">
        <v>12573</v>
      </c>
      <c r="C11383" s="631" t="s">
        <v>125</v>
      </c>
      <c r="D11383" s="629">
        <v>35.79</v>
      </c>
    </row>
    <row r="11384" spans="1:4" ht="40.5">
      <c r="A11384" s="631" t="s">
        <v>12574</v>
      </c>
      <c r="B11384" s="630" t="s">
        <v>12575</v>
      </c>
      <c r="C11384" s="631" t="s">
        <v>125</v>
      </c>
      <c r="D11384" s="629">
        <v>9.74</v>
      </c>
    </row>
    <row r="11385" spans="1:4" ht="13.5">
      <c r="A11385" s="631" t="s">
        <v>12576</v>
      </c>
      <c r="B11385" s="630" t="s">
        <v>6019</v>
      </c>
      <c r="C11385" s="631" t="s">
        <v>125</v>
      </c>
      <c r="D11385" s="629">
        <v>18.940000000000001</v>
      </c>
    </row>
    <row r="11386" spans="1:4" ht="40.5">
      <c r="A11386" s="631" t="s">
        <v>12577</v>
      </c>
      <c r="B11386" s="630" t="s">
        <v>6020</v>
      </c>
      <c r="C11386" s="631" t="s">
        <v>125</v>
      </c>
      <c r="D11386" s="629">
        <v>12.91</v>
      </c>
    </row>
    <row r="11387" spans="1:4" ht="54">
      <c r="A11387" s="631" t="s">
        <v>12578</v>
      </c>
      <c r="B11387" s="630" t="s">
        <v>12579</v>
      </c>
      <c r="C11387" s="631" t="s">
        <v>70</v>
      </c>
      <c r="D11387" s="629">
        <v>16.63</v>
      </c>
    </row>
    <row r="11388" spans="1:4" ht="27">
      <c r="A11388" s="631" t="s">
        <v>12580</v>
      </c>
      <c r="B11388" s="630" t="s">
        <v>6021</v>
      </c>
      <c r="C11388" s="631" t="s">
        <v>125</v>
      </c>
      <c r="D11388" s="629">
        <v>16.190000000000001</v>
      </c>
    </row>
    <row r="11389" spans="1:4" ht="27">
      <c r="A11389" s="631" t="s">
        <v>12581</v>
      </c>
      <c r="B11389" s="630" t="s">
        <v>6022</v>
      </c>
      <c r="C11389" s="631" t="s">
        <v>22</v>
      </c>
      <c r="D11389" s="629">
        <v>40.26</v>
      </c>
    </row>
    <row r="11390" spans="1:4" ht="40.5">
      <c r="A11390" s="631" t="s">
        <v>12582</v>
      </c>
      <c r="B11390" s="630" t="s">
        <v>12583</v>
      </c>
      <c r="C11390" s="631" t="s">
        <v>22</v>
      </c>
      <c r="D11390" s="629">
        <v>101.72</v>
      </c>
    </row>
    <row r="11391" spans="1:4" ht="40.5">
      <c r="A11391" s="631" t="s">
        <v>12584</v>
      </c>
      <c r="B11391" s="630" t="s">
        <v>12585</v>
      </c>
      <c r="C11391" s="631" t="s">
        <v>22</v>
      </c>
      <c r="D11391" s="629">
        <v>107.98</v>
      </c>
    </row>
    <row r="11392" spans="1:4" ht="40.5">
      <c r="A11392" s="631" t="s">
        <v>12586</v>
      </c>
      <c r="B11392" s="630" t="s">
        <v>12587</v>
      </c>
      <c r="C11392" s="631" t="s">
        <v>22</v>
      </c>
      <c r="D11392" s="629">
        <v>127.54</v>
      </c>
    </row>
    <row r="11393" spans="1:4" ht="27">
      <c r="A11393" s="631" t="s">
        <v>12588</v>
      </c>
      <c r="B11393" s="630" t="s">
        <v>6023</v>
      </c>
      <c r="C11393" s="631" t="s">
        <v>22</v>
      </c>
      <c r="D11393" s="629">
        <v>46.52</v>
      </c>
    </row>
    <row r="11394" spans="1:4" ht="27">
      <c r="A11394" s="631" t="s">
        <v>12589</v>
      </c>
      <c r="B11394" s="630" t="s">
        <v>6024</v>
      </c>
      <c r="C11394" s="631" t="s">
        <v>22</v>
      </c>
      <c r="D11394" s="629">
        <v>52.78</v>
      </c>
    </row>
    <row r="11395" spans="1:4" ht="27">
      <c r="A11395" s="631" t="s">
        <v>12590</v>
      </c>
      <c r="B11395" s="630" t="s">
        <v>6025</v>
      </c>
      <c r="C11395" s="631" t="s">
        <v>22</v>
      </c>
      <c r="D11395" s="629">
        <v>59.04</v>
      </c>
    </row>
    <row r="11396" spans="1:4" ht="40.5">
      <c r="A11396" s="631" t="s">
        <v>12591</v>
      </c>
      <c r="B11396" s="630" t="s">
        <v>12592</v>
      </c>
      <c r="C11396" s="631" t="s">
        <v>22</v>
      </c>
      <c r="D11396" s="629">
        <v>48.72</v>
      </c>
    </row>
    <row r="11397" spans="1:4" ht="40.5">
      <c r="A11397" s="631" t="s">
        <v>12593</v>
      </c>
      <c r="B11397" s="630" t="s">
        <v>12594</v>
      </c>
      <c r="C11397" s="631" t="s">
        <v>22</v>
      </c>
      <c r="D11397" s="629">
        <v>54.98</v>
      </c>
    </row>
    <row r="11398" spans="1:4" ht="40.5">
      <c r="A11398" s="631" t="s">
        <v>12595</v>
      </c>
      <c r="B11398" s="630" t="s">
        <v>12596</v>
      </c>
      <c r="C11398" s="631" t="s">
        <v>22</v>
      </c>
      <c r="D11398" s="629">
        <v>61.24</v>
      </c>
    </row>
    <row r="11399" spans="1:4" ht="40.5">
      <c r="A11399" s="631" t="s">
        <v>12597</v>
      </c>
      <c r="B11399" s="630" t="s">
        <v>12598</v>
      </c>
      <c r="C11399" s="631" t="s">
        <v>22</v>
      </c>
      <c r="D11399" s="629">
        <v>80.8</v>
      </c>
    </row>
    <row r="11400" spans="1:4" ht="40.5">
      <c r="A11400" s="631" t="s">
        <v>12599</v>
      </c>
      <c r="B11400" s="630" t="s">
        <v>12600</v>
      </c>
      <c r="C11400" s="631" t="s">
        <v>22</v>
      </c>
      <c r="D11400" s="629">
        <v>95.46</v>
      </c>
    </row>
    <row r="11401" spans="1:4" ht="27">
      <c r="A11401" s="631" t="s">
        <v>12601</v>
      </c>
      <c r="B11401" s="630" t="s">
        <v>6026</v>
      </c>
      <c r="C11401" s="631" t="s">
        <v>57</v>
      </c>
      <c r="D11401" s="629">
        <v>210.75</v>
      </c>
    </row>
    <row r="11402" spans="1:4" ht="13.5">
      <c r="A11402" s="631" t="s">
        <v>12602</v>
      </c>
      <c r="B11402" s="630" t="s">
        <v>6027</v>
      </c>
      <c r="C11402" s="631" t="s">
        <v>125</v>
      </c>
      <c r="D11402" s="629">
        <v>47.81</v>
      </c>
    </row>
    <row r="11403" spans="1:4" ht="27">
      <c r="A11403" s="631" t="s">
        <v>12603</v>
      </c>
      <c r="B11403" s="630" t="s">
        <v>6028</v>
      </c>
      <c r="C11403" s="631" t="s">
        <v>125</v>
      </c>
      <c r="D11403" s="629">
        <v>26.46</v>
      </c>
    </row>
    <row r="11404" spans="1:4" ht="40.5">
      <c r="A11404" s="631" t="s">
        <v>12604</v>
      </c>
      <c r="B11404" s="630" t="s">
        <v>12605</v>
      </c>
      <c r="C11404" s="631" t="s">
        <v>57</v>
      </c>
      <c r="D11404" s="629">
        <v>33.72</v>
      </c>
    </row>
    <row r="11405" spans="1:4" ht="40.5">
      <c r="A11405" s="631" t="s">
        <v>12606</v>
      </c>
      <c r="B11405" s="630" t="s">
        <v>6029</v>
      </c>
      <c r="C11405" s="631" t="s">
        <v>57</v>
      </c>
      <c r="D11405" s="629">
        <v>30.34</v>
      </c>
    </row>
    <row r="11406" spans="1:4" ht="40.5">
      <c r="A11406" s="631" t="s">
        <v>12607</v>
      </c>
      <c r="B11406" s="630" t="s">
        <v>6030</v>
      </c>
      <c r="C11406" s="631" t="s">
        <v>125</v>
      </c>
      <c r="D11406" s="629">
        <v>18.5</v>
      </c>
    </row>
    <row r="11407" spans="1:4" ht="54">
      <c r="A11407" s="631" t="s">
        <v>12608</v>
      </c>
      <c r="B11407" s="630" t="s">
        <v>12609</v>
      </c>
      <c r="C11407" s="631" t="s">
        <v>125</v>
      </c>
      <c r="D11407" s="629">
        <v>4.6500000000000004</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2:M930"/>
  <sheetViews>
    <sheetView showZeros="0" view="pageBreakPreview" topLeftCell="A581" zoomScale="80" zoomScaleNormal="70" zoomScaleSheetLayoutView="80" workbookViewId="0">
      <selection activeCell="E589" sqref="E589"/>
    </sheetView>
  </sheetViews>
  <sheetFormatPr defaultColWidth="35.140625" defaultRowHeight="12.75"/>
  <cols>
    <col min="1" max="1" width="10.5703125" style="286" customWidth="1"/>
    <col min="2" max="2" width="16.28515625" style="321" bestFit="1" customWidth="1"/>
    <col min="3" max="3" width="15" style="321" bestFit="1" customWidth="1"/>
    <col min="4" max="4" width="12" style="322" bestFit="1" customWidth="1"/>
    <col min="5" max="5" width="66" style="323" customWidth="1"/>
    <col min="6" max="6" width="9.28515625" style="321" bestFit="1" customWidth="1"/>
    <col min="7" max="7" width="12.42578125" style="324" bestFit="1" customWidth="1"/>
    <col min="8" max="8" width="13.140625" style="325" bestFit="1" customWidth="1"/>
    <col min="9" max="9" width="18.5703125" style="339" bestFit="1" customWidth="1"/>
    <col min="10" max="10" width="9.85546875" style="286" bestFit="1" customWidth="1"/>
    <col min="11" max="11" width="13.85546875" style="286" customWidth="1"/>
    <col min="12" max="16384" width="35.140625" style="286"/>
  </cols>
  <sheetData>
    <row r="2" spans="1:9" ht="84.75" customHeight="1" thickBot="1">
      <c r="B2" s="752"/>
      <c r="C2" s="753"/>
      <c r="D2" s="753"/>
      <c r="E2" s="753"/>
      <c r="F2" s="753"/>
      <c r="G2" s="753"/>
      <c r="H2" s="753"/>
      <c r="I2" s="754"/>
    </row>
    <row r="3" spans="1:9">
      <c r="B3" s="755" t="str">
        <f>'4-ORÇAMENTO'!B3:G3</f>
        <v>OBRA: REFORMA E ADEQUAÇÃO EMEB JULIO DOMINGOS DE CAMPOS</v>
      </c>
      <c r="C3" s="756"/>
      <c r="D3" s="756"/>
      <c r="E3" s="756"/>
      <c r="F3" s="756"/>
      <c r="G3" s="756"/>
      <c r="H3" s="756"/>
      <c r="I3" s="757"/>
    </row>
    <row r="4" spans="1:9">
      <c r="B4" s="755" t="str">
        <f>'4-ORÇAMENTO'!B4:G4</f>
        <v>LOCAL: EMEB JULIO DOMINGOS DE CAMPOS</v>
      </c>
      <c r="C4" s="758"/>
      <c r="D4" s="758"/>
      <c r="E4" s="758"/>
      <c r="F4" s="758"/>
      <c r="G4" s="758"/>
      <c r="H4" s="758"/>
      <c r="I4" s="759"/>
    </row>
    <row r="5" spans="1:9">
      <c r="B5" s="755" t="str">
        <f>'4-ORÇAMENTO'!B5:G5</f>
        <v>ENDEREÇO: RUA LUÍS PEDRO DE LIMA , SN - CAPÃO GRANDE</v>
      </c>
      <c r="C5" s="758"/>
      <c r="D5" s="758"/>
      <c r="E5" s="758"/>
      <c r="F5" s="758"/>
      <c r="G5" s="758"/>
      <c r="H5" s="758"/>
      <c r="I5" s="759"/>
    </row>
    <row r="6" spans="1:9" ht="15" customHeight="1">
      <c r="B6" s="755" t="str">
        <f>'4-ORÇAMENTO'!B6:G6</f>
        <v xml:space="preserve">MUNICÍPIO: VÁRZEA GRANDE </v>
      </c>
      <c r="C6" s="758"/>
      <c r="D6" s="758"/>
      <c r="E6" s="758"/>
      <c r="F6" s="758"/>
      <c r="G6" s="758"/>
      <c r="H6" s="758"/>
      <c r="I6" s="759"/>
    </row>
    <row r="7" spans="1:9" ht="13.5" thickBot="1">
      <c r="B7" s="760" t="str">
        <f>'4-ORÇAMENTO'!B7:G7</f>
        <v>DATA BASE: SINAPI NOVEMBRO- COM DESONERAÇÃO / 2017 - BDI - 28,24%</v>
      </c>
      <c r="C7" s="761"/>
      <c r="D7" s="761"/>
      <c r="E7" s="761"/>
      <c r="F7" s="761"/>
      <c r="G7" s="761"/>
      <c r="H7" s="761"/>
      <c r="I7" s="762"/>
    </row>
    <row r="8" spans="1:9" ht="13.5" thickBot="1">
      <c r="B8" s="771" t="s">
        <v>6377</v>
      </c>
      <c r="C8" s="772"/>
      <c r="D8" s="773"/>
      <c r="E8" s="763" t="s">
        <v>29</v>
      </c>
      <c r="F8" s="765" t="s">
        <v>6374</v>
      </c>
      <c r="G8" s="767" t="s">
        <v>6378</v>
      </c>
      <c r="H8" s="769" t="s">
        <v>6375</v>
      </c>
      <c r="I8" s="769" t="s">
        <v>6376</v>
      </c>
    </row>
    <row r="9" spans="1:9" ht="13.5" thickBot="1">
      <c r="A9" s="293"/>
      <c r="B9" s="294" t="s">
        <v>6372</v>
      </c>
      <c r="C9" s="294" t="s">
        <v>6373</v>
      </c>
      <c r="D9" s="295" t="s">
        <v>6</v>
      </c>
      <c r="E9" s="764"/>
      <c r="F9" s="766"/>
      <c r="G9" s="768"/>
      <c r="H9" s="770"/>
      <c r="I9" s="770"/>
    </row>
    <row r="10" spans="1:9">
      <c r="B10" s="296"/>
      <c r="C10" s="142"/>
      <c r="D10" s="297"/>
      <c r="E10" s="298"/>
      <c r="F10" s="142"/>
      <c r="G10" s="446"/>
      <c r="H10" s="299"/>
      <c r="I10" s="318"/>
    </row>
    <row r="11" spans="1:9" ht="33" customHeight="1">
      <c r="B11" s="300" t="s">
        <v>12645</v>
      </c>
      <c r="C11" s="450"/>
      <c r="D11" s="451"/>
      <c r="E11" s="301" t="s">
        <v>6630</v>
      </c>
      <c r="F11" s="302" t="str">
        <f>F12</f>
        <v xml:space="preserve">MES   </v>
      </c>
      <c r="G11" s="303">
        <v>1</v>
      </c>
      <c r="H11" s="304"/>
      <c r="I11" s="336">
        <f>SUM(I12:I13)</f>
        <v>742.76666666666665</v>
      </c>
    </row>
    <row r="12" spans="1:9" ht="38.25">
      <c r="B12" s="287" t="s">
        <v>6360</v>
      </c>
      <c r="C12" s="290" t="s">
        <v>11</v>
      </c>
      <c r="D12" s="305">
        <v>10777</v>
      </c>
      <c r="E12" s="306" t="str">
        <f>IF($D12&lt;&gt;"",VLOOKUP($D12,'2-SINAPI NOVEMBRO 2017'!$A$1:$D$11398,2,FALSE),"")</f>
        <v>LOCACAO DE CONTAINER 2,30 X 4,30 M, ALT. 2,50 M, PARA SANITARIO, COM 3 BACIAS, 4 CHUVEIROS, 1 LAVATORIO E 1 MICTORIO</v>
      </c>
      <c r="F12" s="307" t="str">
        <f>IF($D12&lt;&gt;"",VLOOKUP($D12,'2-SINAPI NOVEMBRO 2017'!$A$1:$D$11398,3,FALSE),"")</f>
        <v xml:space="preserve">MES   </v>
      </c>
      <c r="G12" s="308">
        <v>1</v>
      </c>
      <c r="H12" s="326">
        <f>IF($D12&lt;&gt;"",VLOOKUP($D12,'2-SINAPI NOVEMBRO 2017'!$A$1:$D$11398,4,FALSE),"")</f>
        <v>576.22</v>
      </c>
      <c r="I12" s="337">
        <f>G12*H12</f>
        <v>576.22</v>
      </c>
    </row>
    <row r="13" spans="1:9" ht="51">
      <c r="B13" s="287" t="s">
        <v>6359</v>
      </c>
      <c r="C13" s="290" t="s">
        <v>11</v>
      </c>
      <c r="D13" s="305">
        <v>5824</v>
      </c>
      <c r="E13" s="306" t="str">
        <f>IF($D13&lt;&gt;"",VLOOKUP($D13,'2-SINAPI NOVEMBRO 2017'!$A$1:$D$11398,2,FALSE),"")</f>
        <v>CAMINHÃO TOCO, PBT 16.000 KG, CARGA ÚTIL MÁX. 10.685 KG, DIST. ENTRE EIXOS 4,8 M, POTÊNCIA 189 CV, INCLUSIVE CARROCERIA FIXA ABERTA DE MADEIRA P/ TRANSPORTE GERAL DE CARGA SECA, DIMEN. APROX. 2,5 X 7,00 X 0,50 M - CHP DIURNO. AF_06/2014</v>
      </c>
      <c r="F13" s="307" t="str">
        <f>IF($D13&lt;&gt;"",VLOOKUP($D13,'2-SINAPI NOVEMBRO 2017'!$A$1:$D$11398,3,FALSE),"")</f>
        <v>CHP</v>
      </c>
      <c r="G13" s="308">
        <f>2*4/6</f>
        <v>1.3333333333333333</v>
      </c>
      <c r="H13" s="326">
        <f>IF($D13&lt;&gt;"",VLOOKUP($D13,'2-SINAPI NOVEMBRO 2017'!$A$1:$D$11398,4,FALSE),"")</f>
        <v>124.91</v>
      </c>
      <c r="I13" s="337">
        <f t="shared" ref="I13" si="0">G13*H13</f>
        <v>166.54666666666665</v>
      </c>
    </row>
    <row r="14" spans="1:9">
      <c r="B14" s="296"/>
      <c r="C14" s="142"/>
      <c r="D14" s="297"/>
      <c r="E14" s="298"/>
      <c r="F14" s="142"/>
      <c r="G14" s="446"/>
      <c r="H14" s="299"/>
      <c r="I14" s="318"/>
    </row>
    <row r="15" spans="1:9">
      <c r="B15" s="300" t="s">
        <v>12646</v>
      </c>
      <c r="C15" s="450"/>
      <c r="D15" s="451"/>
      <c r="E15" s="301" t="s">
        <v>13791</v>
      </c>
      <c r="F15" s="302" t="s">
        <v>125</v>
      </c>
      <c r="G15" s="303">
        <v>1</v>
      </c>
      <c r="H15" s="304"/>
      <c r="I15" s="336">
        <f>SUM(I16:I17)</f>
        <v>11.25</v>
      </c>
    </row>
    <row r="16" spans="1:9" ht="45" customHeight="1">
      <c r="B16" s="287" t="s">
        <v>6360</v>
      </c>
      <c r="C16" s="290" t="s">
        <v>11</v>
      </c>
      <c r="D16" s="305">
        <v>20193</v>
      </c>
      <c r="E16" s="306" t="str">
        <f>IF($D16&lt;&gt;"",VLOOKUP($D16,'2-SINAPI NOVEMBRO 2017'!$A$1:$D$11398,2,FALSE),"")</f>
        <v>LOCACAO DE ANDAIME METALICO TIPO FACHADEIRO, LARGURA DE 1,20 M, ALTURA POR PECA DE 2,0 M, INCLUINDO SAPATAS E ITENS NECESSARIOS A INSTALACAO</v>
      </c>
      <c r="F16" s="307" t="str">
        <f>IF($D16&lt;&gt;"",VLOOKUP($D16,'2-SINAPI NOVEMBRO 2017'!$A$1:$D$11398,3,FALSE),"")</f>
        <v>M2/MES</v>
      </c>
      <c r="G16" s="308">
        <v>1</v>
      </c>
      <c r="H16" s="326">
        <f>IF($D16&lt;&gt;"",VLOOKUP($D16,'2-SINAPI NOVEMBRO 2017'!$A$1:$D$11398,4,FALSE),"")</f>
        <v>4.99</v>
      </c>
      <c r="I16" s="337">
        <f>G16*H16</f>
        <v>4.99</v>
      </c>
    </row>
    <row r="17" spans="2:9" ht="38.25">
      <c r="B17" s="287" t="s">
        <v>6359</v>
      </c>
      <c r="C17" s="290" t="s">
        <v>11</v>
      </c>
      <c r="D17" s="305">
        <v>97063</v>
      </c>
      <c r="E17" s="306" t="str">
        <f>IF($D17&lt;&gt;"",VLOOKUP($D17,'2-SINAPI NOVEMBRO 2017'!$A$1:$D$11398,2,FALSE),"")</f>
        <v>MONTAGEM E DESMONTAGEM DE ANDAIME MODULAR FACHADEIRO, COM PISO METÁLICO, PARA EDIFICAÇÕES COM MÚLTIPLOS PAVIMENTOS (EXCLUSIVE ANDAIME E LIMPEZA). AF_11/2017</v>
      </c>
      <c r="F17" s="307" t="str">
        <f>IF($D17&lt;&gt;"",VLOOKUP($D17,'2-SINAPI NOVEMBRO 2017'!$A$1:$D$11398,3,FALSE),"")</f>
        <v>M2</v>
      </c>
      <c r="G17" s="308">
        <v>1</v>
      </c>
      <c r="H17" s="326">
        <f>IF($D17&lt;&gt;"",VLOOKUP($D17,'2-SINAPI NOVEMBRO 2017'!$A$1:$D$11398,4,FALSE),"")</f>
        <v>6.26</v>
      </c>
      <c r="I17" s="337">
        <f t="shared" ref="I17" si="1">G17*H17</f>
        <v>6.26</v>
      </c>
    </row>
    <row r="18" spans="2:9" ht="13.5" customHeight="1">
      <c r="B18" s="296"/>
      <c r="C18" s="142"/>
      <c r="D18" s="297"/>
      <c r="E18" s="298"/>
      <c r="F18" s="142"/>
      <c r="G18" s="622"/>
      <c r="H18" s="299"/>
      <c r="I18" s="318"/>
    </row>
    <row r="19" spans="2:9">
      <c r="B19" s="300" t="s">
        <v>12647</v>
      </c>
      <c r="C19" s="450"/>
      <c r="D19" s="451"/>
      <c r="E19" s="301" t="s">
        <v>6991</v>
      </c>
      <c r="F19" s="302" t="s">
        <v>70</v>
      </c>
      <c r="G19" s="303">
        <v>1</v>
      </c>
      <c r="H19" s="304"/>
      <c r="I19" s="336">
        <f>SUM(I20:I34)</f>
        <v>1812.971</v>
      </c>
    </row>
    <row r="20" spans="2:9" ht="25.5">
      <c r="B20" s="287" t="s">
        <v>6359</v>
      </c>
      <c r="C20" s="290" t="s">
        <v>11</v>
      </c>
      <c r="D20" s="305">
        <v>88248</v>
      </c>
      <c r="E20" s="306" t="str">
        <f>IF($D20&lt;&gt;"",VLOOKUP($D20,'2-SINAPI NOVEMBRO 2017'!$A$1:$D$11398,2,FALSE),"")</f>
        <v>AUXILIAR DE ENCANADOR OU BOMBEIRO HIDRÁULICO COM ENCARGOS COMPLEMENTARES</v>
      </c>
      <c r="F20" s="307" t="str">
        <f>IF($D20&lt;&gt;"",VLOOKUP($D20,'2-SINAPI NOVEMBRO 2017'!$A$1:$D$11398,3,FALSE),"")</f>
        <v>H</v>
      </c>
      <c r="G20" s="308">
        <v>5</v>
      </c>
      <c r="H20" s="326">
        <f>IF($D20&lt;&gt;"",VLOOKUP($D20,'2-SINAPI NOVEMBRO 2017'!$A$1:$D$11398,4,FALSE),"")</f>
        <v>14.44</v>
      </c>
      <c r="I20" s="337">
        <f>G20*H20</f>
        <v>72.2</v>
      </c>
    </row>
    <row r="21" spans="2:9">
      <c r="B21" s="287" t="s">
        <v>6359</v>
      </c>
      <c r="C21" s="290" t="s">
        <v>11</v>
      </c>
      <c r="D21" s="305">
        <v>88262</v>
      </c>
      <c r="E21" s="306" t="str">
        <f>IF($D21&lt;&gt;"",VLOOKUP($D21,'2-SINAPI NOVEMBRO 2017'!$A$1:$D$11398,2,FALSE),"")</f>
        <v>CARPINTEIRO DE FORMAS COM ENCARGOS COMPLEMENTARES</v>
      </c>
      <c r="F21" s="307" t="str">
        <f>IF($D21&lt;&gt;"",VLOOKUP($D21,'2-SINAPI NOVEMBRO 2017'!$A$1:$D$11398,3,FALSE),"")</f>
        <v>H</v>
      </c>
      <c r="G21" s="308">
        <v>10</v>
      </c>
      <c r="H21" s="326">
        <f>IF($D21&lt;&gt;"",VLOOKUP($D21,'2-SINAPI NOVEMBRO 2017'!$A$1:$D$11398,4,FALSE),"")</f>
        <v>17.239999999999998</v>
      </c>
      <c r="I21" s="337">
        <f t="shared" ref="I21:I31" si="2">G21*H21</f>
        <v>172.39999999999998</v>
      </c>
    </row>
    <row r="22" spans="2:9">
      <c r="B22" s="287" t="s">
        <v>6359</v>
      </c>
      <c r="C22" s="290" t="s">
        <v>11</v>
      </c>
      <c r="D22" s="305">
        <v>88316</v>
      </c>
      <c r="E22" s="306" t="str">
        <f>IF($D22&lt;&gt;"",VLOOKUP($D22,'2-SINAPI NOVEMBRO 2017'!$A$1:$D$11398,2,FALSE),"")</f>
        <v>SERVENTE COM ENCARGOS COMPLEMENTARES</v>
      </c>
      <c r="F22" s="307" t="str">
        <f>IF($D22&lt;&gt;"",VLOOKUP($D22,'2-SINAPI NOVEMBRO 2017'!$A$1:$D$11398,3,FALSE),"")</f>
        <v>H</v>
      </c>
      <c r="G22" s="308">
        <v>10</v>
      </c>
      <c r="H22" s="326">
        <f>IF($D22&lt;&gt;"",VLOOKUP($D22,'2-SINAPI NOVEMBRO 2017'!$A$1:$D$11398,4,FALSE),"")</f>
        <v>14.05</v>
      </c>
      <c r="I22" s="337">
        <f t="shared" si="2"/>
        <v>140.5</v>
      </c>
    </row>
    <row r="23" spans="2:9">
      <c r="B23" s="287" t="s">
        <v>6359</v>
      </c>
      <c r="C23" s="290" t="s">
        <v>11</v>
      </c>
      <c r="D23" s="305">
        <v>88309</v>
      </c>
      <c r="E23" s="306" t="str">
        <f>IF($D23&lt;&gt;"",VLOOKUP($D23,'2-SINAPI NOVEMBRO 2017'!$A$1:$D$11398,2,FALSE),"")</f>
        <v>PEDREIRO COM ENCARGOS COMPLEMENTARES</v>
      </c>
      <c r="F23" s="307" t="str">
        <f>IF($D23&lt;&gt;"",VLOOKUP($D23,'2-SINAPI NOVEMBRO 2017'!$A$1:$D$11398,3,FALSE),"")</f>
        <v>H</v>
      </c>
      <c r="G23" s="308">
        <v>10</v>
      </c>
      <c r="H23" s="326">
        <f>IF($D23&lt;&gt;"",VLOOKUP($D23,'2-SINAPI NOVEMBRO 2017'!$A$1:$D$11398,4,FALSE),"")</f>
        <v>17.34</v>
      </c>
      <c r="I23" s="337">
        <f t="shared" si="2"/>
        <v>173.4</v>
      </c>
    </row>
    <row r="24" spans="2:9" ht="25.5">
      <c r="B24" s="287" t="s">
        <v>6359</v>
      </c>
      <c r="C24" s="290" t="s">
        <v>11</v>
      </c>
      <c r="D24" s="305">
        <v>88267</v>
      </c>
      <c r="E24" s="306" t="str">
        <f>IF($D24&lt;&gt;"",VLOOKUP($D24,'2-SINAPI NOVEMBRO 2017'!$A$1:$D$11398,2,FALSE),"")</f>
        <v>ENCANADOR OU BOMBEIRO HIDRÁULICO COM ENCARGOS COMPLEMENTARES</v>
      </c>
      <c r="F24" s="307" t="str">
        <f>IF($D24&lt;&gt;"",VLOOKUP($D24,'2-SINAPI NOVEMBRO 2017'!$A$1:$D$11398,3,FALSE),"")</f>
        <v>H</v>
      </c>
      <c r="G24" s="308">
        <v>10</v>
      </c>
      <c r="H24" s="326">
        <f>IF($D24&lt;&gt;"",VLOOKUP($D24,'2-SINAPI NOVEMBRO 2017'!$A$1:$D$11398,4,FALSE),"")</f>
        <v>17.760000000000002</v>
      </c>
      <c r="I24" s="337">
        <f t="shared" si="2"/>
        <v>177.60000000000002</v>
      </c>
    </row>
    <row r="25" spans="2:9">
      <c r="B25" s="287" t="s">
        <v>6360</v>
      </c>
      <c r="C25" s="290" t="s">
        <v>11</v>
      </c>
      <c r="D25" s="305">
        <v>5061</v>
      </c>
      <c r="E25" s="306" t="str">
        <f>IF($D25&lt;&gt;"",VLOOKUP($D25,'2-SINAPI NOVEMBRO 2017'!$A$1:$D$11398,2,FALSE),"")</f>
        <v>PREGO DE ACO POLIDO COM CABECA 18 X 27 (2 1/2 X 10)</v>
      </c>
      <c r="F25" s="307" t="str">
        <f>IF($D25&lt;&gt;"",VLOOKUP($D25,'2-SINAPI NOVEMBRO 2017'!$A$1:$D$11398,3,FALSE),"")</f>
        <v xml:space="preserve">KG    </v>
      </c>
      <c r="G25" s="308">
        <v>1</v>
      </c>
      <c r="H25" s="326">
        <f>IF($D25&lt;&gt;"",VLOOKUP($D25,'2-SINAPI NOVEMBRO 2017'!$A$1:$D$11398,4,FALSE),"")</f>
        <v>8.73</v>
      </c>
      <c r="I25" s="337">
        <f t="shared" si="2"/>
        <v>8.73</v>
      </c>
    </row>
    <row r="26" spans="2:9">
      <c r="B26" s="287" t="s">
        <v>6360</v>
      </c>
      <c r="C26" s="290" t="s">
        <v>11</v>
      </c>
      <c r="D26" s="305">
        <v>20247</v>
      </c>
      <c r="E26" s="306" t="str">
        <f>IF($D26&lt;&gt;"",VLOOKUP($D26,'2-SINAPI NOVEMBRO 2017'!$A$1:$D$11398,2,FALSE),"")</f>
        <v>PREGO DE ACO POLIDO COM CABECA 15 X 15 (1 1/4 X 13)</v>
      </c>
      <c r="F26" s="307" t="str">
        <f>IF($D26&lt;&gt;"",VLOOKUP($D26,'2-SINAPI NOVEMBRO 2017'!$A$1:$D$11398,3,FALSE),"")</f>
        <v xml:space="preserve">KG    </v>
      </c>
      <c r="G26" s="308">
        <v>1</v>
      </c>
      <c r="H26" s="326">
        <f>IF($D26&lt;&gt;"",VLOOKUP($D26,'2-SINAPI NOVEMBRO 2017'!$A$1:$D$11398,4,FALSE),"")</f>
        <v>9.83</v>
      </c>
      <c r="I26" s="337">
        <f t="shared" si="2"/>
        <v>9.83</v>
      </c>
    </row>
    <row r="27" spans="2:9" ht="25.5">
      <c r="B27" s="287" t="s">
        <v>6360</v>
      </c>
      <c r="C27" s="290" t="s">
        <v>11</v>
      </c>
      <c r="D27" s="305">
        <v>3997</v>
      </c>
      <c r="E27" s="306" t="str">
        <f>IF($D27&lt;&gt;"",VLOOKUP($D27,'2-SINAPI NOVEMBRO 2017'!$A$1:$D$11398,2,FALSE),"")</f>
        <v>MADEIRA SERRADA NAO APARELHADA DE MACARANDUBA, ANGELIM OU EQUIVALENTE DA REGIAO</v>
      </c>
      <c r="F27" s="307" t="str">
        <f>IF($D27&lt;&gt;"",VLOOKUP($D27,'2-SINAPI NOVEMBRO 2017'!$A$1:$D$11398,3,FALSE),"")</f>
        <v xml:space="preserve">M3    </v>
      </c>
      <c r="G27" s="308">
        <v>0.1</v>
      </c>
      <c r="H27" s="326">
        <f>IF($D27&lt;&gt;"",VLOOKUP($D27,'2-SINAPI NOVEMBRO 2017'!$A$1:$D$11398,4,FALSE),"")</f>
        <v>1531.01</v>
      </c>
      <c r="I27" s="337">
        <f t="shared" si="2"/>
        <v>153.101</v>
      </c>
    </row>
    <row r="28" spans="2:9">
      <c r="B28" s="287" t="s">
        <v>6990</v>
      </c>
      <c r="C28" s="290" t="s">
        <v>11</v>
      </c>
      <c r="D28" s="305">
        <v>88503</v>
      </c>
      <c r="E28" s="306" t="str">
        <f>IF($D28&lt;&gt;"",VLOOKUP($D28,'2-SINAPI NOVEMBRO 2017'!$A$1:$D$11398,2,FALSE),"")</f>
        <v>CAIXA D´ÁGUA EM POLIETILENO, 1000 LITROS, COM ACESSÓRIOS</v>
      </c>
      <c r="F28" s="307" t="str">
        <f>IF($D28&lt;&gt;"",VLOOKUP($D28,'2-SINAPI NOVEMBRO 2017'!$A$1:$D$11398,3,FALSE),"")</f>
        <v>UN</v>
      </c>
      <c r="G28" s="308">
        <v>1</v>
      </c>
      <c r="H28" s="326">
        <f>IF($D28&lt;&gt;"",VLOOKUP($D28,'2-SINAPI NOVEMBRO 2017'!$A$1:$D$11398,4,FALSE),"")</f>
        <v>641.21</v>
      </c>
      <c r="I28" s="337">
        <f t="shared" ref="I28" si="3">G28*H28</f>
        <v>641.21</v>
      </c>
    </row>
    <row r="29" spans="2:9" ht="25.5" hidden="1">
      <c r="B29" s="287" t="s">
        <v>6360</v>
      </c>
      <c r="C29" s="290" t="s">
        <v>11</v>
      </c>
      <c r="D29" s="305">
        <v>370</v>
      </c>
      <c r="E29" s="306" t="str">
        <f>IF($D29&lt;&gt;"",VLOOKUP($D29,'2-SINAPI NOVEMBRO 2017'!$A$1:$D$11398,2,FALSE),"")</f>
        <v>AREIA MEDIA - POSTO JAZIDA/FORNECEDOR (RETIRADO NA JAZIDA, SEM TRANSPORTE)</v>
      </c>
      <c r="F29" s="307" t="str">
        <f>IF($D29&lt;&gt;"",VLOOKUP($D29,'2-SINAPI NOVEMBRO 2017'!$A$1:$D$11398,3,FALSE),"")</f>
        <v xml:space="preserve">M3    </v>
      </c>
      <c r="G29" s="308">
        <v>0</v>
      </c>
      <c r="H29" s="326">
        <f>IF($D29&lt;&gt;"",VLOOKUP($D29,'2-SINAPI NOVEMBRO 2017'!$A$1:$D$11398,4,FALSE),"")</f>
        <v>60</v>
      </c>
      <c r="I29" s="337">
        <f t="shared" si="2"/>
        <v>0</v>
      </c>
    </row>
    <row r="30" spans="2:9" hidden="1">
      <c r="B30" s="287" t="s">
        <v>6360</v>
      </c>
      <c r="C30" s="290" t="s">
        <v>11</v>
      </c>
      <c r="D30" s="305">
        <v>7258</v>
      </c>
      <c r="E30" s="306" t="str">
        <f>IF($D30&lt;&gt;"",VLOOKUP($D30,'2-SINAPI NOVEMBRO 2017'!$A$1:$D$11398,2,FALSE),"")</f>
        <v>TIJOLO CERAMICO MACICO *5 X 10 X 20* CM</v>
      </c>
      <c r="F30" s="307" t="str">
        <f>IF($D30&lt;&gt;"",VLOOKUP($D30,'2-SINAPI NOVEMBRO 2017'!$A$1:$D$11398,3,FALSE),"")</f>
        <v xml:space="preserve">UN    </v>
      </c>
      <c r="G30" s="308">
        <v>0</v>
      </c>
      <c r="H30" s="326">
        <f>IF($D30&lt;&gt;"",VLOOKUP($D30,'2-SINAPI NOVEMBRO 2017'!$A$1:$D$11398,4,FALSE),"")</f>
        <v>0.34</v>
      </c>
      <c r="I30" s="337">
        <f t="shared" si="2"/>
        <v>0</v>
      </c>
    </row>
    <row r="31" spans="2:9" ht="25.5" hidden="1">
      <c r="B31" s="287" t="s">
        <v>6360</v>
      </c>
      <c r="C31" s="290" t="s">
        <v>11</v>
      </c>
      <c r="D31" s="305">
        <v>95674</v>
      </c>
      <c r="E31" s="306" t="str">
        <f>IF($D31&lt;&gt;"",VLOOKUP($D31,'2-SINAPI NOVEMBRO 2017'!$A$1:$D$11398,2,FALSE),"")</f>
        <v>HIDRÔMETRO DN 20 (½), 3,0 M³/H  FORNECIMENTO E INSTALAÇÃO. AF_11/2016</v>
      </c>
      <c r="F31" s="307" t="str">
        <f>IF($D31&lt;&gt;"",VLOOKUP($D31,'2-SINAPI NOVEMBRO 2017'!$A$1:$D$11398,3,FALSE),"")</f>
        <v>UN</v>
      </c>
      <c r="G31" s="308">
        <v>0</v>
      </c>
      <c r="H31" s="326">
        <f>IF($D31&lt;&gt;"",VLOOKUP($D31,'2-SINAPI NOVEMBRO 2017'!$A$1:$D$11398,4,FALSE),"")</f>
        <v>107.22</v>
      </c>
      <c r="I31" s="337">
        <f t="shared" si="2"/>
        <v>0</v>
      </c>
    </row>
    <row r="32" spans="2:9" ht="51">
      <c r="B32" s="287" t="s">
        <v>6359</v>
      </c>
      <c r="C32" s="290" t="s">
        <v>11</v>
      </c>
      <c r="D32" s="305">
        <v>90694</v>
      </c>
      <c r="E32" s="306" t="str">
        <f>IF($D32&lt;&gt;"",VLOOKUP($D32,'2-SINAPI NOVEMBRO 2017'!$A$1:$D$11398,2,FALSE),"")</f>
        <v>TUBO DE PVC PARA REDE COLETORA DE ESGOTO DE PAREDE MACIÇA, DN 100 MM, JUNTA ELÁSTICA, INSTALADO EM LOCAL COM NÍVEL BAIXO DE INTERFERÊNCIAS - FORNECIMENTO E ASSENTAMENTO. AF_06/2015</v>
      </c>
      <c r="F32" s="307" t="str">
        <f>IF($D32&lt;&gt;"",VLOOKUP($D32,'2-SINAPI NOVEMBRO 2017'!$A$1:$D$11398,3,FALSE),"")</f>
        <v>M</v>
      </c>
      <c r="G32" s="308">
        <v>10</v>
      </c>
      <c r="H32" s="326">
        <f>IF($D32&lt;&gt;"",VLOOKUP($D32,'2-SINAPI NOVEMBRO 2017'!$A$1:$D$11398,4,FALSE),"")</f>
        <v>19.5</v>
      </c>
      <c r="I32" s="337">
        <f>G32*H32</f>
        <v>195</v>
      </c>
    </row>
    <row r="33" spans="2:9" ht="38.25">
      <c r="B33" s="287" t="s">
        <v>6359</v>
      </c>
      <c r="C33" s="290" t="s">
        <v>11</v>
      </c>
      <c r="D33" s="305">
        <v>89402</v>
      </c>
      <c r="E33" s="306" t="str">
        <f>IF($D33&lt;&gt;"",VLOOKUP($D33,'2-SINAPI NOVEMBRO 2017'!$A$1:$D$11398,2,FALSE),"")</f>
        <v>TUBO, PVC, SOLDÁVEL, DN 25MM, INSTALADO EM RAMAL DE DISTRIBUIÇÃO DE ÁGUA - FORNECIMENTO E INSTALAÇÃO. AF_12/2014</v>
      </c>
      <c r="F33" s="307" t="str">
        <f>IF($D33&lt;&gt;"",VLOOKUP($D33,'2-SINAPI NOVEMBRO 2017'!$A$1:$D$11398,3,FALSE),"")</f>
        <v>M</v>
      </c>
      <c r="G33" s="308">
        <v>10</v>
      </c>
      <c r="H33" s="326">
        <f>IF($D33&lt;&gt;"",VLOOKUP($D33,'2-SINAPI NOVEMBRO 2017'!$A$1:$D$11398,4,FALSE),"")</f>
        <v>6.9</v>
      </c>
      <c r="I33" s="337">
        <f>G33*H33</f>
        <v>69</v>
      </c>
    </row>
    <row r="34" spans="2:9" ht="63.75" hidden="1">
      <c r="B34" s="287" t="s">
        <v>6359</v>
      </c>
      <c r="C34" s="290" t="s">
        <v>11</v>
      </c>
      <c r="D34" s="305">
        <v>95463</v>
      </c>
      <c r="E34" s="309" t="str">
        <f>IF($D34&lt;&gt;"",VLOOKUP($D34,'2-SINAPI NOVEMBRO 2017'!$A$1:$D$10837,2,FALSE),"")</f>
        <v>FOSSA SÉPTICA EM ALVENARIA DE TIJOLO CERÂMICO MACIÇO, DIMENSÕES EXTERNAS DE 1,90X1,10X1,40 M, VOLUME DE 1.500 LITROS, REVESTIDO INTERNAMENTE COM MASSA ÚNICA E IMPERMEABILIZANTE E COM TAMPA DE CONCRETO ARMADO COM ESPESSURA DE 8 CM</v>
      </c>
      <c r="F34" s="310" t="str">
        <f>IF($D34&lt;&gt;"",VLOOKUP($D34,'2-SINAPI NOVEMBRO 2017'!$A$1:$D$10837,3,FALSE),"")</f>
        <v>UN</v>
      </c>
      <c r="G34" s="308">
        <v>0</v>
      </c>
      <c r="H34" s="311">
        <f>IF($D34&lt;&gt;"",VLOOKUP($D34,'2-SINAPI NOVEMBRO 2017'!$A$1:$D$10837,4,FALSE),"")</f>
        <v>1326.91</v>
      </c>
      <c r="I34" s="337">
        <f>G34*H34</f>
        <v>0</v>
      </c>
    </row>
    <row r="35" spans="2:9">
      <c r="B35" s="296"/>
      <c r="C35" s="142"/>
      <c r="D35" s="297"/>
      <c r="E35" s="298"/>
      <c r="F35" s="142"/>
      <c r="G35" s="446"/>
      <c r="H35" s="299"/>
      <c r="I35" s="318"/>
    </row>
    <row r="36" spans="2:9" hidden="1">
      <c r="B36" s="300">
        <v>3</v>
      </c>
      <c r="C36" s="450"/>
      <c r="D36" s="451"/>
      <c r="E36" s="301" t="s">
        <v>6993</v>
      </c>
      <c r="F36" s="302" t="s">
        <v>6031</v>
      </c>
      <c r="G36" s="303">
        <v>1</v>
      </c>
      <c r="H36" s="304"/>
      <c r="I36" s="336">
        <f>SUM(I37:I38)</f>
        <v>1517.76</v>
      </c>
    </row>
    <row r="37" spans="2:9" ht="25.5" hidden="1">
      <c r="B37" s="287" t="s">
        <v>6359</v>
      </c>
      <c r="C37" s="290" t="s">
        <v>11</v>
      </c>
      <c r="D37" s="305">
        <v>88267</v>
      </c>
      <c r="E37" s="312" t="str">
        <f>IF($D37&lt;&gt;"",VLOOKUP($D37,'2-SINAPI NOVEMBRO 2017'!$A$1:$D$10837,2,FALSE),"")</f>
        <v>ENCANADOR OU BOMBEIRO HIDRÁULICO COM ENCARGOS COMPLEMENTARES</v>
      </c>
      <c r="F37" s="313" t="str">
        <f>IF($D37&lt;&gt;"",VLOOKUP($D37,'2-SINAPI NOVEMBRO 2017'!$A$1:$D$10837,3,FALSE),"")</f>
        <v>H</v>
      </c>
      <c r="G37" s="314">
        <v>1</v>
      </c>
      <c r="H37" s="315">
        <f>IF($D37&lt;&gt;"",VLOOKUP($D37,'2-SINAPI NOVEMBRO 2017'!$A$1:$D$10837,4,FALSE),"")</f>
        <v>17.760000000000002</v>
      </c>
      <c r="I37" s="338">
        <f>G37*H37</f>
        <v>17.760000000000002</v>
      </c>
    </row>
    <row r="38" spans="2:9" ht="25.5" hidden="1">
      <c r="B38" s="287"/>
      <c r="C38" s="290" t="s">
        <v>6357</v>
      </c>
      <c r="D38" s="305"/>
      <c r="E38" s="312" t="s">
        <v>6994</v>
      </c>
      <c r="F38" s="313" t="s">
        <v>6031</v>
      </c>
      <c r="G38" s="314">
        <v>1</v>
      </c>
      <c r="H38" s="315">
        <v>1500</v>
      </c>
      <c r="I38" s="338">
        <f>G38*H38</f>
        <v>1500</v>
      </c>
    </row>
    <row r="39" spans="2:9" hidden="1">
      <c r="B39" s="296"/>
      <c r="C39" s="142"/>
      <c r="D39" s="297"/>
      <c r="E39" s="298"/>
      <c r="F39" s="142"/>
      <c r="G39" s="446"/>
      <c r="H39" s="299"/>
      <c r="I39" s="318"/>
    </row>
    <row r="40" spans="2:9" hidden="1">
      <c r="B40" s="300">
        <v>4</v>
      </c>
      <c r="C40" s="450"/>
      <c r="D40" s="451"/>
      <c r="E40" s="301" t="s">
        <v>6995</v>
      </c>
      <c r="F40" s="302" t="s">
        <v>6031</v>
      </c>
      <c r="G40" s="303">
        <v>1</v>
      </c>
      <c r="H40" s="304"/>
      <c r="I40" s="336">
        <f>SUM(I41:I41)</f>
        <v>350</v>
      </c>
    </row>
    <row r="41" spans="2:9" hidden="1">
      <c r="B41" s="287"/>
      <c r="C41" s="290" t="s">
        <v>6996</v>
      </c>
      <c r="D41" s="305"/>
      <c r="E41" s="312" t="s">
        <v>6997</v>
      </c>
      <c r="F41" s="313" t="s">
        <v>6031</v>
      </c>
      <c r="G41" s="314">
        <v>1</v>
      </c>
      <c r="H41" s="315">
        <v>350</v>
      </c>
      <c r="I41" s="338">
        <f>G41*H41</f>
        <v>350</v>
      </c>
    </row>
    <row r="42" spans="2:9" hidden="1">
      <c r="B42" s="296"/>
      <c r="C42" s="142"/>
      <c r="D42" s="297"/>
      <c r="E42" s="298"/>
      <c r="F42" s="142"/>
      <c r="G42" s="446"/>
      <c r="H42" s="299"/>
      <c r="I42" s="318"/>
    </row>
    <row r="43" spans="2:9" hidden="1">
      <c r="B43" s="300">
        <v>5</v>
      </c>
      <c r="C43" s="450"/>
      <c r="D43" s="451"/>
      <c r="E43" s="301" t="s">
        <v>6998</v>
      </c>
      <c r="F43" s="302" t="s">
        <v>6031</v>
      </c>
      <c r="G43" s="303">
        <v>1</v>
      </c>
      <c r="H43" s="304"/>
      <c r="I43" s="336">
        <f>SUM(I44:I44)</f>
        <v>500</v>
      </c>
    </row>
    <row r="44" spans="2:9" ht="25.5" hidden="1">
      <c r="B44" s="287"/>
      <c r="C44" s="290" t="s">
        <v>7002</v>
      </c>
      <c r="D44" s="305"/>
      <c r="E44" s="312" t="s">
        <v>6999</v>
      </c>
      <c r="F44" s="313" t="s">
        <v>6031</v>
      </c>
      <c r="G44" s="314">
        <v>1</v>
      </c>
      <c r="H44" s="315">
        <v>500</v>
      </c>
      <c r="I44" s="338">
        <f>G44*H44</f>
        <v>500</v>
      </c>
    </row>
    <row r="45" spans="2:9" hidden="1">
      <c r="B45" s="296"/>
      <c r="C45" s="142"/>
      <c r="D45" s="297"/>
      <c r="E45" s="298"/>
      <c r="F45" s="142"/>
      <c r="G45" s="446"/>
      <c r="H45" s="299"/>
      <c r="I45" s="318"/>
    </row>
    <row r="46" spans="2:9" hidden="1">
      <c r="B46" s="300">
        <v>6</v>
      </c>
      <c r="C46" s="450"/>
      <c r="D46" s="451"/>
      <c r="E46" s="301" t="s">
        <v>7001</v>
      </c>
      <c r="F46" s="302" t="s">
        <v>6031</v>
      </c>
      <c r="G46" s="303">
        <v>1</v>
      </c>
      <c r="H46" s="304"/>
      <c r="I46" s="336">
        <f>SUM(I47:I47)</f>
        <v>12.5</v>
      </c>
    </row>
    <row r="47" spans="2:9" hidden="1">
      <c r="B47" s="287"/>
      <c r="C47" s="290" t="s">
        <v>7003</v>
      </c>
      <c r="D47" s="305"/>
      <c r="E47" s="312" t="s">
        <v>7004</v>
      </c>
      <c r="F47" s="313" t="s">
        <v>6031</v>
      </c>
      <c r="G47" s="314">
        <v>1</v>
      </c>
      <c r="H47" s="315">
        <v>12.5</v>
      </c>
      <c r="I47" s="338">
        <f>G47*H47</f>
        <v>12.5</v>
      </c>
    </row>
    <row r="48" spans="2:9" hidden="1">
      <c r="B48" s="296"/>
      <c r="C48" s="142"/>
      <c r="D48" s="297"/>
      <c r="E48" s="298"/>
      <c r="F48" s="142"/>
      <c r="G48" s="446"/>
      <c r="H48" s="299"/>
      <c r="I48" s="318"/>
    </row>
    <row r="49" spans="2:9" hidden="1">
      <c r="B49" s="300">
        <v>7</v>
      </c>
      <c r="C49" s="450"/>
      <c r="D49" s="451"/>
      <c r="E49" s="301" t="s">
        <v>7005</v>
      </c>
      <c r="F49" s="302" t="s">
        <v>7007</v>
      </c>
      <c r="G49" s="303">
        <v>1</v>
      </c>
      <c r="H49" s="304"/>
      <c r="I49" s="336">
        <f>SUM(I50:I50)</f>
        <v>115</v>
      </c>
    </row>
    <row r="50" spans="2:9" hidden="1">
      <c r="B50" s="287"/>
      <c r="C50" s="290" t="s">
        <v>7003</v>
      </c>
      <c r="D50" s="305"/>
      <c r="E50" s="312" t="s">
        <v>7006</v>
      </c>
      <c r="F50" s="313" t="s">
        <v>7007</v>
      </c>
      <c r="G50" s="314">
        <v>1</v>
      </c>
      <c r="H50" s="315">
        <f>45+30+40</f>
        <v>115</v>
      </c>
      <c r="I50" s="338">
        <f>G50*H50</f>
        <v>115</v>
      </c>
    </row>
    <row r="51" spans="2:9" hidden="1">
      <c r="B51" s="296"/>
      <c r="C51" s="142"/>
      <c r="D51" s="297"/>
      <c r="E51" s="298"/>
      <c r="F51" s="142"/>
      <c r="G51" s="446"/>
      <c r="H51" s="299"/>
      <c r="I51" s="318"/>
    </row>
    <row r="52" spans="2:9" hidden="1">
      <c r="B52" s="300">
        <v>8</v>
      </c>
      <c r="C52" s="450"/>
      <c r="D52" s="451"/>
      <c r="E52" s="301" t="s">
        <v>6516</v>
      </c>
      <c r="F52" s="302" t="s">
        <v>6031</v>
      </c>
      <c r="G52" s="303">
        <v>1</v>
      </c>
      <c r="H52" s="304"/>
      <c r="I52" s="336">
        <f>SUM(I53:I53)</f>
        <v>200</v>
      </c>
    </row>
    <row r="53" spans="2:9" ht="28.5" hidden="1" customHeight="1">
      <c r="B53" s="287"/>
      <c r="C53" s="290" t="s">
        <v>7009</v>
      </c>
      <c r="D53" s="305"/>
      <c r="E53" s="312" t="s">
        <v>7011</v>
      </c>
      <c r="F53" s="313" t="s">
        <v>6031</v>
      </c>
      <c r="G53" s="314">
        <v>1</v>
      </c>
      <c r="H53" s="315">
        <v>200</v>
      </c>
      <c r="I53" s="338">
        <f>G53*H53</f>
        <v>200</v>
      </c>
    </row>
    <row r="54" spans="2:9" hidden="1">
      <c r="B54" s="296"/>
      <c r="C54" s="142"/>
      <c r="D54" s="297"/>
      <c r="E54" s="298"/>
      <c r="F54" s="142"/>
      <c r="G54" s="446"/>
      <c r="H54" s="299"/>
      <c r="I54" s="318"/>
    </row>
    <row r="55" spans="2:9" hidden="1">
      <c r="B55" s="300">
        <v>9</v>
      </c>
      <c r="C55" s="450"/>
      <c r="D55" s="451"/>
      <c r="E55" s="301" t="s">
        <v>7008</v>
      </c>
      <c r="F55" s="302" t="s">
        <v>6031</v>
      </c>
      <c r="G55" s="303">
        <v>1</v>
      </c>
      <c r="H55" s="304"/>
      <c r="I55" s="336">
        <f>SUM(I56:I56)</f>
        <v>150</v>
      </c>
    </row>
    <row r="56" spans="2:9" ht="25.5" hidden="1">
      <c r="B56" s="287"/>
      <c r="C56" s="290" t="s">
        <v>7010</v>
      </c>
      <c r="D56" s="305"/>
      <c r="E56" s="312" t="s">
        <v>7012</v>
      </c>
      <c r="F56" s="313" t="s">
        <v>6031</v>
      </c>
      <c r="G56" s="314">
        <v>1</v>
      </c>
      <c r="H56" s="315">
        <v>150</v>
      </c>
      <c r="I56" s="338">
        <f>G56*H56</f>
        <v>150</v>
      </c>
    </row>
    <row r="57" spans="2:9" hidden="1">
      <c r="B57" s="296"/>
      <c r="C57" s="142"/>
      <c r="D57" s="297"/>
      <c r="E57" s="298"/>
      <c r="F57" s="142"/>
      <c r="G57" s="446"/>
      <c r="H57" s="299"/>
      <c r="I57" s="318"/>
    </row>
    <row r="58" spans="2:9" hidden="1">
      <c r="B58" s="300">
        <v>10</v>
      </c>
      <c r="C58" s="450"/>
      <c r="D58" s="451"/>
      <c r="E58" s="301" t="s">
        <v>7013</v>
      </c>
      <c r="F58" s="302" t="s">
        <v>6031</v>
      </c>
      <c r="G58" s="303">
        <v>1</v>
      </c>
      <c r="H58" s="304"/>
      <c r="I58" s="336">
        <f>SUM(I59:I59)</f>
        <v>250</v>
      </c>
    </row>
    <row r="59" spans="2:9" hidden="1">
      <c r="B59" s="287"/>
      <c r="C59" s="290" t="s">
        <v>6357</v>
      </c>
      <c r="D59" s="305"/>
      <c r="E59" s="312" t="s">
        <v>7014</v>
      </c>
      <c r="F59" s="313" t="s">
        <v>6031</v>
      </c>
      <c r="G59" s="314">
        <v>1</v>
      </c>
      <c r="H59" s="315">
        <v>250</v>
      </c>
      <c r="I59" s="338">
        <f>G59*H59</f>
        <v>250</v>
      </c>
    </row>
    <row r="60" spans="2:9" hidden="1">
      <c r="B60" s="296"/>
      <c r="C60" s="142"/>
      <c r="D60" s="297"/>
      <c r="E60" s="298"/>
      <c r="F60" s="142"/>
      <c r="G60" s="446"/>
      <c r="H60" s="299"/>
      <c r="I60" s="318"/>
    </row>
    <row r="61" spans="2:9" hidden="1">
      <c r="B61" s="300">
        <v>11</v>
      </c>
      <c r="C61" s="450"/>
      <c r="D61" s="451"/>
      <c r="E61" s="301" t="s">
        <v>7015</v>
      </c>
      <c r="F61" s="302" t="s">
        <v>7007</v>
      </c>
      <c r="G61" s="303">
        <v>1</v>
      </c>
      <c r="H61" s="304"/>
      <c r="I61" s="336">
        <f>SUM(I62:I62)</f>
        <v>300</v>
      </c>
    </row>
    <row r="62" spans="2:9" hidden="1">
      <c r="B62" s="287"/>
      <c r="C62" s="290" t="s">
        <v>6357</v>
      </c>
      <c r="D62" s="305"/>
      <c r="E62" s="312" t="s">
        <v>7016</v>
      </c>
      <c r="F62" s="313" t="s">
        <v>7007</v>
      </c>
      <c r="G62" s="314">
        <v>1</v>
      </c>
      <c r="H62" s="315">
        <v>300</v>
      </c>
      <c r="I62" s="338">
        <f>G62*H62</f>
        <v>300</v>
      </c>
    </row>
    <row r="63" spans="2:9" hidden="1">
      <c r="B63" s="296"/>
      <c r="C63" s="142"/>
      <c r="D63" s="297"/>
      <c r="E63" s="298"/>
      <c r="F63" s="142"/>
      <c r="G63" s="446"/>
      <c r="H63" s="299"/>
      <c r="I63" s="318"/>
    </row>
    <row r="64" spans="2:9" hidden="1">
      <c r="B64" s="300">
        <v>12</v>
      </c>
      <c r="C64" s="450"/>
      <c r="D64" s="451"/>
      <c r="E64" s="301" t="s">
        <v>7017</v>
      </c>
      <c r="F64" s="302" t="s">
        <v>6031</v>
      </c>
      <c r="G64" s="303">
        <v>1</v>
      </c>
      <c r="H64" s="304"/>
      <c r="I64" s="336">
        <f>SUM(I65:I65)</f>
        <v>75</v>
      </c>
    </row>
    <row r="65" spans="2:9" hidden="1">
      <c r="B65" s="287"/>
      <c r="C65" s="290" t="s">
        <v>6357</v>
      </c>
      <c r="D65" s="305"/>
      <c r="E65" s="312" t="s">
        <v>7018</v>
      </c>
      <c r="F65" s="313" t="s">
        <v>6031</v>
      </c>
      <c r="G65" s="314">
        <v>1</v>
      </c>
      <c r="H65" s="315">
        <v>75</v>
      </c>
      <c r="I65" s="338">
        <f>G65*H65</f>
        <v>75</v>
      </c>
    </row>
    <row r="66" spans="2:9" hidden="1">
      <c r="B66" s="296"/>
      <c r="C66" s="142"/>
      <c r="D66" s="297"/>
      <c r="E66" s="298"/>
      <c r="F66" s="142"/>
      <c r="G66" s="446"/>
      <c r="H66" s="299"/>
      <c r="I66" s="318"/>
    </row>
    <row r="67" spans="2:9" hidden="1">
      <c r="B67" s="300">
        <v>13</v>
      </c>
      <c r="C67" s="450"/>
      <c r="D67" s="451"/>
      <c r="E67" s="301" t="s">
        <v>7019</v>
      </c>
      <c r="F67" s="302" t="s">
        <v>6031</v>
      </c>
      <c r="G67" s="303">
        <v>1</v>
      </c>
      <c r="H67" s="304"/>
      <c r="I67" s="336">
        <f>SUM(I68:I68)</f>
        <v>250</v>
      </c>
    </row>
    <row r="68" spans="2:9" hidden="1">
      <c r="B68" s="287"/>
      <c r="C68" s="290" t="s">
        <v>6357</v>
      </c>
      <c r="D68" s="305"/>
      <c r="E68" s="312" t="s">
        <v>7020</v>
      </c>
      <c r="F68" s="313" t="s">
        <v>6031</v>
      </c>
      <c r="G68" s="314">
        <v>1</v>
      </c>
      <c r="H68" s="315">
        <v>250</v>
      </c>
      <c r="I68" s="338">
        <f>G68*H68</f>
        <v>250</v>
      </c>
    </row>
    <row r="69" spans="2:9" hidden="1">
      <c r="B69" s="296"/>
      <c r="C69" s="142"/>
      <c r="D69" s="297"/>
      <c r="E69" s="298"/>
      <c r="F69" s="142"/>
      <c r="G69" s="446"/>
      <c r="H69" s="299"/>
      <c r="I69" s="318"/>
    </row>
    <row r="70" spans="2:9" hidden="1">
      <c r="B70" s="300">
        <v>14</v>
      </c>
      <c r="C70" s="450"/>
      <c r="D70" s="451"/>
      <c r="E70" s="301" t="s">
        <v>7021</v>
      </c>
      <c r="F70" s="302" t="s">
        <v>6031</v>
      </c>
      <c r="G70" s="303">
        <v>1</v>
      </c>
      <c r="H70" s="304"/>
      <c r="I70" s="336" t="e">
        <f>SUM(I71:I73)</f>
        <v>#N/A</v>
      </c>
    </row>
    <row r="71" spans="2:9" hidden="1">
      <c r="B71" s="287" t="s">
        <v>6359</v>
      </c>
      <c r="C71" s="290" t="s">
        <v>11</v>
      </c>
      <c r="D71" s="305" t="s">
        <v>5957</v>
      </c>
      <c r="E71" s="309" t="e">
        <f>IF($D71&lt;&gt;"",VLOOKUP($D71,'2-SINAPI NOVEMBRO 2017'!$A$1:$D$10837,2,FALSE),"")</f>
        <v>#N/A</v>
      </c>
      <c r="F71" s="310" t="e">
        <f>IF($D71&lt;&gt;"",VLOOKUP($D71,'2-SINAPI NOVEMBRO 2017'!$A$1:$D$10837,3,FALSE),"")</f>
        <v>#N/A</v>
      </c>
      <c r="G71" s="308">
        <v>1</v>
      </c>
      <c r="H71" s="311" t="e">
        <f>IF($D71&lt;&gt;"",VLOOKUP($D71,'2-SINAPI NOVEMBRO 2017'!$A$1:$D$10837,4,FALSE),"")</f>
        <v>#N/A</v>
      </c>
      <c r="I71" s="337" t="e">
        <f>G71*H71</f>
        <v>#N/A</v>
      </c>
    </row>
    <row r="72" spans="2:9" hidden="1">
      <c r="B72" s="287" t="s">
        <v>6359</v>
      </c>
      <c r="C72" s="290" t="s">
        <v>11</v>
      </c>
      <c r="D72" s="305" t="s">
        <v>5916</v>
      </c>
      <c r="E72" s="309" t="e">
        <f>IF($D72&lt;&gt;"",VLOOKUP($D72,'2-SINAPI NOVEMBRO 2017'!$A$1:$D$10837,2,FALSE),"")</f>
        <v>#N/A</v>
      </c>
      <c r="F72" s="310" t="e">
        <f>IF($D72&lt;&gt;"",VLOOKUP($D72,'2-SINAPI NOVEMBRO 2017'!$A$1:$D$10837,3,FALSE),"")</f>
        <v>#N/A</v>
      </c>
      <c r="G72" s="308">
        <v>1</v>
      </c>
      <c r="H72" s="311" t="e">
        <f>IF($D72&lt;&gt;"",VLOOKUP($D72,'2-SINAPI NOVEMBRO 2017'!$A$1:$D$10837,4,FALSE),"")</f>
        <v>#N/A</v>
      </c>
      <c r="I72" s="337" t="e">
        <f t="shared" ref="I72:I73" si="4">G72*H72</f>
        <v>#N/A</v>
      </c>
    </row>
    <row r="73" spans="2:9" hidden="1">
      <c r="B73" s="287" t="s">
        <v>6359</v>
      </c>
      <c r="C73" s="290" t="s">
        <v>11</v>
      </c>
      <c r="D73" s="305" t="s">
        <v>5929</v>
      </c>
      <c r="E73" s="309" t="e">
        <f>IF($D73&lt;&gt;"",VLOOKUP($D73,'2-SINAPI NOVEMBRO 2017'!$A$1:$D$10837,2,FALSE),"")</f>
        <v>#N/A</v>
      </c>
      <c r="F73" s="310" t="e">
        <f>IF($D73&lt;&gt;"",VLOOKUP($D73,'2-SINAPI NOVEMBRO 2017'!$A$1:$D$10837,3,FALSE),"")</f>
        <v>#N/A</v>
      </c>
      <c r="G73" s="308">
        <v>1</v>
      </c>
      <c r="H73" s="311" t="e">
        <f>IF($D73&lt;&gt;"",VLOOKUP($D73,'2-SINAPI NOVEMBRO 2017'!$A$1:$D$10837,4,FALSE),"")</f>
        <v>#N/A</v>
      </c>
      <c r="I73" s="337" t="e">
        <f t="shared" si="4"/>
        <v>#N/A</v>
      </c>
    </row>
    <row r="74" spans="2:9" hidden="1">
      <c r="B74" s="296"/>
      <c r="C74" s="142"/>
      <c r="D74" s="297"/>
      <c r="E74" s="298"/>
      <c r="F74" s="142"/>
      <c r="G74" s="446"/>
      <c r="H74" s="299"/>
      <c r="I74" s="318"/>
    </row>
    <row r="75" spans="2:9" hidden="1">
      <c r="B75" s="300">
        <v>15</v>
      </c>
      <c r="C75" s="450"/>
      <c r="D75" s="451"/>
      <c r="E75" s="301" t="s">
        <v>7025</v>
      </c>
      <c r="F75" s="302" t="s">
        <v>6031</v>
      </c>
      <c r="G75" s="303">
        <v>1</v>
      </c>
      <c r="H75" s="304"/>
      <c r="I75" s="336">
        <f>SUM(I76:I76)</f>
        <v>5000</v>
      </c>
    </row>
    <row r="76" spans="2:9" hidden="1">
      <c r="B76" s="287"/>
      <c r="C76" s="290" t="s">
        <v>6357</v>
      </c>
      <c r="D76" s="305"/>
      <c r="E76" s="309" t="s">
        <v>7023</v>
      </c>
      <c r="F76" s="310" t="s">
        <v>7024</v>
      </c>
      <c r="G76" s="308">
        <v>1</v>
      </c>
      <c r="H76" s="311">
        <v>5000</v>
      </c>
      <c r="I76" s="337">
        <f t="shared" ref="I76" si="5">G76*H76</f>
        <v>5000</v>
      </c>
    </row>
    <row r="77" spans="2:9" hidden="1">
      <c r="B77" s="296"/>
      <c r="C77" s="142"/>
      <c r="D77" s="297"/>
      <c r="E77" s="298"/>
      <c r="F77" s="142"/>
      <c r="G77" s="446"/>
      <c r="H77" s="299"/>
      <c r="I77" s="318"/>
    </row>
    <row r="78" spans="2:9" hidden="1">
      <c r="B78" s="296"/>
      <c r="C78" s="142"/>
      <c r="D78" s="297"/>
      <c r="E78" s="298"/>
      <c r="F78" s="142"/>
      <c r="G78" s="446"/>
      <c r="H78" s="299"/>
      <c r="I78" s="318"/>
    </row>
    <row r="79" spans="2:9" hidden="1">
      <c r="B79" s="296"/>
      <c r="C79" s="142"/>
      <c r="D79" s="297"/>
      <c r="E79" s="298"/>
      <c r="F79" s="142"/>
      <c r="G79" s="446"/>
      <c r="H79" s="299"/>
      <c r="I79" s="318"/>
    </row>
    <row r="80" spans="2:9" hidden="1">
      <c r="B80" s="296"/>
      <c r="C80" s="142"/>
      <c r="D80" s="297"/>
      <c r="E80" s="298"/>
      <c r="F80" s="142"/>
      <c r="G80" s="446"/>
      <c r="H80" s="299"/>
      <c r="I80" s="318"/>
    </row>
    <row r="81" spans="2:13" hidden="1">
      <c r="B81" s="296"/>
      <c r="C81" s="142"/>
      <c r="D81" s="297"/>
      <c r="E81" s="298"/>
      <c r="F81" s="142"/>
      <c r="G81" s="446"/>
      <c r="H81" s="299"/>
      <c r="I81" s="318"/>
    </row>
    <row r="82" spans="2:13" hidden="1">
      <c r="B82" s="296"/>
      <c r="C82" s="142"/>
      <c r="D82" s="297"/>
      <c r="E82" s="298"/>
      <c r="F82" s="142"/>
      <c r="G82" s="446"/>
      <c r="H82" s="299"/>
      <c r="I82" s="318"/>
    </row>
    <row r="83" spans="2:13" hidden="1">
      <c r="B83" s="296"/>
      <c r="C83" s="142"/>
      <c r="D83" s="297"/>
      <c r="E83" s="298"/>
      <c r="F83" s="142"/>
      <c r="G83" s="446"/>
      <c r="H83" s="299"/>
      <c r="I83" s="318"/>
    </row>
    <row r="84" spans="2:13" hidden="1">
      <c r="B84" s="296"/>
      <c r="C84" s="142"/>
      <c r="D84" s="297"/>
      <c r="E84" s="298"/>
      <c r="F84" s="142"/>
      <c r="G84" s="446"/>
      <c r="H84" s="299"/>
      <c r="I84" s="318"/>
    </row>
    <row r="85" spans="2:13" hidden="1">
      <c r="B85" s="296"/>
      <c r="C85" s="142"/>
      <c r="D85" s="297"/>
      <c r="E85" s="298"/>
      <c r="F85" s="142"/>
      <c r="G85" s="446"/>
      <c r="H85" s="299"/>
      <c r="I85" s="318"/>
    </row>
    <row r="86" spans="2:13">
      <c r="B86" s="300" t="s">
        <v>13413</v>
      </c>
      <c r="C86" s="450"/>
      <c r="D86" s="451"/>
      <c r="E86" s="301" t="s">
        <v>7026</v>
      </c>
      <c r="F86" s="302" t="s">
        <v>125</v>
      </c>
      <c r="G86" s="303">
        <v>1</v>
      </c>
      <c r="H86" s="304"/>
      <c r="I86" s="336">
        <f>SUM(I87:I88)</f>
        <v>6.9284999999999997</v>
      </c>
    </row>
    <row r="87" spans="2:13">
      <c r="B87" s="287" t="s">
        <v>6359</v>
      </c>
      <c r="C87" s="290" t="s">
        <v>11</v>
      </c>
      <c r="D87" s="305">
        <v>88316</v>
      </c>
      <c r="E87" s="306" t="str">
        <f>IF($D87&lt;&gt;"",VLOOKUP($D87,'2-SINAPI NOVEMBRO 2017'!$A$1:$D$11398,2,FALSE),"")</f>
        <v>SERVENTE COM ENCARGOS COMPLEMENTARES</v>
      </c>
      <c r="F87" s="307" t="str">
        <f>IF($D87&lt;&gt;"",VLOOKUP($D87,'2-SINAPI NOVEMBRO 2017'!$A$1:$D$11398,3,FALSE),"")</f>
        <v>H</v>
      </c>
      <c r="G87" s="316">
        <v>0.25</v>
      </c>
      <c r="H87" s="326">
        <f>IF($D87&lt;&gt;"",VLOOKUP($D87,'2-SINAPI NOVEMBRO 2017'!$A$1:$D$11398,4,FALSE),"")</f>
        <v>14.05</v>
      </c>
      <c r="I87" s="317">
        <f>H87*G87</f>
        <v>3.5125000000000002</v>
      </c>
    </row>
    <row r="88" spans="2:13">
      <c r="B88" s="287" t="s">
        <v>6359</v>
      </c>
      <c r="C88" s="290" t="s">
        <v>11</v>
      </c>
      <c r="D88" s="305">
        <v>88261</v>
      </c>
      <c r="E88" s="306" t="str">
        <f>IF($D88&lt;&gt;"",VLOOKUP($D88,'2-SINAPI NOVEMBRO 2017'!$A$1:$D$11398,2,FALSE),"")</f>
        <v>CARPINTEIRO DE ESQUADRIA COM ENCARGOS COMPLEMENTARES</v>
      </c>
      <c r="F88" s="307" t="str">
        <f>IF($D88&lt;&gt;"",VLOOKUP($D88,'2-SINAPI NOVEMBRO 2017'!$A$1:$D$11398,3,FALSE),"")</f>
        <v>H</v>
      </c>
      <c r="G88" s="316">
        <v>0.2</v>
      </c>
      <c r="H88" s="326">
        <f>IF($D88&lt;&gt;"",VLOOKUP($D88,'2-SINAPI NOVEMBRO 2017'!$A$1:$D$11398,4,FALSE),"")</f>
        <v>17.079999999999998</v>
      </c>
      <c r="I88" s="317">
        <f>H88*G88</f>
        <v>3.4159999999999999</v>
      </c>
    </row>
    <row r="89" spans="2:13">
      <c r="B89" s="296"/>
      <c r="C89" s="142"/>
      <c r="D89" s="297"/>
      <c r="E89" s="298"/>
      <c r="F89" s="142"/>
      <c r="G89" s="446"/>
      <c r="H89" s="299"/>
      <c r="I89" s="318"/>
    </row>
    <row r="90" spans="2:13" ht="28.5" customHeight="1">
      <c r="B90" s="300" t="s">
        <v>12648</v>
      </c>
      <c r="C90" s="450"/>
      <c r="D90" s="451"/>
      <c r="E90" s="301" t="s">
        <v>13531</v>
      </c>
      <c r="F90" s="302" t="s">
        <v>22</v>
      </c>
      <c r="G90" s="303">
        <v>1</v>
      </c>
      <c r="H90" s="304"/>
      <c r="I90" s="336">
        <f>SUM(I91:I93)</f>
        <v>71.102699099999995</v>
      </c>
    </row>
    <row r="91" spans="2:13">
      <c r="B91" s="287" t="s">
        <v>6359</v>
      </c>
      <c r="C91" s="290" t="s">
        <v>11</v>
      </c>
      <c r="D91" s="305">
        <v>88309</v>
      </c>
      <c r="E91" s="306" t="str">
        <f>IF($D91&lt;&gt;"",VLOOKUP($D91,'2-SINAPI NOVEMBRO 2017'!$A$1:$D$11398,2,FALSE),"")</f>
        <v>PEDREIRO COM ENCARGOS COMPLEMENTARES</v>
      </c>
      <c r="F91" s="307" t="str">
        <f>IF($D91&lt;&gt;"",VLOOKUP($D91,'2-SINAPI NOVEMBRO 2017'!$A$1:$D$11398,3,FALSE),"")</f>
        <v>H</v>
      </c>
      <c r="G91" s="316">
        <f>0.25*1.38</f>
        <v>0.34499999999999997</v>
      </c>
      <c r="H91" s="326">
        <f>IF($D91&lt;&gt;"",VLOOKUP($D91,'2-SINAPI NOVEMBRO 2017'!$A$1:$D$11398,4,FALSE),"")</f>
        <v>17.34</v>
      </c>
      <c r="I91" s="317">
        <f>H91*G91</f>
        <v>5.9822999999999995</v>
      </c>
    </row>
    <row r="92" spans="2:13">
      <c r="B92" s="287" t="s">
        <v>6359</v>
      </c>
      <c r="C92" s="290" t="s">
        <v>11</v>
      </c>
      <c r="D92" s="305">
        <v>88316</v>
      </c>
      <c r="E92" s="306" t="str">
        <f>IF($D92&lt;&gt;"",VLOOKUP($D92,'2-SINAPI NOVEMBRO 2017'!$A$1:$D$11398,2,FALSE),"")</f>
        <v>SERVENTE COM ENCARGOS COMPLEMENTARES</v>
      </c>
      <c r="F92" s="307" t="str">
        <f>IF($D92&lt;&gt;"",VLOOKUP($D92,'2-SINAPI NOVEMBRO 2017'!$A$1:$D$11398,3,FALSE),"")</f>
        <v>H</v>
      </c>
      <c r="G92" s="316">
        <f>2.1*1.38</f>
        <v>2.8979999999999997</v>
      </c>
      <c r="H92" s="326">
        <f>IF($D92&lt;&gt;"",VLOOKUP($D92,'2-SINAPI NOVEMBRO 2017'!$A$1:$D$11398,4,FALSE),"")</f>
        <v>14.05</v>
      </c>
      <c r="I92" s="317">
        <f t="shared" ref="I92:I93" si="6">H92*G92</f>
        <v>40.716899999999995</v>
      </c>
    </row>
    <row r="93" spans="2:13" ht="25.5">
      <c r="B93" s="287" t="s">
        <v>6359</v>
      </c>
      <c r="C93" s="290" t="s">
        <v>11</v>
      </c>
      <c r="D93" s="305">
        <v>94971</v>
      </c>
      <c r="E93" s="306" t="str">
        <f>IF($D93&lt;&gt;"",VLOOKUP($D93,'2-SINAPI NOVEMBRO 2017'!$A$1:$D$11398,2,FALSE),"")</f>
        <v>CONCRETO FCK = 25MPA, TRAÇO 1:2,3:2,7 (CIMENTO/ AREIA MÉDIA/ BRITA 1)  - PREPARO MECÂNICO COM BETONEIRA 600 L. AF_07/2016</v>
      </c>
      <c r="F93" s="307" t="str">
        <f>IF($D93&lt;&gt;"",VLOOKUP($D93,'2-SINAPI NOVEMBRO 2017'!$A$1:$D$11398,3,FALSE),"")</f>
        <v>M3</v>
      </c>
      <c r="G93" s="316">
        <f>0.3*0.3*3.14*0.25*1.15</f>
        <v>8.12475E-2</v>
      </c>
      <c r="H93" s="326">
        <f>IF($D93&lt;&gt;"",VLOOKUP($D93,'2-SINAPI NOVEMBRO 2017'!$A$1:$D$11398,4,FALSE),"")</f>
        <v>300.36</v>
      </c>
      <c r="I93" s="317">
        <f t="shared" si="6"/>
        <v>24.403499100000001</v>
      </c>
      <c r="M93" s="344"/>
    </row>
    <row r="94" spans="2:13">
      <c r="B94" s="296"/>
      <c r="C94" s="142"/>
      <c r="D94" s="297"/>
      <c r="E94" s="298"/>
      <c r="F94" s="142"/>
      <c r="G94" s="446"/>
      <c r="H94" s="299"/>
      <c r="I94" s="318"/>
    </row>
    <row r="95" spans="2:13" ht="25.5">
      <c r="B95" s="300" t="s">
        <v>12649</v>
      </c>
      <c r="C95" s="450"/>
      <c r="D95" s="451"/>
      <c r="E95" s="301" t="s">
        <v>13589</v>
      </c>
      <c r="F95" s="302" t="s">
        <v>125</v>
      </c>
      <c r="G95" s="303">
        <v>1</v>
      </c>
      <c r="H95" s="304"/>
      <c r="I95" s="336">
        <f>SUM(I96:I106)</f>
        <v>430.13129714285719</v>
      </c>
    </row>
    <row r="96" spans="2:13" ht="25.5">
      <c r="B96" s="287" t="s">
        <v>6356</v>
      </c>
      <c r="C96" s="290" t="s">
        <v>11</v>
      </c>
      <c r="D96" s="305">
        <v>1327</v>
      </c>
      <c r="E96" s="306" t="str">
        <f>IF($D96&lt;&gt;"",VLOOKUP($D96,'2-SINAPI NOVEMBRO 2017'!$A$1:$D$11398,2,FALSE),"")</f>
        <v>CHAPA DE ACO FINA A FRIO BITOLA MSG 24, E = 0,60 MM (4,80 KG/M2)</v>
      </c>
      <c r="F96" s="307" t="str">
        <f>IF($D96&lt;&gt;"",VLOOKUP($D96,'2-SINAPI NOVEMBRO 2017'!$A$1:$D$11398,3,FALSE),"")</f>
        <v xml:space="preserve">KG    </v>
      </c>
      <c r="G96" s="316">
        <f>(0.8+0.1*2*8)*1*4.8</f>
        <v>11.520000000000001</v>
      </c>
      <c r="H96" s="326">
        <f>IF($D96&lt;&gt;"",VLOOKUP($D96,'2-SINAPI NOVEMBRO 2017'!$A$1:$D$11398,4,FALSE),"")</f>
        <v>6.9</v>
      </c>
      <c r="I96" s="317">
        <f>H96*G96</f>
        <v>79.488000000000014</v>
      </c>
    </row>
    <row r="97" spans="2:10">
      <c r="B97" s="287" t="s">
        <v>6473</v>
      </c>
      <c r="C97" s="290" t="s">
        <v>11</v>
      </c>
      <c r="D97" s="291">
        <v>88315</v>
      </c>
      <c r="E97" s="306" t="str">
        <f>IF($D97&lt;&gt;"",VLOOKUP($D97,'2-SINAPI NOVEMBRO 2017'!$A$1:$D$11398,2,FALSE),"")</f>
        <v>SERRALHEIRO COM ENCARGOS COMPLEMENTARES</v>
      </c>
      <c r="F97" s="307" t="str">
        <f>IF($D97&lt;&gt;"",VLOOKUP($D97,'2-SINAPI NOVEMBRO 2017'!$A$1:$D$11398,3,FALSE),"")</f>
        <v>H</v>
      </c>
      <c r="G97" s="316">
        <f>0.5*G96</f>
        <v>5.7600000000000007</v>
      </c>
      <c r="H97" s="326">
        <f>IF($D97&lt;&gt;"",VLOOKUP($D97,'2-SINAPI NOVEMBRO 2017'!$A$1:$D$11398,4,FALSE),"")</f>
        <v>16.52</v>
      </c>
      <c r="I97" s="317">
        <f t="shared" ref="I97" si="7">H97*G97</f>
        <v>95.155200000000008</v>
      </c>
    </row>
    <row r="98" spans="2:10">
      <c r="B98" s="287" t="s">
        <v>6473</v>
      </c>
      <c r="C98" s="290" t="s">
        <v>11</v>
      </c>
      <c r="D98" s="291">
        <v>88317</v>
      </c>
      <c r="E98" s="306" t="str">
        <f>IF($D98&lt;&gt;"",VLOOKUP($D98,'2-SINAPI NOVEMBRO 2017'!$A$1:$D$11398,2,FALSE),"")</f>
        <v>SOLDADOR COM ENCARGOS COMPLEMENTARES</v>
      </c>
      <c r="F98" s="307" t="str">
        <f>IF($D98&lt;&gt;"",VLOOKUP($D98,'2-SINAPI NOVEMBRO 2017'!$A$1:$D$11398,3,FALSE),"")</f>
        <v>H</v>
      </c>
      <c r="G98" s="316">
        <f>G97*0.5</f>
        <v>2.8800000000000003</v>
      </c>
      <c r="H98" s="326">
        <f>IF($D98&lt;&gt;"",VLOOKUP($D98,'2-SINAPI NOVEMBRO 2017'!$A$1:$D$11398,4,FALSE),"")</f>
        <v>17.239999999999998</v>
      </c>
      <c r="I98" s="317">
        <f t="shared" ref="I98" si="8">H98*G98</f>
        <v>49.651200000000003</v>
      </c>
    </row>
    <row r="99" spans="2:10">
      <c r="B99" s="287" t="s">
        <v>6359</v>
      </c>
      <c r="C99" s="290" t="s">
        <v>11</v>
      </c>
      <c r="D99" s="305">
        <v>88309</v>
      </c>
      <c r="E99" s="306" t="str">
        <f>IF($D99&lt;&gt;"",VLOOKUP($D99,'2-SINAPI NOVEMBRO 2017'!$A$1:$D$11398,2,FALSE),"")</f>
        <v>PEDREIRO COM ENCARGOS COMPLEMENTARES</v>
      </c>
      <c r="F99" s="307" t="str">
        <f>IF($D99&lt;&gt;"",VLOOKUP($D99,'2-SINAPI NOVEMBRO 2017'!$A$1:$D$11398,3,FALSE),"")</f>
        <v>H</v>
      </c>
      <c r="G99" s="316">
        <v>2</v>
      </c>
      <c r="H99" s="326">
        <f>IF($D99&lt;&gt;"",VLOOKUP($D99,'2-SINAPI NOVEMBRO 2017'!$A$1:$D$11398,4,FALSE),"")</f>
        <v>17.34</v>
      </c>
      <c r="I99" s="317">
        <f>H99*G99</f>
        <v>34.68</v>
      </c>
    </row>
    <row r="100" spans="2:10">
      <c r="B100" s="287" t="s">
        <v>6473</v>
      </c>
      <c r="C100" s="290" t="s">
        <v>11</v>
      </c>
      <c r="D100" s="291">
        <v>88316</v>
      </c>
      <c r="E100" s="306" t="str">
        <f>IF($D100&lt;&gt;"",VLOOKUP($D100,'2-SINAPI NOVEMBRO 2017'!$A$1:$D$11398,2,FALSE),"")</f>
        <v>SERVENTE COM ENCARGOS COMPLEMENTARES</v>
      </c>
      <c r="F100" s="307" t="str">
        <f>IF($D100&lt;&gt;"",VLOOKUP($D100,'2-SINAPI NOVEMBRO 2017'!$A$1:$D$11398,3,FALSE),"")</f>
        <v>H</v>
      </c>
      <c r="G100" s="316">
        <f>G97*0.5+G99</f>
        <v>4.8800000000000008</v>
      </c>
      <c r="H100" s="326">
        <f>IF($D100&lt;&gt;"",VLOOKUP($D100,'2-SINAPI NOVEMBRO 2017'!$A$1:$D$11398,4,FALSE),"")</f>
        <v>14.05</v>
      </c>
      <c r="I100" s="317">
        <f>H100*G100</f>
        <v>68.564000000000021</v>
      </c>
    </row>
    <row r="101" spans="2:10" ht="12.75" customHeight="1">
      <c r="B101" s="287" t="s">
        <v>6356</v>
      </c>
      <c r="C101" s="290" t="s">
        <v>11</v>
      </c>
      <c r="D101" s="291">
        <v>38154</v>
      </c>
      <c r="E101" s="306" t="str">
        <f>IF($D101&lt;&gt;"",VLOOKUP($D101,'2-SINAPI NOVEMBRO 2017'!$A$1:$D$11398,2,FALSE),"")</f>
        <v>FECHADURA AUXILIAR TRAVA DE SEGURANCA SIMPLES, CROMADA, MAQUINA *40* MM, INCLUI CHAVE TETRA E ROSETA REDONDA - COMPLETA</v>
      </c>
      <c r="F101" s="307" t="str">
        <f>IF($D101&lt;&gt;"",VLOOKUP($D101,'2-SINAPI NOVEMBRO 2017'!$A$1:$D$11398,3,FALSE),"")</f>
        <v xml:space="preserve">CJ    </v>
      </c>
      <c r="G101" s="316">
        <f>1/(0.8*2.1)</f>
        <v>0.59523809523809523</v>
      </c>
      <c r="H101" s="326">
        <f>IF($D101&lt;&gt;"",VLOOKUP($D101,'2-SINAPI NOVEMBRO 2017'!$A$1:$D$11398,4,FALSE),"")</f>
        <v>30.06</v>
      </c>
      <c r="I101" s="317">
        <f t="shared" ref="I101" si="9">H101*G101</f>
        <v>17.892857142857142</v>
      </c>
      <c r="J101" s="286">
        <v>13356</v>
      </c>
    </row>
    <row r="102" spans="2:10" ht="12.75" customHeight="1">
      <c r="B102" s="287" t="s">
        <v>6360</v>
      </c>
      <c r="C102" s="290" t="s">
        <v>11</v>
      </c>
      <c r="D102" s="291">
        <v>13356</v>
      </c>
      <c r="E102" s="306" t="str">
        <f>IF($D102&lt;&gt;"",VLOOKUP($D102,'2-SINAPI NOVEMBRO 2017'!$A$1:$D$11398,2,FALSE),"")</f>
        <v>TUBO ACO INDUSTRIAL DN 2" (50,8 MM) E=1,50MM, PESO= 1,8237 KG/M</v>
      </c>
      <c r="F102" s="307" t="str">
        <f>IF($D102&lt;&gt;"",VLOOKUP($D102,'2-SINAPI NOVEMBRO 2017'!$A$1:$D$11398,3,FALSE),"")</f>
        <v xml:space="preserve">M     </v>
      </c>
      <c r="G102" s="316">
        <v>0.4</v>
      </c>
      <c r="H102" s="326">
        <f>IF($D102&lt;&gt;"",VLOOKUP($D102,'2-SINAPI NOVEMBRO 2017'!$A$1:$D$11398,4,FALSE),"")</f>
        <v>10.14</v>
      </c>
      <c r="I102" s="317">
        <f t="shared" ref="I102:I104" si="10">H102*G102</f>
        <v>4.056</v>
      </c>
    </row>
    <row r="103" spans="2:10" ht="12.75" customHeight="1">
      <c r="B103" s="287" t="s">
        <v>6356</v>
      </c>
      <c r="C103" s="290" t="s">
        <v>11</v>
      </c>
      <c r="D103" s="291">
        <v>10966</v>
      </c>
      <c r="E103" s="306" t="str">
        <f>IF($D103&lt;&gt;"",VLOOKUP($D103,'2-SINAPI NOVEMBRO 2017'!$A$1:$D$11398,2,FALSE),"")</f>
        <v>PERFIL "U" DE ACO LAMINADO, "U" 152 X 15,6</v>
      </c>
      <c r="F103" s="307" t="str">
        <f>IF($D103&lt;&gt;"",VLOOKUP($D103,'2-SINAPI NOVEMBRO 2017'!$A$1:$D$11398,3,FALSE),"")</f>
        <v xml:space="preserve">KG    </v>
      </c>
      <c r="G103" s="316">
        <f>2.8*2.5</f>
        <v>7</v>
      </c>
      <c r="H103" s="326">
        <f>IF($D103&lt;&gt;"",VLOOKUP($D103,'2-SINAPI NOVEMBRO 2017'!$A$1:$D$11398,4,FALSE),"")</f>
        <v>4.1900000000000004</v>
      </c>
      <c r="I103" s="317">
        <f t="shared" si="10"/>
        <v>29.330000000000002</v>
      </c>
    </row>
    <row r="104" spans="2:10" ht="12.75" customHeight="1">
      <c r="B104" s="287" t="s">
        <v>6360</v>
      </c>
      <c r="C104" s="290" t="s">
        <v>11</v>
      </c>
      <c r="D104" s="291">
        <v>552</v>
      </c>
      <c r="E104" s="306" t="str">
        <f>IF($D104&lt;&gt;"",VLOOKUP($D104,'2-SINAPI NOVEMBRO 2017'!$A$1:$D$11398,2,FALSE),"")</f>
        <v>BARRA DE FERRO RETANGULAR, BARRA CHATA, 1 1/2" X 1/4" (L X E), 1,89 KG/M</v>
      </c>
      <c r="F104" s="307" t="str">
        <f>IF($D104&lt;&gt;"",VLOOKUP($D104,'2-SINAPI NOVEMBRO 2017'!$A$1:$D$11398,3,FALSE),"")</f>
        <v xml:space="preserve">M     </v>
      </c>
      <c r="G104" s="316">
        <v>2.8</v>
      </c>
      <c r="H104" s="326">
        <f>IF($D104&lt;&gt;"",VLOOKUP($D104,'2-SINAPI NOVEMBRO 2017'!$A$1:$D$11398,4,FALSE),"")</f>
        <v>11.47</v>
      </c>
      <c r="I104" s="317">
        <f t="shared" si="10"/>
        <v>32.116</v>
      </c>
    </row>
    <row r="105" spans="2:10" ht="12.75" customHeight="1">
      <c r="B105" s="287" t="s">
        <v>6360</v>
      </c>
      <c r="C105" s="290" t="s">
        <v>11</v>
      </c>
      <c r="D105" s="291">
        <v>2421</v>
      </c>
      <c r="E105" s="306" t="str">
        <f>IF($D105&lt;&gt;"",VLOOKUP($D105,'2-SINAPI NOVEMBRO 2017'!$A$1:$D$11398,2,FALSE),"")</f>
        <v>DOBRADICA EM ACO/FERRO, 4" X 3", E= 2,2 A 3,0 MM, COM ANEL, CROMADO OU ZINCADO,TAMPA BOLA, COM PARAFUSOS</v>
      </c>
      <c r="F105" s="307" t="str">
        <f>IF($D105&lt;&gt;"",VLOOKUP($D105,'2-SINAPI NOVEMBRO 2017'!$A$1:$D$11398,3,FALSE),"")</f>
        <v xml:space="preserve">UN    </v>
      </c>
      <c r="G105" s="316">
        <v>1</v>
      </c>
      <c r="H105" s="326">
        <f>IF($D105&lt;&gt;"",VLOOKUP($D105,'2-SINAPI NOVEMBRO 2017'!$A$1:$D$11398,4,FALSE),"")</f>
        <v>16.88</v>
      </c>
      <c r="I105" s="317">
        <f t="shared" ref="I105" si="11">H105*G105</f>
        <v>16.88</v>
      </c>
    </row>
    <row r="106" spans="2:10" ht="25.5">
      <c r="B106" s="287" t="s">
        <v>6473</v>
      </c>
      <c r="C106" s="290" t="s">
        <v>11</v>
      </c>
      <c r="D106" s="291">
        <v>88627</v>
      </c>
      <c r="E106" s="306" t="str">
        <f>IF($D106&lt;&gt;"",VLOOKUP($D106,'2-SINAPI NOVEMBRO 2017'!$A$1:$D$11398,2,FALSE),"")</f>
        <v>ARGAMASSA TRAÇO 1:0,5:4,5 (CIMENTO, CAL E AREIA MÉDIA) PARA ASSENTAMENTO DE ALVENARIA, PREPARO MANUAL. AF_08/2014</v>
      </c>
      <c r="F106" s="307" t="str">
        <f>IF($D106&lt;&gt;"",VLOOKUP($D106,'2-SINAPI NOVEMBRO 2017'!$A$1:$D$11398,3,FALSE),"")</f>
        <v>M3</v>
      </c>
      <c r="G106" s="316">
        <v>6.0000000000000001E-3</v>
      </c>
      <c r="H106" s="326">
        <f>IF($D106&lt;&gt;"",VLOOKUP($D106,'2-SINAPI NOVEMBRO 2017'!$A$1:$D$11398,4,FALSE),"")</f>
        <v>386.34</v>
      </c>
      <c r="I106" s="317">
        <f t="shared" ref="I106" si="12">H106*G106</f>
        <v>2.3180399999999999</v>
      </c>
    </row>
    <row r="107" spans="2:10">
      <c r="B107" s="296"/>
      <c r="C107" s="142"/>
      <c r="D107" s="297"/>
      <c r="E107" s="298"/>
      <c r="F107" s="142"/>
      <c r="G107" s="446"/>
      <c r="H107" s="299"/>
      <c r="I107" s="318"/>
    </row>
    <row r="108" spans="2:10" ht="25.5">
      <c r="B108" s="300" t="s">
        <v>12650</v>
      </c>
      <c r="C108" s="450"/>
      <c r="D108" s="451"/>
      <c r="E108" s="301" t="s">
        <v>12716</v>
      </c>
      <c r="F108" s="302" t="s">
        <v>125</v>
      </c>
      <c r="G108" s="303">
        <v>1</v>
      </c>
      <c r="H108" s="304"/>
      <c r="I108" s="336">
        <f>SUM(I109:I112)</f>
        <v>340.03152330596612</v>
      </c>
    </row>
    <row r="109" spans="2:10" ht="38.25">
      <c r="B109" s="287" t="s">
        <v>6356</v>
      </c>
      <c r="C109" s="290" t="s">
        <v>11</v>
      </c>
      <c r="D109" s="305">
        <v>39022</v>
      </c>
      <c r="E109" s="306" t="str">
        <f>IF($D109&lt;&gt;"",VLOOKUP($D109,'2-SINAPI NOVEMBRO 2017'!$A$1:$D$11398,2,FALSE),"")</f>
        <v>PORTA DE ABRIR EM ACO TIPO VENEZIANA, COM FUNDO ANTICORROSIVO / PRIMER DE PROTECAO, SEM GUARNICAO/ALIZAR/VISTA, 87 X 210 CM</v>
      </c>
      <c r="F109" s="307" t="str">
        <f>IF($D109&lt;&gt;"",VLOOKUP($D109,'2-SINAPI NOVEMBRO 2017'!$A$1:$D$11398,3,FALSE),"")</f>
        <v xml:space="preserve">UN    </v>
      </c>
      <c r="G109" s="316">
        <f>1/(0.87*2.1)*1.1</f>
        <v>0.60207991242474013</v>
      </c>
      <c r="H109" s="326">
        <f>IF($D109&lt;&gt;"",VLOOKUP($D109,'2-SINAPI NOVEMBRO 2017'!$A$1:$D$11398,4,FALSE),"")</f>
        <v>419</v>
      </c>
      <c r="I109" s="317">
        <f>H109*G109</f>
        <v>252.27148330596611</v>
      </c>
    </row>
    <row r="110" spans="2:10">
      <c r="B110" s="287" t="s">
        <v>6473</v>
      </c>
      <c r="C110" s="290" t="s">
        <v>11</v>
      </c>
      <c r="D110" s="291">
        <v>88315</v>
      </c>
      <c r="E110" s="306" t="str">
        <f>IF($D110&lt;&gt;"",VLOOKUP($D110,'2-SINAPI NOVEMBRO 2017'!$A$1:$D$11398,2,FALSE),"")</f>
        <v>SERRALHEIRO COM ENCARGOS COMPLEMENTARES</v>
      </c>
      <c r="F110" s="307" t="str">
        <f>IF($D110&lt;&gt;"",VLOOKUP($D110,'2-SINAPI NOVEMBRO 2017'!$A$1:$D$11398,3,FALSE),"")</f>
        <v>H</v>
      </c>
      <c r="G110" s="316">
        <v>1.6</v>
      </c>
      <c r="H110" s="326">
        <f>IF($D110&lt;&gt;"",VLOOKUP($D110,'2-SINAPI NOVEMBRO 2017'!$A$1:$D$11398,4,FALSE),"")</f>
        <v>16.52</v>
      </c>
      <c r="I110" s="317">
        <f t="shared" ref="I110:I112" si="13">H110*G110</f>
        <v>26.432000000000002</v>
      </c>
    </row>
    <row r="111" spans="2:10">
      <c r="B111" s="287" t="s">
        <v>6473</v>
      </c>
      <c r="C111" s="290" t="s">
        <v>11</v>
      </c>
      <c r="D111" s="291">
        <v>88316</v>
      </c>
      <c r="E111" s="306" t="str">
        <f>IF($D111&lt;&gt;"",VLOOKUP($D111,'2-SINAPI NOVEMBRO 2017'!$A$1:$D$11398,2,FALSE),"")</f>
        <v>SERVENTE COM ENCARGOS COMPLEMENTARES</v>
      </c>
      <c r="F111" s="307" t="str">
        <f>IF($D111&lt;&gt;"",VLOOKUP($D111,'2-SINAPI NOVEMBRO 2017'!$A$1:$D$11398,3,FALSE),"")</f>
        <v>H</v>
      </c>
      <c r="G111" s="316">
        <v>4.2</v>
      </c>
      <c r="H111" s="326">
        <f>IF($D111&lt;&gt;"",VLOOKUP($D111,'2-SINAPI NOVEMBRO 2017'!$A$1:$D$11398,4,FALSE),"")</f>
        <v>14.05</v>
      </c>
      <c r="I111" s="317">
        <f t="shared" si="13"/>
        <v>59.010000000000005</v>
      </c>
    </row>
    <row r="112" spans="2:10" ht="25.5">
      <c r="B112" s="287" t="s">
        <v>6473</v>
      </c>
      <c r="C112" s="290" t="s">
        <v>11</v>
      </c>
      <c r="D112" s="291">
        <v>88627</v>
      </c>
      <c r="E112" s="306" t="str">
        <f>IF($D112&lt;&gt;"",VLOOKUP($D112,'2-SINAPI NOVEMBRO 2017'!$A$1:$D$11398,2,FALSE),"")</f>
        <v>ARGAMASSA TRAÇO 1:0,5:4,5 (CIMENTO, CAL E AREIA MÉDIA) PARA ASSENTAMENTO DE ALVENARIA, PREPARO MANUAL. AF_08/2014</v>
      </c>
      <c r="F112" s="307" t="str">
        <f>IF($D112&lt;&gt;"",VLOOKUP($D112,'2-SINAPI NOVEMBRO 2017'!$A$1:$D$11398,3,FALSE),"")</f>
        <v>M3</v>
      </c>
      <c r="G112" s="316">
        <v>6.0000000000000001E-3</v>
      </c>
      <c r="H112" s="326">
        <f>IF($D112&lt;&gt;"",VLOOKUP($D112,'2-SINAPI NOVEMBRO 2017'!$A$1:$D$11398,4,FALSE),"")</f>
        <v>386.34</v>
      </c>
      <c r="I112" s="317">
        <f t="shared" si="13"/>
        <v>2.3180399999999999</v>
      </c>
    </row>
    <row r="113" spans="2:9">
      <c r="B113" s="296"/>
      <c r="C113" s="142"/>
      <c r="D113" s="297"/>
      <c r="E113" s="298"/>
      <c r="F113" s="142"/>
      <c r="G113" s="446"/>
      <c r="H113" s="299"/>
      <c r="I113" s="318"/>
    </row>
    <row r="114" spans="2:9" ht="25.5">
      <c r="B114" s="300" t="s">
        <v>12651</v>
      </c>
      <c r="C114" s="450"/>
      <c r="D114" s="451"/>
      <c r="E114" s="301" t="s">
        <v>36</v>
      </c>
      <c r="F114" s="302" t="s">
        <v>125</v>
      </c>
      <c r="G114" s="303">
        <v>1</v>
      </c>
      <c r="H114" s="304"/>
      <c r="I114" s="336">
        <f>SUM(I115:I119)</f>
        <v>58.389000000000003</v>
      </c>
    </row>
    <row r="115" spans="2:9">
      <c r="B115" s="287" t="s">
        <v>6359</v>
      </c>
      <c r="C115" s="290" t="s">
        <v>11</v>
      </c>
      <c r="D115" s="305">
        <v>88256</v>
      </c>
      <c r="E115" s="306" t="str">
        <f>IF($D115&lt;&gt;"",VLOOKUP($D115,'2-SINAPI NOVEMBRO 2017'!$A$1:$D$11398,2,FALSE),"")</f>
        <v>AZULEJISTA OU LADRILHISTA COM ENCARGOS COMPLEMENTARES</v>
      </c>
      <c r="F115" s="307" t="str">
        <f>IF($D115&lt;&gt;"",VLOOKUP($D115,'2-SINAPI NOVEMBRO 2017'!$A$1:$D$11398,3,FALSE),"")</f>
        <v>H</v>
      </c>
      <c r="G115" s="288">
        <v>0.6</v>
      </c>
      <c r="H115" s="326">
        <f>IF($D115&lt;&gt;"",VLOOKUP($D115,'2-SINAPI NOVEMBRO 2017'!$A$1:$D$11398,4,FALSE),"")</f>
        <v>16.11</v>
      </c>
      <c r="I115" s="317">
        <f>G115*H115</f>
        <v>9.6659999999999986</v>
      </c>
    </row>
    <row r="116" spans="2:9">
      <c r="B116" s="287" t="s">
        <v>6359</v>
      </c>
      <c r="C116" s="290" t="s">
        <v>11</v>
      </c>
      <c r="D116" s="305">
        <v>88316</v>
      </c>
      <c r="E116" s="306" t="str">
        <f>IF($D116&lt;&gt;"",VLOOKUP($D116,'2-SINAPI NOVEMBRO 2017'!$A$1:$D$11398,2,FALSE),"")</f>
        <v>SERVENTE COM ENCARGOS COMPLEMENTARES</v>
      </c>
      <c r="F116" s="307" t="str">
        <f>IF($D116&lt;&gt;"",VLOOKUP($D116,'2-SINAPI NOVEMBRO 2017'!$A$1:$D$11398,3,FALSE),"")</f>
        <v>H</v>
      </c>
      <c r="G116" s="288">
        <v>0.4</v>
      </c>
      <c r="H116" s="326">
        <f>IF($D116&lt;&gt;"",VLOOKUP($D116,'2-SINAPI NOVEMBRO 2017'!$A$1:$D$11398,4,FALSE),"")</f>
        <v>14.05</v>
      </c>
      <c r="I116" s="317">
        <f>G116*H116</f>
        <v>5.620000000000001</v>
      </c>
    </row>
    <row r="117" spans="2:9" ht="25.5">
      <c r="B117" s="287" t="s">
        <v>6360</v>
      </c>
      <c r="C117" s="290" t="s">
        <v>11</v>
      </c>
      <c r="D117" s="305">
        <v>536</v>
      </c>
      <c r="E117" s="306" t="str">
        <f>IF($D117&lt;&gt;"",VLOOKUP($D117,'2-SINAPI NOVEMBRO 2017'!$A$1:$D$11398,2,FALSE),"")</f>
        <v>REVESTIMENTO EM CERAMICA ESMALTADA EXTRA, PEI MENOR OU IGUAL A 3, FORMATO MENOR OU IGUAL A 2025 CM2</v>
      </c>
      <c r="F117" s="307" t="str">
        <f>IF($D117&lt;&gt;"",VLOOKUP($D117,'2-SINAPI NOVEMBRO 2017'!$A$1:$D$11398,3,FALSE),"")</f>
        <v xml:space="preserve">M2    </v>
      </c>
      <c r="G117" s="308">
        <v>1.05</v>
      </c>
      <c r="H117" s="326">
        <f>IF($D117&lt;&gt;"",VLOOKUP($D117,'2-SINAPI NOVEMBRO 2017'!$A$1:$D$11398,4,FALSE),"")</f>
        <v>32.4</v>
      </c>
      <c r="I117" s="317">
        <f>G117*H117</f>
        <v>34.020000000000003</v>
      </c>
    </row>
    <row r="118" spans="2:9">
      <c r="B118" s="287" t="s">
        <v>6360</v>
      </c>
      <c r="C118" s="290" t="s">
        <v>11</v>
      </c>
      <c r="D118" s="305">
        <v>37595</v>
      </c>
      <c r="E118" s="306" t="str">
        <f>IF($D118&lt;&gt;"",VLOOKUP($D118,'2-SINAPI NOVEMBRO 2017'!$A$1:$D$11398,2,FALSE),"")</f>
        <v>ARGAMASSA COLANTE TIPO ACIII</v>
      </c>
      <c r="F118" s="307" t="str">
        <f>IF($D118&lt;&gt;"",VLOOKUP($D118,'2-SINAPI NOVEMBRO 2017'!$A$1:$D$11398,3,FALSE),"")</f>
        <v xml:space="preserve">KG    </v>
      </c>
      <c r="G118" s="308">
        <v>4.9000000000000004</v>
      </c>
      <c r="H118" s="326">
        <f>IF($D118&lt;&gt;"",VLOOKUP($D118,'2-SINAPI NOVEMBRO 2017'!$A$1:$D$11398,4,FALSE),"")</f>
        <v>1.58</v>
      </c>
      <c r="I118" s="317">
        <f>G118*H118</f>
        <v>7.7420000000000009</v>
      </c>
    </row>
    <row r="119" spans="2:9">
      <c r="B119" s="287" t="s">
        <v>6360</v>
      </c>
      <c r="C119" s="290" t="s">
        <v>11</v>
      </c>
      <c r="D119" s="305">
        <v>34356</v>
      </c>
      <c r="E119" s="306" t="str">
        <f>IF($D119&lt;&gt;"",VLOOKUP($D119,'2-SINAPI NOVEMBRO 2017'!$A$1:$D$11398,2,FALSE),"")</f>
        <v>REJUNTE BRANCO, CIMENTICIO</v>
      </c>
      <c r="F119" s="307" t="str">
        <f>IF($D119&lt;&gt;"",VLOOKUP($D119,'2-SINAPI NOVEMBRO 2017'!$A$1:$D$11398,3,FALSE),"")</f>
        <v xml:space="preserve">KG    </v>
      </c>
      <c r="G119" s="308">
        <v>0.45</v>
      </c>
      <c r="H119" s="326">
        <f>IF($D119&lt;&gt;"",VLOOKUP($D119,'2-SINAPI NOVEMBRO 2017'!$A$1:$D$11398,4,FALSE),"")</f>
        <v>2.98</v>
      </c>
      <c r="I119" s="317">
        <f>G119*H119</f>
        <v>1.341</v>
      </c>
    </row>
    <row r="120" spans="2:9">
      <c r="B120" s="296"/>
      <c r="C120" s="142"/>
      <c r="D120" s="297"/>
      <c r="E120" s="298"/>
      <c r="F120" s="142"/>
      <c r="G120" s="446"/>
      <c r="H120" s="299"/>
      <c r="I120" s="318"/>
    </row>
    <row r="121" spans="2:9" ht="25.5">
      <c r="B121" s="300" t="s">
        <v>12652</v>
      </c>
      <c r="C121" s="450"/>
      <c r="D121" s="451"/>
      <c r="E121" s="301" t="s">
        <v>12730</v>
      </c>
      <c r="F121" s="302" t="s">
        <v>125</v>
      </c>
      <c r="G121" s="303">
        <v>1</v>
      </c>
      <c r="H121" s="304"/>
      <c r="I121" s="336">
        <f>SUM(I122:I124)</f>
        <v>496.26</v>
      </c>
    </row>
    <row r="122" spans="2:9" ht="38.25">
      <c r="B122" s="287" t="s">
        <v>6356</v>
      </c>
      <c r="C122" s="290" t="s">
        <v>11</v>
      </c>
      <c r="D122" s="305">
        <v>11795</v>
      </c>
      <c r="E122" s="306" t="str">
        <f>IF($D122&lt;&gt;"",VLOOKUP($D122,'2-SINAPI NOVEMBRO 2017'!$A$1:$D$11398,2,FALSE),"")</f>
        <v>GRANITO PARA BANCADA, POLIDO, TIPO ANDORINHA/ QUARTZ/ CASTELO/ CORUMBA OU OUTROS EQUIVALENTES DA REGIAO, E=  *2,5* CM</v>
      </c>
      <c r="F122" s="307" t="str">
        <f>IF($D122&lt;&gt;"",VLOOKUP($D122,'2-SINAPI NOVEMBRO 2017'!$A$1:$D$11398,3,FALSE),"")</f>
        <v xml:space="preserve">M2    </v>
      </c>
      <c r="G122" s="316">
        <v>1</v>
      </c>
      <c r="H122" s="326">
        <f>IF($D122&lt;&gt;"",VLOOKUP($D122,'2-SINAPI NOVEMBRO 2017'!$A$1:$D$11398,4,FALSE),"")</f>
        <v>400</v>
      </c>
      <c r="I122" s="317">
        <f>H122*G122</f>
        <v>400</v>
      </c>
    </row>
    <row r="123" spans="2:9">
      <c r="B123" s="287" t="s">
        <v>6473</v>
      </c>
      <c r="C123" s="290" t="s">
        <v>11</v>
      </c>
      <c r="D123" s="305">
        <v>88309</v>
      </c>
      <c r="E123" s="306" t="str">
        <f>IF($D123&lt;&gt;"",VLOOKUP($D123,'2-SINAPI NOVEMBRO 2017'!$A$1:$D$11398,2,FALSE),"")</f>
        <v>PEDREIRO COM ENCARGOS COMPLEMENTARES</v>
      </c>
      <c r="F123" s="307" t="str">
        <f>IF($D123&lt;&gt;"",VLOOKUP($D123,'2-SINAPI NOVEMBRO 2017'!$A$1:$D$11398,3,FALSE),"")</f>
        <v>H</v>
      </c>
      <c r="G123" s="316">
        <v>2</v>
      </c>
      <c r="H123" s="326">
        <f>IF($D123&lt;&gt;"",VLOOKUP($D123,'2-SINAPI NOVEMBRO 2017'!$A$1:$D$11398,4,FALSE),"")</f>
        <v>17.34</v>
      </c>
      <c r="I123" s="317">
        <f t="shared" ref="I123" si="14">H123*G123</f>
        <v>34.68</v>
      </c>
    </row>
    <row r="124" spans="2:9" ht="25.5">
      <c r="B124" s="290" t="s">
        <v>6473</v>
      </c>
      <c r="C124" s="290" t="s">
        <v>11</v>
      </c>
      <c r="D124" s="319">
        <v>86957</v>
      </c>
      <c r="E124" s="306" t="str">
        <f>IF($D124&lt;&gt;"",VLOOKUP($D124,'2-SINAPI NOVEMBRO 2017'!$A$1:$D$11398,2,FALSE),"")</f>
        <v>MÃO FRANCESA EM BARRA DE FERRO CHATO RETANGULAR 2" X 1/4", REFORÇADA, 40 X 30 CM</v>
      </c>
      <c r="F124" s="307" t="str">
        <f>IF($D124&lt;&gt;"",VLOOKUP($D124,'2-SINAPI NOVEMBRO 2017'!$A$1:$D$11398,3,FALSE),"")</f>
        <v>UN</v>
      </c>
      <c r="G124" s="316">
        <f>2/1</f>
        <v>2</v>
      </c>
      <c r="H124" s="326">
        <f>IF($D124&lt;&gt;"",VLOOKUP($D124,'2-SINAPI NOVEMBRO 2017'!$A$1:$D$11398,4,FALSE),"")</f>
        <v>30.79</v>
      </c>
      <c r="I124" s="320">
        <f>H124*G124</f>
        <v>61.58</v>
      </c>
    </row>
    <row r="125" spans="2:9">
      <c r="B125" s="296"/>
      <c r="C125" s="142"/>
      <c r="D125" s="297"/>
      <c r="E125" s="298"/>
      <c r="F125" s="142"/>
      <c r="G125" s="446"/>
      <c r="H125" s="299"/>
      <c r="I125" s="318"/>
    </row>
    <row r="126" spans="2:9">
      <c r="B126" s="453" t="s">
        <v>12923</v>
      </c>
      <c r="C126" s="142"/>
      <c r="D126" s="297"/>
      <c r="E126" s="298"/>
      <c r="F126" s="142"/>
      <c r="G126" s="446"/>
      <c r="H126" s="299"/>
      <c r="I126" s="318"/>
    </row>
    <row r="127" spans="2:9">
      <c r="B127" s="436"/>
      <c r="C127" s="142"/>
      <c r="D127" s="297"/>
      <c r="E127" s="298"/>
      <c r="F127" s="142"/>
      <c r="G127" s="446"/>
      <c r="H127" s="299"/>
      <c r="I127" s="318"/>
    </row>
    <row r="128" spans="2:9" ht="32.25" customHeight="1">
      <c r="B128" s="300" t="s">
        <v>13792</v>
      </c>
      <c r="C128" s="450"/>
      <c r="D128" s="451"/>
      <c r="E128" s="301" t="s">
        <v>12853</v>
      </c>
      <c r="F128" s="302" t="s">
        <v>6031</v>
      </c>
      <c r="G128" s="303">
        <v>1</v>
      </c>
      <c r="H128" s="304"/>
      <c r="I128" s="336">
        <f>SUM(I129:I134)</f>
        <v>5.7328799999999998</v>
      </c>
    </row>
    <row r="129" spans="2:9" ht="25.5">
      <c r="B129" s="287" t="s">
        <v>6360</v>
      </c>
      <c r="C129" s="290" t="s">
        <v>11</v>
      </c>
      <c r="D129" s="305">
        <v>3522</v>
      </c>
      <c r="E129" s="306" t="str">
        <f>IF($D129&lt;&gt;"",VLOOKUP($D129,'2-SINAPI NOVEMBRO 2017'!$A$1:$D$11398,2,FALSE),"")</f>
        <v>JOELHO PVC,  SOLDAVEL COM ROSCA, 90 GRAUS, 25 MM X 3/4", PARA AGUA FRIA PREDIAL</v>
      </c>
      <c r="F129" s="307" t="str">
        <f>IF($D129&lt;&gt;"",VLOOKUP($D129,'2-SINAPI NOVEMBRO 2017'!$A$1:$D$11398,3,FALSE),"")</f>
        <v xml:space="preserve">UN    </v>
      </c>
      <c r="G129" s="316">
        <v>1</v>
      </c>
      <c r="H129" s="326">
        <f>IF($D129&lt;&gt;"",VLOOKUP($D129,'2-SINAPI NOVEMBRO 2017'!$A$1:$D$11398,4,FALSE),"")</f>
        <v>2.16</v>
      </c>
      <c r="I129" s="317">
        <f>H129*G129</f>
        <v>2.16</v>
      </c>
    </row>
    <row r="130" spans="2:9">
      <c r="B130" s="287" t="s">
        <v>6360</v>
      </c>
      <c r="C130" s="290" t="s">
        <v>11</v>
      </c>
      <c r="D130" s="291">
        <v>122</v>
      </c>
      <c r="E130" s="306" t="str">
        <f>IF($D130&lt;&gt;"",VLOOKUP($D130,'2-SINAPI NOVEMBRO 2017'!$A$1:$D$11398,2,FALSE),"")</f>
        <v>ADESIVO PLASTICO PARA PVC, FRASCO COM 850 GR</v>
      </c>
      <c r="F130" s="307" t="str">
        <f>IF($D130&lt;&gt;"",VLOOKUP($D130,'2-SINAPI NOVEMBRO 2017'!$A$1:$D$11398,3,FALSE),"")</f>
        <v xml:space="preserve">UN    </v>
      </c>
      <c r="G130" s="316">
        <v>7.0000000000000001E-3</v>
      </c>
      <c r="H130" s="326">
        <f>IF($D130&lt;&gt;"",VLOOKUP($D130,'2-SINAPI NOVEMBRO 2017'!$A$1:$D$11398,4,FALSE),"")</f>
        <v>45.16</v>
      </c>
      <c r="I130" s="317">
        <f t="shared" ref="I130" si="15">H130*G130</f>
        <v>0.31611999999999996</v>
      </c>
    </row>
    <row r="131" spans="2:9">
      <c r="B131" s="287" t="s">
        <v>6360</v>
      </c>
      <c r="C131" s="290" t="s">
        <v>11</v>
      </c>
      <c r="D131" s="289">
        <v>20083</v>
      </c>
      <c r="E131" s="306" t="str">
        <f>IF($D131&lt;&gt;"",VLOOKUP($D131,'2-SINAPI NOVEMBRO 2017'!$A$1:$D$11398,2,FALSE),"")</f>
        <v>SOLUCAO LIMPADORA PARA PVC, FRASCO COM 1000 CM3</v>
      </c>
      <c r="F131" s="307" t="str">
        <f>IF($D131&lt;&gt;"",VLOOKUP($D131,'2-SINAPI NOVEMBRO 2017'!$A$1:$D$11398,3,FALSE),"")</f>
        <v xml:space="preserve">UN    </v>
      </c>
      <c r="G131" s="316">
        <v>8.0000000000000002E-3</v>
      </c>
      <c r="H131" s="326">
        <f>IF($D131&lt;&gt;"",VLOOKUP($D131,'2-SINAPI NOVEMBRO 2017'!$A$1:$D$11398,4,FALSE),"")</f>
        <v>39.22</v>
      </c>
      <c r="I131" s="320">
        <f>H131*G131</f>
        <v>0.31375999999999998</v>
      </c>
    </row>
    <row r="132" spans="2:9">
      <c r="B132" s="287" t="s">
        <v>6360</v>
      </c>
      <c r="C132" s="290" t="s">
        <v>11</v>
      </c>
      <c r="D132" s="291">
        <v>38383</v>
      </c>
      <c r="E132" s="306" t="str">
        <f>IF($D132&lt;&gt;"",VLOOKUP($D132,'2-SINAPI NOVEMBRO 2017'!$A$1:$D$11398,2,FALSE),"")</f>
        <v>LIXA D'AGUA EM FOLHA, GRAO 100</v>
      </c>
      <c r="F132" s="307" t="str">
        <f>IF($D132&lt;&gt;"",VLOOKUP($D132,'2-SINAPI NOVEMBRO 2017'!$A$1:$D$11398,3,FALSE),"")</f>
        <v xml:space="preserve">UN    </v>
      </c>
      <c r="G132" s="316">
        <v>0.03</v>
      </c>
      <c r="H132" s="326">
        <f>IF($D132&lt;&gt;"",VLOOKUP($D132,'2-SINAPI NOVEMBRO 2017'!$A$1:$D$11398,4,FALSE),"")</f>
        <v>1.5</v>
      </c>
      <c r="I132" s="320">
        <f t="shared" ref="I132:I134" si="16">H132*G132</f>
        <v>4.4999999999999998E-2</v>
      </c>
    </row>
    <row r="133" spans="2:9" ht="25.5">
      <c r="B133" s="287" t="s">
        <v>6359</v>
      </c>
      <c r="C133" s="290" t="s">
        <v>11</v>
      </c>
      <c r="D133" s="291">
        <v>88248</v>
      </c>
      <c r="E133" s="306" t="str">
        <f>IF($D133&lt;&gt;"",VLOOKUP($D133,'2-SINAPI NOVEMBRO 2017'!$A$1:$D$11398,2,FALSE),"")</f>
        <v>AUXILIAR DE ENCANADOR OU BOMBEIRO HIDRÁULICO COM ENCARGOS COMPLEMENTARES</v>
      </c>
      <c r="F133" s="307" t="str">
        <f>IF($D133&lt;&gt;"",VLOOKUP($D133,'2-SINAPI NOVEMBRO 2017'!$A$1:$D$11398,3,FALSE),"")</f>
        <v>H</v>
      </c>
      <c r="G133" s="316">
        <v>0.09</v>
      </c>
      <c r="H133" s="326">
        <f>IF($D133&lt;&gt;"",VLOOKUP($D133,'2-SINAPI NOVEMBRO 2017'!$A$1:$D$11398,4,FALSE),"")</f>
        <v>14.44</v>
      </c>
      <c r="I133" s="320">
        <f t="shared" si="16"/>
        <v>1.2995999999999999</v>
      </c>
    </row>
    <row r="134" spans="2:9" ht="25.5">
      <c r="B134" s="287" t="s">
        <v>6359</v>
      </c>
      <c r="C134" s="290" t="s">
        <v>11</v>
      </c>
      <c r="D134" s="289">
        <v>88267</v>
      </c>
      <c r="E134" s="306" t="str">
        <f>IF($D134&lt;&gt;"",VLOOKUP($D134,'2-SINAPI NOVEMBRO 2017'!$A$1:$D$11398,2,FALSE),"")</f>
        <v>ENCANADOR OU BOMBEIRO HIDRÁULICO COM ENCARGOS COMPLEMENTARES</v>
      </c>
      <c r="F134" s="307" t="str">
        <f>IF($D134&lt;&gt;"",VLOOKUP($D134,'2-SINAPI NOVEMBRO 2017'!$A$1:$D$11398,3,FALSE),"")</f>
        <v>H</v>
      </c>
      <c r="G134" s="316">
        <v>0.09</v>
      </c>
      <c r="H134" s="326">
        <f>IF($D134&lt;&gt;"",VLOOKUP($D134,'2-SINAPI NOVEMBRO 2017'!$A$1:$D$11398,4,FALSE),"")</f>
        <v>17.760000000000002</v>
      </c>
      <c r="I134" s="320">
        <f t="shared" si="16"/>
        <v>1.5984</v>
      </c>
    </row>
    <row r="135" spans="2:9">
      <c r="B135" s="296"/>
      <c r="C135" s="142"/>
      <c r="D135" s="297"/>
      <c r="E135" s="298"/>
      <c r="F135" s="142"/>
      <c r="G135" s="446"/>
      <c r="H135" s="299"/>
      <c r="I135" s="318"/>
    </row>
    <row r="136" spans="2:9" ht="25.5">
      <c r="B136" s="300" t="s">
        <v>12855</v>
      </c>
      <c r="C136" s="450"/>
      <c r="D136" s="451"/>
      <c r="E136" s="301" t="s">
        <v>12854</v>
      </c>
      <c r="F136" s="302" t="s">
        <v>6031</v>
      </c>
      <c r="G136" s="303">
        <v>1</v>
      </c>
      <c r="H136" s="304"/>
      <c r="I136" s="336">
        <f>SUM(I137:I142)</f>
        <v>4.9028799999999997</v>
      </c>
    </row>
    <row r="137" spans="2:9" ht="25.5">
      <c r="B137" s="287" t="s">
        <v>6360</v>
      </c>
      <c r="C137" s="290" t="s">
        <v>11</v>
      </c>
      <c r="D137" s="291">
        <v>3531</v>
      </c>
      <c r="E137" s="306" t="str">
        <f>IF($D137&lt;&gt;"",VLOOKUP($D137,'2-SINAPI NOVEMBRO 2017'!$A$1:$D$11398,2,FALSE),"")</f>
        <v>JOELHO PVC,  SOLDAVEL COM ROSCA, 90 GRAUS, 25 MM X 1/2", PARA AGUA FRIA PREDIAL</v>
      </c>
      <c r="F137" s="307" t="str">
        <f>IF($D137&lt;&gt;"",VLOOKUP($D137,'2-SINAPI NOVEMBRO 2017'!$A$1:$D$11398,3,FALSE),"")</f>
        <v xml:space="preserve">UN    </v>
      </c>
      <c r="G137" s="316">
        <v>1</v>
      </c>
      <c r="H137" s="326">
        <f>IF($D137&lt;&gt;"",VLOOKUP($D137,'2-SINAPI NOVEMBRO 2017'!$A$1:$D$11398,4,FALSE),"")</f>
        <v>1.33</v>
      </c>
      <c r="I137" s="317">
        <f>H137*G137</f>
        <v>1.33</v>
      </c>
    </row>
    <row r="138" spans="2:9">
      <c r="B138" s="287" t="s">
        <v>6360</v>
      </c>
      <c r="C138" s="290" t="s">
        <v>11</v>
      </c>
      <c r="D138" s="291">
        <v>122</v>
      </c>
      <c r="E138" s="306" t="str">
        <f>IF($D138&lt;&gt;"",VLOOKUP($D138,'2-SINAPI NOVEMBRO 2017'!$A$1:$D$11398,2,FALSE),"")</f>
        <v>ADESIVO PLASTICO PARA PVC, FRASCO COM 850 GR</v>
      </c>
      <c r="F138" s="307" t="str">
        <f>IF($D138&lt;&gt;"",VLOOKUP($D138,'2-SINAPI NOVEMBRO 2017'!$A$1:$D$11398,3,FALSE),"")</f>
        <v xml:space="preserve">UN    </v>
      </c>
      <c r="G138" s="316">
        <v>7.0000000000000001E-3</v>
      </c>
      <c r="H138" s="326">
        <f>IF($D138&lt;&gt;"",VLOOKUP($D138,'2-SINAPI NOVEMBRO 2017'!$A$1:$D$11398,4,FALSE),"")</f>
        <v>45.16</v>
      </c>
      <c r="I138" s="317">
        <f t="shared" ref="I138" si="17">H138*G138</f>
        <v>0.31611999999999996</v>
      </c>
    </row>
    <row r="139" spans="2:9">
      <c r="B139" s="287" t="s">
        <v>6360</v>
      </c>
      <c r="C139" s="290" t="s">
        <v>11</v>
      </c>
      <c r="D139" s="289">
        <v>20083</v>
      </c>
      <c r="E139" s="306" t="str">
        <f>IF($D139&lt;&gt;"",VLOOKUP($D139,'2-SINAPI NOVEMBRO 2017'!$A$1:$D$11398,2,FALSE),"")</f>
        <v>SOLUCAO LIMPADORA PARA PVC, FRASCO COM 1000 CM3</v>
      </c>
      <c r="F139" s="307" t="str">
        <f>IF($D139&lt;&gt;"",VLOOKUP($D139,'2-SINAPI NOVEMBRO 2017'!$A$1:$D$11398,3,FALSE),"")</f>
        <v xml:space="preserve">UN    </v>
      </c>
      <c r="G139" s="316">
        <v>8.0000000000000002E-3</v>
      </c>
      <c r="H139" s="326">
        <f>IF($D139&lt;&gt;"",VLOOKUP($D139,'2-SINAPI NOVEMBRO 2017'!$A$1:$D$11398,4,FALSE),"")</f>
        <v>39.22</v>
      </c>
      <c r="I139" s="320">
        <f>H139*G139</f>
        <v>0.31375999999999998</v>
      </c>
    </row>
    <row r="140" spans="2:9">
      <c r="B140" s="287" t="s">
        <v>6360</v>
      </c>
      <c r="C140" s="290" t="s">
        <v>11</v>
      </c>
      <c r="D140" s="291">
        <v>38383</v>
      </c>
      <c r="E140" s="306" t="str">
        <f>IF($D140&lt;&gt;"",VLOOKUP($D140,'2-SINAPI NOVEMBRO 2017'!$A$1:$D$11398,2,FALSE),"")</f>
        <v>LIXA D'AGUA EM FOLHA, GRAO 100</v>
      </c>
      <c r="F140" s="307" t="str">
        <f>IF($D140&lt;&gt;"",VLOOKUP($D140,'2-SINAPI NOVEMBRO 2017'!$A$1:$D$11398,3,FALSE),"")</f>
        <v xml:space="preserve">UN    </v>
      </c>
      <c r="G140" s="316">
        <v>0.03</v>
      </c>
      <c r="H140" s="326">
        <f>IF($D140&lt;&gt;"",VLOOKUP($D140,'2-SINAPI NOVEMBRO 2017'!$A$1:$D$11398,4,FALSE),"")</f>
        <v>1.5</v>
      </c>
      <c r="I140" s="320">
        <f t="shared" ref="I140:I142" si="18">H140*G140</f>
        <v>4.4999999999999998E-2</v>
      </c>
    </row>
    <row r="141" spans="2:9" ht="25.5">
      <c r="B141" s="287" t="s">
        <v>6359</v>
      </c>
      <c r="C141" s="290" t="s">
        <v>11</v>
      </c>
      <c r="D141" s="291">
        <v>88248</v>
      </c>
      <c r="E141" s="306" t="str">
        <f>IF($D141&lt;&gt;"",VLOOKUP($D141,'2-SINAPI NOVEMBRO 2017'!$A$1:$D$11398,2,FALSE),"")</f>
        <v>AUXILIAR DE ENCANADOR OU BOMBEIRO HIDRÁULICO COM ENCARGOS COMPLEMENTARES</v>
      </c>
      <c r="F141" s="307" t="str">
        <f>IF($D141&lt;&gt;"",VLOOKUP($D141,'2-SINAPI NOVEMBRO 2017'!$A$1:$D$11398,3,FALSE),"")</f>
        <v>H</v>
      </c>
      <c r="G141" s="316">
        <v>0.09</v>
      </c>
      <c r="H141" s="326">
        <f>IF($D141&lt;&gt;"",VLOOKUP($D141,'2-SINAPI NOVEMBRO 2017'!$A$1:$D$11398,4,FALSE),"")</f>
        <v>14.44</v>
      </c>
      <c r="I141" s="320">
        <f t="shared" si="18"/>
        <v>1.2995999999999999</v>
      </c>
    </row>
    <row r="142" spans="2:9" ht="25.5">
      <c r="B142" s="287" t="s">
        <v>6359</v>
      </c>
      <c r="C142" s="290" t="s">
        <v>11</v>
      </c>
      <c r="D142" s="289">
        <v>88267</v>
      </c>
      <c r="E142" s="306" t="str">
        <f>IF($D142&lt;&gt;"",VLOOKUP($D142,'2-SINAPI NOVEMBRO 2017'!$A$1:$D$11398,2,FALSE),"")</f>
        <v>ENCANADOR OU BOMBEIRO HIDRÁULICO COM ENCARGOS COMPLEMENTARES</v>
      </c>
      <c r="F142" s="307" t="str">
        <f>IF($D142&lt;&gt;"",VLOOKUP($D142,'2-SINAPI NOVEMBRO 2017'!$A$1:$D$11398,3,FALSE),"")</f>
        <v>H</v>
      </c>
      <c r="G142" s="316">
        <v>0.09</v>
      </c>
      <c r="H142" s="326">
        <f>IF($D142&lt;&gt;"",VLOOKUP($D142,'2-SINAPI NOVEMBRO 2017'!$A$1:$D$11398,4,FALSE),"")</f>
        <v>17.760000000000002</v>
      </c>
      <c r="I142" s="320">
        <f t="shared" si="18"/>
        <v>1.5984</v>
      </c>
    </row>
    <row r="143" spans="2:9">
      <c r="B143" s="296"/>
      <c r="C143" s="142"/>
      <c r="D143" s="297"/>
      <c r="E143" s="298"/>
      <c r="F143" s="142"/>
      <c r="G143" s="446"/>
      <c r="H143" s="299"/>
      <c r="I143" s="318"/>
    </row>
    <row r="144" spans="2:9" ht="25.5">
      <c r="B144" s="300" t="s">
        <v>12857</v>
      </c>
      <c r="C144" s="450"/>
      <c r="D144" s="451"/>
      <c r="E144" s="301" t="s">
        <v>12937</v>
      </c>
      <c r="F144" s="302" t="s">
        <v>6031</v>
      </c>
      <c r="G144" s="303">
        <v>1</v>
      </c>
      <c r="H144" s="304"/>
      <c r="I144" s="336">
        <f>SUM(I145:I148)</f>
        <v>196.298</v>
      </c>
    </row>
    <row r="145" spans="2:9" ht="38.25">
      <c r="B145" s="287" t="s">
        <v>6359</v>
      </c>
      <c r="C145" s="290" t="s">
        <v>11</v>
      </c>
      <c r="D145" s="291">
        <v>95470</v>
      </c>
      <c r="E145" s="306" t="str">
        <f>IF($D145&lt;&gt;"",VLOOKUP($D145,'2-SINAPI NOVEMBRO 2017'!$A$1:$D$11398,2,FALSE),"")</f>
        <v>VASO SANITARIO SIFONADO CONVENCIONAL COM LOUÇA BRANCA, INCLUSO CONJUNTO DE LIGAÇÃO PARA BACIA SANITÁRIA AJUSTÁVEL - FORNECIMENTO E INSTALAÇÃO. AF_10/2016</v>
      </c>
      <c r="F145" s="307" t="str">
        <f>IF($D145&lt;&gt;"",VLOOKUP($D145,'2-SINAPI NOVEMBRO 2017'!$A$1:$D$11398,3,FALSE),"")</f>
        <v>UN</v>
      </c>
      <c r="G145" s="316">
        <v>1</v>
      </c>
      <c r="H145" s="326">
        <f>IF($D145&lt;&gt;"",VLOOKUP($D145,'2-SINAPI NOVEMBRO 2017'!$A$1:$D$11398,4,FALSE),"")</f>
        <v>171.4</v>
      </c>
      <c r="I145" s="317">
        <f>H145*G145</f>
        <v>171.4</v>
      </c>
    </row>
    <row r="146" spans="2:9">
      <c r="B146" s="287" t="s">
        <v>6360</v>
      </c>
      <c r="C146" s="290" t="s">
        <v>11</v>
      </c>
      <c r="D146" s="291">
        <v>377</v>
      </c>
      <c r="E146" s="306" t="str">
        <f>IF($D146&lt;&gt;"",VLOOKUP($D146,'2-SINAPI NOVEMBRO 2017'!$A$1:$D$11398,2,FALSE),"")</f>
        <v>ASSENTO SANITARIO DE PLASTICO, TIPO CONVENCIONAL</v>
      </c>
      <c r="F146" s="307" t="str">
        <f>IF($D146&lt;&gt;"",VLOOKUP($D146,'2-SINAPI NOVEMBRO 2017'!$A$1:$D$11398,3,FALSE),"")</f>
        <v xml:space="preserve">UN    </v>
      </c>
      <c r="G146" s="316">
        <v>1</v>
      </c>
      <c r="H146" s="326">
        <f>IF($D146&lt;&gt;"",VLOOKUP($D146,'2-SINAPI NOVEMBRO 2017'!$A$1:$D$11398,4,FALSE),"")</f>
        <v>22</v>
      </c>
      <c r="I146" s="317">
        <f t="shared" ref="I146:I148" si="19">H146*G146</f>
        <v>22</v>
      </c>
    </row>
    <row r="147" spans="2:9" ht="25.5">
      <c r="B147" s="287" t="s">
        <v>6359</v>
      </c>
      <c r="C147" s="290" t="s">
        <v>11</v>
      </c>
      <c r="D147" s="291">
        <v>88248</v>
      </c>
      <c r="E147" s="306" t="str">
        <f>IF($D147&lt;&gt;"",VLOOKUP($D147,'2-SINAPI NOVEMBRO 2017'!$A$1:$D$11398,2,FALSE),"")</f>
        <v>AUXILIAR DE ENCANADOR OU BOMBEIRO HIDRÁULICO COM ENCARGOS COMPLEMENTARES</v>
      </c>
      <c r="F147" s="307" t="str">
        <f>IF($D147&lt;&gt;"",VLOOKUP($D147,'2-SINAPI NOVEMBRO 2017'!$A$1:$D$11398,3,FALSE),"")</f>
        <v>H</v>
      </c>
      <c r="G147" s="316">
        <v>0.09</v>
      </c>
      <c r="H147" s="326">
        <f>IF($D147&lt;&gt;"",VLOOKUP($D147,'2-SINAPI NOVEMBRO 2017'!$A$1:$D$11398,4,FALSE),"")</f>
        <v>14.44</v>
      </c>
      <c r="I147" s="320">
        <f t="shared" si="19"/>
        <v>1.2995999999999999</v>
      </c>
    </row>
    <row r="148" spans="2:9" ht="25.5">
      <c r="B148" s="287" t="s">
        <v>6359</v>
      </c>
      <c r="C148" s="290" t="s">
        <v>11</v>
      </c>
      <c r="D148" s="289">
        <v>88267</v>
      </c>
      <c r="E148" s="306" t="str">
        <f>IF($D148&lt;&gt;"",VLOOKUP($D148,'2-SINAPI NOVEMBRO 2017'!$A$1:$D$11398,2,FALSE),"")</f>
        <v>ENCANADOR OU BOMBEIRO HIDRÁULICO COM ENCARGOS COMPLEMENTARES</v>
      </c>
      <c r="F148" s="307" t="str">
        <f>IF($D148&lt;&gt;"",VLOOKUP($D148,'2-SINAPI NOVEMBRO 2017'!$A$1:$D$11398,3,FALSE),"")</f>
        <v>H</v>
      </c>
      <c r="G148" s="316">
        <v>0.09</v>
      </c>
      <c r="H148" s="326">
        <f>IF($D148&lt;&gt;"",VLOOKUP($D148,'2-SINAPI NOVEMBRO 2017'!$A$1:$D$11398,4,FALSE),"")</f>
        <v>17.760000000000002</v>
      </c>
      <c r="I148" s="320">
        <f t="shared" si="19"/>
        <v>1.5984</v>
      </c>
    </row>
    <row r="149" spans="2:9">
      <c r="B149" s="296"/>
      <c r="C149" s="142"/>
      <c r="D149" s="297"/>
      <c r="E149" s="298"/>
      <c r="F149" s="142"/>
      <c r="G149" s="446"/>
      <c r="H149" s="299"/>
      <c r="I149" s="318"/>
    </row>
    <row r="150" spans="2:9" ht="25.5">
      <c r="B150" s="300" t="s">
        <v>12859</v>
      </c>
      <c r="C150" s="450"/>
      <c r="D150" s="451"/>
      <c r="E150" s="301" t="s">
        <v>13625</v>
      </c>
      <c r="F150" s="302" t="s">
        <v>6031</v>
      </c>
      <c r="G150" s="303">
        <v>1</v>
      </c>
      <c r="H150" s="304"/>
      <c r="I150" s="336">
        <f>SUM(I151:I156)</f>
        <v>24.338059999999995</v>
      </c>
    </row>
    <row r="151" spans="2:9">
      <c r="B151" s="287" t="s">
        <v>6356</v>
      </c>
      <c r="C151" s="290" t="s">
        <v>11</v>
      </c>
      <c r="D151" s="289">
        <v>122</v>
      </c>
      <c r="E151" s="306" t="str">
        <f>IF($D151&lt;&gt;"",VLOOKUP($D151,'2-SINAPI NOVEMBRO 2017'!$A$1:$D$11398,2,FALSE),"")</f>
        <v>ADESIVO PLASTICO PARA PVC, FRASCO COM 850 GR</v>
      </c>
      <c r="F151" s="307" t="str">
        <f>IF($D151&lt;&gt;"",VLOOKUP($D151,'2-SINAPI NOVEMBRO 2017'!$A$1:$D$11398,3,FALSE),"")</f>
        <v xml:space="preserve">UN    </v>
      </c>
      <c r="G151" s="316">
        <v>0.06</v>
      </c>
      <c r="H151" s="326">
        <f>IF($D151&lt;&gt;"",VLOOKUP($D151,'2-SINAPI NOVEMBRO 2017'!$A$1:$D$11398,4,FALSE),"")</f>
        <v>45.16</v>
      </c>
      <c r="I151" s="317">
        <f>H151*G151</f>
        <v>2.7095999999999996</v>
      </c>
    </row>
    <row r="152" spans="2:9" ht="25.5">
      <c r="B152" s="287" t="s">
        <v>6356</v>
      </c>
      <c r="C152" s="290" t="s">
        <v>11</v>
      </c>
      <c r="D152" s="291">
        <v>6031</v>
      </c>
      <c r="E152" s="306" t="str">
        <f>IF($D152&lt;&gt;"",VLOOKUP($D152,'2-SINAPI NOVEMBRO 2017'!$A$1:$D$11398,2,FALSE),"")</f>
        <v>REGISTRO DE ESFERA PVC, COM BORBOLETA, COM ROSCA EXTERNA, DE 3/4"</v>
      </c>
      <c r="F152" s="307" t="str">
        <f>IF($D152&lt;&gt;"",VLOOKUP($D152,'2-SINAPI NOVEMBRO 2017'!$A$1:$D$11398,3,FALSE),"")</f>
        <v xml:space="preserve">UN    </v>
      </c>
      <c r="G152" s="316">
        <v>1</v>
      </c>
      <c r="H152" s="326">
        <f>IF($D152&lt;&gt;"",VLOOKUP($D152,'2-SINAPI NOVEMBRO 2017'!$A$1:$D$11398,4,FALSE),"")</f>
        <v>11.76</v>
      </c>
      <c r="I152" s="317">
        <f t="shared" ref="I152:I154" si="20">H152*G152</f>
        <v>11.76</v>
      </c>
    </row>
    <row r="153" spans="2:9">
      <c r="B153" s="287" t="s">
        <v>6356</v>
      </c>
      <c r="C153" s="290" t="s">
        <v>11</v>
      </c>
      <c r="D153" s="291">
        <v>20083</v>
      </c>
      <c r="E153" s="306" t="str">
        <f>IF($D153&lt;&gt;"",VLOOKUP($D153,'2-SINAPI NOVEMBRO 2017'!$A$1:$D$11398,2,FALSE),"")</f>
        <v>SOLUCAO LIMPADORA PARA PVC, FRASCO COM 1000 CM3</v>
      </c>
      <c r="F153" s="307" t="str">
        <f>IF($D153&lt;&gt;"",VLOOKUP($D153,'2-SINAPI NOVEMBRO 2017'!$A$1:$D$11398,3,FALSE),"")</f>
        <v xml:space="preserve">UN    </v>
      </c>
      <c r="G153" s="316">
        <v>7.8E-2</v>
      </c>
      <c r="H153" s="326">
        <f>IF($D153&lt;&gt;"",VLOOKUP($D153,'2-SINAPI NOVEMBRO 2017'!$A$1:$D$11398,4,FALSE),"")</f>
        <v>39.22</v>
      </c>
      <c r="I153" s="320">
        <f t="shared" si="20"/>
        <v>3.0591599999999999</v>
      </c>
    </row>
    <row r="154" spans="2:9">
      <c r="B154" s="287" t="s">
        <v>6356</v>
      </c>
      <c r="C154" s="290" t="s">
        <v>11</v>
      </c>
      <c r="D154" s="291">
        <v>38383</v>
      </c>
      <c r="E154" s="306" t="str">
        <f>IF($D154&lt;&gt;"",VLOOKUP($D154,'2-SINAPI NOVEMBRO 2017'!$A$1:$D$11398,2,FALSE),"")</f>
        <v>LIXA D'AGUA EM FOLHA, GRAO 100</v>
      </c>
      <c r="F154" s="307" t="str">
        <f>IF($D154&lt;&gt;"",VLOOKUP($D154,'2-SINAPI NOVEMBRO 2017'!$A$1:$D$11398,3,FALSE),"")</f>
        <v xml:space="preserve">UN    </v>
      </c>
      <c r="G154" s="316">
        <v>5.2999999999999999E-2</v>
      </c>
      <c r="H154" s="326">
        <f>IF($D154&lt;&gt;"",VLOOKUP($D154,'2-SINAPI NOVEMBRO 2017'!$A$1:$D$11398,4,FALSE),"")</f>
        <v>1.5</v>
      </c>
      <c r="I154" s="320">
        <f t="shared" si="20"/>
        <v>7.9500000000000001E-2</v>
      </c>
    </row>
    <row r="155" spans="2:9" ht="25.5">
      <c r="B155" s="287" t="s">
        <v>6473</v>
      </c>
      <c r="C155" s="290" t="s">
        <v>11</v>
      </c>
      <c r="D155" s="291">
        <v>88248</v>
      </c>
      <c r="E155" s="306" t="str">
        <f>IF($D155&lt;&gt;"",VLOOKUP($D155,'2-SINAPI NOVEMBRO 2017'!$A$1:$D$11398,2,FALSE),"")</f>
        <v>AUXILIAR DE ENCANADOR OU BOMBEIRO HIDRÁULICO COM ENCARGOS COMPLEMENTARES</v>
      </c>
      <c r="F155" s="307" t="str">
        <f>IF($D155&lt;&gt;"",VLOOKUP($D155,'2-SINAPI NOVEMBRO 2017'!$A$1:$D$11398,3,FALSE),"")</f>
        <v>H</v>
      </c>
      <c r="G155" s="316">
        <v>0.20899999999999999</v>
      </c>
      <c r="H155" s="326">
        <f>IF($D155&lt;&gt;"",VLOOKUP($D155,'2-SINAPI NOVEMBRO 2017'!$A$1:$D$11398,4,FALSE),"")</f>
        <v>14.44</v>
      </c>
      <c r="I155" s="320">
        <f t="shared" ref="I155:I156" si="21">H155*G155</f>
        <v>3.01796</v>
      </c>
    </row>
    <row r="156" spans="2:9" ht="25.5">
      <c r="B156" s="287" t="s">
        <v>6473</v>
      </c>
      <c r="C156" s="290" t="s">
        <v>11</v>
      </c>
      <c r="D156" s="291">
        <v>88267</v>
      </c>
      <c r="E156" s="306" t="str">
        <f>IF($D156&lt;&gt;"",VLOOKUP($D156,'2-SINAPI NOVEMBRO 2017'!$A$1:$D$11398,2,FALSE),"")</f>
        <v>ENCANADOR OU BOMBEIRO HIDRÁULICO COM ENCARGOS COMPLEMENTARES</v>
      </c>
      <c r="F156" s="307" t="str">
        <f>IF($D156&lt;&gt;"",VLOOKUP($D156,'2-SINAPI NOVEMBRO 2017'!$A$1:$D$11398,3,FALSE),"")</f>
        <v>H</v>
      </c>
      <c r="G156" s="316">
        <v>0.20899999999999999</v>
      </c>
      <c r="H156" s="326">
        <f>IF($D156&lt;&gt;"",VLOOKUP($D156,'2-SINAPI NOVEMBRO 2017'!$A$1:$D$11398,4,FALSE),"")</f>
        <v>17.760000000000002</v>
      </c>
      <c r="I156" s="320">
        <f t="shared" si="21"/>
        <v>3.71184</v>
      </c>
    </row>
    <row r="157" spans="2:9">
      <c r="B157" s="296"/>
      <c r="C157" s="142"/>
      <c r="D157" s="297"/>
      <c r="E157" s="298"/>
      <c r="F157" s="142"/>
      <c r="G157" s="602"/>
      <c r="H157" s="299"/>
      <c r="I157" s="318"/>
    </row>
    <row r="158" spans="2:9">
      <c r="B158" s="296"/>
      <c r="C158" s="142"/>
      <c r="D158" s="297"/>
      <c r="E158" s="298"/>
      <c r="F158" s="142"/>
      <c r="G158" s="602"/>
      <c r="H158" s="299"/>
      <c r="I158" s="318"/>
    </row>
    <row r="159" spans="2:9">
      <c r="B159" s="296"/>
      <c r="C159" s="142"/>
      <c r="D159" s="297"/>
      <c r="E159" s="298"/>
      <c r="F159" s="142"/>
      <c r="G159" s="602"/>
      <c r="H159" s="299"/>
      <c r="I159" s="318"/>
    </row>
    <row r="160" spans="2:9" ht="25.5">
      <c r="B160" s="300" t="s">
        <v>13666</v>
      </c>
      <c r="C160" s="450"/>
      <c r="D160" s="451"/>
      <c r="E160" s="301" t="s">
        <v>12858</v>
      </c>
      <c r="F160" s="302" t="s">
        <v>6031</v>
      </c>
      <c r="G160" s="303">
        <v>1</v>
      </c>
      <c r="H160" s="304"/>
      <c r="I160" s="336">
        <f>SUM(I161:I163)</f>
        <v>5.7200000000000006</v>
      </c>
    </row>
    <row r="161" spans="2:9" ht="25.5">
      <c r="B161" s="287" t="s">
        <v>6360</v>
      </c>
      <c r="C161" s="290" t="s">
        <v>11</v>
      </c>
      <c r="D161" s="291">
        <v>6140</v>
      </c>
      <c r="E161" s="306" t="str">
        <f>IF($D161&lt;&gt;"",VLOOKUP($D161,'2-SINAPI NOVEMBRO 2017'!$A$1:$D$11398,2,FALSE),"")</f>
        <v>BOLSA DE LIGACAO EM PVC FLEXIVEL PARA VASO SANITARIO 1.1/2 " (40 MM)</v>
      </c>
      <c r="F161" s="307" t="str">
        <f>IF($D161&lt;&gt;"",VLOOKUP($D161,'2-SINAPI NOVEMBRO 2017'!$A$1:$D$11398,3,FALSE),"")</f>
        <v xml:space="preserve">UN    </v>
      </c>
      <c r="G161" s="316">
        <v>1</v>
      </c>
      <c r="H161" s="326">
        <f>IF($D161&lt;&gt;"",VLOOKUP($D161,'2-SINAPI NOVEMBRO 2017'!$A$1:$D$11398,4,FALSE),"")</f>
        <v>2.5</v>
      </c>
      <c r="I161" s="317">
        <f>H161*G161</f>
        <v>2.5</v>
      </c>
    </row>
    <row r="162" spans="2:9" ht="25.5">
      <c r="B162" s="287" t="s">
        <v>6359</v>
      </c>
      <c r="C162" s="290" t="s">
        <v>11</v>
      </c>
      <c r="D162" s="291">
        <v>88248</v>
      </c>
      <c r="E162" s="306" t="str">
        <f>IF($D162&lt;&gt;"",VLOOKUP($D162,'2-SINAPI NOVEMBRO 2017'!$A$1:$D$11398,2,FALSE),"")</f>
        <v>AUXILIAR DE ENCANADOR OU BOMBEIRO HIDRÁULICO COM ENCARGOS COMPLEMENTARES</v>
      </c>
      <c r="F162" s="307" t="str">
        <f>IF($D162&lt;&gt;"",VLOOKUP($D162,'2-SINAPI NOVEMBRO 2017'!$A$1:$D$11398,3,FALSE),"")</f>
        <v>H</v>
      </c>
      <c r="G162" s="316">
        <v>0.1</v>
      </c>
      <c r="H162" s="326">
        <f>IF($D162&lt;&gt;"",VLOOKUP($D162,'2-SINAPI NOVEMBRO 2017'!$A$1:$D$11398,4,FALSE),"")</f>
        <v>14.44</v>
      </c>
      <c r="I162" s="320">
        <f t="shared" ref="I162:I163" si="22">H162*G162</f>
        <v>1.444</v>
      </c>
    </row>
    <row r="163" spans="2:9" ht="25.5">
      <c r="B163" s="287" t="s">
        <v>6359</v>
      </c>
      <c r="C163" s="290" t="s">
        <v>11</v>
      </c>
      <c r="D163" s="289">
        <v>88267</v>
      </c>
      <c r="E163" s="306" t="str">
        <f>IF($D163&lt;&gt;"",VLOOKUP($D163,'2-SINAPI NOVEMBRO 2017'!$A$1:$D$11398,2,FALSE),"")</f>
        <v>ENCANADOR OU BOMBEIRO HIDRÁULICO COM ENCARGOS COMPLEMENTARES</v>
      </c>
      <c r="F163" s="307" t="str">
        <f>IF($D163&lt;&gt;"",VLOOKUP($D163,'2-SINAPI NOVEMBRO 2017'!$A$1:$D$11398,3,FALSE),"")</f>
        <v>H</v>
      </c>
      <c r="G163" s="316">
        <v>0.1</v>
      </c>
      <c r="H163" s="326">
        <f>IF($D163&lt;&gt;"",VLOOKUP($D163,'2-SINAPI NOVEMBRO 2017'!$A$1:$D$11398,4,FALSE),"")</f>
        <v>17.760000000000002</v>
      </c>
      <c r="I163" s="320">
        <f t="shared" si="22"/>
        <v>1.7760000000000002</v>
      </c>
    </row>
    <row r="164" spans="2:9">
      <c r="B164" s="296"/>
      <c r="C164" s="142"/>
      <c r="D164" s="297"/>
      <c r="E164" s="298"/>
      <c r="F164" s="142"/>
      <c r="G164" s="446"/>
      <c r="H164" s="299"/>
      <c r="I164" s="318"/>
    </row>
    <row r="165" spans="2:9" ht="25.5">
      <c r="B165" s="300" t="s">
        <v>12864</v>
      </c>
      <c r="C165" s="450"/>
      <c r="D165" s="451"/>
      <c r="E165" s="301" t="s">
        <v>12861</v>
      </c>
      <c r="F165" s="302" t="s">
        <v>6031</v>
      </c>
      <c r="G165" s="303">
        <v>1</v>
      </c>
      <c r="H165" s="304"/>
      <c r="I165" s="336">
        <f>SUM(I166:I168)</f>
        <v>18.22</v>
      </c>
    </row>
    <row r="166" spans="2:9">
      <c r="B166" s="287" t="s">
        <v>6360</v>
      </c>
      <c r="C166" s="290" t="s">
        <v>6357</v>
      </c>
      <c r="D166" s="291"/>
      <c r="E166" s="306" t="s">
        <v>12860</v>
      </c>
      <c r="F166" s="307">
        <v>1</v>
      </c>
      <c r="G166" s="316">
        <v>1</v>
      </c>
      <c r="H166" s="326">
        <v>15</v>
      </c>
      <c r="I166" s="317">
        <f>H166*G166</f>
        <v>15</v>
      </c>
    </row>
    <row r="167" spans="2:9" ht="25.5">
      <c r="B167" s="287" t="s">
        <v>6359</v>
      </c>
      <c r="C167" s="290" t="s">
        <v>11</v>
      </c>
      <c r="D167" s="291">
        <v>88248</v>
      </c>
      <c r="E167" s="306" t="str">
        <f>IF($D167&lt;&gt;"",VLOOKUP($D167,'2-SINAPI NOVEMBRO 2017'!$A$1:$D$11398,2,FALSE),"")</f>
        <v>AUXILIAR DE ENCANADOR OU BOMBEIRO HIDRÁULICO COM ENCARGOS COMPLEMENTARES</v>
      </c>
      <c r="F167" s="307" t="str">
        <f>IF($D167&lt;&gt;"",VLOOKUP($D167,'2-SINAPI NOVEMBRO 2017'!$A$1:$D$11398,3,FALSE),"")</f>
        <v>H</v>
      </c>
      <c r="G167" s="316">
        <v>0.1</v>
      </c>
      <c r="H167" s="326">
        <f>IF($D167&lt;&gt;"",VLOOKUP($D167,'2-SINAPI NOVEMBRO 2017'!$A$1:$D$11398,4,FALSE),"")</f>
        <v>14.44</v>
      </c>
      <c r="I167" s="320">
        <f t="shared" ref="I167:I168" si="23">H167*G167</f>
        <v>1.444</v>
      </c>
    </row>
    <row r="168" spans="2:9" ht="25.5">
      <c r="B168" s="287" t="s">
        <v>6359</v>
      </c>
      <c r="C168" s="290" t="s">
        <v>11</v>
      </c>
      <c r="D168" s="291">
        <v>88267</v>
      </c>
      <c r="E168" s="306" t="str">
        <f>IF($D168&lt;&gt;"",VLOOKUP($D168,'2-SINAPI NOVEMBRO 2017'!$A$1:$D$11398,2,FALSE),"")</f>
        <v>ENCANADOR OU BOMBEIRO HIDRÁULICO COM ENCARGOS COMPLEMENTARES</v>
      </c>
      <c r="F168" s="307" t="str">
        <f>IF($D168&lt;&gt;"",VLOOKUP($D168,'2-SINAPI NOVEMBRO 2017'!$A$1:$D$11398,3,FALSE),"")</f>
        <v>H</v>
      </c>
      <c r="G168" s="316">
        <v>0.1</v>
      </c>
      <c r="H168" s="326">
        <f>IF($D168&lt;&gt;"",VLOOKUP($D168,'2-SINAPI NOVEMBRO 2017'!$A$1:$D$11398,4,FALSE),"")</f>
        <v>17.760000000000002</v>
      </c>
      <c r="I168" s="320">
        <f t="shared" si="23"/>
        <v>1.7760000000000002</v>
      </c>
    </row>
    <row r="169" spans="2:9">
      <c r="B169" s="296"/>
      <c r="C169" s="142"/>
      <c r="D169" s="297"/>
      <c r="E169" s="298"/>
      <c r="F169" s="142"/>
      <c r="G169" s="446"/>
      <c r="H169" s="299"/>
      <c r="I169" s="318"/>
    </row>
    <row r="170" spans="2:9" ht="25.5">
      <c r="B170" s="300" t="s">
        <v>12865</v>
      </c>
      <c r="C170" s="450"/>
      <c r="D170" s="451"/>
      <c r="E170" s="301" t="s">
        <v>12936</v>
      </c>
      <c r="F170" s="302" t="s">
        <v>6031</v>
      </c>
      <c r="G170" s="303">
        <v>1</v>
      </c>
      <c r="H170" s="304"/>
      <c r="I170" s="336">
        <f>SUM(I171:I173)</f>
        <v>25.72</v>
      </c>
    </row>
    <row r="171" spans="2:9">
      <c r="B171" s="287" t="s">
        <v>6360</v>
      </c>
      <c r="C171" s="290" t="s">
        <v>6357</v>
      </c>
      <c r="D171" s="291"/>
      <c r="E171" s="306" t="s">
        <v>12860</v>
      </c>
      <c r="F171" s="307">
        <v>1</v>
      </c>
      <c r="G171" s="316">
        <v>1</v>
      </c>
      <c r="H171" s="326">
        <v>22.5</v>
      </c>
      <c r="I171" s="317">
        <f>H171*G171</f>
        <v>22.5</v>
      </c>
    </row>
    <row r="172" spans="2:9" ht="25.5">
      <c r="B172" s="287" t="s">
        <v>6359</v>
      </c>
      <c r="C172" s="290" t="s">
        <v>11</v>
      </c>
      <c r="D172" s="291">
        <v>88248</v>
      </c>
      <c r="E172" s="306" t="str">
        <f>IF($D172&lt;&gt;"",VLOOKUP($D172,'2-SINAPI NOVEMBRO 2017'!$A$1:$D$11398,2,FALSE),"")</f>
        <v>AUXILIAR DE ENCANADOR OU BOMBEIRO HIDRÁULICO COM ENCARGOS COMPLEMENTARES</v>
      </c>
      <c r="F172" s="307" t="str">
        <f>IF($D172&lt;&gt;"",VLOOKUP($D172,'2-SINAPI NOVEMBRO 2017'!$A$1:$D$11398,3,FALSE),"")</f>
        <v>H</v>
      </c>
      <c r="G172" s="316">
        <v>0.1</v>
      </c>
      <c r="H172" s="326">
        <f>IF($D172&lt;&gt;"",VLOOKUP($D172,'2-SINAPI NOVEMBRO 2017'!$A$1:$D$11398,4,FALSE),"")</f>
        <v>14.44</v>
      </c>
      <c r="I172" s="320">
        <f t="shared" ref="I172:I173" si="24">H172*G172</f>
        <v>1.444</v>
      </c>
    </row>
    <row r="173" spans="2:9" ht="25.5">
      <c r="B173" s="287" t="s">
        <v>6359</v>
      </c>
      <c r="C173" s="290" t="s">
        <v>11</v>
      </c>
      <c r="D173" s="291">
        <v>88267</v>
      </c>
      <c r="E173" s="306" t="str">
        <f>IF($D173&lt;&gt;"",VLOOKUP($D173,'2-SINAPI NOVEMBRO 2017'!$A$1:$D$11398,2,FALSE),"")</f>
        <v>ENCANADOR OU BOMBEIRO HIDRÁULICO COM ENCARGOS COMPLEMENTARES</v>
      </c>
      <c r="F173" s="307" t="str">
        <f>IF($D173&lt;&gt;"",VLOOKUP($D173,'2-SINAPI NOVEMBRO 2017'!$A$1:$D$11398,3,FALSE),"")</f>
        <v>H</v>
      </c>
      <c r="G173" s="316">
        <v>0.1</v>
      </c>
      <c r="H173" s="326">
        <f>IF($D173&lt;&gt;"",VLOOKUP($D173,'2-SINAPI NOVEMBRO 2017'!$A$1:$D$11398,4,FALSE),"")</f>
        <v>17.760000000000002</v>
      </c>
      <c r="I173" s="320">
        <f t="shared" si="24"/>
        <v>1.7760000000000002</v>
      </c>
    </row>
    <row r="174" spans="2:9">
      <c r="B174" s="296"/>
      <c r="C174" s="142"/>
      <c r="D174" s="297"/>
      <c r="E174" s="298"/>
      <c r="F174" s="142"/>
      <c r="G174" s="446"/>
      <c r="H174" s="299"/>
      <c r="I174" s="318"/>
    </row>
    <row r="175" spans="2:9" ht="25.5">
      <c r="B175" s="300" t="s">
        <v>13930</v>
      </c>
      <c r="C175" s="450"/>
      <c r="D175" s="451"/>
      <c r="E175" s="301" t="s">
        <v>13628</v>
      </c>
      <c r="F175" s="302" t="s">
        <v>6031</v>
      </c>
      <c r="G175" s="303">
        <v>1</v>
      </c>
      <c r="H175" s="304"/>
      <c r="I175" s="336">
        <f>SUM(I176:I178)</f>
        <v>12.70392</v>
      </c>
    </row>
    <row r="176" spans="2:9">
      <c r="B176" s="287" t="s">
        <v>6356</v>
      </c>
      <c r="C176" s="290" t="s">
        <v>11</v>
      </c>
      <c r="D176" s="289">
        <v>122</v>
      </c>
      <c r="E176" s="306" t="s">
        <v>12860</v>
      </c>
      <c r="F176" s="307">
        <v>1</v>
      </c>
      <c r="G176" s="316">
        <v>8.9999999999999993E-3</v>
      </c>
      <c r="H176" s="326">
        <v>22.5</v>
      </c>
      <c r="I176" s="317">
        <f>H176*G176</f>
        <v>0.20249999999999999</v>
      </c>
    </row>
    <row r="177" spans="2:10">
      <c r="B177" s="287" t="s">
        <v>6356</v>
      </c>
      <c r="C177" s="290" t="s">
        <v>11</v>
      </c>
      <c r="D177" s="291">
        <v>9895</v>
      </c>
      <c r="E177" s="306" t="str">
        <f>IF($D177&lt;&gt;"",VLOOKUP($D177,'2-SINAPI NOVEMBRO 2017'!$A$1:$D$11398,2,FALSE),"")</f>
        <v>UNIAO PVC, SOLDAVEL, 32 MM,  PARA AGUA FRIA PREDIAL</v>
      </c>
      <c r="F177" s="307" t="str">
        <f>IF($D177&lt;&gt;"",VLOOKUP($D177,'2-SINAPI NOVEMBRO 2017'!$A$1:$D$11398,3,FALSE),"")</f>
        <v xml:space="preserve">UN    </v>
      </c>
      <c r="G177" s="316">
        <v>1</v>
      </c>
      <c r="H177" s="326">
        <f>IF($D177&lt;&gt;"",VLOOKUP($D177,'2-SINAPI NOVEMBRO 2017'!$A$1:$D$11398,4,FALSE),"")</f>
        <v>12.07</v>
      </c>
      <c r="I177" s="320">
        <f t="shared" ref="I177:I178" si="25">H177*G177</f>
        <v>12.07</v>
      </c>
    </row>
    <row r="178" spans="2:10">
      <c r="B178" s="287" t="s">
        <v>6356</v>
      </c>
      <c r="C178" s="290" t="s">
        <v>11</v>
      </c>
      <c r="D178" s="291">
        <v>20083</v>
      </c>
      <c r="E178" s="306" t="str">
        <f>IF($D178&lt;&gt;"",VLOOKUP($D178,'2-SINAPI NOVEMBRO 2017'!$A$1:$D$11398,2,FALSE),"")</f>
        <v>SOLUCAO LIMPADORA PARA PVC, FRASCO COM 1000 CM3</v>
      </c>
      <c r="F178" s="307" t="str">
        <f>IF($D178&lt;&gt;"",VLOOKUP($D178,'2-SINAPI NOVEMBRO 2017'!$A$1:$D$11398,3,FALSE),"")</f>
        <v xml:space="preserve">UN    </v>
      </c>
      <c r="G178" s="316">
        <v>1.0999999999999999E-2</v>
      </c>
      <c r="H178" s="326">
        <f>IF($D178&lt;&gt;"",VLOOKUP($D178,'2-SINAPI NOVEMBRO 2017'!$A$1:$D$11398,4,FALSE),"")</f>
        <v>39.22</v>
      </c>
      <c r="I178" s="320">
        <f t="shared" si="25"/>
        <v>0.43141999999999997</v>
      </c>
    </row>
    <row r="179" spans="2:10">
      <c r="B179" s="287" t="s">
        <v>6356</v>
      </c>
      <c r="C179" s="290" t="s">
        <v>11</v>
      </c>
      <c r="D179" s="291">
        <v>38383</v>
      </c>
      <c r="E179" s="306" t="str">
        <f>IF($D179&lt;&gt;"",VLOOKUP($D179,'2-SINAPI NOVEMBRO 2017'!$A$1:$D$11398,2,FALSE),"")</f>
        <v>LIXA D'AGUA EM FOLHA, GRAO 100</v>
      </c>
      <c r="F179" s="307" t="str">
        <f>IF($D179&lt;&gt;"",VLOOKUP($D179,'2-SINAPI NOVEMBRO 2017'!$A$1:$D$11398,3,FALSE),"")</f>
        <v xml:space="preserve">UN    </v>
      </c>
      <c r="G179" s="316">
        <v>0.06</v>
      </c>
      <c r="H179" s="326">
        <f>IF($D179&lt;&gt;"",VLOOKUP($D179,'2-SINAPI NOVEMBRO 2017'!$A$1:$D$11398,4,FALSE),"")</f>
        <v>1.5</v>
      </c>
      <c r="I179" s="320">
        <f t="shared" ref="I179:I181" si="26">H179*G179</f>
        <v>0.09</v>
      </c>
    </row>
    <row r="180" spans="2:10" ht="25.5">
      <c r="B180" s="287" t="s">
        <v>6473</v>
      </c>
      <c r="C180" s="290" t="s">
        <v>11</v>
      </c>
      <c r="D180" s="291">
        <v>88248</v>
      </c>
      <c r="E180" s="306" t="str">
        <f>IF($D180&lt;&gt;"",VLOOKUP($D180,'2-SINAPI NOVEMBRO 2017'!$A$1:$D$11398,2,FALSE),"")</f>
        <v>AUXILIAR DE ENCANADOR OU BOMBEIRO HIDRÁULICO COM ENCARGOS COMPLEMENTARES</v>
      </c>
      <c r="F180" s="307" t="str">
        <f>IF($D180&lt;&gt;"",VLOOKUP($D180,'2-SINAPI NOVEMBRO 2017'!$A$1:$D$11398,3,FALSE),"")</f>
        <v>H</v>
      </c>
      <c r="G180" s="316">
        <v>0.11899999999999999</v>
      </c>
      <c r="H180" s="326">
        <f>IF($D180&lt;&gt;"",VLOOKUP($D180,'2-SINAPI NOVEMBRO 2017'!$A$1:$D$11398,4,FALSE),"")</f>
        <v>14.44</v>
      </c>
      <c r="I180" s="320">
        <f t="shared" si="26"/>
        <v>1.7183599999999999</v>
      </c>
    </row>
    <row r="181" spans="2:10" ht="25.5">
      <c r="B181" s="287" t="s">
        <v>6473</v>
      </c>
      <c r="C181" s="290" t="s">
        <v>11</v>
      </c>
      <c r="D181" s="291">
        <v>88267</v>
      </c>
      <c r="E181" s="306" t="str">
        <f>IF($D181&lt;&gt;"",VLOOKUP($D181,'2-SINAPI NOVEMBRO 2017'!$A$1:$D$11398,2,FALSE),"")</f>
        <v>ENCANADOR OU BOMBEIRO HIDRÁULICO COM ENCARGOS COMPLEMENTARES</v>
      </c>
      <c r="F181" s="307" t="str">
        <f>IF($D181&lt;&gt;"",VLOOKUP($D181,'2-SINAPI NOVEMBRO 2017'!$A$1:$D$11398,3,FALSE),"")</f>
        <v>H</v>
      </c>
      <c r="G181" s="316">
        <v>0.11899999999999999</v>
      </c>
      <c r="H181" s="326">
        <f>IF($D181&lt;&gt;"",VLOOKUP($D181,'2-SINAPI NOVEMBRO 2017'!$A$1:$D$11398,4,FALSE),"")</f>
        <v>17.760000000000002</v>
      </c>
      <c r="I181" s="320">
        <f t="shared" si="26"/>
        <v>2.1134400000000002</v>
      </c>
    </row>
    <row r="182" spans="2:10">
      <c r="B182" s="296"/>
      <c r="C182" s="142"/>
      <c r="D182" s="297"/>
      <c r="E182" s="298"/>
      <c r="F182" s="142"/>
      <c r="G182" s="602"/>
      <c r="H182" s="299"/>
      <c r="I182" s="318"/>
    </row>
    <row r="183" spans="2:10" ht="25.5">
      <c r="B183" s="300" t="s">
        <v>12866</v>
      </c>
      <c r="C183" s="450"/>
      <c r="D183" s="451"/>
      <c r="E183" s="301" t="s">
        <v>13636</v>
      </c>
      <c r="F183" s="302" t="s">
        <v>6031</v>
      </c>
      <c r="G183" s="303">
        <v>1</v>
      </c>
      <c r="H183" s="304"/>
      <c r="I183" s="336">
        <f>SUM(I184:I189)</f>
        <v>7.7296600000000009</v>
      </c>
    </row>
    <row r="184" spans="2:10">
      <c r="B184" s="287" t="s">
        <v>6356</v>
      </c>
      <c r="C184" s="290" t="s">
        <v>11</v>
      </c>
      <c r="D184" s="289">
        <v>122</v>
      </c>
      <c r="E184" s="306" t="str">
        <f>IF($D184&lt;&gt;"",VLOOKUP($D184,'2-SINAPI NOVEMBRO 2017'!$A$1:$D$11398,2,FALSE),"")</f>
        <v>ADESIVO PLASTICO PARA PVC, FRASCO COM 850 GR</v>
      </c>
      <c r="F184" s="307" t="str">
        <f>IF($D184&lt;&gt;"",VLOOKUP($D184,'2-SINAPI NOVEMBRO 2017'!$A$1:$D$11398,3,FALSE),"")</f>
        <v xml:space="preserve">UN    </v>
      </c>
      <c r="G184" s="316">
        <v>8.9999999999999993E-3</v>
      </c>
      <c r="H184" s="326">
        <f>IF($D184&lt;&gt;"",VLOOKUP($D184,'2-SINAPI NOVEMBRO 2017'!$A$1:$D$11398,4,FALSE),"")</f>
        <v>45.16</v>
      </c>
      <c r="I184" s="320">
        <f t="shared" ref="I184:I189" si="27">H184*G184</f>
        <v>0.40643999999999991</v>
      </c>
    </row>
    <row r="185" spans="2:10" ht="25.5">
      <c r="B185" s="287" t="s">
        <v>6356</v>
      </c>
      <c r="C185" s="290" t="s">
        <v>11</v>
      </c>
      <c r="D185" s="291">
        <v>819</v>
      </c>
      <c r="E185" s="306" t="str">
        <f>IF($D185&lt;&gt;"",VLOOKUP($D185,'2-SINAPI NOVEMBRO 2017'!$A$1:$D$11398,2,FALSE),"")</f>
        <v>BUCHA DE REDUCAO DE PVC, SOLDAVEL, CURTA, COM 50 X 40 MM, PARA AGUA FRIA PREDIAL</v>
      </c>
      <c r="F185" s="307" t="str">
        <f>IF($D185&lt;&gt;"",VLOOKUP($D185,'2-SINAPI NOVEMBRO 2017'!$A$1:$D$11398,3,FALSE),"")</f>
        <v xml:space="preserve">UN    </v>
      </c>
      <c r="G185" s="316">
        <v>1</v>
      </c>
      <c r="H185" s="326">
        <f>IF($D185&lt;&gt;"",VLOOKUP($D185,'2-SINAPI NOVEMBRO 2017'!$A$1:$D$11398,4,FALSE),"")</f>
        <v>2.97</v>
      </c>
      <c r="I185" s="320">
        <f t="shared" si="27"/>
        <v>2.97</v>
      </c>
      <c r="J185" s="286">
        <v>828</v>
      </c>
    </row>
    <row r="186" spans="2:10">
      <c r="B186" s="287" t="s">
        <v>6356</v>
      </c>
      <c r="C186" s="290" t="s">
        <v>11</v>
      </c>
      <c r="D186" s="291">
        <v>20083</v>
      </c>
      <c r="E186" s="306" t="str">
        <f>IF($D186&lt;&gt;"",VLOOKUP($D186,'2-SINAPI NOVEMBRO 2017'!$A$1:$D$11398,2,FALSE),"")</f>
        <v>SOLUCAO LIMPADORA PARA PVC, FRASCO COM 1000 CM3</v>
      </c>
      <c r="F186" s="307" t="str">
        <f>IF($D186&lt;&gt;"",VLOOKUP($D186,'2-SINAPI NOVEMBRO 2017'!$A$1:$D$11398,3,FALSE),"")</f>
        <v xml:space="preserve">UN    </v>
      </c>
      <c r="G186" s="316">
        <v>1.0999999999999999E-2</v>
      </c>
      <c r="H186" s="326">
        <f>IF($D186&lt;&gt;"",VLOOKUP($D186,'2-SINAPI NOVEMBRO 2017'!$A$1:$D$11398,4,FALSE),"")</f>
        <v>39.22</v>
      </c>
      <c r="I186" s="320">
        <f t="shared" si="27"/>
        <v>0.43141999999999997</v>
      </c>
    </row>
    <row r="187" spans="2:10">
      <c r="B187" s="287" t="s">
        <v>6356</v>
      </c>
      <c r="C187" s="290" t="s">
        <v>11</v>
      </c>
      <c r="D187" s="291">
        <v>38383</v>
      </c>
      <c r="E187" s="306" t="str">
        <f>IF($D187&lt;&gt;"",VLOOKUP($D187,'2-SINAPI NOVEMBRO 2017'!$A$1:$D$11398,2,FALSE),"")</f>
        <v>LIXA D'AGUA EM FOLHA, GRAO 100</v>
      </c>
      <c r="F187" s="307" t="str">
        <f>IF($D187&lt;&gt;"",VLOOKUP($D187,'2-SINAPI NOVEMBRO 2017'!$A$1:$D$11398,3,FALSE),"")</f>
        <v xml:space="preserve">UN    </v>
      </c>
      <c r="G187" s="316">
        <v>0.06</v>
      </c>
      <c r="H187" s="326">
        <f>IF($D187&lt;&gt;"",VLOOKUP($D187,'2-SINAPI NOVEMBRO 2017'!$A$1:$D$11398,4,FALSE),"")</f>
        <v>1.5</v>
      </c>
      <c r="I187" s="320">
        <f t="shared" si="27"/>
        <v>0.09</v>
      </c>
    </row>
    <row r="188" spans="2:10" ht="25.5">
      <c r="B188" s="287" t="s">
        <v>6473</v>
      </c>
      <c r="C188" s="290" t="s">
        <v>11</v>
      </c>
      <c r="D188" s="291">
        <v>88248</v>
      </c>
      <c r="E188" s="306" t="str">
        <f>IF($D188&lt;&gt;"",VLOOKUP($D188,'2-SINAPI NOVEMBRO 2017'!$A$1:$D$11398,2,FALSE),"")</f>
        <v>AUXILIAR DE ENCANADOR OU BOMBEIRO HIDRÁULICO COM ENCARGOS COMPLEMENTARES</v>
      </c>
      <c r="F188" s="307" t="str">
        <f>IF($D188&lt;&gt;"",VLOOKUP($D188,'2-SINAPI NOVEMBRO 2017'!$A$1:$D$11398,3,FALSE),"")</f>
        <v>H</v>
      </c>
      <c r="G188" s="316">
        <v>0.11899999999999999</v>
      </c>
      <c r="H188" s="326">
        <f>IF($D188&lt;&gt;"",VLOOKUP($D188,'2-SINAPI NOVEMBRO 2017'!$A$1:$D$11398,4,FALSE),"")</f>
        <v>14.44</v>
      </c>
      <c r="I188" s="320">
        <f t="shared" si="27"/>
        <v>1.7183599999999999</v>
      </c>
    </row>
    <row r="189" spans="2:10" ht="25.5">
      <c r="B189" s="287" t="s">
        <v>6473</v>
      </c>
      <c r="C189" s="290" t="s">
        <v>11</v>
      </c>
      <c r="D189" s="291">
        <v>88267</v>
      </c>
      <c r="E189" s="306" t="str">
        <f>IF($D189&lt;&gt;"",VLOOKUP($D189,'2-SINAPI NOVEMBRO 2017'!$A$1:$D$11398,2,FALSE),"")</f>
        <v>ENCANADOR OU BOMBEIRO HIDRÁULICO COM ENCARGOS COMPLEMENTARES</v>
      </c>
      <c r="F189" s="307" t="str">
        <f>IF($D189&lt;&gt;"",VLOOKUP($D189,'2-SINAPI NOVEMBRO 2017'!$A$1:$D$11398,3,FALSE),"")</f>
        <v>H</v>
      </c>
      <c r="G189" s="316">
        <v>0.11899999999999999</v>
      </c>
      <c r="H189" s="326">
        <f>IF($D189&lt;&gt;"",VLOOKUP($D189,'2-SINAPI NOVEMBRO 2017'!$A$1:$D$11398,4,FALSE),"")</f>
        <v>17.760000000000002</v>
      </c>
      <c r="I189" s="320">
        <f t="shared" si="27"/>
        <v>2.1134400000000002</v>
      </c>
    </row>
    <row r="190" spans="2:10">
      <c r="B190" s="296"/>
      <c r="C190" s="142"/>
      <c r="D190" s="297"/>
      <c r="E190" s="298"/>
      <c r="F190" s="142"/>
      <c r="G190" s="602"/>
      <c r="H190" s="299"/>
      <c r="I190" s="318"/>
    </row>
    <row r="191" spans="2:10" ht="25.5">
      <c r="B191" s="300" t="s">
        <v>12867</v>
      </c>
      <c r="C191" s="450"/>
      <c r="D191" s="451"/>
      <c r="E191" s="301" t="s">
        <v>12932</v>
      </c>
      <c r="F191" s="302" t="s">
        <v>6031</v>
      </c>
      <c r="G191" s="303">
        <v>1</v>
      </c>
      <c r="H191" s="304"/>
      <c r="I191" s="336">
        <f>SUM(I192:I197)</f>
        <v>11.819660000000001</v>
      </c>
    </row>
    <row r="192" spans="2:10">
      <c r="B192" s="287" t="s">
        <v>6356</v>
      </c>
      <c r="C192" s="290" t="s">
        <v>11</v>
      </c>
      <c r="D192" s="289">
        <v>122</v>
      </c>
      <c r="E192" s="306" t="str">
        <f>IF($D192&lt;&gt;"",VLOOKUP($D192,'2-SINAPI NOVEMBRO 2017'!$A$1:$D$11398,2,FALSE),"")</f>
        <v>ADESIVO PLASTICO PARA PVC, FRASCO COM 850 GR</v>
      </c>
      <c r="F192" s="307" t="str">
        <f>IF($D192&lt;&gt;"",VLOOKUP($D192,'2-SINAPI NOVEMBRO 2017'!$A$1:$D$11398,3,FALSE),"")</f>
        <v xml:space="preserve">UN    </v>
      </c>
      <c r="G192" s="316">
        <v>8.9999999999999993E-3</v>
      </c>
      <c r="H192" s="326">
        <f>IF($D192&lt;&gt;"",VLOOKUP($D192,'2-SINAPI NOVEMBRO 2017'!$A$1:$D$11398,4,FALSE),"")</f>
        <v>45.16</v>
      </c>
      <c r="I192" s="320">
        <f t="shared" ref="I192:I197" si="28">H192*G192</f>
        <v>0.40643999999999991</v>
      </c>
    </row>
    <row r="193" spans="2:10" ht="25.5">
      <c r="B193" s="287" t="s">
        <v>6356</v>
      </c>
      <c r="C193" s="290" t="s">
        <v>11</v>
      </c>
      <c r="D193" s="291">
        <v>816</v>
      </c>
      <c r="E193" s="306" t="str">
        <f>IF($D193&lt;&gt;"",VLOOKUP($D193,'2-SINAPI NOVEMBRO 2017'!$A$1:$D$11398,2,FALSE),"")</f>
        <v>BUCHA DE REDUCAO DE PVC, SOLDAVEL, LONGA, COM 60 X 25 MM, PARA AGUA FRIA PREDIAL</v>
      </c>
      <c r="F193" s="307" t="str">
        <f>IF($D193&lt;&gt;"",VLOOKUP($D193,'2-SINAPI NOVEMBRO 2017'!$A$1:$D$11398,3,FALSE),"")</f>
        <v xml:space="preserve">UN    </v>
      </c>
      <c r="G193" s="316">
        <v>1</v>
      </c>
      <c r="H193" s="326">
        <f>IF($D193&lt;&gt;"",VLOOKUP($D193,'2-SINAPI NOVEMBRO 2017'!$A$1:$D$11398,4,FALSE),"")</f>
        <v>7.06</v>
      </c>
      <c r="I193" s="320">
        <f t="shared" si="28"/>
        <v>7.06</v>
      </c>
      <c r="J193" s="286">
        <v>828</v>
      </c>
    </row>
    <row r="194" spans="2:10">
      <c r="B194" s="287" t="s">
        <v>6356</v>
      </c>
      <c r="C194" s="290" t="s">
        <v>11</v>
      </c>
      <c r="D194" s="291">
        <v>20083</v>
      </c>
      <c r="E194" s="306" t="str">
        <f>IF($D194&lt;&gt;"",VLOOKUP($D194,'2-SINAPI NOVEMBRO 2017'!$A$1:$D$11398,2,FALSE),"")</f>
        <v>SOLUCAO LIMPADORA PARA PVC, FRASCO COM 1000 CM3</v>
      </c>
      <c r="F194" s="307" t="str">
        <f>IF($D194&lt;&gt;"",VLOOKUP($D194,'2-SINAPI NOVEMBRO 2017'!$A$1:$D$11398,3,FALSE),"")</f>
        <v xml:space="preserve">UN    </v>
      </c>
      <c r="G194" s="316">
        <v>1.0999999999999999E-2</v>
      </c>
      <c r="H194" s="326">
        <f>IF($D194&lt;&gt;"",VLOOKUP($D194,'2-SINAPI NOVEMBRO 2017'!$A$1:$D$11398,4,FALSE),"")</f>
        <v>39.22</v>
      </c>
      <c r="I194" s="320">
        <f t="shared" si="28"/>
        <v>0.43141999999999997</v>
      </c>
    </row>
    <row r="195" spans="2:10">
      <c r="B195" s="287" t="s">
        <v>6356</v>
      </c>
      <c r="C195" s="290" t="s">
        <v>11</v>
      </c>
      <c r="D195" s="291">
        <v>38383</v>
      </c>
      <c r="E195" s="306" t="str">
        <f>IF($D195&lt;&gt;"",VLOOKUP($D195,'2-SINAPI NOVEMBRO 2017'!$A$1:$D$11398,2,FALSE),"")</f>
        <v>LIXA D'AGUA EM FOLHA, GRAO 100</v>
      </c>
      <c r="F195" s="307" t="str">
        <f>IF($D195&lt;&gt;"",VLOOKUP($D195,'2-SINAPI NOVEMBRO 2017'!$A$1:$D$11398,3,FALSE),"")</f>
        <v xml:space="preserve">UN    </v>
      </c>
      <c r="G195" s="316">
        <v>0.06</v>
      </c>
      <c r="H195" s="326">
        <f>IF($D195&lt;&gt;"",VLOOKUP($D195,'2-SINAPI NOVEMBRO 2017'!$A$1:$D$11398,4,FALSE),"")</f>
        <v>1.5</v>
      </c>
      <c r="I195" s="320">
        <f t="shared" si="28"/>
        <v>0.09</v>
      </c>
    </row>
    <row r="196" spans="2:10" ht="25.5">
      <c r="B196" s="287" t="s">
        <v>6473</v>
      </c>
      <c r="C196" s="290" t="s">
        <v>11</v>
      </c>
      <c r="D196" s="291">
        <v>88248</v>
      </c>
      <c r="E196" s="306" t="str">
        <f>IF($D196&lt;&gt;"",VLOOKUP($D196,'2-SINAPI NOVEMBRO 2017'!$A$1:$D$11398,2,FALSE),"")</f>
        <v>AUXILIAR DE ENCANADOR OU BOMBEIRO HIDRÁULICO COM ENCARGOS COMPLEMENTARES</v>
      </c>
      <c r="F196" s="307" t="str">
        <f>IF($D196&lt;&gt;"",VLOOKUP($D196,'2-SINAPI NOVEMBRO 2017'!$A$1:$D$11398,3,FALSE),"")</f>
        <v>H</v>
      </c>
      <c r="G196" s="316">
        <v>0.11899999999999999</v>
      </c>
      <c r="H196" s="326">
        <f>IF($D196&lt;&gt;"",VLOOKUP($D196,'2-SINAPI NOVEMBRO 2017'!$A$1:$D$11398,4,FALSE),"")</f>
        <v>14.44</v>
      </c>
      <c r="I196" s="320">
        <f t="shared" si="28"/>
        <v>1.7183599999999999</v>
      </c>
    </row>
    <row r="197" spans="2:10" ht="25.5">
      <c r="B197" s="287" t="s">
        <v>6473</v>
      </c>
      <c r="C197" s="290" t="s">
        <v>11</v>
      </c>
      <c r="D197" s="291">
        <v>88267</v>
      </c>
      <c r="E197" s="306" t="str">
        <f>IF($D197&lt;&gt;"",VLOOKUP($D197,'2-SINAPI NOVEMBRO 2017'!$A$1:$D$11398,2,FALSE),"")</f>
        <v>ENCANADOR OU BOMBEIRO HIDRÁULICO COM ENCARGOS COMPLEMENTARES</v>
      </c>
      <c r="F197" s="307" t="str">
        <f>IF($D197&lt;&gt;"",VLOOKUP($D197,'2-SINAPI NOVEMBRO 2017'!$A$1:$D$11398,3,FALSE),"")</f>
        <v>H</v>
      </c>
      <c r="G197" s="316">
        <v>0.11899999999999999</v>
      </c>
      <c r="H197" s="326">
        <f>IF($D197&lt;&gt;"",VLOOKUP($D197,'2-SINAPI NOVEMBRO 2017'!$A$1:$D$11398,4,FALSE),"")</f>
        <v>17.760000000000002</v>
      </c>
      <c r="I197" s="320">
        <f t="shared" si="28"/>
        <v>2.1134400000000002</v>
      </c>
    </row>
    <row r="198" spans="2:10">
      <c r="B198" s="296"/>
      <c r="C198" s="142"/>
      <c r="D198" s="297"/>
      <c r="E198" s="298"/>
      <c r="F198" s="142"/>
      <c r="G198" s="602"/>
      <c r="H198" s="299"/>
      <c r="I198" s="318"/>
    </row>
    <row r="199" spans="2:10" ht="25.5">
      <c r="B199" s="300" t="s">
        <v>12868</v>
      </c>
      <c r="C199" s="450"/>
      <c r="D199" s="451"/>
      <c r="E199" s="301" t="s">
        <v>13637</v>
      </c>
      <c r="F199" s="302" t="s">
        <v>6031</v>
      </c>
      <c r="G199" s="303">
        <v>1</v>
      </c>
      <c r="H199" s="304"/>
      <c r="I199" s="336">
        <f>SUM(I200:I205)</f>
        <v>13.78966</v>
      </c>
    </row>
    <row r="200" spans="2:10">
      <c r="B200" s="287" t="s">
        <v>6356</v>
      </c>
      <c r="C200" s="290" t="s">
        <v>11</v>
      </c>
      <c r="D200" s="289">
        <v>122</v>
      </c>
      <c r="E200" s="306" t="str">
        <f>IF($D200&lt;&gt;"",VLOOKUP($D200,'2-SINAPI NOVEMBRO 2017'!$A$1:$D$11398,2,FALSE),"")</f>
        <v>ADESIVO PLASTICO PARA PVC, FRASCO COM 850 GR</v>
      </c>
      <c r="F200" s="307" t="str">
        <f>IF($D200&lt;&gt;"",VLOOKUP($D200,'2-SINAPI NOVEMBRO 2017'!$A$1:$D$11398,3,FALSE),"")</f>
        <v xml:space="preserve">UN    </v>
      </c>
      <c r="G200" s="316">
        <v>8.9999999999999993E-3</v>
      </c>
      <c r="H200" s="326">
        <f>IF($D200&lt;&gt;"",VLOOKUP($D200,'2-SINAPI NOVEMBRO 2017'!$A$1:$D$11398,4,FALSE),"")</f>
        <v>45.16</v>
      </c>
      <c r="I200" s="320">
        <f t="shared" ref="I200:I205" si="29">H200*G200</f>
        <v>0.40643999999999991</v>
      </c>
    </row>
    <row r="201" spans="2:10" ht="25.5">
      <c r="B201" s="287" t="s">
        <v>6356</v>
      </c>
      <c r="C201" s="290" t="s">
        <v>11</v>
      </c>
      <c r="D201" s="291">
        <v>815</v>
      </c>
      <c r="E201" s="306" t="str">
        <f>IF($D201&lt;&gt;"",VLOOKUP($D201,'2-SINAPI NOVEMBRO 2017'!$A$1:$D$11398,2,FALSE),"")</f>
        <v>BUCHA DE REDUCAO DE PVC, SOLDAVEL, LONGA, COM 60 X 40 MM, PARA AGUA FRIA PREDIAL</v>
      </c>
      <c r="F201" s="307" t="str">
        <f>IF($D201&lt;&gt;"",VLOOKUP($D201,'2-SINAPI NOVEMBRO 2017'!$A$1:$D$11398,3,FALSE),"")</f>
        <v xml:space="preserve">UN    </v>
      </c>
      <c r="G201" s="316">
        <v>1</v>
      </c>
      <c r="H201" s="326">
        <f>IF($D201&lt;&gt;"",VLOOKUP($D201,'2-SINAPI NOVEMBRO 2017'!$A$1:$D$11398,4,FALSE),"")</f>
        <v>9.0299999999999994</v>
      </c>
      <c r="I201" s="320">
        <f t="shared" si="29"/>
        <v>9.0299999999999994</v>
      </c>
      <c r="J201" s="286">
        <v>828</v>
      </c>
    </row>
    <row r="202" spans="2:10">
      <c r="B202" s="287" t="s">
        <v>6356</v>
      </c>
      <c r="C202" s="290" t="s">
        <v>11</v>
      </c>
      <c r="D202" s="291">
        <v>20083</v>
      </c>
      <c r="E202" s="306" t="str">
        <f>IF($D202&lt;&gt;"",VLOOKUP($D202,'2-SINAPI NOVEMBRO 2017'!$A$1:$D$11398,2,FALSE),"")</f>
        <v>SOLUCAO LIMPADORA PARA PVC, FRASCO COM 1000 CM3</v>
      </c>
      <c r="F202" s="307" t="str">
        <f>IF($D202&lt;&gt;"",VLOOKUP($D202,'2-SINAPI NOVEMBRO 2017'!$A$1:$D$11398,3,FALSE),"")</f>
        <v xml:space="preserve">UN    </v>
      </c>
      <c r="G202" s="316">
        <v>1.0999999999999999E-2</v>
      </c>
      <c r="H202" s="326">
        <f>IF($D202&lt;&gt;"",VLOOKUP($D202,'2-SINAPI NOVEMBRO 2017'!$A$1:$D$11398,4,FALSE),"")</f>
        <v>39.22</v>
      </c>
      <c r="I202" s="320">
        <f t="shared" si="29"/>
        <v>0.43141999999999997</v>
      </c>
    </row>
    <row r="203" spans="2:10">
      <c r="B203" s="287" t="s">
        <v>6356</v>
      </c>
      <c r="C203" s="290" t="s">
        <v>11</v>
      </c>
      <c r="D203" s="291">
        <v>38383</v>
      </c>
      <c r="E203" s="306" t="str">
        <f>IF($D203&lt;&gt;"",VLOOKUP($D203,'2-SINAPI NOVEMBRO 2017'!$A$1:$D$11398,2,FALSE),"")</f>
        <v>LIXA D'AGUA EM FOLHA, GRAO 100</v>
      </c>
      <c r="F203" s="307" t="str">
        <f>IF($D203&lt;&gt;"",VLOOKUP($D203,'2-SINAPI NOVEMBRO 2017'!$A$1:$D$11398,3,FALSE),"")</f>
        <v xml:space="preserve">UN    </v>
      </c>
      <c r="G203" s="316">
        <v>0.06</v>
      </c>
      <c r="H203" s="326">
        <f>IF($D203&lt;&gt;"",VLOOKUP($D203,'2-SINAPI NOVEMBRO 2017'!$A$1:$D$11398,4,FALSE),"")</f>
        <v>1.5</v>
      </c>
      <c r="I203" s="320">
        <f t="shared" si="29"/>
        <v>0.09</v>
      </c>
    </row>
    <row r="204" spans="2:10" ht="25.5">
      <c r="B204" s="287" t="s">
        <v>6473</v>
      </c>
      <c r="C204" s="290" t="s">
        <v>11</v>
      </c>
      <c r="D204" s="291">
        <v>88248</v>
      </c>
      <c r="E204" s="306" t="str">
        <f>IF($D204&lt;&gt;"",VLOOKUP($D204,'2-SINAPI NOVEMBRO 2017'!$A$1:$D$11398,2,FALSE),"")</f>
        <v>AUXILIAR DE ENCANADOR OU BOMBEIRO HIDRÁULICO COM ENCARGOS COMPLEMENTARES</v>
      </c>
      <c r="F204" s="307" t="str">
        <f>IF($D204&lt;&gt;"",VLOOKUP($D204,'2-SINAPI NOVEMBRO 2017'!$A$1:$D$11398,3,FALSE),"")</f>
        <v>H</v>
      </c>
      <c r="G204" s="316">
        <v>0.11899999999999999</v>
      </c>
      <c r="H204" s="326">
        <f>IF($D204&lt;&gt;"",VLOOKUP($D204,'2-SINAPI NOVEMBRO 2017'!$A$1:$D$11398,4,FALSE),"")</f>
        <v>14.44</v>
      </c>
      <c r="I204" s="320">
        <f t="shared" si="29"/>
        <v>1.7183599999999999</v>
      </c>
    </row>
    <row r="205" spans="2:10" ht="25.5">
      <c r="B205" s="287" t="s">
        <v>6473</v>
      </c>
      <c r="C205" s="290" t="s">
        <v>11</v>
      </c>
      <c r="D205" s="291">
        <v>88267</v>
      </c>
      <c r="E205" s="306" t="str">
        <f>IF($D205&lt;&gt;"",VLOOKUP($D205,'2-SINAPI NOVEMBRO 2017'!$A$1:$D$11398,2,FALSE),"")</f>
        <v>ENCANADOR OU BOMBEIRO HIDRÁULICO COM ENCARGOS COMPLEMENTARES</v>
      </c>
      <c r="F205" s="307" t="str">
        <f>IF($D205&lt;&gt;"",VLOOKUP($D205,'2-SINAPI NOVEMBRO 2017'!$A$1:$D$11398,3,FALSE),"")</f>
        <v>H</v>
      </c>
      <c r="G205" s="316">
        <v>0.11899999999999999</v>
      </c>
      <c r="H205" s="326">
        <f>IF($D205&lt;&gt;"",VLOOKUP($D205,'2-SINAPI NOVEMBRO 2017'!$A$1:$D$11398,4,FALSE),"")</f>
        <v>17.760000000000002</v>
      </c>
      <c r="I205" s="320">
        <f t="shared" si="29"/>
        <v>2.1134400000000002</v>
      </c>
    </row>
    <row r="206" spans="2:10">
      <c r="B206" s="296"/>
      <c r="C206" s="142"/>
      <c r="D206" s="297"/>
      <c r="E206" s="298"/>
      <c r="F206" s="142"/>
      <c r="G206" s="602"/>
      <c r="H206" s="299"/>
      <c r="I206" s="318"/>
    </row>
    <row r="207" spans="2:10" ht="25.5">
      <c r="B207" s="300" t="s">
        <v>12869</v>
      </c>
      <c r="C207" s="450"/>
      <c r="D207" s="451"/>
      <c r="E207" s="301" t="s">
        <v>13638</v>
      </c>
      <c r="F207" s="302" t="s">
        <v>6031</v>
      </c>
      <c r="G207" s="303">
        <v>1</v>
      </c>
      <c r="H207" s="304"/>
      <c r="I207" s="336">
        <f>SUM(I208:I213)</f>
        <v>17.25966</v>
      </c>
    </row>
    <row r="208" spans="2:10">
      <c r="B208" s="287" t="s">
        <v>6356</v>
      </c>
      <c r="C208" s="290" t="s">
        <v>11</v>
      </c>
      <c r="D208" s="289">
        <v>122</v>
      </c>
      <c r="E208" s="306" t="str">
        <f>IF($D208&lt;&gt;"",VLOOKUP($D208,'2-SINAPI NOVEMBRO 2017'!$A$1:$D$11398,2,FALSE),"")</f>
        <v>ADESIVO PLASTICO PARA PVC, FRASCO COM 850 GR</v>
      </c>
      <c r="F208" s="307" t="str">
        <f>IF($D208&lt;&gt;"",VLOOKUP($D208,'2-SINAPI NOVEMBRO 2017'!$A$1:$D$11398,3,FALSE),"")</f>
        <v xml:space="preserve">UN    </v>
      </c>
      <c r="G208" s="316">
        <v>8.9999999999999993E-3</v>
      </c>
      <c r="H208" s="326">
        <f>IF($D208&lt;&gt;"",VLOOKUP($D208,'2-SINAPI NOVEMBRO 2017'!$A$1:$D$11398,4,FALSE),"")</f>
        <v>45.16</v>
      </c>
      <c r="I208" s="320">
        <f t="shared" ref="I208:I213" si="30">H208*G208</f>
        <v>0.40643999999999991</v>
      </c>
    </row>
    <row r="209" spans="2:10" ht="25.5">
      <c r="B209" s="287" t="s">
        <v>6356</v>
      </c>
      <c r="C209" s="290" t="s">
        <v>11</v>
      </c>
      <c r="D209" s="291">
        <v>821</v>
      </c>
      <c r="E209" s="306" t="str">
        <f>IF($D209&lt;&gt;"",VLOOKUP($D209,'2-SINAPI NOVEMBRO 2017'!$A$1:$D$11398,2,FALSE),"")</f>
        <v>BUCHA DE REDUCAO DE PVC, SOLDAVEL, LONGA, COM 75 X 50 MM, PARA AGUA FRIA PREDIAL</v>
      </c>
      <c r="F209" s="307" t="str">
        <f>IF($D209&lt;&gt;"",VLOOKUP($D209,'2-SINAPI NOVEMBRO 2017'!$A$1:$D$11398,3,FALSE),"")</f>
        <v xml:space="preserve">UN    </v>
      </c>
      <c r="G209" s="316">
        <v>1</v>
      </c>
      <c r="H209" s="326">
        <f>IF($D209&lt;&gt;"",VLOOKUP($D209,'2-SINAPI NOVEMBRO 2017'!$A$1:$D$11398,4,FALSE),"")</f>
        <v>12.5</v>
      </c>
      <c r="I209" s="320">
        <f t="shared" si="30"/>
        <v>12.5</v>
      </c>
      <c r="J209" s="286">
        <v>828</v>
      </c>
    </row>
    <row r="210" spans="2:10">
      <c r="B210" s="287" t="s">
        <v>6356</v>
      </c>
      <c r="C210" s="290" t="s">
        <v>11</v>
      </c>
      <c r="D210" s="291">
        <v>20083</v>
      </c>
      <c r="E210" s="306" t="str">
        <f>IF($D210&lt;&gt;"",VLOOKUP($D210,'2-SINAPI NOVEMBRO 2017'!$A$1:$D$11398,2,FALSE),"")</f>
        <v>SOLUCAO LIMPADORA PARA PVC, FRASCO COM 1000 CM3</v>
      </c>
      <c r="F210" s="307" t="str">
        <f>IF($D210&lt;&gt;"",VLOOKUP($D210,'2-SINAPI NOVEMBRO 2017'!$A$1:$D$11398,3,FALSE),"")</f>
        <v xml:space="preserve">UN    </v>
      </c>
      <c r="G210" s="316">
        <v>1.0999999999999999E-2</v>
      </c>
      <c r="H210" s="326">
        <f>IF($D210&lt;&gt;"",VLOOKUP($D210,'2-SINAPI NOVEMBRO 2017'!$A$1:$D$11398,4,FALSE),"")</f>
        <v>39.22</v>
      </c>
      <c r="I210" s="320">
        <f t="shared" si="30"/>
        <v>0.43141999999999997</v>
      </c>
    </row>
    <row r="211" spans="2:10">
      <c r="B211" s="287" t="s">
        <v>6356</v>
      </c>
      <c r="C211" s="290" t="s">
        <v>11</v>
      </c>
      <c r="D211" s="291">
        <v>38383</v>
      </c>
      <c r="E211" s="306" t="str">
        <f>IF($D211&lt;&gt;"",VLOOKUP($D211,'2-SINAPI NOVEMBRO 2017'!$A$1:$D$11398,2,FALSE),"")</f>
        <v>LIXA D'AGUA EM FOLHA, GRAO 100</v>
      </c>
      <c r="F211" s="307" t="str">
        <f>IF($D211&lt;&gt;"",VLOOKUP($D211,'2-SINAPI NOVEMBRO 2017'!$A$1:$D$11398,3,FALSE),"")</f>
        <v xml:space="preserve">UN    </v>
      </c>
      <c r="G211" s="316">
        <v>0.06</v>
      </c>
      <c r="H211" s="326">
        <f>IF($D211&lt;&gt;"",VLOOKUP($D211,'2-SINAPI NOVEMBRO 2017'!$A$1:$D$11398,4,FALSE),"")</f>
        <v>1.5</v>
      </c>
      <c r="I211" s="320">
        <f t="shared" si="30"/>
        <v>0.09</v>
      </c>
    </row>
    <row r="212" spans="2:10" ht="25.5">
      <c r="B212" s="287" t="s">
        <v>6473</v>
      </c>
      <c r="C212" s="290" t="s">
        <v>11</v>
      </c>
      <c r="D212" s="291">
        <v>88248</v>
      </c>
      <c r="E212" s="306" t="str">
        <f>IF($D212&lt;&gt;"",VLOOKUP($D212,'2-SINAPI NOVEMBRO 2017'!$A$1:$D$11398,2,FALSE),"")</f>
        <v>AUXILIAR DE ENCANADOR OU BOMBEIRO HIDRÁULICO COM ENCARGOS COMPLEMENTARES</v>
      </c>
      <c r="F212" s="307" t="str">
        <f>IF($D212&lt;&gt;"",VLOOKUP($D212,'2-SINAPI NOVEMBRO 2017'!$A$1:$D$11398,3,FALSE),"")</f>
        <v>H</v>
      </c>
      <c r="G212" s="316">
        <v>0.11899999999999999</v>
      </c>
      <c r="H212" s="326">
        <f>IF($D212&lt;&gt;"",VLOOKUP($D212,'2-SINAPI NOVEMBRO 2017'!$A$1:$D$11398,4,FALSE),"")</f>
        <v>14.44</v>
      </c>
      <c r="I212" s="320">
        <f t="shared" si="30"/>
        <v>1.7183599999999999</v>
      </c>
    </row>
    <row r="213" spans="2:10" ht="25.5">
      <c r="B213" s="287" t="s">
        <v>6473</v>
      </c>
      <c r="C213" s="290" t="s">
        <v>11</v>
      </c>
      <c r="D213" s="291">
        <v>88267</v>
      </c>
      <c r="E213" s="306" t="str">
        <f>IF($D213&lt;&gt;"",VLOOKUP($D213,'2-SINAPI NOVEMBRO 2017'!$A$1:$D$11398,2,FALSE),"")</f>
        <v>ENCANADOR OU BOMBEIRO HIDRÁULICO COM ENCARGOS COMPLEMENTARES</v>
      </c>
      <c r="F213" s="307" t="str">
        <f>IF($D213&lt;&gt;"",VLOOKUP($D213,'2-SINAPI NOVEMBRO 2017'!$A$1:$D$11398,3,FALSE),"")</f>
        <v>H</v>
      </c>
      <c r="G213" s="316">
        <v>0.11899999999999999</v>
      </c>
      <c r="H213" s="326">
        <f>IF($D213&lt;&gt;"",VLOOKUP($D213,'2-SINAPI NOVEMBRO 2017'!$A$1:$D$11398,4,FALSE),"")</f>
        <v>17.760000000000002</v>
      </c>
      <c r="I213" s="320">
        <f t="shared" si="30"/>
        <v>2.1134400000000002</v>
      </c>
    </row>
    <row r="214" spans="2:10">
      <c r="B214" s="296"/>
      <c r="C214" s="142"/>
      <c r="D214" s="297"/>
      <c r="E214" s="298"/>
      <c r="F214" s="142"/>
      <c r="G214" s="602"/>
      <c r="H214" s="299"/>
      <c r="I214" s="318"/>
    </row>
    <row r="215" spans="2:10" ht="25.5">
      <c r="B215" s="300" t="s">
        <v>12870</v>
      </c>
      <c r="C215" s="450"/>
      <c r="D215" s="451"/>
      <c r="E215" s="301" t="s">
        <v>12935</v>
      </c>
      <c r="F215" s="302" t="s">
        <v>6031</v>
      </c>
      <c r="G215" s="303">
        <v>1</v>
      </c>
      <c r="H215" s="304"/>
      <c r="I215" s="336">
        <f>SUM(I216:I221)</f>
        <v>5.1696600000000004</v>
      </c>
    </row>
    <row r="216" spans="2:10">
      <c r="B216" s="287" t="s">
        <v>6356</v>
      </c>
      <c r="C216" s="290" t="s">
        <v>11</v>
      </c>
      <c r="D216" s="289">
        <v>122</v>
      </c>
      <c r="E216" s="306" t="str">
        <f>IF($D216&lt;&gt;"",VLOOKUP($D216,'2-SINAPI NOVEMBRO 2017'!$A$1:$D$11398,2,FALSE),"")</f>
        <v>ADESIVO PLASTICO PARA PVC, FRASCO COM 850 GR</v>
      </c>
      <c r="F216" s="307" t="str">
        <f>IF($D216&lt;&gt;"",VLOOKUP($D216,'2-SINAPI NOVEMBRO 2017'!$A$1:$D$11398,3,FALSE),"")</f>
        <v xml:space="preserve">UN    </v>
      </c>
      <c r="G216" s="316">
        <v>8.9999999999999993E-3</v>
      </c>
      <c r="H216" s="326">
        <f>IF($D216&lt;&gt;"",VLOOKUP($D216,'2-SINAPI NOVEMBRO 2017'!$A$1:$D$11398,4,FALSE),"")</f>
        <v>45.16</v>
      </c>
      <c r="I216" s="320">
        <f t="shared" ref="I216" si="31">H216*G216</f>
        <v>0.40643999999999991</v>
      </c>
    </row>
    <row r="217" spans="2:10" ht="25.5">
      <c r="B217" s="287" t="s">
        <v>6356</v>
      </c>
      <c r="C217" s="290" t="s">
        <v>11</v>
      </c>
      <c r="D217" s="291">
        <v>828</v>
      </c>
      <c r="E217" s="306" t="str">
        <f>IF($D217&lt;&gt;"",VLOOKUP($D217,'2-SINAPI NOVEMBRO 2017'!$A$1:$D$11398,2,FALSE),"")</f>
        <v>BUCHA DE REDUCAO DE PVC, SOLDAVEL, CURTA, COM 25 X 20 MM, PARA AGUA FRIA PREDIAL</v>
      </c>
      <c r="F217" s="307" t="str">
        <f>IF($D217&lt;&gt;"",VLOOKUP($D217,'2-SINAPI NOVEMBRO 2017'!$A$1:$D$11398,3,FALSE),"")</f>
        <v xml:space="preserve">UN    </v>
      </c>
      <c r="G217" s="316">
        <v>1</v>
      </c>
      <c r="H217" s="326">
        <f>IF($D217&lt;&gt;"",VLOOKUP($D217,'2-SINAPI NOVEMBRO 2017'!$A$1:$D$11398,4,FALSE),"")</f>
        <v>0.41</v>
      </c>
      <c r="I217" s="320">
        <f t="shared" ref="I217:I218" si="32">H217*G217</f>
        <v>0.41</v>
      </c>
      <c r="J217" s="286">
        <v>828</v>
      </c>
    </row>
    <row r="218" spans="2:10">
      <c r="B218" s="287" t="s">
        <v>6356</v>
      </c>
      <c r="C218" s="290" t="s">
        <v>11</v>
      </c>
      <c r="D218" s="291">
        <v>20083</v>
      </c>
      <c r="E218" s="306" t="str">
        <f>IF($D218&lt;&gt;"",VLOOKUP($D218,'2-SINAPI NOVEMBRO 2017'!$A$1:$D$11398,2,FALSE),"")</f>
        <v>SOLUCAO LIMPADORA PARA PVC, FRASCO COM 1000 CM3</v>
      </c>
      <c r="F218" s="307" t="str">
        <f>IF($D218&lt;&gt;"",VLOOKUP($D218,'2-SINAPI NOVEMBRO 2017'!$A$1:$D$11398,3,FALSE),"")</f>
        <v xml:space="preserve">UN    </v>
      </c>
      <c r="G218" s="316">
        <v>1.0999999999999999E-2</v>
      </c>
      <c r="H218" s="326">
        <f>IF($D218&lt;&gt;"",VLOOKUP($D218,'2-SINAPI NOVEMBRO 2017'!$A$1:$D$11398,4,FALSE),"")</f>
        <v>39.22</v>
      </c>
      <c r="I218" s="320">
        <f t="shared" si="32"/>
        <v>0.43141999999999997</v>
      </c>
    </row>
    <row r="219" spans="2:10">
      <c r="B219" s="287" t="s">
        <v>6356</v>
      </c>
      <c r="C219" s="290" t="s">
        <v>11</v>
      </c>
      <c r="D219" s="291">
        <v>38383</v>
      </c>
      <c r="E219" s="306" t="str">
        <f>IF($D219&lt;&gt;"",VLOOKUP($D219,'2-SINAPI NOVEMBRO 2017'!$A$1:$D$11398,2,FALSE),"")</f>
        <v>LIXA D'AGUA EM FOLHA, GRAO 100</v>
      </c>
      <c r="F219" s="307" t="str">
        <f>IF($D219&lt;&gt;"",VLOOKUP($D219,'2-SINAPI NOVEMBRO 2017'!$A$1:$D$11398,3,FALSE),"")</f>
        <v xml:space="preserve">UN    </v>
      </c>
      <c r="G219" s="316">
        <v>0.06</v>
      </c>
      <c r="H219" s="326">
        <f>IF($D219&lt;&gt;"",VLOOKUP($D219,'2-SINAPI NOVEMBRO 2017'!$A$1:$D$11398,4,FALSE),"")</f>
        <v>1.5</v>
      </c>
      <c r="I219" s="320">
        <f t="shared" ref="I219:I221" si="33">H219*G219</f>
        <v>0.09</v>
      </c>
    </row>
    <row r="220" spans="2:10" ht="25.5">
      <c r="B220" s="287" t="s">
        <v>6473</v>
      </c>
      <c r="C220" s="290" t="s">
        <v>11</v>
      </c>
      <c r="D220" s="291">
        <v>88248</v>
      </c>
      <c r="E220" s="306" t="str">
        <f>IF($D220&lt;&gt;"",VLOOKUP($D220,'2-SINAPI NOVEMBRO 2017'!$A$1:$D$11398,2,FALSE),"")</f>
        <v>AUXILIAR DE ENCANADOR OU BOMBEIRO HIDRÁULICO COM ENCARGOS COMPLEMENTARES</v>
      </c>
      <c r="F220" s="307" t="str">
        <f>IF($D220&lt;&gt;"",VLOOKUP($D220,'2-SINAPI NOVEMBRO 2017'!$A$1:$D$11398,3,FALSE),"")</f>
        <v>H</v>
      </c>
      <c r="G220" s="316">
        <v>0.11899999999999999</v>
      </c>
      <c r="H220" s="326">
        <f>IF($D220&lt;&gt;"",VLOOKUP($D220,'2-SINAPI NOVEMBRO 2017'!$A$1:$D$11398,4,FALSE),"")</f>
        <v>14.44</v>
      </c>
      <c r="I220" s="320">
        <f t="shared" si="33"/>
        <v>1.7183599999999999</v>
      </c>
    </row>
    <row r="221" spans="2:10" ht="25.5">
      <c r="B221" s="287" t="s">
        <v>6473</v>
      </c>
      <c r="C221" s="290" t="s">
        <v>11</v>
      </c>
      <c r="D221" s="291">
        <v>88267</v>
      </c>
      <c r="E221" s="306" t="str">
        <f>IF($D221&lt;&gt;"",VLOOKUP($D221,'2-SINAPI NOVEMBRO 2017'!$A$1:$D$11398,2,FALSE),"")</f>
        <v>ENCANADOR OU BOMBEIRO HIDRÁULICO COM ENCARGOS COMPLEMENTARES</v>
      </c>
      <c r="F221" s="307" t="str">
        <f>IF($D221&lt;&gt;"",VLOOKUP($D221,'2-SINAPI NOVEMBRO 2017'!$A$1:$D$11398,3,FALSE),"")</f>
        <v>H</v>
      </c>
      <c r="G221" s="316">
        <v>0.11899999999999999</v>
      </c>
      <c r="H221" s="326">
        <f>IF($D221&lt;&gt;"",VLOOKUP($D221,'2-SINAPI NOVEMBRO 2017'!$A$1:$D$11398,4,FALSE),"")</f>
        <v>17.760000000000002</v>
      </c>
      <c r="I221" s="320">
        <f t="shared" si="33"/>
        <v>2.1134400000000002</v>
      </c>
    </row>
    <row r="222" spans="2:10">
      <c r="B222" s="296"/>
      <c r="C222" s="142"/>
      <c r="D222" s="428"/>
      <c r="E222" s="429"/>
      <c r="F222" s="430"/>
      <c r="G222" s="448"/>
      <c r="H222" s="431"/>
      <c r="I222" s="327"/>
    </row>
    <row r="223" spans="2:10" ht="31.5" customHeight="1">
      <c r="B223" s="300" t="s">
        <v>12871</v>
      </c>
      <c r="C223" s="450"/>
      <c r="D223" s="451"/>
      <c r="E223" s="301" t="s">
        <v>12934</v>
      </c>
      <c r="F223" s="302" t="s">
        <v>6031</v>
      </c>
      <c r="G223" s="303">
        <v>1</v>
      </c>
      <c r="H223" s="304"/>
      <c r="I223" s="336">
        <f>SUM(I224:I229)</f>
        <v>10.329660000000001</v>
      </c>
    </row>
    <row r="224" spans="2:10">
      <c r="B224" s="287" t="s">
        <v>6356</v>
      </c>
      <c r="C224" s="290" t="s">
        <v>11</v>
      </c>
      <c r="D224" s="289">
        <v>122</v>
      </c>
      <c r="E224" s="306" t="str">
        <f>IF($D224&lt;&gt;"",VLOOKUP($D224,'2-SINAPI NOVEMBRO 2017'!$A$1:$D$11398,2,FALSE),"")</f>
        <v>ADESIVO PLASTICO PARA PVC, FRASCO COM 850 GR</v>
      </c>
      <c r="F224" s="307" t="str">
        <f>IF($D224&lt;&gt;"",VLOOKUP($D224,'2-SINAPI NOVEMBRO 2017'!$A$1:$D$11398,3,FALSE),"")</f>
        <v xml:space="preserve">UN    </v>
      </c>
      <c r="G224" s="316">
        <v>8.9999999999999993E-3</v>
      </c>
      <c r="H224" s="326">
        <f>IF($D224&lt;&gt;"",VLOOKUP($D224,'2-SINAPI NOVEMBRO 2017'!$A$1:$D$11398,4,FALSE),"")</f>
        <v>45.16</v>
      </c>
      <c r="I224" s="320">
        <f t="shared" ref="I224:I229" si="34">H224*G224</f>
        <v>0.40643999999999991</v>
      </c>
    </row>
    <row r="225" spans="2:10" ht="25.5">
      <c r="B225" s="287" t="s">
        <v>6356</v>
      </c>
      <c r="C225" s="290" t="s">
        <v>11</v>
      </c>
      <c r="D225" s="291">
        <v>818</v>
      </c>
      <c r="E225" s="306" t="str">
        <f>IF($D225&lt;&gt;"",VLOOKUP($D225,'2-SINAPI NOVEMBRO 2017'!$A$1:$D$11398,2,FALSE),"")</f>
        <v>BUCHA DE REDUCAO DE PVC, SOLDAVEL, CURTA, COM 60 X 50 MM, PARA AGUA FRIA PREDIAL</v>
      </c>
      <c r="F225" s="307" t="str">
        <f>IF($D225&lt;&gt;"",VLOOKUP($D225,'2-SINAPI NOVEMBRO 2017'!$A$1:$D$11398,3,FALSE),"")</f>
        <v xml:space="preserve">UN    </v>
      </c>
      <c r="G225" s="316">
        <v>1</v>
      </c>
      <c r="H225" s="326">
        <f>IF($D225&lt;&gt;"",VLOOKUP($D225,'2-SINAPI NOVEMBRO 2017'!$A$1:$D$11398,4,FALSE),"")</f>
        <v>5.57</v>
      </c>
      <c r="I225" s="320">
        <f t="shared" si="34"/>
        <v>5.57</v>
      </c>
      <c r="J225" s="289">
        <v>818</v>
      </c>
    </row>
    <row r="226" spans="2:10">
      <c r="B226" s="287" t="s">
        <v>6356</v>
      </c>
      <c r="C226" s="290" t="s">
        <v>11</v>
      </c>
      <c r="D226" s="291">
        <v>20083</v>
      </c>
      <c r="E226" s="306" t="str">
        <f>IF($D226&lt;&gt;"",VLOOKUP($D226,'2-SINAPI NOVEMBRO 2017'!$A$1:$D$11398,2,FALSE),"")</f>
        <v>SOLUCAO LIMPADORA PARA PVC, FRASCO COM 1000 CM3</v>
      </c>
      <c r="F226" s="307" t="str">
        <f>IF($D226&lt;&gt;"",VLOOKUP($D226,'2-SINAPI NOVEMBRO 2017'!$A$1:$D$11398,3,FALSE),"")</f>
        <v xml:space="preserve">UN    </v>
      </c>
      <c r="G226" s="316">
        <v>1.0999999999999999E-2</v>
      </c>
      <c r="H226" s="326">
        <f>IF($D226&lt;&gt;"",VLOOKUP($D226,'2-SINAPI NOVEMBRO 2017'!$A$1:$D$11398,4,FALSE),"")</f>
        <v>39.22</v>
      </c>
      <c r="I226" s="320">
        <f t="shared" si="34"/>
        <v>0.43141999999999997</v>
      </c>
    </row>
    <row r="227" spans="2:10">
      <c r="B227" s="287" t="s">
        <v>6356</v>
      </c>
      <c r="C227" s="290" t="s">
        <v>11</v>
      </c>
      <c r="D227" s="291">
        <v>38383</v>
      </c>
      <c r="E227" s="306" t="str">
        <f>IF($D227&lt;&gt;"",VLOOKUP($D227,'2-SINAPI NOVEMBRO 2017'!$A$1:$D$11398,2,FALSE),"")</f>
        <v>LIXA D'AGUA EM FOLHA, GRAO 100</v>
      </c>
      <c r="F227" s="307" t="str">
        <f>IF($D227&lt;&gt;"",VLOOKUP($D227,'2-SINAPI NOVEMBRO 2017'!$A$1:$D$11398,3,FALSE),"")</f>
        <v xml:space="preserve">UN    </v>
      </c>
      <c r="G227" s="316">
        <v>0.06</v>
      </c>
      <c r="H227" s="326">
        <f>IF($D227&lt;&gt;"",VLOOKUP($D227,'2-SINAPI NOVEMBRO 2017'!$A$1:$D$11398,4,FALSE),"")</f>
        <v>1.5</v>
      </c>
      <c r="I227" s="320">
        <f t="shared" si="34"/>
        <v>0.09</v>
      </c>
    </row>
    <row r="228" spans="2:10" ht="25.5">
      <c r="B228" s="287" t="s">
        <v>6473</v>
      </c>
      <c r="C228" s="290" t="s">
        <v>11</v>
      </c>
      <c r="D228" s="291">
        <v>88248</v>
      </c>
      <c r="E228" s="306" t="str">
        <f>IF($D228&lt;&gt;"",VLOOKUP($D228,'2-SINAPI NOVEMBRO 2017'!$A$1:$D$11398,2,FALSE),"")</f>
        <v>AUXILIAR DE ENCANADOR OU BOMBEIRO HIDRÁULICO COM ENCARGOS COMPLEMENTARES</v>
      </c>
      <c r="F228" s="307" t="str">
        <f>IF($D228&lt;&gt;"",VLOOKUP($D228,'2-SINAPI NOVEMBRO 2017'!$A$1:$D$11398,3,FALSE),"")</f>
        <v>H</v>
      </c>
      <c r="G228" s="316">
        <v>0.11899999999999999</v>
      </c>
      <c r="H228" s="326">
        <f>IF($D228&lt;&gt;"",VLOOKUP($D228,'2-SINAPI NOVEMBRO 2017'!$A$1:$D$11398,4,FALSE),"")</f>
        <v>14.44</v>
      </c>
      <c r="I228" s="320">
        <f t="shared" si="34"/>
        <v>1.7183599999999999</v>
      </c>
    </row>
    <row r="229" spans="2:10" ht="25.5">
      <c r="B229" s="287" t="s">
        <v>6473</v>
      </c>
      <c r="C229" s="290" t="s">
        <v>11</v>
      </c>
      <c r="D229" s="291">
        <v>88267</v>
      </c>
      <c r="E229" s="306" t="str">
        <f>IF($D229&lt;&gt;"",VLOOKUP($D229,'2-SINAPI NOVEMBRO 2017'!$A$1:$D$11398,2,FALSE),"")</f>
        <v>ENCANADOR OU BOMBEIRO HIDRÁULICO COM ENCARGOS COMPLEMENTARES</v>
      </c>
      <c r="F229" s="307" t="str">
        <f>IF($D229&lt;&gt;"",VLOOKUP($D229,'2-SINAPI NOVEMBRO 2017'!$A$1:$D$11398,3,FALSE),"")</f>
        <v>H</v>
      </c>
      <c r="G229" s="316">
        <v>0.11899999999999999</v>
      </c>
      <c r="H229" s="326">
        <f>IF($D229&lt;&gt;"",VLOOKUP($D229,'2-SINAPI NOVEMBRO 2017'!$A$1:$D$11398,4,FALSE),"")</f>
        <v>17.760000000000002</v>
      </c>
      <c r="I229" s="320">
        <f t="shared" si="34"/>
        <v>2.1134400000000002</v>
      </c>
    </row>
    <row r="230" spans="2:10">
      <c r="B230" s="296"/>
      <c r="C230" s="142"/>
      <c r="D230" s="297"/>
      <c r="E230" s="298"/>
      <c r="F230" s="142"/>
      <c r="G230" s="446"/>
      <c r="H230" s="299"/>
      <c r="I230" s="318"/>
    </row>
    <row r="231" spans="2:10" ht="25.5">
      <c r="B231" s="300" t="s">
        <v>12873</v>
      </c>
      <c r="C231" s="450"/>
      <c r="D231" s="451"/>
      <c r="E231" s="301" t="s">
        <v>12933</v>
      </c>
      <c r="F231" s="302" t="s">
        <v>6031</v>
      </c>
      <c r="G231" s="303">
        <v>1</v>
      </c>
      <c r="H231" s="304"/>
      <c r="I231" s="336">
        <f>SUM(I232:I237)</f>
        <v>18.52966</v>
      </c>
    </row>
    <row r="232" spans="2:10">
      <c r="B232" s="287" t="s">
        <v>6356</v>
      </c>
      <c r="C232" s="290" t="s">
        <v>11</v>
      </c>
      <c r="D232" s="289">
        <v>122</v>
      </c>
      <c r="E232" s="306" t="str">
        <f>IF($D232&lt;&gt;"",VLOOKUP($D232,'2-SINAPI NOVEMBRO 2017'!$A$1:$D$11398,2,FALSE),"")</f>
        <v>ADESIVO PLASTICO PARA PVC, FRASCO COM 850 GR</v>
      </c>
      <c r="F232" s="307" t="str">
        <f>IF($D232&lt;&gt;"",VLOOKUP($D232,'2-SINAPI NOVEMBRO 2017'!$A$1:$D$11398,3,FALSE),"")</f>
        <v xml:space="preserve">UN    </v>
      </c>
      <c r="G232" s="316">
        <v>8.9999999999999993E-3</v>
      </c>
      <c r="H232" s="326">
        <f>IF($D232&lt;&gt;"",VLOOKUP($D232,'2-SINAPI NOVEMBRO 2017'!$A$1:$D$11398,4,FALSE),"")</f>
        <v>45.16</v>
      </c>
      <c r="I232" s="320">
        <f t="shared" ref="I232:I237" si="35">H232*G232</f>
        <v>0.40643999999999991</v>
      </c>
    </row>
    <row r="233" spans="2:10" ht="25.5">
      <c r="B233" s="287" t="s">
        <v>6356</v>
      </c>
      <c r="C233" s="290" t="s">
        <v>11</v>
      </c>
      <c r="D233" s="291">
        <v>823</v>
      </c>
      <c r="E233" s="306" t="str">
        <f>IF($D233&lt;&gt;"",VLOOKUP($D233,'2-SINAPI NOVEMBRO 2017'!$A$1:$D$11398,2,FALSE),"")</f>
        <v>BUCHA DE REDUCAO DE PVC, SOLDAVEL, CURTA, COM 75 X 60 MM, PARA AGUA FRIA PREDIAL</v>
      </c>
      <c r="F233" s="307" t="str">
        <f>IF($D233&lt;&gt;"",VLOOKUP($D233,'2-SINAPI NOVEMBRO 2017'!$A$1:$D$11398,3,FALSE),"")</f>
        <v xml:space="preserve">UN    </v>
      </c>
      <c r="G233" s="316">
        <v>1</v>
      </c>
      <c r="H233" s="326">
        <f>IF($D233&lt;&gt;"",VLOOKUP($D233,'2-SINAPI NOVEMBRO 2017'!$A$1:$D$11398,4,FALSE),"")</f>
        <v>13.77</v>
      </c>
      <c r="I233" s="320">
        <f t="shared" si="35"/>
        <v>13.77</v>
      </c>
      <c r="J233" s="289">
        <v>823</v>
      </c>
    </row>
    <row r="234" spans="2:10">
      <c r="B234" s="287" t="s">
        <v>6356</v>
      </c>
      <c r="C234" s="290" t="s">
        <v>11</v>
      </c>
      <c r="D234" s="291">
        <v>20083</v>
      </c>
      <c r="E234" s="306" t="str">
        <f>IF($D234&lt;&gt;"",VLOOKUP($D234,'2-SINAPI NOVEMBRO 2017'!$A$1:$D$11398,2,FALSE),"")</f>
        <v>SOLUCAO LIMPADORA PARA PVC, FRASCO COM 1000 CM3</v>
      </c>
      <c r="F234" s="307" t="str">
        <f>IF($D234&lt;&gt;"",VLOOKUP($D234,'2-SINAPI NOVEMBRO 2017'!$A$1:$D$11398,3,FALSE),"")</f>
        <v xml:space="preserve">UN    </v>
      </c>
      <c r="G234" s="316">
        <v>1.0999999999999999E-2</v>
      </c>
      <c r="H234" s="326">
        <f>IF($D234&lt;&gt;"",VLOOKUP($D234,'2-SINAPI NOVEMBRO 2017'!$A$1:$D$11398,4,FALSE),"")</f>
        <v>39.22</v>
      </c>
      <c r="I234" s="320">
        <f t="shared" si="35"/>
        <v>0.43141999999999997</v>
      </c>
    </row>
    <row r="235" spans="2:10">
      <c r="B235" s="287" t="s">
        <v>6356</v>
      </c>
      <c r="C235" s="290" t="s">
        <v>11</v>
      </c>
      <c r="D235" s="291">
        <v>38383</v>
      </c>
      <c r="E235" s="306" t="str">
        <f>IF($D235&lt;&gt;"",VLOOKUP($D235,'2-SINAPI NOVEMBRO 2017'!$A$1:$D$11398,2,FALSE),"")</f>
        <v>LIXA D'AGUA EM FOLHA, GRAO 100</v>
      </c>
      <c r="F235" s="307" t="str">
        <f>IF($D235&lt;&gt;"",VLOOKUP($D235,'2-SINAPI NOVEMBRO 2017'!$A$1:$D$11398,3,FALSE),"")</f>
        <v xml:space="preserve">UN    </v>
      </c>
      <c r="G235" s="316">
        <v>0.06</v>
      </c>
      <c r="H235" s="326">
        <f>IF($D235&lt;&gt;"",VLOOKUP($D235,'2-SINAPI NOVEMBRO 2017'!$A$1:$D$11398,4,FALSE),"")</f>
        <v>1.5</v>
      </c>
      <c r="I235" s="320">
        <f t="shared" si="35"/>
        <v>0.09</v>
      </c>
    </row>
    <row r="236" spans="2:10" ht="25.5">
      <c r="B236" s="287" t="s">
        <v>6473</v>
      </c>
      <c r="C236" s="290" t="s">
        <v>11</v>
      </c>
      <c r="D236" s="291">
        <v>88248</v>
      </c>
      <c r="E236" s="306" t="str">
        <f>IF($D236&lt;&gt;"",VLOOKUP($D236,'2-SINAPI NOVEMBRO 2017'!$A$1:$D$11398,2,FALSE),"")</f>
        <v>AUXILIAR DE ENCANADOR OU BOMBEIRO HIDRÁULICO COM ENCARGOS COMPLEMENTARES</v>
      </c>
      <c r="F236" s="307" t="str">
        <f>IF($D236&lt;&gt;"",VLOOKUP($D236,'2-SINAPI NOVEMBRO 2017'!$A$1:$D$11398,3,FALSE),"")</f>
        <v>H</v>
      </c>
      <c r="G236" s="316">
        <v>0.11899999999999999</v>
      </c>
      <c r="H236" s="326">
        <f>IF($D236&lt;&gt;"",VLOOKUP($D236,'2-SINAPI NOVEMBRO 2017'!$A$1:$D$11398,4,FALSE),"")</f>
        <v>14.44</v>
      </c>
      <c r="I236" s="320">
        <f t="shared" si="35"/>
        <v>1.7183599999999999</v>
      </c>
    </row>
    <row r="237" spans="2:10" ht="25.5">
      <c r="B237" s="287" t="s">
        <v>6473</v>
      </c>
      <c r="C237" s="290" t="s">
        <v>11</v>
      </c>
      <c r="D237" s="291">
        <v>88267</v>
      </c>
      <c r="E237" s="306" t="str">
        <f>IF($D237&lt;&gt;"",VLOOKUP($D237,'2-SINAPI NOVEMBRO 2017'!$A$1:$D$11398,2,FALSE),"")</f>
        <v>ENCANADOR OU BOMBEIRO HIDRÁULICO COM ENCARGOS COMPLEMENTARES</v>
      </c>
      <c r="F237" s="307" t="str">
        <f>IF($D237&lt;&gt;"",VLOOKUP($D237,'2-SINAPI NOVEMBRO 2017'!$A$1:$D$11398,3,FALSE),"")</f>
        <v>H</v>
      </c>
      <c r="G237" s="316">
        <v>0.11899999999999999</v>
      </c>
      <c r="H237" s="326">
        <f>IF($D237&lt;&gt;"",VLOOKUP($D237,'2-SINAPI NOVEMBRO 2017'!$A$1:$D$11398,4,FALSE),"")</f>
        <v>17.760000000000002</v>
      </c>
      <c r="I237" s="320">
        <f t="shared" si="35"/>
        <v>2.1134400000000002</v>
      </c>
    </row>
    <row r="238" spans="2:10">
      <c r="B238" s="296"/>
      <c r="C238" s="142"/>
      <c r="D238" s="297"/>
      <c r="E238" s="298"/>
      <c r="F238" s="142"/>
      <c r="G238" s="446"/>
      <c r="H238" s="299"/>
      <c r="I238" s="318"/>
    </row>
    <row r="239" spans="2:10" ht="25.5">
      <c r="B239" s="300" t="s">
        <v>12876</v>
      </c>
      <c r="C239" s="450"/>
      <c r="D239" s="451"/>
      <c r="E239" s="301" t="s">
        <v>12932</v>
      </c>
      <c r="F239" s="302" t="s">
        <v>6031</v>
      </c>
      <c r="G239" s="303">
        <v>1</v>
      </c>
      <c r="H239" s="304"/>
      <c r="I239" s="336">
        <f>SUM(I240:I245)</f>
        <v>11.819660000000001</v>
      </c>
    </row>
    <row r="240" spans="2:10">
      <c r="B240" s="287" t="s">
        <v>6356</v>
      </c>
      <c r="C240" s="290" t="s">
        <v>11</v>
      </c>
      <c r="D240" s="289">
        <v>122</v>
      </c>
      <c r="E240" s="306" t="str">
        <f>IF($D240&lt;&gt;"",VLOOKUP($D240,'2-SINAPI NOVEMBRO 2017'!$A$1:$D$11398,2,FALSE),"")</f>
        <v>ADESIVO PLASTICO PARA PVC, FRASCO COM 850 GR</v>
      </c>
      <c r="F240" s="307" t="str">
        <f>IF($D240&lt;&gt;"",VLOOKUP($D240,'2-SINAPI NOVEMBRO 2017'!$A$1:$D$11398,3,FALSE),"")</f>
        <v xml:space="preserve">UN    </v>
      </c>
      <c r="G240" s="316">
        <v>8.9999999999999993E-3</v>
      </c>
      <c r="H240" s="326">
        <f>IF($D240&lt;&gt;"",VLOOKUP($D240,'2-SINAPI NOVEMBRO 2017'!$A$1:$D$11398,4,FALSE),"")</f>
        <v>45.16</v>
      </c>
      <c r="I240" s="320">
        <f t="shared" ref="I240:I245" si="36">H240*G240</f>
        <v>0.40643999999999991</v>
      </c>
    </row>
    <row r="241" spans="2:9" ht="25.5">
      <c r="B241" s="287" t="s">
        <v>6356</v>
      </c>
      <c r="C241" s="290" t="s">
        <v>11</v>
      </c>
      <c r="D241" s="291">
        <v>816</v>
      </c>
      <c r="E241" s="306" t="str">
        <f>IF($D241&lt;&gt;"",VLOOKUP($D241,'2-SINAPI NOVEMBRO 2017'!$A$1:$D$11398,2,FALSE),"")</f>
        <v>BUCHA DE REDUCAO DE PVC, SOLDAVEL, LONGA, COM 60 X 25 MM, PARA AGUA FRIA PREDIAL</v>
      </c>
      <c r="F241" s="307" t="str">
        <f>IF($D241&lt;&gt;"",VLOOKUP($D241,'2-SINAPI NOVEMBRO 2017'!$A$1:$D$11398,3,FALSE),"")</f>
        <v xml:space="preserve">UN    </v>
      </c>
      <c r="G241" s="316">
        <v>1</v>
      </c>
      <c r="H241" s="326">
        <f>IF($D241&lt;&gt;"",VLOOKUP($D241,'2-SINAPI NOVEMBRO 2017'!$A$1:$D$11398,4,FALSE),"")</f>
        <v>7.06</v>
      </c>
      <c r="I241" s="320">
        <f t="shared" si="36"/>
        <v>7.06</v>
      </c>
    </row>
    <row r="242" spans="2:9">
      <c r="B242" s="287" t="s">
        <v>6356</v>
      </c>
      <c r="C242" s="290" t="s">
        <v>11</v>
      </c>
      <c r="D242" s="291">
        <v>20083</v>
      </c>
      <c r="E242" s="306" t="str">
        <f>IF($D242&lt;&gt;"",VLOOKUP($D242,'2-SINAPI NOVEMBRO 2017'!$A$1:$D$11398,2,FALSE),"")</f>
        <v>SOLUCAO LIMPADORA PARA PVC, FRASCO COM 1000 CM3</v>
      </c>
      <c r="F242" s="307" t="str">
        <f>IF($D242&lt;&gt;"",VLOOKUP($D242,'2-SINAPI NOVEMBRO 2017'!$A$1:$D$11398,3,FALSE),"")</f>
        <v xml:space="preserve">UN    </v>
      </c>
      <c r="G242" s="316">
        <v>1.0999999999999999E-2</v>
      </c>
      <c r="H242" s="326">
        <f>IF($D242&lt;&gt;"",VLOOKUP($D242,'2-SINAPI NOVEMBRO 2017'!$A$1:$D$11398,4,FALSE),"")</f>
        <v>39.22</v>
      </c>
      <c r="I242" s="320">
        <f t="shared" si="36"/>
        <v>0.43141999999999997</v>
      </c>
    </row>
    <row r="243" spans="2:9">
      <c r="B243" s="287" t="s">
        <v>6356</v>
      </c>
      <c r="C243" s="290" t="s">
        <v>11</v>
      </c>
      <c r="D243" s="291">
        <v>38383</v>
      </c>
      <c r="E243" s="306" t="str">
        <f>IF($D243&lt;&gt;"",VLOOKUP($D243,'2-SINAPI NOVEMBRO 2017'!$A$1:$D$11398,2,FALSE),"")</f>
        <v>LIXA D'AGUA EM FOLHA, GRAO 100</v>
      </c>
      <c r="F243" s="307" t="str">
        <f>IF($D243&lt;&gt;"",VLOOKUP($D243,'2-SINAPI NOVEMBRO 2017'!$A$1:$D$11398,3,FALSE),"")</f>
        <v xml:space="preserve">UN    </v>
      </c>
      <c r="G243" s="316">
        <v>0.06</v>
      </c>
      <c r="H243" s="326">
        <f>IF($D243&lt;&gt;"",VLOOKUP($D243,'2-SINAPI NOVEMBRO 2017'!$A$1:$D$11398,4,FALSE),"")</f>
        <v>1.5</v>
      </c>
      <c r="I243" s="320">
        <f t="shared" si="36"/>
        <v>0.09</v>
      </c>
    </row>
    <row r="244" spans="2:9" ht="25.5">
      <c r="B244" s="287" t="s">
        <v>6473</v>
      </c>
      <c r="C244" s="290" t="s">
        <v>11</v>
      </c>
      <c r="D244" s="291">
        <v>88248</v>
      </c>
      <c r="E244" s="306" t="str">
        <f>IF($D244&lt;&gt;"",VLOOKUP($D244,'2-SINAPI NOVEMBRO 2017'!$A$1:$D$11398,2,FALSE),"")</f>
        <v>AUXILIAR DE ENCANADOR OU BOMBEIRO HIDRÁULICO COM ENCARGOS COMPLEMENTARES</v>
      </c>
      <c r="F244" s="307" t="str">
        <f>IF($D244&lt;&gt;"",VLOOKUP($D244,'2-SINAPI NOVEMBRO 2017'!$A$1:$D$11398,3,FALSE),"")</f>
        <v>H</v>
      </c>
      <c r="G244" s="316">
        <v>0.11899999999999999</v>
      </c>
      <c r="H244" s="326">
        <f>IF($D244&lt;&gt;"",VLOOKUP($D244,'2-SINAPI NOVEMBRO 2017'!$A$1:$D$11398,4,FALSE),"")</f>
        <v>14.44</v>
      </c>
      <c r="I244" s="320">
        <f t="shared" si="36"/>
        <v>1.7183599999999999</v>
      </c>
    </row>
    <row r="245" spans="2:9" ht="25.5">
      <c r="B245" s="287" t="s">
        <v>6473</v>
      </c>
      <c r="C245" s="290" t="s">
        <v>11</v>
      </c>
      <c r="D245" s="291">
        <v>88267</v>
      </c>
      <c r="E245" s="306" t="str">
        <f>IF($D245&lt;&gt;"",VLOOKUP($D245,'2-SINAPI NOVEMBRO 2017'!$A$1:$D$11398,2,FALSE),"")</f>
        <v>ENCANADOR OU BOMBEIRO HIDRÁULICO COM ENCARGOS COMPLEMENTARES</v>
      </c>
      <c r="F245" s="307" t="str">
        <f>IF($D245&lt;&gt;"",VLOOKUP($D245,'2-SINAPI NOVEMBRO 2017'!$A$1:$D$11398,3,FALSE),"")</f>
        <v>H</v>
      </c>
      <c r="G245" s="316">
        <v>0.11899999999999999</v>
      </c>
      <c r="H245" s="326">
        <f>IF($D245&lt;&gt;"",VLOOKUP($D245,'2-SINAPI NOVEMBRO 2017'!$A$1:$D$11398,4,FALSE),"")</f>
        <v>17.760000000000002</v>
      </c>
      <c r="I245" s="320">
        <f t="shared" si="36"/>
        <v>2.1134400000000002</v>
      </c>
    </row>
    <row r="246" spans="2:9">
      <c r="B246" s="296"/>
      <c r="C246" s="142"/>
      <c r="D246" s="297"/>
      <c r="E246" s="298"/>
      <c r="F246" s="142"/>
      <c r="G246" s="446"/>
      <c r="H246" s="299"/>
      <c r="I246" s="318"/>
    </row>
    <row r="247" spans="2:9" ht="25.5">
      <c r="B247" s="300" t="s">
        <v>12880</v>
      </c>
      <c r="C247" s="450"/>
      <c r="D247" s="451"/>
      <c r="E247" s="301" t="s">
        <v>12931</v>
      </c>
      <c r="F247" s="302" t="s">
        <v>6031</v>
      </c>
      <c r="G247" s="303">
        <v>1</v>
      </c>
      <c r="H247" s="304"/>
      <c r="I247" s="336">
        <f>SUM(I248:I253)</f>
        <v>15.20966</v>
      </c>
    </row>
    <row r="248" spans="2:9">
      <c r="B248" s="287" t="s">
        <v>6356</v>
      </c>
      <c r="C248" s="290" t="s">
        <v>11</v>
      </c>
      <c r="D248" s="289">
        <v>122</v>
      </c>
      <c r="E248" s="306" t="str">
        <f>IF($D248&lt;&gt;"",VLOOKUP($D248,'2-SINAPI NOVEMBRO 2017'!$A$1:$D$11398,2,FALSE),"")</f>
        <v>ADESIVO PLASTICO PARA PVC, FRASCO COM 850 GR</v>
      </c>
      <c r="F248" s="307" t="str">
        <f>IF($D248&lt;&gt;"",VLOOKUP($D248,'2-SINAPI NOVEMBRO 2017'!$A$1:$D$11398,3,FALSE),"")</f>
        <v xml:space="preserve">UN    </v>
      </c>
      <c r="G248" s="316">
        <v>8.9999999999999993E-3</v>
      </c>
      <c r="H248" s="326">
        <f>IF($D248&lt;&gt;"",VLOOKUP($D248,'2-SINAPI NOVEMBRO 2017'!$A$1:$D$11398,4,FALSE),"")</f>
        <v>45.16</v>
      </c>
      <c r="I248" s="320">
        <f t="shared" ref="I248:I253" si="37">H248*G248</f>
        <v>0.40643999999999991</v>
      </c>
    </row>
    <row r="249" spans="2:9" ht="25.5">
      <c r="B249" s="287" t="s">
        <v>6356</v>
      </c>
      <c r="C249" s="290" t="s">
        <v>11</v>
      </c>
      <c r="D249" s="291">
        <v>822</v>
      </c>
      <c r="E249" s="306" t="str">
        <f>IF($D249&lt;&gt;"",VLOOKUP($D249,'2-SINAPI NOVEMBRO 2017'!$A$1:$D$11398,2,FALSE),"")</f>
        <v>BUCHA DE REDUCAO DE PVC, SOLDAVEL, LONGA, COM 60 X 50 MM, PARA AGUA FRIA PREDIAL</v>
      </c>
      <c r="F249" s="307" t="str">
        <f>IF($D249&lt;&gt;"",VLOOKUP($D249,'2-SINAPI NOVEMBRO 2017'!$A$1:$D$11398,3,FALSE),"")</f>
        <v xml:space="preserve">UN    </v>
      </c>
      <c r="G249" s="316">
        <v>1</v>
      </c>
      <c r="H249" s="326">
        <f>IF($D249&lt;&gt;"",VLOOKUP($D249,'2-SINAPI NOVEMBRO 2017'!$A$1:$D$11398,4,FALSE),"")</f>
        <v>10.45</v>
      </c>
      <c r="I249" s="320">
        <f t="shared" si="37"/>
        <v>10.45</v>
      </c>
    </row>
    <row r="250" spans="2:9">
      <c r="B250" s="287" t="s">
        <v>6356</v>
      </c>
      <c r="C250" s="290" t="s">
        <v>11</v>
      </c>
      <c r="D250" s="291">
        <v>20083</v>
      </c>
      <c r="E250" s="306" t="str">
        <f>IF($D250&lt;&gt;"",VLOOKUP($D250,'2-SINAPI NOVEMBRO 2017'!$A$1:$D$11398,2,FALSE),"")</f>
        <v>SOLUCAO LIMPADORA PARA PVC, FRASCO COM 1000 CM3</v>
      </c>
      <c r="F250" s="307" t="str">
        <f>IF($D250&lt;&gt;"",VLOOKUP($D250,'2-SINAPI NOVEMBRO 2017'!$A$1:$D$11398,3,FALSE),"")</f>
        <v xml:space="preserve">UN    </v>
      </c>
      <c r="G250" s="316">
        <v>1.0999999999999999E-2</v>
      </c>
      <c r="H250" s="326">
        <f>IF($D250&lt;&gt;"",VLOOKUP($D250,'2-SINAPI NOVEMBRO 2017'!$A$1:$D$11398,4,FALSE),"")</f>
        <v>39.22</v>
      </c>
      <c r="I250" s="320">
        <f t="shared" si="37"/>
        <v>0.43141999999999997</v>
      </c>
    </row>
    <row r="251" spans="2:9">
      <c r="B251" s="287" t="s">
        <v>6356</v>
      </c>
      <c r="C251" s="290" t="s">
        <v>11</v>
      </c>
      <c r="D251" s="291">
        <v>38383</v>
      </c>
      <c r="E251" s="306" t="str">
        <f>IF($D251&lt;&gt;"",VLOOKUP($D251,'2-SINAPI NOVEMBRO 2017'!$A$1:$D$11398,2,FALSE),"")</f>
        <v>LIXA D'AGUA EM FOLHA, GRAO 100</v>
      </c>
      <c r="F251" s="307" t="str">
        <f>IF($D251&lt;&gt;"",VLOOKUP($D251,'2-SINAPI NOVEMBRO 2017'!$A$1:$D$11398,3,FALSE),"")</f>
        <v xml:space="preserve">UN    </v>
      </c>
      <c r="G251" s="316">
        <v>0.06</v>
      </c>
      <c r="H251" s="326">
        <f>IF($D251&lt;&gt;"",VLOOKUP($D251,'2-SINAPI NOVEMBRO 2017'!$A$1:$D$11398,4,FALSE),"")</f>
        <v>1.5</v>
      </c>
      <c r="I251" s="320">
        <f t="shared" si="37"/>
        <v>0.09</v>
      </c>
    </row>
    <row r="252" spans="2:9" ht="25.5">
      <c r="B252" s="287" t="s">
        <v>6473</v>
      </c>
      <c r="C252" s="290" t="s">
        <v>11</v>
      </c>
      <c r="D252" s="291">
        <v>88248</v>
      </c>
      <c r="E252" s="306" t="str">
        <f>IF($D252&lt;&gt;"",VLOOKUP($D252,'2-SINAPI NOVEMBRO 2017'!$A$1:$D$11398,2,FALSE),"")</f>
        <v>AUXILIAR DE ENCANADOR OU BOMBEIRO HIDRÁULICO COM ENCARGOS COMPLEMENTARES</v>
      </c>
      <c r="F252" s="307" t="str">
        <f>IF($D252&lt;&gt;"",VLOOKUP($D252,'2-SINAPI NOVEMBRO 2017'!$A$1:$D$11398,3,FALSE),"")</f>
        <v>H</v>
      </c>
      <c r="G252" s="316">
        <v>0.11899999999999999</v>
      </c>
      <c r="H252" s="326">
        <f>IF($D252&lt;&gt;"",VLOOKUP($D252,'2-SINAPI NOVEMBRO 2017'!$A$1:$D$11398,4,FALSE),"")</f>
        <v>14.44</v>
      </c>
      <c r="I252" s="320">
        <f t="shared" si="37"/>
        <v>1.7183599999999999</v>
      </c>
    </row>
    <row r="253" spans="2:9" ht="25.5">
      <c r="B253" s="287" t="s">
        <v>6473</v>
      </c>
      <c r="C253" s="290" t="s">
        <v>11</v>
      </c>
      <c r="D253" s="291">
        <v>88267</v>
      </c>
      <c r="E253" s="306" t="str">
        <f>IF($D253&lt;&gt;"",VLOOKUP($D253,'2-SINAPI NOVEMBRO 2017'!$A$1:$D$11398,2,FALSE),"")</f>
        <v>ENCANADOR OU BOMBEIRO HIDRÁULICO COM ENCARGOS COMPLEMENTARES</v>
      </c>
      <c r="F253" s="307" t="str">
        <f>IF($D253&lt;&gt;"",VLOOKUP($D253,'2-SINAPI NOVEMBRO 2017'!$A$1:$D$11398,3,FALSE),"")</f>
        <v>H</v>
      </c>
      <c r="G253" s="316">
        <v>0.11899999999999999</v>
      </c>
      <c r="H253" s="326">
        <f>IF($D253&lt;&gt;"",VLOOKUP($D253,'2-SINAPI NOVEMBRO 2017'!$A$1:$D$11398,4,FALSE),"")</f>
        <v>17.760000000000002</v>
      </c>
      <c r="I253" s="320">
        <f t="shared" si="37"/>
        <v>2.1134400000000002</v>
      </c>
    </row>
    <row r="254" spans="2:9">
      <c r="B254" s="296"/>
      <c r="C254" s="142"/>
      <c r="D254" s="297"/>
      <c r="E254" s="298"/>
      <c r="F254" s="142"/>
      <c r="G254" s="446"/>
      <c r="H254" s="299"/>
      <c r="I254" s="318"/>
    </row>
    <row r="255" spans="2:9" ht="25.5">
      <c r="B255" s="300" t="s">
        <v>12882</v>
      </c>
      <c r="C255" s="450"/>
      <c r="D255" s="451"/>
      <c r="E255" s="301" t="s">
        <v>12930</v>
      </c>
      <c r="F255" s="302" t="s">
        <v>6031</v>
      </c>
      <c r="G255" s="303">
        <v>1</v>
      </c>
      <c r="H255" s="304"/>
      <c r="I255" s="336">
        <f>SUM(I256:I261)</f>
        <v>13.559660000000001</v>
      </c>
    </row>
    <row r="256" spans="2:9">
      <c r="B256" s="287" t="s">
        <v>6356</v>
      </c>
      <c r="C256" s="290" t="s">
        <v>11</v>
      </c>
      <c r="D256" s="289">
        <v>122</v>
      </c>
      <c r="E256" s="306" t="str">
        <f>IF($D256&lt;&gt;"",VLOOKUP($D256,'2-SINAPI NOVEMBRO 2017'!$A$1:$D$11398,2,FALSE),"")</f>
        <v>ADESIVO PLASTICO PARA PVC, FRASCO COM 850 GR</v>
      </c>
      <c r="F256" s="307" t="str">
        <f>IF($D256&lt;&gt;"",VLOOKUP($D256,'2-SINAPI NOVEMBRO 2017'!$A$1:$D$11398,3,FALSE),"")</f>
        <v xml:space="preserve">UN    </v>
      </c>
      <c r="G256" s="316">
        <v>8.9999999999999993E-3</v>
      </c>
      <c r="H256" s="326">
        <f>IF($D256&lt;&gt;"",VLOOKUP($D256,'2-SINAPI NOVEMBRO 2017'!$A$1:$D$11398,4,FALSE),"")</f>
        <v>45.16</v>
      </c>
      <c r="I256" s="320">
        <f t="shared" ref="I256:I261" si="38">H256*G256</f>
        <v>0.40643999999999991</v>
      </c>
    </row>
    <row r="257" spans="2:9" ht="25.5">
      <c r="B257" s="287" t="s">
        <v>6356</v>
      </c>
      <c r="C257" s="290" t="s">
        <v>11</v>
      </c>
      <c r="D257" s="291">
        <v>814</v>
      </c>
      <c r="E257" s="306" t="str">
        <f>IF($D257&lt;&gt;"",VLOOKUP($D257,'2-SINAPI NOVEMBRO 2017'!$A$1:$D$11398,2,FALSE),"")</f>
        <v>BUCHA DE REDUCAO DE PVC, SOLDAVEL, LONGA, COM 60 X 32 MM, PARA AGUA FRIA PREDIAL</v>
      </c>
      <c r="F257" s="307" t="str">
        <f>IF($D257&lt;&gt;"",VLOOKUP($D257,'2-SINAPI NOVEMBRO 2017'!$A$1:$D$11398,3,FALSE),"")</f>
        <v xml:space="preserve">UN    </v>
      </c>
      <c r="G257" s="316">
        <v>1</v>
      </c>
      <c r="H257" s="326">
        <f>IF($D257&lt;&gt;"",VLOOKUP($D257,'2-SINAPI NOVEMBRO 2017'!$A$1:$D$11398,4,FALSE),"")</f>
        <v>8.8000000000000007</v>
      </c>
      <c r="I257" s="320">
        <f t="shared" si="38"/>
        <v>8.8000000000000007</v>
      </c>
    </row>
    <row r="258" spans="2:9">
      <c r="B258" s="287" t="s">
        <v>6356</v>
      </c>
      <c r="C258" s="290" t="s">
        <v>11</v>
      </c>
      <c r="D258" s="291">
        <v>20083</v>
      </c>
      <c r="E258" s="306" t="str">
        <f>IF($D258&lt;&gt;"",VLOOKUP($D258,'2-SINAPI NOVEMBRO 2017'!$A$1:$D$11398,2,FALSE),"")</f>
        <v>SOLUCAO LIMPADORA PARA PVC, FRASCO COM 1000 CM3</v>
      </c>
      <c r="F258" s="307" t="str">
        <f>IF($D258&lt;&gt;"",VLOOKUP($D258,'2-SINAPI NOVEMBRO 2017'!$A$1:$D$11398,3,FALSE),"")</f>
        <v xml:space="preserve">UN    </v>
      </c>
      <c r="G258" s="316">
        <v>1.0999999999999999E-2</v>
      </c>
      <c r="H258" s="326">
        <f>IF($D258&lt;&gt;"",VLOOKUP($D258,'2-SINAPI NOVEMBRO 2017'!$A$1:$D$11398,4,FALSE),"")</f>
        <v>39.22</v>
      </c>
      <c r="I258" s="320">
        <f t="shared" si="38"/>
        <v>0.43141999999999997</v>
      </c>
    </row>
    <row r="259" spans="2:9">
      <c r="B259" s="287" t="s">
        <v>6356</v>
      </c>
      <c r="C259" s="290" t="s">
        <v>11</v>
      </c>
      <c r="D259" s="291">
        <v>38383</v>
      </c>
      <c r="E259" s="306" t="str">
        <f>IF($D259&lt;&gt;"",VLOOKUP($D259,'2-SINAPI NOVEMBRO 2017'!$A$1:$D$11398,2,FALSE),"")</f>
        <v>LIXA D'AGUA EM FOLHA, GRAO 100</v>
      </c>
      <c r="F259" s="307" t="str">
        <f>IF($D259&lt;&gt;"",VLOOKUP($D259,'2-SINAPI NOVEMBRO 2017'!$A$1:$D$11398,3,FALSE),"")</f>
        <v xml:space="preserve">UN    </v>
      </c>
      <c r="G259" s="316">
        <v>0.06</v>
      </c>
      <c r="H259" s="326">
        <f>IF($D259&lt;&gt;"",VLOOKUP($D259,'2-SINAPI NOVEMBRO 2017'!$A$1:$D$11398,4,FALSE),"")</f>
        <v>1.5</v>
      </c>
      <c r="I259" s="320">
        <f t="shared" si="38"/>
        <v>0.09</v>
      </c>
    </row>
    <row r="260" spans="2:9" ht="25.5">
      <c r="B260" s="287" t="s">
        <v>6473</v>
      </c>
      <c r="C260" s="290" t="s">
        <v>11</v>
      </c>
      <c r="D260" s="291">
        <v>88248</v>
      </c>
      <c r="E260" s="306" t="str">
        <f>IF($D260&lt;&gt;"",VLOOKUP($D260,'2-SINAPI NOVEMBRO 2017'!$A$1:$D$11398,2,FALSE),"")</f>
        <v>AUXILIAR DE ENCANADOR OU BOMBEIRO HIDRÁULICO COM ENCARGOS COMPLEMENTARES</v>
      </c>
      <c r="F260" s="307" t="str">
        <f>IF($D260&lt;&gt;"",VLOOKUP($D260,'2-SINAPI NOVEMBRO 2017'!$A$1:$D$11398,3,FALSE),"")</f>
        <v>H</v>
      </c>
      <c r="G260" s="316">
        <v>0.11899999999999999</v>
      </c>
      <c r="H260" s="326">
        <f>IF($D260&lt;&gt;"",VLOOKUP($D260,'2-SINAPI NOVEMBRO 2017'!$A$1:$D$11398,4,FALSE),"")</f>
        <v>14.44</v>
      </c>
      <c r="I260" s="320">
        <f t="shared" si="38"/>
        <v>1.7183599999999999</v>
      </c>
    </row>
    <row r="261" spans="2:9" ht="25.5">
      <c r="B261" s="287" t="s">
        <v>6473</v>
      </c>
      <c r="C261" s="290" t="s">
        <v>11</v>
      </c>
      <c r="D261" s="291">
        <v>88267</v>
      </c>
      <c r="E261" s="306" t="str">
        <f>IF($D261&lt;&gt;"",VLOOKUP($D261,'2-SINAPI NOVEMBRO 2017'!$A$1:$D$11398,2,FALSE),"")</f>
        <v>ENCANADOR OU BOMBEIRO HIDRÁULICO COM ENCARGOS COMPLEMENTARES</v>
      </c>
      <c r="F261" s="307" t="str">
        <f>IF($D261&lt;&gt;"",VLOOKUP($D261,'2-SINAPI NOVEMBRO 2017'!$A$1:$D$11398,3,FALSE),"")</f>
        <v>H</v>
      </c>
      <c r="G261" s="316">
        <v>0.11899999999999999</v>
      </c>
      <c r="H261" s="326">
        <f>IF($D261&lt;&gt;"",VLOOKUP($D261,'2-SINAPI NOVEMBRO 2017'!$A$1:$D$11398,4,FALSE),"")</f>
        <v>17.760000000000002</v>
      </c>
      <c r="I261" s="320">
        <f t="shared" si="38"/>
        <v>2.1134400000000002</v>
      </c>
    </row>
    <row r="262" spans="2:9">
      <c r="B262" s="296"/>
      <c r="C262" s="142"/>
      <c r="D262" s="297"/>
      <c r="E262" s="298"/>
      <c r="F262" s="142"/>
      <c r="G262" s="446"/>
      <c r="H262" s="299"/>
      <c r="I262" s="318"/>
    </row>
    <row r="263" spans="2:9" ht="25.5">
      <c r="B263" s="300" t="s">
        <v>12924</v>
      </c>
      <c r="C263" s="450"/>
      <c r="D263" s="451"/>
      <c r="E263" s="301" t="s">
        <v>12929</v>
      </c>
      <c r="F263" s="302" t="s">
        <v>6031</v>
      </c>
      <c r="G263" s="303">
        <v>1</v>
      </c>
      <c r="H263" s="304"/>
      <c r="I263" s="336">
        <f>SUM(I264:I269)</f>
        <v>7.0696600000000007</v>
      </c>
    </row>
    <row r="264" spans="2:9">
      <c r="B264" s="287" t="s">
        <v>6356</v>
      </c>
      <c r="C264" s="290" t="s">
        <v>11</v>
      </c>
      <c r="D264" s="289">
        <v>122</v>
      </c>
      <c r="E264" s="306" t="str">
        <f>IF($D264&lt;&gt;"",VLOOKUP($D264,'2-SINAPI NOVEMBRO 2017'!$A$1:$D$11398,2,FALSE),"")</f>
        <v>ADESIVO PLASTICO PARA PVC, FRASCO COM 850 GR</v>
      </c>
      <c r="F264" s="307" t="str">
        <f>IF($D264&lt;&gt;"",VLOOKUP($D264,'2-SINAPI NOVEMBRO 2017'!$A$1:$D$11398,3,FALSE),"")</f>
        <v xml:space="preserve">UN    </v>
      </c>
      <c r="G264" s="316">
        <v>8.9999999999999993E-3</v>
      </c>
      <c r="H264" s="326">
        <f>IF($D264&lt;&gt;"",VLOOKUP($D264,'2-SINAPI NOVEMBRO 2017'!$A$1:$D$11398,4,FALSE),"")</f>
        <v>45.16</v>
      </c>
      <c r="I264" s="320">
        <f t="shared" ref="I264:I269" si="39">H264*G264</f>
        <v>0.40643999999999991</v>
      </c>
    </row>
    <row r="265" spans="2:9" ht="25.5">
      <c r="B265" s="287" t="s">
        <v>6356</v>
      </c>
      <c r="C265" s="290" t="s">
        <v>11</v>
      </c>
      <c r="D265" s="291">
        <v>3538</v>
      </c>
      <c r="E265" s="306" t="str">
        <f>IF($D265&lt;&gt;"",VLOOKUP($D265,'2-SINAPI NOVEMBRO 2017'!$A$1:$D$11398,2,FALSE),"")</f>
        <v>JOELHO DE REDUCAO, PVC SOLDAVEL, 90 GRAUS,  32 MM X 25 MM, PARA AGUA FRIA PREDIAL</v>
      </c>
      <c r="F265" s="307" t="str">
        <f>IF($D265&lt;&gt;"",VLOOKUP($D265,'2-SINAPI NOVEMBRO 2017'!$A$1:$D$11398,3,FALSE),"")</f>
        <v xml:space="preserve">UN    </v>
      </c>
      <c r="G265" s="316">
        <v>1</v>
      </c>
      <c r="H265" s="326">
        <f>IF($D265&lt;&gt;"",VLOOKUP($D265,'2-SINAPI NOVEMBRO 2017'!$A$1:$D$11398,4,FALSE),"")</f>
        <v>2.31</v>
      </c>
      <c r="I265" s="320">
        <f t="shared" si="39"/>
        <v>2.31</v>
      </c>
    </row>
    <row r="266" spans="2:9">
      <c r="B266" s="287" t="s">
        <v>6356</v>
      </c>
      <c r="C266" s="290" t="s">
        <v>11</v>
      </c>
      <c r="D266" s="291">
        <v>20083</v>
      </c>
      <c r="E266" s="306" t="str">
        <f>IF($D266&lt;&gt;"",VLOOKUP($D266,'2-SINAPI NOVEMBRO 2017'!$A$1:$D$11398,2,FALSE),"")</f>
        <v>SOLUCAO LIMPADORA PARA PVC, FRASCO COM 1000 CM3</v>
      </c>
      <c r="F266" s="307" t="str">
        <f>IF($D266&lt;&gt;"",VLOOKUP($D266,'2-SINAPI NOVEMBRO 2017'!$A$1:$D$11398,3,FALSE),"")</f>
        <v xml:space="preserve">UN    </v>
      </c>
      <c r="G266" s="316">
        <v>1.0999999999999999E-2</v>
      </c>
      <c r="H266" s="326">
        <f>IF($D266&lt;&gt;"",VLOOKUP($D266,'2-SINAPI NOVEMBRO 2017'!$A$1:$D$11398,4,FALSE),"")</f>
        <v>39.22</v>
      </c>
      <c r="I266" s="320">
        <f t="shared" si="39"/>
        <v>0.43141999999999997</v>
      </c>
    </row>
    <row r="267" spans="2:9">
      <c r="B267" s="287" t="s">
        <v>6356</v>
      </c>
      <c r="C267" s="290" t="s">
        <v>11</v>
      </c>
      <c r="D267" s="291">
        <v>38383</v>
      </c>
      <c r="E267" s="306" t="str">
        <f>IF($D267&lt;&gt;"",VLOOKUP($D267,'2-SINAPI NOVEMBRO 2017'!$A$1:$D$11398,2,FALSE),"")</f>
        <v>LIXA D'AGUA EM FOLHA, GRAO 100</v>
      </c>
      <c r="F267" s="307" t="str">
        <f>IF($D267&lt;&gt;"",VLOOKUP($D267,'2-SINAPI NOVEMBRO 2017'!$A$1:$D$11398,3,FALSE),"")</f>
        <v xml:space="preserve">UN    </v>
      </c>
      <c r="G267" s="316">
        <v>0.06</v>
      </c>
      <c r="H267" s="326">
        <f>IF($D267&lt;&gt;"",VLOOKUP($D267,'2-SINAPI NOVEMBRO 2017'!$A$1:$D$11398,4,FALSE),"")</f>
        <v>1.5</v>
      </c>
      <c r="I267" s="320">
        <f t="shared" si="39"/>
        <v>0.09</v>
      </c>
    </row>
    <row r="268" spans="2:9" ht="25.5">
      <c r="B268" s="287" t="s">
        <v>6473</v>
      </c>
      <c r="C268" s="290" t="s">
        <v>11</v>
      </c>
      <c r="D268" s="291">
        <v>88248</v>
      </c>
      <c r="E268" s="306" t="str">
        <f>IF($D268&lt;&gt;"",VLOOKUP($D268,'2-SINAPI NOVEMBRO 2017'!$A$1:$D$11398,2,FALSE),"")</f>
        <v>AUXILIAR DE ENCANADOR OU BOMBEIRO HIDRÁULICO COM ENCARGOS COMPLEMENTARES</v>
      </c>
      <c r="F268" s="307" t="str">
        <f>IF($D268&lt;&gt;"",VLOOKUP($D268,'2-SINAPI NOVEMBRO 2017'!$A$1:$D$11398,3,FALSE),"")</f>
        <v>H</v>
      </c>
      <c r="G268" s="316">
        <v>0.11899999999999999</v>
      </c>
      <c r="H268" s="326">
        <f>IF($D268&lt;&gt;"",VLOOKUP($D268,'2-SINAPI NOVEMBRO 2017'!$A$1:$D$11398,4,FALSE),"")</f>
        <v>14.44</v>
      </c>
      <c r="I268" s="320">
        <f t="shared" si="39"/>
        <v>1.7183599999999999</v>
      </c>
    </row>
    <row r="269" spans="2:9" ht="25.5">
      <c r="B269" s="287" t="s">
        <v>6473</v>
      </c>
      <c r="C269" s="290" t="s">
        <v>11</v>
      </c>
      <c r="D269" s="291">
        <v>88267</v>
      </c>
      <c r="E269" s="306" t="str">
        <f>IF($D269&lt;&gt;"",VLOOKUP($D269,'2-SINAPI NOVEMBRO 2017'!$A$1:$D$11398,2,FALSE),"")</f>
        <v>ENCANADOR OU BOMBEIRO HIDRÁULICO COM ENCARGOS COMPLEMENTARES</v>
      </c>
      <c r="F269" s="307" t="str">
        <f>IF($D269&lt;&gt;"",VLOOKUP($D269,'2-SINAPI NOVEMBRO 2017'!$A$1:$D$11398,3,FALSE),"")</f>
        <v>H</v>
      </c>
      <c r="G269" s="316">
        <v>0.11899999999999999</v>
      </c>
      <c r="H269" s="326">
        <f>IF($D269&lt;&gt;"",VLOOKUP($D269,'2-SINAPI NOVEMBRO 2017'!$A$1:$D$11398,4,FALSE),"")</f>
        <v>17.760000000000002</v>
      </c>
      <c r="I269" s="320">
        <f t="shared" si="39"/>
        <v>2.1134400000000002</v>
      </c>
    </row>
    <row r="270" spans="2:9">
      <c r="B270" s="296"/>
      <c r="C270" s="142"/>
      <c r="D270" s="297"/>
      <c r="E270" s="298"/>
      <c r="F270" s="142"/>
      <c r="G270" s="446"/>
      <c r="H270" s="299"/>
      <c r="I270" s="318"/>
    </row>
    <row r="271" spans="2:9" ht="25.5">
      <c r="B271" s="300" t="s">
        <v>12938</v>
      </c>
      <c r="C271" s="450"/>
      <c r="D271" s="451"/>
      <c r="E271" s="301" t="s">
        <v>12928</v>
      </c>
      <c r="F271" s="302" t="s">
        <v>6031</v>
      </c>
      <c r="G271" s="303">
        <v>1</v>
      </c>
      <c r="H271" s="304"/>
      <c r="I271" s="336">
        <f>SUM(I272:I277)</f>
        <v>8.3296599999999987</v>
      </c>
    </row>
    <row r="272" spans="2:9">
      <c r="B272" s="287" t="s">
        <v>6356</v>
      </c>
      <c r="C272" s="290" t="s">
        <v>11</v>
      </c>
      <c r="D272" s="289">
        <v>122</v>
      </c>
      <c r="E272" s="306" t="str">
        <f>IF($D272&lt;&gt;"",VLOOKUP($D272,'2-SINAPI NOVEMBRO 2017'!$A$1:$D$11398,2,FALSE),"")</f>
        <v>ADESIVO PLASTICO PARA PVC, FRASCO COM 850 GR</v>
      </c>
      <c r="F272" s="307" t="str">
        <f>IF($D272&lt;&gt;"",VLOOKUP($D272,'2-SINAPI NOVEMBRO 2017'!$A$1:$D$11398,3,FALSE),"")</f>
        <v xml:space="preserve">UN    </v>
      </c>
      <c r="G272" s="316">
        <v>8.9999999999999993E-3</v>
      </c>
      <c r="H272" s="326">
        <f>IF($D272&lt;&gt;"",VLOOKUP($D272,'2-SINAPI NOVEMBRO 2017'!$A$1:$D$11398,4,FALSE),"")</f>
        <v>45.16</v>
      </c>
      <c r="I272" s="320">
        <f t="shared" ref="I272:I277" si="40">H272*G272</f>
        <v>0.40643999999999991</v>
      </c>
    </row>
    <row r="273" spans="2:9" ht="25.5">
      <c r="B273" s="287" t="s">
        <v>6356</v>
      </c>
      <c r="C273" s="290" t="s">
        <v>6357</v>
      </c>
      <c r="D273" s="291"/>
      <c r="E273" s="306" t="s">
        <v>12872</v>
      </c>
      <c r="F273" s="307" t="s">
        <v>6031</v>
      </c>
      <c r="G273" s="316">
        <v>1</v>
      </c>
      <c r="H273" s="326">
        <v>3.57</v>
      </c>
      <c r="I273" s="320">
        <f t="shared" si="40"/>
        <v>3.57</v>
      </c>
    </row>
    <row r="274" spans="2:9">
      <c r="B274" s="287" t="s">
        <v>6356</v>
      </c>
      <c r="C274" s="290" t="s">
        <v>11</v>
      </c>
      <c r="D274" s="291">
        <v>20083</v>
      </c>
      <c r="E274" s="306" t="str">
        <f>IF($D274&lt;&gt;"",VLOOKUP($D274,'2-SINAPI NOVEMBRO 2017'!$A$1:$D$11398,2,FALSE),"")</f>
        <v>SOLUCAO LIMPADORA PARA PVC, FRASCO COM 1000 CM3</v>
      </c>
      <c r="F274" s="307" t="str">
        <f>IF($D274&lt;&gt;"",VLOOKUP($D274,'2-SINAPI NOVEMBRO 2017'!$A$1:$D$11398,3,FALSE),"")</f>
        <v xml:space="preserve">UN    </v>
      </c>
      <c r="G274" s="316">
        <v>1.0999999999999999E-2</v>
      </c>
      <c r="H274" s="326">
        <f>IF($D274&lt;&gt;"",VLOOKUP($D274,'2-SINAPI NOVEMBRO 2017'!$A$1:$D$11398,4,FALSE),"")</f>
        <v>39.22</v>
      </c>
      <c r="I274" s="320">
        <f t="shared" si="40"/>
        <v>0.43141999999999997</v>
      </c>
    </row>
    <row r="275" spans="2:9">
      <c r="B275" s="287" t="s">
        <v>6356</v>
      </c>
      <c r="C275" s="290" t="s">
        <v>11</v>
      </c>
      <c r="D275" s="291">
        <v>38383</v>
      </c>
      <c r="E275" s="306" t="str">
        <f>IF($D275&lt;&gt;"",VLOOKUP($D275,'2-SINAPI NOVEMBRO 2017'!$A$1:$D$11398,2,FALSE),"")</f>
        <v>LIXA D'AGUA EM FOLHA, GRAO 100</v>
      </c>
      <c r="F275" s="307" t="str">
        <f>IF($D275&lt;&gt;"",VLOOKUP($D275,'2-SINAPI NOVEMBRO 2017'!$A$1:$D$11398,3,FALSE),"")</f>
        <v xml:space="preserve">UN    </v>
      </c>
      <c r="G275" s="316">
        <v>0.06</v>
      </c>
      <c r="H275" s="326">
        <f>IF($D275&lt;&gt;"",VLOOKUP($D275,'2-SINAPI NOVEMBRO 2017'!$A$1:$D$11398,4,FALSE),"")</f>
        <v>1.5</v>
      </c>
      <c r="I275" s="320">
        <f t="shared" si="40"/>
        <v>0.09</v>
      </c>
    </row>
    <row r="276" spans="2:9" ht="25.5">
      <c r="B276" s="287" t="s">
        <v>6473</v>
      </c>
      <c r="C276" s="290" t="s">
        <v>11</v>
      </c>
      <c r="D276" s="291">
        <v>88248</v>
      </c>
      <c r="E276" s="306" t="str">
        <f>IF($D276&lt;&gt;"",VLOOKUP($D276,'2-SINAPI NOVEMBRO 2017'!$A$1:$D$11398,2,FALSE),"")</f>
        <v>AUXILIAR DE ENCANADOR OU BOMBEIRO HIDRÁULICO COM ENCARGOS COMPLEMENTARES</v>
      </c>
      <c r="F276" s="307" t="str">
        <f>IF($D276&lt;&gt;"",VLOOKUP($D276,'2-SINAPI NOVEMBRO 2017'!$A$1:$D$11398,3,FALSE),"")</f>
        <v>H</v>
      </c>
      <c r="G276" s="316">
        <v>0.11899999999999999</v>
      </c>
      <c r="H276" s="326">
        <f>IF($D276&lt;&gt;"",VLOOKUP($D276,'2-SINAPI NOVEMBRO 2017'!$A$1:$D$11398,4,FALSE),"")</f>
        <v>14.44</v>
      </c>
      <c r="I276" s="320">
        <f t="shared" si="40"/>
        <v>1.7183599999999999</v>
      </c>
    </row>
    <row r="277" spans="2:9" ht="25.5">
      <c r="B277" s="287" t="s">
        <v>6473</v>
      </c>
      <c r="C277" s="290" t="s">
        <v>11</v>
      </c>
      <c r="D277" s="291">
        <v>88267</v>
      </c>
      <c r="E277" s="306" t="str">
        <f>IF($D277&lt;&gt;"",VLOOKUP($D277,'2-SINAPI NOVEMBRO 2017'!$A$1:$D$11398,2,FALSE),"")</f>
        <v>ENCANADOR OU BOMBEIRO HIDRÁULICO COM ENCARGOS COMPLEMENTARES</v>
      </c>
      <c r="F277" s="307" t="str">
        <f>IF($D277&lt;&gt;"",VLOOKUP($D277,'2-SINAPI NOVEMBRO 2017'!$A$1:$D$11398,3,FALSE),"")</f>
        <v>H</v>
      </c>
      <c r="G277" s="316">
        <v>0.11899999999999999</v>
      </c>
      <c r="H277" s="326">
        <f>IF($D277&lt;&gt;"",VLOOKUP($D277,'2-SINAPI NOVEMBRO 2017'!$A$1:$D$11398,4,FALSE),"")</f>
        <v>17.760000000000002</v>
      </c>
      <c r="I277" s="320">
        <f t="shared" si="40"/>
        <v>2.1134400000000002</v>
      </c>
    </row>
    <row r="278" spans="2:9">
      <c r="B278" s="296"/>
      <c r="C278" s="142"/>
      <c r="D278" s="297"/>
      <c r="E278" s="298"/>
      <c r="F278" s="142"/>
      <c r="G278" s="446"/>
      <c r="H278" s="299"/>
      <c r="I278" s="318"/>
    </row>
    <row r="279" spans="2:9" ht="30" customHeight="1">
      <c r="B279" s="300" t="s">
        <v>12939</v>
      </c>
      <c r="C279" s="450"/>
      <c r="D279" s="451"/>
      <c r="E279" s="301" t="s">
        <v>12875</v>
      </c>
      <c r="F279" s="302" t="s">
        <v>6031</v>
      </c>
      <c r="G279" s="303">
        <v>1</v>
      </c>
      <c r="H279" s="304"/>
      <c r="I279" s="336">
        <f>SUM(I280:I285)</f>
        <v>58.078060000000008</v>
      </c>
    </row>
    <row r="280" spans="2:9">
      <c r="B280" s="287" t="s">
        <v>6356</v>
      </c>
      <c r="C280" s="290" t="s">
        <v>11</v>
      </c>
      <c r="D280" s="289">
        <v>122</v>
      </c>
      <c r="E280" s="306" t="str">
        <f>IF($D280&lt;&gt;"",VLOOKUP($D280,'2-SINAPI NOVEMBRO 2017'!$A$1:$D$11398,2,FALSE),"")</f>
        <v>ADESIVO PLASTICO PARA PVC, FRASCO COM 850 GR</v>
      </c>
      <c r="F280" s="307" t="str">
        <f>IF($D280&lt;&gt;"",VLOOKUP($D280,'2-SINAPI NOVEMBRO 2017'!$A$1:$D$11398,3,FALSE),"")</f>
        <v xml:space="preserve">UN    </v>
      </c>
      <c r="G280" s="316">
        <v>0.06</v>
      </c>
      <c r="H280" s="326">
        <f>IF($D280&lt;&gt;"",VLOOKUP($D280,'2-SINAPI NOVEMBRO 2017'!$A$1:$D$11398,4,FALSE),"")</f>
        <v>45.16</v>
      </c>
      <c r="I280" s="320">
        <f t="shared" ref="I280:I285" si="41">H280*G280</f>
        <v>2.7095999999999996</v>
      </c>
    </row>
    <row r="281" spans="2:9" ht="45" customHeight="1">
      <c r="B281" s="287" t="s">
        <v>6356</v>
      </c>
      <c r="C281" s="290" t="s">
        <v>7003</v>
      </c>
      <c r="D281" s="291"/>
      <c r="E281" s="306" t="s">
        <v>12874</v>
      </c>
      <c r="F281" s="307" t="str">
        <f>IF($D281&lt;&gt;"",VLOOKUP($D281,'2-SINAPI NOVEMBRO 2017'!$A$1:$D$11398,3,FALSE),"")</f>
        <v/>
      </c>
      <c r="G281" s="316">
        <v>1</v>
      </c>
      <c r="H281" s="326">
        <v>45.5</v>
      </c>
      <c r="I281" s="320">
        <f t="shared" si="41"/>
        <v>45.5</v>
      </c>
    </row>
    <row r="282" spans="2:9">
      <c r="B282" s="287" t="s">
        <v>6356</v>
      </c>
      <c r="C282" s="290" t="s">
        <v>11</v>
      </c>
      <c r="D282" s="291">
        <v>20083</v>
      </c>
      <c r="E282" s="306" t="str">
        <f>IF($D282&lt;&gt;"",VLOOKUP($D282,'2-SINAPI NOVEMBRO 2017'!$A$1:$D$11398,2,FALSE),"")</f>
        <v>SOLUCAO LIMPADORA PARA PVC, FRASCO COM 1000 CM3</v>
      </c>
      <c r="F282" s="307" t="str">
        <f>IF($D282&lt;&gt;"",VLOOKUP($D282,'2-SINAPI NOVEMBRO 2017'!$A$1:$D$11398,3,FALSE),"")</f>
        <v xml:space="preserve">UN    </v>
      </c>
      <c r="G282" s="316">
        <v>7.8E-2</v>
      </c>
      <c r="H282" s="326">
        <f>IF($D282&lt;&gt;"",VLOOKUP($D282,'2-SINAPI NOVEMBRO 2017'!$A$1:$D$11398,4,FALSE),"")</f>
        <v>39.22</v>
      </c>
      <c r="I282" s="320">
        <f t="shared" si="41"/>
        <v>3.0591599999999999</v>
      </c>
    </row>
    <row r="283" spans="2:9">
      <c r="B283" s="287" t="s">
        <v>6356</v>
      </c>
      <c r="C283" s="290" t="s">
        <v>11</v>
      </c>
      <c r="D283" s="291">
        <v>38383</v>
      </c>
      <c r="E283" s="306" t="str">
        <f>IF($D283&lt;&gt;"",VLOOKUP($D283,'2-SINAPI NOVEMBRO 2017'!$A$1:$D$11398,2,FALSE),"")</f>
        <v>LIXA D'AGUA EM FOLHA, GRAO 100</v>
      </c>
      <c r="F283" s="307" t="str">
        <f>IF($D283&lt;&gt;"",VLOOKUP($D283,'2-SINAPI NOVEMBRO 2017'!$A$1:$D$11398,3,FALSE),"")</f>
        <v xml:space="preserve">UN    </v>
      </c>
      <c r="G283" s="316">
        <v>5.2999999999999999E-2</v>
      </c>
      <c r="H283" s="326">
        <f>IF($D283&lt;&gt;"",VLOOKUP($D283,'2-SINAPI NOVEMBRO 2017'!$A$1:$D$11398,4,FALSE),"")</f>
        <v>1.5</v>
      </c>
      <c r="I283" s="320">
        <f t="shared" si="41"/>
        <v>7.9500000000000001E-2</v>
      </c>
    </row>
    <row r="284" spans="2:9" ht="25.5">
      <c r="B284" s="287" t="s">
        <v>6473</v>
      </c>
      <c r="C284" s="290" t="s">
        <v>11</v>
      </c>
      <c r="D284" s="291">
        <v>88248</v>
      </c>
      <c r="E284" s="306" t="str">
        <f>IF($D284&lt;&gt;"",VLOOKUP($D284,'2-SINAPI NOVEMBRO 2017'!$A$1:$D$11398,2,FALSE),"")</f>
        <v>AUXILIAR DE ENCANADOR OU BOMBEIRO HIDRÁULICO COM ENCARGOS COMPLEMENTARES</v>
      </c>
      <c r="F284" s="307" t="str">
        <f>IF($D284&lt;&gt;"",VLOOKUP($D284,'2-SINAPI NOVEMBRO 2017'!$A$1:$D$11398,3,FALSE),"")</f>
        <v>H</v>
      </c>
      <c r="G284" s="316">
        <v>0.20899999999999999</v>
      </c>
      <c r="H284" s="326">
        <f>IF($D284&lt;&gt;"",VLOOKUP($D284,'2-SINAPI NOVEMBRO 2017'!$A$1:$D$11398,4,FALSE),"")</f>
        <v>14.44</v>
      </c>
      <c r="I284" s="320">
        <f t="shared" si="41"/>
        <v>3.01796</v>
      </c>
    </row>
    <row r="285" spans="2:9" ht="25.5">
      <c r="B285" s="287" t="s">
        <v>6473</v>
      </c>
      <c r="C285" s="290" t="s">
        <v>11</v>
      </c>
      <c r="D285" s="291">
        <v>88267</v>
      </c>
      <c r="E285" s="306" t="str">
        <f>IF($D285&lt;&gt;"",VLOOKUP($D285,'2-SINAPI NOVEMBRO 2017'!$A$1:$D$11398,2,FALSE),"")</f>
        <v>ENCANADOR OU BOMBEIRO HIDRÁULICO COM ENCARGOS COMPLEMENTARES</v>
      </c>
      <c r="F285" s="307" t="str">
        <f>IF($D285&lt;&gt;"",VLOOKUP($D285,'2-SINAPI NOVEMBRO 2017'!$A$1:$D$11398,3,FALSE),"")</f>
        <v>H</v>
      </c>
      <c r="G285" s="316">
        <v>0.20899999999999999</v>
      </c>
      <c r="H285" s="326">
        <f>IF($D285&lt;&gt;"",VLOOKUP($D285,'2-SINAPI NOVEMBRO 2017'!$A$1:$D$11398,4,FALSE),"")</f>
        <v>17.760000000000002</v>
      </c>
      <c r="I285" s="320">
        <f t="shared" si="41"/>
        <v>3.71184</v>
      </c>
    </row>
    <row r="286" spans="2:9">
      <c r="B286" s="296"/>
      <c r="C286" s="142"/>
      <c r="D286" s="297"/>
      <c r="E286" s="298"/>
      <c r="F286" s="142"/>
      <c r="G286" s="446"/>
      <c r="H286" s="299"/>
      <c r="I286" s="318"/>
    </row>
    <row r="287" spans="2:9" ht="25.5">
      <c r="B287" s="300" t="s">
        <v>12940</v>
      </c>
      <c r="C287" s="450"/>
      <c r="D287" s="451"/>
      <c r="E287" s="301" t="s">
        <v>12927</v>
      </c>
      <c r="F287" s="302" t="s">
        <v>6031</v>
      </c>
      <c r="G287" s="303">
        <v>1</v>
      </c>
      <c r="H287" s="304"/>
      <c r="I287" s="336">
        <f>SUM(I288:I290)</f>
        <v>250.03000000000003</v>
      </c>
    </row>
    <row r="288" spans="2:9" ht="25.5">
      <c r="B288" s="287" t="s">
        <v>6359</v>
      </c>
      <c r="C288" s="290" t="s">
        <v>11</v>
      </c>
      <c r="D288" s="432">
        <v>88248</v>
      </c>
      <c r="E288" s="306" t="str">
        <f>IF($D288&lt;&gt;"",VLOOKUP($D288,'2-SINAPI NOVEMBRO 2017'!$A$1:$D$11398,2,FALSE),"")</f>
        <v>AUXILIAR DE ENCANADOR OU BOMBEIRO HIDRÁULICO COM ENCARGOS COMPLEMENTARES</v>
      </c>
      <c r="F288" s="307" t="str">
        <f>IF($D288&lt;&gt;"",VLOOKUP($D288,'2-SINAPI NOVEMBRO 2017'!$A$1:$D$11398,3,FALSE),"")</f>
        <v>H</v>
      </c>
      <c r="G288" s="316">
        <v>1</v>
      </c>
      <c r="H288" s="326">
        <f>IF($D288&lt;&gt;"",VLOOKUP($D288,'2-SINAPI NOVEMBRO 2017'!$A$1:$D$11398,4,FALSE),"")</f>
        <v>14.44</v>
      </c>
      <c r="I288" s="320">
        <f t="shared" ref="I288:I290" si="42">H288*G288</f>
        <v>14.44</v>
      </c>
    </row>
    <row r="289" spans="2:9" ht="25.5">
      <c r="B289" s="287" t="s">
        <v>6359</v>
      </c>
      <c r="C289" s="290" t="s">
        <v>11</v>
      </c>
      <c r="D289" s="432">
        <v>88267</v>
      </c>
      <c r="E289" s="306" t="str">
        <f>IF($D289&lt;&gt;"",VLOOKUP($D289,'2-SINAPI NOVEMBRO 2017'!$A$1:$D$11398,2,FALSE),"")</f>
        <v>ENCANADOR OU BOMBEIRO HIDRÁULICO COM ENCARGOS COMPLEMENTARES</v>
      </c>
      <c r="F289" s="307" t="str">
        <f>IF($D289&lt;&gt;"",VLOOKUP($D289,'2-SINAPI NOVEMBRO 2017'!$A$1:$D$11398,3,FALSE),"")</f>
        <v>H</v>
      </c>
      <c r="G289" s="316">
        <v>1</v>
      </c>
      <c r="H289" s="326">
        <f>IF($D289&lt;&gt;"",VLOOKUP($D289,'2-SINAPI NOVEMBRO 2017'!$A$1:$D$11398,4,FALSE),"")</f>
        <v>17.760000000000002</v>
      </c>
      <c r="I289" s="320">
        <f t="shared" ref="I289" si="43">H289*G289</f>
        <v>17.760000000000002</v>
      </c>
    </row>
    <row r="290" spans="2:9" ht="25.5">
      <c r="B290" s="287" t="s">
        <v>6356</v>
      </c>
      <c r="C290" s="290" t="s">
        <v>11</v>
      </c>
      <c r="D290" s="291">
        <v>36206</v>
      </c>
      <c r="E290" s="306" t="str">
        <f>IF($D290&lt;&gt;"",VLOOKUP($D290,'2-SINAPI NOVEMBRO 2017'!$A$1:$D$11398,2,FALSE),"")</f>
        <v>BARRA DE APOIO RETA, EM ACO INOX POLIDO, COMPRIMENTO 90 CM, DIAMETRO MINIMO 3 CM</v>
      </c>
      <c r="F290" s="307" t="str">
        <f>IF($D290&lt;&gt;"",VLOOKUP($D290,'2-SINAPI NOVEMBRO 2017'!$A$1:$D$11398,3,FALSE),"")</f>
        <v xml:space="preserve">UN    </v>
      </c>
      <c r="G290" s="316">
        <v>1</v>
      </c>
      <c r="H290" s="326">
        <f>IF($D290&lt;&gt;"",VLOOKUP($D290,'2-SINAPI NOVEMBRO 2017'!$A$1:$D$11398,4,FALSE),"")</f>
        <v>217.83</v>
      </c>
      <c r="I290" s="320">
        <f t="shared" si="42"/>
        <v>217.83</v>
      </c>
    </row>
    <row r="291" spans="2:9">
      <c r="B291" s="296"/>
      <c r="C291" s="142"/>
      <c r="D291" s="297"/>
      <c r="E291" s="298"/>
      <c r="F291" s="142"/>
      <c r="G291" s="446"/>
      <c r="H291" s="299"/>
      <c r="I291" s="318"/>
    </row>
    <row r="292" spans="2:9" ht="25.5">
      <c r="B292" s="300" t="s">
        <v>12943</v>
      </c>
      <c r="C292" s="450"/>
      <c r="D292" s="451"/>
      <c r="E292" s="301" t="s">
        <v>12926</v>
      </c>
      <c r="F292" s="302" t="s">
        <v>6031</v>
      </c>
      <c r="G292" s="303">
        <v>1</v>
      </c>
      <c r="H292" s="304"/>
      <c r="I292" s="336">
        <f>SUM(I293:I295)</f>
        <v>491.39</v>
      </c>
    </row>
    <row r="293" spans="2:9" ht="25.5">
      <c r="B293" s="287" t="s">
        <v>6359</v>
      </c>
      <c r="C293" s="290" t="s">
        <v>11</v>
      </c>
      <c r="D293" s="432">
        <v>88248</v>
      </c>
      <c r="E293" s="306" t="str">
        <f>IF($D293&lt;&gt;"",VLOOKUP($D293,'2-SINAPI NOVEMBRO 2017'!$A$1:$D$11398,2,FALSE),"")</f>
        <v>AUXILIAR DE ENCANADOR OU BOMBEIRO HIDRÁULICO COM ENCARGOS COMPLEMENTARES</v>
      </c>
      <c r="F293" s="307" t="str">
        <f>IF($D293&lt;&gt;"",VLOOKUP($D293,'2-SINAPI NOVEMBRO 2017'!$A$1:$D$11398,3,FALSE),"")</f>
        <v>H</v>
      </c>
      <c r="G293" s="316">
        <v>1</v>
      </c>
      <c r="H293" s="326">
        <f>IF($D293&lt;&gt;"",VLOOKUP($D293,'2-SINAPI NOVEMBRO 2017'!$A$1:$D$11398,4,FALSE),"")</f>
        <v>14.44</v>
      </c>
      <c r="I293" s="320">
        <f t="shared" ref="I293:I295" si="44">H293*G293</f>
        <v>14.44</v>
      </c>
    </row>
    <row r="294" spans="2:9" ht="25.5">
      <c r="B294" s="287" t="s">
        <v>6359</v>
      </c>
      <c r="C294" s="290" t="s">
        <v>11</v>
      </c>
      <c r="D294" s="432">
        <v>88267</v>
      </c>
      <c r="E294" s="306" t="str">
        <f>IF($D294&lt;&gt;"",VLOOKUP($D294,'2-SINAPI NOVEMBRO 2017'!$A$1:$D$11398,2,FALSE),"")</f>
        <v>ENCANADOR OU BOMBEIRO HIDRÁULICO COM ENCARGOS COMPLEMENTARES</v>
      </c>
      <c r="F294" s="307" t="str">
        <f>IF($D294&lt;&gt;"",VLOOKUP($D294,'2-SINAPI NOVEMBRO 2017'!$A$1:$D$11398,3,FALSE),"")</f>
        <v>H</v>
      </c>
      <c r="G294" s="316">
        <v>1</v>
      </c>
      <c r="H294" s="326">
        <f>IF($D294&lt;&gt;"",VLOOKUP($D294,'2-SINAPI NOVEMBRO 2017'!$A$1:$D$11398,4,FALSE),"")</f>
        <v>17.760000000000002</v>
      </c>
      <c r="I294" s="320">
        <f t="shared" si="44"/>
        <v>17.760000000000002</v>
      </c>
    </row>
    <row r="295" spans="2:9" ht="25.5">
      <c r="B295" s="287" t="s">
        <v>6356</v>
      </c>
      <c r="C295" s="290" t="s">
        <v>11</v>
      </c>
      <c r="D295" s="291">
        <v>36211</v>
      </c>
      <c r="E295" s="306" t="str">
        <f>IF($D295&lt;&gt;"",VLOOKUP($D295,'2-SINAPI NOVEMBRO 2017'!$A$1:$D$11398,2,FALSE),"")</f>
        <v>BARRA DE APOIO LAVATORIO, EM ACO INOX POLIDO, *40 X 50* CM,  DIAMETRO MINIMO 3 CM</v>
      </c>
      <c r="F295" s="307" t="str">
        <f>IF($D295&lt;&gt;"",VLOOKUP($D295,'2-SINAPI NOVEMBRO 2017'!$A$1:$D$11398,3,FALSE),"")</f>
        <v xml:space="preserve">UN    </v>
      </c>
      <c r="G295" s="316">
        <v>1</v>
      </c>
      <c r="H295" s="326">
        <f>IF($D295&lt;&gt;"",VLOOKUP($D295,'2-SINAPI NOVEMBRO 2017'!$A$1:$D$11398,4,FALSE),"")</f>
        <v>459.19</v>
      </c>
      <c r="I295" s="320">
        <f t="shared" si="44"/>
        <v>459.19</v>
      </c>
    </row>
    <row r="296" spans="2:9">
      <c r="B296" s="296"/>
      <c r="C296" s="142"/>
      <c r="D296" s="297"/>
      <c r="E296" s="298"/>
      <c r="F296" s="142"/>
      <c r="G296" s="446"/>
      <c r="H296" s="299"/>
      <c r="I296" s="318"/>
    </row>
    <row r="297" spans="2:9" ht="114.75">
      <c r="B297" s="300" t="s">
        <v>13929</v>
      </c>
      <c r="C297" s="450"/>
      <c r="D297" s="451"/>
      <c r="E297" s="435" t="s">
        <v>12881</v>
      </c>
      <c r="F297" s="302" t="s">
        <v>6031</v>
      </c>
      <c r="G297" s="303">
        <v>1</v>
      </c>
      <c r="H297" s="304"/>
      <c r="I297" s="336">
        <f>SUM(I298:I306)</f>
        <v>16970.856800000001</v>
      </c>
    </row>
    <row r="298" spans="2:9" ht="14.25">
      <c r="B298" s="434" t="s">
        <v>6359</v>
      </c>
      <c r="C298" s="290" t="s">
        <v>11</v>
      </c>
      <c r="D298" s="433">
        <v>88317</v>
      </c>
      <c r="E298" s="306" t="str">
        <f>IF($D298&lt;&gt;"",VLOOKUP($D298,'2-SINAPI NOVEMBRO 2017'!$A$1:$D$11398,2,FALSE),"")</f>
        <v>SOLDADOR COM ENCARGOS COMPLEMENTARES</v>
      </c>
      <c r="F298" s="307" t="str">
        <f>IF($D298&lt;&gt;"",VLOOKUP($D298,'2-SINAPI NOVEMBRO 2017'!$A$1:$D$11398,3,FALSE),"")</f>
        <v>H</v>
      </c>
      <c r="G298" s="316">
        <f>0.03*(G301+G302)</f>
        <v>38.622</v>
      </c>
      <c r="H298" s="326">
        <f>IF($D298&lt;&gt;"",VLOOKUP($D298,'2-SINAPI NOVEMBRO 2017'!$A$1:$D$11398,4,FALSE),"")</f>
        <v>17.239999999999998</v>
      </c>
      <c r="I298" s="320">
        <f t="shared" ref="I298:I301" si="45">H298*G298</f>
        <v>665.84327999999994</v>
      </c>
    </row>
    <row r="299" spans="2:9" ht="14.25">
      <c r="B299" s="434" t="s">
        <v>6359</v>
      </c>
      <c r="C299" s="290" t="s">
        <v>11</v>
      </c>
      <c r="D299" s="433">
        <v>88315</v>
      </c>
      <c r="E299" s="306" t="str">
        <f>IF($D299&lt;&gt;"",VLOOKUP($D299,'2-SINAPI NOVEMBRO 2017'!$A$1:$D$11398,2,FALSE),"")</f>
        <v>SERRALHEIRO COM ENCARGOS COMPLEMENTARES</v>
      </c>
      <c r="F299" s="307" t="str">
        <f>IF($D299&lt;&gt;"",VLOOKUP($D299,'2-SINAPI NOVEMBRO 2017'!$A$1:$D$11398,3,FALSE),"")</f>
        <v>H</v>
      </c>
      <c r="G299" s="316">
        <f>0.05*(G301+G302)</f>
        <v>64.37</v>
      </c>
      <c r="H299" s="326">
        <f>IF($D299&lt;&gt;"",VLOOKUP($D299,'2-SINAPI NOVEMBRO 2017'!$A$1:$D$11398,4,FALSE),"")</f>
        <v>16.52</v>
      </c>
      <c r="I299" s="320">
        <f t="shared" ref="I299" si="46">H299*G299</f>
        <v>1063.3924</v>
      </c>
    </row>
    <row r="300" spans="2:9" ht="14.25">
      <c r="B300" s="434" t="s">
        <v>6359</v>
      </c>
      <c r="C300" s="290" t="s">
        <v>11</v>
      </c>
      <c r="D300" s="433">
        <v>88251</v>
      </c>
      <c r="E300" s="306" t="str">
        <f>IF($D300&lt;&gt;"",VLOOKUP($D300,'2-SINAPI NOVEMBRO 2017'!$A$1:$D$11398,2,FALSE),"")</f>
        <v>AUXILIAR DE SERRALHEIRO COM ENCARGOS COMPLEMENTARES</v>
      </c>
      <c r="F300" s="307" t="str">
        <f>IF($D300&lt;&gt;"",VLOOKUP($D300,'2-SINAPI NOVEMBRO 2017'!$A$1:$D$11398,3,FALSE),"")</f>
        <v>H</v>
      </c>
      <c r="G300" s="316">
        <f>0.04*(G301+G302)</f>
        <v>51.496000000000002</v>
      </c>
      <c r="H300" s="326">
        <f>IF($D300&lt;&gt;"",VLOOKUP($D300,'2-SINAPI NOVEMBRO 2017'!$A$1:$D$11398,4,FALSE),"")</f>
        <v>13.53</v>
      </c>
      <c r="I300" s="320">
        <f t="shared" si="45"/>
        <v>696.74087999999995</v>
      </c>
    </row>
    <row r="301" spans="2:9" ht="25.5">
      <c r="B301" s="434" t="s">
        <v>6360</v>
      </c>
      <c r="C301" s="290" t="s">
        <v>11</v>
      </c>
      <c r="D301" s="433">
        <v>1319</v>
      </c>
      <c r="E301" s="306" t="str">
        <f>IF($D301&lt;&gt;"",VLOOKUP($D301,'2-SINAPI NOVEMBRO 2017'!$A$1:$D$11398,2,FALSE),"")</f>
        <v>CHAPA DE ACO FINA A QUENTE BITOLA MSG 3/16 ", E = 4,75 MM (38,00 KG/M2)</v>
      </c>
      <c r="F301" s="307" t="str">
        <f>IF($D301&lt;&gt;"",VLOOKUP($D301,'2-SINAPI NOVEMBRO 2017'!$A$1:$D$11398,3,FALSE),"")</f>
        <v xml:space="preserve">KG    </v>
      </c>
      <c r="G301" s="316">
        <f>(2*3.14*0.6*5)*38+(2*2*3.14*0.25)</f>
        <v>719.06</v>
      </c>
      <c r="H301" s="326">
        <f>IF($D301&lt;&gt;"",VLOOKUP($D301,'2-SINAPI NOVEMBRO 2017'!$A$1:$D$11398,4,FALSE),"")</f>
        <v>7.09</v>
      </c>
      <c r="I301" s="320">
        <f t="shared" si="45"/>
        <v>5098.1353999999992</v>
      </c>
    </row>
    <row r="302" spans="2:9" ht="25.5">
      <c r="B302" s="434" t="s">
        <v>6360</v>
      </c>
      <c r="C302" s="290" t="s">
        <v>11</v>
      </c>
      <c r="D302" s="433">
        <v>1321</v>
      </c>
      <c r="E302" s="306" t="str">
        <f>IF($D302&lt;&gt;"",VLOOKUP($D302,'2-SINAPI NOVEMBRO 2017'!$A$1:$D$11398,2,FALSE),"")</f>
        <v>CHAPA DE ACO FINA A QUENTE BITOLA MSG 13, E = 2,25 MM (18,00 KG/M2)</v>
      </c>
      <c r="F302" s="307" t="str">
        <f>IF($D302&lt;&gt;"",VLOOKUP($D302,'2-SINAPI NOVEMBRO 2017'!$A$1:$D$11398,3,FALSE),"")</f>
        <v xml:space="preserve">KG    </v>
      </c>
      <c r="G302" s="316">
        <f>(2*3.14*1*5)*18+(2*2*3.14*0.25)</f>
        <v>568.34</v>
      </c>
      <c r="H302" s="326">
        <f>IF($D302&lt;&gt;"",VLOOKUP($D302,'2-SINAPI NOVEMBRO 2017'!$A$1:$D$11398,4,FALSE),"")</f>
        <v>7.74</v>
      </c>
      <c r="I302" s="320">
        <f t="shared" ref="I302" si="47">H302*G302</f>
        <v>4398.9516000000003</v>
      </c>
    </row>
    <row r="303" spans="2:9" ht="25.5">
      <c r="B303" s="434" t="s">
        <v>6359</v>
      </c>
      <c r="C303" s="290" t="s">
        <v>11</v>
      </c>
      <c r="D303" s="433">
        <v>95468</v>
      </c>
      <c r="E303" s="306" t="str">
        <f>IF($D303&lt;&gt;"",VLOOKUP($D303,'2-SINAPI NOVEMBRO 2017'!$A$1:$D$11398,2,FALSE),"")</f>
        <v>PINTURA ESMALTE BRILHANTE (2 DEMAOS) SOBRE SUPERFICIE METALICA, INCLUSIVE PROTECAO COM ZARCAO (1 DEMAO)</v>
      </c>
      <c r="F303" s="307" t="str">
        <f>IF($D303&lt;&gt;"",VLOOKUP($D303,'2-SINAPI NOVEMBRO 2017'!$A$1:$D$11398,3,FALSE),"")</f>
        <v>M2</v>
      </c>
      <c r="G303" s="316">
        <f>2*3.14*0.63*5*2+2*3.14*1*5*2+2*2*3.14*0.25*2*2</f>
        <v>114.92400000000001</v>
      </c>
      <c r="H303" s="326">
        <f>IF($D303&lt;&gt;"",VLOOKUP($D303,'2-SINAPI NOVEMBRO 2017'!$A$1:$D$11398,4,FALSE),"")</f>
        <v>31.01</v>
      </c>
      <c r="I303" s="320">
        <f t="shared" ref="I303:I305" si="48">H303*G303</f>
        <v>3563.7932400000004</v>
      </c>
    </row>
    <row r="304" spans="2:9" ht="25.5">
      <c r="B304" s="434" t="s">
        <v>6359</v>
      </c>
      <c r="C304" s="290" t="s">
        <v>11</v>
      </c>
      <c r="D304" s="433">
        <v>88278</v>
      </c>
      <c r="E304" s="306" t="str">
        <f>IF($D304&lt;&gt;"",VLOOKUP($D304,'2-SINAPI NOVEMBRO 2017'!$A$1:$D$11398,2,FALSE),"")</f>
        <v>MONTADOR DE ESTRUTURA METÁLICA COM ENCARGOS COMPLEMENTARES</v>
      </c>
      <c r="F304" s="307" t="str">
        <f>IF($D304&lt;&gt;"",VLOOKUP($D304,'2-SINAPI NOVEMBRO 2017'!$A$1:$D$11398,3,FALSE),"")</f>
        <v>H</v>
      </c>
      <c r="G304" s="316">
        <v>5</v>
      </c>
      <c r="H304" s="326">
        <f>IF($D304&lt;&gt;"",VLOOKUP($D304,'2-SINAPI NOVEMBRO 2017'!$A$1:$D$11398,4,FALSE),"")</f>
        <v>11.3</v>
      </c>
      <c r="I304" s="320">
        <f t="shared" si="48"/>
        <v>56.5</v>
      </c>
    </row>
    <row r="305" spans="2:9" ht="38.25">
      <c r="B305" s="434" t="s">
        <v>6360</v>
      </c>
      <c r="C305" s="290" t="s">
        <v>11</v>
      </c>
      <c r="D305" s="433">
        <v>89272</v>
      </c>
      <c r="E305" s="306" t="str">
        <f>IF($D305&lt;&gt;"",VLOOKUP($D305,'2-SINAPI NOVEMBRO 2017'!$A$1:$D$11398,2,FALSE),"")</f>
        <v>GUINDASTE HIDRÁULICO AUTOPROPELIDO, COM LANÇA TELESCÓPICA 28,80 M, CAPACIDADE MÁXIMA 30 T, POTÊNCIA 97 KW, TRAÇÃO 4 X 4 - CHP DIURNO. AF_11/2014</v>
      </c>
      <c r="F305" s="307" t="str">
        <f>IF($D305&lt;&gt;"",VLOOKUP($D305,'2-SINAPI NOVEMBRO 2017'!$A$1:$D$11398,3,FALSE),"")</f>
        <v>CHP</v>
      </c>
      <c r="G305" s="316">
        <v>5</v>
      </c>
      <c r="H305" s="326">
        <f>IF($D305&lt;&gt;"",VLOOKUP($D305,'2-SINAPI NOVEMBRO 2017'!$A$1:$D$11398,4,FALSE),"")</f>
        <v>147.74</v>
      </c>
      <c r="I305" s="320">
        <f t="shared" si="48"/>
        <v>738.7</v>
      </c>
    </row>
    <row r="306" spans="2:9" ht="25.5">
      <c r="B306" s="434" t="s">
        <v>6360</v>
      </c>
      <c r="C306" s="290" t="s">
        <v>11</v>
      </c>
      <c r="D306" s="433">
        <v>39746</v>
      </c>
      <c r="E306" s="306" t="str">
        <f>IF($D306&lt;&gt;"",VLOOKUP($D306,'2-SINAPI NOVEMBRO 2017'!$A$1:$D$11398,2,FALSE),"")</f>
        <v>CHUMBADOR DE ACO, 1" X 600 MM, PARA POSTES DE ACO COM BASE, INCLUSO PORCA E ARRUELA</v>
      </c>
      <c r="F306" s="307" t="str">
        <f>IF($D306&lt;&gt;"",VLOOKUP($D306,'2-SINAPI NOVEMBRO 2017'!$A$1:$D$11398,3,FALSE),"")</f>
        <v xml:space="preserve">UN    </v>
      </c>
      <c r="G306" s="316">
        <v>6</v>
      </c>
      <c r="H306" s="326">
        <f>IF($D306&lt;&gt;"",VLOOKUP($D306,'2-SINAPI NOVEMBRO 2017'!$A$1:$D$11398,4,FALSE),"")</f>
        <v>114.8</v>
      </c>
      <c r="I306" s="320">
        <f t="shared" ref="I306" si="49">H306*G306</f>
        <v>688.8</v>
      </c>
    </row>
    <row r="307" spans="2:9">
      <c r="B307" s="296"/>
      <c r="C307" s="142"/>
      <c r="D307" s="297"/>
      <c r="E307" s="298"/>
      <c r="F307" s="142"/>
      <c r="G307" s="446"/>
      <c r="H307" s="299"/>
      <c r="I307" s="318"/>
    </row>
    <row r="308" spans="2:9" ht="101.25" customHeight="1">
      <c r="B308" s="300" t="s">
        <v>13928</v>
      </c>
      <c r="C308" s="450"/>
      <c r="D308" s="451"/>
      <c r="E308" s="435" t="s">
        <v>13645</v>
      </c>
      <c r="F308" s="302" t="s">
        <v>6031</v>
      </c>
      <c r="G308" s="303">
        <v>1</v>
      </c>
      <c r="H308" s="304"/>
      <c r="I308" s="336">
        <f>SUM(I309:I316)</f>
        <v>13438.450284</v>
      </c>
    </row>
    <row r="309" spans="2:9" ht="14.25">
      <c r="B309" s="434" t="s">
        <v>6359</v>
      </c>
      <c r="C309" s="290" t="s">
        <v>11</v>
      </c>
      <c r="D309" s="433">
        <v>88317</v>
      </c>
      <c r="E309" s="306" t="str">
        <f>IF($D309&lt;&gt;"",VLOOKUP($D309,'2-SINAPI NOVEMBRO 2017'!$A$1:$D$11398,2,FALSE),"")</f>
        <v>SOLDADOR COM ENCARGOS COMPLEMENTARES</v>
      </c>
      <c r="F309" s="307" t="str">
        <f>IF($D309&lt;&gt;"",VLOOKUP($D309,'2-SINAPI NOVEMBRO 2017'!$A$1:$D$11398,3,FALSE),"")</f>
        <v>H</v>
      </c>
      <c r="G309" s="316">
        <f>0.03*(G312+G313)</f>
        <v>42.955200000000005</v>
      </c>
      <c r="H309" s="326">
        <f>IF($D309&lt;&gt;"",VLOOKUP($D309,'2-SINAPI NOVEMBRO 2017'!$A$1:$D$11398,4,FALSE),"")</f>
        <v>17.239999999999998</v>
      </c>
      <c r="I309" s="320">
        <f t="shared" ref="I309:I316" si="50">H309*G309</f>
        <v>740.54764799999998</v>
      </c>
    </row>
    <row r="310" spans="2:9" ht="14.25">
      <c r="B310" s="434" t="s">
        <v>6359</v>
      </c>
      <c r="C310" s="290" t="s">
        <v>11</v>
      </c>
      <c r="D310" s="433">
        <v>88315</v>
      </c>
      <c r="E310" s="306" t="str">
        <f>IF($D310&lt;&gt;"",VLOOKUP($D310,'2-SINAPI NOVEMBRO 2017'!$A$1:$D$11398,2,FALSE),"")</f>
        <v>SERRALHEIRO COM ENCARGOS COMPLEMENTARES</v>
      </c>
      <c r="F310" s="307" t="str">
        <f>IF($D310&lt;&gt;"",VLOOKUP($D310,'2-SINAPI NOVEMBRO 2017'!$A$1:$D$11398,3,FALSE),"")</f>
        <v>H</v>
      </c>
      <c r="G310" s="316">
        <f>0.03*(G312+G313)</f>
        <v>42.955200000000005</v>
      </c>
      <c r="H310" s="326">
        <f>IF($D310&lt;&gt;"",VLOOKUP($D310,'2-SINAPI NOVEMBRO 2017'!$A$1:$D$11398,4,FALSE),"")</f>
        <v>16.52</v>
      </c>
      <c r="I310" s="320">
        <f t="shared" si="50"/>
        <v>709.61990400000002</v>
      </c>
    </row>
    <row r="311" spans="2:9" ht="14.25">
      <c r="B311" s="434" t="s">
        <v>6359</v>
      </c>
      <c r="C311" s="290" t="s">
        <v>11</v>
      </c>
      <c r="D311" s="433">
        <v>88251</v>
      </c>
      <c r="E311" s="306" t="str">
        <f>IF($D311&lt;&gt;"",VLOOKUP($D311,'2-SINAPI NOVEMBRO 2017'!$A$1:$D$11398,2,FALSE),"")</f>
        <v>AUXILIAR DE SERRALHEIRO COM ENCARGOS COMPLEMENTARES</v>
      </c>
      <c r="F311" s="307" t="str">
        <f>IF($D311&lt;&gt;"",VLOOKUP($D311,'2-SINAPI NOVEMBRO 2017'!$A$1:$D$11398,3,FALSE),"")</f>
        <v>H</v>
      </c>
      <c r="G311" s="316">
        <f>0.035*(G312+G313)</f>
        <v>50.11440000000001</v>
      </c>
      <c r="H311" s="326">
        <f>IF($D311&lt;&gt;"",VLOOKUP($D311,'2-SINAPI NOVEMBRO 2017'!$A$1:$D$11398,4,FALSE),"")</f>
        <v>13.53</v>
      </c>
      <c r="I311" s="320">
        <f t="shared" si="50"/>
        <v>678.04783200000008</v>
      </c>
    </row>
    <row r="312" spans="2:9" ht="25.5">
      <c r="B312" s="434" t="s">
        <v>6360</v>
      </c>
      <c r="C312" s="290" t="s">
        <v>11</v>
      </c>
      <c r="D312" s="433">
        <v>1319</v>
      </c>
      <c r="E312" s="306" t="str">
        <f>IF($D312&lt;&gt;"",VLOOKUP($D312,'2-SINAPI NOVEMBRO 2017'!$A$1:$D$11398,2,FALSE),"")</f>
        <v>CHAPA DE ACO FINA A QUENTE BITOLA MSG 3/16 ", E = 4,75 MM (38,00 KG/M2)</v>
      </c>
      <c r="F312" s="307" t="str">
        <f>IF($D312&lt;&gt;"",VLOOKUP($D312,'2-SINAPI NOVEMBRO 2017'!$A$1:$D$11398,3,FALSE),"")</f>
        <v xml:space="preserve">KG    </v>
      </c>
      <c r="G312" s="316">
        <f>(2*3.14*1.5*2.5)*38+(3*3*3.14*0.25)*38*2</f>
        <v>1431.8400000000001</v>
      </c>
      <c r="H312" s="326">
        <f>IF($D312&lt;&gt;"",VLOOKUP($D312,'2-SINAPI NOVEMBRO 2017'!$A$1:$D$11398,4,FALSE),"")</f>
        <v>7.09</v>
      </c>
      <c r="I312" s="320">
        <f t="shared" si="50"/>
        <v>10151.7456</v>
      </c>
    </row>
    <row r="313" spans="2:9" ht="25.5" hidden="1">
      <c r="B313" s="434" t="s">
        <v>6360</v>
      </c>
      <c r="C313" s="290" t="s">
        <v>11</v>
      </c>
      <c r="D313" s="433">
        <v>1321</v>
      </c>
      <c r="E313" s="306" t="str">
        <f>IF($D313&lt;&gt;"",VLOOKUP($D313,'2-SINAPI NOVEMBRO 2017'!$A$1:$D$11398,2,FALSE),"")</f>
        <v>CHAPA DE ACO FINA A QUENTE BITOLA MSG 13, E = 2,25 MM (18,00 KG/M2)</v>
      </c>
      <c r="F313" s="307" t="str">
        <f>IF($D313&lt;&gt;"",VLOOKUP($D313,'2-SINAPI NOVEMBRO 2017'!$A$1:$D$11398,3,FALSE),"")</f>
        <v xml:space="preserve">KG    </v>
      </c>
      <c r="G313" s="316">
        <v>0</v>
      </c>
      <c r="H313" s="326">
        <f>IF($D313&lt;&gt;"",VLOOKUP($D313,'2-SINAPI NOVEMBRO 2017'!$A$1:$D$11398,4,FALSE),"")</f>
        <v>7.74</v>
      </c>
      <c r="I313" s="320">
        <f t="shared" si="50"/>
        <v>0</v>
      </c>
    </row>
    <row r="314" spans="2:9" ht="38.25">
      <c r="B314" s="434" t="s">
        <v>6359</v>
      </c>
      <c r="C314" s="290" t="s">
        <v>11</v>
      </c>
      <c r="D314" s="433" t="s">
        <v>12499</v>
      </c>
      <c r="E314" s="306" t="str">
        <f>IF($D314&lt;&gt;"",VLOOKUP($D314,'2-SINAPI NOVEMBRO 2017'!$A$1:$D$11398,2,FALSE),"")</f>
        <v>PINTURA ESMALTE FOSCO, DUAS DEMAOS, SOBRE SUPERFICIE METALICA, INCLUSO UMA DEMAO DE FUNDO ANTICORROSIVO. UTILIZACAO DE REVOLVER ( AR-COMPRIMIDO).</v>
      </c>
      <c r="F314" s="307" t="str">
        <f>IF($D314&lt;&gt;"",VLOOKUP($D314,'2-SINAPI NOVEMBRO 2017'!$A$1:$D$11398,3,FALSE),"")</f>
        <v>M2</v>
      </c>
      <c r="G314" s="316">
        <f>(2*3.14*1.5*2.5)*2+(3*3*3.14*0.25)*2</f>
        <v>61.230000000000004</v>
      </c>
      <c r="H314" s="326">
        <f>IF($D314&lt;&gt;"",VLOOKUP($D314,'2-SINAPI NOVEMBRO 2017'!$A$1:$D$11398,4,FALSE),"")</f>
        <v>13.91</v>
      </c>
      <c r="I314" s="320">
        <f t="shared" si="50"/>
        <v>851.7093000000001</v>
      </c>
    </row>
    <row r="315" spans="2:9" ht="25.5">
      <c r="B315" s="434" t="s">
        <v>6359</v>
      </c>
      <c r="C315" s="290" t="s">
        <v>11</v>
      </c>
      <c r="D315" s="433">
        <v>88278</v>
      </c>
      <c r="E315" s="306" t="str">
        <f>IF($D315&lt;&gt;"",VLOOKUP($D315,'2-SINAPI NOVEMBRO 2017'!$A$1:$D$11398,2,FALSE),"")</f>
        <v>MONTADOR DE ESTRUTURA METÁLICA COM ENCARGOS COMPLEMENTARES</v>
      </c>
      <c r="F315" s="307" t="str">
        <f>IF($D315&lt;&gt;"",VLOOKUP($D315,'2-SINAPI NOVEMBRO 2017'!$A$1:$D$11398,3,FALSE),"")</f>
        <v>H</v>
      </c>
      <c r="G315" s="316">
        <v>1</v>
      </c>
      <c r="H315" s="326">
        <f>IF($D315&lt;&gt;"",VLOOKUP($D315,'2-SINAPI NOVEMBRO 2017'!$A$1:$D$11398,4,FALSE),"")</f>
        <v>11.3</v>
      </c>
      <c r="I315" s="320">
        <f t="shared" si="50"/>
        <v>11.3</v>
      </c>
    </row>
    <row r="316" spans="2:9" ht="38.25">
      <c r="B316" s="434" t="s">
        <v>6360</v>
      </c>
      <c r="C316" s="290" t="s">
        <v>11</v>
      </c>
      <c r="D316" s="433">
        <v>89272</v>
      </c>
      <c r="E316" s="306" t="str">
        <f>IF($D316&lt;&gt;"",VLOOKUP($D316,'2-SINAPI NOVEMBRO 2017'!$A$1:$D$11398,2,FALSE),"")</f>
        <v>GUINDASTE HIDRÁULICO AUTOPROPELIDO, COM LANÇA TELESCÓPICA 28,80 M, CAPACIDADE MÁXIMA 30 T, POTÊNCIA 97 KW, TRAÇÃO 4 X 4 - CHP DIURNO. AF_11/2014</v>
      </c>
      <c r="F316" s="307" t="str">
        <f>IF($D316&lt;&gt;"",VLOOKUP($D316,'2-SINAPI NOVEMBRO 2017'!$A$1:$D$11398,3,FALSE),"")</f>
        <v>CHP</v>
      </c>
      <c r="G316" s="316">
        <v>2</v>
      </c>
      <c r="H316" s="326">
        <f>IF($D316&lt;&gt;"",VLOOKUP($D316,'2-SINAPI NOVEMBRO 2017'!$A$1:$D$11398,4,FALSE),"")</f>
        <v>147.74</v>
      </c>
      <c r="I316" s="320">
        <f t="shared" si="50"/>
        <v>295.48</v>
      </c>
    </row>
    <row r="317" spans="2:9">
      <c r="B317" s="296"/>
      <c r="C317" s="142"/>
      <c r="D317" s="297"/>
      <c r="E317" s="298"/>
      <c r="F317" s="142"/>
      <c r="G317" s="602"/>
      <c r="H317" s="299"/>
      <c r="I317" s="318"/>
    </row>
    <row r="318" spans="2:9">
      <c r="B318" s="296"/>
      <c r="C318" s="142"/>
      <c r="D318" s="297"/>
      <c r="E318" s="298"/>
      <c r="F318" s="142"/>
      <c r="G318" s="602"/>
      <c r="H318" s="299"/>
      <c r="I318" s="318"/>
    </row>
    <row r="319" spans="2:9">
      <c r="B319" s="296"/>
      <c r="C319" s="142"/>
      <c r="D319" s="297"/>
      <c r="E319" s="298"/>
      <c r="F319" s="142"/>
      <c r="G319" s="602"/>
      <c r="H319" s="299"/>
      <c r="I319" s="318"/>
    </row>
    <row r="320" spans="2:9">
      <c r="B320" s="296"/>
      <c r="C320" s="142"/>
      <c r="D320" s="297"/>
      <c r="E320" s="298"/>
      <c r="F320" s="142"/>
      <c r="G320" s="602"/>
      <c r="H320" s="299"/>
      <c r="I320" s="318"/>
    </row>
    <row r="321" spans="2:9">
      <c r="B321" s="296"/>
      <c r="C321" s="142"/>
      <c r="D321" s="297"/>
      <c r="E321" s="298"/>
      <c r="F321" s="142"/>
      <c r="G321" s="602"/>
      <c r="H321" s="299"/>
      <c r="I321" s="318"/>
    </row>
    <row r="322" spans="2:9">
      <c r="B322" s="296"/>
      <c r="C322" s="142"/>
      <c r="D322" s="297"/>
      <c r="E322" s="298"/>
      <c r="F322" s="142"/>
      <c r="G322" s="602"/>
      <c r="H322" s="299"/>
      <c r="I322" s="318"/>
    </row>
    <row r="323" spans="2:9">
      <c r="B323" s="296"/>
      <c r="C323" s="142"/>
      <c r="D323" s="297"/>
      <c r="E323" s="298"/>
      <c r="F323" s="142"/>
      <c r="G323" s="602"/>
      <c r="H323" s="299"/>
      <c r="I323" s="318"/>
    </row>
    <row r="324" spans="2:9">
      <c r="B324" s="296"/>
      <c r="C324" s="142"/>
      <c r="D324" s="297"/>
      <c r="E324" s="298"/>
      <c r="F324" s="142"/>
      <c r="G324" s="602"/>
      <c r="H324" s="299"/>
      <c r="I324" s="318"/>
    </row>
    <row r="325" spans="2:9">
      <c r="B325" s="296"/>
      <c r="C325" s="142"/>
      <c r="D325" s="297"/>
      <c r="E325" s="298"/>
      <c r="F325" s="142"/>
      <c r="G325" s="602"/>
      <c r="H325" s="299"/>
      <c r="I325" s="318"/>
    </row>
    <row r="326" spans="2:9">
      <c r="B326" s="296"/>
      <c r="C326" s="142"/>
      <c r="D326" s="297"/>
      <c r="E326" s="298"/>
      <c r="F326" s="142"/>
      <c r="G326" s="602"/>
      <c r="H326" s="299"/>
      <c r="I326" s="318"/>
    </row>
    <row r="327" spans="2:9">
      <c r="B327" s="296"/>
      <c r="C327" s="142"/>
      <c r="D327" s="297"/>
      <c r="E327" s="298"/>
      <c r="F327" s="142"/>
      <c r="G327" s="602"/>
      <c r="H327" s="299"/>
      <c r="I327" s="318"/>
    </row>
    <row r="328" spans="2:9">
      <c r="B328" s="296"/>
      <c r="C328" s="142"/>
      <c r="D328" s="297"/>
      <c r="E328" s="298"/>
      <c r="F328" s="142"/>
      <c r="G328" s="602"/>
      <c r="H328" s="299"/>
      <c r="I328" s="318"/>
    </row>
    <row r="329" spans="2:9">
      <c r="B329" s="296"/>
      <c r="C329" s="142"/>
      <c r="D329" s="297"/>
      <c r="E329" s="298"/>
      <c r="F329" s="142"/>
      <c r="G329" s="602"/>
      <c r="H329" s="299"/>
      <c r="I329" s="318"/>
    </row>
    <row r="330" spans="2:9">
      <c r="B330" s="296"/>
      <c r="C330" s="142"/>
      <c r="D330" s="297"/>
      <c r="E330" s="298"/>
      <c r="F330" s="142"/>
      <c r="G330" s="602"/>
      <c r="H330" s="299"/>
      <c r="I330" s="318"/>
    </row>
    <row r="331" spans="2:9">
      <c r="B331" s="296"/>
      <c r="C331" s="142"/>
      <c r="D331" s="297"/>
      <c r="E331" s="298"/>
      <c r="F331" s="142"/>
      <c r="G331" s="602"/>
      <c r="H331" s="299"/>
      <c r="I331" s="318"/>
    </row>
    <row r="332" spans="2:9">
      <c r="B332" s="296"/>
      <c r="C332" s="142"/>
      <c r="D332" s="297"/>
      <c r="E332" s="298"/>
      <c r="F332" s="142"/>
      <c r="G332" s="602"/>
      <c r="H332" s="299"/>
      <c r="I332" s="318"/>
    </row>
    <row r="333" spans="2:9">
      <c r="B333" s="296"/>
      <c r="C333" s="142"/>
      <c r="D333" s="297"/>
      <c r="E333" s="298"/>
      <c r="F333" s="142"/>
      <c r="G333" s="602"/>
      <c r="H333" s="299"/>
      <c r="I333" s="318"/>
    </row>
    <row r="334" spans="2:9">
      <c r="B334" s="296"/>
      <c r="C334" s="142"/>
      <c r="D334" s="297"/>
      <c r="E334" s="298"/>
      <c r="F334" s="142"/>
      <c r="G334" s="602"/>
      <c r="H334" s="299"/>
      <c r="I334" s="318"/>
    </row>
    <row r="335" spans="2:9">
      <c r="B335" s="296"/>
      <c r="C335" s="142"/>
      <c r="D335" s="297"/>
      <c r="E335" s="298"/>
      <c r="F335" s="142"/>
      <c r="G335" s="602"/>
      <c r="H335" s="299"/>
      <c r="I335" s="318"/>
    </row>
    <row r="336" spans="2:9">
      <c r="B336" s="296"/>
      <c r="C336" s="142"/>
      <c r="D336" s="297"/>
      <c r="E336" s="298"/>
      <c r="F336" s="142"/>
      <c r="G336" s="602"/>
      <c r="H336" s="299"/>
      <c r="I336" s="318"/>
    </row>
    <row r="337" spans="2:9">
      <c r="B337" s="296"/>
      <c r="C337" s="142"/>
      <c r="D337" s="297"/>
      <c r="E337" s="298"/>
      <c r="F337" s="142"/>
      <c r="G337" s="602"/>
      <c r="H337" s="299"/>
      <c r="I337" s="318"/>
    </row>
    <row r="338" spans="2:9">
      <c r="B338" s="453" t="s">
        <v>12919</v>
      </c>
      <c r="C338" s="142"/>
      <c r="D338" s="297"/>
      <c r="E338" s="298"/>
      <c r="F338" s="142"/>
      <c r="G338" s="446"/>
      <c r="H338" s="299"/>
      <c r="I338" s="318"/>
    </row>
    <row r="339" spans="2:9">
      <c r="B339" s="296"/>
      <c r="C339" s="142"/>
      <c r="D339" s="297"/>
      <c r="E339" s="298"/>
      <c r="F339" s="142"/>
      <c r="G339" s="446"/>
      <c r="H339" s="299"/>
      <c r="I339" s="318"/>
    </row>
    <row r="340" spans="2:9">
      <c r="B340" s="300" t="s">
        <v>13932</v>
      </c>
      <c r="C340" s="450"/>
      <c r="D340" s="451"/>
      <c r="E340" s="301" t="s">
        <v>12925</v>
      </c>
      <c r="F340" s="302" t="s">
        <v>6031</v>
      </c>
      <c r="G340" s="303">
        <v>1</v>
      </c>
      <c r="H340" s="304"/>
      <c r="I340" s="336">
        <f>SUM(I341:I348)</f>
        <v>35.443467999999996</v>
      </c>
    </row>
    <row r="341" spans="2:9">
      <c r="B341" s="287" t="s">
        <v>6356</v>
      </c>
      <c r="C341" s="290" t="s">
        <v>11</v>
      </c>
      <c r="D341" s="437">
        <v>122</v>
      </c>
      <c r="E341" s="306" t="str">
        <f>IF($D341&lt;&gt;"",VLOOKUP($D341,'2-SINAPI NOVEMBRO 2017'!$A$1:$D$11398,2,FALSE),"")</f>
        <v>ADESIVO PLASTICO PARA PVC, FRASCO COM 850 GR</v>
      </c>
      <c r="F341" s="307" t="str">
        <f>IF($D341&lt;&gt;"",VLOOKUP($D341,'2-SINAPI NOVEMBRO 2017'!$A$1:$D$11398,3,FALSE),"")</f>
        <v xml:space="preserve">UN    </v>
      </c>
      <c r="G341" s="316">
        <v>1.4800000000000001E-2</v>
      </c>
      <c r="H341" s="326">
        <f>IF($D341&lt;&gt;"",VLOOKUP($D341,'2-SINAPI NOVEMBRO 2017'!$A$1:$D$11398,4,FALSE),"")</f>
        <v>45.16</v>
      </c>
      <c r="I341" s="320">
        <f t="shared" ref="I341:I348" si="51">H341*G341</f>
        <v>0.66836799999999996</v>
      </c>
    </row>
    <row r="342" spans="2:9" ht="25.5">
      <c r="B342" s="287" t="s">
        <v>6356</v>
      </c>
      <c r="C342" s="290" t="s">
        <v>11</v>
      </c>
      <c r="D342" s="437">
        <v>298</v>
      </c>
      <c r="E342" s="306" t="str">
        <f>IF($D342&lt;&gt;"",VLOOKUP($D342,'2-SINAPI NOVEMBRO 2017'!$A$1:$D$11398,2,FALSE),"")</f>
        <v>ANEL BORRACHA DN 75 MM, PARA TUBO SERIE REFORCADA ESGOTO PREDIAL</v>
      </c>
      <c r="F342" s="307" t="str">
        <f>IF($D342&lt;&gt;"",VLOOKUP($D342,'2-SINAPI NOVEMBRO 2017'!$A$1:$D$11398,3,FALSE),"")</f>
        <v xml:space="preserve">UN    </v>
      </c>
      <c r="G342" s="316">
        <v>1</v>
      </c>
      <c r="H342" s="326">
        <f>IF($D342&lt;&gt;"",VLOOKUP($D342,'2-SINAPI NOVEMBRO 2017'!$A$1:$D$11398,4,FALSE),"")</f>
        <v>1.81</v>
      </c>
      <c r="I342" s="320">
        <f t="shared" si="51"/>
        <v>1.81</v>
      </c>
    </row>
    <row r="343" spans="2:9" ht="25.5">
      <c r="B343" s="287" t="s">
        <v>6356</v>
      </c>
      <c r="C343" s="290" t="s">
        <v>11</v>
      </c>
      <c r="D343" s="437">
        <v>11717</v>
      </c>
      <c r="E343" s="306" t="str">
        <f>IF($D343&lt;&gt;"",VLOOKUP($D343,'2-SINAPI NOVEMBRO 2017'!$A$1:$D$11398,2,FALSE),"")</f>
        <v>CAIXA SIFONADA PVC, 150 X 150 X 50 MM, COM GRELHA REDONDA BRANCA</v>
      </c>
      <c r="F343" s="307" t="str">
        <f>IF($D343&lt;&gt;"",VLOOKUP($D343,'2-SINAPI NOVEMBRO 2017'!$A$1:$D$11398,3,FALSE),"")</f>
        <v xml:space="preserve">UN    </v>
      </c>
      <c r="G343" s="316">
        <v>1</v>
      </c>
      <c r="H343" s="326">
        <f>IF($D343&lt;&gt;"",VLOOKUP($D343,'2-SINAPI NOVEMBRO 2017'!$A$1:$D$11398,4,FALSE),"")</f>
        <v>24.77</v>
      </c>
      <c r="I343" s="320">
        <f t="shared" si="51"/>
        <v>24.77</v>
      </c>
    </row>
    <row r="344" spans="2:9" ht="25.5">
      <c r="B344" s="287" t="s">
        <v>6356</v>
      </c>
      <c r="C344" s="290" t="s">
        <v>11</v>
      </c>
      <c r="D344" s="437">
        <v>20078</v>
      </c>
      <c r="E344" s="306" t="str">
        <f>IF($D344&lt;&gt;"",VLOOKUP($D344,'2-SINAPI NOVEMBRO 2017'!$A$1:$D$11398,2,FALSE),"")</f>
        <v>PASTA LUBRIFICANTE PARA TUBOS E CONEXOES COM JUNTA ELASTICA (USO EM PVC, ACO, POLIETILENO E OUTROS) ( DE *400* G)</v>
      </c>
      <c r="F344" s="307" t="str">
        <f>IF($D344&lt;&gt;"",VLOOKUP($D344,'2-SINAPI NOVEMBRO 2017'!$A$1:$D$11398,3,FALSE),"")</f>
        <v xml:space="preserve">UN    </v>
      </c>
      <c r="G344" s="316">
        <v>0.03</v>
      </c>
      <c r="H344" s="326">
        <f>IF($D344&lt;&gt;"",VLOOKUP($D344,'2-SINAPI NOVEMBRO 2017'!$A$1:$D$11398,4,FALSE),"")</f>
        <v>16.53</v>
      </c>
      <c r="I344" s="320">
        <f t="shared" si="51"/>
        <v>0.49590000000000001</v>
      </c>
    </row>
    <row r="345" spans="2:9">
      <c r="B345" s="287" t="s">
        <v>6356</v>
      </c>
      <c r="C345" s="290" t="s">
        <v>11</v>
      </c>
      <c r="D345" s="437">
        <v>20083</v>
      </c>
      <c r="E345" s="306" t="str">
        <f>IF($D345&lt;&gt;"",VLOOKUP($D345,'2-SINAPI NOVEMBRO 2017'!$A$1:$D$11398,2,FALSE),"")</f>
        <v>SOLUCAO LIMPADORA PARA PVC, FRASCO COM 1000 CM3</v>
      </c>
      <c r="F345" s="307" t="str">
        <f>IF($D345&lt;&gt;"",VLOOKUP($D345,'2-SINAPI NOVEMBRO 2017'!$A$1:$D$11398,3,FALSE),"")</f>
        <v xml:space="preserve">UN    </v>
      </c>
      <c r="G345" s="316">
        <v>2.2499999999999999E-2</v>
      </c>
      <c r="H345" s="326">
        <f>IF($D345&lt;&gt;"",VLOOKUP($D345,'2-SINAPI NOVEMBRO 2017'!$A$1:$D$11398,4,FALSE),"")</f>
        <v>39.22</v>
      </c>
      <c r="I345" s="320">
        <f t="shared" si="51"/>
        <v>0.88244999999999996</v>
      </c>
    </row>
    <row r="346" spans="2:9">
      <c r="B346" s="287" t="s">
        <v>6356</v>
      </c>
      <c r="C346" s="290" t="s">
        <v>11</v>
      </c>
      <c r="D346" s="437">
        <v>38383</v>
      </c>
      <c r="E346" s="306" t="str">
        <f>IF($D346&lt;&gt;"",VLOOKUP($D346,'2-SINAPI NOVEMBRO 2017'!$A$1:$D$11398,2,FALSE),"")</f>
        <v>LIXA D'AGUA EM FOLHA, GRAO 100</v>
      </c>
      <c r="F346" s="307" t="str">
        <f>IF($D346&lt;&gt;"",VLOOKUP($D346,'2-SINAPI NOVEMBRO 2017'!$A$1:$D$11398,3,FALSE),"")</f>
        <v xml:space="preserve">UN    </v>
      </c>
      <c r="G346" s="316">
        <v>3.6499999999999998E-2</v>
      </c>
      <c r="H346" s="326">
        <f>IF($D346&lt;&gt;"",VLOOKUP($D346,'2-SINAPI NOVEMBRO 2017'!$A$1:$D$11398,4,FALSE),"")</f>
        <v>1.5</v>
      </c>
      <c r="I346" s="320">
        <f t="shared" si="51"/>
        <v>5.4749999999999993E-2</v>
      </c>
    </row>
    <row r="347" spans="2:9" ht="25.5">
      <c r="B347" s="287" t="s">
        <v>6473</v>
      </c>
      <c r="C347" s="290" t="s">
        <v>11</v>
      </c>
      <c r="D347" s="437">
        <v>88248</v>
      </c>
      <c r="E347" s="306" t="str">
        <f>IF($D347&lt;&gt;"",VLOOKUP($D347,'2-SINAPI NOVEMBRO 2017'!$A$1:$D$11398,2,FALSE),"")</f>
        <v>AUXILIAR DE ENCANADOR OU BOMBEIRO HIDRÁULICO COM ENCARGOS COMPLEMENTARES</v>
      </c>
      <c r="F347" s="307" t="str">
        <f>IF($D347&lt;&gt;"",VLOOKUP($D347,'2-SINAPI NOVEMBRO 2017'!$A$1:$D$11398,3,FALSE),"")</f>
        <v>H</v>
      </c>
      <c r="G347" s="316">
        <v>0.21</v>
      </c>
      <c r="H347" s="326">
        <f>IF($D347&lt;&gt;"",VLOOKUP($D347,'2-SINAPI NOVEMBRO 2017'!$A$1:$D$11398,4,FALSE),"")</f>
        <v>14.44</v>
      </c>
      <c r="I347" s="320">
        <f t="shared" si="51"/>
        <v>3.0324</v>
      </c>
    </row>
    <row r="348" spans="2:9" ht="25.5">
      <c r="B348" s="287" t="s">
        <v>6473</v>
      </c>
      <c r="C348" s="290" t="s">
        <v>11</v>
      </c>
      <c r="D348" s="437">
        <v>88267</v>
      </c>
      <c r="E348" s="306" t="str">
        <f>IF($D348&lt;&gt;"",VLOOKUP($D348,'2-SINAPI NOVEMBRO 2017'!$A$1:$D$11398,2,FALSE),"")</f>
        <v>ENCANADOR OU BOMBEIRO HIDRÁULICO COM ENCARGOS COMPLEMENTARES</v>
      </c>
      <c r="F348" s="307" t="str">
        <f>IF($D348&lt;&gt;"",VLOOKUP($D348,'2-SINAPI NOVEMBRO 2017'!$A$1:$D$11398,3,FALSE),"")</f>
        <v>H</v>
      </c>
      <c r="G348" s="316">
        <v>0.21</v>
      </c>
      <c r="H348" s="326">
        <f>IF($D348&lt;&gt;"",VLOOKUP($D348,'2-SINAPI NOVEMBRO 2017'!$A$1:$D$11398,4,FALSE),"")</f>
        <v>17.760000000000002</v>
      </c>
      <c r="I348" s="320">
        <f t="shared" si="51"/>
        <v>3.7296</v>
      </c>
    </row>
    <row r="349" spans="2:9">
      <c r="B349" s="296"/>
      <c r="C349" s="142"/>
      <c r="D349" s="297"/>
      <c r="E349" s="298"/>
      <c r="F349" s="142"/>
      <c r="G349" s="446"/>
      <c r="H349" s="299"/>
      <c r="I349" s="318"/>
    </row>
    <row r="350" spans="2:9" ht="25.5">
      <c r="B350" s="300" t="s">
        <v>13933</v>
      </c>
      <c r="C350" s="450"/>
      <c r="D350" s="451"/>
      <c r="E350" s="301" t="s">
        <v>12950</v>
      </c>
      <c r="F350" s="302" t="s">
        <v>6031</v>
      </c>
      <c r="G350" s="303">
        <v>1</v>
      </c>
      <c r="H350" s="304"/>
      <c r="I350" s="336">
        <f>SUM(I351:I355)</f>
        <v>44.826760000000007</v>
      </c>
    </row>
    <row r="351" spans="2:9" ht="25.5">
      <c r="B351" s="287" t="s">
        <v>6356</v>
      </c>
      <c r="C351" s="290" t="s">
        <v>11</v>
      </c>
      <c r="D351" s="437">
        <v>301</v>
      </c>
      <c r="E351" s="306" t="str">
        <f>IF($D351&lt;&gt;"",VLOOKUP($D351,'2-SINAPI NOVEMBRO 2017'!$A$1:$D$11398,2,FALSE),"")</f>
        <v>ANEL BORRACHA PARA TUBO ESGOTO PREDIAL, DN 100 MM (NBR 5688)</v>
      </c>
      <c r="F351" s="307" t="str">
        <f>IF($D351&lt;&gt;"",VLOOKUP($D351,'2-SINAPI NOVEMBRO 2017'!$A$1:$D$11398,3,FALSE),"")</f>
        <v xml:space="preserve">UN    </v>
      </c>
      <c r="G351" s="316">
        <v>2</v>
      </c>
      <c r="H351" s="326">
        <f>IF($D351&lt;&gt;"",VLOOKUP($D351,'2-SINAPI NOVEMBRO 2017'!$A$1:$D$11398,4,FALSE),"")</f>
        <v>1.99</v>
      </c>
      <c r="I351" s="320">
        <f t="shared" ref="I351:I354" si="52">H351*G351</f>
        <v>3.98</v>
      </c>
    </row>
    <row r="352" spans="2:9" ht="25.5">
      <c r="B352" s="287" t="s">
        <v>6356</v>
      </c>
      <c r="C352" s="290" t="s">
        <v>11</v>
      </c>
      <c r="D352" s="437">
        <v>3659</v>
      </c>
      <c r="E352" s="306" t="str">
        <f>IF($D352&lt;&gt;"",VLOOKUP($D352,'2-SINAPI NOVEMBRO 2017'!$A$1:$D$11398,2,FALSE),"")</f>
        <v>JUNCAO SIMPLES, PVC, DN 100 X 50 MM, SERIE NORMAL PARA ESGOTO PREDIAL</v>
      </c>
      <c r="F352" s="307" t="str">
        <f>IF($D352&lt;&gt;"",VLOOKUP($D352,'2-SINAPI NOVEMBRO 2017'!$A$1:$D$11398,3,FALSE),"")</f>
        <v xml:space="preserve">UN    </v>
      </c>
      <c r="G352" s="316">
        <v>1</v>
      </c>
      <c r="H352" s="326">
        <f>IF($D352&lt;&gt;"",VLOOKUP($D352,'2-SINAPI NOVEMBRO 2017'!$A$1:$D$11398,4,FALSE),"")</f>
        <v>10.94</v>
      </c>
      <c r="I352" s="320">
        <f t="shared" si="52"/>
        <v>10.94</v>
      </c>
    </row>
    <row r="353" spans="2:9" ht="25.5">
      <c r="B353" s="287" t="s">
        <v>6356</v>
      </c>
      <c r="C353" s="290" t="s">
        <v>11</v>
      </c>
      <c r="D353" s="437">
        <v>20078</v>
      </c>
      <c r="E353" s="306" t="str">
        <f>IF($D353&lt;&gt;"",VLOOKUP($D353,'2-SINAPI NOVEMBRO 2017'!$A$1:$D$11398,2,FALSE),"")</f>
        <v>PASTA LUBRIFICANTE PARA TUBOS E CONEXOES COM JUNTA ELASTICA (USO EM PVC, ACO, POLIETILENO E OUTROS) ( DE *400* G)</v>
      </c>
      <c r="F353" s="307" t="str">
        <f>IF($D353&lt;&gt;"",VLOOKUP($D353,'2-SINAPI NOVEMBRO 2017'!$A$1:$D$11398,3,FALSE),"")</f>
        <v xml:space="preserve">UN    </v>
      </c>
      <c r="G353" s="316">
        <v>9.1999999999999998E-2</v>
      </c>
      <c r="H353" s="326">
        <f>IF($D353&lt;&gt;"",VLOOKUP($D353,'2-SINAPI NOVEMBRO 2017'!$A$1:$D$11398,4,FALSE),"")</f>
        <v>16.53</v>
      </c>
      <c r="I353" s="320">
        <f t="shared" si="52"/>
        <v>1.5207600000000001</v>
      </c>
    </row>
    <row r="354" spans="2:9" ht="25.5">
      <c r="B354" s="287" t="s">
        <v>6473</v>
      </c>
      <c r="C354" s="290" t="s">
        <v>11</v>
      </c>
      <c r="D354" s="437">
        <v>88248</v>
      </c>
      <c r="E354" s="306" t="str">
        <f>IF($D354&lt;&gt;"",VLOOKUP($D354,'2-SINAPI NOVEMBRO 2017'!$A$1:$D$11398,2,FALSE),"")</f>
        <v>AUXILIAR DE ENCANADOR OU BOMBEIRO HIDRÁULICO COM ENCARGOS COMPLEMENTARES</v>
      </c>
      <c r="F354" s="307" t="str">
        <f>IF($D354&lt;&gt;"",VLOOKUP($D354,'2-SINAPI NOVEMBRO 2017'!$A$1:$D$11398,3,FALSE),"")</f>
        <v>H</v>
      </c>
      <c r="G354" s="316">
        <v>0.33</v>
      </c>
      <c r="H354" s="326">
        <f>IF($D354&lt;&gt;"",VLOOKUP($D354,'2-SINAPI NOVEMBRO 2017'!$A$1:$D$11398,4,FALSE),"")</f>
        <v>14.44</v>
      </c>
      <c r="I354" s="320">
        <f t="shared" si="52"/>
        <v>4.7652000000000001</v>
      </c>
    </row>
    <row r="355" spans="2:9" ht="25.5">
      <c r="B355" s="287" t="s">
        <v>6473</v>
      </c>
      <c r="C355" s="290" t="s">
        <v>11</v>
      </c>
      <c r="D355" s="437">
        <v>88267</v>
      </c>
      <c r="E355" s="306" t="str">
        <f>IF($D355&lt;&gt;"",VLOOKUP($D355,'2-SINAPI NOVEMBRO 2017'!$A$1:$D$11398,2,FALSE),"")</f>
        <v>ENCANADOR OU BOMBEIRO HIDRÁULICO COM ENCARGOS COMPLEMENTARES</v>
      </c>
      <c r="F355" s="307" t="str">
        <f>IF($D355&lt;&gt;"",VLOOKUP($D355,'2-SINAPI NOVEMBRO 2017'!$A$1:$D$11398,3,FALSE),"")</f>
        <v>H</v>
      </c>
      <c r="G355" s="316">
        <v>1.33</v>
      </c>
      <c r="H355" s="326">
        <f>IF($D355&lt;&gt;"",VLOOKUP($D355,'2-SINAPI NOVEMBRO 2017'!$A$1:$D$11398,4,FALSE),"")</f>
        <v>17.760000000000002</v>
      </c>
      <c r="I355" s="320">
        <f t="shared" ref="I355" si="53">H355*G355</f>
        <v>23.620800000000003</v>
      </c>
    </row>
    <row r="356" spans="2:9">
      <c r="B356" s="296"/>
      <c r="C356" s="142"/>
      <c r="D356" s="297"/>
      <c r="E356" s="298"/>
      <c r="F356" s="142"/>
      <c r="G356" s="446"/>
      <c r="H356" s="299"/>
      <c r="I356" s="318"/>
    </row>
    <row r="357" spans="2:9" ht="25.5">
      <c r="B357" s="300" t="s">
        <v>12940</v>
      </c>
      <c r="C357" s="450"/>
      <c r="D357" s="451"/>
      <c r="E357" s="301" t="s">
        <v>12941</v>
      </c>
      <c r="F357" s="302" t="s">
        <v>6031</v>
      </c>
      <c r="G357" s="303">
        <v>1</v>
      </c>
      <c r="H357" s="304"/>
      <c r="I357" s="336">
        <f>SUM(I358:I362)</f>
        <v>12.236599999999999</v>
      </c>
    </row>
    <row r="358" spans="2:9" ht="25.5">
      <c r="B358" s="287" t="s">
        <v>6356</v>
      </c>
      <c r="C358" s="290" t="s">
        <v>11</v>
      </c>
      <c r="D358" s="437">
        <v>296</v>
      </c>
      <c r="E358" s="306" t="str">
        <f>IF($D358&lt;&gt;"",VLOOKUP($D358,'2-SINAPI NOVEMBRO 2017'!$A$1:$D$11398,2,FALSE),"")</f>
        <v>ANEL BORRACHA PARA TUBO ESGOTO PREDIAL DN 50 MM (NBR 5688)</v>
      </c>
      <c r="F358" s="307" t="str">
        <f>IF($D358&lt;&gt;"",VLOOKUP($D358,'2-SINAPI NOVEMBRO 2017'!$A$1:$D$11398,3,FALSE),"")</f>
        <v xml:space="preserve">UN    </v>
      </c>
      <c r="G358" s="316">
        <v>1</v>
      </c>
      <c r="H358" s="326">
        <f>IF($D358&lt;&gt;"",VLOOKUP($D358,'2-SINAPI NOVEMBRO 2017'!$A$1:$D$11398,4,FALSE),"")</f>
        <v>1.1200000000000001</v>
      </c>
      <c r="I358" s="320">
        <f t="shared" ref="I358:I362" si="54">H358*G358</f>
        <v>1.1200000000000001</v>
      </c>
    </row>
    <row r="359" spans="2:9">
      <c r="B359" s="287" t="s">
        <v>6356</v>
      </c>
      <c r="C359" s="290" t="s">
        <v>11</v>
      </c>
      <c r="D359" s="437">
        <v>10765</v>
      </c>
      <c r="E359" s="306" t="str">
        <f>IF($D359&lt;&gt;"",VLOOKUP($D359,'2-SINAPI NOVEMBRO 2017'!$A$1:$D$11398,2,FALSE),"")</f>
        <v>CURVA PVC LONGA 45G, DN 50 MM, PARA ESGOTO PREDIAL</v>
      </c>
      <c r="F359" s="307" t="str">
        <f>IF($D359&lt;&gt;"",VLOOKUP($D359,'2-SINAPI NOVEMBRO 2017'!$A$1:$D$11398,3,FALSE),"")</f>
        <v xml:space="preserve">UN    </v>
      </c>
      <c r="G359" s="316">
        <v>1</v>
      </c>
      <c r="H359" s="326">
        <f>IF($D359&lt;&gt;"",VLOOKUP($D359,'2-SINAPI NOVEMBRO 2017'!$A$1:$D$11398,4,FALSE),"")</f>
        <v>6.6</v>
      </c>
      <c r="I359" s="320">
        <f t="shared" si="54"/>
        <v>6.6</v>
      </c>
    </row>
    <row r="360" spans="2:9" ht="25.5">
      <c r="B360" s="287" t="s">
        <v>6356</v>
      </c>
      <c r="C360" s="290" t="s">
        <v>11</v>
      </c>
      <c r="D360" s="437">
        <v>20078</v>
      </c>
      <c r="E360" s="306" t="str">
        <f>IF($D360&lt;&gt;"",VLOOKUP($D360,'2-SINAPI NOVEMBRO 2017'!$A$1:$D$11398,2,FALSE),"")</f>
        <v>PASTA LUBRIFICANTE PARA TUBOS E CONEXOES COM JUNTA ELASTICA (USO EM PVC, ACO, POLIETILENO E OUTROS) ( DE *400* G)</v>
      </c>
      <c r="F360" s="307" t="str">
        <f>IF($D360&lt;&gt;"",VLOOKUP($D360,'2-SINAPI NOVEMBRO 2017'!$A$1:$D$11398,3,FALSE),"")</f>
        <v xml:space="preserve">UN    </v>
      </c>
      <c r="G360" s="316">
        <v>0.02</v>
      </c>
      <c r="H360" s="326">
        <f>IF($D360&lt;&gt;"",VLOOKUP($D360,'2-SINAPI NOVEMBRO 2017'!$A$1:$D$11398,4,FALSE),"")</f>
        <v>16.53</v>
      </c>
      <c r="I360" s="320">
        <f t="shared" si="54"/>
        <v>0.3306</v>
      </c>
    </row>
    <row r="361" spans="2:9" ht="25.5">
      <c r="B361" s="287" t="s">
        <v>6473</v>
      </c>
      <c r="C361" s="290" t="s">
        <v>11</v>
      </c>
      <c r="D361" s="437">
        <v>88248</v>
      </c>
      <c r="E361" s="306" t="str">
        <f>IF($D361&lt;&gt;"",VLOOKUP($D361,'2-SINAPI NOVEMBRO 2017'!$A$1:$D$11398,2,FALSE),"")</f>
        <v>AUXILIAR DE ENCANADOR OU BOMBEIRO HIDRÁULICO COM ENCARGOS COMPLEMENTARES</v>
      </c>
      <c r="F361" s="307" t="str">
        <f>IF($D361&lt;&gt;"",VLOOKUP($D361,'2-SINAPI NOVEMBRO 2017'!$A$1:$D$11398,3,FALSE),"")</f>
        <v>H</v>
      </c>
      <c r="G361" s="316">
        <v>0.13</v>
      </c>
      <c r="H361" s="326">
        <f>IF($D361&lt;&gt;"",VLOOKUP($D361,'2-SINAPI NOVEMBRO 2017'!$A$1:$D$11398,4,FALSE),"")</f>
        <v>14.44</v>
      </c>
      <c r="I361" s="320">
        <f t="shared" si="54"/>
        <v>1.8772</v>
      </c>
    </row>
    <row r="362" spans="2:9" ht="25.5">
      <c r="B362" s="287" t="s">
        <v>6473</v>
      </c>
      <c r="C362" s="290" t="s">
        <v>11</v>
      </c>
      <c r="D362" s="437">
        <v>88267</v>
      </c>
      <c r="E362" s="306" t="str">
        <f>IF($D362&lt;&gt;"",VLOOKUP($D362,'2-SINAPI NOVEMBRO 2017'!$A$1:$D$11398,2,FALSE),"")</f>
        <v>ENCANADOR OU BOMBEIRO HIDRÁULICO COM ENCARGOS COMPLEMENTARES</v>
      </c>
      <c r="F362" s="307" t="str">
        <f>IF($D362&lt;&gt;"",VLOOKUP($D362,'2-SINAPI NOVEMBRO 2017'!$A$1:$D$11398,3,FALSE),"")</f>
        <v>H</v>
      </c>
      <c r="G362" s="316">
        <v>0.13</v>
      </c>
      <c r="H362" s="326">
        <f>IF($D362&lt;&gt;"",VLOOKUP($D362,'2-SINAPI NOVEMBRO 2017'!$A$1:$D$11398,4,FALSE),"")</f>
        <v>17.760000000000002</v>
      </c>
      <c r="I362" s="320">
        <f t="shared" si="54"/>
        <v>2.3088000000000002</v>
      </c>
    </row>
    <row r="363" spans="2:9">
      <c r="B363" s="296"/>
      <c r="C363" s="142"/>
      <c r="D363" s="297"/>
      <c r="E363" s="298"/>
      <c r="F363" s="142"/>
      <c r="G363" s="446"/>
      <c r="H363" s="299"/>
      <c r="I363" s="318"/>
    </row>
    <row r="364" spans="2:9" ht="25.5">
      <c r="B364" s="300" t="s">
        <v>12943</v>
      </c>
      <c r="C364" s="450"/>
      <c r="D364" s="451"/>
      <c r="E364" s="301" t="s">
        <v>12942</v>
      </c>
      <c r="F364" s="302" t="s">
        <v>6031</v>
      </c>
      <c r="G364" s="303">
        <v>1</v>
      </c>
      <c r="H364" s="304"/>
      <c r="I364" s="336">
        <f>SUM(I365:I369)</f>
        <v>23.796600000000002</v>
      </c>
    </row>
    <row r="365" spans="2:9" ht="25.5">
      <c r="B365" s="287" t="s">
        <v>6356</v>
      </c>
      <c r="C365" s="290" t="s">
        <v>11</v>
      </c>
      <c r="D365" s="437">
        <v>296</v>
      </c>
      <c r="E365" s="306" t="str">
        <f>IF($D365&lt;&gt;"",VLOOKUP($D365,'2-SINAPI NOVEMBRO 2017'!$A$1:$D$11398,2,FALSE),"")</f>
        <v>ANEL BORRACHA PARA TUBO ESGOTO PREDIAL DN 50 MM (NBR 5688)</v>
      </c>
      <c r="F365" s="307" t="str">
        <f>IF($D365&lt;&gt;"",VLOOKUP($D365,'2-SINAPI NOVEMBRO 2017'!$A$1:$D$11398,3,FALSE),"")</f>
        <v xml:space="preserve">UN    </v>
      </c>
      <c r="G365" s="316">
        <v>1</v>
      </c>
      <c r="H365" s="326">
        <f>IF($D365&lt;&gt;"",VLOOKUP($D365,'2-SINAPI NOVEMBRO 2017'!$A$1:$D$11398,4,FALSE),"")</f>
        <v>1.1200000000000001</v>
      </c>
      <c r="I365" s="320">
        <f t="shared" ref="I365:I369" si="55">H365*G365</f>
        <v>1.1200000000000001</v>
      </c>
    </row>
    <row r="366" spans="2:9">
      <c r="B366" s="287" t="s">
        <v>6356</v>
      </c>
      <c r="C366" s="290" t="s">
        <v>11</v>
      </c>
      <c r="D366" s="437">
        <v>10767</v>
      </c>
      <c r="E366" s="306" t="str">
        <f>IF($D366&lt;&gt;"",VLOOKUP($D366,'2-SINAPI NOVEMBRO 2017'!$A$1:$D$11398,2,FALSE),"")</f>
        <v>CURVA PVC LONGA 45G, DN 75 MM, PARA ESGOTO PREDIAL</v>
      </c>
      <c r="F366" s="307" t="str">
        <f>IF($D366&lt;&gt;"",VLOOKUP($D366,'2-SINAPI NOVEMBRO 2017'!$A$1:$D$11398,3,FALSE),"")</f>
        <v xml:space="preserve">UN    </v>
      </c>
      <c r="G366" s="316">
        <v>1</v>
      </c>
      <c r="H366" s="326">
        <f>IF($D366&lt;&gt;"",VLOOKUP($D366,'2-SINAPI NOVEMBRO 2017'!$A$1:$D$11398,4,FALSE),"")</f>
        <v>18.16</v>
      </c>
      <c r="I366" s="320">
        <f t="shared" si="55"/>
        <v>18.16</v>
      </c>
    </row>
    <row r="367" spans="2:9" ht="25.5">
      <c r="B367" s="287" t="s">
        <v>6356</v>
      </c>
      <c r="C367" s="290" t="s">
        <v>11</v>
      </c>
      <c r="D367" s="437">
        <v>20078</v>
      </c>
      <c r="E367" s="306" t="str">
        <f>IF($D367&lt;&gt;"",VLOOKUP($D367,'2-SINAPI NOVEMBRO 2017'!$A$1:$D$11398,2,FALSE),"")</f>
        <v>PASTA LUBRIFICANTE PARA TUBOS E CONEXOES COM JUNTA ELASTICA (USO EM PVC, ACO, POLIETILENO E OUTROS) ( DE *400* G)</v>
      </c>
      <c r="F367" s="307" t="str">
        <f>IF($D367&lt;&gt;"",VLOOKUP($D367,'2-SINAPI NOVEMBRO 2017'!$A$1:$D$11398,3,FALSE),"")</f>
        <v xml:space="preserve">UN    </v>
      </c>
      <c r="G367" s="316">
        <v>0.02</v>
      </c>
      <c r="H367" s="326">
        <f>IF($D367&lt;&gt;"",VLOOKUP($D367,'2-SINAPI NOVEMBRO 2017'!$A$1:$D$11398,4,FALSE),"")</f>
        <v>16.53</v>
      </c>
      <c r="I367" s="320">
        <f t="shared" si="55"/>
        <v>0.3306</v>
      </c>
    </row>
    <row r="368" spans="2:9" ht="25.5">
      <c r="B368" s="287" t="s">
        <v>6473</v>
      </c>
      <c r="C368" s="290" t="s">
        <v>11</v>
      </c>
      <c r="D368" s="437">
        <v>88248</v>
      </c>
      <c r="E368" s="306" t="str">
        <f>IF($D368&lt;&gt;"",VLOOKUP($D368,'2-SINAPI NOVEMBRO 2017'!$A$1:$D$11398,2,FALSE),"")</f>
        <v>AUXILIAR DE ENCANADOR OU BOMBEIRO HIDRÁULICO COM ENCARGOS COMPLEMENTARES</v>
      </c>
      <c r="F368" s="307" t="str">
        <f>IF($D368&lt;&gt;"",VLOOKUP($D368,'2-SINAPI NOVEMBRO 2017'!$A$1:$D$11398,3,FALSE),"")</f>
        <v>H</v>
      </c>
      <c r="G368" s="316">
        <v>0.13</v>
      </c>
      <c r="H368" s="326">
        <f>IF($D368&lt;&gt;"",VLOOKUP($D368,'2-SINAPI NOVEMBRO 2017'!$A$1:$D$11398,4,FALSE),"")</f>
        <v>14.44</v>
      </c>
      <c r="I368" s="320">
        <f t="shared" si="55"/>
        <v>1.8772</v>
      </c>
    </row>
    <row r="369" spans="2:11" ht="25.5">
      <c r="B369" s="287" t="s">
        <v>6473</v>
      </c>
      <c r="C369" s="290" t="s">
        <v>11</v>
      </c>
      <c r="D369" s="437">
        <v>88267</v>
      </c>
      <c r="E369" s="306" t="str">
        <f>IF($D369&lt;&gt;"",VLOOKUP($D369,'2-SINAPI NOVEMBRO 2017'!$A$1:$D$11398,2,FALSE),"")</f>
        <v>ENCANADOR OU BOMBEIRO HIDRÁULICO COM ENCARGOS COMPLEMENTARES</v>
      </c>
      <c r="F369" s="307" t="str">
        <f>IF($D369&lt;&gt;"",VLOOKUP($D369,'2-SINAPI NOVEMBRO 2017'!$A$1:$D$11398,3,FALSE),"")</f>
        <v>H</v>
      </c>
      <c r="G369" s="316">
        <v>0.13</v>
      </c>
      <c r="H369" s="326">
        <f>IF($D369&lt;&gt;"",VLOOKUP($D369,'2-SINAPI NOVEMBRO 2017'!$A$1:$D$11398,4,FALSE),"")</f>
        <v>17.760000000000002</v>
      </c>
      <c r="I369" s="320">
        <f t="shared" si="55"/>
        <v>2.3088000000000002</v>
      </c>
    </row>
    <row r="370" spans="2:11">
      <c r="B370" s="296"/>
      <c r="C370" s="142"/>
      <c r="D370" s="297"/>
      <c r="E370" s="298"/>
      <c r="F370" s="142"/>
      <c r="G370" s="446"/>
      <c r="H370" s="299"/>
      <c r="I370" s="318"/>
    </row>
    <row r="371" spans="2:11" ht="25.5">
      <c r="B371" s="300" t="s">
        <v>12945</v>
      </c>
      <c r="C371" s="450"/>
      <c r="D371" s="451"/>
      <c r="E371" s="301" t="s">
        <v>12944</v>
      </c>
      <c r="F371" s="302" t="s">
        <v>6031</v>
      </c>
      <c r="G371" s="303">
        <v>1</v>
      </c>
      <c r="H371" s="304"/>
      <c r="I371" s="336">
        <f>SUM(I372:I376)</f>
        <v>8.3139000000000003</v>
      </c>
    </row>
    <row r="372" spans="2:11" ht="25.5">
      <c r="B372" s="287" t="s">
        <v>6356</v>
      </c>
      <c r="C372" s="290" t="s">
        <v>11</v>
      </c>
      <c r="D372" s="437">
        <v>298</v>
      </c>
      <c r="E372" s="306" t="str">
        <f>IF($D372&lt;&gt;"",VLOOKUP($D372,'2-SINAPI NOVEMBRO 2017'!$A$1:$D$11398,2,FALSE),"")</f>
        <v>ANEL BORRACHA DN 75 MM, PARA TUBO SERIE REFORCADA ESGOTO PREDIAL</v>
      </c>
      <c r="F372" s="307" t="str">
        <f>IF($D372&lt;&gt;"",VLOOKUP($D372,'2-SINAPI NOVEMBRO 2017'!$A$1:$D$11398,3,FALSE),"")</f>
        <v xml:space="preserve">UN    </v>
      </c>
      <c r="G372" s="316">
        <v>1</v>
      </c>
      <c r="H372" s="326">
        <f>IF($D372&lt;&gt;"",VLOOKUP($D372,'2-SINAPI NOVEMBRO 2017'!$A$1:$D$11398,4,FALSE),"")</f>
        <v>1.81</v>
      </c>
      <c r="I372" s="320">
        <f t="shared" ref="I372:I376" si="56">H372*G372</f>
        <v>1.81</v>
      </c>
    </row>
    <row r="373" spans="2:11" ht="25.5">
      <c r="B373" s="287" t="s">
        <v>6356</v>
      </c>
      <c r="C373" s="290" t="s">
        <v>11</v>
      </c>
      <c r="D373" s="437">
        <v>20045</v>
      </c>
      <c r="E373" s="306" t="str">
        <f>IF($D373&lt;&gt;"",VLOOKUP($D373,'2-SINAPI NOVEMBRO 2017'!$A$1:$D$11398,2,FALSE),"")</f>
        <v>REDUCAO EXCENTRICA PVC, SERIE R, DN 75 X 50 MM, PARA ESGOTO PREDIAL</v>
      </c>
      <c r="F373" s="307" t="str">
        <f>IF($D373&lt;&gt;"",VLOOKUP($D373,'2-SINAPI NOVEMBRO 2017'!$A$1:$D$11398,3,FALSE),"")</f>
        <v xml:space="preserve">UN    </v>
      </c>
      <c r="G373" s="316">
        <v>1</v>
      </c>
      <c r="H373" s="326">
        <f>IF($D373&lt;&gt;"",VLOOKUP($D373,'2-SINAPI NOVEMBRO 2017'!$A$1:$D$11398,4,FALSE),"")</f>
        <v>4.72</v>
      </c>
      <c r="I373" s="320">
        <f t="shared" si="56"/>
        <v>4.72</v>
      </c>
    </row>
    <row r="374" spans="2:11" ht="25.5">
      <c r="B374" s="287" t="s">
        <v>6356</v>
      </c>
      <c r="C374" s="290" t="s">
        <v>11</v>
      </c>
      <c r="D374" s="437">
        <v>20078</v>
      </c>
      <c r="E374" s="306" t="str">
        <f>IF($D374&lt;&gt;"",VLOOKUP($D374,'2-SINAPI NOVEMBRO 2017'!$A$1:$D$11398,2,FALSE),"")</f>
        <v>PASTA LUBRIFICANTE PARA TUBOS E CONEXOES COM JUNTA ELASTICA (USO EM PVC, ACO, POLIETILENO E OUTROS) ( DE *400* G)</v>
      </c>
      <c r="F374" s="307" t="str">
        <f>IF($D374&lt;&gt;"",VLOOKUP($D374,'2-SINAPI NOVEMBRO 2017'!$A$1:$D$11398,3,FALSE),"")</f>
        <v xml:space="preserve">UN    </v>
      </c>
      <c r="G374" s="316">
        <v>0.03</v>
      </c>
      <c r="H374" s="326">
        <f>IF($D374&lt;&gt;"",VLOOKUP($D374,'2-SINAPI NOVEMBRO 2017'!$A$1:$D$11398,4,FALSE),"")</f>
        <v>16.53</v>
      </c>
      <c r="I374" s="320">
        <f t="shared" si="56"/>
        <v>0.49590000000000001</v>
      </c>
    </row>
    <row r="375" spans="2:11" ht="25.5">
      <c r="B375" s="287" t="s">
        <v>6473</v>
      </c>
      <c r="C375" s="290" t="s">
        <v>11</v>
      </c>
      <c r="D375" s="437">
        <v>88248</v>
      </c>
      <c r="E375" s="306" t="str">
        <f>IF($D375&lt;&gt;"",VLOOKUP($D375,'2-SINAPI NOVEMBRO 2017'!$A$1:$D$11398,2,FALSE),"")</f>
        <v>AUXILIAR DE ENCANADOR OU BOMBEIRO HIDRÁULICO COM ENCARGOS COMPLEMENTARES</v>
      </c>
      <c r="F375" s="307" t="str">
        <f>IF($D375&lt;&gt;"",VLOOKUP($D375,'2-SINAPI NOVEMBRO 2017'!$A$1:$D$11398,3,FALSE),"")</f>
        <v>H</v>
      </c>
      <c r="G375" s="316">
        <v>0.04</v>
      </c>
      <c r="H375" s="326">
        <f>IF($D375&lt;&gt;"",VLOOKUP($D375,'2-SINAPI NOVEMBRO 2017'!$A$1:$D$11398,4,FALSE),"")</f>
        <v>14.44</v>
      </c>
      <c r="I375" s="320">
        <f t="shared" si="56"/>
        <v>0.5776</v>
      </c>
    </row>
    <row r="376" spans="2:11" ht="25.5">
      <c r="B376" s="287" t="s">
        <v>6473</v>
      </c>
      <c r="C376" s="290" t="s">
        <v>11</v>
      </c>
      <c r="D376" s="437">
        <v>88267</v>
      </c>
      <c r="E376" s="306" t="str">
        <f>IF($D376&lt;&gt;"",VLOOKUP($D376,'2-SINAPI NOVEMBRO 2017'!$A$1:$D$11398,2,FALSE),"")</f>
        <v>ENCANADOR OU BOMBEIRO HIDRÁULICO COM ENCARGOS COMPLEMENTARES</v>
      </c>
      <c r="F376" s="307" t="str">
        <f>IF($D376&lt;&gt;"",VLOOKUP($D376,'2-SINAPI NOVEMBRO 2017'!$A$1:$D$11398,3,FALSE),"")</f>
        <v>H</v>
      </c>
      <c r="G376" s="316">
        <v>0.04</v>
      </c>
      <c r="H376" s="326">
        <f>IF($D376&lt;&gt;"",VLOOKUP($D376,'2-SINAPI NOVEMBRO 2017'!$A$1:$D$11398,4,FALSE),"")</f>
        <v>17.760000000000002</v>
      </c>
      <c r="I376" s="320">
        <f t="shared" si="56"/>
        <v>0.71040000000000003</v>
      </c>
    </row>
    <row r="377" spans="2:11">
      <c r="B377" s="296"/>
      <c r="C377" s="142"/>
      <c r="D377" s="297"/>
      <c r="E377" s="298"/>
      <c r="F377" s="142"/>
      <c r="G377" s="446"/>
      <c r="H377" s="299"/>
      <c r="I377" s="318"/>
    </row>
    <row r="378" spans="2:11" ht="25.5">
      <c r="B378" s="300" t="s">
        <v>12946</v>
      </c>
      <c r="C378" s="450"/>
      <c r="D378" s="451"/>
      <c r="E378" s="301" t="s">
        <v>12920</v>
      </c>
      <c r="F378" s="302" t="s">
        <v>6031</v>
      </c>
      <c r="G378" s="303">
        <v>1</v>
      </c>
      <c r="H378" s="304"/>
      <c r="I378" s="336">
        <f>SUM(I379:I394)</f>
        <v>13236.9807375</v>
      </c>
    </row>
    <row r="379" spans="2:11" ht="38.25">
      <c r="B379" s="287" t="s">
        <v>6359</v>
      </c>
      <c r="C379" s="290" t="s">
        <v>11</v>
      </c>
      <c r="D379" s="438">
        <v>96521</v>
      </c>
      <c r="E379" s="306" t="str">
        <f>IF($D379&lt;&gt;"",VLOOKUP($D379,'2-SINAPI NOVEMBRO 2017'!$A$1:$D$11398,2,FALSE),"")</f>
        <v>ESCAVAÇÃO MECANIZADA PARA BLOCO DE COROAMENTO OU SAPATA, COM PREVISÃO DE FÔRMA, COM RETROESCAVADEIRA. AF_06/2017</v>
      </c>
      <c r="F379" s="307" t="str">
        <f>IF($D379&lt;&gt;"",VLOOKUP($D379,'2-SINAPI NOVEMBRO 2017'!$A$1:$D$11398,3,FALSE),"")</f>
        <v>M3</v>
      </c>
      <c r="G379" s="316">
        <f>2.5*4.5*2.83</f>
        <v>31.837500000000002</v>
      </c>
      <c r="H379" s="326">
        <f>IF($D379&lt;&gt;"",VLOOKUP($D379,'2-SINAPI NOVEMBRO 2017'!$A$1:$D$11398,4,FALSE),"")</f>
        <v>28.99</v>
      </c>
      <c r="I379" s="320">
        <f t="shared" ref="I379:I385" si="57">H379*G379</f>
        <v>922.96912499999996</v>
      </c>
      <c r="K379" s="286">
        <f>2*4*2.8</f>
        <v>22.4</v>
      </c>
    </row>
    <row r="380" spans="2:11" ht="51">
      <c r="B380" s="287" t="s">
        <v>6359</v>
      </c>
      <c r="C380" s="290" t="s">
        <v>11</v>
      </c>
      <c r="D380" s="438">
        <v>94040</v>
      </c>
      <c r="E380" s="306" t="str">
        <f>IF($D380&lt;&gt;"",VLOOKUP($D380,'2-SINAPI NOVEMBRO 2017'!$A$1:$D$11398,2,FALSE),"")</f>
        <v>ESCORAMENTO DE VALA, TIPO PONTALETEAMENTO, COM PROFUNDIDADE DE 1,5 A 3,0 M, LARGURA MAIOR OU IGUAL A 1,5 M E MENOR QUE 2,5 M, EM LOCAL COM NÍVEL ALTO DE INTERFERÊNCIA. AF_06/2016</v>
      </c>
      <c r="F380" s="307" t="str">
        <f>IF($D380&lt;&gt;"",VLOOKUP($D380,'2-SINAPI NOVEMBRO 2017'!$A$1:$D$11398,3,FALSE),"")</f>
        <v>M2</v>
      </c>
      <c r="G380" s="316">
        <f>(2+4)*2*2</f>
        <v>24</v>
      </c>
      <c r="H380" s="326">
        <f>IF($D380&lt;&gt;"",VLOOKUP($D380,'2-SINAPI NOVEMBRO 2017'!$A$1:$D$11398,4,FALSE),"")</f>
        <v>15.94</v>
      </c>
      <c r="I380" s="320">
        <f t="shared" ref="I380" si="58">H380*G380</f>
        <v>382.56</v>
      </c>
    </row>
    <row r="381" spans="2:11" ht="25.5">
      <c r="B381" s="287" t="s">
        <v>6359</v>
      </c>
      <c r="C381" s="290" t="s">
        <v>11</v>
      </c>
      <c r="D381" s="438">
        <v>95241</v>
      </c>
      <c r="E381" s="306" t="str">
        <f>IF($D381&lt;&gt;"",VLOOKUP($D381,'2-SINAPI NOVEMBRO 2017'!$A$1:$D$11398,2,FALSE),"")</f>
        <v>LASTRO DE CONCRETO MAGRO, APLICADO EM PISOS OU RADIERS, ESPESSURA DE 5 CM. AF_07_2016</v>
      </c>
      <c r="F381" s="307" t="str">
        <f>IF($D381&lt;&gt;"",VLOOKUP($D381,'2-SINAPI NOVEMBRO 2017'!$A$1:$D$11398,3,FALSE),"")</f>
        <v>M2</v>
      </c>
      <c r="G381" s="316">
        <f>2*4</f>
        <v>8</v>
      </c>
      <c r="H381" s="326">
        <f>IF($D381&lt;&gt;"",VLOOKUP($D381,'2-SINAPI NOVEMBRO 2017'!$A$1:$D$11398,4,FALSE),"")</f>
        <v>19.12</v>
      </c>
      <c r="I381" s="320">
        <f t="shared" ref="I381" si="59">H381*G381</f>
        <v>152.96</v>
      </c>
    </row>
    <row r="382" spans="2:11" ht="25.5" customHeight="1">
      <c r="B382" s="287" t="s">
        <v>6473</v>
      </c>
      <c r="C382" s="290" t="s">
        <v>11</v>
      </c>
      <c r="D382" s="438">
        <v>96542</v>
      </c>
      <c r="E382" s="306" t="str">
        <f>IF($D382&lt;&gt;"",VLOOKUP($D382,'2-SINAPI NOVEMBRO 2017'!$A$1:$D$11398,2,FALSE),"")</f>
        <v>FABRICAÇÃO, MONTAGEM E DESMONTAGEM DE FÔRMA PARA VIGA BALDRAME, EM CHAPA DE MADEIRA COMPENSADA RESINADA, E=17 MM, 4 UTILIZAÇÕES. AF_06/2017</v>
      </c>
      <c r="F382" s="307" t="str">
        <f>IF($D382&lt;&gt;"",VLOOKUP($D382,'2-SINAPI NOVEMBRO 2017'!$A$1:$D$11398,3,FALSE),"")</f>
        <v>M2</v>
      </c>
      <c r="G382" s="316">
        <f>(2+4)*2*2.8*2</f>
        <v>67.199999999999989</v>
      </c>
      <c r="H382" s="326">
        <f>IF($D382&lt;&gt;"",VLOOKUP($D382,'2-SINAPI NOVEMBRO 2017'!$A$1:$D$11398,4,FALSE),"")</f>
        <v>55.46</v>
      </c>
      <c r="I382" s="320">
        <f>H382*G382</f>
        <v>3726.9119999999994</v>
      </c>
    </row>
    <row r="383" spans="2:11" ht="25.5">
      <c r="B383" s="287" t="s">
        <v>6473</v>
      </c>
      <c r="C383" s="290" t="s">
        <v>11</v>
      </c>
      <c r="D383" s="438">
        <v>96546</v>
      </c>
      <c r="E383" s="306" t="str">
        <f>IF($D383&lt;&gt;"",VLOOKUP($D383,'2-SINAPI NOVEMBRO 2017'!$A$1:$D$11398,2,FALSE),"")</f>
        <v>ARMAÇÃO DE BLOCO, VIGA BALDRAME OU SAPATA UTILIZANDO AÇO CA-50 DE 10 MM - MONTAGEM. AF_06/2017</v>
      </c>
      <c r="F383" s="307" t="str">
        <f>IF($D383&lt;&gt;"",VLOOKUP($D383,'2-SINAPI NOVEMBRO 2017'!$A$1:$D$11398,3,FALSE),"")</f>
        <v>KG</v>
      </c>
      <c r="G383" s="316">
        <f>G384*60</f>
        <v>302.39999999999998</v>
      </c>
      <c r="H383" s="326">
        <f>IF($D383&lt;&gt;"",VLOOKUP($D383,'2-SINAPI NOVEMBRO 2017'!$A$1:$D$11398,4,FALSE),"")</f>
        <v>7.15</v>
      </c>
      <c r="I383" s="320">
        <f>H383*G383</f>
        <v>2162.16</v>
      </c>
    </row>
    <row r="384" spans="2:11" ht="25.5">
      <c r="B384" s="287" t="s">
        <v>6359</v>
      </c>
      <c r="C384" s="290" t="s">
        <v>11</v>
      </c>
      <c r="D384" s="437">
        <v>94965</v>
      </c>
      <c r="E384" s="306" t="str">
        <f>IF($D384&lt;&gt;"",VLOOKUP($D384,'2-SINAPI NOVEMBRO 2017'!$A$1:$D$11398,2,FALSE),"")</f>
        <v>CONCRETO FCK = 25MPA, TRAÇO 1:2,3:2,7 (CIMENTO/ AREIA MÉDIA/ BRITA 1)  - PREPARO MECÂNICO COM BETONEIRA 400 L. AF_07/2016</v>
      </c>
      <c r="F384" s="307" t="str">
        <f>IF($D384&lt;&gt;"",VLOOKUP($D384,'2-SINAPI NOVEMBRO 2017'!$A$1:$D$11398,3,FALSE),"")</f>
        <v>M3</v>
      </c>
      <c r="G384" s="316">
        <f>(2+4)*2*2.8*0.15</f>
        <v>5.0399999999999991</v>
      </c>
      <c r="H384" s="326">
        <f>IF($D384&lt;&gt;"",VLOOKUP($D384,'2-SINAPI NOVEMBRO 2017'!$A$1:$D$11398,4,FALSE),"")</f>
        <v>304.93</v>
      </c>
      <c r="I384" s="320">
        <f t="shared" si="57"/>
        <v>1536.8471999999997</v>
      </c>
    </row>
    <row r="385" spans="2:9">
      <c r="B385" s="287" t="s">
        <v>6359</v>
      </c>
      <c r="C385" s="290" t="s">
        <v>11</v>
      </c>
      <c r="D385" s="438" t="s">
        <v>12510</v>
      </c>
      <c r="E385" s="306" t="str">
        <f>IF($D385&lt;&gt;"",VLOOKUP($D385,'2-SINAPI NOVEMBRO 2017'!$A$1:$D$11398,2,FALSE),"")</f>
        <v>LANCAMENTO/APLICACAO MANUAL DE CONCRETO EM FUNDACOES</v>
      </c>
      <c r="F385" s="307" t="str">
        <f>IF($D385&lt;&gt;"",VLOOKUP($D385,'2-SINAPI NOVEMBRO 2017'!$A$1:$D$11398,3,FALSE),"")</f>
        <v>M3</v>
      </c>
      <c r="G385" s="316">
        <f>G384</f>
        <v>5.0399999999999991</v>
      </c>
      <c r="H385" s="326">
        <f>IF($D385&lt;&gt;"",VLOOKUP($D385,'2-SINAPI NOVEMBRO 2017'!$A$1:$D$11398,4,FALSE),"")</f>
        <v>92.22</v>
      </c>
      <c r="I385" s="320">
        <f t="shared" si="57"/>
        <v>464.78879999999992</v>
      </c>
    </row>
    <row r="386" spans="2:9" ht="25.5" customHeight="1">
      <c r="B386" s="287" t="s">
        <v>6473</v>
      </c>
      <c r="C386" s="290" t="s">
        <v>11</v>
      </c>
      <c r="D386" s="438">
        <v>87879</v>
      </c>
      <c r="E386" s="306" t="str">
        <f>IF($D386&lt;&gt;"",VLOOKUP($D386,'2-SINAPI NOVEMBRO 2017'!$A$1:$D$11398,2,FALSE),"")</f>
        <v>CHAPISCO APLICADO EM ALVENARIAS E ESTRUTURAS DE CONCRETO INTERNAS, COM COLHER DE PEDREIRO.  ARGAMASSA TRAÇO 1:3 COM PREPARO EM BETONEIRA 400L. AF_06/2014</v>
      </c>
      <c r="F386" s="307" t="str">
        <f>IF($D386&lt;&gt;"",VLOOKUP($D386,'2-SINAPI NOVEMBRO 2017'!$A$1:$D$11398,3,FALSE),"")</f>
        <v>M2</v>
      </c>
      <c r="G386" s="316">
        <f>(2+4)*2*2.8</f>
        <v>33.599999999999994</v>
      </c>
      <c r="H386" s="326">
        <f>IF($D386&lt;&gt;"",VLOOKUP($D386,'2-SINAPI NOVEMBRO 2017'!$A$1:$D$11398,4,FALSE),"")</f>
        <v>2.66</v>
      </c>
      <c r="I386" s="320">
        <f t="shared" ref="I386:I387" si="60">H386*G386</f>
        <v>89.375999999999991</v>
      </c>
    </row>
    <row r="387" spans="2:9" ht="25.5" customHeight="1">
      <c r="B387" s="287" t="s">
        <v>6473</v>
      </c>
      <c r="C387" s="290" t="s">
        <v>11</v>
      </c>
      <c r="D387" s="438">
        <v>87547</v>
      </c>
      <c r="E387" s="306" t="str">
        <f>IF($D387&lt;&gt;"",VLOOKUP($D387,'2-SINAPI NOVEMBRO 2017'!$A$1:$D$11398,2,FALSE),"")</f>
        <v>MASSA ÚNICA, PARA RECEBIMENTO DE PINTURA, EM ARGAMASSA TRAÇO 1:2:8, PREPARO MECÂNICO COM BETONEIRA 400L, APLICADA MANUALMENTE EM FACES INTERNAS DE PAREDES, ESPESSURA DE 10MM, COM EXECUÇÃO DE TALISCAS. AF_06/2014</v>
      </c>
      <c r="F387" s="307" t="str">
        <f>IF($D387&lt;&gt;"",VLOOKUP($D387,'2-SINAPI NOVEMBRO 2017'!$A$1:$D$11398,3,FALSE),"")</f>
        <v>M2</v>
      </c>
      <c r="G387" s="316">
        <f>G386</f>
        <v>33.599999999999994</v>
      </c>
      <c r="H387" s="326">
        <f>IF($D387&lt;&gt;"",VLOOKUP($D387,'2-SINAPI NOVEMBRO 2017'!$A$1:$D$11398,4,FALSE),"")</f>
        <v>15.33</v>
      </c>
      <c r="I387" s="320">
        <f t="shared" si="60"/>
        <v>515.08799999999997</v>
      </c>
    </row>
    <row r="388" spans="2:9" ht="25.5">
      <c r="B388" s="287" t="s">
        <v>6473</v>
      </c>
      <c r="C388" s="290" t="s">
        <v>11</v>
      </c>
      <c r="D388" s="438" t="s">
        <v>12422</v>
      </c>
      <c r="E388" s="306" t="str">
        <f>IF($D388&lt;&gt;"",VLOOKUP($D388,'2-SINAPI NOVEMBRO 2017'!$A$1:$D$11398,2,FALSE),"")</f>
        <v>IMPERMEABILIZACAO DE ESTRUTURAS ENTERRADAS, COM TINTA ASFALTICA, DUAS DEMAOS.</v>
      </c>
      <c r="F388" s="307" t="str">
        <f>IF($D388&lt;&gt;"",VLOOKUP($D388,'2-SINAPI NOVEMBRO 2017'!$A$1:$D$11398,3,FALSE),"")</f>
        <v>M2</v>
      </c>
      <c r="G388" s="316">
        <f>G387+8</f>
        <v>41.599999999999994</v>
      </c>
      <c r="H388" s="326">
        <f>IF($D388&lt;&gt;"",VLOOKUP($D388,'2-SINAPI NOVEMBRO 2017'!$A$1:$D$11398,4,FALSE),"")</f>
        <v>8.2899999999999991</v>
      </c>
      <c r="I388" s="320">
        <f t="shared" ref="I388" si="61">H388*G388</f>
        <v>344.86399999999992</v>
      </c>
    </row>
    <row r="389" spans="2:9" ht="25.5" customHeight="1">
      <c r="B389" s="287" t="s">
        <v>6473</v>
      </c>
      <c r="C389" s="290" t="s">
        <v>11</v>
      </c>
      <c r="D389" s="438">
        <v>92267</v>
      </c>
      <c r="E389" s="306" t="str">
        <f>IF($D389&lt;&gt;"",VLOOKUP($D389,'2-SINAPI NOVEMBRO 2017'!$A$1:$D$11398,2,FALSE),"")</f>
        <v>FABRICAÇÃO DE FÔRMA PARA LAJES, EM CHAPA DE MADEIRA COMPENSADA RESINADA, E = 17 MM. AF_12/2015</v>
      </c>
      <c r="F389" s="307" t="str">
        <f>IF($D389&lt;&gt;"",VLOOKUP($D389,'2-SINAPI NOVEMBRO 2017'!$A$1:$D$11398,3,FALSE),"")</f>
        <v>M2</v>
      </c>
      <c r="G389" s="316">
        <f>G390</f>
        <v>8</v>
      </c>
      <c r="H389" s="326">
        <f>IF($D389&lt;&gt;"",VLOOKUP($D389,'2-SINAPI NOVEMBRO 2017'!$A$1:$D$11398,4,FALSE),"")</f>
        <v>26.95</v>
      </c>
      <c r="I389" s="320">
        <f t="shared" ref="I389" si="62">H389*G389</f>
        <v>215.6</v>
      </c>
    </row>
    <row r="390" spans="2:9" ht="38.25">
      <c r="B390" s="287" t="s">
        <v>6473</v>
      </c>
      <c r="C390" s="290" t="s">
        <v>11</v>
      </c>
      <c r="D390" s="438">
        <v>94998</v>
      </c>
      <c r="E390" s="306" t="str">
        <f>IF($D390&lt;&gt;"",VLOOKUP($D390,'2-SINAPI NOVEMBRO 2017'!$A$1:$D$11398,2,FALSE),"")</f>
        <v>EXECUÇÃO DE PASSEIO (CALÇADA) OU PISO DE CONCRETO COM CONCRETO MOLDADO IN LOCO, FEITO EM OBRA, ACABAMENTO CONVENCIONAL, ESPESSURA 12 CM, ARMADO. AF_07/2016</v>
      </c>
      <c r="F390" s="307" t="str">
        <f>IF($D390&lt;&gt;"",VLOOKUP($D390,'2-SINAPI NOVEMBRO 2017'!$A$1:$D$11398,3,FALSE),"")</f>
        <v>M2</v>
      </c>
      <c r="G390" s="316">
        <v>8</v>
      </c>
      <c r="H390" s="326">
        <f>IF($D390&lt;&gt;"",VLOOKUP($D390,'2-SINAPI NOVEMBRO 2017'!$A$1:$D$11398,4,FALSE),"")</f>
        <v>90.28</v>
      </c>
      <c r="I390" s="320">
        <f t="shared" ref="I390" si="63">H390*G390</f>
        <v>722.24</v>
      </c>
    </row>
    <row r="391" spans="2:9">
      <c r="B391" s="287" t="s">
        <v>6473</v>
      </c>
      <c r="C391" s="290" t="s">
        <v>11</v>
      </c>
      <c r="D391" s="438">
        <v>96995</v>
      </c>
      <c r="E391" s="306" t="str">
        <f>IF($D391&lt;&gt;"",VLOOKUP($D391,'2-SINAPI NOVEMBRO 2017'!$A$1:$D$11398,2,FALSE),"")</f>
        <v>REATERRO MANUAL APILOADO COM SOQUETE. AF_10/2017</v>
      </c>
      <c r="F391" s="307" t="str">
        <f>IF($D391&lt;&gt;"",VLOOKUP($D391,'2-SINAPI NOVEMBRO 2017'!$A$1:$D$11398,3,FALSE),"")</f>
        <v>M3</v>
      </c>
      <c r="G391" s="316">
        <f>G379-K379</f>
        <v>9.4375000000000036</v>
      </c>
      <c r="H391" s="326">
        <f>IF($D391&lt;&gt;"",VLOOKUP($D391,'2-SINAPI NOVEMBRO 2017'!$A$1:$D$11398,4,FALSE),"")</f>
        <v>33.700000000000003</v>
      </c>
      <c r="I391" s="320">
        <f t="shared" ref="I391:I394" si="64">H391*G391</f>
        <v>318.04375000000016</v>
      </c>
    </row>
    <row r="392" spans="2:9" ht="25.5" customHeight="1">
      <c r="B392" s="287" t="s">
        <v>6359</v>
      </c>
      <c r="C392" s="290" t="s">
        <v>11</v>
      </c>
      <c r="D392" s="292">
        <v>83627</v>
      </c>
      <c r="E392" s="306" t="str">
        <f>IF($D392&lt;&gt;"",VLOOKUP($D392,'2-SINAPI NOVEMBRO 2017'!$A$1:$D$11398,2,FALSE),"")</f>
        <v>TAMPAO FOFO ARTICULADO, CLASSE B125 CARGA MAX 12,5 T, REDONDO TAMPA 600 MM, REDE PLUVIAL/ESGOTO, P = CHAMINE CX AREIA / POCO VISITA ASSENTADO COM ARG CIM/AREIA 1:4, FORNECIMENTO E ASSENTAMENTO</v>
      </c>
      <c r="F392" s="307" t="str">
        <f>IF($D392&lt;&gt;"",VLOOKUP($D392,'2-SINAPI NOVEMBRO 2017'!$A$1:$D$11398,3,FALSE),"")</f>
        <v>UN</v>
      </c>
      <c r="G392" s="316">
        <v>1</v>
      </c>
      <c r="H392" s="326">
        <f>IF($D392&lt;&gt;"",VLOOKUP($D392,'2-SINAPI NOVEMBRO 2017'!$A$1:$D$11398,4,FALSE),"")</f>
        <v>416.49</v>
      </c>
      <c r="I392" s="320">
        <f t="shared" si="64"/>
        <v>416.49</v>
      </c>
    </row>
    <row r="393" spans="2:9">
      <c r="B393" s="287" t="s">
        <v>6473</v>
      </c>
      <c r="C393" s="290" t="s">
        <v>11</v>
      </c>
      <c r="D393" s="438">
        <v>72897</v>
      </c>
      <c r="E393" s="306" t="str">
        <f>IF($D393&lt;&gt;"",VLOOKUP($D393,'2-SINAPI NOVEMBRO 2017'!$A$1:$D$11398,2,FALSE),"")</f>
        <v>CARGA MANUAL DE ENTULHO EM CAMINHAO BASCULANTE 6 M3</v>
      </c>
      <c r="F393" s="307" t="str">
        <f>IF($D393&lt;&gt;"",VLOOKUP($D393,'2-SINAPI NOVEMBRO 2017'!$A$1:$D$11398,3,FALSE),"")</f>
        <v>M3</v>
      </c>
      <c r="G393" s="316">
        <f>G379*1.3</f>
        <v>41.388750000000002</v>
      </c>
      <c r="H393" s="326">
        <f>IF($D393&lt;&gt;"",VLOOKUP($D393,'2-SINAPI NOVEMBRO 2017'!$A$1:$D$11398,4,FALSE),"")</f>
        <v>16.690000000000001</v>
      </c>
      <c r="I393" s="320">
        <f t="shared" si="64"/>
        <v>690.77823750000005</v>
      </c>
    </row>
    <row r="394" spans="2:9" ht="25.5">
      <c r="B394" s="287" t="s">
        <v>6473</v>
      </c>
      <c r="C394" s="290" t="s">
        <v>11</v>
      </c>
      <c r="D394" s="292">
        <v>95302</v>
      </c>
      <c r="E394" s="306" t="str">
        <f>IF($D394&lt;&gt;"",VLOOKUP($D394,'2-SINAPI NOVEMBRO 2017'!$A$1:$D$11398,2,FALSE),"")</f>
        <v>TRANSPORTE COM CAMINHÃO BASCULANTE 6 M3 EM RODOVIA PAVIMENTADA ( PARA DISTÂNCIAS SUPERIORES A 4 KM)</v>
      </c>
      <c r="F394" s="307" t="str">
        <f>IF($D394&lt;&gt;"",VLOOKUP($D394,'2-SINAPI NOVEMBRO 2017'!$A$1:$D$11398,3,FALSE),"")</f>
        <v>M3XKM</v>
      </c>
      <c r="G394" s="316">
        <f>G393*10</f>
        <v>413.88750000000005</v>
      </c>
      <c r="H394" s="326">
        <f>IF($D394&lt;&gt;"",VLOOKUP($D394,'2-SINAPI NOVEMBRO 2017'!$A$1:$D$11398,4,FALSE),"")</f>
        <v>1.39</v>
      </c>
      <c r="I394" s="320">
        <f t="shared" si="64"/>
        <v>575.30362500000001</v>
      </c>
    </row>
    <row r="395" spans="2:9">
      <c r="B395" s="296"/>
      <c r="C395" s="142"/>
      <c r="D395" s="297"/>
      <c r="E395" s="298"/>
      <c r="F395" s="142"/>
      <c r="G395" s="446"/>
      <c r="H395" s="299"/>
      <c r="I395" s="318"/>
    </row>
    <row r="396" spans="2:9" ht="25.5">
      <c r="B396" s="300" t="s">
        <v>12947</v>
      </c>
      <c r="C396" s="450"/>
      <c r="D396" s="451"/>
      <c r="E396" s="301" t="s">
        <v>12922</v>
      </c>
      <c r="F396" s="302" t="s">
        <v>6031</v>
      </c>
      <c r="G396" s="303">
        <v>1</v>
      </c>
      <c r="H396" s="304"/>
      <c r="I396" s="336">
        <f>SUM(I397:I409)</f>
        <v>13657.151905999999</v>
      </c>
    </row>
    <row r="397" spans="2:9" ht="38.25">
      <c r="B397" s="287" t="s">
        <v>6359</v>
      </c>
      <c r="C397" s="290" t="s">
        <v>11</v>
      </c>
      <c r="D397" s="438">
        <v>96521</v>
      </c>
      <c r="E397" s="306" t="str">
        <f>IF($D397&lt;&gt;"",VLOOKUP($D397,'2-SINAPI NOVEMBRO 2017'!$A$1:$D$11398,2,FALSE),"")</f>
        <v>ESCAVAÇÃO MECANIZADA PARA BLOCO DE COROAMENTO OU SAPATA, COM PREVISÃO DE FÔRMA, COM RETROESCAVADEIRA. AF_06/2017</v>
      </c>
      <c r="F397" s="307" t="str">
        <f>IF($D397&lt;&gt;"",VLOOKUP($D397,'2-SINAPI NOVEMBRO 2017'!$A$1:$D$11398,3,FALSE),"")</f>
        <v>M3</v>
      </c>
      <c r="G397" s="316">
        <f>4.2*4.2*1.7</f>
        <v>29.988</v>
      </c>
      <c r="H397" s="326">
        <f>IF($D397&lt;&gt;"",VLOOKUP($D397,'2-SINAPI NOVEMBRO 2017'!$A$1:$D$11398,4,FALSE),"")</f>
        <v>28.99</v>
      </c>
      <c r="I397" s="320">
        <f t="shared" ref="I397" si="65">H397*G397</f>
        <v>869.3521199999999</v>
      </c>
    </row>
    <row r="398" spans="2:9" ht="38.25">
      <c r="B398" s="287" t="s">
        <v>6473</v>
      </c>
      <c r="C398" s="290" t="s">
        <v>11</v>
      </c>
      <c r="D398" s="438">
        <v>96542</v>
      </c>
      <c r="E398" s="306" t="str">
        <f>IF($D398&lt;&gt;"",VLOOKUP($D398,'2-SINAPI NOVEMBRO 2017'!$A$1:$D$11398,2,FALSE),"")</f>
        <v>FABRICAÇÃO, MONTAGEM E DESMONTAGEM DE FÔRMA PARA VIGA BALDRAME, EM CHAPA DE MADEIRA COMPENSADA RESINADA, E=17 MM, 4 UTILIZAÇÕES. AF_06/2017</v>
      </c>
      <c r="F398" s="307" t="str">
        <f>IF($D398&lt;&gt;"",VLOOKUP($D398,'2-SINAPI NOVEMBRO 2017'!$A$1:$D$11398,3,FALSE),"")</f>
        <v>M2</v>
      </c>
      <c r="G398" s="316">
        <f>(4.2*4)*1.75+4.2*0.75*2+4.2*1*2</f>
        <v>44.1</v>
      </c>
      <c r="H398" s="326">
        <f>IF($D398&lt;&gt;"",VLOOKUP($D398,'2-SINAPI NOVEMBRO 2017'!$A$1:$D$11398,4,FALSE),"")</f>
        <v>55.46</v>
      </c>
      <c r="I398" s="320">
        <f>H398*G398</f>
        <v>2445.7860000000001</v>
      </c>
    </row>
    <row r="399" spans="2:9" ht="25.5">
      <c r="B399" s="287" t="s">
        <v>6473</v>
      </c>
      <c r="C399" s="290" t="s">
        <v>11</v>
      </c>
      <c r="D399" s="438">
        <v>96546</v>
      </c>
      <c r="E399" s="306" t="str">
        <f>IF($D399&lt;&gt;"",VLOOKUP($D399,'2-SINAPI NOVEMBRO 2017'!$A$1:$D$11398,2,FALSE),"")</f>
        <v>ARMAÇÃO DE BLOCO, VIGA BALDRAME OU SAPATA UTILIZANDO AÇO CA-50 DE 10 MM - MONTAGEM. AF_06/2017</v>
      </c>
      <c r="F399" s="307" t="str">
        <f>IF($D399&lt;&gt;"",VLOOKUP($D399,'2-SINAPI NOVEMBRO 2017'!$A$1:$D$11398,3,FALSE),"")</f>
        <v>KG</v>
      </c>
      <c r="G399" s="316">
        <f>G400*60</f>
        <v>283.5</v>
      </c>
      <c r="H399" s="326">
        <f>IF($D399&lt;&gt;"",VLOOKUP($D399,'2-SINAPI NOVEMBRO 2017'!$A$1:$D$11398,4,FALSE),"")</f>
        <v>7.15</v>
      </c>
      <c r="I399" s="320">
        <f>H399*G399</f>
        <v>2027.0250000000001</v>
      </c>
    </row>
    <row r="400" spans="2:9" ht="25.5">
      <c r="B400" s="287" t="s">
        <v>6359</v>
      </c>
      <c r="C400" s="290" t="s">
        <v>11</v>
      </c>
      <c r="D400" s="437">
        <v>94965</v>
      </c>
      <c r="E400" s="306" t="str">
        <f>IF($D400&lt;&gt;"",VLOOKUP($D400,'2-SINAPI NOVEMBRO 2017'!$A$1:$D$11398,2,FALSE),"")</f>
        <v>CONCRETO FCK = 25MPA, TRAÇO 1:2,3:2,7 (CIMENTO/ AREIA MÉDIA/ BRITA 1)  - PREPARO MECÂNICO COM BETONEIRA 400 L. AF_07/2016</v>
      </c>
      <c r="F400" s="307" t="str">
        <f>IF($D400&lt;&gt;"",VLOOKUP($D400,'2-SINAPI NOVEMBRO 2017'!$A$1:$D$11398,3,FALSE),"")</f>
        <v>M3</v>
      </c>
      <c r="G400" s="316">
        <f>4.2*5*1.5*0.15</f>
        <v>4.7249999999999996</v>
      </c>
      <c r="H400" s="326">
        <f>IF($D400&lt;&gt;"",VLOOKUP($D400,'2-SINAPI NOVEMBRO 2017'!$A$1:$D$11398,4,FALSE),"")</f>
        <v>304.93</v>
      </c>
      <c r="I400" s="320">
        <f t="shared" ref="I400:I407" si="66">H400*G400</f>
        <v>1440.7942499999999</v>
      </c>
    </row>
    <row r="401" spans="2:11">
      <c r="B401" s="287" t="s">
        <v>6359</v>
      </c>
      <c r="C401" s="290" t="s">
        <v>11</v>
      </c>
      <c r="D401" s="438" t="s">
        <v>12510</v>
      </c>
      <c r="E401" s="306" t="str">
        <f>IF($D401&lt;&gt;"",VLOOKUP($D401,'2-SINAPI NOVEMBRO 2017'!$A$1:$D$11398,2,FALSE),"")</f>
        <v>LANCAMENTO/APLICACAO MANUAL DE CONCRETO EM FUNDACOES</v>
      </c>
      <c r="F401" s="307" t="str">
        <f>IF($D401&lt;&gt;"",VLOOKUP($D401,'2-SINAPI NOVEMBRO 2017'!$A$1:$D$11398,3,FALSE),"")</f>
        <v>M3</v>
      </c>
      <c r="G401" s="316">
        <f>G400</f>
        <v>4.7249999999999996</v>
      </c>
      <c r="H401" s="326">
        <f>IF($D401&lt;&gt;"",VLOOKUP($D401,'2-SINAPI NOVEMBRO 2017'!$A$1:$D$11398,4,FALSE),"")</f>
        <v>92.22</v>
      </c>
      <c r="I401" s="320">
        <f t="shared" si="66"/>
        <v>435.73949999999996</v>
      </c>
    </row>
    <row r="402" spans="2:11" ht="25.5">
      <c r="B402" s="287" t="s">
        <v>6359</v>
      </c>
      <c r="C402" s="290" t="s">
        <v>11</v>
      </c>
      <c r="D402" s="438">
        <v>92267</v>
      </c>
      <c r="E402" s="306" t="str">
        <f>IF($D402&lt;&gt;"",VLOOKUP($D402,'2-SINAPI NOVEMBRO 2017'!$A$1:$D$11398,2,FALSE),"")</f>
        <v>FABRICAÇÃO DE FÔRMA PARA LAJES, EM CHAPA DE MADEIRA COMPENSADA RESINADA, E = 17 MM. AF_12/2015</v>
      </c>
      <c r="F402" s="307" t="str">
        <f>IF($D402&lt;&gt;"",VLOOKUP($D402,'2-SINAPI NOVEMBRO 2017'!$A$1:$D$11398,3,FALSE),"")</f>
        <v>M2</v>
      </c>
      <c r="G402" s="316">
        <f>4.2*4.2</f>
        <v>17.64</v>
      </c>
      <c r="H402" s="326">
        <f>IF($D402&lt;&gt;"",VLOOKUP($D402,'2-SINAPI NOVEMBRO 2017'!$A$1:$D$11398,4,FALSE),"")</f>
        <v>26.95</v>
      </c>
      <c r="I402" s="320">
        <f t="shared" ref="I402" si="67">H402*G402</f>
        <v>475.39800000000002</v>
      </c>
    </row>
    <row r="403" spans="2:11" ht="38.25">
      <c r="B403" s="287" t="s">
        <v>6473</v>
      </c>
      <c r="C403" s="290" t="s">
        <v>11</v>
      </c>
      <c r="D403" s="438">
        <v>94998</v>
      </c>
      <c r="E403" s="306" t="str">
        <f>IF($D403&lt;&gt;"",VLOOKUP($D403,'2-SINAPI NOVEMBRO 2017'!$A$1:$D$11398,2,FALSE),"")</f>
        <v>EXECUÇÃO DE PASSEIO (CALÇADA) OU PISO DE CONCRETO COM CONCRETO MOLDADO IN LOCO, FEITO EM OBRA, ACABAMENTO CONVENCIONAL, ESPESSURA 12 CM, ARMADO. AF_07/2016</v>
      </c>
      <c r="F403" s="307" t="str">
        <f>IF($D403&lt;&gt;"",VLOOKUP($D403,'2-SINAPI NOVEMBRO 2017'!$A$1:$D$11398,3,FALSE),"")</f>
        <v>M2</v>
      </c>
      <c r="G403" s="316">
        <f>4.2*4.2</f>
        <v>17.64</v>
      </c>
      <c r="H403" s="326">
        <f>IF($D403&lt;&gt;"",VLOOKUP($D403,'2-SINAPI NOVEMBRO 2017'!$A$1:$D$11398,4,FALSE),"")</f>
        <v>90.28</v>
      </c>
      <c r="I403" s="320">
        <f t="shared" si="66"/>
        <v>1592.5392000000002</v>
      </c>
    </row>
    <row r="404" spans="2:11">
      <c r="B404" s="287" t="s">
        <v>6473</v>
      </c>
      <c r="C404" s="290" t="s">
        <v>11</v>
      </c>
      <c r="D404" s="438">
        <v>72897</v>
      </c>
      <c r="E404" s="306" t="str">
        <f>IF($D404&lt;&gt;"",VLOOKUP($D404,'2-SINAPI NOVEMBRO 2017'!$A$1:$D$11398,2,FALSE),"")</f>
        <v>CARGA MANUAL DE ENTULHO EM CAMINHAO BASCULANTE 6 M3</v>
      </c>
      <c r="F404" s="307" t="str">
        <f>IF($D404&lt;&gt;"",VLOOKUP($D404,'2-SINAPI NOVEMBRO 2017'!$A$1:$D$11398,3,FALSE),"")</f>
        <v>M3</v>
      </c>
      <c r="G404" s="316">
        <f>G397*1.3</f>
        <v>38.984400000000001</v>
      </c>
      <c r="H404" s="326">
        <f>IF($D404&lt;&gt;"",VLOOKUP($D404,'2-SINAPI NOVEMBRO 2017'!$A$1:$D$11398,4,FALSE),"")</f>
        <v>16.690000000000001</v>
      </c>
      <c r="I404" s="320">
        <f t="shared" si="66"/>
        <v>650.6496360000001</v>
      </c>
    </row>
    <row r="405" spans="2:11" ht="25.5">
      <c r="B405" s="287" t="s">
        <v>6473</v>
      </c>
      <c r="C405" s="290" t="s">
        <v>11</v>
      </c>
      <c r="D405" s="292">
        <v>95302</v>
      </c>
      <c r="E405" s="306" t="str">
        <f>IF($D405&lt;&gt;"",VLOOKUP($D405,'2-SINAPI NOVEMBRO 2017'!$A$1:$D$11398,2,FALSE),"")</f>
        <v>TRANSPORTE COM CAMINHÃO BASCULANTE 6 M3 EM RODOVIA PAVIMENTADA ( PARA DISTÂNCIAS SUPERIORES A 4 KM)</v>
      </c>
      <c r="F405" s="307" t="str">
        <f>IF($D405&lt;&gt;"",VLOOKUP($D405,'2-SINAPI NOVEMBRO 2017'!$A$1:$D$11398,3,FALSE),"")</f>
        <v>M3XKM</v>
      </c>
      <c r="G405" s="316">
        <f>G404*10</f>
        <v>389.84399999999999</v>
      </c>
      <c r="H405" s="326">
        <f>IF($D405&lt;&gt;"",VLOOKUP($D405,'2-SINAPI NOVEMBRO 2017'!$A$1:$D$11398,4,FALSE),"")</f>
        <v>1.39</v>
      </c>
      <c r="I405" s="320">
        <f t="shared" si="66"/>
        <v>541.88315999999998</v>
      </c>
    </row>
    <row r="406" spans="2:11" ht="25.5" customHeight="1">
      <c r="B406" s="287" t="s">
        <v>6359</v>
      </c>
      <c r="C406" s="290" t="s">
        <v>11</v>
      </c>
      <c r="D406" s="292">
        <v>83627</v>
      </c>
      <c r="E406" s="306" t="str">
        <f>IF($D406&lt;&gt;"",VLOOKUP($D406,'2-SINAPI NOVEMBRO 2017'!$A$1:$D$11398,2,FALSE),"")</f>
        <v>TAMPAO FOFO ARTICULADO, CLASSE B125 CARGA MAX 12,5 T, REDONDO TAMPA 600 MM, REDE PLUVIAL/ESGOTO, P = CHAMINE CX AREIA / POCO VISITA ASSENTADO COM ARG CIM/AREIA 1:4, FORNECIMENTO E ASSENTAMENTO</v>
      </c>
      <c r="F406" s="307" t="str">
        <f>IF($D406&lt;&gt;"",VLOOKUP($D406,'2-SINAPI NOVEMBRO 2017'!$A$1:$D$11398,3,FALSE),"")</f>
        <v>UN</v>
      </c>
      <c r="G406" s="316">
        <v>3</v>
      </c>
      <c r="H406" s="326">
        <f>IF($D406&lt;&gt;"",VLOOKUP($D406,'2-SINAPI NOVEMBRO 2017'!$A$1:$D$11398,4,FALSE),"")</f>
        <v>416.49</v>
      </c>
      <c r="I406" s="320">
        <f t="shared" si="66"/>
        <v>1249.47</v>
      </c>
    </row>
    <row r="407" spans="2:11" ht="38.25">
      <c r="B407" s="287" t="s">
        <v>6360</v>
      </c>
      <c r="C407" s="290" t="s">
        <v>11</v>
      </c>
      <c r="D407" s="292">
        <v>38052</v>
      </c>
      <c r="E407" s="306" t="str">
        <f>IF($D407&lt;&gt;"",VLOOKUP($D407,'2-SINAPI NOVEMBRO 2017'!$A$1:$D$11398,2,FALSE),"")</f>
        <v>TUBO DRENO, CORRUGADO, ESPIRALADO, FLEXIVEL, PERFURADO, EM POLIETILENO DE ALTA DENSIDADE (PEAD), DN 100 MM, (4") PARA DRENAGEM - EM ROLO (NORMA DNIT 093/2006 - E.M)</v>
      </c>
      <c r="F407" s="307" t="str">
        <f>IF($D407&lt;&gt;"",VLOOKUP($D407,'2-SINAPI NOVEMBRO 2017'!$A$1:$D$11398,3,FALSE),"")</f>
        <v xml:space="preserve">M     </v>
      </c>
      <c r="G407" s="316">
        <f>4.2*4</f>
        <v>16.8</v>
      </c>
      <c r="H407" s="326">
        <f>IF($D407&lt;&gt;"",VLOOKUP($D407,'2-SINAPI NOVEMBRO 2017'!$A$1:$D$11398,4,FALSE),"")</f>
        <v>4.2</v>
      </c>
      <c r="I407" s="320">
        <f t="shared" si="66"/>
        <v>70.56</v>
      </c>
    </row>
    <row r="408" spans="2:11">
      <c r="B408" s="287" t="s">
        <v>6359</v>
      </c>
      <c r="C408" s="290" t="s">
        <v>11</v>
      </c>
      <c r="D408" s="292">
        <v>6514</v>
      </c>
      <c r="E408" s="306" t="str">
        <f>IF($D408&lt;&gt;"",VLOOKUP($D408,'2-SINAPI NOVEMBRO 2017'!$A$1:$D$11398,2,FALSE),"")</f>
        <v>FORNECIMENTO E LANCAMENTO DE BRITA N. 4</v>
      </c>
      <c r="F408" s="307" t="str">
        <f>IF($D408&lt;&gt;"",VLOOKUP($D408,'2-SINAPI NOVEMBRO 2017'!$A$1:$D$11398,3,FALSE),"")</f>
        <v>M3</v>
      </c>
      <c r="G408" s="316">
        <f>4.2*4.2*1.2</f>
        <v>21.167999999999999</v>
      </c>
      <c r="H408" s="326">
        <f>IF($D408&lt;&gt;"",VLOOKUP($D408,'2-SINAPI NOVEMBRO 2017'!$A$1:$D$11398,4,FALSE),"")</f>
        <v>85.03</v>
      </c>
      <c r="I408" s="320">
        <f t="shared" ref="I408" si="68">H408*G408</f>
        <v>1799.9150399999999</v>
      </c>
    </row>
    <row r="409" spans="2:11" ht="25.5">
      <c r="B409" s="287" t="s">
        <v>6360</v>
      </c>
      <c r="C409" s="290" t="s">
        <v>11</v>
      </c>
      <c r="D409" s="292">
        <v>9840</v>
      </c>
      <c r="E409" s="306" t="str">
        <f>IF($D409&lt;&gt;"",VLOOKUP($D409,'2-SINAPI NOVEMBRO 2017'!$A$1:$D$11398,2,FALSE),"")</f>
        <v>TUBO PVC, PBV, SERIE R, DN 150 MM, PARA ESGOTO OU AGUAS PLUVIAIS PREDIAL (NBR 5688)</v>
      </c>
      <c r="F409" s="307" t="str">
        <f>IF($D409&lt;&gt;"",VLOOKUP($D409,'2-SINAPI NOVEMBRO 2017'!$A$1:$D$11398,3,FALSE),"")</f>
        <v xml:space="preserve">M     </v>
      </c>
      <c r="G409" s="316">
        <v>2</v>
      </c>
      <c r="H409" s="326">
        <f>IF($D409&lt;&gt;"",VLOOKUP($D409,'2-SINAPI NOVEMBRO 2017'!$A$1:$D$11398,4,FALSE),"")</f>
        <v>29.02</v>
      </c>
      <c r="I409" s="320">
        <f t="shared" ref="I409" si="69">H409*G409</f>
        <v>58.04</v>
      </c>
    </row>
    <row r="410" spans="2:11">
      <c r="B410" s="296"/>
      <c r="C410" s="142"/>
      <c r="D410" s="50"/>
      <c r="E410" s="429"/>
      <c r="F410" s="430"/>
      <c r="G410" s="448"/>
      <c r="H410" s="431"/>
      <c r="I410" s="327"/>
    </row>
    <row r="411" spans="2:11" ht="63.75">
      <c r="B411" s="300" t="s">
        <v>12951</v>
      </c>
      <c r="C411" s="450"/>
      <c r="D411" s="451"/>
      <c r="E411" s="301" t="s">
        <v>12949</v>
      </c>
      <c r="F411" s="302" t="s">
        <v>6031</v>
      </c>
      <c r="G411" s="303">
        <v>1</v>
      </c>
      <c r="H411" s="304"/>
      <c r="I411" s="336">
        <f>SUM(I412:I426)</f>
        <v>13647.802020000001</v>
      </c>
      <c r="J411" s="286">
        <f>4*4*3.14*0.25*2.5</f>
        <v>31.400000000000002</v>
      </c>
      <c r="K411" s="286">
        <f>I411/J411</f>
        <v>434.64337643312103</v>
      </c>
    </row>
    <row r="412" spans="2:11" ht="38.25">
      <c r="B412" s="287" t="s">
        <v>6359</v>
      </c>
      <c r="C412" s="290" t="s">
        <v>11</v>
      </c>
      <c r="D412" s="438">
        <v>96521</v>
      </c>
      <c r="E412" s="306" t="str">
        <f>IF($D412&lt;&gt;"",VLOOKUP($D412,'2-SINAPI NOVEMBRO 2017'!$A$1:$D$11398,2,FALSE),"")</f>
        <v>ESCAVAÇÃO MECANIZADA PARA BLOCO DE COROAMENTO OU SAPATA, COM PREVISÃO DE FÔRMA, COM RETROESCAVADEIRA. AF_06/2017</v>
      </c>
      <c r="F412" s="307" t="str">
        <f>IF($D412&lt;&gt;"",VLOOKUP($D412,'2-SINAPI NOVEMBRO 2017'!$A$1:$D$11398,3,FALSE),"")</f>
        <v>M3</v>
      </c>
      <c r="G412" s="316">
        <f>4*4*3.14*0.25*2.5</f>
        <v>31.400000000000002</v>
      </c>
      <c r="H412" s="326">
        <f>IF($D412&lt;&gt;"",VLOOKUP($D412,'2-SINAPI NOVEMBRO 2017'!$A$1:$D$11398,4,FALSE),"")</f>
        <v>28.99</v>
      </c>
      <c r="I412" s="320">
        <f t="shared" ref="I412:I414" si="70">H412*G412</f>
        <v>910.28600000000006</v>
      </c>
    </row>
    <row r="413" spans="2:11" ht="51">
      <c r="B413" s="287" t="s">
        <v>6359</v>
      </c>
      <c r="C413" s="290" t="s">
        <v>11</v>
      </c>
      <c r="D413" s="438">
        <v>94040</v>
      </c>
      <c r="E413" s="306" t="str">
        <f>IF($D413&lt;&gt;"",VLOOKUP($D413,'2-SINAPI NOVEMBRO 2017'!$A$1:$D$11398,2,FALSE),"")</f>
        <v>ESCORAMENTO DE VALA, TIPO PONTALETEAMENTO, COM PROFUNDIDADE DE 1,5 A 3,0 M, LARGURA MAIOR OU IGUAL A 1,5 M E MENOR QUE 2,5 M, EM LOCAL COM NÍVEL ALTO DE INTERFERÊNCIA. AF_06/2016</v>
      </c>
      <c r="F413" s="307" t="str">
        <f>IF($D413&lt;&gt;"",VLOOKUP($D413,'2-SINAPI NOVEMBRO 2017'!$A$1:$D$11398,3,FALSE),"")</f>
        <v>M2</v>
      </c>
      <c r="G413" s="316">
        <f>2*3.14*2*2</f>
        <v>25.12</v>
      </c>
      <c r="H413" s="326">
        <f>IF($D413&lt;&gt;"",VLOOKUP($D413,'2-SINAPI NOVEMBRO 2017'!$A$1:$D$11398,4,FALSE),"")</f>
        <v>15.94</v>
      </c>
      <c r="I413" s="320">
        <f t="shared" si="70"/>
        <v>400.4128</v>
      </c>
    </row>
    <row r="414" spans="2:11">
      <c r="B414" s="287" t="s">
        <v>6359</v>
      </c>
      <c r="C414" s="290" t="s">
        <v>11</v>
      </c>
      <c r="D414" s="438" t="s">
        <v>12098</v>
      </c>
      <c r="E414" s="306" t="str">
        <f>IF($D414&lt;&gt;"",VLOOKUP($D414,'2-SINAPI NOVEMBRO 2017'!$A$1:$D$11398,2,FALSE),"")</f>
        <v>CAMADA DRENANTE COM BRITA NUM 3</v>
      </c>
      <c r="F414" s="307" t="str">
        <f>IF($D414&lt;&gt;"",VLOOKUP($D414,'2-SINAPI NOVEMBRO 2017'!$A$1:$D$11398,3,FALSE),"")</f>
        <v>M3</v>
      </c>
      <c r="G414" s="316">
        <f>4*4*3.14*0.25*0.3</f>
        <v>3.7679999999999998</v>
      </c>
      <c r="H414" s="326">
        <f>IF($D414&lt;&gt;"",VLOOKUP($D414,'2-SINAPI NOVEMBRO 2017'!$A$1:$D$11398,4,FALSE),"")</f>
        <v>89.79</v>
      </c>
      <c r="I414" s="320">
        <f t="shared" si="70"/>
        <v>338.32872000000003</v>
      </c>
    </row>
    <row r="415" spans="2:11" ht="38.25" customHeight="1">
      <c r="B415" s="287" t="s">
        <v>6473</v>
      </c>
      <c r="C415" s="290" t="s">
        <v>11</v>
      </c>
      <c r="D415" s="438">
        <v>96258</v>
      </c>
      <c r="E415" s="306" t="str">
        <f>IF($D415&lt;&gt;"",VLOOKUP($D415,'2-SINAPI NOVEMBRO 2017'!$A$1:$D$11398,2,FALSE),"")</f>
        <v>MONTAGEM E DESMONTAGEM DE FÔRMA DE PILARES CIRCULARES, COM ÁREA MÉDIA DAS SEÇÕES MAIOR QUE 0,28 M², PÉ-DIREITO SIMPLES, EM MADEIRA, 2 UTILIZAÇÕES. AF_06/2017</v>
      </c>
      <c r="F415" s="307" t="str">
        <f>IF($D415&lt;&gt;"",VLOOKUP($D415,'2-SINAPI NOVEMBRO 2017'!$A$1:$D$11398,3,FALSE),"")</f>
        <v>M2</v>
      </c>
      <c r="G415" s="316">
        <f>2*3.14*2*2.5+4*0.95</f>
        <v>35.200000000000003</v>
      </c>
      <c r="H415" s="326">
        <f>IF($D415&lt;&gt;"",VLOOKUP($D415,'2-SINAPI NOVEMBRO 2017'!$A$1:$D$11398,4,FALSE),"")</f>
        <v>101.47</v>
      </c>
      <c r="I415" s="320">
        <f>H415*G415</f>
        <v>3571.7440000000001</v>
      </c>
    </row>
    <row r="416" spans="2:11" ht="25.5">
      <c r="B416" s="287" t="s">
        <v>6473</v>
      </c>
      <c r="C416" s="290" t="s">
        <v>11</v>
      </c>
      <c r="D416" s="438">
        <v>95584</v>
      </c>
      <c r="E416" s="306" t="str">
        <f>IF($D416&lt;&gt;"",VLOOKUP($D416,'2-SINAPI NOVEMBRO 2017'!$A$1:$D$11398,2,FALSE),"")</f>
        <v>MONTAGEM DE ARMADURA TRANSVERSAL DE ESTACAS DE SEÇÃO CIRCULAR, DIÂMETRO = 6,3 MM. AF_11/2016</v>
      </c>
      <c r="F416" s="307" t="str">
        <f>IF($D416&lt;&gt;"",VLOOKUP($D416,'2-SINAPI NOVEMBRO 2017'!$A$1:$D$11398,3,FALSE),"")</f>
        <v>KG</v>
      </c>
      <c r="G416" s="316">
        <f>G417*60</f>
        <v>293.39999999999998</v>
      </c>
      <c r="H416" s="326">
        <f>IF($D416&lt;&gt;"",VLOOKUP($D416,'2-SINAPI NOVEMBRO 2017'!$A$1:$D$11398,4,FALSE),"")</f>
        <v>8.2100000000000009</v>
      </c>
      <c r="I416" s="320">
        <f>H416*G416</f>
        <v>2408.8139999999999</v>
      </c>
    </row>
    <row r="417" spans="2:9" ht="25.5">
      <c r="B417" s="287" t="s">
        <v>6359</v>
      </c>
      <c r="C417" s="290" t="s">
        <v>11</v>
      </c>
      <c r="D417" s="437">
        <v>94965</v>
      </c>
      <c r="E417" s="306" t="str">
        <f>IF($D417&lt;&gt;"",VLOOKUP($D417,'2-SINAPI NOVEMBRO 2017'!$A$1:$D$11398,2,FALSE),"")</f>
        <v>CONCRETO FCK = 25MPA, TRAÇO 1:2,3:2,7 (CIMENTO/ AREIA MÉDIA/ BRITA 1)  - PREPARO MECÂNICO COM BETONEIRA 400 L. AF_07/2016</v>
      </c>
      <c r="F417" s="307" t="str">
        <f>IF($D417&lt;&gt;"",VLOOKUP($D417,'2-SINAPI NOVEMBRO 2017'!$A$1:$D$11398,3,FALSE),"")</f>
        <v>M3</v>
      </c>
      <c r="G417" s="316">
        <f>2*3.14*2*0.15*2.5+4*0.15*0.3</f>
        <v>4.8899999999999997</v>
      </c>
      <c r="H417" s="326">
        <f>IF($D417&lt;&gt;"",VLOOKUP($D417,'2-SINAPI NOVEMBRO 2017'!$A$1:$D$11398,4,FALSE),"")</f>
        <v>304.93</v>
      </c>
      <c r="I417" s="320">
        <f t="shared" ref="I417:I422" si="71">H417*G417</f>
        <v>1491.1077</v>
      </c>
    </row>
    <row r="418" spans="2:9">
      <c r="B418" s="287" t="s">
        <v>6359</v>
      </c>
      <c r="C418" s="290" t="s">
        <v>11</v>
      </c>
      <c r="D418" s="438" t="s">
        <v>12510</v>
      </c>
      <c r="E418" s="306" t="str">
        <f>IF($D418&lt;&gt;"",VLOOKUP($D418,'2-SINAPI NOVEMBRO 2017'!$A$1:$D$11398,2,FALSE),"")</f>
        <v>LANCAMENTO/APLICACAO MANUAL DE CONCRETO EM FUNDACOES</v>
      </c>
      <c r="F418" s="307" t="str">
        <f>IF($D418&lt;&gt;"",VLOOKUP($D418,'2-SINAPI NOVEMBRO 2017'!$A$1:$D$11398,3,FALSE),"")</f>
        <v>M3</v>
      </c>
      <c r="G418" s="316">
        <f>G417</f>
        <v>4.8899999999999997</v>
      </c>
      <c r="H418" s="326">
        <f>IF($D418&lt;&gt;"",VLOOKUP($D418,'2-SINAPI NOVEMBRO 2017'!$A$1:$D$11398,4,FALSE),"")</f>
        <v>92.22</v>
      </c>
      <c r="I418" s="320">
        <f t="shared" si="71"/>
        <v>450.95579999999995</v>
      </c>
    </row>
    <row r="419" spans="2:9" ht="25.5">
      <c r="B419" s="287" t="s">
        <v>6359</v>
      </c>
      <c r="C419" s="290" t="s">
        <v>11</v>
      </c>
      <c r="D419" s="438">
        <v>92267</v>
      </c>
      <c r="E419" s="306" t="str">
        <f>IF($D419&lt;&gt;"",VLOOKUP($D419,'2-SINAPI NOVEMBRO 2017'!$A$1:$D$11398,2,FALSE),"")</f>
        <v>FABRICAÇÃO DE FÔRMA PARA LAJES, EM CHAPA DE MADEIRA COMPENSADA RESINADA, E = 17 MM. AF_12/2015</v>
      </c>
      <c r="F419" s="307" t="str">
        <f>IF($D419&lt;&gt;"",VLOOKUP($D419,'2-SINAPI NOVEMBRO 2017'!$A$1:$D$11398,3,FALSE),"")</f>
        <v>M2</v>
      </c>
      <c r="G419" s="316">
        <f>4*4*3.14*0.25</f>
        <v>12.56</v>
      </c>
      <c r="H419" s="326">
        <f>IF($D419&lt;&gt;"",VLOOKUP($D419,'2-SINAPI NOVEMBRO 2017'!$A$1:$D$11398,4,FALSE),"")</f>
        <v>26.95</v>
      </c>
      <c r="I419" s="320">
        <f t="shared" ref="I419" si="72">H419*G419</f>
        <v>338.49200000000002</v>
      </c>
    </row>
    <row r="420" spans="2:9" ht="38.25">
      <c r="B420" s="287" t="s">
        <v>6473</v>
      </c>
      <c r="C420" s="290" t="s">
        <v>11</v>
      </c>
      <c r="D420" s="438">
        <v>94998</v>
      </c>
      <c r="E420" s="306" t="str">
        <f>IF($D420&lt;&gt;"",VLOOKUP($D420,'2-SINAPI NOVEMBRO 2017'!$A$1:$D$11398,2,FALSE),"")</f>
        <v>EXECUÇÃO DE PASSEIO (CALÇADA) OU PISO DE CONCRETO COM CONCRETO MOLDADO IN LOCO, FEITO EM OBRA, ACABAMENTO CONVENCIONAL, ESPESSURA 12 CM, ARMADO. AF_07/2016</v>
      </c>
      <c r="F420" s="307" t="str">
        <f>IF($D420&lt;&gt;"",VLOOKUP($D420,'2-SINAPI NOVEMBRO 2017'!$A$1:$D$11398,3,FALSE),"")</f>
        <v>M2</v>
      </c>
      <c r="G420" s="316">
        <f>4*4*3.14*0.25</f>
        <v>12.56</v>
      </c>
      <c r="H420" s="326">
        <f>IF($D420&lt;&gt;"",VLOOKUP($D420,'2-SINAPI NOVEMBRO 2017'!$A$1:$D$11398,4,FALSE),"")</f>
        <v>90.28</v>
      </c>
      <c r="I420" s="320">
        <f t="shared" si="71"/>
        <v>1133.9168</v>
      </c>
    </row>
    <row r="421" spans="2:9">
      <c r="B421" s="287" t="s">
        <v>6473</v>
      </c>
      <c r="C421" s="290" t="s">
        <v>11</v>
      </c>
      <c r="D421" s="438">
        <v>72897</v>
      </c>
      <c r="E421" s="306" t="str">
        <f>IF($D421&lt;&gt;"",VLOOKUP($D421,'2-SINAPI NOVEMBRO 2017'!$A$1:$D$11398,2,FALSE),"")</f>
        <v>CARGA MANUAL DE ENTULHO EM CAMINHAO BASCULANTE 6 M3</v>
      </c>
      <c r="F421" s="307" t="str">
        <f>IF($D421&lt;&gt;"",VLOOKUP($D421,'2-SINAPI NOVEMBRO 2017'!$A$1:$D$11398,3,FALSE),"")</f>
        <v>M3</v>
      </c>
      <c r="G421" s="316">
        <f>G412*1.3</f>
        <v>40.820000000000007</v>
      </c>
      <c r="H421" s="326">
        <f>IF($D421&lt;&gt;"",VLOOKUP($D421,'2-SINAPI NOVEMBRO 2017'!$A$1:$D$11398,4,FALSE),"")</f>
        <v>16.690000000000001</v>
      </c>
      <c r="I421" s="320">
        <f t="shared" si="71"/>
        <v>681.28580000000022</v>
      </c>
    </row>
    <row r="422" spans="2:9" ht="25.5">
      <c r="B422" s="287" t="s">
        <v>6473</v>
      </c>
      <c r="C422" s="290" t="s">
        <v>11</v>
      </c>
      <c r="D422" s="292">
        <v>95302</v>
      </c>
      <c r="E422" s="306" t="str">
        <f>IF($D422&lt;&gt;"",VLOOKUP($D422,'2-SINAPI NOVEMBRO 2017'!$A$1:$D$11398,2,FALSE),"")</f>
        <v>TRANSPORTE COM CAMINHÃO BASCULANTE 6 M3 EM RODOVIA PAVIMENTADA ( PARA DISTÂNCIAS SUPERIORES A 4 KM)</v>
      </c>
      <c r="F422" s="307" t="str">
        <f>IF($D422&lt;&gt;"",VLOOKUP($D422,'2-SINAPI NOVEMBRO 2017'!$A$1:$D$11398,3,FALSE),"")</f>
        <v>M3XKM</v>
      </c>
      <c r="G422" s="316">
        <f>G421*10</f>
        <v>408.20000000000005</v>
      </c>
      <c r="H422" s="326">
        <f>IF($D422&lt;&gt;"",VLOOKUP($D422,'2-SINAPI NOVEMBRO 2017'!$A$1:$D$11398,4,FALSE),"")</f>
        <v>1.39</v>
      </c>
      <c r="I422" s="320">
        <f t="shared" si="71"/>
        <v>567.39800000000002</v>
      </c>
    </row>
    <row r="423" spans="2:9" ht="25.5">
      <c r="B423" s="287"/>
      <c r="C423" s="290" t="s">
        <v>6357</v>
      </c>
      <c r="D423" s="292"/>
      <c r="E423" s="306" t="s">
        <v>12948</v>
      </c>
      <c r="F423" s="307" t="s">
        <v>125</v>
      </c>
      <c r="G423" s="316">
        <f>G415</f>
        <v>35.200000000000003</v>
      </c>
      <c r="H423" s="326">
        <v>20</v>
      </c>
      <c r="I423" s="320">
        <f t="shared" ref="I423:I424" si="73">H423*G423</f>
        <v>704</v>
      </c>
    </row>
    <row r="424" spans="2:9" ht="25.5" customHeight="1">
      <c r="B424" s="287" t="s">
        <v>6356</v>
      </c>
      <c r="C424" s="290" t="s">
        <v>11</v>
      </c>
      <c r="D424" s="292">
        <v>9867</v>
      </c>
      <c r="E424" s="306" t="str">
        <f>IF($D424&lt;&gt;"",VLOOKUP($D424,'2-SINAPI NOVEMBRO 2017'!$A$1:$D$11398,2,FALSE),"")</f>
        <v>TUBO PVC, SOLDAVEL, DN 20 MM, AGUA FRIA (NBR-5648)</v>
      </c>
      <c r="F424" s="307" t="str">
        <f>IF($D424&lt;&gt;"",VLOOKUP($D424,'2-SINAPI NOVEMBRO 2017'!$A$1:$D$11398,3,FALSE),"")</f>
        <v xml:space="preserve">M     </v>
      </c>
      <c r="G424" s="316">
        <f>G423*15*0.17</f>
        <v>89.76</v>
      </c>
      <c r="H424" s="326">
        <f>IF($D424&lt;&gt;"",VLOOKUP($D424,'2-SINAPI NOVEMBRO 2017'!$A$1:$D$11398,4,FALSE),"")</f>
        <v>2.29</v>
      </c>
      <c r="I424" s="320">
        <f t="shared" si="73"/>
        <v>205.55040000000002</v>
      </c>
    </row>
    <row r="425" spans="2:9" ht="25.5" customHeight="1">
      <c r="B425" s="287" t="s">
        <v>6359</v>
      </c>
      <c r="C425" s="290" t="s">
        <v>11</v>
      </c>
      <c r="D425" s="292">
        <v>83627</v>
      </c>
      <c r="E425" s="306" t="str">
        <f>IF($D425&lt;&gt;"",VLOOKUP($D425,'2-SINAPI NOVEMBRO 2017'!$A$1:$D$11398,2,FALSE),"")</f>
        <v>TAMPAO FOFO ARTICULADO, CLASSE B125 CARGA MAX 12,5 T, REDONDO TAMPA 600 MM, REDE PLUVIAL/ESGOTO, P = CHAMINE CX AREIA / POCO VISITA ASSENTADO COM ARG CIM/AREIA 1:4, FORNECIMENTO E ASSENTAMENTO</v>
      </c>
      <c r="F425" s="307" t="str">
        <f>IF($D425&lt;&gt;"",VLOOKUP($D425,'2-SINAPI NOVEMBRO 2017'!$A$1:$D$11398,3,FALSE),"")</f>
        <v>UN</v>
      </c>
      <c r="G425" s="316">
        <v>1</v>
      </c>
      <c r="H425" s="326">
        <f>IF($D425&lt;&gt;"",VLOOKUP($D425,'2-SINAPI NOVEMBRO 2017'!$A$1:$D$11398,4,FALSE),"")</f>
        <v>416.49</v>
      </c>
      <c r="I425" s="320">
        <f t="shared" ref="I425" si="74">H425*G425</f>
        <v>416.49</v>
      </c>
    </row>
    <row r="426" spans="2:9" ht="51" customHeight="1">
      <c r="B426" s="287" t="s">
        <v>6359</v>
      </c>
      <c r="C426" s="290" t="s">
        <v>11</v>
      </c>
      <c r="D426" s="292">
        <v>9840</v>
      </c>
      <c r="E426" s="306" t="str">
        <f>IF($D426&lt;&gt;"",VLOOKUP($D426,'2-SINAPI NOVEMBRO 2017'!$A$1:$D$11398,2,FALSE),"")</f>
        <v>TUBO PVC, PBV, SERIE R, DN 150 MM, PARA ESGOTO OU AGUAS PLUVIAIS PREDIAL (NBR 5688)</v>
      </c>
      <c r="F426" s="307" t="str">
        <f>IF($D426&lt;&gt;"",VLOOKUP($D426,'2-SINAPI NOVEMBRO 2017'!$A$1:$D$11398,3,FALSE),"")</f>
        <v xml:space="preserve">M     </v>
      </c>
      <c r="G426" s="316">
        <v>1</v>
      </c>
      <c r="H426" s="326">
        <f>IF($D426&lt;&gt;"",VLOOKUP($D426,'2-SINAPI NOVEMBRO 2017'!$A$1:$D$11398,4,FALSE),"")</f>
        <v>29.02</v>
      </c>
      <c r="I426" s="320">
        <f t="shared" ref="I426" si="75">H426*G426</f>
        <v>29.02</v>
      </c>
    </row>
    <row r="427" spans="2:9">
      <c r="B427" s="296"/>
      <c r="C427" s="142"/>
      <c r="D427" s="297"/>
      <c r="E427" s="298"/>
      <c r="F427" s="142"/>
      <c r="G427" s="446"/>
      <c r="H427" s="299"/>
      <c r="I427" s="318"/>
    </row>
    <row r="428" spans="2:9" ht="25.5">
      <c r="B428" s="300" t="s">
        <v>12968</v>
      </c>
      <c r="C428" s="450"/>
      <c r="D428" s="451"/>
      <c r="E428" s="301" t="s">
        <v>12953</v>
      </c>
      <c r="F428" s="302" t="s">
        <v>6031</v>
      </c>
      <c r="G428" s="303">
        <v>1</v>
      </c>
      <c r="H428" s="304"/>
      <c r="I428" s="336">
        <f>SUM(I429:I447)</f>
        <v>2034.3184000000001</v>
      </c>
    </row>
    <row r="429" spans="2:9" ht="15">
      <c r="B429" s="287"/>
      <c r="C429" s="290"/>
      <c r="D429" s="537"/>
      <c r="E429" s="340" t="s">
        <v>6343</v>
      </c>
      <c r="F429" s="307"/>
      <c r="G429" s="316"/>
      <c r="H429" s="326"/>
      <c r="I429" s="317"/>
    </row>
    <row r="430" spans="2:9" ht="25.5">
      <c r="B430" s="287" t="s">
        <v>6359</v>
      </c>
      <c r="C430" s="290" t="s">
        <v>11</v>
      </c>
      <c r="D430" s="305">
        <v>97086</v>
      </c>
      <c r="E430" s="306" t="str">
        <f>IF($D430&lt;&gt;"",VLOOKUP($D430,'2-SINAPI NOVEMBRO 2017'!$A$1:$D$11398,2,FALSE),"")</f>
        <v>FABRICAÇÃO, MONTAGEM E DESMONTAGEM DE FORMA PARA RADIER, EM MADEIRA SERRADA, 4 UTILIZAÇÕES. AF_09/2017</v>
      </c>
      <c r="F430" s="307" t="str">
        <f>IF($D430&lt;&gt;"",VLOOKUP($D430,'2-SINAPI NOVEMBRO 2017'!$A$1:$D$11398,3,FALSE),"")</f>
        <v>M2</v>
      </c>
      <c r="G430" s="308">
        <f>(2*2+0.9*2)*0.15</f>
        <v>0.87</v>
      </c>
      <c r="H430" s="326">
        <f>IF($D430&lt;&gt;"",VLOOKUP($D430,'2-SINAPI NOVEMBRO 2017'!$A$1:$D$11398,4,FALSE),"")</f>
        <v>69.37</v>
      </c>
      <c r="I430" s="317">
        <f>G430*H430</f>
        <v>60.351900000000001</v>
      </c>
    </row>
    <row r="431" spans="2:9" ht="25.5">
      <c r="B431" s="287" t="s">
        <v>6359</v>
      </c>
      <c r="C431" s="290" t="s">
        <v>11</v>
      </c>
      <c r="D431" s="305">
        <v>92793</v>
      </c>
      <c r="E431" s="306" t="str">
        <f>IF($D431&lt;&gt;"",VLOOKUP($D431,'2-SINAPI NOVEMBRO 2017'!$A$1:$D$11398,2,FALSE),"")</f>
        <v>CORTE E DOBRA DE AÇO CA-50, DIÂMETRO DE 8,0 MM, UTILIZADO EM ESTRUTURAS DIVERSAS, EXCETO LAJES. AF_12/2015</v>
      </c>
      <c r="F431" s="307" t="str">
        <f>IF($D431&lt;&gt;"",VLOOKUP($D431,'2-SINAPI NOVEMBRO 2017'!$A$1:$D$11398,3,FALSE),"")</f>
        <v>KG</v>
      </c>
      <c r="G431" s="308">
        <f>G432*10</f>
        <v>3</v>
      </c>
      <c r="H431" s="326">
        <f>IF($D431&lt;&gt;"",VLOOKUP($D431,'2-SINAPI NOVEMBRO 2017'!$A$1:$D$11398,4,FALSE),"")</f>
        <v>5.99</v>
      </c>
      <c r="I431" s="317">
        <f>G431*H431</f>
        <v>17.97</v>
      </c>
    </row>
    <row r="432" spans="2:9" ht="25.5">
      <c r="B432" s="287" t="s">
        <v>6359</v>
      </c>
      <c r="C432" s="290" t="s">
        <v>11</v>
      </c>
      <c r="D432" s="437">
        <v>94965</v>
      </c>
      <c r="E432" s="306" t="str">
        <f>IF($D432&lt;&gt;"",VLOOKUP($D432,'2-SINAPI NOVEMBRO 2017'!$A$1:$D$11398,2,FALSE),"")</f>
        <v>CONCRETO FCK = 25MPA, TRAÇO 1:2,3:2,7 (CIMENTO/ AREIA MÉDIA/ BRITA 1)  - PREPARO MECÂNICO COM BETONEIRA 400 L. AF_07/2016</v>
      </c>
      <c r="F432" s="307" t="str">
        <f>IF($D432&lt;&gt;"",VLOOKUP($D432,'2-SINAPI NOVEMBRO 2017'!$A$1:$D$11398,3,FALSE),"")</f>
        <v>M3</v>
      </c>
      <c r="G432" s="308">
        <f>2*1*0.15</f>
        <v>0.3</v>
      </c>
      <c r="H432" s="326">
        <f>IF($D432&lt;&gt;"",VLOOKUP($D432,'2-SINAPI NOVEMBRO 2017'!$A$1:$D$11398,4,FALSE),"")</f>
        <v>304.93</v>
      </c>
      <c r="I432" s="317">
        <f t="shared" ref="I432:I447" si="76">G432*H432</f>
        <v>91.478999999999999</v>
      </c>
    </row>
    <row r="433" spans="2:9">
      <c r="B433" s="287" t="s">
        <v>6359</v>
      </c>
      <c r="C433" s="290" t="s">
        <v>11</v>
      </c>
      <c r="D433" s="305" t="s">
        <v>12510</v>
      </c>
      <c r="E433" s="306" t="str">
        <f>IF($D433&lt;&gt;"",VLOOKUP($D433,'2-SINAPI NOVEMBRO 2017'!$A$1:$D$11398,2,FALSE),"")</f>
        <v>LANCAMENTO/APLICACAO MANUAL DE CONCRETO EM FUNDACOES</v>
      </c>
      <c r="F433" s="307" t="str">
        <f>IF($D433&lt;&gt;"",VLOOKUP($D433,'2-SINAPI NOVEMBRO 2017'!$A$1:$D$11398,3,FALSE),"")</f>
        <v>M3</v>
      </c>
      <c r="G433" s="308">
        <f>G432</f>
        <v>0.3</v>
      </c>
      <c r="H433" s="326">
        <f>IF($D433&lt;&gt;"",VLOOKUP($D433,'2-SINAPI NOVEMBRO 2017'!$A$1:$D$11398,4,FALSE),"")</f>
        <v>92.22</v>
      </c>
      <c r="I433" s="317">
        <f t="shared" si="76"/>
        <v>27.666</v>
      </c>
    </row>
    <row r="434" spans="2:9">
      <c r="B434" s="287" t="s">
        <v>6359</v>
      </c>
      <c r="C434" s="290" t="s">
        <v>11</v>
      </c>
      <c r="D434" s="305">
        <v>40780</v>
      </c>
      <c r="E434" s="306" t="str">
        <f>IF($D434&lt;&gt;"",VLOOKUP($D434,'2-SINAPI NOVEMBRO 2017'!$A$1:$D$11398,2,FALSE),"")</f>
        <v>REGULARIZAÇÃO DE SUPERFICIE DE CONCRETO APARENTE</v>
      </c>
      <c r="F434" s="307" t="str">
        <f>IF($D434&lt;&gt;"",VLOOKUP($D434,'2-SINAPI NOVEMBRO 2017'!$A$1:$D$11398,3,FALSE),"")</f>
        <v>M2</v>
      </c>
      <c r="G434" s="308">
        <f>2*1</f>
        <v>2</v>
      </c>
      <c r="H434" s="326">
        <f>IF($D434&lt;&gt;"",VLOOKUP($D434,'2-SINAPI NOVEMBRO 2017'!$A$1:$D$11398,4,FALSE),"")</f>
        <v>8.31</v>
      </c>
      <c r="I434" s="317">
        <f t="shared" si="76"/>
        <v>16.62</v>
      </c>
    </row>
    <row r="435" spans="2:9" ht="15">
      <c r="B435" s="287"/>
      <c r="C435" s="290"/>
      <c r="D435" s="537"/>
      <c r="E435" s="340" t="s">
        <v>6344</v>
      </c>
      <c r="F435" s="307"/>
      <c r="G435" s="308"/>
      <c r="H435" s="326"/>
      <c r="I435" s="317"/>
    </row>
    <row r="436" spans="2:9" ht="63.75">
      <c r="B436" s="287" t="s">
        <v>6359</v>
      </c>
      <c r="C436" s="290" t="s">
        <v>11</v>
      </c>
      <c r="D436" s="305">
        <v>89312</v>
      </c>
      <c r="E436" s="306" t="str">
        <f>IF($D436&lt;&gt;"",VLOOKUP($D436,'2-SINAPI NOVEMBRO 2017'!$A$1:$D$11398,2,FALSE),"")</f>
        <v>ALVENARIA ESTRUTURAL DE BLOCOS CERÂMICOS 14X19X29, (ESPESSURA DE 14 CM), PARA PAREDES COM ÁREA LÍQUIDA MAIOR OU IGUAL A 6M², COM VÃOS, UTILIZANDO COLHER DE PEDREIRO E ARGAMASSA DE ASSENTAMENTO COM PREPARO EM BETONEIRA. AF_12/2014</v>
      </c>
      <c r="F436" s="307" t="str">
        <f>IF($D436&lt;&gt;"",VLOOKUP($D436,'2-SINAPI NOVEMBRO 2017'!$A$1:$D$11398,3,FALSE),"")</f>
        <v>M2</v>
      </c>
      <c r="G436" s="308">
        <f>(0.6*2+1.5)*1.5</f>
        <v>4.0500000000000007</v>
      </c>
      <c r="H436" s="326">
        <f>IF($D436&lt;&gt;"",VLOOKUP($D436,'2-SINAPI NOVEMBRO 2017'!$A$1:$D$11398,4,FALSE),"")</f>
        <v>65.02</v>
      </c>
      <c r="I436" s="317">
        <f t="shared" si="76"/>
        <v>263.33100000000002</v>
      </c>
    </row>
    <row r="437" spans="2:9" ht="51">
      <c r="B437" s="287" t="s">
        <v>6359</v>
      </c>
      <c r="C437" s="290" t="s">
        <v>11</v>
      </c>
      <c r="D437" s="305">
        <v>87905</v>
      </c>
      <c r="E437" s="306" t="str">
        <f>IF($D437&lt;&gt;"",VLOOKUP($D437,'2-SINAPI NOVEMBRO 2017'!$A$1:$D$11398,2,FALSE),"")</f>
        <v>CHAPISCO APLICADO EM ALVENARIA (COM PRESENÇA DE VÃOS) E ESTRUTURAS DE CONCRETO DE FACHADA, COM COLHER DE PEDREIRO.  ARGAMASSA TRAÇO 1:3 COM PREPARO EM BETONEIRA 400L. AF_06/2014</v>
      </c>
      <c r="F437" s="307" t="str">
        <f>IF($D437&lt;&gt;"",VLOOKUP($D437,'2-SINAPI NOVEMBRO 2017'!$A$1:$D$11398,3,FALSE),"")</f>
        <v>M2</v>
      </c>
      <c r="G437" s="308">
        <f>G436*2</f>
        <v>8.1000000000000014</v>
      </c>
      <c r="H437" s="326">
        <f>IF($D437&lt;&gt;"",VLOOKUP($D437,'2-SINAPI NOVEMBRO 2017'!$A$1:$D$11398,4,FALSE),"")</f>
        <v>5.8</v>
      </c>
      <c r="I437" s="317">
        <f t="shared" si="76"/>
        <v>46.980000000000004</v>
      </c>
    </row>
    <row r="438" spans="2:9" ht="51">
      <c r="B438" s="287" t="s">
        <v>6359</v>
      </c>
      <c r="C438" s="290" t="s">
        <v>11</v>
      </c>
      <c r="D438" s="305">
        <v>87529</v>
      </c>
      <c r="E438" s="306" t="str">
        <f>IF($D438&lt;&gt;"",VLOOKUP($D438,'2-SINAPI NOVEMBRO 2017'!$A$1:$D$11398,2,FALSE),"")</f>
        <v>MASSA ÚNICA, PARA RECEBIMENTO DE PINTURA, EM ARGAMASSA TRAÇO 1:2:8, PREPARO MECÂNICO COM BETONEIRA 400L, APLICADA MANUALMENTE EM FACES INTERNAS DE PAREDES, ESPESSURA DE 20MM, COM EXECUÇÃO DE TALISCAS. AF_06/2014</v>
      </c>
      <c r="F438" s="307" t="str">
        <f>IF($D438&lt;&gt;"",VLOOKUP($D438,'2-SINAPI NOVEMBRO 2017'!$A$1:$D$11398,3,FALSE),"")</f>
        <v>M2</v>
      </c>
      <c r="G438" s="308">
        <f>G437</f>
        <v>8.1000000000000014</v>
      </c>
      <c r="H438" s="326">
        <f>IF($D438&lt;&gt;"",VLOOKUP($D438,'2-SINAPI NOVEMBRO 2017'!$A$1:$D$11398,4,FALSE),"")</f>
        <v>23.75</v>
      </c>
      <c r="I438" s="317">
        <f t="shared" si="76"/>
        <v>192.37500000000003</v>
      </c>
    </row>
    <row r="439" spans="2:9" ht="25.5">
      <c r="B439" s="287" t="s">
        <v>6359</v>
      </c>
      <c r="C439" s="290" t="s">
        <v>11</v>
      </c>
      <c r="D439" s="305">
        <v>88415</v>
      </c>
      <c r="E439" s="306" t="str">
        <f>IF($D439&lt;&gt;"",VLOOKUP($D439,'2-SINAPI NOVEMBRO 2017'!$A$1:$D$11398,2,FALSE),"")</f>
        <v>APLICAÇÃO MANUAL DE FUNDO SELADOR ACRÍLICO EM PAREDES EXTERNAS DE CASAS. AF_06/2014</v>
      </c>
      <c r="F439" s="307" t="str">
        <f>IF($D439&lt;&gt;"",VLOOKUP($D439,'2-SINAPI NOVEMBRO 2017'!$A$1:$D$11398,3,FALSE),"")</f>
        <v>M2</v>
      </c>
      <c r="G439" s="308">
        <f>G438</f>
        <v>8.1000000000000014</v>
      </c>
      <c r="H439" s="326">
        <f>IF($D439&lt;&gt;"",VLOOKUP($D439,'2-SINAPI NOVEMBRO 2017'!$A$1:$D$11398,4,FALSE),"")</f>
        <v>1.8</v>
      </c>
      <c r="I439" s="317">
        <f t="shared" si="76"/>
        <v>14.580000000000004</v>
      </c>
    </row>
    <row r="440" spans="2:9" ht="25.5">
      <c r="B440" s="287" t="s">
        <v>6359</v>
      </c>
      <c r="C440" s="290" t="s">
        <v>11</v>
      </c>
      <c r="D440" s="305">
        <v>88489</v>
      </c>
      <c r="E440" s="306" t="str">
        <f>IF($D440&lt;&gt;"",VLOOKUP($D440,'2-SINAPI NOVEMBRO 2017'!$A$1:$D$11398,2,FALSE),"")</f>
        <v>APLICAÇÃO MANUAL DE PINTURA COM TINTA LÁTEX ACRÍLICA EM PAREDES, DUAS DEMÃOS. AF_06/2014</v>
      </c>
      <c r="F440" s="307" t="str">
        <f>IF($D440&lt;&gt;"",VLOOKUP($D440,'2-SINAPI NOVEMBRO 2017'!$A$1:$D$11398,3,FALSE),"")</f>
        <v>M2</v>
      </c>
      <c r="G440" s="308">
        <f>G439</f>
        <v>8.1000000000000014</v>
      </c>
      <c r="H440" s="326">
        <f>IF($D440&lt;&gt;"",VLOOKUP($D440,'2-SINAPI NOVEMBRO 2017'!$A$1:$D$11398,4,FALSE),"")</f>
        <v>10.119999999999999</v>
      </c>
      <c r="I440" s="317">
        <f t="shared" si="76"/>
        <v>81.972000000000008</v>
      </c>
    </row>
    <row r="441" spans="2:9">
      <c r="B441" s="287" t="s">
        <v>6359</v>
      </c>
      <c r="C441" s="290" t="s">
        <v>11</v>
      </c>
      <c r="D441" s="305" t="s">
        <v>12419</v>
      </c>
      <c r="E441" s="306" t="str">
        <f>IF($D441&lt;&gt;"",VLOOKUP($D441,'2-SINAPI NOVEMBRO 2017'!$A$1:$D$11398,2,FALSE),"")</f>
        <v>PORTAO DE FERRO COM VARA 1/2", COM REQUADRO</v>
      </c>
      <c r="F441" s="307" t="str">
        <f>IF($D441&lt;&gt;"",VLOOKUP($D441,'2-SINAPI NOVEMBRO 2017'!$A$1:$D$11398,3,FALSE),"")</f>
        <v>M2</v>
      </c>
      <c r="G441" s="308">
        <f>1.5*1.5</f>
        <v>2.25</v>
      </c>
      <c r="H441" s="326">
        <f>IF($D441&lt;&gt;"",VLOOKUP($D441,'2-SINAPI NOVEMBRO 2017'!$A$1:$D$11398,4,FALSE),"")</f>
        <v>378.95</v>
      </c>
      <c r="I441" s="317">
        <f t="shared" si="76"/>
        <v>852.63749999999993</v>
      </c>
    </row>
    <row r="442" spans="2:9" ht="15">
      <c r="B442" s="287"/>
      <c r="C442" s="290"/>
      <c r="D442" s="537"/>
      <c r="E442" s="340" t="s">
        <v>6345</v>
      </c>
      <c r="F442" s="307"/>
      <c r="G442" s="308"/>
      <c r="H442" s="326"/>
      <c r="I442" s="317"/>
    </row>
    <row r="443" spans="2:9" ht="38.25">
      <c r="B443" s="287" t="s">
        <v>6359</v>
      </c>
      <c r="C443" s="290" t="s">
        <v>11</v>
      </c>
      <c r="D443" s="305">
        <v>92448</v>
      </c>
      <c r="E443" s="306" t="str">
        <f>IF($D443&lt;&gt;"",VLOOKUP($D443,'2-SINAPI NOVEMBRO 2017'!$A$1:$D$11398,2,FALSE),"")</f>
        <v>MONTAGEM E DESMONTAGEM DE FÔRMA DE VIGA, ESCORAMENTO COM PONTALETE DE MADEIRA, PÉ-DIREITO SIMPLES, EM MADEIRA SERRADA, 4 UTILIZAÇÕES. AF_12/2015</v>
      </c>
      <c r="F443" s="307" t="str">
        <f>IF($D443&lt;&gt;"",VLOOKUP($D443,'2-SINAPI NOVEMBRO 2017'!$A$1:$D$11398,3,FALSE),"")</f>
        <v>M2</v>
      </c>
      <c r="G443" s="308">
        <f>2*1</f>
        <v>2</v>
      </c>
      <c r="H443" s="326">
        <f>IF($D443&lt;&gt;"",VLOOKUP($D443,'2-SINAPI NOVEMBRO 2017'!$A$1:$D$11398,4,FALSE),"")</f>
        <v>67.09</v>
      </c>
      <c r="I443" s="317">
        <f t="shared" si="76"/>
        <v>134.18</v>
      </c>
    </row>
    <row r="444" spans="2:9" ht="38.25">
      <c r="B444" s="287" t="s">
        <v>6359</v>
      </c>
      <c r="C444" s="290" t="s">
        <v>11</v>
      </c>
      <c r="D444" s="305">
        <v>92786</v>
      </c>
      <c r="E444" s="306" t="str">
        <f>IF($D444&lt;&gt;"",VLOOKUP($D444,'2-SINAPI NOVEMBRO 2017'!$A$1:$D$11398,2,FALSE),"")</f>
        <v>ARMAÇÃO DE LAJE DE UMA ESTRUTURA CONVENCIONAL DE CONCRETO ARMADO EM UMA EDIFICAÇÃO TÉRREA OU SOBRADO UTILIZANDO AÇO CA-50 DE 8,0 MM - MONTAGEM. AF_12/2015</v>
      </c>
      <c r="F444" s="307" t="str">
        <f>IF($D444&lt;&gt;"",VLOOKUP($D444,'2-SINAPI NOVEMBRO 2017'!$A$1:$D$11398,3,FALSE),"")</f>
        <v>KG</v>
      </c>
      <c r="G444" s="308">
        <f>10*G445</f>
        <v>3</v>
      </c>
      <c r="H444" s="326">
        <f>IF($D444&lt;&gt;"",VLOOKUP($D444,'2-SINAPI NOVEMBRO 2017'!$A$1:$D$11398,4,FALSE),"")</f>
        <v>7.81</v>
      </c>
      <c r="I444" s="317">
        <f t="shared" si="76"/>
        <v>23.43</v>
      </c>
    </row>
    <row r="445" spans="2:9" ht="25.5">
      <c r="B445" s="287" t="s">
        <v>6359</v>
      </c>
      <c r="C445" s="290" t="s">
        <v>11</v>
      </c>
      <c r="D445" s="437">
        <v>94965</v>
      </c>
      <c r="E445" s="306" t="str">
        <f>IF($D445&lt;&gt;"",VLOOKUP($D445,'2-SINAPI NOVEMBRO 2017'!$A$1:$D$11398,2,FALSE),"")</f>
        <v>CONCRETO FCK = 25MPA, TRAÇO 1:2,3:2,7 (CIMENTO/ AREIA MÉDIA/ BRITA 1)  - PREPARO MECÂNICO COM BETONEIRA 400 L. AF_07/2016</v>
      </c>
      <c r="F445" s="307" t="str">
        <f>IF($D445&lt;&gt;"",VLOOKUP($D445,'2-SINAPI NOVEMBRO 2017'!$A$1:$D$11398,3,FALSE),"")</f>
        <v>M3</v>
      </c>
      <c r="G445" s="308">
        <f>2*1*0.15</f>
        <v>0.3</v>
      </c>
      <c r="H445" s="326">
        <f>IF($D445&lt;&gt;"",VLOOKUP($D445,'2-SINAPI NOVEMBRO 2017'!$A$1:$D$11398,4,FALSE),"")</f>
        <v>304.93</v>
      </c>
      <c r="I445" s="317">
        <f t="shared" si="76"/>
        <v>91.478999999999999</v>
      </c>
    </row>
    <row r="446" spans="2:9" ht="25.5">
      <c r="B446" s="287" t="s">
        <v>6359</v>
      </c>
      <c r="C446" s="290" t="s">
        <v>11</v>
      </c>
      <c r="D446" s="305">
        <v>92873</v>
      </c>
      <c r="E446" s="306" t="str">
        <f>IF($D446&lt;&gt;"",VLOOKUP($D446,'2-SINAPI NOVEMBRO 2017'!$A$1:$D$11398,2,FALSE),"")</f>
        <v>LANÇAMENTO COM USO DE BALDES, ADENSAMENTO E ACABAMENTO DE CONCRETO EM ESTRUTURAS. AF_12/2015</v>
      </c>
      <c r="F446" s="307" t="str">
        <f>IF($D446&lt;&gt;"",VLOOKUP($D446,'2-SINAPI NOVEMBRO 2017'!$A$1:$D$11398,3,FALSE),"")</f>
        <v>M3</v>
      </c>
      <c r="G446" s="308">
        <f>G445</f>
        <v>0.3</v>
      </c>
      <c r="H446" s="326">
        <f>IF($D446&lt;&gt;"",VLOOKUP($D446,'2-SINAPI NOVEMBRO 2017'!$A$1:$D$11398,4,FALSE),"")</f>
        <v>142.88999999999999</v>
      </c>
      <c r="I446" s="317">
        <f t="shared" si="76"/>
        <v>42.866999999999997</v>
      </c>
    </row>
    <row r="447" spans="2:9" ht="38.25">
      <c r="B447" s="287" t="s">
        <v>6359</v>
      </c>
      <c r="C447" s="290" t="s">
        <v>11</v>
      </c>
      <c r="D447" s="305">
        <v>83731</v>
      </c>
      <c r="E447" s="306" t="str">
        <f>IF($D447&lt;&gt;"",VLOOKUP($D447,'2-SINAPI NOVEMBRO 2017'!$A$1:$D$11398,2,FALSE),"")</f>
        <v>IMPERMEABILIZACAO DE SUPERFICIE COM ARGAMASSA DE CIMENTO E AREIA, TRACO 1:3, COM ADITIVO IMPERMEABILIZANTE, E=3 CM</v>
      </c>
      <c r="F447" s="307" t="str">
        <f>IF($D447&lt;&gt;"",VLOOKUP($D447,'2-SINAPI NOVEMBRO 2017'!$A$1:$D$11398,3,FALSE),"")</f>
        <v>M2</v>
      </c>
      <c r="G447" s="308">
        <f>2*1</f>
        <v>2</v>
      </c>
      <c r="H447" s="326">
        <f>IF($D447&lt;&gt;"",VLOOKUP($D447,'2-SINAPI NOVEMBRO 2017'!$A$1:$D$11398,4,FALSE),"")</f>
        <v>38.200000000000003</v>
      </c>
      <c r="I447" s="317">
        <f t="shared" si="76"/>
        <v>76.400000000000006</v>
      </c>
    </row>
    <row r="448" spans="2:9">
      <c r="B448" s="296"/>
      <c r="C448" s="142"/>
      <c r="D448" s="297"/>
      <c r="E448" s="298"/>
      <c r="F448" s="142"/>
      <c r="G448" s="446"/>
      <c r="H448" s="299"/>
      <c r="I448" s="318"/>
    </row>
    <row r="449" spans="2:9">
      <c r="B449" s="453" t="s">
        <v>12967</v>
      </c>
      <c r="C449" s="142"/>
      <c r="D449" s="297"/>
      <c r="E449" s="298"/>
      <c r="F449" s="142"/>
      <c r="G449" s="446"/>
      <c r="H449" s="299"/>
      <c r="I449" s="318"/>
    </row>
    <row r="450" spans="2:9">
      <c r="B450" s="296"/>
      <c r="C450" s="142"/>
      <c r="D450" s="297"/>
      <c r="E450" s="298"/>
      <c r="F450" s="142"/>
      <c r="G450" s="446"/>
      <c r="H450" s="299"/>
      <c r="I450" s="318"/>
    </row>
    <row r="451" spans="2:9" ht="38.25">
      <c r="B451" s="300" t="s">
        <v>12970</v>
      </c>
      <c r="C451" s="450"/>
      <c r="D451" s="451"/>
      <c r="E451" s="301" t="s">
        <v>12980</v>
      </c>
      <c r="F451" s="302" t="s">
        <v>22</v>
      </c>
      <c r="G451" s="303">
        <v>1</v>
      </c>
      <c r="H451" s="304"/>
      <c r="I451" s="336">
        <f>SUM(I452:I454)</f>
        <v>11.870000000000001</v>
      </c>
    </row>
    <row r="452" spans="2:9" ht="25.5">
      <c r="B452" s="287" t="s">
        <v>6356</v>
      </c>
      <c r="C452" s="290" t="s">
        <v>11</v>
      </c>
      <c r="D452" s="454">
        <v>39634</v>
      </c>
      <c r="E452" s="306" t="str">
        <f>IF($D452&lt;&gt;"",VLOOKUP($D452,'2-SINAPI NOVEMBRO 2017'!$A$1:$D$11398,2,FALSE),"")</f>
        <v>FITA ADESIVA ANTICORROSIVA DE PVC FLEXIVEL, COR PRETA, PARA PROTECAO TUBULACAO, 50 MM X 30 M (L X C), E= *0,25* MM</v>
      </c>
      <c r="F452" s="307" t="str">
        <f>IF($D452&lt;&gt;"",VLOOKUP($D452,'2-SINAPI NOVEMBRO 2017'!$A$1:$D$11398,3,FALSE),"")</f>
        <v xml:space="preserve">M     </v>
      </c>
      <c r="G452" s="316">
        <v>1</v>
      </c>
      <c r="H452" s="326">
        <f>IF($D452&lt;&gt;"",VLOOKUP($D452,'2-SINAPI NOVEMBRO 2017'!$A$1:$D$11398,4,FALSE),"")</f>
        <v>5.43</v>
      </c>
      <c r="I452" s="320">
        <f t="shared" ref="I452:I454" si="77">H452*G452</f>
        <v>5.43</v>
      </c>
    </row>
    <row r="453" spans="2:9" ht="25.5">
      <c r="B453" s="290" t="s">
        <v>6473</v>
      </c>
      <c r="C453" s="290" t="s">
        <v>11</v>
      </c>
      <c r="D453" s="289">
        <v>88248</v>
      </c>
      <c r="E453" s="306" t="str">
        <f>IF($D453&lt;&gt;"",VLOOKUP($D453,'2-SINAPI NOVEMBRO 2017'!$A$1:$D$11398,2,FALSE),"")</f>
        <v>AUXILIAR DE ENCANADOR OU BOMBEIRO HIDRÁULICO COM ENCARGOS COMPLEMENTARES</v>
      </c>
      <c r="F453" s="307" t="str">
        <f>IF($D453&lt;&gt;"",VLOOKUP($D453,'2-SINAPI NOVEMBRO 2017'!$A$1:$D$11398,3,FALSE),"")</f>
        <v>H</v>
      </c>
      <c r="G453" s="288">
        <v>0.2</v>
      </c>
      <c r="H453" s="326">
        <f>IF($D453&lt;&gt;"",VLOOKUP($D453,'2-SINAPI NOVEMBRO 2017'!$A$1:$D$11398,4,FALSE),"")</f>
        <v>14.44</v>
      </c>
      <c r="I453" s="320">
        <f t="shared" si="77"/>
        <v>2.8879999999999999</v>
      </c>
    </row>
    <row r="454" spans="2:9" ht="25.5">
      <c r="B454" s="290" t="s">
        <v>6473</v>
      </c>
      <c r="C454" s="290" t="s">
        <v>11</v>
      </c>
      <c r="D454" s="289">
        <v>88267</v>
      </c>
      <c r="E454" s="306" t="str">
        <f>IF($D454&lt;&gt;"",VLOOKUP($D454,'2-SINAPI NOVEMBRO 2017'!$A$1:$D$11398,2,FALSE),"")</f>
        <v>ENCANADOR OU BOMBEIRO HIDRÁULICO COM ENCARGOS COMPLEMENTARES</v>
      </c>
      <c r="F454" s="307" t="str">
        <f>IF($D454&lt;&gt;"",VLOOKUP($D454,'2-SINAPI NOVEMBRO 2017'!$A$1:$D$11398,3,FALSE),"")</f>
        <v>H</v>
      </c>
      <c r="G454" s="288">
        <v>0.2</v>
      </c>
      <c r="H454" s="326">
        <f>IF($D454&lt;&gt;"",VLOOKUP($D454,'2-SINAPI NOVEMBRO 2017'!$A$1:$D$11398,4,FALSE),"")</f>
        <v>17.760000000000002</v>
      </c>
      <c r="I454" s="320">
        <f t="shared" si="77"/>
        <v>3.5520000000000005</v>
      </c>
    </row>
    <row r="455" spans="2:9">
      <c r="B455" s="296"/>
      <c r="C455" s="142"/>
      <c r="D455" s="297"/>
      <c r="E455" s="298"/>
      <c r="F455" s="142"/>
      <c r="G455" s="446"/>
      <c r="H455" s="299"/>
      <c r="I455" s="318"/>
    </row>
    <row r="456" spans="2:9" ht="25.5">
      <c r="B456" s="300" t="s">
        <v>12971</v>
      </c>
      <c r="C456" s="450"/>
      <c r="D456" s="451"/>
      <c r="E456" s="301" t="s">
        <v>12982</v>
      </c>
      <c r="F456" s="302" t="s">
        <v>6031</v>
      </c>
      <c r="G456" s="303">
        <v>1</v>
      </c>
      <c r="H456" s="304"/>
      <c r="I456" s="336">
        <f>SUM(I457:I461)</f>
        <v>45.524319999999996</v>
      </c>
    </row>
    <row r="457" spans="2:9">
      <c r="B457" s="287" t="s">
        <v>6356</v>
      </c>
      <c r="C457" s="290" t="s">
        <v>11</v>
      </c>
      <c r="D457" s="454">
        <v>3148</v>
      </c>
      <c r="E457" s="306" t="str">
        <f>IF($D457&lt;&gt;"",VLOOKUP($D457,'2-SINAPI NOVEMBRO 2017'!$A$1:$D$11398,2,FALSE),"")</f>
        <v>FITA VEDA ROSCA EM ROLOS DE 18 MM X 50 M (L X C)</v>
      </c>
      <c r="F457" s="307" t="str">
        <f>IF($D457&lt;&gt;"",VLOOKUP($D457,'2-SINAPI NOVEMBRO 2017'!$A$1:$D$11398,3,FALSE),"")</f>
        <v xml:space="preserve">UN    </v>
      </c>
      <c r="G457" s="316">
        <v>1.6E-2</v>
      </c>
      <c r="H457" s="326">
        <f>IF($D457&lt;&gt;"",VLOOKUP($D457,'2-SINAPI NOVEMBRO 2017'!$A$1:$D$11398,4,FALSE),"")</f>
        <v>10.29</v>
      </c>
      <c r="I457" s="320">
        <f t="shared" ref="I457:I461" si="78">H457*G457</f>
        <v>0.16463999999999998</v>
      </c>
    </row>
    <row r="458" spans="2:9">
      <c r="B458" s="287" t="s">
        <v>6356</v>
      </c>
      <c r="C458" s="290" t="s">
        <v>11</v>
      </c>
      <c r="D458" s="454">
        <v>11749</v>
      </c>
      <c r="E458" s="306" t="str">
        <f>IF($D458&lt;&gt;"",VLOOKUP($D458,'2-SINAPI NOVEMBRO 2017'!$A$1:$D$11398,2,FALSE),"")</f>
        <v>VALVULA DE ESFERA BRUTA EM BRONZE, BITOLA 3/4 " (REF 1552-B)</v>
      </c>
      <c r="F458" s="307" t="str">
        <f>IF($D458&lt;&gt;"",VLOOKUP($D458,'2-SINAPI NOVEMBRO 2017'!$A$1:$D$11398,3,FALSE),"")</f>
        <v xml:space="preserve">UN    </v>
      </c>
      <c r="G458" s="316">
        <v>1</v>
      </c>
      <c r="H458" s="326">
        <f>IF($D458&lt;&gt;"",VLOOKUP($D458,'2-SINAPI NOVEMBRO 2017'!$A$1:$D$11398,4,FALSE),"")</f>
        <v>26.15</v>
      </c>
      <c r="I458" s="320">
        <f t="shared" si="78"/>
        <v>26.15</v>
      </c>
    </row>
    <row r="459" spans="2:9">
      <c r="B459" s="290" t="s">
        <v>6356</v>
      </c>
      <c r="C459" s="290" t="s">
        <v>11</v>
      </c>
      <c r="D459" s="289">
        <v>7307</v>
      </c>
      <c r="E459" s="306" t="str">
        <f>IF($D459&lt;&gt;"",VLOOKUP($D459,'2-SINAPI NOVEMBRO 2017'!$A$1:$D$11398,2,FALSE),"")</f>
        <v>FUNDO ANTICORROSIVO PARA METAIS FERROSOS (ZARCAO)</v>
      </c>
      <c r="F459" s="307" t="str">
        <f>IF($D459&lt;&gt;"",VLOOKUP($D459,'2-SINAPI NOVEMBRO 2017'!$A$1:$D$11398,3,FALSE),"")</f>
        <v xml:space="preserve">L     </v>
      </c>
      <c r="G459" s="288">
        <v>6.0000000000000001E-3</v>
      </c>
      <c r="H459" s="326">
        <f>IF($D459&lt;&gt;"",VLOOKUP($D459,'2-SINAPI NOVEMBRO 2017'!$A$1:$D$11398,4,FALSE),"")</f>
        <v>19.18</v>
      </c>
      <c r="I459" s="320">
        <f t="shared" si="78"/>
        <v>0.11508</v>
      </c>
    </row>
    <row r="460" spans="2:9" ht="25.5">
      <c r="B460" s="290" t="s">
        <v>6473</v>
      </c>
      <c r="C460" s="290" t="s">
        <v>11</v>
      </c>
      <c r="D460" s="289">
        <v>88248</v>
      </c>
      <c r="E460" s="306" t="str">
        <f>IF($D460&lt;&gt;"",VLOOKUP($D460,'2-SINAPI NOVEMBRO 2017'!$A$1:$D$11398,2,FALSE),"")</f>
        <v>AUXILIAR DE ENCANADOR OU BOMBEIRO HIDRÁULICO COM ENCARGOS COMPLEMENTARES</v>
      </c>
      <c r="F460" s="307" t="str">
        <f>IF($D460&lt;&gt;"",VLOOKUP($D460,'2-SINAPI NOVEMBRO 2017'!$A$1:$D$11398,3,FALSE),"")</f>
        <v>H</v>
      </c>
      <c r="G460" s="288">
        <v>0.59299999999999997</v>
      </c>
      <c r="H460" s="326">
        <f>IF($D460&lt;&gt;"",VLOOKUP($D460,'2-SINAPI NOVEMBRO 2017'!$A$1:$D$11398,4,FALSE),"")</f>
        <v>14.44</v>
      </c>
      <c r="I460" s="320">
        <f t="shared" si="78"/>
        <v>8.5629200000000001</v>
      </c>
    </row>
    <row r="461" spans="2:9" ht="25.5">
      <c r="B461" s="290" t="s">
        <v>6473</v>
      </c>
      <c r="C461" s="290" t="s">
        <v>11</v>
      </c>
      <c r="D461" s="289">
        <v>88267</v>
      </c>
      <c r="E461" s="306" t="str">
        <f>IF($D461&lt;&gt;"",VLOOKUP($D461,'2-SINAPI NOVEMBRO 2017'!$A$1:$D$11398,2,FALSE),"")</f>
        <v>ENCANADOR OU BOMBEIRO HIDRÁULICO COM ENCARGOS COMPLEMENTARES</v>
      </c>
      <c r="F461" s="307" t="str">
        <f>IF($D461&lt;&gt;"",VLOOKUP($D461,'2-SINAPI NOVEMBRO 2017'!$A$1:$D$11398,3,FALSE),"")</f>
        <v>H</v>
      </c>
      <c r="G461" s="288">
        <v>0.59299999999999997</v>
      </c>
      <c r="H461" s="326">
        <f>IF($D461&lt;&gt;"",VLOOKUP($D461,'2-SINAPI NOVEMBRO 2017'!$A$1:$D$11398,4,FALSE),"")</f>
        <v>17.760000000000002</v>
      </c>
      <c r="I461" s="320">
        <f t="shared" si="78"/>
        <v>10.53168</v>
      </c>
    </row>
    <row r="462" spans="2:9">
      <c r="B462" s="296"/>
      <c r="C462" s="142"/>
      <c r="D462" s="297"/>
      <c r="E462" s="298"/>
      <c r="F462" s="142"/>
      <c r="G462" s="446"/>
      <c r="H462" s="299"/>
      <c r="I462" s="318"/>
    </row>
    <row r="463" spans="2:9" ht="25.5">
      <c r="B463" s="300" t="s">
        <v>12977</v>
      </c>
      <c r="C463" s="450"/>
      <c r="D463" s="451"/>
      <c r="E463" s="301" t="s">
        <v>12969</v>
      </c>
      <c r="F463" s="302" t="s">
        <v>6031</v>
      </c>
      <c r="G463" s="303">
        <v>1</v>
      </c>
      <c r="H463" s="304"/>
      <c r="I463" s="336">
        <f>SUM(I464:I468)</f>
        <v>27.205959999999997</v>
      </c>
    </row>
    <row r="464" spans="2:9">
      <c r="B464" s="287" t="s">
        <v>6356</v>
      </c>
      <c r="C464" s="290" t="s">
        <v>11</v>
      </c>
      <c r="D464" s="454">
        <v>3148</v>
      </c>
      <c r="E464" s="306" t="str">
        <f>IF($D464&lt;&gt;"",VLOOKUP($D464,'2-SINAPI NOVEMBRO 2017'!$A$1:$D$11398,2,FALSE),"")</f>
        <v>FITA VEDA ROSCA EM ROLOS DE 18 MM X 50 M (L X C)</v>
      </c>
      <c r="F464" s="307" t="str">
        <f>IF($D464&lt;&gt;"",VLOOKUP($D464,'2-SINAPI NOVEMBRO 2017'!$A$1:$D$11398,3,FALSE),"")</f>
        <v xml:space="preserve">UN    </v>
      </c>
      <c r="G464" s="316">
        <v>1.6E-2</v>
      </c>
      <c r="H464" s="326">
        <f>IF($D464&lt;&gt;"",VLOOKUP($D464,'2-SINAPI NOVEMBRO 2017'!$A$1:$D$11398,4,FALSE),"")</f>
        <v>10.29</v>
      </c>
      <c r="I464" s="320">
        <f t="shared" ref="I464:I468" si="79">H464*G464</f>
        <v>0.16463999999999998</v>
      </c>
    </row>
    <row r="465" spans="2:9" ht="25.5">
      <c r="B465" s="287" t="s">
        <v>6356</v>
      </c>
      <c r="C465" s="290" t="s">
        <v>11</v>
      </c>
      <c r="D465" s="454">
        <v>6302</v>
      </c>
      <c r="E465" s="306" t="str">
        <f>IF($D465&lt;&gt;"",VLOOKUP($D465,'2-SINAPI NOVEMBRO 2017'!$A$1:$D$11398,2,FALSE),"")</f>
        <v>TE DE REDUCAO DE FERRO GALVANIZADO, COM ROSCA BSP, DE 3/4" X 1/2"</v>
      </c>
      <c r="F465" s="307" t="str">
        <f>IF($D465&lt;&gt;"",VLOOKUP($D465,'2-SINAPI NOVEMBRO 2017'!$A$1:$D$11398,3,FALSE),"")</f>
        <v xml:space="preserve">UN    </v>
      </c>
      <c r="G465" s="316">
        <v>1</v>
      </c>
      <c r="H465" s="326">
        <f>IF($D465&lt;&gt;"",VLOOKUP($D465,'2-SINAPI NOVEMBRO 2017'!$A$1:$D$11398,4,FALSE),"")</f>
        <v>7.87</v>
      </c>
      <c r="I465" s="320">
        <f t="shared" si="79"/>
        <v>7.87</v>
      </c>
    </row>
    <row r="466" spans="2:9">
      <c r="B466" s="290" t="s">
        <v>6356</v>
      </c>
      <c r="C466" s="290" t="s">
        <v>11</v>
      </c>
      <c r="D466" s="289">
        <v>7307</v>
      </c>
      <c r="E466" s="306" t="str">
        <f>IF($D466&lt;&gt;"",VLOOKUP($D466,'2-SINAPI NOVEMBRO 2017'!$A$1:$D$11398,2,FALSE),"")</f>
        <v>FUNDO ANTICORROSIVO PARA METAIS FERROSOS (ZARCAO)</v>
      </c>
      <c r="F466" s="307" t="str">
        <f>IF($D466&lt;&gt;"",VLOOKUP($D466,'2-SINAPI NOVEMBRO 2017'!$A$1:$D$11398,3,FALSE),"")</f>
        <v xml:space="preserve">L     </v>
      </c>
      <c r="G466" s="288">
        <v>4.0000000000000001E-3</v>
      </c>
      <c r="H466" s="326">
        <f>IF($D466&lt;&gt;"",VLOOKUP($D466,'2-SINAPI NOVEMBRO 2017'!$A$1:$D$11398,4,FALSE),"")</f>
        <v>19.18</v>
      </c>
      <c r="I466" s="320">
        <f t="shared" si="79"/>
        <v>7.6719999999999997E-2</v>
      </c>
    </row>
    <row r="467" spans="2:9" ht="25.5">
      <c r="B467" s="290" t="s">
        <v>6473</v>
      </c>
      <c r="C467" s="290" t="s">
        <v>11</v>
      </c>
      <c r="D467" s="289">
        <v>88248</v>
      </c>
      <c r="E467" s="306" t="str">
        <f>IF($D467&lt;&gt;"",VLOOKUP($D467,'2-SINAPI NOVEMBRO 2017'!$A$1:$D$11398,2,FALSE),"")</f>
        <v>AUXILIAR DE ENCANADOR OU BOMBEIRO HIDRÁULICO COM ENCARGOS COMPLEMENTARES</v>
      </c>
      <c r="F467" s="307" t="str">
        <f>IF($D467&lt;&gt;"",VLOOKUP($D467,'2-SINAPI NOVEMBRO 2017'!$A$1:$D$11398,3,FALSE),"")</f>
        <v>H</v>
      </c>
      <c r="G467" s="288">
        <v>0.59299999999999997</v>
      </c>
      <c r="H467" s="326">
        <f>IF($D467&lt;&gt;"",VLOOKUP($D467,'2-SINAPI NOVEMBRO 2017'!$A$1:$D$11398,4,FALSE),"")</f>
        <v>14.44</v>
      </c>
      <c r="I467" s="320">
        <f t="shared" si="79"/>
        <v>8.5629200000000001</v>
      </c>
    </row>
    <row r="468" spans="2:9" ht="25.5">
      <c r="B468" s="290" t="s">
        <v>6473</v>
      </c>
      <c r="C468" s="290" t="s">
        <v>11</v>
      </c>
      <c r="D468" s="289">
        <v>88267</v>
      </c>
      <c r="E468" s="306" t="str">
        <f>IF($D468&lt;&gt;"",VLOOKUP($D468,'2-SINAPI NOVEMBRO 2017'!$A$1:$D$11398,2,FALSE),"")</f>
        <v>ENCANADOR OU BOMBEIRO HIDRÁULICO COM ENCARGOS COMPLEMENTARES</v>
      </c>
      <c r="F468" s="307" t="str">
        <f>IF($D468&lt;&gt;"",VLOOKUP($D468,'2-SINAPI NOVEMBRO 2017'!$A$1:$D$11398,3,FALSE),"")</f>
        <v>H</v>
      </c>
      <c r="G468" s="288">
        <v>0.59299999999999997</v>
      </c>
      <c r="H468" s="326">
        <f>IF($D468&lt;&gt;"",VLOOKUP($D468,'2-SINAPI NOVEMBRO 2017'!$A$1:$D$11398,4,FALSE),"")</f>
        <v>17.760000000000002</v>
      </c>
      <c r="I468" s="320">
        <f t="shared" si="79"/>
        <v>10.53168</v>
      </c>
    </row>
    <row r="469" spans="2:9">
      <c r="B469" s="296"/>
      <c r="C469" s="142"/>
      <c r="D469" s="297"/>
      <c r="E469" s="298"/>
      <c r="F469" s="142"/>
      <c r="G469" s="446"/>
      <c r="H469" s="299"/>
      <c r="I469" s="318"/>
    </row>
    <row r="470" spans="2:9" ht="25.5">
      <c r="B470" s="300" t="s">
        <v>12978</v>
      </c>
      <c r="C470" s="450"/>
      <c r="D470" s="451"/>
      <c r="E470" s="301" t="s">
        <v>12976</v>
      </c>
      <c r="F470" s="302" t="s">
        <v>6031</v>
      </c>
      <c r="G470" s="303">
        <v>1</v>
      </c>
      <c r="H470" s="304"/>
      <c r="I470" s="336">
        <f>SUM(I471:I474)</f>
        <v>82.765800000000013</v>
      </c>
    </row>
    <row r="471" spans="2:9">
      <c r="B471" s="287" t="s">
        <v>6356</v>
      </c>
      <c r="C471" s="290" t="s">
        <v>11</v>
      </c>
      <c r="D471" s="454">
        <v>3146</v>
      </c>
      <c r="E471" s="306" t="str">
        <f>IF($D471&lt;&gt;"",VLOOKUP($D471,'2-SINAPI NOVEMBRO 2017'!$A$1:$D$11398,2,FALSE),"")</f>
        <v>FITA VEDA ROSCA EM ROLOS DE 18 MM X 10 M (L X C)</v>
      </c>
      <c r="F471" s="307" t="str">
        <f>IF($D471&lt;&gt;"",VLOOKUP($D471,'2-SINAPI NOVEMBRO 2017'!$A$1:$D$11398,3,FALSE),"")</f>
        <v xml:space="preserve">UN    </v>
      </c>
      <c r="G471" s="316">
        <v>0.02</v>
      </c>
      <c r="H471" s="326">
        <f>IF($D471&lt;&gt;"",VLOOKUP($D471,'2-SINAPI NOVEMBRO 2017'!$A$1:$D$11398,4,FALSE),"")</f>
        <v>2.79</v>
      </c>
      <c r="I471" s="320">
        <f t="shared" ref="I471:I474" si="80">H471*G471</f>
        <v>5.5800000000000002E-2</v>
      </c>
    </row>
    <row r="472" spans="2:9">
      <c r="B472" s="290" t="s">
        <v>6356</v>
      </c>
      <c r="C472" s="290" t="s">
        <v>6357</v>
      </c>
      <c r="D472" s="289"/>
      <c r="E472" s="306" t="s">
        <v>12975</v>
      </c>
      <c r="F472" s="307" t="str">
        <f>IF($D472&lt;&gt;"",VLOOKUP($D472,'2-SINAPI NOVEMBRO 2017'!$A$1:$D$11398,3,FALSE),"")</f>
        <v/>
      </c>
      <c r="G472" s="288">
        <v>1</v>
      </c>
      <c r="H472" s="326">
        <v>65</v>
      </c>
      <c r="I472" s="320">
        <f t="shared" si="80"/>
        <v>65</v>
      </c>
    </row>
    <row r="473" spans="2:9" ht="25.5">
      <c r="B473" s="290" t="s">
        <v>6473</v>
      </c>
      <c r="C473" s="290" t="s">
        <v>11</v>
      </c>
      <c r="D473" s="289">
        <v>88248</v>
      </c>
      <c r="E473" s="306" t="str">
        <f>IF($D473&lt;&gt;"",VLOOKUP($D473,'2-SINAPI NOVEMBRO 2017'!$A$1:$D$11398,2,FALSE),"")</f>
        <v>AUXILIAR DE ENCANADOR OU BOMBEIRO HIDRÁULICO COM ENCARGOS COMPLEMENTARES</v>
      </c>
      <c r="F473" s="307" t="str">
        <f>IF($D473&lt;&gt;"",VLOOKUP($D473,'2-SINAPI NOVEMBRO 2017'!$A$1:$D$11398,3,FALSE),"")</f>
        <v>H</v>
      </c>
      <c r="G473" s="288">
        <v>0.55000000000000004</v>
      </c>
      <c r="H473" s="326">
        <f>IF($D473&lt;&gt;"",VLOOKUP($D473,'2-SINAPI NOVEMBRO 2017'!$A$1:$D$11398,4,FALSE),"")</f>
        <v>14.44</v>
      </c>
      <c r="I473" s="320">
        <f t="shared" si="80"/>
        <v>7.9420000000000002</v>
      </c>
    </row>
    <row r="474" spans="2:9" ht="25.5">
      <c r="B474" s="290" t="s">
        <v>6473</v>
      </c>
      <c r="C474" s="290" t="s">
        <v>11</v>
      </c>
      <c r="D474" s="289">
        <v>88267</v>
      </c>
      <c r="E474" s="306" t="str">
        <f>IF($D474&lt;&gt;"",VLOOKUP($D474,'2-SINAPI NOVEMBRO 2017'!$A$1:$D$11398,2,FALSE),"")</f>
        <v>ENCANADOR OU BOMBEIRO HIDRÁULICO COM ENCARGOS COMPLEMENTARES</v>
      </c>
      <c r="F474" s="307" t="str">
        <f>IF($D474&lt;&gt;"",VLOOKUP($D474,'2-SINAPI NOVEMBRO 2017'!$A$1:$D$11398,3,FALSE),"")</f>
        <v>H</v>
      </c>
      <c r="G474" s="288">
        <v>0.55000000000000004</v>
      </c>
      <c r="H474" s="326">
        <f>IF($D474&lt;&gt;"",VLOOKUP($D474,'2-SINAPI NOVEMBRO 2017'!$A$1:$D$11398,4,FALSE),"")</f>
        <v>17.760000000000002</v>
      </c>
      <c r="I474" s="320">
        <f t="shared" si="80"/>
        <v>9.7680000000000025</v>
      </c>
    </row>
    <row r="475" spans="2:9">
      <c r="B475" s="296"/>
      <c r="C475" s="142"/>
      <c r="D475" s="297"/>
      <c r="E475" s="298"/>
      <c r="F475" s="142"/>
      <c r="G475" s="446"/>
      <c r="H475" s="299"/>
      <c r="I475" s="318"/>
    </row>
    <row r="476" spans="2:9" ht="38.25">
      <c r="B476" s="300" t="s">
        <v>12979</v>
      </c>
      <c r="C476" s="450"/>
      <c r="D476" s="451"/>
      <c r="E476" s="301" t="s">
        <v>12973</v>
      </c>
      <c r="F476" s="302" t="s">
        <v>6031</v>
      </c>
      <c r="G476" s="303">
        <v>1</v>
      </c>
      <c r="H476" s="304"/>
      <c r="I476" s="336">
        <f>SUM(I477:I480)</f>
        <v>153.50580000000002</v>
      </c>
    </row>
    <row r="477" spans="2:9">
      <c r="B477" s="287" t="s">
        <v>6356</v>
      </c>
      <c r="C477" s="290" t="s">
        <v>11</v>
      </c>
      <c r="D477" s="454">
        <v>3146</v>
      </c>
      <c r="E477" s="306" t="str">
        <f>IF($D477&lt;&gt;"",VLOOKUP($D477,'2-SINAPI NOVEMBRO 2017'!$A$1:$D$11398,2,FALSE),"")</f>
        <v>FITA VEDA ROSCA EM ROLOS DE 18 MM X 10 M (L X C)</v>
      </c>
      <c r="F477" s="307" t="str">
        <f>IF($D477&lt;&gt;"",VLOOKUP($D477,'2-SINAPI NOVEMBRO 2017'!$A$1:$D$11398,3,FALSE),"")</f>
        <v xml:space="preserve">UN    </v>
      </c>
      <c r="G477" s="316">
        <v>0.02</v>
      </c>
      <c r="H477" s="326">
        <f>IF($D477&lt;&gt;"",VLOOKUP($D477,'2-SINAPI NOVEMBRO 2017'!$A$1:$D$11398,4,FALSE),"")</f>
        <v>2.79</v>
      </c>
      <c r="I477" s="320">
        <f t="shared" ref="I477:I479" si="81">H477*G477</f>
        <v>5.5800000000000002E-2</v>
      </c>
    </row>
    <row r="478" spans="2:9" ht="25.5">
      <c r="B478" s="290" t="s">
        <v>6356</v>
      </c>
      <c r="C478" s="290" t="s">
        <v>11</v>
      </c>
      <c r="D478" s="289">
        <v>12898</v>
      </c>
      <c r="E478" s="306" t="str">
        <f>IF($D478&lt;&gt;"",VLOOKUP($D478,'2-SINAPI NOVEMBRO 2017'!$A$1:$D$11398,2,FALSE),"")</f>
        <v>MANOMETRO COM CAIXA EM ACO PINTADO, ESCALA *10* KGF/CM2 (*10* BAR), DIAMETRO NOMINAL DE 100 MM, CONEXAO DE 1/2"</v>
      </c>
      <c r="F478" s="307" t="str">
        <f>IF($D478&lt;&gt;"",VLOOKUP($D478,'2-SINAPI NOVEMBRO 2017'!$A$1:$D$11398,3,FALSE),"")</f>
        <v xml:space="preserve">UN    </v>
      </c>
      <c r="G478" s="288">
        <v>1</v>
      </c>
      <c r="H478" s="326">
        <f>IF($D478&lt;&gt;"",VLOOKUP($D478,'2-SINAPI NOVEMBRO 2017'!$A$1:$D$11398,4,FALSE),"")</f>
        <v>132.52000000000001</v>
      </c>
      <c r="I478" s="320">
        <f t="shared" si="81"/>
        <v>132.52000000000001</v>
      </c>
    </row>
    <row r="479" spans="2:9" ht="25.5">
      <c r="B479" s="290" t="s">
        <v>6473</v>
      </c>
      <c r="C479" s="290" t="s">
        <v>11</v>
      </c>
      <c r="D479" s="289">
        <v>88248</v>
      </c>
      <c r="E479" s="306" t="str">
        <f>IF($D479&lt;&gt;"",VLOOKUP($D479,'2-SINAPI NOVEMBRO 2017'!$A$1:$D$11398,2,FALSE),"")</f>
        <v>AUXILIAR DE ENCANADOR OU BOMBEIRO HIDRÁULICO COM ENCARGOS COMPLEMENTARES</v>
      </c>
      <c r="F479" s="307" t="str">
        <f>IF($D479&lt;&gt;"",VLOOKUP($D479,'2-SINAPI NOVEMBRO 2017'!$A$1:$D$11398,3,FALSE),"")</f>
        <v>H</v>
      </c>
      <c r="G479" s="288">
        <v>0.65</v>
      </c>
      <c r="H479" s="326">
        <f>IF($D479&lt;&gt;"",VLOOKUP($D479,'2-SINAPI NOVEMBRO 2017'!$A$1:$D$11398,4,FALSE),"")</f>
        <v>14.44</v>
      </c>
      <c r="I479" s="320">
        <f t="shared" si="81"/>
        <v>9.3859999999999992</v>
      </c>
    </row>
    <row r="480" spans="2:9" ht="25.5">
      <c r="B480" s="290" t="s">
        <v>6473</v>
      </c>
      <c r="C480" s="290" t="s">
        <v>11</v>
      </c>
      <c r="D480" s="289">
        <v>88267</v>
      </c>
      <c r="E480" s="306" t="str">
        <f>IF($D480&lt;&gt;"",VLOOKUP($D480,'2-SINAPI NOVEMBRO 2017'!$A$1:$D$11398,2,FALSE),"")</f>
        <v>ENCANADOR OU BOMBEIRO HIDRÁULICO COM ENCARGOS COMPLEMENTARES</v>
      </c>
      <c r="F480" s="307" t="str">
        <f>IF($D480&lt;&gt;"",VLOOKUP($D480,'2-SINAPI NOVEMBRO 2017'!$A$1:$D$11398,3,FALSE),"")</f>
        <v>H</v>
      </c>
      <c r="G480" s="288">
        <v>0.65</v>
      </c>
      <c r="H480" s="326">
        <f>IF($D480&lt;&gt;"",VLOOKUP($D480,'2-SINAPI NOVEMBRO 2017'!$A$1:$D$11398,4,FALSE),"")</f>
        <v>17.760000000000002</v>
      </c>
      <c r="I480" s="320">
        <f t="shared" ref="I480" si="82">H480*G480</f>
        <v>11.544000000000002</v>
      </c>
    </row>
    <row r="481" spans="2:9">
      <c r="B481" s="296"/>
      <c r="C481" s="142"/>
      <c r="D481" s="297"/>
      <c r="E481" s="298"/>
      <c r="F481" s="142"/>
      <c r="G481" s="446"/>
      <c r="H481" s="299"/>
      <c r="I481" s="318"/>
    </row>
    <row r="482" spans="2:9" ht="25.5">
      <c r="B482" s="300" t="s">
        <v>12981</v>
      </c>
      <c r="C482" s="450"/>
      <c r="D482" s="451"/>
      <c r="E482" s="301" t="s">
        <v>12972</v>
      </c>
      <c r="F482" s="302" t="str">
        <f>F483</f>
        <v xml:space="preserve">M     </v>
      </c>
      <c r="G482" s="303">
        <v>1</v>
      </c>
      <c r="H482" s="304"/>
      <c r="I482" s="336">
        <f>SUM(I483:I485)</f>
        <v>14.937999999999999</v>
      </c>
    </row>
    <row r="483" spans="2:9" ht="25.5">
      <c r="B483" s="287" t="s">
        <v>6356</v>
      </c>
      <c r="C483" s="290" t="s">
        <v>11</v>
      </c>
      <c r="D483" s="454">
        <v>38829</v>
      </c>
      <c r="E483" s="306" t="str">
        <f>IF($D483&lt;&gt;"",VLOOKUP($D483,'2-SINAPI NOVEMBRO 2017'!$A$1:$D$11398,2,FALSE),"")</f>
        <v>TUBO MULTICAMADA PEX, DN 20 MM, PARA INSTALACOES A GAS (AMARELO)</v>
      </c>
      <c r="F483" s="307" t="str">
        <f>IF($D483&lt;&gt;"",VLOOKUP($D483,'2-SINAPI NOVEMBRO 2017'!$A$1:$D$11398,3,FALSE),"")</f>
        <v xml:space="preserve">M     </v>
      </c>
      <c r="G483" s="316">
        <v>1.05</v>
      </c>
      <c r="H483" s="326">
        <f>IF($D483&lt;&gt;"",VLOOKUP($D483,'2-SINAPI NOVEMBRO 2017'!$A$1:$D$11398,4,FALSE),"")</f>
        <v>11.16</v>
      </c>
      <c r="I483" s="320">
        <f t="shared" ref="I483:I485" si="83">H483*G483</f>
        <v>11.718</v>
      </c>
    </row>
    <row r="484" spans="2:9" ht="25.5">
      <c r="B484" s="290" t="s">
        <v>6473</v>
      </c>
      <c r="C484" s="290" t="s">
        <v>11</v>
      </c>
      <c r="D484" s="289">
        <v>88248</v>
      </c>
      <c r="E484" s="306" t="str">
        <f>IF($D484&lt;&gt;"",VLOOKUP($D484,'2-SINAPI NOVEMBRO 2017'!$A$1:$D$11398,2,FALSE),"")</f>
        <v>AUXILIAR DE ENCANADOR OU BOMBEIRO HIDRÁULICO COM ENCARGOS COMPLEMENTARES</v>
      </c>
      <c r="F484" s="307" t="str">
        <f>IF($D484&lt;&gt;"",VLOOKUP($D484,'2-SINAPI NOVEMBRO 2017'!$A$1:$D$11398,3,FALSE),"")</f>
        <v>H</v>
      </c>
      <c r="G484" s="288">
        <v>0.1</v>
      </c>
      <c r="H484" s="326">
        <f>IF($D484&lt;&gt;"",VLOOKUP($D484,'2-SINAPI NOVEMBRO 2017'!$A$1:$D$11398,4,FALSE),"")</f>
        <v>14.44</v>
      </c>
      <c r="I484" s="320">
        <f t="shared" si="83"/>
        <v>1.444</v>
      </c>
    </row>
    <row r="485" spans="2:9" ht="25.5">
      <c r="B485" s="290" t="s">
        <v>6473</v>
      </c>
      <c r="C485" s="290" t="s">
        <v>11</v>
      </c>
      <c r="D485" s="289">
        <v>88267</v>
      </c>
      <c r="E485" s="306" t="str">
        <f>IF($D485&lt;&gt;"",VLOOKUP($D485,'2-SINAPI NOVEMBRO 2017'!$A$1:$D$11398,2,FALSE),"")</f>
        <v>ENCANADOR OU BOMBEIRO HIDRÁULICO COM ENCARGOS COMPLEMENTARES</v>
      </c>
      <c r="F485" s="307" t="str">
        <f>IF($D485&lt;&gt;"",VLOOKUP($D485,'2-SINAPI NOVEMBRO 2017'!$A$1:$D$11398,3,FALSE),"")</f>
        <v>H</v>
      </c>
      <c r="G485" s="288">
        <v>0.1</v>
      </c>
      <c r="H485" s="326">
        <f>IF($D485&lt;&gt;"",VLOOKUP($D485,'2-SINAPI NOVEMBRO 2017'!$A$1:$D$11398,4,FALSE),"")</f>
        <v>17.760000000000002</v>
      </c>
      <c r="I485" s="320">
        <f t="shared" si="83"/>
        <v>1.7760000000000002</v>
      </c>
    </row>
    <row r="486" spans="2:9">
      <c r="B486" s="296"/>
      <c r="C486" s="142"/>
      <c r="D486" s="297"/>
      <c r="E486" s="298"/>
      <c r="F486" s="142"/>
      <c r="G486" s="446"/>
      <c r="H486" s="299"/>
      <c r="I486" s="318"/>
    </row>
    <row r="487" spans="2:9" ht="63.75" customHeight="1">
      <c r="B487" s="300" t="s">
        <v>12983</v>
      </c>
      <c r="C487" s="450"/>
      <c r="D487" s="451"/>
      <c r="E487" s="301" t="s">
        <v>13224</v>
      </c>
      <c r="F487" s="302" t="s">
        <v>6031</v>
      </c>
      <c r="G487" s="303">
        <v>1</v>
      </c>
      <c r="H487" s="304"/>
      <c r="I487" s="336">
        <f>SUM(I488:I490)</f>
        <v>47.054600000000001</v>
      </c>
    </row>
    <row r="488" spans="2:9" ht="51">
      <c r="B488" s="287" t="s">
        <v>6356</v>
      </c>
      <c r="C488" s="290" t="s">
        <v>11</v>
      </c>
      <c r="D488" s="454">
        <v>37558</v>
      </c>
      <c r="E488" s="306" t="str">
        <f>IF($D488&lt;&gt;"",VLOOKUP($D488,'2-SINAPI NOVEMBRO 2017'!$A$1:$D$11398,2,FALSE),"")</f>
        <v>PLACA DE SINALIZACAO DE SEGURANCA CONTRA INCENDIO, FOTOLUMINESCENTE, RETANGULAR, *20 X 40* CM, EM PVC *2* MM ANTI-CHAMAS (SIMBOLOS, CORES E PICTOGRAMAS CONFORME NBR 13434)</v>
      </c>
      <c r="F488" s="307" t="str">
        <f>IF($D488&lt;&gt;"",VLOOKUP($D488,'2-SINAPI NOVEMBRO 2017'!$A$1:$D$11398,3,FALSE),"")</f>
        <v xml:space="preserve">UN    </v>
      </c>
      <c r="G488" s="316">
        <v>1</v>
      </c>
      <c r="H488" s="326">
        <f>IF($D488&lt;&gt;"",VLOOKUP($D488,'2-SINAPI NOVEMBRO 2017'!$A$1:$D$11398,4,FALSE),"")</f>
        <v>27.96</v>
      </c>
      <c r="I488" s="320">
        <f t="shared" ref="I488:I490" si="84">H488*G488</f>
        <v>27.96</v>
      </c>
    </row>
    <row r="489" spans="2:9" ht="25.5">
      <c r="B489" s="290" t="s">
        <v>6473</v>
      </c>
      <c r="C489" s="290" t="s">
        <v>11</v>
      </c>
      <c r="D489" s="289">
        <v>88248</v>
      </c>
      <c r="E489" s="306" t="str">
        <f>IF($D489&lt;&gt;"",VLOOKUP($D489,'2-SINAPI NOVEMBRO 2017'!$A$1:$D$11398,2,FALSE),"")</f>
        <v>AUXILIAR DE ENCANADOR OU BOMBEIRO HIDRÁULICO COM ENCARGOS COMPLEMENTARES</v>
      </c>
      <c r="F489" s="307" t="str">
        <f>IF($D489&lt;&gt;"",VLOOKUP($D489,'2-SINAPI NOVEMBRO 2017'!$A$1:$D$11398,3,FALSE),"")</f>
        <v>H</v>
      </c>
      <c r="G489" s="288">
        <v>0.59299999999999997</v>
      </c>
      <c r="H489" s="326">
        <f>IF($D489&lt;&gt;"",VLOOKUP($D489,'2-SINAPI NOVEMBRO 2017'!$A$1:$D$11398,4,FALSE),"")</f>
        <v>14.44</v>
      </c>
      <c r="I489" s="320">
        <f t="shared" si="84"/>
        <v>8.5629200000000001</v>
      </c>
    </row>
    <row r="490" spans="2:9" ht="25.5">
      <c r="B490" s="290" t="s">
        <v>6473</v>
      </c>
      <c r="C490" s="290" t="s">
        <v>11</v>
      </c>
      <c r="D490" s="289">
        <v>88267</v>
      </c>
      <c r="E490" s="306" t="str">
        <f>IF($D490&lt;&gt;"",VLOOKUP($D490,'2-SINAPI NOVEMBRO 2017'!$A$1:$D$11398,2,FALSE),"")</f>
        <v>ENCANADOR OU BOMBEIRO HIDRÁULICO COM ENCARGOS COMPLEMENTARES</v>
      </c>
      <c r="F490" s="307" t="str">
        <f>IF($D490&lt;&gt;"",VLOOKUP($D490,'2-SINAPI NOVEMBRO 2017'!$A$1:$D$11398,3,FALSE),"")</f>
        <v>H</v>
      </c>
      <c r="G490" s="288">
        <v>0.59299999999999997</v>
      </c>
      <c r="H490" s="326">
        <f>IF($D490&lt;&gt;"",VLOOKUP($D490,'2-SINAPI NOVEMBRO 2017'!$A$1:$D$11398,4,FALSE),"")</f>
        <v>17.760000000000002</v>
      </c>
      <c r="I490" s="320">
        <f t="shared" si="84"/>
        <v>10.53168</v>
      </c>
    </row>
    <row r="491" spans="2:9">
      <c r="B491" s="296"/>
      <c r="C491" s="142"/>
      <c r="D491" s="297"/>
      <c r="E491" s="298"/>
      <c r="F491" s="142"/>
      <c r="G491" s="446"/>
      <c r="H491" s="299"/>
      <c r="I491" s="318"/>
    </row>
    <row r="492" spans="2:9" ht="59.25" customHeight="1">
      <c r="B492" s="300" t="s">
        <v>13191</v>
      </c>
      <c r="C492" s="450"/>
      <c r="D492" s="451"/>
      <c r="E492" s="301" t="s">
        <v>13225</v>
      </c>
      <c r="F492" s="302" t="s">
        <v>6031</v>
      </c>
      <c r="G492" s="303">
        <v>1</v>
      </c>
      <c r="H492" s="304"/>
      <c r="I492" s="336">
        <f>SUM(I493:I495)</f>
        <v>48.624600000000001</v>
      </c>
    </row>
    <row r="493" spans="2:9" ht="51">
      <c r="B493" s="287" t="s">
        <v>6356</v>
      </c>
      <c r="C493" s="290" t="s">
        <v>11</v>
      </c>
      <c r="D493" s="454">
        <v>37560</v>
      </c>
      <c r="E493" s="306" t="str">
        <f>IF($D493&lt;&gt;"",VLOOKUP($D493,'2-SINAPI NOVEMBRO 2017'!$A$1:$D$11398,2,FALSE),"")</f>
        <v>PLACA DE SINALIZACAO DE SEGURANCA CONTRA INCENDIO - ALERTA, TRIANGULAR, BASE DE *30* CM, EM PVC *2* MM ANTI-CHAMAS (SIMBOLOS, CORES E PICTOGRAMAS CONFORME NBR 13434)</v>
      </c>
      <c r="F493" s="307" t="str">
        <f>IF($D493&lt;&gt;"",VLOOKUP($D493,'2-SINAPI NOVEMBRO 2017'!$A$1:$D$11398,3,FALSE),"")</f>
        <v xml:space="preserve">UN    </v>
      </c>
      <c r="G493" s="316">
        <v>1</v>
      </c>
      <c r="H493" s="326">
        <f>IF($D493&lt;&gt;"",VLOOKUP($D493,'2-SINAPI NOVEMBRO 2017'!$A$1:$D$11398,4,FALSE),"")</f>
        <v>29.53</v>
      </c>
      <c r="I493" s="320">
        <f t="shared" ref="I493:I495" si="85">H493*G493</f>
        <v>29.53</v>
      </c>
    </row>
    <row r="494" spans="2:9" ht="25.5">
      <c r="B494" s="290" t="s">
        <v>6473</v>
      </c>
      <c r="C494" s="290" t="s">
        <v>11</v>
      </c>
      <c r="D494" s="289">
        <v>88248</v>
      </c>
      <c r="E494" s="306" t="str">
        <f>IF($D494&lt;&gt;"",VLOOKUP($D494,'2-SINAPI NOVEMBRO 2017'!$A$1:$D$11398,2,FALSE),"")</f>
        <v>AUXILIAR DE ENCANADOR OU BOMBEIRO HIDRÁULICO COM ENCARGOS COMPLEMENTARES</v>
      </c>
      <c r="F494" s="307" t="str">
        <f>IF($D494&lt;&gt;"",VLOOKUP($D494,'2-SINAPI NOVEMBRO 2017'!$A$1:$D$11398,3,FALSE),"")</f>
        <v>H</v>
      </c>
      <c r="G494" s="288">
        <v>0.59299999999999997</v>
      </c>
      <c r="H494" s="326">
        <f>IF($D494&lt;&gt;"",VLOOKUP($D494,'2-SINAPI NOVEMBRO 2017'!$A$1:$D$11398,4,FALSE),"")</f>
        <v>14.44</v>
      </c>
      <c r="I494" s="320">
        <f t="shared" si="85"/>
        <v>8.5629200000000001</v>
      </c>
    </row>
    <row r="495" spans="2:9" ht="25.5">
      <c r="B495" s="290" t="s">
        <v>6473</v>
      </c>
      <c r="C495" s="290" t="s">
        <v>11</v>
      </c>
      <c r="D495" s="289">
        <v>88267</v>
      </c>
      <c r="E495" s="306" t="str">
        <f>IF($D495&lt;&gt;"",VLOOKUP($D495,'2-SINAPI NOVEMBRO 2017'!$A$1:$D$11398,2,FALSE),"")</f>
        <v>ENCANADOR OU BOMBEIRO HIDRÁULICO COM ENCARGOS COMPLEMENTARES</v>
      </c>
      <c r="F495" s="307" t="str">
        <f>IF($D495&lt;&gt;"",VLOOKUP($D495,'2-SINAPI NOVEMBRO 2017'!$A$1:$D$11398,3,FALSE),"")</f>
        <v>H</v>
      </c>
      <c r="G495" s="288">
        <v>0.59299999999999997</v>
      </c>
      <c r="H495" s="326">
        <f>IF($D495&lt;&gt;"",VLOOKUP($D495,'2-SINAPI NOVEMBRO 2017'!$A$1:$D$11398,4,FALSE),"")</f>
        <v>17.760000000000002</v>
      </c>
      <c r="I495" s="320">
        <f t="shared" si="85"/>
        <v>10.53168</v>
      </c>
    </row>
    <row r="496" spans="2:9">
      <c r="B496" s="296"/>
      <c r="C496" s="142"/>
      <c r="D496" s="297"/>
      <c r="E496" s="298"/>
      <c r="F496" s="142"/>
      <c r="G496" s="446"/>
      <c r="H496" s="299"/>
      <c r="I496" s="318"/>
    </row>
    <row r="497" spans="2:9">
      <c r="B497" s="453" t="s">
        <v>13190</v>
      </c>
      <c r="C497" s="142"/>
      <c r="D497" s="297"/>
      <c r="E497" s="298"/>
      <c r="F497" s="142"/>
      <c r="G497" s="446"/>
      <c r="H497" s="299"/>
      <c r="I497" s="318"/>
    </row>
    <row r="498" spans="2:9">
      <c r="B498" s="296"/>
      <c r="C498" s="142"/>
      <c r="D498" s="297"/>
      <c r="E498" s="298"/>
      <c r="F498" s="142"/>
      <c r="G498" s="446"/>
      <c r="H498" s="299"/>
      <c r="I498" s="318"/>
    </row>
    <row r="499" spans="2:9" ht="25.5">
      <c r="B499" s="300" t="s">
        <v>13192</v>
      </c>
      <c r="C499" s="450"/>
      <c r="D499" s="451"/>
      <c r="E499" s="301" t="s">
        <v>13226</v>
      </c>
      <c r="F499" s="302" t="s">
        <v>6031</v>
      </c>
      <c r="G499" s="303">
        <v>1</v>
      </c>
      <c r="H499" s="304"/>
      <c r="I499" s="336">
        <f>SUM(I500:I502)</f>
        <v>2.5975000000000001</v>
      </c>
    </row>
    <row r="500" spans="2:9">
      <c r="B500" s="287" t="s">
        <v>6356</v>
      </c>
      <c r="C500" s="290" t="s">
        <v>11</v>
      </c>
      <c r="D500" s="454">
        <v>39212</v>
      </c>
      <c r="E500" s="306" t="str">
        <f>IF($D500&lt;&gt;"",VLOOKUP($D500,'2-SINAPI NOVEMBRO 2017'!$A$1:$D$11398,2,FALSE),"")</f>
        <v>ARRUELA EM ALUMINIO, COM ROSCA, DE 1 1/2", PARA ELETRODUTO</v>
      </c>
      <c r="F500" s="307" t="str">
        <f>IF($D500&lt;&gt;"",VLOOKUP($D500,'2-SINAPI NOVEMBRO 2017'!$A$1:$D$11398,3,FALSE),"")</f>
        <v xml:space="preserve">UN    </v>
      </c>
      <c r="G500" s="316">
        <v>1</v>
      </c>
      <c r="H500" s="326">
        <f>IF($D500&lt;&gt;"",VLOOKUP($D500,'2-SINAPI NOVEMBRO 2017'!$A$1:$D$11398,4,FALSE),"")</f>
        <v>0.97</v>
      </c>
      <c r="I500" s="320">
        <f t="shared" ref="I500:I502" si="86">H500*G500</f>
        <v>0.97</v>
      </c>
    </row>
    <row r="501" spans="2:9">
      <c r="B501" s="290" t="s">
        <v>6473</v>
      </c>
      <c r="C501" s="290" t="s">
        <v>11</v>
      </c>
      <c r="D501" s="305">
        <v>88247</v>
      </c>
      <c r="E501" s="306" t="str">
        <f>IF($D501&lt;&gt;"",VLOOKUP($D501,'2-SINAPI NOVEMBRO 2017'!$A$1:$D$11398,2,FALSE),"")</f>
        <v>AUXILIAR DE ELETRICISTA COM ENCARGOS COMPLEMENTARES</v>
      </c>
      <c r="F501" s="307" t="str">
        <f>IF($D501&lt;&gt;"",VLOOKUP($D501,'2-SINAPI NOVEMBRO 2017'!$A$1:$D$11398,3,FALSE),"")</f>
        <v>H</v>
      </c>
      <c r="G501" s="288">
        <v>0.05</v>
      </c>
      <c r="H501" s="326">
        <f>IF($D501&lt;&gt;"",VLOOKUP($D501,'2-SINAPI NOVEMBRO 2017'!$A$1:$D$11398,4,FALSE),"")</f>
        <v>14.59</v>
      </c>
      <c r="I501" s="320">
        <f t="shared" si="86"/>
        <v>0.72950000000000004</v>
      </c>
    </row>
    <row r="502" spans="2:9">
      <c r="B502" s="290" t="s">
        <v>6473</v>
      </c>
      <c r="C502" s="290" t="s">
        <v>11</v>
      </c>
      <c r="D502" s="305">
        <v>88264</v>
      </c>
      <c r="E502" s="306" t="str">
        <f>IF($D502&lt;&gt;"",VLOOKUP($D502,'2-SINAPI NOVEMBRO 2017'!$A$1:$D$11398,2,FALSE),"")</f>
        <v>ELETRICISTA COM ENCARGOS COMPLEMENTARES</v>
      </c>
      <c r="F502" s="307" t="str">
        <f>IF($D502&lt;&gt;"",VLOOKUP($D502,'2-SINAPI NOVEMBRO 2017'!$A$1:$D$11398,3,FALSE),"")</f>
        <v>H</v>
      </c>
      <c r="G502" s="288">
        <v>0.05</v>
      </c>
      <c r="H502" s="326">
        <f>IF($D502&lt;&gt;"",VLOOKUP($D502,'2-SINAPI NOVEMBRO 2017'!$A$1:$D$11398,4,FALSE),"")</f>
        <v>17.96</v>
      </c>
      <c r="I502" s="320">
        <f t="shared" si="86"/>
        <v>0.89800000000000013</v>
      </c>
    </row>
    <row r="503" spans="2:9">
      <c r="B503" s="296"/>
      <c r="C503" s="142"/>
      <c r="D503" s="297"/>
      <c r="E503" s="298"/>
      <c r="F503" s="142"/>
      <c r="G503" s="446"/>
      <c r="H503" s="299"/>
      <c r="I503" s="318"/>
    </row>
    <row r="504" spans="2:9" ht="25.5">
      <c r="B504" s="300" t="s">
        <v>13193</v>
      </c>
      <c r="C504" s="450"/>
      <c r="D504" s="451"/>
      <c r="E504" s="301" t="s">
        <v>13227</v>
      </c>
      <c r="F504" s="302" t="s">
        <v>6031</v>
      </c>
      <c r="G504" s="303">
        <v>1</v>
      </c>
      <c r="H504" s="304"/>
      <c r="I504" s="336">
        <f>SUM(I505:I507)</f>
        <v>1.9375000000000002</v>
      </c>
    </row>
    <row r="505" spans="2:9">
      <c r="B505" s="287" t="s">
        <v>6356</v>
      </c>
      <c r="C505" s="290" t="s">
        <v>11</v>
      </c>
      <c r="D505" s="454">
        <v>39209</v>
      </c>
      <c r="E505" s="306" t="str">
        <f>IF($D505&lt;&gt;"",VLOOKUP($D505,'2-SINAPI NOVEMBRO 2017'!$A$1:$D$11398,2,FALSE),"")</f>
        <v>ARRUELA EM ALUMINIO, COM ROSCA, DE 3/4", PARA ELETRODUTO</v>
      </c>
      <c r="F505" s="307" t="str">
        <f>IF($D505&lt;&gt;"",VLOOKUP($D505,'2-SINAPI NOVEMBRO 2017'!$A$1:$D$11398,3,FALSE),"")</f>
        <v xml:space="preserve">UN    </v>
      </c>
      <c r="G505" s="316">
        <v>1</v>
      </c>
      <c r="H505" s="326">
        <f>IF($D505&lt;&gt;"",VLOOKUP($D505,'2-SINAPI NOVEMBRO 2017'!$A$1:$D$11398,4,FALSE),"")</f>
        <v>0.31</v>
      </c>
      <c r="I505" s="320">
        <f t="shared" ref="I505:I507" si="87">H505*G505</f>
        <v>0.31</v>
      </c>
    </row>
    <row r="506" spans="2:9">
      <c r="B506" s="290" t="s">
        <v>6473</v>
      </c>
      <c r="C506" s="290" t="s">
        <v>11</v>
      </c>
      <c r="D506" s="305">
        <v>88247</v>
      </c>
      <c r="E506" s="306" t="str">
        <f>IF($D506&lt;&gt;"",VLOOKUP($D506,'2-SINAPI NOVEMBRO 2017'!$A$1:$D$11398,2,FALSE),"")</f>
        <v>AUXILIAR DE ELETRICISTA COM ENCARGOS COMPLEMENTARES</v>
      </c>
      <c r="F506" s="307" t="str">
        <f>IF($D506&lt;&gt;"",VLOOKUP($D506,'2-SINAPI NOVEMBRO 2017'!$A$1:$D$11398,3,FALSE),"")</f>
        <v>H</v>
      </c>
      <c r="G506" s="288">
        <v>0.05</v>
      </c>
      <c r="H506" s="326">
        <f>IF($D506&lt;&gt;"",VLOOKUP($D506,'2-SINAPI NOVEMBRO 2017'!$A$1:$D$11398,4,FALSE),"")</f>
        <v>14.59</v>
      </c>
      <c r="I506" s="320">
        <f t="shared" si="87"/>
        <v>0.72950000000000004</v>
      </c>
    </row>
    <row r="507" spans="2:9">
      <c r="B507" s="290" t="s">
        <v>6473</v>
      </c>
      <c r="C507" s="290" t="s">
        <v>11</v>
      </c>
      <c r="D507" s="305">
        <v>88264</v>
      </c>
      <c r="E507" s="306" t="str">
        <f>IF($D507&lt;&gt;"",VLOOKUP($D507,'2-SINAPI NOVEMBRO 2017'!$A$1:$D$11398,2,FALSE),"")</f>
        <v>ELETRICISTA COM ENCARGOS COMPLEMENTARES</v>
      </c>
      <c r="F507" s="307" t="str">
        <f>IF($D507&lt;&gt;"",VLOOKUP($D507,'2-SINAPI NOVEMBRO 2017'!$A$1:$D$11398,3,FALSE),"")</f>
        <v>H</v>
      </c>
      <c r="G507" s="288">
        <v>0.05</v>
      </c>
      <c r="H507" s="326">
        <f>IF($D507&lt;&gt;"",VLOOKUP($D507,'2-SINAPI NOVEMBRO 2017'!$A$1:$D$11398,4,FALSE),"")</f>
        <v>17.96</v>
      </c>
      <c r="I507" s="320">
        <f t="shared" si="87"/>
        <v>0.89800000000000013</v>
      </c>
    </row>
    <row r="508" spans="2:9">
      <c r="B508" s="296"/>
      <c r="C508" s="142"/>
      <c r="D508" s="297"/>
      <c r="E508" s="298"/>
      <c r="F508" s="142"/>
      <c r="G508" s="446"/>
      <c r="H508" s="299"/>
      <c r="I508" s="318"/>
    </row>
    <row r="509" spans="2:9" ht="38.25" customHeight="1">
      <c r="B509" s="300" t="s">
        <v>13194</v>
      </c>
      <c r="C509" s="450"/>
      <c r="D509" s="451"/>
      <c r="E509" s="301" t="s">
        <v>13228</v>
      </c>
      <c r="F509" s="302" t="s">
        <v>6031</v>
      </c>
      <c r="G509" s="303">
        <v>1</v>
      </c>
      <c r="H509" s="304"/>
      <c r="I509" s="336">
        <f>SUM(I510:I512)</f>
        <v>12.305</v>
      </c>
    </row>
    <row r="510" spans="2:9" ht="36" customHeight="1">
      <c r="B510" s="287" t="s">
        <v>6356</v>
      </c>
      <c r="C510" s="290" t="s">
        <v>11</v>
      </c>
      <c r="D510" s="454">
        <v>397</v>
      </c>
      <c r="E510" s="306" t="str">
        <f>IF($D510&lt;&gt;"",VLOOKUP($D510,'2-SINAPI NOVEMBRO 2017'!$A$1:$D$11398,2,FALSE),"")</f>
        <v>ABRACADEIRA EM ACO PARA AMARRACAO DE ELETRODUTOS, TIPO D, COM 2 1/2" E PARAFUSO DE FIXACAO</v>
      </c>
      <c r="F510" s="307" t="str">
        <f>IF($D510&lt;&gt;"",VLOOKUP($D510,'2-SINAPI NOVEMBRO 2017'!$A$1:$D$11398,3,FALSE),"")</f>
        <v xml:space="preserve">UN    </v>
      </c>
      <c r="G510" s="316">
        <v>1</v>
      </c>
      <c r="H510" s="326">
        <f>IF($D510&lt;&gt;"",VLOOKUP($D510,'2-SINAPI NOVEMBRO 2017'!$A$1:$D$11398,4,FALSE),"")</f>
        <v>2.54</v>
      </c>
      <c r="I510" s="320">
        <f t="shared" ref="I510:I512" si="88">H510*G510</f>
        <v>2.54</v>
      </c>
    </row>
    <row r="511" spans="2:9">
      <c r="B511" s="290" t="s">
        <v>6473</v>
      </c>
      <c r="C511" s="290" t="s">
        <v>11</v>
      </c>
      <c r="D511" s="305">
        <v>88247</v>
      </c>
      <c r="E511" s="306" t="str">
        <f>IF($D511&lt;&gt;"",VLOOKUP($D511,'2-SINAPI NOVEMBRO 2017'!$A$1:$D$11398,2,FALSE),"")</f>
        <v>AUXILIAR DE ELETRICISTA COM ENCARGOS COMPLEMENTARES</v>
      </c>
      <c r="F511" s="307" t="str">
        <f>IF($D511&lt;&gt;"",VLOOKUP($D511,'2-SINAPI NOVEMBRO 2017'!$A$1:$D$11398,3,FALSE),"")</f>
        <v>H</v>
      </c>
      <c r="G511" s="288">
        <v>0.3</v>
      </c>
      <c r="H511" s="326">
        <f>IF($D511&lt;&gt;"",VLOOKUP($D511,'2-SINAPI NOVEMBRO 2017'!$A$1:$D$11398,4,FALSE),"")</f>
        <v>14.59</v>
      </c>
      <c r="I511" s="320">
        <f t="shared" si="88"/>
        <v>4.3769999999999998</v>
      </c>
    </row>
    <row r="512" spans="2:9">
      <c r="B512" s="290" t="s">
        <v>6473</v>
      </c>
      <c r="C512" s="290" t="s">
        <v>11</v>
      </c>
      <c r="D512" s="305">
        <v>88264</v>
      </c>
      <c r="E512" s="306" t="str">
        <f>IF($D512&lt;&gt;"",VLOOKUP($D512,'2-SINAPI NOVEMBRO 2017'!$A$1:$D$11398,2,FALSE),"")</f>
        <v>ELETRICISTA COM ENCARGOS COMPLEMENTARES</v>
      </c>
      <c r="F512" s="307" t="str">
        <f>IF($D512&lt;&gt;"",VLOOKUP($D512,'2-SINAPI NOVEMBRO 2017'!$A$1:$D$11398,3,FALSE),"")</f>
        <v>H</v>
      </c>
      <c r="G512" s="288">
        <v>0.3</v>
      </c>
      <c r="H512" s="326">
        <f>IF($D512&lt;&gt;"",VLOOKUP($D512,'2-SINAPI NOVEMBRO 2017'!$A$1:$D$11398,4,FALSE),"")</f>
        <v>17.96</v>
      </c>
      <c r="I512" s="320">
        <f t="shared" si="88"/>
        <v>5.3879999999999999</v>
      </c>
    </row>
    <row r="513" spans="2:9">
      <c r="B513" s="296"/>
      <c r="C513" s="142"/>
      <c r="D513" s="297"/>
      <c r="E513" s="298"/>
      <c r="F513" s="142"/>
      <c r="G513" s="446"/>
      <c r="H513" s="299"/>
      <c r="I513" s="318"/>
    </row>
    <row r="514" spans="2:9" ht="25.5">
      <c r="B514" s="300" t="s">
        <v>13195</v>
      </c>
      <c r="C514" s="450"/>
      <c r="D514" s="451"/>
      <c r="E514" s="301" t="s">
        <v>13229</v>
      </c>
      <c r="F514" s="302" t="s">
        <v>6031</v>
      </c>
      <c r="G514" s="303">
        <v>1</v>
      </c>
      <c r="H514" s="304"/>
      <c r="I514" s="336">
        <f>SUM(I515:I517)</f>
        <v>4.3650000000000002</v>
      </c>
    </row>
    <row r="515" spans="2:9">
      <c r="B515" s="287" t="s">
        <v>6356</v>
      </c>
      <c r="C515" s="290" t="s">
        <v>11</v>
      </c>
      <c r="D515" s="454">
        <v>39178</v>
      </c>
      <c r="E515" s="306" t="str">
        <f>IF($D515&lt;&gt;"",VLOOKUP($D515,'2-SINAPI NOVEMBRO 2017'!$A$1:$D$11398,2,FALSE),"")</f>
        <v>BUCHA EM ALUMINIO, COM ROSCA, DE  1 1/2", PARA ELETRODUTO</v>
      </c>
      <c r="F515" s="307" t="str">
        <f>IF($D515&lt;&gt;"",VLOOKUP($D515,'2-SINAPI NOVEMBRO 2017'!$A$1:$D$11398,3,FALSE),"")</f>
        <v xml:space="preserve">UN    </v>
      </c>
      <c r="G515" s="316">
        <v>1</v>
      </c>
      <c r="H515" s="326">
        <f>IF($D515&lt;&gt;"",VLOOKUP($D515,'2-SINAPI NOVEMBRO 2017'!$A$1:$D$11398,4,FALSE),"")</f>
        <v>1.1100000000000001</v>
      </c>
      <c r="I515" s="320">
        <f t="shared" ref="I515:I517" si="89">H515*G515</f>
        <v>1.1100000000000001</v>
      </c>
    </row>
    <row r="516" spans="2:9">
      <c r="B516" s="290" t="s">
        <v>6473</v>
      </c>
      <c r="C516" s="290" t="s">
        <v>11</v>
      </c>
      <c r="D516" s="305">
        <v>88247</v>
      </c>
      <c r="E516" s="306" t="str">
        <f>IF($D516&lt;&gt;"",VLOOKUP($D516,'2-SINAPI NOVEMBRO 2017'!$A$1:$D$11398,2,FALSE),"")</f>
        <v>AUXILIAR DE ELETRICISTA COM ENCARGOS COMPLEMENTARES</v>
      </c>
      <c r="F516" s="307" t="str">
        <f>IF($D516&lt;&gt;"",VLOOKUP($D516,'2-SINAPI NOVEMBRO 2017'!$A$1:$D$11398,3,FALSE),"")</f>
        <v>H</v>
      </c>
      <c r="G516" s="288">
        <v>0.1</v>
      </c>
      <c r="H516" s="326">
        <f>IF($D516&lt;&gt;"",VLOOKUP($D516,'2-SINAPI NOVEMBRO 2017'!$A$1:$D$11398,4,FALSE),"")</f>
        <v>14.59</v>
      </c>
      <c r="I516" s="320">
        <f t="shared" si="89"/>
        <v>1.4590000000000001</v>
      </c>
    </row>
    <row r="517" spans="2:9">
      <c r="B517" s="290" t="s">
        <v>6473</v>
      </c>
      <c r="C517" s="290" t="s">
        <v>11</v>
      </c>
      <c r="D517" s="305">
        <v>88264</v>
      </c>
      <c r="E517" s="306" t="str">
        <f>IF($D517&lt;&gt;"",VLOOKUP($D517,'2-SINAPI NOVEMBRO 2017'!$A$1:$D$11398,2,FALSE),"")</f>
        <v>ELETRICISTA COM ENCARGOS COMPLEMENTARES</v>
      </c>
      <c r="F517" s="307" t="str">
        <f>IF($D517&lt;&gt;"",VLOOKUP($D517,'2-SINAPI NOVEMBRO 2017'!$A$1:$D$11398,3,FALSE),"")</f>
        <v>H</v>
      </c>
      <c r="G517" s="288">
        <v>0.1</v>
      </c>
      <c r="H517" s="326">
        <f>IF($D517&lt;&gt;"",VLOOKUP($D517,'2-SINAPI NOVEMBRO 2017'!$A$1:$D$11398,4,FALSE),"")</f>
        <v>17.96</v>
      </c>
      <c r="I517" s="320">
        <f t="shared" si="89"/>
        <v>1.7960000000000003</v>
      </c>
    </row>
    <row r="518" spans="2:9">
      <c r="B518" s="296"/>
      <c r="C518" s="142"/>
      <c r="D518" s="297"/>
      <c r="E518" s="298"/>
      <c r="F518" s="142"/>
      <c r="G518" s="446"/>
      <c r="H518" s="299"/>
      <c r="I518" s="318"/>
    </row>
    <row r="519" spans="2:9" ht="25.5">
      <c r="B519" s="300" t="s">
        <v>13196</v>
      </c>
      <c r="C519" s="450"/>
      <c r="D519" s="451"/>
      <c r="E519" s="301" t="s">
        <v>13230</v>
      </c>
      <c r="F519" s="302" t="s">
        <v>6031</v>
      </c>
      <c r="G519" s="303">
        <v>1</v>
      </c>
      <c r="H519" s="304"/>
      <c r="I519" s="336">
        <f>SUM(I520:I522)</f>
        <v>3.8650000000000002</v>
      </c>
    </row>
    <row r="520" spans="2:9">
      <c r="B520" s="287" t="s">
        <v>6356</v>
      </c>
      <c r="C520" s="290" t="s">
        <v>11</v>
      </c>
      <c r="D520" s="454">
        <v>39175</v>
      </c>
      <c r="E520" s="306" t="str">
        <f>IF($D520&lt;&gt;"",VLOOKUP($D520,'2-SINAPI NOVEMBRO 2017'!$A$1:$D$11398,2,FALSE),"")</f>
        <v>BUCHA EM ALUMINIO, COM ROSCA, DE 3/4", PARA ELETRODUTO</v>
      </c>
      <c r="F520" s="307" t="str">
        <f>IF($D520&lt;&gt;"",VLOOKUP($D520,'2-SINAPI NOVEMBRO 2017'!$A$1:$D$11398,3,FALSE),"")</f>
        <v xml:space="preserve">UN    </v>
      </c>
      <c r="G520" s="316">
        <v>1</v>
      </c>
      <c r="H520" s="326">
        <f>IF($D520&lt;&gt;"",VLOOKUP($D520,'2-SINAPI NOVEMBRO 2017'!$A$1:$D$11398,4,FALSE),"")</f>
        <v>0.61</v>
      </c>
      <c r="I520" s="320">
        <f t="shared" ref="I520:I522" si="90">H520*G520</f>
        <v>0.61</v>
      </c>
    </row>
    <row r="521" spans="2:9">
      <c r="B521" s="290" t="s">
        <v>6473</v>
      </c>
      <c r="C521" s="290" t="s">
        <v>11</v>
      </c>
      <c r="D521" s="305">
        <v>88247</v>
      </c>
      <c r="E521" s="306" t="str">
        <f>IF($D521&lt;&gt;"",VLOOKUP($D521,'2-SINAPI NOVEMBRO 2017'!$A$1:$D$11398,2,FALSE),"")</f>
        <v>AUXILIAR DE ELETRICISTA COM ENCARGOS COMPLEMENTARES</v>
      </c>
      <c r="F521" s="307" t="str">
        <f>IF($D521&lt;&gt;"",VLOOKUP($D521,'2-SINAPI NOVEMBRO 2017'!$A$1:$D$11398,3,FALSE),"")</f>
        <v>H</v>
      </c>
      <c r="G521" s="288">
        <v>0.1</v>
      </c>
      <c r="H521" s="326">
        <f>IF($D521&lt;&gt;"",VLOOKUP($D521,'2-SINAPI NOVEMBRO 2017'!$A$1:$D$11398,4,FALSE),"")</f>
        <v>14.59</v>
      </c>
      <c r="I521" s="320">
        <f t="shared" si="90"/>
        <v>1.4590000000000001</v>
      </c>
    </row>
    <row r="522" spans="2:9">
      <c r="B522" s="290" t="s">
        <v>6473</v>
      </c>
      <c r="C522" s="290" t="s">
        <v>11</v>
      </c>
      <c r="D522" s="305">
        <v>88264</v>
      </c>
      <c r="E522" s="306" t="str">
        <f>IF($D522&lt;&gt;"",VLOOKUP($D522,'2-SINAPI NOVEMBRO 2017'!$A$1:$D$11398,2,FALSE),"")</f>
        <v>ELETRICISTA COM ENCARGOS COMPLEMENTARES</v>
      </c>
      <c r="F522" s="307" t="str">
        <f>IF($D522&lt;&gt;"",VLOOKUP($D522,'2-SINAPI NOVEMBRO 2017'!$A$1:$D$11398,3,FALSE),"")</f>
        <v>H</v>
      </c>
      <c r="G522" s="288">
        <v>0.1</v>
      </c>
      <c r="H522" s="326">
        <f>IF($D522&lt;&gt;"",VLOOKUP($D522,'2-SINAPI NOVEMBRO 2017'!$A$1:$D$11398,4,FALSE),"")</f>
        <v>17.96</v>
      </c>
      <c r="I522" s="320">
        <f t="shared" si="90"/>
        <v>1.7960000000000003</v>
      </c>
    </row>
    <row r="523" spans="2:9">
      <c r="B523" s="296"/>
      <c r="C523" s="142"/>
      <c r="D523" s="297"/>
      <c r="E523" s="298"/>
      <c r="F523" s="142"/>
      <c r="G523" s="446"/>
      <c r="H523" s="299"/>
      <c r="I523" s="318"/>
    </row>
    <row r="524" spans="2:9" ht="25.5">
      <c r="B524" s="300" t="s">
        <v>13197</v>
      </c>
      <c r="C524" s="450"/>
      <c r="D524" s="451"/>
      <c r="E524" s="301" t="s">
        <v>13231</v>
      </c>
      <c r="F524" s="302" t="s">
        <v>6031</v>
      </c>
      <c r="G524" s="303">
        <v>1</v>
      </c>
      <c r="H524" s="304"/>
      <c r="I524" s="336">
        <f>SUM(I525:I527)</f>
        <v>29.217500000000001</v>
      </c>
    </row>
    <row r="525" spans="2:9">
      <c r="B525" s="287" t="s">
        <v>6356</v>
      </c>
      <c r="C525" s="290" t="s">
        <v>11</v>
      </c>
      <c r="D525" s="454">
        <v>12411</v>
      </c>
      <c r="E525" s="306" t="str">
        <f>IF($D525&lt;&gt;"",VLOOKUP($D525,'2-SINAPI NOVEMBRO 2017'!$A$1:$D$11398,2,FALSE),"")</f>
        <v>PLUG OU BUJAO DE FERRO GALVANIZADO, DE 2 1/2"</v>
      </c>
      <c r="F525" s="307" t="str">
        <f>IF($D525&lt;&gt;"",VLOOKUP($D525,'2-SINAPI NOVEMBRO 2017'!$A$1:$D$11398,3,FALSE),"")</f>
        <v xml:space="preserve">UN    </v>
      </c>
      <c r="G525" s="316">
        <v>1</v>
      </c>
      <c r="H525" s="326">
        <f>IF($D525&lt;&gt;"",VLOOKUP($D525,'2-SINAPI NOVEMBRO 2017'!$A$1:$D$11398,4,FALSE),"")</f>
        <v>21.08</v>
      </c>
      <c r="I525" s="320">
        <f t="shared" ref="I525:I527" si="91">H525*G525</f>
        <v>21.08</v>
      </c>
    </row>
    <row r="526" spans="2:9">
      <c r="B526" s="290" t="s">
        <v>6473</v>
      </c>
      <c r="C526" s="290" t="s">
        <v>11</v>
      </c>
      <c r="D526" s="305">
        <v>88247</v>
      </c>
      <c r="E526" s="306" t="str">
        <f>IF($D526&lt;&gt;"",VLOOKUP($D526,'2-SINAPI NOVEMBRO 2017'!$A$1:$D$11398,2,FALSE),"")</f>
        <v>AUXILIAR DE ELETRICISTA COM ENCARGOS COMPLEMENTARES</v>
      </c>
      <c r="F526" s="307" t="str">
        <f>IF($D526&lt;&gt;"",VLOOKUP($D526,'2-SINAPI NOVEMBRO 2017'!$A$1:$D$11398,3,FALSE),"")</f>
        <v>H</v>
      </c>
      <c r="G526" s="288">
        <v>0.25</v>
      </c>
      <c r="H526" s="326">
        <f>IF($D526&lt;&gt;"",VLOOKUP($D526,'2-SINAPI NOVEMBRO 2017'!$A$1:$D$11398,4,FALSE),"")</f>
        <v>14.59</v>
      </c>
      <c r="I526" s="320">
        <f t="shared" si="91"/>
        <v>3.6475</v>
      </c>
    </row>
    <row r="527" spans="2:9">
      <c r="B527" s="290" t="s">
        <v>6473</v>
      </c>
      <c r="C527" s="290" t="s">
        <v>11</v>
      </c>
      <c r="D527" s="305">
        <v>88264</v>
      </c>
      <c r="E527" s="306" t="str">
        <f>IF($D527&lt;&gt;"",VLOOKUP($D527,'2-SINAPI NOVEMBRO 2017'!$A$1:$D$11398,2,FALSE),"")</f>
        <v>ELETRICISTA COM ENCARGOS COMPLEMENTARES</v>
      </c>
      <c r="F527" s="307" t="str">
        <f>IF($D527&lt;&gt;"",VLOOKUP($D527,'2-SINAPI NOVEMBRO 2017'!$A$1:$D$11398,3,FALSE),"")</f>
        <v>H</v>
      </c>
      <c r="G527" s="288">
        <v>0.25</v>
      </c>
      <c r="H527" s="326">
        <f>IF($D527&lt;&gt;"",VLOOKUP($D527,'2-SINAPI NOVEMBRO 2017'!$A$1:$D$11398,4,FALSE),"")</f>
        <v>17.96</v>
      </c>
      <c r="I527" s="320">
        <f t="shared" si="91"/>
        <v>4.49</v>
      </c>
    </row>
    <row r="528" spans="2:9">
      <c r="B528" s="296"/>
      <c r="C528" s="142"/>
      <c r="D528" s="297"/>
      <c r="E528" s="298"/>
      <c r="F528" s="142"/>
      <c r="G528" s="446"/>
      <c r="H528" s="299"/>
      <c r="I528" s="318"/>
    </row>
    <row r="529" spans="2:9" ht="25.5">
      <c r="B529" s="300" t="s">
        <v>13198</v>
      </c>
      <c r="C529" s="450"/>
      <c r="D529" s="451"/>
      <c r="E529" s="301" t="s">
        <v>13232</v>
      </c>
      <c r="F529" s="302" t="s">
        <v>6031</v>
      </c>
      <c r="G529" s="303">
        <v>1</v>
      </c>
      <c r="H529" s="304"/>
      <c r="I529" s="336">
        <f>SUM(I530:I532)</f>
        <v>15.453200000000001</v>
      </c>
    </row>
    <row r="530" spans="2:9" ht="25.5">
      <c r="B530" s="287" t="s">
        <v>6356</v>
      </c>
      <c r="C530" s="290" t="s">
        <v>11</v>
      </c>
      <c r="D530" s="454">
        <v>12033</v>
      </c>
      <c r="E530" s="306" t="str">
        <f>IF($D530&lt;&gt;"",VLOOKUP($D530,'2-SINAPI NOVEMBRO 2017'!$A$1:$D$11398,2,FALSE),"")</f>
        <v>CURVA 180 GRAUS, DE PVC RIGIDO ROSCAVEL, DE 1 1/2", PARA ELETRODUTO</v>
      </c>
      <c r="F530" s="307" t="str">
        <f>IF($D530&lt;&gt;"",VLOOKUP($D530,'2-SINAPI NOVEMBRO 2017'!$A$1:$D$11398,3,FALSE),"")</f>
        <v xml:space="preserve">UN    </v>
      </c>
      <c r="G530" s="316">
        <v>1</v>
      </c>
      <c r="H530" s="326">
        <f>IF($D530&lt;&gt;"",VLOOKUP($D530,'2-SINAPI NOVEMBRO 2017'!$A$1:$D$11398,4,FALSE),"")</f>
        <v>6.86</v>
      </c>
      <c r="I530" s="320">
        <f t="shared" ref="I530:I532" si="92">H530*G530</f>
        <v>6.86</v>
      </c>
    </row>
    <row r="531" spans="2:9">
      <c r="B531" s="290" t="s">
        <v>6473</v>
      </c>
      <c r="C531" s="290" t="s">
        <v>11</v>
      </c>
      <c r="D531" s="291">
        <v>88247</v>
      </c>
      <c r="E531" s="306" t="str">
        <f>IF($D531&lt;&gt;"",VLOOKUP($D531,'2-SINAPI NOVEMBRO 2017'!$A$1:$D$11398,2,FALSE),"")</f>
        <v>AUXILIAR DE ELETRICISTA COM ENCARGOS COMPLEMENTARES</v>
      </c>
      <c r="F531" s="307" t="str">
        <f>IF($D531&lt;&gt;"",VLOOKUP($D531,'2-SINAPI NOVEMBRO 2017'!$A$1:$D$11398,3,FALSE),"")</f>
        <v>H</v>
      </c>
      <c r="G531" s="288">
        <v>0.26400000000000001</v>
      </c>
      <c r="H531" s="326">
        <f>IF($D531&lt;&gt;"",VLOOKUP($D531,'2-SINAPI NOVEMBRO 2017'!$A$1:$D$11398,4,FALSE),"")</f>
        <v>14.59</v>
      </c>
      <c r="I531" s="320">
        <f t="shared" si="92"/>
        <v>3.8517600000000001</v>
      </c>
    </row>
    <row r="532" spans="2:9">
      <c r="B532" s="290" t="s">
        <v>6473</v>
      </c>
      <c r="C532" s="290" t="s">
        <v>11</v>
      </c>
      <c r="D532" s="291">
        <v>88264</v>
      </c>
      <c r="E532" s="306" t="str">
        <f>IF($D532&lt;&gt;"",VLOOKUP($D532,'2-SINAPI NOVEMBRO 2017'!$A$1:$D$11398,2,FALSE),"")</f>
        <v>ELETRICISTA COM ENCARGOS COMPLEMENTARES</v>
      </c>
      <c r="F532" s="307" t="str">
        <f>IF($D532&lt;&gt;"",VLOOKUP($D532,'2-SINAPI NOVEMBRO 2017'!$A$1:$D$11398,3,FALSE),"")</f>
        <v>H</v>
      </c>
      <c r="G532" s="288">
        <v>0.26400000000000001</v>
      </c>
      <c r="H532" s="326">
        <f>IF($D532&lt;&gt;"",VLOOKUP($D532,'2-SINAPI NOVEMBRO 2017'!$A$1:$D$11398,4,FALSE),"")</f>
        <v>17.96</v>
      </c>
      <c r="I532" s="320">
        <f t="shared" si="92"/>
        <v>4.7414400000000008</v>
      </c>
    </row>
    <row r="533" spans="2:9">
      <c r="B533" s="296"/>
      <c r="C533" s="142"/>
      <c r="D533" s="297"/>
      <c r="E533" s="298"/>
      <c r="F533" s="142"/>
      <c r="G533" s="446"/>
      <c r="H533" s="299"/>
      <c r="I533" s="318"/>
    </row>
    <row r="534" spans="2:9" ht="25.5">
      <c r="B534" s="300" t="s">
        <v>13199</v>
      </c>
      <c r="C534" s="450"/>
      <c r="D534" s="451"/>
      <c r="E534" s="301" t="s">
        <v>13233</v>
      </c>
      <c r="F534" s="302" t="s">
        <v>6031</v>
      </c>
      <c r="G534" s="303">
        <v>1</v>
      </c>
      <c r="H534" s="304"/>
      <c r="I534" s="336">
        <f>SUM(I535:I537)</f>
        <v>14.6868</v>
      </c>
    </row>
    <row r="535" spans="2:9" ht="25.5">
      <c r="B535" s="287" t="s">
        <v>6356</v>
      </c>
      <c r="C535" s="290" t="s">
        <v>11</v>
      </c>
      <c r="D535" s="454">
        <v>1875</v>
      </c>
      <c r="E535" s="306" t="str">
        <f>IF($D535&lt;&gt;"",VLOOKUP($D535,'2-SINAPI NOVEMBRO 2017'!$A$1:$D$11398,2,FALSE),"")</f>
        <v>CURVA 90 GRAUS, LONGA, DE PVC RIGIDO ROSCAVEL, DE 1 1/2", PARA ELETRODUTO</v>
      </c>
      <c r="F535" s="307" t="str">
        <f>IF($D535&lt;&gt;"",VLOOKUP($D535,'2-SINAPI NOVEMBRO 2017'!$A$1:$D$11398,3,FALSE),"")</f>
        <v xml:space="preserve">UN    </v>
      </c>
      <c r="G535" s="316">
        <v>1</v>
      </c>
      <c r="H535" s="326">
        <f>IF($D535&lt;&gt;"",VLOOKUP($D535,'2-SINAPI NOVEMBRO 2017'!$A$1:$D$11398,4,FALSE),"")</f>
        <v>3.75</v>
      </c>
      <c r="I535" s="320">
        <f t="shared" ref="I535:I537" si="93">H535*G535</f>
        <v>3.75</v>
      </c>
    </row>
    <row r="536" spans="2:9">
      <c r="B536" s="290" t="s">
        <v>6473</v>
      </c>
      <c r="C536" s="290" t="s">
        <v>11</v>
      </c>
      <c r="D536" s="291">
        <v>88247</v>
      </c>
      <c r="E536" s="306" t="str">
        <f>IF($D536&lt;&gt;"",VLOOKUP($D536,'2-SINAPI NOVEMBRO 2017'!$A$1:$D$11398,2,FALSE),"")</f>
        <v>AUXILIAR DE ELETRICISTA COM ENCARGOS COMPLEMENTARES</v>
      </c>
      <c r="F536" s="307" t="str">
        <f>IF($D536&lt;&gt;"",VLOOKUP($D536,'2-SINAPI NOVEMBRO 2017'!$A$1:$D$11398,3,FALSE),"")</f>
        <v>H</v>
      </c>
      <c r="G536" s="288">
        <v>0.33600000000000002</v>
      </c>
      <c r="H536" s="326">
        <f>IF($D536&lt;&gt;"",VLOOKUP($D536,'2-SINAPI NOVEMBRO 2017'!$A$1:$D$11398,4,FALSE),"")</f>
        <v>14.59</v>
      </c>
      <c r="I536" s="320">
        <f t="shared" si="93"/>
        <v>4.9022399999999999</v>
      </c>
    </row>
    <row r="537" spans="2:9">
      <c r="B537" s="290" t="s">
        <v>6473</v>
      </c>
      <c r="C537" s="290" t="s">
        <v>11</v>
      </c>
      <c r="D537" s="291">
        <v>88264</v>
      </c>
      <c r="E537" s="306" t="str">
        <f>IF($D537&lt;&gt;"",VLOOKUP($D537,'2-SINAPI NOVEMBRO 2017'!$A$1:$D$11398,2,FALSE),"")</f>
        <v>ELETRICISTA COM ENCARGOS COMPLEMENTARES</v>
      </c>
      <c r="F537" s="307" t="str">
        <f>IF($D537&lt;&gt;"",VLOOKUP($D537,'2-SINAPI NOVEMBRO 2017'!$A$1:$D$11398,3,FALSE),"")</f>
        <v>H</v>
      </c>
      <c r="G537" s="288">
        <v>0.33600000000000002</v>
      </c>
      <c r="H537" s="326">
        <f>IF($D537&lt;&gt;"",VLOOKUP($D537,'2-SINAPI NOVEMBRO 2017'!$A$1:$D$11398,4,FALSE),"")</f>
        <v>17.96</v>
      </c>
      <c r="I537" s="320">
        <f t="shared" si="93"/>
        <v>6.0345600000000008</v>
      </c>
    </row>
    <row r="538" spans="2:9">
      <c r="B538" s="296"/>
      <c r="C538" s="142"/>
      <c r="D538" s="297"/>
      <c r="E538" s="298"/>
      <c r="F538" s="142"/>
      <c r="G538" s="446"/>
      <c r="H538" s="299"/>
      <c r="I538" s="318"/>
    </row>
    <row r="539" spans="2:9" ht="25.5">
      <c r="B539" s="300" t="s">
        <v>13200</v>
      </c>
      <c r="C539" s="450"/>
      <c r="D539" s="451"/>
      <c r="E539" s="301" t="s">
        <v>13234</v>
      </c>
      <c r="F539" s="302" t="s">
        <v>6031</v>
      </c>
      <c r="G539" s="303">
        <v>1</v>
      </c>
      <c r="H539" s="304"/>
      <c r="I539" s="336">
        <f>SUM(I540:I542)</f>
        <v>12.7468</v>
      </c>
    </row>
    <row r="540" spans="2:9" ht="25.5">
      <c r="B540" s="287" t="s">
        <v>6356</v>
      </c>
      <c r="C540" s="290" t="s">
        <v>11</v>
      </c>
      <c r="D540" s="454">
        <v>1879</v>
      </c>
      <c r="E540" s="306" t="str">
        <f>IF($D540&lt;&gt;"",VLOOKUP($D540,'2-SINAPI NOVEMBRO 2017'!$A$1:$D$11398,2,FALSE),"")</f>
        <v>CURVA 90 GRAUS, LONGA, DE PVC RIGIDO ROSCAVEL, DE 3/4", PARA ELETRODUTO</v>
      </c>
      <c r="F540" s="307" t="str">
        <f>IF($D540&lt;&gt;"",VLOOKUP($D540,'2-SINAPI NOVEMBRO 2017'!$A$1:$D$11398,3,FALSE),"")</f>
        <v xml:space="preserve">UN    </v>
      </c>
      <c r="G540" s="316">
        <v>1</v>
      </c>
      <c r="H540" s="326">
        <f>IF($D540&lt;&gt;"",VLOOKUP($D540,'2-SINAPI NOVEMBRO 2017'!$A$1:$D$11398,4,FALSE),"")</f>
        <v>1.81</v>
      </c>
      <c r="I540" s="320">
        <f t="shared" ref="I540:I542" si="94">H540*G540</f>
        <v>1.81</v>
      </c>
    </row>
    <row r="541" spans="2:9">
      <c r="B541" s="290" t="s">
        <v>6473</v>
      </c>
      <c r="C541" s="290" t="s">
        <v>11</v>
      </c>
      <c r="D541" s="291">
        <v>88247</v>
      </c>
      <c r="E541" s="306" t="str">
        <f>IF($D541&lt;&gt;"",VLOOKUP($D541,'2-SINAPI NOVEMBRO 2017'!$A$1:$D$11398,2,FALSE),"")</f>
        <v>AUXILIAR DE ELETRICISTA COM ENCARGOS COMPLEMENTARES</v>
      </c>
      <c r="F541" s="307" t="str">
        <f>IF($D541&lt;&gt;"",VLOOKUP($D541,'2-SINAPI NOVEMBRO 2017'!$A$1:$D$11398,3,FALSE),"")</f>
        <v>H</v>
      </c>
      <c r="G541" s="288">
        <v>0.33600000000000002</v>
      </c>
      <c r="H541" s="326">
        <f>IF($D541&lt;&gt;"",VLOOKUP($D541,'2-SINAPI NOVEMBRO 2017'!$A$1:$D$11398,4,FALSE),"")</f>
        <v>14.59</v>
      </c>
      <c r="I541" s="320">
        <f t="shared" si="94"/>
        <v>4.9022399999999999</v>
      </c>
    </row>
    <row r="542" spans="2:9">
      <c r="B542" s="290" t="s">
        <v>6473</v>
      </c>
      <c r="C542" s="290" t="s">
        <v>11</v>
      </c>
      <c r="D542" s="291">
        <v>88264</v>
      </c>
      <c r="E542" s="306" t="str">
        <f>IF($D542&lt;&gt;"",VLOOKUP($D542,'2-SINAPI NOVEMBRO 2017'!$A$1:$D$11398,2,FALSE),"")</f>
        <v>ELETRICISTA COM ENCARGOS COMPLEMENTARES</v>
      </c>
      <c r="F542" s="307" t="str">
        <f>IF($D542&lt;&gt;"",VLOOKUP($D542,'2-SINAPI NOVEMBRO 2017'!$A$1:$D$11398,3,FALSE),"")</f>
        <v>H</v>
      </c>
      <c r="G542" s="288">
        <v>0.33600000000000002</v>
      </c>
      <c r="H542" s="326">
        <f>IF($D542&lt;&gt;"",VLOOKUP($D542,'2-SINAPI NOVEMBRO 2017'!$A$1:$D$11398,4,FALSE),"")</f>
        <v>17.96</v>
      </c>
      <c r="I542" s="320">
        <f t="shared" si="94"/>
        <v>6.0345600000000008</v>
      </c>
    </row>
    <row r="543" spans="2:9">
      <c r="B543" s="296"/>
      <c r="C543" s="142"/>
      <c r="D543" s="297"/>
      <c r="E543" s="298"/>
      <c r="F543" s="142"/>
      <c r="G543" s="446"/>
      <c r="H543" s="299"/>
      <c r="I543" s="318"/>
    </row>
    <row r="544" spans="2:9" ht="25.5">
      <c r="B544" s="300" t="s">
        <v>13201</v>
      </c>
      <c r="C544" s="450"/>
      <c r="D544" s="451"/>
      <c r="E544" s="301" t="s">
        <v>13235</v>
      </c>
      <c r="F544" s="302" t="s">
        <v>6031</v>
      </c>
      <c r="G544" s="303">
        <v>1</v>
      </c>
      <c r="H544" s="304"/>
      <c r="I544" s="336">
        <f>SUM(I545:I547)</f>
        <v>12.72073</v>
      </c>
    </row>
    <row r="545" spans="2:9" ht="25.5">
      <c r="B545" s="287" t="s">
        <v>6356</v>
      </c>
      <c r="C545" s="290" t="s">
        <v>11</v>
      </c>
      <c r="D545" s="454">
        <v>2640</v>
      </c>
      <c r="E545" s="306" t="str">
        <f>IF($D545&lt;&gt;"",VLOOKUP($D545,'2-SINAPI NOVEMBRO 2017'!$A$1:$D$11398,2,FALSE),"")</f>
        <v>LUVA PARA ELETRODUTO, EM ACO GALVANIZADO ELETROLITICO, DIAMETRO DE 65 MM (2 1/2")</v>
      </c>
      <c r="F545" s="307" t="str">
        <f>IF($D545&lt;&gt;"",VLOOKUP($D545,'2-SINAPI NOVEMBRO 2017'!$A$1:$D$11398,3,FALSE),"")</f>
        <v xml:space="preserve">UN    </v>
      </c>
      <c r="G545" s="316">
        <v>1</v>
      </c>
      <c r="H545" s="326">
        <f>IF($D545&lt;&gt;"",VLOOKUP($D545,'2-SINAPI NOVEMBRO 2017'!$A$1:$D$11398,4,FALSE),"")</f>
        <v>5.41</v>
      </c>
      <c r="I545" s="320">
        <f t="shared" ref="I545:I547" si="95">H545*G545</f>
        <v>5.41</v>
      </c>
    </row>
    <row r="546" spans="2:9">
      <c r="B546" s="290" t="s">
        <v>6473</v>
      </c>
      <c r="C546" s="290" t="s">
        <v>11</v>
      </c>
      <c r="D546" s="291">
        <v>88247</v>
      </c>
      <c r="E546" s="306" t="str">
        <f>IF($D546&lt;&gt;"",VLOOKUP($D546,'2-SINAPI NOVEMBRO 2017'!$A$1:$D$11398,2,FALSE),"")</f>
        <v>AUXILIAR DE ELETRICISTA COM ENCARGOS COMPLEMENTARES</v>
      </c>
      <c r="F546" s="307" t="str">
        <f>IF($D546&lt;&gt;"",VLOOKUP($D546,'2-SINAPI NOVEMBRO 2017'!$A$1:$D$11398,3,FALSE),"")</f>
        <v>H</v>
      </c>
      <c r="G546" s="288">
        <v>0.22459999999999999</v>
      </c>
      <c r="H546" s="326">
        <f>IF($D546&lt;&gt;"",VLOOKUP($D546,'2-SINAPI NOVEMBRO 2017'!$A$1:$D$11398,4,FALSE),"")</f>
        <v>14.59</v>
      </c>
      <c r="I546" s="320">
        <f t="shared" si="95"/>
        <v>3.2769139999999997</v>
      </c>
    </row>
    <row r="547" spans="2:9">
      <c r="B547" s="290" t="s">
        <v>6473</v>
      </c>
      <c r="C547" s="290" t="s">
        <v>11</v>
      </c>
      <c r="D547" s="291">
        <v>88264</v>
      </c>
      <c r="E547" s="306" t="str">
        <f>IF($D547&lt;&gt;"",VLOOKUP($D547,'2-SINAPI NOVEMBRO 2017'!$A$1:$D$11398,2,FALSE),"")</f>
        <v>ELETRICISTA COM ENCARGOS COMPLEMENTARES</v>
      </c>
      <c r="F547" s="307" t="str">
        <f>IF($D547&lt;&gt;"",VLOOKUP($D547,'2-SINAPI NOVEMBRO 2017'!$A$1:$D$11398,3,FALSE),"")</f>
        <v>H</v>
      </c>
      <c r="G547" s="288">
        <v>0.22459999999999999</v>
      </c>
      <c r="H547" s="326">
        <f>IF($D547&lt;&gt;"",VLOOKUP($D547,'2-SINAPI NOVEMBRO 2017'!$A$1:$D$11398,4,FALSE),"")</f>
        <v>17.96</v>
      </c>
      <c r="I547" s="320">
        <f t="shared" si="95"/>
        <v>4.0338159999999998</v>
      </c>
    </row>
    <row r="548" spans="2:9">
      <c r="B548" s="296"/>
      <c r="C548" s="142"/>
      <c r="D548" s="297"/>
      <c r="E548" s="298"/>
      <c r="F548" s="142"/>
      <c r="G548" s="446"/>
      <c r="H548" s="299"/>
      <c r="I548" s="318"/>
    </row>
    <row r="549" spans="2:9" ht="32.25" customHeight="1">
      <c r="B549" s="300" t="s">
        <v>13202</v>
      </c>
      <c r="C549" s="450"/>
      <c r="D549" s="451"/>
      <c r="E549" s="301" t="s">
        <v>13223</v>
      </c>
      <c r="F549" s="302" t="str">
        <f>F550</f>
        <v xml:space="preserve">M     </v>
      </c>
      <c r="G549" s="303">
        <v>1</v>
      </c>
      <c r="H549" s="304"/>
      <c r="I549" s="336">
        <f>SUM(I550:I551)</f>
        <v>3.8892000000000002</v>
      </c>
    </row>
    <row r="550" spans="2:9" ht="25.5">
      <c r="B550" s="287" t="s">
        <v>6356</v>
      </c>
      <c r="C550" s="290" t="s">
        <v>11</v>
      </c>
      <c r="D550" s="454">
        <v>404</v>
      </c>
      <c r="E550" s="306" t="str">
        <f>IF($D550&lt;&gt;"",VLOOKUP($D550,'2-SINAPI NOVEMBRO 2017'!$A$1:$D$11398,2,FALSE),"")</f>
        <v>FITA ISOLANTE DE BORRACHA AUTOFUSAO, USO ATE 69 KV (ALTA TENSAO)</v>
      </c>
      <c r="F550" s="307" t="str">
        <f>IF($D550&lt;&gt;"",VLOOKUP($D550,'2-SINAPI NOVEMBRO 2017'!$A$1:$D$11398,3,FALSE),"")</f>
        <v xml:space="preserve">M     </v>
      </c>
      <c r="G550" s="316">
        <v>1.02</v>
      </c>
      <c r="H550" s="326">
        <f>IF($D550&lt;&gt;"",VLOOKUP($D550,'2-SINAPI NOVEMBRO 2017'!$A$1:$D$11398,4,FALSE),"")</f>
        <v>1.7</v>
      </c>
      <c r="I550" s="320">
        <f t="shared" ref="I550:I551" si="96">H550*G550</f>
        <v>1.734</v>
      </c>
    </row>
    <row r="551" spans="2:9">
      <c r="B551" s="290" t="s">
        <v>6473</v>
      </c>
      <c r="C551" s="290" t="s">
        <v>11</v>
      </c>
      <c r="D551" s="291">
        <v>88264</v>
      </c>
      <c r="E551" s="306" t="str">
        <f>IF($D551&lt;&gt;"",VLOOKUP($D551,'2-SINAPI NOVEMBRO 2017'!$A$1:$D$11398,2,FALSE),"")</f>
        <v>ELETRICISTA COM ENCARGOS COMPLEMENTARES</v>
      </c>
      <c r="F551" s="307" t="str">
        <f>IF($D551&lt;&gt;"",VLOOKUP($D551,'2-SINAPI NOVEMBRO 2017'!$A$1:$D$11398,3,FALSE),"")</f>
        <v>H</v>
      </c>
      <c r="G551" s="288">
        <v>0.12</v>
      </c>
      <c r="H551" s="326">
        <f>IF($D551&lt;&gt;"",VLOOKUP($D551,'2-SINAPI NOVEMBRO 2017'!$A$1:$D$11398,4,FALSE),"")</f>
        <v>17.96</v>
      </c>
      <c r="I551" s="320">
        <f t="shared" si="96"/>
        <v>2.1552000000000002</v>
      </c>
    </row>
    <row r="552" spans="2:9">
      <c r="B552" s="296"/>
      <c r="C552" s="142"/>
      <c r="D552" s="297"/>
      <c r="E552" s="298"/>
      <c r="F552" s="142"/>
      <c r="G552" s="446"/>
      <c r="H552" s="299"/>
      <c r="I552" s="318"/>
    </row>
    <row r="553" spans="2:9" ht="61.5" customHeight="1">
      <c r="B553" s="300" t="s">
        <v>13204</v>
      </c>
      <c r="C553" s="450"/>
      <c r="D553" s="451"/>
      <c r="E553" s="301" t="s">
        <v>13222</v>
      </c>
      <c r="F553" s="302" t="s">
        <v>6031</v>
      </c>
      <c r="G553" s="303">
        <v>1</v>
      </c>
      <c r="H553" s="304"/>
      <c r="I553" s="336">
        <f>SUM(I554:I556)</f>
        <v>37.707500000000003</v>
      </c>
    </row>
    <row r="554" spans="2:9" ht="51">
      <c r="B554" s="287" t="s">
        <v>6356</v>
      </c>
      <c r="C554" s="290" t="s">
        <v>11</v>
      </c>
      <c r="D554" s="454">
        <v>38089</v>
      </c>
      <c r="E554" s="306" t="str">
        <f>IF($D554&lt;&gt;"",VLOOKUP($D554,'2-SINAPI NOVEMBRO 2017'!$A$1:$D$11398,2,FALSE),"")</f>
        <v>VARIADOR DE VELOCIDADE PARA VENTILADOR 127V, 150W + 2 INTERRUPTORES PARALELOS, PARA REVERSAO E LAMPADA, CONJUNTO MONTADO PARA EMBUTIR 4" X 2" (PLACA + SUPORTE + MODULOS)</v>
      </c>
      <c r="F554" s="307" t="str">
        <f>IF($D554&lt;&gt;"",VLOOKUP($D554,'2-SINAPI NOVEMBRO 2017'!$A$1:$D$11398,3,FALSE),"")</f>
        <v xml:space="preserve">UN    </v>
      </c>
      <c r="G554" s="316">
        <v>1</v>
      </c>
      <c r="H554" s="326">
        <f>IF($D554&lt;&gt;"",VLOOKUP($D554,'2-SINAPI NOVEMBRO 2017'!$A$1:$D$11398,4,FALSE),"")</f>
        <v>29.57</v>
      </c>
      <c r="I554" s="320">
        <f t="shared" ref="I554:I556" si="97">H554*G554</f>
        <v>29.57</v>
      </c>
    </row>
    <row r="555" spans="2:9">
      <c r="B555" s="290" t="s">
        <v>6473</v>
      </c>
      <c r="C555" s="290" t="s">
        <v>11</v>
      </c>
      <c r="D555" s="291">
        <v>88247</v>
      </c>
      <c r="E555" s="306" t="str">
        <f>IF($D555&lt;&gt;"",VLOOKUP($D555,'2-SINAPI NOVEMBRO 2017'!$A$1:$D$11398,2,FALSE),"")</f>
        <v>AUXILIAR DE ELETRICISTA COM ENCARGOS COMPLEMENTARES</v>
      </c>
      <c r="F555" s="307" t="str">
        <f>IF($D555&lt;&gt;"",VLOOKUP($D555,'2-SINAPI NOVEMBRO 2017'!$A$1:$D$11398,3,FALSE),"")</f>
        <v>H</v>
      </c>
      <c r="G555" s="288">
        <v>0.25</v>
      </c>
      <c r="H555" s="326">
        <f>IF($D555&lt;&gt;"",VLOOKUP($D555,'2-SINAPI NOVEMBRO 2017'!$A$1:$D$11398,4,FALSE),"")</f>
        <v>14.59</v>
      </c>
      <c r="I555" s="320">
        <f t="shared" si="97"/>
        <v>3.6475</v>
      </c>
    </row>
    <row r="556" spans="2:9">
      <c r="B556" s="290" t="s">
        <v>6473</v>
      </c>
      <c r="C556" s="290" t="s">
        <v>11</v>
      </c>
      <c r="D556" s="291">
        <v>88264</v>
      </c>
      <c r="E556" s="306" t="str">
        <f>IF($D556&lt;&gt;"",VLOOKUP($D556,'2-SINAPI NOVEMBRO 2017'!$A$1:$D$11398,2,FALSE),"")</f>
        <v>ELETRICISTA COM ENCARGOS COMPLEMENTARES</v>
      </c>
      <c r="F556" s="307" t="str">
        <f>IF($D556&lt;&gt;"",VLOOKUP($D556,'2-SINAPI NOVEMBRO 2017'!$A$1:$D$11398,3,FALSE),"")</f>
        <v>H</v>
      </c>
      <c r="G556" s="288">
        <v>0.25</v>
      </c>
      <c r="H556" s="326">
        <f>IF($D556&lt;&gt;"",VLOOKUP($D556,'2-SINAPI NOVEMBRO 2017'!$A$1:$D$11398,4,FALSE),"")</f>
        <v>17.96</v>
      </c>
      <c r="I556" s="320">
        <f t="shared" si="97"/>
        <v>4.49</v>
      </c>
    </row>
    <row r="557" spans="2:9">
      <c r="B557" s="296"/>
      <c r="C557" s="142"/>
      <c r="D557" s="297"/>
      <c r="E557" s="298"/>
      <c r="F557" s="142"/>
      <c r="G557" s="446"/>
      <c r="H557" s="299"/>
      <c r="I557" s="318"/>
    </row>
    <row r="558" spans="2:9">
      <c r="B558" s="300" t="s">
        <v>13205</v>
      </c>
      <c r="C558" s="450"/>
      <c r="D558" s="451"/>
      <c r="E558" s="301" t="s">
        <v>13221</v>
      </c>
      <c r="F558" s="302" t="s">
        <v>6031</v>
      </c>
      <c r="G558" s="303">
        <v>1</v>
      </c>
      <c r="H558" s="304"/>
      <c r="I558" s="336">
        <f>SUM(I559:I561)</f>
        <v>242.55</v>
      </c>
    </row>
    <row r="559" spans="2:9">
      <c r="B559" s="287" t="s">
        <v>6356</v>
      </c>
      <c r="C559" s="290" t="s">
        <v>6357</v>
      </c>
      <c r="D559" s="454"/>
      <c r="E559" s="306" t="s">
        <v>13206</v>
      </c>
      <c r="F559" s="307" t="s">
        <v>6031</v>
      </c>
      <c r="G559" s="316">
        <v>1</v>
      </c>
      <c r="H559" s="326">
        <v>210</v>
      </c>
      <c r="I559" s="320">
        <f t="shared" ref="I559:I561" si="98">H559*G559</f>
        <v>210</v>
      </c>
    </row>
    <row r="560" spans="2:9">
      <c r="B560" s="290" t="s">
        <v>6473</v>
      </c>
      <c r="C560" s="290" t="s">
        <v>11</v>
      </c>
      <c r="D560" s="291">
        <v>88247</v>
      </c>
      <c r="E560" s="306" t="str">
        <f>IF($D560&lt;&gt;"",VLOOKUP($D560,'2-SINAPI NOVEMBRO 2017'!$A$1:$D$11398,2,FALSE),"")</f>
        <v>AUXILIAR DE ELETRICISTA COM ENCARGOS COMPLEMENTARES</v>
      </c>
      <c r="F560" s="307" t="str">
        <f>IF($D560&lt;&gt;"",VLOOKUP($D560,'2-SINAPI NOVEMBRO 2017'!$A$1:$D$11398,3,FALSE),"")</f>
        <v>H</v>
      </c>
      <c r="G560" s="288">
        <v>1</v>
      </c>
      <c r="H560" s="326">
        <f>IF($D560&lt;&gt;"",VLOOKUP($D560,'2-SINAPI NOVEMBRO 2017'!$A$1:$D$11398,4,FALSE),"")</f>
        <v>14.59</v>
      </c>
      <c r="I560" s="320">
        <f t="shared" si="98"/>
        <v>14.59</v>
      </c>
    </row>
    <row r="561" spans="2:9">
      <c r="B561" s="290" t="s">
        <v>6473</v>
      </c>
      <c r="C561" s="290" t="s">
        <v>11</v>
      </c>
      <c r="D561" s="291">
        <v>88264</v>
      </c>
      <c r="E561" s="306" t="str">
        <f>IF($D561&lt;&gt;"",VLOOKUP($D561,'2-SINAPI NOVEMBRO 2017'!$A$1:$D$11398,2,FALSE),"")</f>
        <v>ELETRICISTA COM ENCARGOS COMPLEMENTARES</v>
      </c>
      <c r="F561" s="307" t="str">
        <f>IF($D561&lt;&gt;"",VLOOKUP($D561,'2-SINAPI NOVEMBRO 2017'!$A$1:$D$11398,3,FALSE),"")</f>
        <v>H</v>
      </c>
      <c r="G561" s="288">
        <v>1</v>
      </c>
      <c r="H561" s="326">
        <f>IF($D561&lt;&gt;"",VLOOKUP($D561,'2-SINAPI NOVEMBRO 2017'!$A$1:$D$11398,4,FALSE),"")</f>
        <v>17.96</v>
      </c>
      <c r="I561" s="320">
        <f t="shared" si="98"/>
        <v>17.96</v>
      </c>
    </row>
    <row r="562" spans="2:9">
      <c r="B562" s="296"/>
      <c r="C562" s="142"/>
      <c r="D562" s="297"/>
      <c r="E562" s="298"/>
      <c r="F562" s="142"/>
      <c r="G562" s="446"/>
      <c r="H562" s="299"/>
      <c r="I562" s="318"/>
    </row>
    <row r="563" spans="2:9" ht="38.25">
      <c r="B563" s="300" t="s">
        <v>13208</v>
      </c>
      <c r="C563" s="450"/>
      <c r="D563" s="451"/>
      <c r="E563" s="301" t="s">
        <v>13220</v>
      </c>
      <c r="F563" s="302" t="s">
        <v>6031</v>
      </c>
      <c r="G563" s="303">
        <v>1</v>
      </c>
      <c r="H563" s="304"/>
      <c r="I563" s="336">
        <f>SUM(I564:I566)</f>
        <v>117.16499999999999</v>
      </c>
    </row>
    <row r="564" spans="2:9" ht="33.75" customHeight="1">
      <c r="B564" s="287" t="s">
        <v>6356</v>
      </c>
      <c r="C564" s="290" t="s">
        <v>11</v>
      </c>
      <c r="D564" s="454">
        <v>39467</v>
      </c>
      <c r="E564" s="306" t="str">
        <f>IF($D564&lt;&gt;"",VLOOKUP($D564,'2-SINAPI NOVEMBRO 2017'!$A$1:$D$11398,2,FALSE),"")</f>
        <v>DISPOSITIVO DPS CLASSE II, 1 POLO, TENSAO MAXIMA DE 175 V, CORRENTE MAXIMA DE *45* KA (TIPO AC)</v>
      </c>
      <c r="F564" s="307" t="str">
        <f>IF($D564&lt;&gt;"",VLOOKUP($D564,'2-SINAPI NOVEMBRO 2017'!$A$1:$D$11398,3,FALSE),"")</f>
        <v xml:space="preserve">UN    </v>
      </c>
      <c r="G564" s="316">
        <v>1</v>
      </c>
      <c r="H564" s="326">
        <f>IF($D564&lt;&gt;"",VLOOKUP($D564,'2-SINAPI NOVEMBRO 2017'!$A$1:$D$11398,4,FALSE),"")</f>
        <v>68.34</v>
      </c>
      <c r="I564" s="320">
        <f t="shared" ref="I564:I566" si="99">H564*G564</f>
        <v>68.34</v>
      </c>
    </row>
    <row r="565" spans="2:9">
      <c r="B565" s="290" t="s">
        <v>6473</v>
      </c>
      <c r="C565" s="290" t="s">
        <v>11</v>
      </c>
      <c r="D565" s="291">
        <v>88247</v>
      </c>
      <c r="E565" s="306" t="str">
        <f>IF($D565&lt;&gt;"",VLOOKUP($D565,'2-SINAPI NOVEMBRO 2017'!$A$1:$D$11398,2,FALSE),"")</f>
        <v>AUXILIAR DE ELETRICISTA COM ENCARGOS COMPLEMENTARES</v>
      </c>
      <c r="F565" s="307" t="str">
        <f>IF($D565&lt;&gt;"",VLOOKUP($D565,'2-SINAPI NOVEMBRO 2017'!$A$1:$D$11398,3,FALSE),"")</f>
        <v>H</v>
      </c>
      <c r="G565" s="288">
        <v>1.5</v>
      </c>
      <c r="H565" s="326">
        <f>IF($D565&lt;&gt;"",VLOOKUP($D565,'2-SINAPI NOVEMBRO 2017'!$A$1:$D$11398,4,FALSE),"")</f>
        <v>14.59</v>
      </c>
      <c r="I565" s="320">
        <f t="shared" si="99"/>
        <v>21.884999999999998</v>
      </c>
    </row>
    <row r="566" spans="2:9">
      <c r="B566" s="290" t="s">
        <v>6473</v>
      </c>
      <c r="C566" s="290" t="s">
        <v>11</v>
      </c>
      <c r="D566" s="291">
        <v>88264</v>
      </c>
      <c r="E566" s="306" t="str">
        <f>IF($D566&lt;&gt;"",VLOOKUP($D566,'2-SINAPI NOVEMBRO 2017'!$A$1:$D$11398,2,FALSE),"")</f>
        <v>ELETRICISTA COM ENCARGOS COMPLEMENTARES</v>
      </c>
      <c r="F566" s="307" t="str">
        <f>IF($D566&lt;&gt;"",VLOOKUP($D566,'2-SINAPI NOVEMBRO 2017'!$A$1:$D$11398,3,FALSE),"")</f>
        <v>H</v>
      </c>
      <c r="G566" s="288">
        <v>1.5</v>
      </c>
      <c r="H566" s="326">
        <f>IF($D566&lt;&gt;"",VLOOKUP($D566,'2-SINAPI NOVEMBRO 2017'!$A$1:$D$11398,4,FALSE),"")</f>
        <v>17.96</v>
      </c>
      <c r="I566" s="320">
        <f t="shared" si="99"/>
        <v>26.94</v>
      </c>
    </row>
    <row r="567" spans="2:9">
      <c r="B567" s="296"/>
      <c r="C567" s="142"/>
      <c r="D567" s="297"/>
      <c r="E567" s="298"/>
      <c r="F567" s="142"/>
      <c r="G567" s="446"/>
      <c r="H567" s="299"/>
      <c r="I567" s="318"/>
    </row>
    <row r="568" spans="2:9" ht="51">
      <c r="B568" s="300" t="s">
        <v>13210</v>
      </c>
      <c r="C568" s="450"/>
      <c r="D568" s="451"/>
      <c r="E568" s="301" t="s">
        <v>13219</v>
      </c>
      <c r="F568" s="302" t="s">
        <v>7065</v>
      </c>
      <c r="G568" s="303">
        <v>1</v>
      </c>
      <c r="H568" s="304"/>
      <c r="I568" s="336">
        <f>SUM(I569:I571)</f>
        <v>31.795000000000002</v>
      </c>
    </row>
    <row r="569" spans="2:9" ht="53.25" customHeight="1">
      <c r="B569" s="287" t="s">
        <v>6356</v>
      </c>
      <c r="C569" s="290" t="s">
        <v>11</v>
      </c>
      <c r="D569" s="454">
        <v>39246</v>
      </c>
      <c r="E569" s="306" t="str">
        <f>IF($D569&lt;&gt;"",VLOOKUP($D569,'2-SINAPI NOVEMBRO 2017'!$A$1:$D$11398,2,FALSE),"")</f>
        <v>ELETRODUTODUTO PEAD FLEXIVEL PAREDE SIMPLES, CORRUGACAO HELICOIDAL, COR PRETA, SEM ROSCA, DE 1 1/2",  PARA CABEAMENTO SUBTERRANEO (NBR 15715)</v>
      </c>
      <c r="F569" s="307" t="str">
        <f>IF($D569&lt;&gt;"",VLOOKUP($D569,'2-SINAPI NOVEMBRO 2017'!$A$1:$D$11398,3,FALSE),"")</f>
        <v xml:space="preserve">M     </v>
      </c>
      <c r="G569" s="316">
        <v>1</v>
      </c>
      <c r="H569" s="326">
        <f>IF($D569&lt;&gt;"",VLOOKUP($D569,'2-SINAPI NOVEMBRO 2017'!$A$1:$D$11398,4,FALSE),"")</f>
        <v>2.5</v>
      </c>
      <c r="I569" s="320">
        <f t="shared" ref="I569:I571" si="100">H569*G569</f>
        <v>2.5</v>
      </c>
    </row>
    <row r="570" spans="2:9">
      <c r="B570" s="290" t="s">
        <v>6473</v>
      </c>
      <c r="C570" s="290" t="s">
        <v>11</v>
      </c>
      <c r="D570" s="291">
        <v>88247</v>
      </c>
      <c r="E570" s="306" t="str">
        <f>IF($D570&lt;&gt;"",VLOOKUP($D570,'2-SINAPI NOVEMBRO 2017'!$A$1:$D$11398,2,FALSE),"")</f>
        <v>AUXILIAR DE ELETRICISTA COM ENCARGOS COMPLEMENTARES</v>
      </c>
      <c r="F570" s="307" t="str">
        <f>IF($D570&lt;&gt;"",VLOOKUP($D570,'2-SINAPI NOVEMBRO 2017'!$A$1:$D$11398,3,FALSE),"")</f>
        <v>H</v>
      </c>
      <c r="G570" s="288">
        <v>0.9</v>
      </c>
      <c r="H570" s="326">
        <f>IF($D570&lt;&gt;"",VLOOKUP($D570,'2-SINAPI NOVEMBRO 2017'!$A$1:$D$11398,4,FALSE),"")</f>
        <v>14.59</v>
      </c>
      <c r="I570" s="320">
        <f t="shared" si="100"/>
        <v>13.131</v>
      </c>
    </row>
    <row r="571" spans="2:9">
      <c r="B571" s="290" t="s">
        <v>6473</v>
      </c>
      <c r="C571" s="290" t="s">
        <v>11</v>
      </c>
      <c r="D571" s="291">
        <v>88264</v>
      </c>
      <c r="E571" s="306" t="str">
        <f>IF($D571&lt;&gt;"",VLOOKUP($D571,'2-SINAPI NOVEMBRO 2017'!$A$1:$D$11398,2,FALSE),"")</f>
        <v>ELETRICISTA COM ENCARGOS COMPLEMENTARES</v>
      </c>
      <c r="F571" s="307" t="str">
        <f>IF($D571&lt;&gt;"",VLOOKUP($D571,'2-SINAPI NOVEMBRO 2017'!$A$1:$D$11398,3,FALSE),"")</f>
        <v>H</v>
      </c>
      <c r="G571" s="288">
        <v>0.9</v>
      </c>
      <c r="H571" s="326">
        <f>IF($D571&lt;&gt;"",VLOOKUP($D571,'2-SINAPI NOVEMBRO 2017'!$A$1:$D$11398,4,FALSE),"")</f>
        <v>17.96</v>
      </c>
      <c r="I571" s="320">
        <f t="shared" si="100"/>
        <v>16.164000000000001</v>
      </c>
    </row>
    <row r="572" spans="2:9">
      <c r="B572" s="296"/>
      <c r="C572" s="142"/>
      <c r="D572" s="297"/>
      <c r="E572" s="298"/>
      <c r="F572" s="142"/>
      <c r="G572" s="446"/>
      <c r="H572" s="299"/>
      <c r="I572" s="318"/>
    </row>
    <row r="573" spans="2:9" ht="51">
      <c r="B573" s="300" t="s">
        <v>13211</v>
      </c>
      <c r="C573" s="450"/>
      <c r="D573" s="451"/>
      <c r="E573" s="301" t="s">
        <v>13218</v>
      </c>
      <c r="F573" s="302" t="s">
        <v>7065</v>
      </c>
      <c r="G573" s="303">
        <v>1</v>
      </c>
      <c r="H573" s="304"/>
      <c r="I573" s="336">
        <f>SUM(I574:I576)</f>
        <v>32.895000000000003</v>
      </c>
    </row>
    <row r="574" spans="2:9" ht="53.25" customHeight="1">
      <c r="B574" s="287" t="s">
        <v>6356</v>
      </c>
      <c r="C574" s="290" t="s">
        <v>11</v>
      </c>
      <c r="D574" s="454">
        <v>2446</v>
      </c>
      <c r="E574" s="306" t="str">
        <f>IF($D574&lt;&gt;"",VLOOKUP($D574,'2-SINAPI NOVEMBRO 2017'!$A$1:$D$11398,2,FALSE),"")</f>
        <v>ELETRODUTO/DUTO PEAD FLEXIVEL PAREDE SIMPLES, CORRUGACAO HELICOIDAL, COR PRETA, SEM ROSCA, DE 2",  PARA CABEAMENTO SUBTERRANEO (NBR 15715)</v>
      </c>
      <c r="F574" s="307" t="str">
        <f>IF($D574&lt;&gt;"",VLOOKUP($D574,'2-SINAPI NOVEMBRO 2017'!$A$1:$D$11398,3,FALSE),"")</f>
        <v xml:space="preserve">M     </v>
      </c>
      <c r="G574" s="316">
        <v>1</v>
      </c>
      <c r="H574" s="326">
        <f>IF($D574&lt;&gt;"",VLOOKUP($D574,'2-SINAPI NOVEMBRO 2017'!$A$1:$D$11398,4,FALSE),"")</f>
        <v>3.6</v>
      </c>
      <c r="I574" s="320">
        <f t="shared" ref="I574:I576" si="101">H574*G574</f>
        <v>3.6</v>
      </c>
    </row>
    <row r="575" spans="2:9">
      <c r="B575" s="290" t="s">
        <v>6473</v>
      </c>
      <c r="C575" s="290" t="s">
        <v>11</v>
      </c>
      <c r="D575" s="291">
        <v>88247</v>
      </c>
      <c r="E575" s="306" t="str">
        <f>IF($D575&lt;&gt;"",VLOOKUP($D575,'2-SINAPI NOVEMBRO 2017'!$A$1:$D$11398,2,FALSE),"")</f>
        <v>AUXILIAR DE ELETRICISTA COM ENCARGOS COMPLEMENTARES</v>
      </c>
      <c r="F575" s="307" t="str">
        <f>IF($D575&lt;&gt;"",VLOOKUP($D575,'2-SINAPI NOVEMBRO 2017'!$A$1:$D$11398,3,FALSE),"")</f>
        <v>H</v>
      </c>
      <c r="G575" s="288">
        <v>0.9</v>
      </c>
      <c r="H575" s="326">
        <f>IF($D575&lt;&gt;"",VLOOKUP($D575,'2-SINAPI NOVEMBRO 2017'!$A$1:$D$11398,4,FALSE),"")</f>
        <v>14.59</v>
      </c>
      <c r="I575" s="320">
        <f t="shared" si="101"/>
        <v>13.131</v>
      </c>
    </row>
    <row r="576" spans="2:9">
      <c r="B576" s="290" t="s">
        <v>6473</v>
      </c>
      <c r="C576" s="290" t="s">
        <v>11</v>
      </c>
      <c r="D576" s="291">
        <v>88264</v>
      </c>
      <c r="E576" s="306" t="str">
        <f>IF($D576&lt;&gt;"",VLOOKUP($D576,'2-SINAPI NOVEMBRO 2017'!$A$1:$D$11398,2,FALSE),"")</f>
        <v>ELETRICISTA COM ENCARGOS COMPLEMENTARES</v>
      </c>
      <c r="F576" s="307" t="str">
        <f>IF($D576&lt;&gt;"",VLOOKUP($D576,'2-SINAPI NOVEMBRO 2017'!$A$1:$D$11398,3,FALSE),"")</f>
        <v>H</v>
      </c>
      <c r="G576" s="288">
        <v>0.9</v>
      </c>
      <c r="H576" s="326">
        <f>IF($D576&lt;&gt;"",VLOOKUP($D576,'2-SINAPI NOVEMBRO 2017'!$A$1:$D$11398,4,FALSE),"")</f>
        <v>17.96</v>
      </c>
      <c r="I576" s="320">
        <f t="shared" si="101"/>
        <v>16.164000000000001</v>
      </c>
    </row>
    <row r="577" spans="2:9">
      <c r="B577" s="296"/>
      <c r="C577" s="142"/>
      <c r="D577" s="297"/>
      <c r="E577" s="298"/>
      <c r="F577" s="142"/>
      <c r="G577" s="446"/>
      <c r="H577" s="299"/>
      <c r="I577" s="318"/>
    </row>
    <row r="578" spans="2:9" ht="51">
      <c r="B578" s="300" t="s">
        <v>13212</v>
      </c>
      <c r="C578" s="450"/>
      <c r="D578" s="451"/>
      <c r="E578" s="301" t="s">
        <v>13217</v>
      </c>
      <c r="F578" s="302" t="s">
        <v>7065</v>
      </c>
      <c r="G578" s="303">
        <v>1</v>
      </c>
      <c r="H578" s="304"/>
      <c r="I578" s="336">
        <f>SUM(I579:I581)</f>
        <v>40.844999999999999</v>
      </c>
    </row>
    <row r="579" spans="2:9" ht="53.25" customHeight="1">
      <c r="B579" s="287" t="s">
        <v>6356</v>
      </c>
      <c r="C579" s="290" t="s">
        <v>11</v>
      </c>
      <c r="D579" s="454">
        <v>2442</v>
      </c>
      <c r="E579" s="306" t="str">
        <f>IF($D579&lt;&gt;"",VLOOKUP($D579,'2-SINAPI NOVEMBRO 2017'!$A$1:$D$11398,2,FALSE),"")</f>
        <v>ELETRODUTO/DUTO PEAD FLEXIVEL PAREDE SIMPLES, CORRUGACAO HELICOIDAL, COR PRETA, SEM ROSCA, DE 3",  PARA CABEAMENTO SUBTERRANEO (NBR 15715)</v>
      </c>
      <c r="F579" s="307" t="str">
        <f>IF($D579&lt;&gt;"",VLOOKUP($D579,'2-SINAPI NOVEMBRO 2017'!$A$1:$D$11398,3,FALSE),"")</f>
        <v xml:space="preserve">M     </v>
      </c>
      <c r="G579" s="316">
        <v>1</v>
      </c>
      <c r="H579" s="326">
        <f>IF($D579&lt;&gt;"",VLOOKUP($D579,'2-SINAPI NOVEMBRO 2017'!$A$1:$D$11398,4,FALSE),"")</f>
        <v>5.04</v>
      </c>
      <c r="I579" s="320">
        <f t="shared" ref="I579:I581" si="102">H579*G579</f>
        <v>5.04</v>
      </c>
    </row>
    <row r="580" spans="2:9">
      <c r="B580" s="290" t="s">
        <v>6473</v>
      </c>
      <c r="C580" s="290" t="s">
        <v>11</v>
      </c>
      <c r="D580" s="291">
        <v>88247</v>
      </c>
      <c r="E580" s="306" t="str">
        <f>IF($D580&lt;&gt;"",VLOOKUP($D580,'2-SINAPI NOVEMBRO 2017'!$A$1:$D$11398,2,FALSE),"")</f>
        <v>AUXILIAR DE ELETRICISTA COM ENCARGOS COMPLEMENTARES</v>
      </c>
      <c r="F580" s="307" t="str">
        <f>IF($D580&lt;&gt;"",VLOOKUP($D580,'2-SINAPI NOVEMBRO 2017'!$A$1:$D$11398,3,FALSE),"")</f>
        <v>H</v>
      </c>
      <c r="G580" s="288">
        <v>1.1000000000000001</v>
      </c>
      <c r="H580" s="326">
        <f>IF($D580&lt;&gt;"",VLOOKUP($D580,'2-SINAPI NOVEMBRO 2017'!$A$1:$D$11398,4,FALSE),"")</f>
        <v>14.59</v>
      </c>
      <c r="I580" s="320">
        <f t="shared" si="102"/>
        <v>16.048999999999999</v>
      </c>
    </row>
    <row r="581" spans="2:9">
      <c r="B581" s="290" t="s">
        <v>6473</v>
      </c>
      <c r="C581" s="290" t="s">
        <v>11</v>
      </c>
      <c r="D581" s="291">
        <v>88264</v>
      </c>
      <c r="E581" s="306" t="str">
        <f>IF($D581&lt;&gt;"",VLOOKUP($D581,'2-SINAPI NOVEMBRO 2017'!$A$1:$D$11398,2,FALSE),"")</f>
        <v>ELETRICISTA COM ENCARGOS COMPLEMENTARES</v>
      </c>
      <c r="F581" s="307" t="str">
        <f>IF($D581&lt;&gt;"",VLOOKUP($D581,'2-SINAPI NOVEMBRO 2017'!$A$1:$D$11398,3,FALSE),"")</f>
        <v>H</v>
      </c>
      <c r="G581" s="288">
        <v>1.1000000000000001</v>
      </c>
      <c r="H581" s="326">
        <f>IF($D581&lt;&gt;"",VLOOKUP($D581,'2-SINAPI NOVEMBRO 2017'!$A$1:$D$11398,4,FALSE),"")</f>
        <v>17.96</v>
      </c>
      <c r="I581" s="320">
        <f t="shared" si="102"/>
        <v>19.756000000000004</v>
      </c>
    </row>
    <row r="582" spans="2:9">
      <c r="B582" s="296"/>
      <c r="C582" s="142"/>
      <c r="D582" s="297"/>
      <c r="E582" s="298"/>
      <c r="F582" s="142"/>
      <c r="G582" s="446"/>
      <c r="H582" s="299"/>
      <c r="I582" s="318"/>
    </row>
    <row r="583" spans="2:9" ht="51">
      <c r="B583" s="300" t="s">
        <v>13213</v>
      </c>
      <c r="C583" s="450"/>
      <c r="D583" s="451"/>
      <c r="E583" s="301" t="s">
        <v>13216</v>
      </c>
      <c r="F583" s="302" t="s">
        <v>7065</v>
      </c>
      <c r="G583" s="303">
        <v>1</v>
      </c>
      <c r="H583" s="304"/>
      <c r="I583" s="336">
        <f>SUM(I584:I586)</f>
        <v>43.186500000000009</v>
      </c>
    </row>
    <row r="584" spans="2:9" ht="53.25" customHeight="1">
      <c r="B584" s="287" t="s">
        <v>6356</v>
      </c>
      <c r="C584" s="290" t="s">
        <v>11</v>
      </c>
      <c r="D584" s="454">
        <v>39248</v>
      </c>
      <c r="E584" s="306" t="str">
        <f>IF($D584&lt;&gt;"",VLOOKUP($D584,'2-SINAPI NOVEMBRO 2017'!$A$1:$D$11398,2,FALSE),"")</f>
        <v>ELETRODUTODUTO PEAD FLEXIVEL PAREDE SIMPLES, CORRUGACAO HELICOIDAL, COR PRETA, SEM ROSCA, DE 4",  PARA CABEAMENTO SUBTERRANEO (NBR 15715)</v>
      </c>
      <c r="F584" s="307" t="str">
        <f>IF($D584&lt;&gt;"",VLOOKUP($D584,'2-SINAPI NOVEMBRO 2017'!$A$1:$D$11398,3,FALSE),"")</f>
        <v xml:space="preserve">M     </v>
      </c>
      <c r="G584" s="316">
        <v>1.05</v>
      </c>
      <c r="H584" s="326">
        <f>IF($D584&lt;&gt;"",VLOOKUP($D584,'2-SINAPI NOVEMBRO 2017'!$A$1:$D$11398,4,FALSE),"")</f>
        <v>7.03</v>
      </c>
      <c r="I584" s="320">
        <f t="shared" ref="I584:I586" si="103">H584*G584</f>
        <v>7.3815000000000008</v>
      </c>
    </row>
    <row r="585" spans="2:9">
      <c r="B585" s="290" t="s">
        <v>6473</v>
      </c>
      <c r="C585" s="290" t="s">
        <v>11</v>
      </c>
      <c r="D585" s="291">
        <v>88247</v>
      </c>
      <c r="E585" s="306" t="str">
        <f>IF($D585&lt;&gt;"",VLOOKUP($D585,'2-SINAPI NOVEMBRO 2017'!$A$1:$D$11398,2,FALSE),"")</f>
        <v>AUXILIAR DE ELETRICISTA COM ENCARGOS COMPLEMENTARES</v>
      </c>
      <c r="F585" s="307" t="str">
        <f>IF($D585&lt;&gt;"",VLOOKUP($D585,'2-SINAPI NOVEMBRO 2017'!$A$1:$D$11398,3,FALSE),"")</f>
        <v>H</v>
      </c>
      <c r="G585" s="288">
        <v>1.1000000000000001</v>
      </c>
      <c r="H585" s="326">
        <f>IF($D585&lt;&gt;"",VLOOKUP($D585,'2-SINAPI NOVEMBRO 2017'!$A$1:$D$11398,4,FALSE),"")</f>
        <v>14.59</v>
      </c>
      <c r="I585" s="320">
        <f t="shared" si="103"/>
        <v>16.048999999999999</v>
      </c>
    </row>
    <row r="586" spans="2:9">
      <c r="B586" s="290" t="s">
        <v>6473</v>
      </c>
      <c r="C586" s="290" t="s">
        <v>11</v>
      </c>
      <c r="D586" s="291">
        <v>88264</v>
      </c>
      <c r="E586" s="306" t="str">
        <f>IF($D586&lt;&gt;"",VLOOKUP($D586,'2-SINAPI NOVEMBRO 2017'!$A$1:$D$11398,2,FALSE),"")</f>
        <v>ELETRICISTA COM ENCARGOS COMPLEMENTARES</v>
      </c>
      <c r="F586" s="307" t="str">
        <f>IF($D586&lt;&gt;"",VLOOKUP($D586,'2-SINAPI NOVEMBRO 2017'!$A$1:$D$11398,3,FALSE),"")</f>
        <v>H</v>
      </c>
      <c r="G586" s="288">
        <v>1.1000000000000001</v>
      </c>
      <c r="H586" s="326">
        <f>IF($D586&lt;&gt;"",VLOOKUP($D586,'2-SINAPI NOVEMBRO 2017'!$A$1:$D$11398,4,FALSE),"")</f>
        <v>17.96</v>
      </c>
      <c r="I586" s="320">
        <f t="shared" si="103"/>
        <v>19.756000000000004</v>
      </c>
    </row>
    <row r="587" spans="2:9">
      <c r="B587" s="296"/>
      <c r="C587" s="142"/>
      <c r="D587" s="297"/>
      <c r="E587" s="298"/>
      <c r="F587" s="142"/>
      <c r="G587" s="446"/>
      <c r="H587" s="299"/>
      <c r="I587" s="318"/>
    </row>
    <row r="588" spans="2:9" ht="38.25">
      <c r="B588" s="300" t="s">
        <v>13214</v>
      </c>
      <c r="C588" s="450"/>
      <c r="D588" s="451"/>
      <c r="E588" s="301" t="s">
        <v>13215</v>
      </c>
      <c r="F588" s="302" t="s">
        <v>6031</v>
      </c>
      <c r="G588" s="303">
        <v>1</v>
      </c>
      <c r="H588" s="304"/>
      <c r="I588" s="336">
        <f>SUM(I589:I592)</f>
        <v>58.390000000000008</v>
      </c>
    </row>
    <row r="589" spans="2:9" ht="25.5">
      <c r="B589" s="287" t="s">
        <v>6356</v>
      </c>
      <c r="C589" s="290" t="s">
        <v>11</v>
      </c>
      <c r="D589" s="305">
        <v>38781</v>
      </c>
      <c r="E589" s="306" t="str">
        <f>IF($D589&lt;&gt;"",VLOOKUP($D589,'2-SINAPI NOVEMBRO 2017'!$A$1:$D$11398,2,FALSE),"")</f>
        <v>LAMPADA FLUORESCENTE ESPIRAL BRANCA 45 W, BASE E27 (127/220 V)</v>
      </c>
      <c r="F589" s="307" t="str">
        <f>IF($D589&lt;&gt;"",VLOOKUP($D589,'2-SINAPI NOVEMBRO 2017'!$A$1:$D$11398,3,FALSE),"")</f>
        <v xml:space="preserve">UN    </v>
      </c>
      <c r="G589" s="316">
        <v>1</v>
      </c>
      <c r="H589" s="326">
        <f>IF($D589&lt;&gt;"",VLOOKUP($D589,'2-SINAPI NOVEMBRO 2017'!$A$1:$D$11398,4,FALSE),"")</f>
        <v>30.12</v>
      </c>
      <c r="I589" s="320">
        <f t="shared" ref="I589:I591" si="104">H589*G589</f>
        <v>30.12</v>
      </c>
    </row>
    <row r="590" spans="2:9" ht="25.5">
      <c r="B590" s="290" t="s">
        <v>6473</v>
      </c>
      <c r="C590" s="290" t="s">
        <v>11</v>
      </c>
      <c r="D590" s="305">
        <v>38773</v>
      </c>
      <c r="E590" s="306" t="str">
        <f>IF($D590&lt;&gt;"",VLOOKUP($D590,'2-SINAPI NOVEMBRO 2017'!$A$1:$D$11398,2,FALSE),"")</f>
        <v>LUMINARIA DE TETO PLAFON/PLAFONIER EM PLASTICO COM BASE E27, POTENCIA MAXIMA 60 W (NAO INCLUI LAMPADA)</v>
      </c>
      <c r="F590" s="307" t="str">
        <f>IF($D590&lt;&gt;"",VLOOKUP($D590,'2-SINAPI NOVEMBRO 2017'!$A$1:$D$11398,3,FALSE),"")</f>
        <v xml:space="preserve">UN    </v>
      </c>
      <c r="G590" s="288">
        <v>1</v>
      </c>
      <c r="H590" s="326">
        <f>IF($D590&lt;&gt;"",VLOOKUP($D590,'2-SINAPI NOVEMBRO 2017'!$A$1:$D$11398,4,FALSE),"")</f>
        <v>2.23</v>
      </c>
      <c r="I590" s="320">
        <f t="shared" si="104"/>
        <v>2.23</v>
      </c>
    </row>
    <row r="591" spans="2:9">
      <c r="B591" s="290" t="s">
        <v>6473</v>
      </c>
      <c r="C591" s="290" t="s">
        <v>11</v>
      </c>
      <c r="D591" s="305">
        <v>88247</v>
      </c>
      <c r="E591" s="306" t="str">
        <f>IF($D591&lt;&gt;"",VLOOKUP($D591,'2-SINAPI NOVEMBRO 2017'!$A$1:$D$11398,2,FALSE),"")</f>
        <v>AUXILIAR DE ELETRICISTA COM ENCARGOS COMPLEMENTARES</v>
      </c>
      <c r="F591" s="307" t="str">
        <f>IF($D591&lt;&gt;"",VLOOKUP($D591,'2-SINAPI NOVEMBRO 2017'!$A$1:$D$11398,3,FALSE),"")</f>
        <v>H</v>
      </c>
      <c r="G591" s="288">
        <v>0.8</v>
      </c>
      <c r="H591" s="326">
        <f>IF($D591&lt;&gt;"",VLOOKUP($D591,'2-SINAPI NOVEMBRO 2017'!$A$1:$D$11398,4,FALSE),"")</f>
        <v>14.59</v>
      </c>
      <c r="I591" s="320">
        <f t="shared" si="104"/>
        <v>11.672000000000001</v>
      </c>
    </row>
    <row r="592" spans="2:9">
      <c r="B592" s="290" t="s">
        <v>6473</v>
      </c>
      <c r="C592" s="290" t="s">
        <v>11</v>
      </c>
      <c r="D592" s="305">
        <v>88264</v>
      </c>
      <c r="E592" s="306" t="str">
        <f>IF($D592&lt;&gt;"",VLOOKUP($D592,'2-SINAPI NOVEMBRO 2017'!$A$1:$D$11398,2,FALSE),"")</f>
        <v>ELETRICISTA COM ENCARGOS COMPLEMENTARES</v>
      </c>
      <c r="F592" s="307" t="str">
        <f>IF($D592&lt;&gt;"",VLOOKUP($D592,'2-SINAPI NOVEMBRO 2017'!$A$1:$D$11398,3,FALSE),"")</f>
        <v>H</v>
      </c>
      <c r="G592" s="288">
        <v>0.8</v>
      </c>
      <c r="H592" s="326">
        <f>IF($D592&lt;&gt;"",VLOOKUP($D592,'2-SINAPI NOVEMBRO 2017'!$A$1:$D$11398,4,FALSE),"")</f>
        <v>17.96</v>
      </c>
      <c r="I592" s="320">
        <f t="shared" ref="I592" si="105">H592*G592</f>
        <v>14.368000000000002</v>
      </c>
    </row>
    <row r="593" spans="2:9">
      <c r="B593" s="296"/>
      <c r="C593" s="142"/>
      <c r="D593" s="297"/>
      <c r="E593" s="298"/>
      <c r="F593" s="142"/>
      <c r="G593" s="446"/>
      <c r="H593" s="299"/>
      <c r="I593" s="318"/>
    </row>
    <row r="594" spans="2:9" ht="38.25">
      <c r="B594" s="300" t="s">
        <v>13237</v>
      </c>
      <c r="C594" s="450"/>
      <c r="D594" s="451"/>
      <c r="E594" s="301" t="s">
        <v>13236</v>
      </c>
      <c r="F594" s="302" t="s">
        <v>6031</v>
      </c>
      <c r="G594" s="303">
        <v>1</v>
      </c>
      <c r="H594" s="304"/>
      <c r="I594" s="336">
        <f>SUM(I595:I598)</f>
        <v>175.185</v>
      </c>
    </row>
    <row r="595" spans="2:9" ht="25.5">
      <c r="B595" s="287" t="s">
        <v>6356</v>
      </c>
      <c r="C595" s="290" t="s">
        <v>11</v>
      </c>
      <c r="D595" s="305">
        <v>34641</v>
      </c>
      <c r="E595" s="306" t="str">
        <f>IF($D595&lt;&gt;"",VLOOKUP($D595,'2-SINAPI NOVEMBRO 2017'!$A$1:$D$11398,2,FALSE),"")</f>
        <v>CAIXA INSPECAO EM CONCRETO PARA ATERRAMENTO E PARA RAIOS DIAMETRO = 300 MM</v>
      </c>
      <c r="F595" s="307" t="str">
        <f>IF($D595&lt;&gt;"",VLOOKUP($D595,'2-SINAPI NOVEMBRO 2017'!$A$1:$D$11398,3,FALSE),"")</f>
        <v xml:space="preserve">UN    </v>
      </c>
      <c r="G595" s="316">
        <v>1</v>
      </c>
      <c r="H595" s="326">
        <f>IF($D595&lt;&gt;"",VLOOKUP($D595,'2-SINAPI NOVEMBRO 2017'!$A$1:$D$11398,4,FALSE),"")</f>
        <v>55.04</v>
      </c>
      <c r="I595" s="320">
        <f t="shared" ref="I595:I597" si="106">H595*G595</f>
        <v>55.04</v>
      </c>
    </row>
    <row r="596" spans="2:9">
      <c r="B596" s="290" t="s">
        <v>6473</v>
      </c>
      <c r="C596" s="290" t="s">
        <v>11</v>
      </c>
      <c r="D596" s="305">
        <v>88247</v>
      </c>
      <c r="E596" s="306" t="str">
        <f>IF($D596&lt;&gt;"",VLOOKUP($D596,'2-SINAPI NOVEMBRO 2017'!$A$1:$D$11398,2,FALSE),"")</f>
        <v>AUXILIAR DE ELETRICISTA COM ENCARGOS COMPLEMENTARES</v>
      </c>
      <c r="F596" s="307" t="str">
        <f>IF($D596&lt;&gt;"",VLOOKUP($D596,'2-SINAPI NOVEMBRO 2017'!$A$1:$D$11398,3,FALSE),"")</f>
        <v>H</v>
      </c>
      <c r="G596" s="288">
        <v>1.1000000000000001</v>
      </c>
      <c r="H596" s="326">
        <f>IF($D596&lt;&gt;"",VLOOKUP($D596,'2-SINAPI NOVEMBRO 2017'!$A$1:$D$11398,4,FALSE),"")</f>
        <v>14.59</v>
      </c>
      <c r="I596" s="320">
        <f t="shared" si="106"/>
        <v>16.048999999999999</v>
      </c>
    </row>
    <row r="597" spans="2:9">
      <c r="B597" s="290" t="s">
        <v>6473</v>
      </c>
      <c r="C597" s="290" t="s">
        <v>11</v>
      </c>
      <c r="D597" s="305">
        <v>88264</v>
      </c>
      <c r="E597" s="306" t="str">
        <f>IF($D597&lt;&gt;"",VLOOKUP($D597,'2-SINAPI NOVEMBRO 2017'!$A$1:$D$11398,2,FALSE),"")</f>
        <v>ELETRICISTA COM ENCARGOS COMPLEMENTARES</v>
      </c>
      <c r="F597" s="307" t="str">
        <f>IF($D597&lt;&gt;"",VLOOKUP($D597,'2-SINAPI NOVEMBRO 2017'!$A$1:$D$11398,3,FALSE),"")</f>
        <v>H</v>
      </c>
      <c r="G597" s="288">
        <v>1.1000000000000001</v>
      </c>
      <c r="H597" s="326">
        <f>IF($D597&lt;&gt;"",VLOOKUP($D597,'2-SINAPI NOVEMBRO 2017'!$A$1:$D$11398,4,FALSE),"")</f>
        <v>17.96</v>
      </c>
      <c r="I597" s="320">
        <f t="shared" si="106"/>
        <v>19.756000000000004</v>
      </c>
    </row>
    <row r="598" spans="2:9" ht="25.5">
      <c r="B598" s="287" t="s">
        <v>6356</v>
      </c>
      <c r="C598" s="290" t="s">
        <v>11</v>
      </c>
      <c r="D598" s="305">
        <v>11315</v>
      </c>
      <c r="E598" s="306" t="str">
        <f>IF($D598&lt;&gt;"",VLOOKUP($D598,'2-SINAPI NOVEMBRO 2017'!$A$1:$D$11398,2,FALSE),"")</f>
        <v>TAMPAO FOFO SIMPLES COM BASE, CLASSE A15 CARGA MAX 1,5 T, 300 X 300 MM, REDE PLUVIAL/ESGOTO</v>
      </c>
      <c r="F598" s="307" t="str">
        <f>IF($D598&lt;&gt;"",VLOOKUP($D598,'2-SINAPI NOVEMBRO 2017'!$A$1:$D$11398,3,FALSE),"")</f>
        <v xml:space="preserve">UN    </v>
      </c>
      <c r="G598" s="288">
        <v>1</v>
      </c>
      <c r="H598" s="326">
        <f>IF($D598&lt;&gt;"",VLOOKUP($D598,'2-SINAPI NOVEMBRO 2017'!$A$1:$D$11398,4,FALSE),"")</f>
        <v>84.34</v>
      </c>
      <c r="I598" s="320">
        <f t="shared" ref="I598" si="107">H598*G598</f>
        <v>84.34</v>
      </c>
    </row>
    <row r="599" spans="2:9">
      <c r="B599" s="296"/>
      <c r="C599" s="142"/>
      <c r="D599" s="297"/>
      <c r="E599" s="298"/>
      <c r="F599" s="142"/>
      <c r="G599" s="446"/>
      <c r="H599" s="299"/>
      <c r="I599" s="318"/>
    </row>
    <row r="600" spans="2:9" ht="38.25">
      <c r="B600" s="300" t="s">
        <v>13240</v>
      </c>
      <c r="C600" s="450"/>
      <c r="D600" s="451"/>
      <c r="E600" s="301" t="s">
        <v>13238</v>
      </c>
      <c r="F600" s="302" t="s">
        <v>6031</v>
      </c>
      <c r="G600" s="303">
        <v>1</v>
      </c>
      <c r="H600" s="304"/>
      <c r="I600" s="336">
        <f>SUM(I601:I603)</f>
        <v>77.362499999999997</v>
      </c>
    </row>
    <row r="601" spans="2:9" ht="25.5">
      <c r="B601" s="287" t="s">
        <v>6356</v>
      </c>
      <c r="C601" s="290" t="s">
        <v>11</v>
      </c>
      <c r="D601" s="305">
        <v>3405</v>
      </c>
      <c r="E601" s="306" t="str">
        <f>IF($D601&lt;&gt;"",VLOOKUP($D601,'2-SINAPI NOVEMBRO 2017'!$A$1:$D$11398,2,FALSE),"")</f>
        <v>ISOLADOR DE PORCELANA SUSPENSO, DISCO TIPO GARFO OLHAL, DIAMETRO DE 152 MM, PARA TENSAO DE *15* KV</v>
      </c>
      <c r="F601" s="307" t="str">
        <f>IF($D601&lt;&gt;"",VLOOKUP($D601,'2-SINAPI NOVEMBRO 2017'!$A$1:$D$11398,3,FALSE),"")</f>
        <v xml:space="preserve">UN    </v>
      </c>
      <c r="G601" s="316">
        <v>1</v>
      </c>
      <c r="H601" s="326">
        <f>IF($D601&lt;&gt;"",VLOOKUP($D601,'2-SINAPI NOVEMBRO 2017'!$A$1:$D$11398,4,FALSE),"")</f>
        <v>59.46</v>
      </c>
      <c r="I601" s="320">
        <f t="shared" ref="I601:I603" si="108">H601*G601</f>
        <v>59.46</v>
      </c>
    </row>
    <row r="602" spans="2:9">
      <c r="B602" s="290" t="s">
        <v>6473</v>
      </c>
      <c r="C602" s="290" t="s">
        <v>11</v>
      </c>
      <c r="D602" s="305">
        <v>88247</v>
      </c>
      <c r="E602" s="306" t="str">
        <f>IF($D602&lt;&gt;"",VLOOKUP($D602,'2-SINAPI NOVEMBRO 2017'!$A$1:$D$11398,2,FALSE),"")</f>
        <v>AUXILIAR DE ELETRICISTA COM ENCARGOS COMPLEMENTARES</v>
      </c>
      <c r="F602" s="307" t="str">
        <f>IF($D602&lt;&gt;"",VLOOKUP($D602,'2-SINAPI NOVEMBRO 2017'!$A$1:$D$11398,3,FALSE),"")</f>
        <v>H</v>
      </c>
      <c r="G602" s="288">
        <v>0.55000000000000004</v>
      </c>
      <c r="H602" s="326">
        <f>IF($D602&lt;&gt;"",VLOOKUP($D602,'2-SINAPI NOVEMBRO 2017'!$A$1:$D$11398,4,FALSE),"")</f>
        <v>14.59</v>
      </c>
      <c r="I602" s="320">
        <f t="shared" si="108"/>
        <v>8.0244999999999997</v>
      </c>
    </row>
    <row r="603" spans="2:9">
      <c r="B603" s="290" t="s">
        <v>6473</v>
      </c>
      <c r="C603" s="290" t="s">
        <v>11</v>
      </c>
      <c r="D603" s="305">
        <v>88264</v>
      </c>
      <c r="E603" s="306" t="str">
        <f>IF($D603&lt;&gt;"",VLOOKUP($D603,'2-SINAPI NOVEMBRO 2017'!$A$1:$D$11398,2,FALSE),"")</f>
        <v>ELETRICISTA COM ENCARGOS COMPLEMENTARES</v>
      </c>
      <c r="F603" s="307" t="str">
        <f>IF($D603&lt;&gt;"",VLOOKUP($D603,'2-SINAPI NOVEMBRO 2017'!$A$1:$D$11398,3,FALSE),"")</f>
        <v>H</v>
      </c>
      <c r="G603" s="288">
        <v>0.55000000000000004</v>
      </c>
      <c r="H603" s="326">
        <f>IF($D603&lt;&gt;"",VLOOKUP($D603,'2-SINAPI NOVEMBRO 2017'!$A$1:$D$11398,4,FALSE),"")</f>
        <v>17.96</v>
      </c>
      <c r="I603" s="320">
        <f t="shared" si="108"/>
        <v>9.8780000000000019</v>
      </c>
    </row>
    <row r="604" spans="2:9">
      <c r="B604" s="296"/>
      <c r="C604" s="142"/>
      <c r="D604" s="297"/>
      <c r="E604" s="298"/>
      <c r="F604" s="142"/>
      <c r="G604" s="446"/>
      <c r="H604" s="299"/>
      <c r="I604" s="318"/>
    </row>
    <row r="605" spans="2:9" ht="41.25" customHeight="1">
      <c r="B605" s="300" t="s">
        <v>13242</v>
      </c>
      <c r="C605" s="450"/>
      <c r="D605" s="451"/>
      <c r="E605" s="301" t="s">
        <v>13239</v>
      </c>
      <c r="F605" s="302" t="s">
        <v>22</v>
      </c>
      <c r="G605" s="303">
        <v>1</v>
      </c>
      <c r="H605" s="304"/>
      <c r="I605" s="336">
        <f>SUM(I606:I609)</f>
        <v>42.802464999999998</v>
      </c>
    </row>
    <row r="606" spans="2:9" ht="25.5">
      <c r="B606" s="287" t="s">
        <v>6356</v>
      </c>
      <c r="C606" s="290" t="s">
        <v>11</v>
      </c>
      <c r="D606" s="291">
        <v>21131</v>
      </c>
      <c r="E606" s="306" t="str">
        <f>IF($D606&lt;&gt;"",VLOOKUP($D606,'2-SINAPI NOVEMBRO 2017'!$A$1:$D$11398,2,FALSE),"")</f>
        <v>ELETRODUTO EM ACO GALVANIZADO ELETROLITICO, SEMI-PESADO, DIAMETRO 2 1/2", PAREDE DE 1,52 MM</v>
      </c>
      <c r="F606" s="307" t="str">
        <f>IF($D606&lt;&gt;"",VLOOKUP($D606,'2-SINAPI NOVEMBRO 2017'!$A$1:$D$11398,3,FALSE),"")</f>
        <v xml:space="preserve">M     </v>
      </c>
      <c r="G606" s="316">
        <v>1.05</v>
      </c>
      <c r="H606" s="326">
        <f>IF($D606&lt;&gt;"",VLOOKUP($D606,'2-SINAPI NOVEMBRO 2017'!$A$1:$D$11398,4,FALSE),"")</f>
        <v>29.92</v>
      </c>
      <c r="I606" s="320">
        <f t="shared" ref="I606:I608" si="109">H606*G606</f>
        <v>31.416000000000004</v>
      </c>
    </row>
    <row r="607" spans="2:9">
      <c r="B607" s="290" t="s">
        <v>6473</v>
      </c>
      <c r="C607" s="290" t="s">
        <v>11</v>
      </c>
      <c r="D607" s="291">
        <v>88247</v>
      </c>
      <c r="E607" s="306" t="str">
        <f>IF($D607&lt;&gt;"",VLOOKUP($D607,'2-SINAPI NOVEMBRO 2017'!$A$1:$D$11398,2,FALSE),"")</f>
        <v>AUXILIAR DE ELETRICISTA COM ENCARGOS COMPLEMENTARES</v>
      </c>
      <c r="F607" s="307" t="str">
        <f>IF($D607&lt;&gt;"",VLOOKUP($D607,'2-SINAPI NOVEMBRO 2017'!$A$1:$D$11398,3,FALSE),"")</f>
        <v>H</v>
      </c>
      <c r="G607" s="288">
        <v>0.23430000000000001</v>
      </c>
      <c r="H607" s="326">
        <f>IF($D607&lt;&gt;"",VLOOKUP($D607,'2-SINAPI NOVEMBRO 2017'!$A$1:$D$11398,4,FALSE),"")</f>
        <v>14.59</v>
      </c>
      <c r="I607" s="320">
        <f t="shared" si="109"/>
        <v>3.4184369999999999</v>
      </c>
    </row>
    <row r="608" spans="2:9">
      <c r="B608" s="290" t="s">
        <v>6473</v>
      </c>
      <c r="C608" s="290" t="s">
        <v>11</v>
      </c>
      <c r="D608" s="291">
        <v>88264</v>
      </c>
      <c r="E608" s="306" t="str">
        <f>IF($D608&lt;&gt;"",VLOOKUP($D608,'2-SINAPI NOVEMBRO 2017'!$A$1:$D$11398,2,FALSE),"")</f>
        <v>ELETRICISTA COM ENCARGOS COMPLEMENTARES</v>
      </c>
      <c r="F608" s="307" t="str">
        <f>IF($D608&lt;&gt;"",VLOOKUP($D608,'2-SINAPI NOVEMBRO 2017'!$A$1:$D$11398,3,FALSE),"")</f>
        <v>H</v>
      </c>
      <c r="G608" s="288">
        <v>0.23430000000000001</v>
      </c>
      <c r="H608" s="326">
        <f>IF($D608&lt;&gt;"",VLOOKUP($D608,'2-SINAPI NOVEMBRO 2017'!$A$1:$D$11398,4,FALSE),"")</f>
        <v>17.96</v>
      </c>
      <c r="I608" s="320">
        <f t="shared" si="109"/>
        <v>4.2080280000000005</v>
      </c>
    </row>
    <row r="609" spans="2:11" ht="51">
      <c r="B609" s="290" t="s">
        <v>6473</v>
      </c>
      <c r="C609" s="290" t="s">
        <v>11</v>
      </c>
      <c r="D609" s="291">
        <v>91174</v>
      </c>
      <c r="E609" s="306" t="str">
        <f>IF($D609&lt;&gt;"",VLOOKUP($D609,'2-SINAPI NOVEMBRO 2017'!$A$1:$D$11398,2,FALSE),"")</f>
        <v>FIXAÇÃO DE TUBOS VERTICAIS DE PPR DIÂMETROS MAIORES QUE 40 MM E MENORES OU IGUAIS A 75 MM COM ABRAÇADEIRA METÁLICA RÍGIDA TIPO D 1 1/2", FIXADA EM PERFILADO EM ALVENARIA. AF_05/2015</v>
      </c>
      <c r="F609" s="307" t="str">
        <f>IF($D609&lt;&gt;"",VLOOKUP($D609,'2-SINAPI NOVEMBRO 2017'!$A$1:$D$11398,3,FALSE),"")</f>
        <v>M</v>
      </c>
      <c r="G609" s="288">
        <v>2</v>
      </c>
      <c r="H609" s="326">
        <f>IF($D609&lt;&gt;"",VLOOKUP($D609,'2-SINAPI NOVEMBRO 2017'!$A$1:$D$11398,4,FALSE),"")</f>
        <v>1.88</v>
      </c>
      <c r="I609" s="320">
        <f t="shared" ref="I609" si="110">H609*G609</f>
        <v>3.76</v>
      </c>
    </row>
    <row r="610" spans="2:11">
      <c r="B610" s="296"/>
      <c r="C610" s="142"/>
      <c r="D610" s="297"/>
      <c r="E610" s="298"/>
      <c r="F610" s="142"/>
      <c r="G610" s="446"/>
      <c r="H610" s="299"/>
      <c r="I610" s="318"/>
    </row>
    <row r="611" spans="2:11" ht="41.25" customHeight="1">
      <c r="B611" s="300" t="s">
        <v>13307</v>
      </c>
      <c r="C611" s="450"/>
      <c r="D611" s="451"/>
      <c r="E611" s="301" t="s">
        <v>13241</v>
      </c>
      <c r="F611" s="302" t="s">
        <v>6031</v>
      </c>
      <c r="G611" s="303">
        <v>1</v>
      </c>
      <c r="H611" s="304"/>
      <c r="I611" s="336">
        <f>SUM(I612:I614)</f>
        <v>270.57</v>
      </c>
    </row>
    <row r="612" spans="2:11" ht="38.25">
      <c r="B612" s="287" t="s">
        <v>6356</v>
      </c>
      <c r="C612" s="290" t="s">
        <v>11</v>
      </c>
      <c r="D612" s="291">
        <v>13393</v>
      </c>
      <c r="E612" s="306" t="str">
        <f>IF($D612&lt;&gt;"",VLOOKUP($D612,'2-SINAPI NOVEMBRO 2017'!$A$1:$D$11398,2,FALSE),"")</f>
        <v>QUADRO DE DISTRIBUICAO COM BARRAMENTO TRIFASICO, DE EMBUTIR, EM CHAPA DE ACO GALVANIZADO, PARA 12 DISJUNTORES DIN, 100 A</v>
      </c>
      <c r="F612" s="307" t="str">
        <f>IF($D612&lt;&gt;"",VLOOKUP($D612,'2-SINAPI NOVEMBRO 2017'!$A$1:$D$11398,3,FALSE),"")</f>
        <v xml:space="preserve">UN    </v>
      </c>
      <c r="G612" s="316">
        <v>1</v>
      </c>
      <c r="H612" s="326">
        <f>IF($D612&lt;&gt;"",VLOOKUP($D612,'2-SINAPI NOVEMBRO 2017'!$A$1:$D$11398,4,FALSE),"")</f>
        <v>238.02</v>
      </c>
      <c r="I612" s="320">
        <f t="shared" ref="I612:I614" si="111">H612*G612</f>
        <v>238.02</v>
      </c>
    </row>
    <row r="613" spans="2:11">
      <c r="B613" s="290" t="s">
        <v>6473</v>
      </c>
      <c r="C613" s="290" t="s">
        <v>11</v>
      </c>
      <c r="D613" s="291">
        <v>88247</v>
      </c>
      <c r="E613" s="306" t="str">
        <f>IF($D613&lt;&gt;"",VLOOKUP($D613,'2-SINAPI NOVEMBRO 2017'!$A$1:$D$11398,2,FALSE),"")</f>
        <v>AUXILIAR DE ELETRICISTA COM ENCARGOS COMPLEMENTARES</v>
      </c>
      <c r="F613" s="307" t="str">
        <f>IF($D613&lt;&gt;"",VLOOKUP($D613,'2-SINAPI NOVEMBRO 2017'!$A$1:$D$11398,3,FALSE),"")</f>
        <v>H</v>
      </c>
      <c r="G613" s="288">
        <v>1</v>
      </c>
      <c r="H613" s="326">
        <f>IF($D613&lt;&gt;"",VLOOKUP($D613,'2-SINAPI NOVEMBRO 2017'!$A$1:$D$11398,4,FALSE),"")</f>
        <v>14.59</v>
      </c>
      <c r="I613" s="320">
        <f t="shared" si="111"/>
        <v>14.59</v>
      </c>
    </row>
    <row r="614" spans="2:11">
      <c r="B614" s="290" t="s">
        <v>6473</v>
      </c>
      <c r="C614" s="290" t="s">
        <v>11</v>
      </c>
      <c r="D614" s="291">
        <v>88264</v>
      </c>
      <c r="E614" s="306" t="str">
        <f>IF($D614&lt;&gt;"",VLOOKUP($D614,'2-SINAPI NOVEMBRO 2017'!$A$1:$D$11398,2,FALSE),"")</f>
        <v>ELETRICISTA COM ENCARGOS COMPLEMENTARES</v>
      </c>
      <c r="F614" s="307" t="str">
        <f>IF($D614&lt;&gt;"",VLOOKUP($D614,'2-SINAPI NOVEMBRO 2017'!$A$1:$D$11398,3,FALSE),"")</f>
        <v>H</v>
      </c>
      <c r="G614" s="288">
        <v>1</v>
      </c>
      <c r="H614" s="326">
        <f>IF($D614&lt;&gt;"",VLOOKUP($D614,'2-SINAPI NOVEMBRO 2017'!$A$1:$D$11398,4,FALSE),"")</f>
        <v>17.96</v>
      </c>
      <c r="I614" s="320">
        <f t="shared" si="111"/>
        <v>17.96</v>
      </c>
    </row>
    <row r="615" spans="2:11">
      <c r="B615" s="296"/>
      <c r="C615" s="142"/>
      <c r="D615" s="297"/>
      <c r="E615" s="298"/>
      <c r="F615" s="142"/>
      <c r="G615" s="446"/>
      <c r="H615" s="299"/>
      <c r="I615" s="318"/>
    </row>
    <row r="616" spans="2:11" ht="25.5">
      <c r="B616" s="300" t="s">
        <v>13414</v>
      </c>
      <c r="C616" s="450"/>
      <c r="D616" s="451"/>
      <c r="E616" s="301" t="s">
        <v>13309</v>
      </c>
      <c r="F616" s="302" t="s">
        <v>6031</v>
      </c>
      <c r="G616" s="303">
        <v>1</v>
      </c>
      <c r="H616" s="304"/>
      <c r="I616" s="336">
        <f>SUM(I617:I619)</f>
        <v>165.92250000000001</v>
      </c>
    </row>
    <row r="617" spans="2:11">
      <c r="B617" s="287" t="s">
        <v>6356</v>
      </c>
      <c r="C617" s="290" t="s">
        <v>6357</v>
      </c>
      <c r="D617" s="291"/>
      <c r="E617" s="306" t="s">
        <v>13308</v>
      </c>
      <c r="F617" s="307" t="s">
        <v>6031</v>
      </c>
      <c r="G617" s="316">
        <v>1</v>
      </c>
      <c r="H617" s="326">
        <v>135</v>
      </c>
      <c r="I617" s="320">
        <f t="shared" ref="I617:I619" si="112">H617*G617</f>
        <v>135</v>
      </c>
    </row>
    <row r="618" spans="2:11">
      <c r="B618" s="290" t="s">
        <v>6473</v>
      </c>
      <c r="C618" s="290" t="s">
        <v>11</v>
      </c>
      <c r="D618" s="291">
        <v>88247</v>
      </c>
      <c r="E618" s="306" t="str">
        <f>IF($D618&lt;&gt;"",VLOOKUP($D618,'2-SINAPI NOVEMBRO 2017'!$A$1:$D$11398,2,FALSE),"")</f>
        <v>AUXILIAR DE ELETRICISTA COM ENCARGOS COMPLEMENTARES</v>
      </c>
      <c r="F618" s="307" t="str">
        <f>IF($D618&lt;&gt;"",VLOOKUP($D618,'2-SINAPI NOVEMBRO 2017'!$A$1:$D$11398,3,FALSE),"")</f>
        <v>H</v>
      </c>
      <c r="G618" s="288">
        <v>0.95</v>
      </c>
      <c r="H618" s="326">
        <f>IF($D618&lt;&gt;"",VLOOKUP($D618,'2-SINAPI NOVEMBRO 2017'!$A$1:$D$11398,4,FALSE),"")</f>
        <v>14.59</v>
      </c>
      <c r="I618" s="320">
        <f t="shared" si="112"/>
        <v>13.8605</v>
      </c>
    </row>
    <row r="619" spans="2:11">
      <c r="B619" s="290" t="s">
        <v>6473</v>
      </c>
      <c r="C619" s="290" t="s">
        <v>11</v>
      </c>
      <c r="D619" s="291">
        <v>88264</v>
      </c>
      <c r="E619" s="306" t="str">
        <f>IF($D619&lt;&gt;"",VLOOKUP($D619,'2-SINAPI NOVEMBRO 2017'!$A$1:$D$11398,2,FALSE),"")</f>
        <v>ELETRICISTA COM ENCARGOS COMPLEMENTARES</v>
      </c>
      <c r="F619" s="307" t="str">
        <f>IF($D619&lt;&gt;"",VLOOKUP($D619,'2-SINAPI NOVEMBRO 2017'!$A$1:$D$11398,3,FALSE),"")</f>
        <v>H</v>
      </c>
      <c r="G619" s="288">
        <v>0.95</v>
      </c>
      <c r="H619" s="326">
        <f>IF($D619&lt;&gt;"",VLOOKUP($D619,'2-SINAPI NOVEMBRO 2017'!$A$1:$D$11398,4,FALSE),"")</f>
        <v>17.96</v>
      </c>
      <c r="I619" s="320">
        <f t="shared" si="112"/>
        <v>17.062000000000001</v>
      </c>
    </row>
    <row r="620" spans="2:11">
      <c r="B620" s="296"/>
      <c r="C620" s="142"/>
      <c r="D620" s="297"/>
      <c r="E620" s="298"/>
      <c r="F620" s="142"/>
      <c r="G620" s="446"/>
      <c r="H620" s="299"/>
      <c r="I620" s="318"/>
    </row>
    <row r="621" spans="2:11">
      <c r="B621" s="453" t="s">
        <v>13324</v>
      </c>
      <c r="C621" s="142"/>
      <c r="D621" s="297"/>
      <c r="E621" s="298"/>
      <c r="F621" s="142"/>
      <c r="G621" s="446"/>
      <c r="H621" s="299"/>
      <c r="I621" s="318"/>
    </row>
    <row r="622" spans="2:11">
      <c r="B622" s="296"/>
      <c r="C622" s="142"/>
      <c r="D622" s="297"/>
      <c r="E622" s="298"/>
      <c r="F622" s="142"/>
      <c r="G622" s="446"/>
      <c r="H622" s="299"/>
      <c r="I622" s="318"/>
    </row>
    <row r="623" spans="2:11">
      <c r="B623" s="300" t="s">
        <v>13415</v>
      </c>
      <c r="C623" s="450"/>
      <c r="D623" s="451"/>
      <c r="E623" s="301" t="s">
        <v>13325</v>
      </c>
      <c r="F623" s="302" t="s">
        <v>70</v>
      </c>
      <c r="G623" s="303"/>
      <c r="H623" s="304"/>
      <c r="I623" s="336">
        <f>SUM(I624:I626)</f>
        <v>9.4725000000000001</v>
      </c>
      <c r="J623" s="286">
        <f>TRUNC((I623/100+1)*H623,2)</f>
        <v>0</v>
      </c>
      <c r="K623" s="286">
        <f>TRUNC(G623*J623,2)</f>
        <v>0</v>
      </c>
    </row>
    <row r="624" spans="2:11">
      <c r="B624" s="525" t="s">
        <v>66</v>
      </c>
      <c r="C624" s="535" t="s">
        <v>11</v>
      </c>
      <c r="D624" s="291">
        <v>88264</v>
      </c>
      <c r="E624" s="306" t="str">
        <f>IF($D624&lt;&gt;"",VLOOKUP($D624,'2-SINAPI NOVEMBRO 2017'!$A$1:$D$11398,2,FALSE),"")</f>
        <v>ELETRICISTA COM ENCARGOS COMPLEMENTARES</v>
      </c>
      <c r="F624" s="307" t="str">
        <f>IF($D624&lt;&gt;"",VLOOKUP($D624,'2-SINAPI NOVEMBRO 2017'!$A$1:$D$11398,3,FALSE),"")</f>
        <v>H</v>
      </c>
      <c r="G624" s="527">
        <v>0.15</v>
      </c>
      <c r="H624" s="326">
        <f>IF($D624&lt;&gt;"",VLOOKUP($D624,'2-SINAPI NOVEMBRO 2017'!$A$1:$D$11398,4,FALSE),"")</f>
        <v>17.96</v>
      </c>
      <c r="I624" s="320">
        <f t="shared" ref="I624:I626" si="113">H624*G624</f>
        <v>2.694</v>
      </c>
      <c r="J624" s="528">
        <f>TRUNC((I624/100+1)*H624,2)</f>
        <v>18.440000000000001</v>
      </c>
      <c r="K624" s="529">
        <f>ROUND(G624*J624,2)</f>
        <v>2.77</v>
      </c>
    </row>
    <row r="625" spans="2:11">
      <c r="B625" s="525" t="s">
        <v>66</v>
      </c>
      <c r="C625" s="535" t="s">
        <v>11</v>
      </c>
      <c r="D625" s="291">
        <v>88247</v>
      </c>
      <c r="E625" s="306" t="str">
        <f>IF($D625&lt;&gt;"",VLOOKUP($D625,'2-SINAPI NOVEMBRO 2017'!$A$1:$D$11398,2,FALSE),"")</f>
        <v>AUXILIAR DE ELETRICISTA COM ENCARGOS COMPLEMENTARES</v>
      </c>
      <c r="F625" s="307" t="str">
        <f>IF($D625&lt;&gt;"",VLOOKUP($D625,'2-SINAPI NOVEMBRO 2017'!$A$1:$D$11398,3,FALSE),"")</f>
        <v>H</v>
      </c>
      <c r="G625" s="527">
        <v>0.15</v>
      </c>
      <c r="H625" s="326">
        <f>IF($D625&lt;&gt;"",VLOOKUP($D625,'2-SINAPI NOVEMBRO 2017'!$A$1:$D$11398,4,FALSE),"")</f>
        <v>14.59</v>
      </c>
      <c r="I625" s="320">
        <f t="shared" si="113"/>
        <v>2.1884999999999999</v>
      </c>
      <c r="J625" s="528">
        <f>TRUNC((I625/100+1)*H625,2)</f>
        <v>14.9</v>
      </c>
      <c r="K625" s="529">
        <f>ROUND(G625*J625,2)</f>
        <v>2.2400000000000002</v>
      </c>
    </row>
    <row r="626" spans="2:11">
      <c r="B626" s="525" t="s">
        <v>66</v>
      </c>
      <c r="C626" s="535" t="s">
        <v>6357</v>
      </c>
      <c r="D626" s="535"/>
      <c r="E626" s="526" t="s">
        <v>13326</v>
      </c>
      <c r="F626" s="535" t="s">
        <v>70</v>
      </c>
      <c r="G626" s="527">
        <v>1</v>
      </c>
      <c r="H626" s="528">
        <v>4.59</v>
      </c>
      <c r="I626" s="320">
        <f t="shared" si="113"/>
        <v>4.59</v>
      </c>
      <c r="J626" s="528">
        <f>TRUNC((I626/100+1)*H626,2)</f>
        <v>4.8</v>
      </c>
      <c r="K626" s="529">
        <f>ROUND(G626*J626,2)</f>
        <v>4.8</v>
      </c>
    </row>
    <row r="627" spans="2:11">
      <c r="B627" s="530"/>
      <c r="C627" s="536"/>
      <c r="D627" s="536"/>
      <c r="E627" s="531"/>
      <c r="F627" s="536"/>
      <c r="G627" s="532"/>
      <c r="H627" s="533"/>
      <c r="I627" s="533"/>
      <c r="J627" s="533"/>
      <c r="K627" s="534"/>
    </row>
    <row r="628" spans="2:11">
      <c r="B628" s="300" t="s">
        <v>13416</v>
      </c>
      <c r="C628" s="450"/>
      <c r="D628" s="451"/>
      <c r="E628" s="301" t="s">
        <v>13327</v>
      </c>
      <c r="F628" s="302" t="s">
        <v>24</v>
      </c>
      <c r="G628" s="303"/>
      <c r="H628" s="304"/>
      <c r="I628" s="336">
        <f>SUM(I629:I631)</f>
        <v>46.449999999999996</v>
      </c>
      <c r="J628" s="286">
        <f>TRUNC((I628/100+1)*H628,2)</f>
        <v>0</v>
      </c>
      <c r="K628" s="286">
        <f>TRUNC(G628*J628,2)</f>
        <v>0</v>
      </c>
    </row>
    <row r="629" spans="2:11">
      <c r="B629" s="525" t="s">
        <v>66</v>
      </c>
      <c r="C629" s="535" t="s">
        <v>11</v>
      </c>
      <c r="D629" s="291">
        <v>88264</v>
      </c>
      <c r="E629" s="306" t="str">
        <f>IF($D629&lt;&gt;"",VLOOKUP($D629,'2-SINAPI NOVEMBRO 2017'!$A$1:$D$11398,2,FALSE),"")</f>
        <v>ELETRICISTA COM ENCARGOS COMPLEMENTARES</v>
      </c>
      <c r="F629" s="307" t="str">
        <f>IF($D629&lt;&gt;"",VLOOKUP($D629,'2-SINAPI NOVEMBRO 2017'!$A$1:$D$11398,3,FALSE),"")</f>
        <v>H</v>
      </c>
      <c r="G629" s="527">
        <v>1</v>
      </c>
      <c r="H629" s="326">
        <f>IF($D629&lt;&gt;"",VLOOKUP($D629,'2-SINAPI NOVEMBRO 2017'!$A$1:$D$11398,4,FALSE),"")</f>
        <v>17.96</v>
      </c>
      <c r="I629" s="320">
        <f t="shared" ref="I629:I631" si="114">H629*G629</f>
        <v>17.96</v>
      </c>
      <c r="J629" s="528">
        <f>TRUNC((I629/100+1)*H629,2)</f>
        <v>21.18</v>
      </c>
      <c r="K629" s="529">
        <f>ROUND(G629*J629,2)</f>
        <v>21.18</v>
      </c>
    </row>
    <row r="630" spans="2:11">
      <c r="B630" s="525" t="s">
        <v>66</v>
      </c>
      <c r="C630" s="535" t="s">
        <v>11</v>
      </c>
      <c r="D630" s="291">
        <v>88247</v>
      </c>
      <c r="E630" s="306" t="str">
        <f>IF($D630&lt;&gt;"",VLOOKUP($D630,'2-SINAPI NOVEMBRO 2017'!$A$1:$D$11398,2,FALSE),"")</f>
        <v>AUXILIAR DE ELETRICISTA COM ENCARGOS COMPLEMENTARES</v>
      </c>
      <c r="F630" s="307" t="str">
        <f>IF($D630&lt;&gt;"",VLOOKUP($D630,'2-SINAPI NOVEMBRO 2017'!$A$1:$D$11398,3,FALSE),"")</f>
        <v>H</v>
      </c>
      <c r="G630" s="527">
        <v>1</v>
      </c>
      <c r="H630" s="326">
        <f>IF($D630&lt;&gt;"",VLOOKUP($D630,'2-SINAPI NOVEMBRO 2017'!$A$1:$D$11398,4,FALSE),"")</f>
        <v>14.59</v>
      </c>
      <c r="I630" s="320">
        <f t="shared" si="114"/>
        <v>14.59</v>
      </c>
      <c r="J630" s="528">
        <f>TRUNC((I630/100+1)*H630,2)</f>
        <v>16.71</v>
      </c>
      <c r="K630" s="529">
        <f>ROUND(G630*J630,2)</f>
        <v>16.71</v>
      </c>
    </row>
    <row r="631" spans="2:11">
      <c r="B631" s="525" t="s">
        <v>66</v>
      </c>
      <c r="C631" s="535" t="s">
        <v>6357</v>
      </c>
      <c r="D631" s="535"/>
      <c r="E631" s="526" t="s">
        <v>13328</v>
      </c>
      <c r="F631" s="535" t="s">
        <v>24</v>
      </c>
      <c r="G631" s="527">
        <v>1</v>
      </c>
      <c r="H631" s="528">
        <v>13.9</v>
      </c>
      <c r="I631" s="320">
        <f t="shared" si="114"/>
        <v>13.9</v>
      </c>
      <c r="J631" s="528">
        <f>TRUNC((I631/100+1)*H631,2)</f>
        <v>15.83</v>
      </c>
      <c r="K631" s="529">
        <f>ROUND(G631*J631,2)</f>
        <v>15.83</v>
      </c>
    </row>
    <row r="632" spans="2:11">
      <c r="B632" s="530"/>
      <c r="C632" s="536"/>
      <c r="D632" s="536"/>
      <c r="E632" s="531"/>
      <c r="F632" s="536"/>
      <c r="G632" s="532"/>
      <c r="H632" s="533"/>
      <c r="I632" s="533"/>
      <c r="J632" s="533"/>
      <c r="K632" s="534"/>
    </row>
    <row r="633" spans="2:11" ht="25.5">
      <c r="B633" s="300" t="s">
        <v>13417</v>
      </c>
      <c r="C633" s="450"/>
      <c r="D633" s="451"/>
      <c r="E633" s="301" t="s">
        <v>13329</v>
      </c>
      <c r="F633" s="302" t="s">
        <v>70</v>
      </c>
      <c r="G633" s="303"/>
      <c r="H633" s="304"/>
      <c r="I633" s="336">
        <f>SUM(I634:I636)</f>
        <v>3231.75</v>
      </c>
      <c r="J633" s="286">
        <f>TRUNC((I633/100+1)*H633,2)</f>
        <v>0</v>
      </c>
      <c r="K633" s="286">
        <f>TRUNC(G633*J633,2)</f>
        <v>0</v>
      </c>
    </row>
    <row r="634" spans="2:11">
      <c r="B634" s="525" t="s">
        <v>66</v>
      </c>
      <c r="C634" s="535" t="s">
        <v>11</v>
      </c>
      <c r="D634" s="291">
        <v>88264</v>
      </c>
      <c r="E634" s="306" t="str">
        <f>IF($D634&lt;&gt;"",VLOOKUP($D634,'2-SINAPI NOVEMBRO 2017'!$A$1:$D$11398,2,FALSE),"")</f>
        <v>ELETRICISTA COM ENCARGOS COMPLEMENTARES</v>
      </c>
      <c r="F634" s="307" t="str">
        <f>IF($D634&lt;&gt;"",VLOOKUP($D634,'2-SINAPI NOVEMBRO 2017'!$A$1:$D$11398,3,FALSE),"")</f>
        <v>H</v>
      </c>
      <c r="G634" s="527">
        <v>24</v>
      </c>
      <c r="H634" s="326">
        <f>IF($D634&lt;&gt;"",VLOOKUP($D634,'2-SINAPI NOVEMBRO 2017'!$A$1:$D$11398,4,FALSE),"")</f>
        <v>17.96</v>
      </c>
      <c r="I634" s="320">
        <f t="shared" ref="I634:I636" si="115">H634*G634</f>
        <v>431.04</v>
      </c>
      <c r="J634" s="528">
        <f>TRUNC((I634/100+1)*H634,2)</f>
        <v>95.37</v>
      </c>
      <c r="K634" s="529">
        <f>ROUND(G634*J634,2)</f>
        <v>2288.88</v>
      </c>
    </row>
    <row r="635" spans="2:11">
      <c r="B635" s="525" t="s">
        <v>66</v>
      </c>
      <c r="C635" s="535" t="s">
        <v>11</v>
      </c>
      <c r="D635" s="291">
        <v>88247</v>
      </c>
      <c r="E635" s="306" t="str">
        <f>IF($D635&lt;&gt;"",VLOOKUP($D635,'2-SINAPI NOVEMBRO 2017'!$A$1:$D$11398,2,FALSE),"")</f>
        <v>AUXILIAR DE ELETRICISTA COM ENCARGOS COMPLEMENTARES</v>
      </c>
      <c r="F635" s="307" t="str">
        <f>IF($D635&lt;&gt;"",VLOOKUP($D635,'2-SINAPI NOVEMBRO 2017'!$A$1:$D$11398,3,FALSE),"")</f>
        <v>H</v>
      </c>
      <c r="G635" s="527">
        <v>24</v>
      </c>
      <c r="H635" s="326">
        <f>IF($D635&lt;&gt;"",VLOOKUP($D635,'2-SINAPI NOVEMBRO 2017'!$A$1:$D$11398,4,FALSE),"")</f>
        <v>14.59</v>
      </c>
      <c r="I635" s="320">
        <f t="shared" si="115"/>
        <v>350.15999999999997</v>
      </c>
      <c r="J635" s="528">
        <f>TRUNC((I635/100+1)*H635,2)</f>
        <v>65.67</v>
      </c>
      <c r="K635" s="529">
        <f>ROUND(G635*J635,2)</f>
        <v>1576.08</v>
      </c>
    </row>
    <row r="636" spans="2:11">
      <c r="B636" s="525" t="s">
        <v>66</v>
      </c>
      <c r="C636" s="535" t="s">
        <v>6357</v>
      </c>
      <c r="D636" s="535"/>
      <c r="E636" s="526" t="s">
        <v>13330</v>
      </c>
      <c r="F636" s="535" t="s">
        <v>70</v>
      </c>
      <c r="G636" s="527">
        <v>1</v>
      </c>
      <c r="H636" s="528">
        <v>2450.5500000000002</v>
      </c>
      <c r="I636" s="320">
        <f t="shared" si="115"/>
        <v>2450.5500000000002</v>
      </c>
      <c r="J636" s="528">
        <f>TRUNC((I636/100+1)*H636,2)</f>
        <v>62502.5</v>
      </c>
      <c r="K636" s="529">
        <f>ROUND(G636*J636,2)</f>
        <v>62502.5</v>
      </c>
    </row>
    <row r="637" spans="2:11">
      <c r="B637" s="530"/>
      <c r="C637" s="536"/>
      <c r="D637" s="536"/>
      <c r="E637" s="531"/>
      <c r="F637" s="536"/>
      <c r="G637" s="532"/>
      <c r="H637" s="533"/>
      <c r="I637" s="533"/>
      <c r="J637" s="533"/>
      <c r="K637" s="534"/>
    </row>
    <row r="638" spans="2:11">
      <c r="B638" s="300" t="s">
        <v>13418</v>
      </c>
      <c r="C638" s="450"/>
      <c r="D638" s="451"/>
      <c r="E638" s="301" t="s">
        <v>13331</v>
      </c>
      <c r="F638" s="302" t="s">
        <v>70</v>
      </c>
      <c r="G638" s="303"/>
      <c r="H638" s="304"/>
      <c r="I638" s="336">
        <f>SUM(I639:I640)</f>
        <v>27.475899999999999</v>
      </c>
      <c r="J638" s="286">
        <f>TRUNC((I638/100+1)*H638,2)</f>
        <v>0</v>
      </c>
      <c r="K638" s="286">
        <f>TRUNC(G638*J638,2)</f>
        <v>0</v>
      </c>
    </row>
    <row r="639" spans="2:11">
      <c r="B639" s="525" t="s">
        <v>66</v>
      </c>
      <c r="C639" s="535" t="s">
        <v>6357</v>
      </c>
      <c r="D639" s="535"/>
      <c r="E639" s="526" t="s">
        <v>13332</v>
      </c>
      <c r="F639" s="535" t="s">
        <v>70</v>
      </c>
      <c r="G639" s="527">
        <v>1</v>
      </c>
      <c r="H639" s="528">
        <v>27.33</v>
      </c>
      <c r="I639" s="320">
        <f t="shared" ref="I639:I640" si="116">H639*G639</f>
        <v>27.33</v>
      </c>
      <c r="J639" s="528">
        <f>TRUNC((I639/100+1)*H639,2)</f>
        <v>34.79</v>
      </c>
      <c r="K639" s="529">
        <f>ROUND(G639*J639,2)</f>
        <v>34.79</v>
      </c>
    </row>
    <row r="640" spans="2:11">
      <c r="B640" s="525" t="s">
        <v>66</v>
      </c>
      <c r="C640" s="535" t="s">
        <v>11</v>
      </c>
      <c r="D640" s="291">
        <v>88247</v>
      </c>
      <c r="E640" s="306" t="str">
        <f>IF($D640&lt;&gt;"",VLOOKUP($D640,'2-SINAPI NOVEMBRO 2017'!$A$1:$D$11398,2,FALSE),"")</f>
        <v>AUXILIAR DE ELETRICISTA COM ENCARGOS COMPLEMENTARES</v>
      </c>
      <c r="F640" s="307" t="str">
        <f>IF($D640&lt;&gt;"",VLOOKUP($D640,'2-SINAPI NOVEMBRO 2017'!$A$1:$D$11398,3,FALSE),"")</f>
        <v>H</v>
      </c>
      <c r="G640" s="527">
        <v>0.01</v>
      </c>
      <c r="H640" s="326">
        <f>IF($D640&lt;&gt;"",VLOOKUP($D640,'2-SINAPI NOVEMBRO 2017'!$A$1:$D$11398,4,FALSE),"")</f>
        <v>14.59</v>
      </c>
      <c r="I640" s="320">
        <f t="shared" si="116"/>
        <v>0.1459</v>
      </c>
      <c r="J640" s="528">
        <f>TRUNC((I640/100+1)*H640,2)</f>
        <v>14.61</v>
      </c>
      <c r="K640" s="529">
        <f>ROUND(G640*J640,2)</f>
        <v>0.15</v>
      </c>
    </row>
    <row r="641" spans="2:11">
      <c r="B641" s="530"/>
      <c r="C641" s="536"/>
      <c r="D641" s="536"/>
      <c r="E641" s="531"/>
      <c r="F641" s="536"/>
      <c r="G641" s="532"/>
      <c r="H641" s="533"/>
      <c r="I641" s="533"/>
      <c r="J641" s="533"/>
      <c r="K641" s="534"/>
    </row>
    <row r="642" spans="2:11">
      <c r="B642" s="300" t="s">
        <v>13419</v>
      </c>
      <c r="C642" s="450"/>
      <c r="D642" s="451"/>
      <c r="E642" s="301" t="s">
        <v>13333</v>
      </c>
      <c r="F642" s="302" t="s">
        <v>70</v>
      </c>
      <c r="G642" s="303"/>
      <c r="H642" s="304"/>
      <c r="I642" s="336">
        <f>SUM(I643:I644)</f>
        <v>1.0159</v>
      </c>
      <c r="J642" s="286">
        <f>TRUNC((I642/100+1)*H642,2)</f>
        <v>0</v>
      </c>
      <c r="K642" s="286">
        <f>TRUNC(G642*J642,2)</f>
        <v>0</v>
      </c>
    </row>
    <row r="643" spans="2:11">
      <c r="B643" s="525" t="s">
        <v>66</v>
      </c>
      <c r="C643" s="535" t="s">
        <v>11</v>
      </c>
      <c r="D643" s="291">
        <v>88247</v>
      </c>
      <c r="E643" s="306" t="str">
        <f>IF($D643&lt;&gt;"",VLOOKUP($D643,'2-SINAPI NOVEMBRO 2017'!$A$1:$D$11398,2,FALSE),"")</f>
        <v>AUXILIAR DE ELETRICISTA COM ENCARGOS COMPLEMENTARES</v>
      </c>
      <c r="F643" s="307" t="str">
        <f>IF($D643&lt;&gt;"",VLOOKUP($D643,'2-SINAPI NOVEMBRO 2017'!$A$1:$D$11398,3,FALSE),"")</f>
        <v>H</v>
      </c>
      <c r="G643" s="527">
        <v>0.01</v>
      </c>
      <c r="H643" s="326">
        <f>IF($D643&lt;&gt;"",VLOOKUP($D643,'2-SINAPI NOVEMBRO 2017'!$A$1:$D$11398,4,FALSE),"")</f>
        <v>14.59</v>
      </c>
      <c r="I643" s="320">
        <f t="shared" ref="I643:I644" si="117">H643*G643</f>
        <v>0.1459</v>
      </c>
      <c r="J643" s="528">
        <f>TRUNC((I643/100+1)*H643,2)</f>
        <v>14.61</v>
      </c>
      <c r="K643" s="529">
        <f>ROUND(G643*J643,2)</f>
        <v>0.15</v>
      </c>
    </row>
    <row r="644" spans="2:11">
      <c r="B644" s="525" t="s">
        <v>66</v>
      </c>
      <c r="C644" s="535" t="s">
        <v>6357</v>
      </c>
      <c r="D644" s="535"/>
      <c r="E644" s="526" t="s">
        <v>13333</v>
      </c>
      <c r="F644" s="535" t="s">
        <v>70</v>
      </c>
      <c r="G644" s="527">
        <v>1</v>
      </c>
      <c r="H644" s="528">
        <v>0.87</v>
      </c>
      <c r="I644" s="320">
        <f t="shared" si="117"/>
        <v>0.87</v>
      </c>
      <c r="J644" s="528">
        <f>TRUNC((I644/100+1)*H644,2)</f>
        <v>0.87</v>
      </c>
      <c r="K644" s="529">
        <f>ROUND(G644*J644,2)</f>
        <v>0.87</v>
      </c>
    </row>
    <row r="645" spans="2:11">
      <c r="B645" s="530"/>
      <c r="C645" s="536"/>
      <c r="D645" s="536"/>
      <c r="E645" s="531"/>
      <c r="F645" s="536"/>
      <c r="G645" s="532"/>
      <c r="H645" s="533"/>
      <c r="I645" s="533"/>
      <c r="J645" s="533"/>
      <c r="K645" s="534"/>
    </row>
    <row r="646" spans="2:11">
      <c r="B646" s="300" t="s">
        <v>13420</v>
      </c>
      <c r="C646" s="450"/>
      <c r="D646" s="451"/>
      <c r="E646" s="301" t="s">
        <v>13334</v>
      </c>
      <c r="F646" s="302" t="s">
        <v>70</v>
      </c>
      <c r="G646" s="303"/>
      <c r="H646" s="304"/>
      <c r="I646" s="336">
        <f>SUM(I647:I649)</f>
        <v>250.39450000000002</v>
      </c>
      <c r="J646" s="286">
        <f>TRUNC((I646/100+1)*H646,2)</f>
        <v>0</v>
      </c>
      <c r="K646" s="286">
        <f>TRUNC(G646*J646,2)</f>
        <v>0</v>
      </c>
    </row>
    <row r="647" spans="2:11">
      <c r="B647" s="525" t="s">
        <v>66</v>
      </c>
      <c r="C647" s="535" t="s">
        <v>11</v>
      </c>
      <c r="D647" s="535">
        <v>88316</v>
      </c>
      <c r="E647" s="306" t="str">
        <f>IF($D647&lt;&gt;"",VLOOKUP($D647,'2-SINAPI NOVEMBRO 2017'!$A$1:$D$11398,2,FALSE),"")</f>
        <v>SERVENTE COM ENCARGOS COMPLEMENTARES</v>
      </c>
      <c r="F647" s="307" t="str">
        <f>IF($D647&lt;&gt;"",VLOOKUP($D647,'2-SINAPI NOVEMBRO 2017'!$A$1:$D$11398,3,FALSE),"")</f>
        <v>H</v>
      </c>
      <c r="G647" s="527">
        <v>11.89</v>
      </c>
      <c r="H647" s="326">
        <f>IF($D647&lt;&gt;"",VLOOKUP($D647,'2-SINAPI NOVEMBRO 2017'!$A$1:$D$11398,4,FALSE),"")</f>
        <v>14.05</v>
      </c>
      <c r="I647" s="320">
        <f t="shared" ref="I647:I649" si="118">H647*G647</f>
        <v>167.05450000000002</v>
      </c>
      <c r="J647" s="528">
        <f>TRUNC((I647/100+1)*H647,2)</f>
        <v>37.520000000000003</v>
      </c>
      <c r="K647" s="529">
        <f>ROUND(G647*J647,2)</f>
        <v>446.11</v>
      </c>
    </row>
    <row r="648" spans="2:11">
      <c r="B648" s="525" t="s">
        <v>66</v>
      </c>
      <c r="C648" s="535" t="s">
        <v>11</v>
      </c>
      <c r="D648" s="535">
        <v>88309</v>
      </c>
      <c r="E648" s="306" t="str">
        <f>IF($D648&lt;&gt;"",VLOOKUP($D648,'2-SINAPI NOVEMBRO 2017'!$A$1:$D$11398,2,FALSE),"")</f>
        <v>PEDREIRO COM ENCARGOS COMPLEMENTARES</v>
      </c>
      <c r="F648" s="307" t="str">
        <f>IF($D648&lt;&gt;"",VLOOKUP($D648,'2-SINAPI NOVEMBRO 2017'!$A$1:$D$11398,3,FALSE),"")</f>
        <v>H</v>
      </c>
      <c r="G648" s="527">
        <v>1</v>
      </c>
      <c r="H648" s="326">
        <f>IF($D648&lt;&gt;"",VLOOKUP($D648,'2-SINAPI NOVEMBRO 2017'!$A$1:$D$11398,4,FALSE),"")</f>
        <v>17.34</v>
      </c>
      <c r="I648" s="320">
        <f t="shared" si="118"/>
        <v>17.34</v>
      </c>
      <c r="J648" s="528">
        <f>TRUNC((I648/100+1)*H648,2)</f>
        <v>20.34</v>
      </c>
      <c r="K648" s="529">
        <f>ROUND(G648*J648,2)</f>
        <v>20.34</v>
      </c>
    </row>
    <row r="649" spans="2:11" ht="38.25">
      <c r="B649" s="525" t="s">
        <v>66</v>
      </c>
      <c r="C649" s="535" t="s">
        <v>11</v>
      </c>
      <c r="D649" s="538">
        <v>1524</v>
      </c>
      <c r="E649" s="306" t="str">
        <f>IF($D649&lt;&gt;"",VLOOKUP($D649,'2-SINAPI NOVEMBRO 2017'!$A$1:$D$11398,2,FALSE),"")</f>
        <v>CONCRETO USINADO BOMBEAVEL, CLASSE DE RESISTENCIA C20, COM BRITA 0 E 1, SLUMP = 100 +/- 20 MM, INCLUI SERVICO DE BOMBEAMENTO (NBR 8953)</v>
      </c>
      <c r="F649" s="307" t="str">
        <f>IF($D649&lt;&gt;"",VLOOKUP($D649,'2-SINAPI NOVEMBRO 2017'!$A$1:$D$11398,3,FALSE),"")</f>
        <v xml:space="preserve">M3    </v>
      </c>
      <c r="G649" s="527">
        <v>0.2</v>
      </c>
      <c r="H649" s="326">
        <f>IF($D649&lt;&gt;"",VLOOKUP($D649,'2-SINAPI NOVEMBRO 2017'!$A$1:$D$11398,4,FALSE),"")</f>
        <v>330</v>
      </c>
      <c r="I649" s="320">
        <f t="shared" si="118"/>
        <v>66</v>
      </c>
      <c r="J649" s="528">
        <f>TRUNC((I649/100+1)*H649,2)</f>
        <v>547.79999999999995</v>
      </c>
      <c r="K649" s="529">
        <f>ROUND(G649*J649,2)</f>
        <v>109.56</v>
      </c>
    </row>
    <row r="650" spans="2:11">
      <c r="B650" s="530"/>
      <c r="C650" s="536"/>
      <c r="D650" s="536"/>
      <c r="E650" s="531"/>
      <c r="F650" s="536"/>
      <c r="G650" s="532"/>
      <c r="H650" s="533"/>
      <c r="I650" s="533"/>
      <c r="J650" s="533"/>
      <c r="K650" s="534"/>
    </row>
    <row r="651" spans="2:11">
      <c r="B651" s="300" t="s">
        <v>13421</v>
      </c>
      <c r="C651" s="450"/>
      <c r="D651" s="451"/>
      <c r="E651" s="301" t="s">
        <v>13335</v>
      </c>
      <c r="F651" s="302" t="s">
        <v>70</v>
      </c>
      <c r="G651" s="303"/>
      <c r="H651" s="304"/>
      <c r="I651" s="336">
        <f>SUM(I652:I654)</f>
        <v>7.7625000000000002</v>
      </c>
      <c r="J651" s="286">
        <f>TRUNC((I651/100+1)*H651,2)</f>
        <v>0</v>
      </c>
      <c r="K651" s="286">
        <f>TRUNC(G651*J651,2)</f>
        <v>0</v>
      </c>
    </row>
    <row r="652" spans="2:11">
      <c r="B652" s="525" t="s">
        <v>66</v>
      </c>
      <c r="C652" s="535" t="s">
        <v>11</v>
      </c>
      <c r="D652" s="291">
        <v>88264</v>
      </c>
      <c r="E652" s="306" t="str">
        <f>IF($D652&lt;&gt;"",VLOOKUP($D652,'2-SINAPI NOVEMBRO 2017'!$A$1:$D$11398,2,FALSE),"")</f>
        <v>ELETRICISTA COM ENCARGOS COMPLEMENTARES</v>
      </c>
      <c r="F652" s="307" t="str">
        <f>IF($D652&lt;&gt;"",VLOOKUP($D652,'2-SINAPI NOVEMBRO 2017'!$A$1:$D$11398,3,FALSE),"")</f>
        <v>H</v>
      </c>
      <c r="G652" s="527">
        <v>0.15</v>
      </c>
      <c r="H652" s="326">
        <f>IF($D652&lt;&gt;"",VLOOKUP($D652,'2-SINAPI NOVEMBRO 2017'!$A$1:$D$11398,4,FALSE),"")</f>
        <v>17.96</v>
      </c>
      <c r="I652" s="320">
        <f t="shared" ref="I652:I654" si="119">H652*G652</f>
        <v>2.694</v>
      </c>
      <c r="J652" s="528">
        <f>TRUNC((I652/100+1)*H652,2)</f>
        <v>18.440000000000001</v>
      </c>
      <c r="K652" s="529">
        <f>ROUND(G652*J652,2)</f>
        <v>2.77</v>
      </c>
    </row>
    <row r="653" spans="2:11">
      <c r="B653" s="525" t="s">
        <v>66</v>
      </c>
      <c r="C653" s="535" t="s">
        <v>11</v>
      </c>
      <c r="D653" s="291">
        <v>88247</v>
      </c>
      <c r="E653" s="306" t="str">
        <f>IF($D653&lt;&gt;"",VLOOKUP($D653,'2-SINAPI NOVEMBRO 2017'!$A$1:$D$11398,2,FALSE),"")</f>
        <v>AUXILIAR DE ELETRICISTA COM ENCARGOS COMPLEMENTARES</v>
      </c>
      <c r="F653" s="307" t="str">
        <f>IF($D653&lt;&gt;"",VLOOKUP($D653,'2-SINAPI NOVEMBRO 2017'!$A$1:$D$11398,3,FALSE),"")</f>
        <v>H</v>
      </c>
      <c r="G653" s="527">
        <v>0.15</v>
      </c>
      <c r="H653" s="326">
        <f>IF($D653&lt;&gt;"",VLOOKUP($D653,'2-SINAPI NOVEMBRO 2017'!$A$1:$D$11398,4,FALSE),"")</f>
        <v>14.59</v>
      </c>
      <c r="I653" s="320">
        <f t="shared" si="119"/>
        <v>2.1884999999999999</v>
      </c>
      <c r="J653" s="528">
        <f>TRUNC((I653/100+1)*H653,2)</f>
        <v>14.9</v>
      </c>
      <c r="K653" s="529">
        <f>ROUND(G653*J653,2)</f>
        <v>2.2400000000000002</v>
      </c>
    </row>
    <row r="654" spans="2:11">
      <c r="B654" s="525" t="s">
        <v>66</v>
      </c>
      <c r="C654" s="535" t="s">
        <v>6357</v>
      </c>
      <c r="D654" s="535"/>
      <c r="E654" s="526" t="s">
        <v>13336</v>
      </c>
      <c r="F654" s="535" t="s">
        <v>70</v>
      </c>
      <c r="G654" s="527">
        <v>1</v>
      </c>
      <c r="H654" s="528">
        <v>2.88</v>
      </c>
      <c r="I654" s="320">
        <f t="shared" si="119"/>
        <v>2.88</v>
      </c>
      <c r="J654" s="528">
        <f>TRUNC((I654/100+1)*H654,2)</f>
        <v>2.96</v>
      </c>
      <c r="K654" s="529">
        <f>ROUND(G654*J654,2)</f>
        <v>2.96</v>
      </c>
    </row>
    <row r="655" spans="2:11">
      <c r="B655" s="530"/>
      <c r="C655" s="536"/>
      <c r="D655" s="536"/>
      <c r="E655" s="531"/>
      <c r="F655" s="536"/>
      <c r="G655" s="532"/>
      <c r="H655" s="533"/>
      <c r="I655" s="533"/>
      <c r="J655" s="533"/>
      <c r="K655" s="534"/>
    </row>
    <row r="656" spans="2:11" ht="25.5">
      <c r="B656" s="300" t="s">
        <v>13422</v>
      </c>
      <c r="C656" s="450"/>
      <c r="D656" s="451"/>
      <c r="E656" s="301" t="s">
        <v>13337</v>
      </c>
      <c r="F656" s="302" t="s">
        <v>70</v>
      </c>
      <c r="G656" s="303"/>
      <c r="H656" s="304"/>
      <c r="I656" s="336">
        <f>SUM(I657:I659)</f>
        <v>40.504999999999995</v>
      </c>
      <c r="J656" s="286">
        <f>TRUNC((I656/100+1)*H656,2)</f>
        <v>0</v>
      </c>
      <c r="K656" s="286">
        <f>TRUNC(G656*J656,2)</f>
        <v>0</v>
      </c>
    </row>
    <row r="657" spans="2:11">
      <c r="B657" s="525" t="s">
        <v>66</v>
      </c>
      <c r="C657" s="535" t="s">
        <v>11</v>
      </c>
      <c r="D657" s="291">
        <v>88264</v>
      </c>
      <c r="E657" s="306" t="str">
        <f>IF($D657&lt;&gt;"",VLOOKUP($D657,'2-SINAPI NOVEMBRO 2017'!$A$1:$D$11398,2,FALSE),"")</f>
        <v>ELETRICISTA COM ENCARGOS COMPLEMENTARES</v>
      </c>
      <c r="F657" s="307" t="str">
        <f>IF($D657&lt;&gt;"",VLOOKUP($D657,'2-SINAPI NOVEMBRO 2017'!$A$1:$D$11398,3,FALSE),"")</f>
        <v>H</v>
      </c>
      <c r="G657" s="527">
        <v>0.3</v>
      </c>
      <c r="H657" s="326">
        <f>IF($D657&lt;&gt;"",VLOOKUP($D657,'2-SINAPI NOVEMBRO 2017'!$A$1:$D$11398,4,FALSE),"")</f>
        <v>17.96</v>
      </c>
      <c r="I657" s="320">
        <f t="shared" ref="I657:I659" si="120">H657*G657</f>
        <v>5.3879999999999999</v>
      </c>
      <c r="J657" s="528">
        <f>TRUNC((I657/100+1)*H657,2)</f>
        <v>18.920000000000002</v>
      </c>
      <c r="K657" s="529">
        <f>ROUND(G657*J657,2)</f>
        <v>5.68</v>
      </c>
    </row>
    <row r="658" spans="2:11">
      <c r="B658" s="525" t="s">
        <v>66</v>
      </c>
      <c r="C658" s="535" t="s">
        <v>11</v>
      </c>
      <c r="D658" s="291">
        <v>88247</v>
      </c>
      <c r="E658" s="306" t="str">
        <f>IF($D658&lt;&gt;"",VLOOKUP($D658,'2-SINAPI NOVEMBRO 2017'!$A$1:$D$11398,2,FALSE),"")</f>
        <v>AUXILIAR DE ELETRICISTA COM ENCARGOS COMPLEMENTARES</v>
      </c>
      <c r="F658" s="307" t="str">
        <f>IF($D658&lt;&gt;"",VLOOKUP($D658,'2-SINAPI NOVEMBRO 2017'!$A$1:$D$11398,3,FALSE),"")</f>
        <v>H</v>
      </c>
      <c r="G658" s="527">
        <v>0.3</v>
      </c>
      <c r="H658" s="326">
        <f>IF($D658&lt;&gt;"",VLOOKUP($D658,'2-SINAPI NOVEMBRO 2017'!$A$1:$D$11398,4,FALSE),"")</f>
        <v>14.59</v>
      </c>
      <c r="I658" s="320">
        <f t="shared" si="120"/>
        <v>4.3769999999999998</v>
      </c>
      <c r="J658" s="528">
        <f>TRUNC((I658/100+1)*H658,2)</f>
        <v>15.22</v>
      </c>
      <c r="K658" s="529">
        <f>ROUND(G658*J658,2)</f>
        <v>4.57</v>
      </c>
    </row>
    <row r="659" spans="2:11" ht="24">
      <c r="B659" s="525" t="s">
        <v>66</v>
      </c>
      <c r="C659" s="535" t="s">
        <v>6357</v>
      </c>
      <c r="D659" s="535"/>
      <c r="E659" s="526" t="s">
        <v>13338</v>
      </c>
      <c r="F659" s="535" t="s">
        <v>70</v>
      </c>
      <c r="G659" s="527">
        <v>1</v>
      </c>
      <c r="H659" s="528">
        <v>30.74</v>
      </c>
      <c r="I659" s="320">
        <f t="shared" si="120"/>
        <v>30.74</v>
      </c>
      <c r="J659" s="528">
        <f>TRUNC((I659/100+1)*H659,2)</f>
        <v>40.18</v>
      </c>
      <c r="K659" s="529">
        <f>ROUND(G659*J659,2)</f>
        <v>40.18</v>
      </c>
    </row>
    <row r="660" spans="2:11">
      <c r="B660" s="530"/>
      <c r="C660" s="536"/>
      <c r="D660" s="536"/>
      <c r="E660" s="531"/>
      <c r="F660" s="536"/>
      <c r="G660" s="532"/>
      <c r="H660" s="533"/>
      <c r="I660" s="533"/>
      <c r="J660" s="533"/>
      <c r="K660" s="534"/>
    </row>
    <row r="661" spans="2:11">
      <c r="B661" s="300" t="s">
        <v>13423</v>
      </c>
      <c r="C661" s="450"/>
      <c r="D661" s="451"/>
      <c r="E661" s="301" t="s">
        <v>13339</v>
      </c>
      <c r="F661" s="302" t="s">
        <v>22</v>
      </c>
      <c r="G661" s="303"/>
      <c r="H661" s="304"/>
      <c r="I661" s="336">
        <f>SUM(I662:I664)</f>
        <v>12.3355</v>
      </c>
      <c r="J661" s="286">
        <f>TRUNC((I661/100+1)*H661,2)</f>
        <v>0</v>
      </c>
      <c r="K661" s="286">
        <f>TRUNC(G661*J661,2)</f>
        <v>0</v>
      </c>
    </row>
    <row r="662" spans="2:11">
      <c r="B662" s="525" t="s">
        <v>66</v>
      </c>
      <c r="C662" s="535" t="s">
        <v>11</v>
      </c>
      <c r="D662" s="291">
        <v>88264</v>
      </c>
      <c r="E662" s="306" t="str">
        <f>IF($D662&lt;&gt;"",VLOOKUP($D662,'2-SINAPI NOVEMBRO 2017'!$A$1:$D$11398,2,FALSE),"")</f>
        <v>ELETRICISTA COM ENCARGOS COMPLEMENTARES</v>
      </c>
      <c r="F662" s="307" t="str">
        <f>IF($D662&lt;&gt;"",VLOOKUP($D662,'2-SINAPI NOVEMBRO 2017'!$A$1:$D$11398,3,FALSE),"")</f>
        <v>H</v>
      </c>
      <c r="G662" s="527">
        <v>0.21</v>
      </c>
      <c r="H662" s="326">
        <f>IF($D662&lt;&gt;"",VLOOKUP($D662,'2-SINAPI NOVEMBRO 2017'!$A$1:$D$11398,4,FALSE),"")</f>
        <v>17.96</v>
      </c>
      <c r="I662" s="320">
        <f t="shared" ref="I662:I664" si="121">H662*G662</f>
        <v>3.7715999999999998</v>
      </c>
      <c r="J662" s="528">
        <f>TRUNC((I662/100+1)*H662,2)</f>
        <v>18.63</v>
      </c>
      <c r="K662" s="529">
        <f>ROUND(G662*J662,2)</f>
        <v>3.91</v>
      </c>
    </row>
    <row r="663" spans="2:11">
      <c r="B663" s="525" t="s">
        <v>66</v>
      </c>
      <c r="C663" s="535" t="s">
        <v>11</v>
      </c>
      <c r="D663" s="291">
        <v>88247</v>
      </c>
      <c r="E663" s="306" t="str">
        <f>IF($D663&lt;&gt;"",VLOOKUP($D663,'2-SINAPI NOVEMBRO 2017'!$A$1:$D$11398,2,FALSE),"")</f>
        <v>AUXILIAR DE ELETRICISTA COM ENCARGOS COMPLEMENTARES</v>
      </c>
      <c r="F663" s="307" t="str">
        <f>IF($D663&lt;&gt;"",VLOOKUP($D663,'2-SINAPI NOVEMBRO 2017'!$A$1:$D$11398,3,FALSE),"")</f>
        <v>H</v>
      </c>
      <c r="G663" s="527">
        <v>0.21</v>
      </c>
      <c r="H663" s="326">
        <f>IF($D663&lt;&gt;"",VLOOKUP($D663,'2-SINAPI NOVEMBRO 2017'!$A$1:$D$11398,4,FALSE),"")</f>
        <v>14.59</v>
      </c>
      <c r="I663" s="320">
        <f t="shared" si="121"/>
        <v>3.0638999999999998</v>
      </c>
      <c r="J663" s="528">
        <f>TRUNC((I663/100+1)*H663,2)</f>
        <v>15.03</v>
      </c>
      <c r="K663" s="529">
        <f>ROUND(G663*J663,2)</f>
        <v>3.16</v>
      </c>
    </row>
    <row r="664" spans="2:11">
      <c r="B664" s="525" t="s">
        <v>66</v>
      </c>
      <c r="C664" s="535" t="s">
        <v>6357</v>
      </c>
      <c r="D664" s="535"/>
      <c r="E664" s="526" t="s">
        <v>13340</v>
      </c>
      <c r="F664" s="535" t="s">
        <v>22</v>
      </c>
      <c r="G664" s="527">
        <v>1</v>
      </c>
      <c r="H664" s="528">
        <v>5.5</v>
      </c>
      <c r="I664" s="320">
        <f t="shared" si="121"/>
        <v>5.5</v>
      </c>
      <c r="J664" s="528">
        <f>TRUNC((I664/100+1)*H664,2)</f>
        <v>5.8</v>
      </c>
      <c r="K664" s="529">
        <f>ROUND(G664*J664,2)</f>
        <v>5.8</v>
      </c>
    </row>
    <row r="665" spans="2:11">
      <c r="B665" s="530"/>
      <c r="C665" s="536"/>
      <c r="D665" s="536"/>
      <c r="E665" s="531"/>
      <c r="F665" s="536"/>
      <c r="G665" s="532"/>
      <c r="H665" s="533"/>
      <c r="I665" s="533"/>
      <c r="J665" s="533"/>
      <c r="K665" s="534"/>
    </row>
    <row r="666" spans="2:11">
      <c r="B666" s="300" t="s">
        <v>13424</v>
      </c>
      <c r="C666" s="450"/>
      <c r="D666" s="451"/>
      <c r="E666" s="301" t="s">
        <v>13341</v>
      </c>
      <c r="F666" s="302" t="s">
        <v>22</v>
      </c>
      <c r="G666" s="303"/>
      <c r="H666" s="304"/>
      <c r="I666" s="336">
        <f>SUM(I667:I669)</f>
        <v>5.7350000000000003</v>
      </c>
      <c r="J666" s="286">
        <f>TRUNC((I666/100+1)*H666,2)</f>
        <v>0</v>
      </c>
      <c r="K666" s="286">
        <f>TRUNC(G666*J666,2)</f>
        <v>0</v>
      </c>
    </row>
    <row r="667" spans="2:11">
      <c r="B667" s="525" t="s">
        <v>66</v>
      </c>
      <c r="C667" s="535" t="s">
        <v>11</v>
      </c>
      <c r="D667" s="291">
        <v>88264</v>
      </c>
      <c r="E667" s="306" t="str">
        <f>IF($D667&lt;&gt;"",VLOOKUP($D667,'2-SINAPI NOVEMBRO 2017'!$A$1:$D$11398,2,FALSE),"")</f>
        <v>ELETRICISTA COM ENCARGOS COMPLEMENTARES</v>
      </c>
      <c r="F667" s="307" t="str">
        <f>IF($D667&lt;&gt;"",VLOOKUP($D667,'2-SINAPI NOVEMBRO 2017'!$A$1:$D$11398,3,FALSE),"")</f>
        <v>H</v>
      </c>
      <c r="G667" s="527">
        <v>0.1</v>
      </c>
      <c r="H667" s="326">
        <f>IF($D667&lt;&gt;"",VLOOKUP($D667,'2-SINAPI NOVEMBRO 2017'!$A$1:$D$11398,4,FALSE),"")</f>
        <v>17.96</v>
      </c>
      <c r="I667" s="320">
        <f t="shared" ref="I667:I669" si="122">H667*G667</f>
        <v>1.7960000000000003</v>
      </c>
      <c r="J667" s="528">
        <f>TRUNC((I667/100+1)*H667,2)</f>
        <v>18.28</v>
      </c>
      <c r="K667" s="529">
        <f>ROUND(G667*J667,2)</f>
        <v>1.83</v>
      </c>
    </row>
    <row r="668" spans="2:11">
      <c r="B668" s="525" t="s">
        <v>66</v>
      </c>
      <c r="C668" s="535" t="s">
        <v>11</v>
      </c>
      <c r="D668" s="291">
        <v>88247</v>
      </c>
      <c r="E668" s="306" t="str">
        <f>IF($D668&lt;&gt;"",VLOOKUP($D668,'2-SINAPI NOVEMBRO 2017'!$A$1:$D$11398,2,FALSE),"")</f>
        <v>AUXILIAR DE ELETRICISTA COM ENCARGOS COMPLEMENTARES</v>
      </c>
      <c r="F668" s="307" t="str">
        <f>IF($D668&lt;&gt;"",VLOOKUP($D668,'2-SINAPI NOVEMBRO 2017'!$A$1:$D$11398,3,FALSE),"")</f>
        <v>H</v>
      </c>
      <c r="G668" s="527">
        <v>0.1</v>
      </c>
      <c r="H668" s="326">
        <f>IF($D668&lt;&gt;"",VLOOKUP($D668,'2-SINAPI NOVEMBRO 2017'!$A$1:$D$11398,4,FALSE),"")</f>
        <v>14.59</v>
      </c>
      <c r="I668" s="320">
        <f t="shared" si="122"/>
        <v>1.4590000000000001</v>
      </c>
      <c r="J668" s="528">
        <f>TRUNC((I668/100+1)*H668,2)</f>
        <v>14.8</v>
      </c>
      <c r="K668" s="529">
        <f>ROUND(G668*J668,2)</f>
        <v>1.48</v>
      </c>
    </row>
    <row r="669" spans="2:11">
      <c r="B669" s="525" t="s">
        <v>66</v>
      </c>
      <c r="C669" s="535" t="s">
        <v>6357</v>
      </c>
      <c r="D669" s="535"/>
      <c r="E669" s="526" t="s">
        <v>13341</v>
      </c>
      <c r="F669" s="535" t="s">
        <v>22</v>
      </c>
      <c r="G669" s="527">
        <v>1</v>
      </c>
      <c r="H669" s="528">
        <v>2.48</v>
      </c>
      <c r="I669" s="320">
        <f t="shared" si="122"/>
        <v>2.48</v>
      </c>
      <c r="J669" s="528">
        <f>TRUNC((I669/100+1)*H669,2)</f>
        <v>2.54</v>
      </c>
      <c r="K669" s="529">
        <f>ROUND(G669*J669,2)</f>
        <v>2.54</v>
      </c>
    </row>
    <row r="670" spans="2:11">
      <c r="B670" s="530"/>
      <c r="C670" s="536"/>
      <c r="D670" s="536"/>
      <c r="E670" s="531"/>
      <c r="F670" s="536"/>
      <c r="G670" s="532"/>
      <c r="H670" s="533"/>
      <c r="I670" s="533"/>
      <c r="J670" s="533"/>
      <c r="K670" s="534"/>
    </row>
    <row r="671" spans="2:11">
      <c r="B671" s="300" t="s">
        <v>13425</v>
      </c>
      <c r="C671" s="450"/>
      <c r="D671" s="451"/>
      <c r="E671" s="301" t="s">
        <v>13342</v>
      </c>
      <c r="F671" s="302" t="s">
        <v>22</v>
      </c>
      <c r="G671" s="303"/>
      <c r="H671" s="304"/>
      <c r="I671" s="336">
        <f>SUM(I672:I674)</f>
        <v>19.048000000000002</v>
      </c>
      <c r="J671" s="286">
        <f>TRUNC((I671/100+1)*H671,2)</f>
        <v>0</v>
      </c>
      <c r="K671" s="286">
        <f>TRUNC(G671*J671,2)</f>
        <v>0</v>
      </c>
    </row>
    <row r="672" spans="2:11">
      <c r="B672" s="525" t="s">
        <v>66</v>
      </c>
      <c r="C672" s="535" t="s">
        <v>11</v>
      </c>
      <c r="D672" s="291">
        <v>88264</v>
      </c>
      <c r="E672" s="306" t="str">
        <f>IF($D672&lt;&gt;"",VLOOKUP($D672,'2-SINAPI NOVEMBRO 2017'!$A$1:$D$11398,2,FALSE),"")</f>
        <v>ELETRICISTA COM ENCARGOS COMPLEMENTARES</v>
      </c>
      <c r="F672" s="307" t="str">
        <f>IF($D672&lt;&gt;"",VLOOKUP($D672,'2-SINAPI NOVEMBRO 2017'!$A$1:$D$11398,3,FALSE),"")</f>
        <v>H</v>
      </c>
      <c r="G672" s="527">
        <v>0.16</v>
      </c>
      <c r="H672" s="326">
        <f>IF($D672&lt;&gt;"",VLOOKUP($D672,'2-SINAPI NOVEMBRO 2017'!$A$1:$D$11398,4,FALSE),"")</f>
        <v>17.96</v>
      </c>
      <c r="I672" s="320">
        <f t="shared" ref="I672:I674" si="123">H672*G672</f>
        <v>2.8736000000000002</v>
      </c>
      <c r="J672" s="528">
        <f>TRUNC((I672/100+1)*H672,2)</f>
        <v>18.47</v>
      </c>
      <c r="K672" s="529">
        <f>ROUND(G672*J672,2)</f>
        <v>2.96</v>
      </c>
    </row>
    <row r="673" spans="2:11">
      <c r="B673" s="525" t="s">
        <v>66</v>
      </c>
      <c r="C673" s="535" t="s">
        <v>11</v>
      </c>
      <c r="D673" s="291">
        <v>88247</v>
      </c>
      <c r="E673" s="306" t="str">
        <f>IF($D673&lt;&gt;"",VLOOKUP($D673,'2-SINAPI NOVEMBRO 2017'!$A$1:$D$11398,2,FALSE),"")</f>
        <v>AUXILIAR DE ELETRICISTA COM ENCARGOS COMPLEMENTARES</v>
      </c>
      <c r="F673" s="307" t="str">
        <f>IF($D673&lt;&gt;"",VLOOKUP($D673,'2-SINAPI NOVEMBRO 2017'!$A$1:$D$11398,3,FALSE),"")</f>
        <v>H</v>
      </c>
      <c r="G673" s="527">
        <v>0.16</v>
      </c>
      <c r="H673" s="326">
        <f>IF($D673&lt;&gt;"",VLOOKUP($D673,'2-SINAPI NOVEMBRO 2017'!$A$1:$D$11398,4,FALSE),"")</f>
        <v>14.59</v>
      </c>
      <c r="I673" s="320">
        <f t="shared" si="123"/>
        <v>2.3344</v>
      </c>
      <c r="J673" s="528">
        <f>TRUNC((I673/100+1)*H673,2)</f>
        <v>14.93</v>
      </c>
      <c r="K673" s="529">
        <f>ROUND(G673*J673,2)</f>
        <v>2.39</v>
      </c>
    </row>
    <row r="674" spans="2:11">
      <c r="B674" s="525" t="s">
        <v>66</v>
      </c>
      <c r="C674" s="535" t="s">
        <v>6357</v>
      </c>
      <c r="D674" s="535"/>
      <c r="E674" s="526" t="s">
        <v>13342</v>
      </c>
      <c r="F674" s="535" t="s">
        <v>22</v>
      </c>
      <c r="G674" s="527">
        <v>1</v>
      </c>
      <c r="H674" s="528">
        <v>13.84</v>
      </c>
      <c r="I674" s="320">
        <f t="shared" si="123"/>
        <v>13.84</v>
      </c>
      <c r="J674" s="528">
        <f>TRUNC((I674/100+1)*H674,2)</f>
        <v>15.75</v>
      </c>
      <c r="K674" s="529">
        <f>ROUND(G674*J674,2)</f>
        <v>15.75</v>
      </c>
    </row>
    <row r="675" spans="2:11">
      <c r="B675" s="530"/>
      <c r="C675" s="536"/>
      <c r="D675" s="536"/>
      <c r="E675" s="531"/>
      <c r="F675" s="536"/>
      <c r="G675" s="532"/>
      <c r="H675" s="533"/>
      <c r="I675" s="533"/>
      <c r="J675" s="533"/>
      <c r="K675" s="534"/>
    </row>
    <row r="676" spans="2:11">
      <c r="B676" s="300" t="s">
        <v>13426</v>
      </c>
      <c r="C676" s="450"/>
      <c r="D676" s="451"/>
      <c r="E676" s="301" t="s">
        <v>13343</v>
      </c>
      <c r="F676" s="302" t="s">
        <v>70</v>
      </c>
      <c r="G676" s="303"/>
      <c r="H676" s="304"/>
      <c r="I676" s="336">
        <f>SUM(I677:I685)</f>
        <v>228.13525299999998</v>
      </c>
      <c r="J676" s="286">
        <f t="shared" ref="J676:J685" si="124">TRUNC((I676/100+1)*H676,2)</f>
        <v>0</v>
      </c>
      <c r="K676" s="286">
        <f>TRUNC(G676*J676,2)</f>
        <v>0</v>
      </c>
    </row>
    <row r="677" spans="2:11">
      <c r="B677" s="525" t="s">
        <v>66</v>
      </c>
      <c r="C677" s="535" t="s">
        <v>11</v>
      </c>
      <c r="D677" s="535">
        <v>88316</v>
      </c>
      <c r="E677" s="306" t="str">
        <f>IF($D677&lt;&gt;"",VLOOKUP($D677,'2-SINAPI NOVEMBRO 2017'!$A$1:$D$11398,2,FALSE),"")</f>
        <v>SERVENTE COM ENCARGOS COMPLEMENTARES</v>
      </c>
      <c r="F677" s="307" t="str">
        <f>IF($D677&lt;&gt;"",VLOOKUP($D677,'2-SINAPI NOVEMBRO 2017'!$A$1:$D$11398,3,FALSE),"")</f>
        <v>H</v>
      </c>
      <c r="G677" s="527">
        <v>6.04</v>
      </c>
      <c r="H677" s="326">
        <f>IF($D677&lt;&gt;"",VLOOKUP($D677,'2-SINAPI NOVEMBRO 2017'!$A$1:$D$11398,4,FALSE),"")</f>
        <v>14.05</v>
      </c>
      <c r="I677" s="320">
        <f t="shared" ref="I677:I685" si="125">H677*G677</f>
        <v>84.862000000000009</v>
      </c>
      <c r="J677" s="528">
        <f t="shared" si="124"/>
        <v>25.97</v>
      </c>
      <c r="K677" s="529">
        <f t="shared" ref="K677:K685" si="126">ROUND(G677*J677,2)</f>
        <v>156.86000000000001</v>
      </c>
    </row>
    <row r="678" spans="2:11">
      <c r="B678" s="525" t="s">
        <v>66</v>
      </c>
      <c r="C678" s="535" t="s">
        <v>11</v>
      </c>
      <c r="D678" s="535">
        <v>88309</v>
      </c>
      <c r="E678" s="306" t="str">
        <f>IF($D678&lt;&gt;"",VLOOKUP($D678,'2-SINAPI NOVEMBRO 2017'!$A$1:$D$11398,2,FALSE),"")</f>
        <v>PEDREIRO COM ENCARGOS COMPLEMENTARES</v>
      </c>
      <c r="F678" s="307" t="str">
        <f>IF($D678&lt;&gt;"",VLOOKUP($D678,'2-SINAPI NOVEMBRO 2017'!$A$1:$D$11398,3,FALSE),"")</f>
        <v>H</v>
      </c>
      <c r="G678" s="527">
        <v>3.8</v>
      </c>
      <c r="H678" s="326">
        <f>IF($D678&lt;&gt;"",VLOOKUP($D678,'2-SINAPI NOVEMBRO 2017'!$A$1:$D$11398,4,FALSE),"")</f>
        <v>17.34</v>
      </c>
      <c r="I678" s="320">
        <f t="shared" si="125"/>
        <v>65.891999999999996</v>
      </c>
      <c r="J678" s="528">
        <f t="shared" si="124"/>
        <v>28.76</v>
      </c>
      <c r="K678" s="529">
        <f t="shared" si="126"/>
        <v>109.29</v>
      </c>
    </row>
    <row r="679" spans="2:11">
      <c r="B679" s="525" t="s">
        <v>66</v>
      </c>
      <c r="C679" s="535" t="s">
        <v>11</v>
      </c>
      <c r="D679" s="538">
        <v>1379</v>
      </c>
      <c r="E679" s="306" t="str">
        <f>IF($D679&lt;&gt;"",VLOOKUP($D679,'2-SINAPI NOVEMBRO 2017'!$A$1:$D$11398,2,FALSE),"")</f>
        <v>CIMENTO PORTLAND COMPOSTO CP II-32</v>
      </c>
      <c r="F679" s="307" t="str">
        <f>IF($D679&lt;&gt;"",VLOOKUP($D679,'2-SINAPI NOVEMBRO 2017'!$A$1:$D$11398,3,FALSE),"")</f>
        <v xml:space="preserve">KG    </v>
      </c>
      <c r="G679" s="527">
        <v>25</v>
      </c>
      <c r="H679" s="326">
        <f>IF($D679&lt;&gt;"",VLOOKUP($D679,'2-SINAPI NOVEMBRO 2017'!$A$1:$D$11398,4,FALSE),"")</f>
        <v>0.48</v>
      </c>
      <c r="I679" s="320">
        <f t="shared" si="125"/>
        <v>12</v>
      </c>
      <c r="J679" s="528">
        <f t="shared" si="124"/>
        <v>0.53</v>
      </c>
      <c r="K679" s="529">
        <f t="shared" si="126"/>
        <v>13.25</v>
      </c>
    </row>
    <row r="680" spans="2:11" ht="25.5">
      <c r="B680" s="525" t="s">
        <v>66</v>
      </c>
      <c r="C680" s="535" t="s">
        <v>11</v>
      </c>
      <c r="D680" s="538">
        <v>370</v>
      </c>
      <c r="E680" s="306" t="str">
        <f>IF($D680&lt;&gt;"",VLOOKUP($D680,'2-SINAPI NOVEMBRO 2017'!$A$1:$D$11398,2,FALSE),"")</f>
        <v>AREIA MEDIA - POSTO JAZIDA/FORNECEDOR (RETIRADO NA JAZIDA, SEM TRANSPORTE)</v>
      </c>
      <c r="F680" s="307" t="str">
        <f>IF($D680&lt;&gt;"",VLOOKUP($D680,'2-SINAPI NOVEMBRO 2017'!$A$1:$D$11398,3,FALSE),"")</f>
        <v xml:space="preserve">M3    </v>
      </c>
      <c r="G680" s="527">
        <v>0.108</v>
      </c>
      <c r="H680" s="326">
        <f>IF($D680&lt;&gt;"",VLOOKUP($D680,'2-SINAPI NOVEMBRO 2017'!$A$1:$D$11398,4,FALSE),"")</f>
        <v>60</v>
      </c>
      <c r="I680" s="320">
        <f t="shared" si="125"/>
        <v>6.4799999999999995</v>
      </c>
      <c r="J680" s="528">
        <f t="shared" si="124"/>
        <v>63.88</v>
      </c>
      <c r="K680" s="529">
        <f t="shared" si="126"/>
        <v>6.9</v>
      </c>
    </row>
    <row r="681" spans="2:11">
      <c r="B681" s="525" t="s">
        <v>66</v>
      </c>
      <c r="C681" s="535" t="s">
        <v>11</v>
      </c>
      <c r="D681" s="538">
        <v>1106</v>
      </c>
      <c r="E681" s="306" t="str">
        <f>IF($D681&lt;&gt;"",VLOOKUP($D681,'2-SINAPI NOVEMBRO 2017'!$A$1:$D$11398,2,FALSE),"")</f>
        <v>CAL HIDRATADA CH-I PARA ARGAMASSAS</v>
      </c>
      <c r="F681" s="307" t="str">
        <f>IF($D681&lt;&gt;"",VLOOKUP($D681,'2-SINAPI NOVEMBRO 2017'!$A$1:$D$11398,3,FALSE),"")</f>
        <v xml:space="preserve">KG    </v>
      </c>
      <c r="G681" s="527">
        <v>8.25</v>
      </c>
      <c r="H681" s="326">
        <f>IF($D681&lt;&gt;"",VLOOKUP($D681,'2-SINAPI NOVEMBRO 2017'!$A$1:$D$11398,4,FALSE),"")</f>
        <v>0.56000000000000005</v>
      </c>
      <c r="I681" s="320">
        <f t="shared" si="125"/>
        <v>4.62</v>
      </c>
      <c r="J681" s="528">
        <f t="shared" si="124"/>
        <v>0.57999999999999996</v>
      </c>
      <c r="K681" s="529">
        <f t="shared" si="126"/>
        <v>4.79</v>
      </c>
    </row>
    <row r="682" spans="2:11">
      <c r="B682" s="525" t="s">
        <v>66</v>
      </c>
      <c r="C682" s="535" t="s">
        <v>11</v>
      </c>
      <c r="D682" s="538">
        <v>7258</v>
      </c>
      <c r="E682" s="306" t="str">
        <f>IF($D682&lt;&gt;"",VLOOKUP($D682,'2-SINAPI NOVEMBRO 2017'!$A$1:$D$11398,2,FALSE),"")</f>
        <v>TIJOLO CERAMICO MACICO *5 X 10 X 20* CM</v>
      </c>
      <c r="F682" s="307" t="str">
        <f>IF($D682&lt;&gt;"",VLOOKUP($D682,'2-SINAPI NOVEMBRO 2017'!$A$1:$D$11398,3,FALSE),"")</f>
        <v xml:space="preserve">UN    </v>
      </c>
      <c r="G682" s="527">
        <v>138</v>
      </c>
      <c r="H682" s="326">
        <f>IF($D682&lt;&gt;"",VLOOKUP($D682,'2-SINAPI NOVEMBRO 2017'!$A$1:$D$11398,4,FALSE),"")</f>
        <v>0.34</v>
      </c>
      <c r="I682" s="320">
        <f t="shared" si="125"/>
        <v>46.92</v>
      </c>
      <c r="J682" s="528">
        <f t="shared" si="124"/>
        <v>0.49</v>
      </c>
      <c r="K682" s="529">
        <f t="shared" si="126"/>
        <v>67.62</v>
      </c>
    </row>
    <row r="683" spans="2:11">
      <c r="B683" s="525" t="s">
        <v>66</v>
      </c>
      <c r="C683" s="535" t="s">
        <v>6357</v>
      </c>
      <c r="D683" s="535"/>
      <c r="E683" s="526" t="s">
        <v>13344</v>
      </c>
      <c r="F683" s="535" t="s">
        <v>24</v>
      </c>
      <c r="G683" s="527">
        <v>0.875</v>
      </c>
      <c r="H683" s="528">
        <v>4.4800000000000004</v>
      </c>
      <c r="I683" s="320">
        <f t="shared" si="125"/>
        <v>3.9200000000000004</v>
      </c>
      <c r="J683" s="528">
        <f t="shared" si="124"/>
        <v>4.6500000000000004</v>
      </c>
      <c r="K683" s="529">
        <f t="shared" si="126"/>
        <v>4.07</v>
      </c>
    </row>
    <row r="684" spans="2:11">
      <c r="B684" s="525" t="s">
        <v>66</v>
      </c>
      <c r="C684" s="535" t="s">
        <v>6357</v>
      </c>
      <c r="D684" s="535"/>
      <c r="E684" s="526" t="s">
        <v>13345</v>
      </c>
      <c r="F684" s="535" t="s">
        <v>125</v>
      </c>
      <c r="G684" s="527">
        <v>0.1</v>
      </c>
      <c r="H684" s="528">
        <v>25.72</v>
      </c>
      <c r="I684" s="320">
        <f t="shared" si="125"/>
        <v>2.5720000000000001</v>
      </c>
      <c r="J684" s="528">
        <f t="shared" si="124"/>
        <v>26.38</v>
      </c>
      <c r="K684" s="529">
        <f t="shared" si="126"/>
        <v>2.64</v>
      </c>
    </row>
    <row r="685" spans="2:11" ht="25.5">
      <c r="B685" s="525" t="s">
        <v>66</v>
      </c>
      <c r="C685" s="535" t="s">
        <v>11</v>
      </c>
      <c r="D685" s="538">
        <v>4718</v>
      </c>
      <c r="E685" s="306" t="str">
        <f>IF($D685&lt;&gt;"",VLOOKUP($D685,'2-SINAPI NOVEMBRO 2017'!$A$1:$D$11398,2,FALSE),"")</f>
        <v>PEDRA BRITADA N. 2 (19 A 38 MM) POSTO PEDREIRA/FORNECEDOR, SEM FRETE</v>
      </c>
      <c r="F685" s="307" t="str">
        <f>IF($D685&lt;&gt;"",VLOOKUP($D685,'2-SINAPI NOVEMBRO 2017'!$A$1:$D$11398,3,FALSE),"")</f>
        <v xml:space="preserve">M3    </v>
      </c>
      <c r="G685" s="527">
        <v>1.7489999999999999E-2</v>
      </c>
      <c r="H685" s="326">
        <f>IF($D685&lt;&gt;"",VLOOKUP($D685,'2-SINAPI NOVEMBRO 2017'!$A$1:$D$11398,4,FALSE),"")</f>
        <v>49.7</v>
      </c>
      <c r="I685" s="320">
        <f t="shared" si="125"/>
        <v>0.86925299999999994</v>
      </c>
      <c r="J685" s="528">
        <f t="shared" si="124"/>
        <v>50.13</v>
      </c>
      <c r="K685" s="529">
        <f t="shared" si="126"/>
        <v>0.88</v>
      </c>
    </row>
    <row r="686" spans="2:11">
      <c r="B686" s="530"/>
      <c r="C686" s="536"/>
      <c r="D686" s="536"/>
      <c r="E686" s="531"/>
      <c r="F686" s="536"/>
      <c r="G686" s="532"/>
      <c r="H686" s="533"/>
      <c r="I686" s="533"/>
      <c r="J686" s="533"/>
      <c r="K686" s="534"/>
    </row>
    <row r="687" spans="2:11">
      <c r="B687" s="300" t="s">
        <v>13427</v>
      </c>
      <c r="C687" s="450"/>
      <c r="D687" s="451"/>
      <c r="E687" s="301" t="s">
        <v>13346</v>
      </c>
      <c r="F687" s="302" t="s">
        <v>70</v>
      </c>
      <c r="G687" s="303"/>
      <c r="H687" s="304"/>
      <c r="I687" s="336">
        <f>SUM(I688:I690)</f>
        <v>35.005000000000003</v>
      </c>
      <c r="J687" s="286">
        <f>TRUNC((I687/100+1)*H687,2)</f>
        <v>0</v>
      </c>
      <c r="K687" s="286">
        <f>TRUNC(G687*J687,2)</f>
        <v>0</v>
      </c>
    </row>
    <row r="688" spans="2:11">
      <c r="B688" s="525" t="s">
        <v>66</v>
      </c>
      <c r="C688" s="535" t="s">
        <v>11</v>
      </c>
      <c r="D688" s="291">
        <v>88264</v>
      </c>
      <c r="E688" s="306" t="str">
        <f>IF($D688&lt;&gt;"",VLOOKUP($D688,'2-SINAPI NOVEMBRO 2017'!$A$1:$D$11398,2,FALSE),"")</f>
        <v>ELETRICISTA COM ENCARGOS COMPLEMENTARES</v>
      </c>
      <c r="F688" s="307" t="str">
        <f>IF($D688&lt;&gt;"",VLOOKUP($D688,'2-SINAPI NOVEMBRO 2017'!$A$1:$D$11398,3,FALSE),"")</f>
        <v>H</v>
      </c>
      <c r="G688" s="527">
        <v>0.1</v>
      </c>
      <c r="H688" s="326">
        <f>IF($D688&lt;&gt;"",VLOOKUP($D688,'2-SINAPI NOVEMBRO 2017'!$A$1:$D$11398,4,FALSE),"")</f>
        <v>17.96</v>
      </c>
      <c r="I688" s="320">
        <f t="shared" ref="I688:I690" si="127">H688*G688</f>
        <v>1.7960000000000003</v>
      </c>
      <c r="J688" s="528">
        <f>TRUNC((I688/100+1)*H688,2)</f>
        <v>18.28</v>
      </c>
      <c r="K688" s="529">
        <f>ROUND(G688*J688,2)</f>
        <v>1.83</v>
      </c>
    </row>
    <row r="689" spans="2:11">
      <c r="B689" s="525" t="s">
        <v>66</v>
      </c>
      <c r="C689" s="535" t="s">
        <v>11</v>
      </c>
      <c r="D689" s="291">
        <v>88247</v>
      </c>
      <c r="E689" s="306" t="str">
        <f>IF($D689&lt;&gt;"",VLOOKUP($D689,'2-SINAPI NOVEMBRO 2017'!$A$1:$D$11398,2,FALSE),"")</f>
        <v>AUXILIAR DE ELETRICISTA COM ENCARGOS COMPLEMENTARES</v>
      </c>
      <c r="F689" s="307" t="str">
        <f>IF($D689&lt;&gt;"",VLOOKUP($D689,'2-SINAPI NOVEMBRO 2017'!$A$1:$D$11398,3,FALSE),"")</f>
        <v>H</v>
      </c>
      <c r="G689" s="527">
        <v>0.1</v>
      </c>
      <c r="H689" s="326">
        <f>IF($D689&lt;&gt;"",VLOOKUP($D689,'2-SINAPI NOVEMBRO 2017'!$A$1:$D$11398,4,FALSE),"")</f>
        <v>14.59</v>
      </c>
      <c r="I689" s="320">
        <f t="shared" si="127"/>
        <v>1.4590000000000001</v>
      </c>
      <c r="J689" s="528">
        <f>TRUNC((I689/100+1)*H689,2)</f>
        <v>14.8</v>
      </c>
      <c r="K689" s="529">
        <f>ROUND(G689*J689,2)</f>
        <v>1.48</v>
      </c>
    </row>
    <row r="690" spans="2:11">
      <c r="B690" s="525" t="s">
        <v>66</v>
      </c>
      <c r="C690" s="535" t="s">
        <v>6357</v>
      </c>
      <c r="D690" s="535"/>
      <c r="E690" s="526" t="s">
        <v>13346</v>
      </c>
      <c r="F690" s="535" t="s">
        <v>70</v>
      </c>
      <c r="G690" s="527">
        <v>1</v>
      </c>
      <c r="H690" s="528">
        <v>31.75</v>
      </c>
      <c r="I690" s="320">
        <f t="shared" si="127"/>
        <v>31.75</v>
      </c>
      <c r="J690" s="528">
        <f>TRUNC((I690/100+1)*H690,2)</f>
        <v>41.83</v>
      </c>
      <c r="K690" s="529">
        <f>ROUND(G690*J690,2)</f>
        <v>41.83</v>
      </c>
    </row>
    <row r="691" spans="2:11">
      <c r="B691" s="530"/>
      <c r="C691" s="536"/>
      <c r="D691" s="536"/>
      <c r="E691" s="531"/>
      <c r="F691" s="536"/>
      <c r="G691" s="532"/>
      <c r="H691" s="533"/>
      <c r="I691" s="533"/>
      <c r="J691" s="533"/>
      <c r="K691" s="534"/>
    </row>
    <row r="692" spans="2:11">
      <c r="B692" s="300" t="s">
        <v>13428</v>
      </c>
      <c r="C692" s="450"/>
      <c r="D692" s="451"/>
      <c r="E692" s="301" t="s">
        <v>13347</v>
      </c>
      <c r="F692" s="302" t="s">
        <v>70</v>
      </c>
      <c r="G692" s="303"/>
      <c r="H692" s="304"/>
      <c r="I692" s="336">
        <f>SUM(I693:I695)</f>
        <v>308.02</v>
      </c>
      <c r="J692" s="286">
        <f>TRUNC((I692/100+1)*H692,2)</f>
        <v>0</v>
      </c>
      <c r="K692" s="286">
        <f>TRUNC(G692*J692,2)</f>
        <v>0</v>
      </c>
    </row>
    <row r="693" spans="2:11">
      <c r="B693" s="525" t="s">
        <v>66</v>
      </c>
      <c r="C693" s="535" t="s">
        <v>11</v>
      </c>
      <c r="D693" s="291">
        <v>88264</v>
      </c>
      <c r="E693" s="306" t="str">
        <f>IF($D693&lt;&gt;"",VLOOKUP($D693,'2-SINAPI NOVEMBRO 2017'!$A$1:$D$11398,2,FALSE),"")</f>
        <v>ELETRICISTA COM ENCARGOS COMPLEMENTARES</v>
      </c>
      <c r="F693" s="307" t="str">
        <f>IF($D693&lt;&gt;"",VLOOKUP($D693,'2-SINAPI NOVEMBRO 2017'!$A$1:$D$11398,3,FALSE),"")</f>
        <v>H</v>
      </c>
      <c r="G693" s="527">
        <v>2</v>
      </c>
      <c r="H693" s="326">
        <f>IF($D693&lt;&gt;"",VLOOKUP($D693,'2-SINAPI NOVEMBRO 2017'!$A$1:$D$11398,4,FALSE),"")</f>
        <v>17.96</v>
      </c>
      <c r="I693" s="320">
        <f t="shared" ref="I693:I695" si="128">H693*G693</f>
        <v>35.92</v>
      </c>
      <c r="J693" s="528">
        <f>TRUNC((I693/100+1)*H693,2)</f>
        <v>24.41</v>
      </c>
      <c r="K693" s="529">
        <f>ROUND(G693*J693,2)</f>
        <v>48.82</v>
      </c>
    </row>
    <row r="694" spans="2:11">
      <c r="B694" s="525" t="s">
        <v>66</v>
      </c>
      <c r="C694" s="535" t="s">
        <v>11</v>
      </c>
      <c r="D694" s="291">
        <v>88247</v>
      </c>
      <c r="E694" s="306" t="str">
        <f>IF($D694&lt;&gt;"",VLOOKUP($D694,'2-SINAPI NOVEMBRO 2017'!$A$1:$D$11398,2,FALSE),"")</f>
        <v>AUXILIAR DE ELETRICISTA COM ENCARGOS COMPLEMENTARES</v>
      </c>
      <c r="F694" s="307" t="str">
        <f>IF($D694&lt;&gt;"",VLOOKUP($D694,'2-SINAPI NOVEMBRO 2017'!$A$1:$D$11398,3,FALSE),"")</f>
        <v>H</v>
      </c>
      <c r="G694" s="527">
        <v>2</v>
      </c>
      <c r="H694" s="326">
        <f>IF($D694&lt;&gt;"",VLOOKUP($D694,'2-SINAPI NOVEMBRO 2017'!$A$1:$D$11398,4,FALSE),"")</f>
        <v>14.59</v>
      </c>
      <c r="I694" s="320">
        <f t="shared" si="128"/>
        <v>29.18</v>
      </c>
      <c r="J694" s="528">
        <f>TRUNC((I694/100+1)*H694,2)</f>
        <v>18.84</v>
      </c>
      <c r="K694" s="529">
        <f>ROUND(G694*J694,2)</f>
        <v>37.68</v>
      </c>
    </row>
    <row r="695" spans="2:11">
      <c r="B695" s="525" t="s">
        <v>66</v>
      </c>
      <c r="C695" s="535" t="s">
        <v>6357</v>
      </c>
      <c r="D695" s="535"/>
      <c r="E695" s="526" t="s">
        <v>13347</v>
      </c>
      <c r="F695" s="535" t="s">
        <v>70</v>
      </c>
      <c r="G695" s="527">
        <v>1</v>
      </c>
      <c r="H695" s="528">
        <v>242.92</v>
      </c>
      <c r="I695" s="320">
        <f t="shared" si="128"/>
        <v>242.92</v>
      </c>
      <c r="J695" s="528">
        <f>TRUNC((I695/100+1)*H695,2)</f>
        <v>833.02</v>
      </c>
      <c r="K695" s="529">
        <f>ROUND(G695*J695,2)</f>
        <v>833.02</v>
      </c>
    </row>
    <row r="696" spans="2:11">
      <c r="B696" s="530"/>
      <c r="C696" s="536"/>
      <c r="D696" s="536"/>
      <c r="E696" s="531"/>
      <c r="F696" s="536"/>
      <c r="G696" s="532"/>
      <c r="H696" s="533"/>
      <c r="I696" s="533"/>
      <c r="J696" s="533"/>
      <c r="K696" s="534"/>
    </row>
    <row r="697" spans="2:11">
      <c r="B697" s="300" t="s">
        <v>13429</v>
      </c>
      <c r="C697" s="450"/>
      <c r="D697" s="451"/>
      <c r="E697" s="301" t="s">
        <v>13348</v>
      </c>
      <c r="F697" s="302" t="s">
        <v>70</v>
      </c>
      <c r="G697" s="303"/>
      <c r="H697" s="304"/>
      <c r="I697" s="336">
        <f>SUM(I698:I700)</f>
        <v>12.4375</v>
      </c>
      <c r="J697" s="286">
        <f>TRUNC((I697/100+1)*H697,2)</f>
        <v>0</v>
      </c>
      <c r="K697" s="286">
        <f>TRUNC(G697*J697,2)</f>
        <v>0</v>
      </c>
    </row>
    <row r="698" spans="2:11">
      <c r="B698" s="525" t="s">
        <v>66</v>
      </c>
      <c r="C698" s="535" t="s">
        <v>11</v>
      </c>
      <c r="D698" s="291">
        <v>88264</v>
      </c>
      <c r="E698" s="306" t="str">
        <f>IF($D698&lt;&gt;"",VLOOKUP($D698,'2-SINAPI NOVEMBRO 2017'!$A$1:$D$11398,2,FALSE),"")</f>
        <v>ELETRICISTA COM ENCARGOS COMPLEMENTARES</v>
      </c>
      <c r="F698" s="307" t="str">
        <f>IF($D698&lt;&gt;"",VLOOKUP($D698,'2-SINAPI NOVEMBRO 2017'!$A$1:$D$11398,3,FALSE),"")</f>
        <v>H</v>
      </c>
      <c r="G698" s="527">
        <v>0.05</v>
      </c>
      <c r="H698" s="326">
        <f>IF($D698&lt;&gt;"",VLOOKUP($D698,'2-SINAPI NOVEMBRO 2017'!$A$1:$D$11398,4,FALSE),"")</f>
        <v>17.96</v>
      </c>
      <c r="I698" s="320">
        <f t="shared" ref="I698:I700" si="129">H698*G698</f>
        <v>0.89800000000000013</v>
      </c>
      <c r="J698" s="528">
        <f>TRUNC((I698/100+1)*H698,2)</f>
        <v>18.12</v>
      </c>
      <c r="K698" s="529">
        <f>ROUND(G698*J698,2)</f>
        <v>0.91</v>
      </c>
    </row>
    <row r="699" spans="2:11">
      <c r="B699" s="525" t="s">
        <v>66</v>
      </c>
      <c r="C699" s="535" t="s">
        <v>11</v>
      </c>
      <c r="D699" s="291">
        <v>88247</v>
      </c>
      <c r="E699" s="306" t="str">
        <f>IF($D699&lt;&gt;"",VLOOKUP($D699,'2-SINAPI NOVEMBRO 2017'!$A$1:$D$11398,2,FALSE),"")</f>
        <v>AUXILIAR DE ELETRICISTA COM ENCARGOS COMPLEMENTARES</v>
      </c>
      <c r="F699" s="307" t="str">
        <f>IF($D699&lt;&gt;"",VLOOKUP($D699,'2-SINAPI NOVEMBRO 2017'!$A$1:$D$11398,3,FALSE),"")</f>
        <v>H</v>
      </c>
      <c r="G699" s="527">
        <v>0.05</v>
      </c>
      <c r="H699" s="326">
        <f>IF($D699&lt;&gt;"",VLOOKUP($D699,'2-SINAPI NOVEMBRO 2017'!$A$1:$D$11398,4,FALSE),"")</f>
        <v>14.59</v>
      </c>
      <c r="I699" s="320">
        <f t="shared" si="129"/>
        <v>0.72950000000000004</v>
      </c>
      <c r="J699" s="528">
        <f>TRUNC((I699/100+1)*H699,2)</f>
        <v>14.69</v>
      </c>
      <c r="K699" s="529">
        <f>ROUND(G699*J699,2)</f>
        <v>0.73</v>
      </c>
    </row>
    <row r="700" spans="2:11">
      <c r="B700" s="525" t="s">
        <v>66</v>
      </c>
      <c r="C700" s="535" t="s">
        <v>6357</v>
      </c>
      <c r="D700" s="535"/>
      <c r="E700" s="526" t="s">
        <v>13348</v>
      </c>
      <c r="F700" s="535" t="s">
        <v>70</v>
      </c>
      <c r="G700" s="527">
        <v>1</v>
      </c>
      <c r="H700" s="528">
        <v>10.81</v>
      </c>
      <c r="I700" s="320">
        <f t="shared" si="129"/>
        <v>10.81</v>
      </c>
      <c r="J700" s="528">
        <f>TRUNC((I700/100+1)*H700,2)</f>
        <v>11.97</v>
      </c>
      <c r="K700" s="529">
        <f>ROUND(G700*J700,2)</f>
        <v>11.97</v>
      </c>
    </row>
    <row r="701" spans="2:11">
      <c r="B701" s="530"/>
      <c r="C701" s="536"/>
      <c r="D701" s="536"/>
      <c r="E701" s="531"/>
      <c r="F701" s="536"/>
      <c r="G701" s="532"/>
      <c r="H701" s="533"/>
      <c r="I701" s="533"/>
      <c r="J701" s="533"/>
      <c r="K701" s="534"/>
    </row>
    <row r="702" spans="2:11">
      <c r="B702" s="300" t="s">
        <v>13430</v>
      </c>
      <c r="C702" s="450"/>
      <c r="D702" s="451"/>
      <c r="E702" s="301" t="s">
        <v>13349</v>
      </c>
      <c r="F702" s="302" t="s">
        <v>70</v>
      </c>
      <c r="G702" s="303"/>
      <c r="H702" s="304"/>
      <c r="I702" s="336">
        <f>SUM(I703:I705)</f>
        <v>5.8275000000000006</v>
      </c>
      <c r="J702" s="286">
        <f>TRUNC((I702/100+1)*H702,2)</f>
        <v>0</v>
      </c>
      <c r="K702" s="286">
        <f>TRUNC(G702*J702,2)</f>
        <v>0</v>
      </c>
    </row>
    <row r="703" spans="2:11">
      <c r="B703" s="525" t="s">
        <v>66</v>
      </c>
      <c r="C703" s="535" t="s">
        <v>11</v>
      </c>
      <c r="D703" s="291">
        <v>88264</v>
      </c>
      <c r="E703" s="306" t="str">
        <f>IF($D703&lt;&gt;"",VLOOKUP($D703,'2-SINAPI NOVEMBRO 2017'!$A$1:$D$11398,2,FALSE),"")</f>
        <v>ELETRICISTA COM ENCARGOS COMPLEMENTARES</v>
      </c>
      <c r="F703" s="307" t="str">
        <f>IF($D703&lt;&gt;"",VLOOKUP($D703,'2-SINAPI NOVEMBRO 2017'!$A$1:$D$11398,3,FALSE),"")</f>
        <v>H</v>
      </c>
      <c r="G703" s="527">
        <v>0.05</v>
      </c>
      <c r="H703" s="326">
        <f>IF($D703&lt;&gt;"",VLOOKUP($D703,'2-SINAPI NOVEMBRO 2017'!$A$1:$D$11398,4,FALSE),"")</f>
        <v>17.96</v>
      </c>
      <c r="I703" s="320">
        <f t="shared" ref="I703:I705" si="130">H703*G703</f>
        <v>0.89800000000000013</v>
      </c>
      <c r="J703" s="528">
        <f>TRUNC((I703/100+1)*H703,2)</f>
        <v>18.12</v>
      </c>
      <c r="K703" s="529">
        <f>ROUND(G703*J703,2)</f>
        <v>0.91</v>
      </c>
    </row>
    <row r="704" spans="2:11">
      <c r="B704" s="525" t="s">
        <v>66</v>
      </c>
      <c r="C704" s="535" t="s">
        <v>11</v>
      </c>
      <c r="D704" s="291">
        <v>88247</v>
      </c>
      <c r="E704" s="306" t="str">
        <f>IF($D704&lt;&gt;"",VLOOKUP($D704,'2-SINAPI NOVEMBRO 2017'!$A$1:$D$11398,2,FALSE),"")</f>
        <v>AUXILIAR DE ELETRICISTA COM ENCARGOS COMPLEMENTARES</v>
      </c>
      <c r="F704" s="307" t="str">
        <f>IF($D704&lt;&gt;"",VLOOKUP($D704,'2-SINAPI NOVEMBRO 2017'!$A$1:$D$11398,3,FALSE),"")</f>
        <v>H</v>
      </c>
      <c r="G704" s="527">
        <v>0.05</v>
      </c>
      <c r="H704" s="326">
        <f>IF($D704&lt;&gt;"",VLOOKUP($D704,'2-SINAPI NOVEMBRO 2017'!$A$1:$D$11398,4,FALSE),"")</f>
        <v>14.59</v>
      </c>
      <c r="I704" s="320">
        <f t="shared" si="130"/>
        <v>0.72950000000000004</v>
      </c>
      <c r="J704" s="528">
        <f>TRUNC((I704/100+1)*H704,2)</f>
        <v>14.69</v>
      </c>
      <c r="K704" s="529">
        <f>ROUND(G704*J704,2)</f>
        <v>0.73</v>
      </c>
    </row>
    <row r="705" spans="2:11">
      <c r="B705" s="525" t="s">
        <v>66</v>
      </c>
      <c r="C705" s="535" t="s">
        <v>6357</v>
      </c>
      <c r="D705" s="535"/>
      <c r="E705" s="526" t="s">
        <v>13349</v>
      </c>
      <c r="F705" s="535" t="s">
        <v>70</v>
      </c>
      <c r="G705" s="527">
        <v>1</v>
      </c>
      <c r="H705" s="528">
        <v>4.2</v>
      </c>
      <c r="I705" s="320">
        <f t="shared" si="130"/>
        <v>4.2</v>
      </c>
      <c r="J705" s="528">
        <f>TRUNC((I705/100+1)*H705,2)</f>
        <v>4.37</v>
      </c>
      <c r="K705" s="529">
        <f>ROUND(G705*J705,2)</f>
        <v>4.37</v>
      </c>
    </row>
    <row r="706" spans="2:11">
      <c r="B706" s="530"/>
      <c r="C706" s="536"/>
      <c r="D706" s="536"/>
      <c r="E706" s="531"/>
      <c r="F706" s="536"/>
      <c r="G706" s="532"/>
      <c r="H706" s="533"/>
      <c r="I706" s="533"/>
      <c r="J706" s="533"/>
      <c r="K706" s="534"/>
    </row>
    <row r="707" spans="2:11">
      <c r="B707" s="300" t="s">
        <v>13431</v>
      </c>
      <c r="C707" s="450"/>
      <c r="D707" s="451"/>
      <c r="E707" s="301" t="s">
        <v>13350</v>
      </c>
      <c r="F707" s="302" t="s">
        <v>70</v>
      </c>
      <c r="G707" s="303"/>
      <c r="H707" s="304"/>
      <c r="I707" s="336">
        <f>SUM(I708:I710)</f>
        <v>118.94499999999999</v>
      </c>
      <c r="J707" s="286">
        <f>TRUNC((I707/100+1)*H707,2)</f>
        <v>0</v>
      </c>
      <c r="K707" s="286">
        <f>TRUNC(G707*J707,2)</f>
        <v>0</v>
      </c>
    </row>
    <row r="708" spans="2:11">
      <c r="B708" s="525" t="s">
        <v>66</v>
      </c>
      <c r="C708" s="535" t="s">
        <v>11</v>
      </c>
      <c r="D708" s="291">
        <v>88264</v>
      </c>
      <c r="E708" s="306" t="str">
        <f>IF($D708&lt;&gt;"",VLOOKUP($D708,'2-SINAPI NOVEMBRO 2017'!$A$1:$D$11398,2,FALSE),"")</f>
        <v>ELETRICISTA COM ENCARGOS COMPLEMENTARES</v>
      </c>
      <c r="F708" s="307" t="str">
        <f>IF($D708&lt;&gt;"",VLOOKUP($D708,'2-SINAPI NOVEMBRO 2017'!$A$1:$D$11398,3,FALSE),"")</f>
        <v>H</v>
      </c>
      <c r="G708" s="527">
        <v>0.5</v>
      </c>
      <c r="H708" s="326">
        <f>IF($D708&lt;&gt;"",VLOOKUP($D708,'2-SINAPI NOVEMBRO 2017'!$A$1:$D$11398,4,FALSE),"")</f>
        <v>17.96</v>
      </c>
      <c r="I708" s="320">
        <f t="shared" ref="I708:I710" si="131">H708*G708</f>
        <v>8.98</v>
      </c>
      <c r="J708" s="528">
        <f>TRUNC((I708/100+1)*H708,2)</f>
        <v>19.57</v>
      </c>
      <c r="K708" s="529">
        <f>ROUND(G708*J708,2)</f>
        <v>9.7899999999999991</v>
      </c>
    </row>
    <row r="709" spans="2:11">
      <c r="B709" s="525" t="s">
        <v>66</v>
      </c>
      <c r="C709" s="535" t="s">
        <v>11</v>
      </c>
      <c r="D709" s="291">
        <v>88247</v>
      </c>
      <c r="E709" s="306" t="str">
        <f>IF($D709&lt;&gt;"",VLOOKUP($D709,'2-SINAPI NOVEMBRO 2017'!$A$1:$D$11398,2,FALSE),"")</f>
        <v>AUXILIAR DE ELETRICISTA COM ENCARGOS COMPLEMENTARES</v>
      </c>
      <c r="F709" s="307" t="str">
        <f>IF($D709&lt;&gt;"",VLOOKUP($D709,'2-SINAPI NOVEMBRO 2017'!$A$1:$D$11398,3,FALSE),"")</f>
        <v>H</v>
      </c>
      <c r="G709" s="527">
        <v>0.5</v>
      </c>
      <c r="H709" s="326">
        <f>IF($D709&lt;&gt;"",VLOOKUP($D709,'2-SINAPI NOVEMBRO 2017'!$A$1:$D$11398,4,FALSE),"")</f>
        <v>14.59</v>
      </c>
      <c r="I709" s="320">
        <f t="shared" si="131"/>
        <v>7.2949999999999999</v>
      </c>
      <c r="J709" s="528">
        <f>TRUNC((I709/100+1)*H709,2)</f>
        <v>15.65</v>
      </c>
      <c r="K709" s="529">
        <f>ROUND(G709*J709,2)</f>
        <v>7.83</v>
      </c>
    </row>
    <row r="710" spans="2:11">
      <c r="B710" s="525" t="s">
        <v>66</v>
      </c>
      <c r="C710" s="535" t="s">
        <v>6357</v>
      </c>
      <c r="D710" s="535"/>
      <c r="E710" s="526" t="s">
        <v>13350</v>
      </c>
      <c r="F710" s="535" t="s">
        <v>70</v>
      </c>
      <c r="G710" s="527">
        <v>1</v>
      </c>
      <c r="H710" s="528">
        <v>102.67</v>
      </c>
      <c r="I710" s="320">
        <f t="shared" si="131"/>
        <v>102.67</v>
      </c>
      <c r="J710" s="528">
        <f>TRUNC((I710/100+1)*H710,2)</f>
        <v>208.08</v>
      </c>
      <c r="K710" s="529">
        <f>ROUND(G710*J710,2)</f>
        <v>208.08</v>
      </c>
    </row>
    <row r="711" spans="2:11">
      <c r="B711" s="530"/>
      <c r="C711" s="536"/>
      <c r="D711" s="536"/>
      <c r="E711" s="531"/>
      <c r="F711" s="536"/>
      <c r="G711" s="532"/>
      <c r="H711" s="533"/>
      <c r="I711" s="533"/>
      <c r="J711" s="533"/>
      <c r="K711" s="534"/>
    </row>
    <row r="712" spans="2:11">
      <c r="B712" s="300" t="s">
        <v>13432</v>
      </c>
      <c r="C712" s="450"/>
      <c r="D712" s="451"/>
      <c r="E712" s="301" t="s">
        <v>13351</v>
      </c>
      <c r="F712" s="302" t="s">
        <v>70</v>
      </c>
      <c r="G712" s="303"/>
      <c r="H712" s="304"/>
      <c r="I712" s="336">
        <f>SUM(I713:I715)</f>
        <v>44.33</v>
      </c>
      <c r="J712" s="286">
        <f>TRUNC((I712/100+1)*H712,2)</f>
        <v>0</v>
      </c>
      <c r="K712" s="286">
        <f>TRUNC(G712*J712,2)</f>
        <v>0</v>
      </c>
    </row>
    <row r="713" spans="2:11">
      <c r="B713" s="525" t="s">
        <v>66</v>
      </c>
      <c r="C713" s="535" t="s">
        <v>11</v>
      </c>
      <c r="D713" s="291">
        <v>88264</v>
      </c>
      <c r="E713" s="306" t="str">
        <f>IF($D713&lt;&gt;"",VLOOKUP($D713,'2-SINAPI NOVEMBRO 2017'!$A$1:$D$11398,2,FALSE),"")</f>
        <v>ELETRICISTA COM ENCARGOS COMPLEMENTARES</v>
      </c>
      <c r="F713" s="307" t="str">
        <f>IF($D713&lt;&gt;"",VLOOKUP($D713,'2-SINAPI NOVEMBRO 2017'!$A$1:$D$11398,3,FALSE),"")</f>
        <v>H</v>
      </c>
      <c r="G713" s="527">
        <v>0.4</v>
      </c>
      <c r="H713" s="326">
        <f>IF($D713&lt;&gt;"",VLOOKUP($D713,'2-SINAPI NOVEMBRO 2017'!$A$1:$D$11398,4,FALSE),"")</f>
        <v>17.96</v>
      </c>
      <c r="I713" s="320">
        <f t="shared" ref="I713:I715" si="132">H713*G713</f>
        <v>7.1840000000000011</v>
      </c>
      <c r="J713" s="528">
        <f>TRUNC((I713/100+1)*H713,2)</f>
        <v>19.25</v>
      </c>
      <c r="K713" s="529">
        <f>ROUND(G713*J713,2)</f>
        <v>7.7</v>
      </c>
    </row>
    <row r="714" spans="2:11">
      <c r="B714" s="525" t="s">
        <v>66</v>
      </c>
      <c r="C714" s="535" t="s">
        <v>11</v>
      </c>
      <c r="D714" s="291">
        <v>88247</v>
      </c>
      <c r="E714" s="306" t="str">
        <f>IF($D714&lt;&gt;"",VLOOKUP($D714,'2-SINAPI NOVEMBRO 2017'!$A$1:$D$11398,2,FALSE),"")</f>
        <v>AUXILIAR DE ELETRICISTA COM ENCARGOS COMPLEMENTARES</v>
      </c>
      <c r="F714" s="307" t="str">
        <f>IF($D714&lt;&gt;"",VLOOKUP($D714,'2-SINAPI NOVEMBRO 2017'!$A$1:$D$11398,3,FALSE),"")</f>
        <v>H</v>
      </c>
      <c r="G714" s="527">
        <v>0.4</v>
      </c>
      <c r="H714" s="326">
        <f>IF($D714&lt;&gt;"",VLOOKUP($D714,'2-SINAPI NOVEMBRO 2017'!$A$1:$D$11398,4,FALSE),"")</f>
        <v>14.59</v>
      </c>
      <c r="I714" s="320">
        <f t="shared" si="132"/>
        <v>5.8360000000000003</v>
      </c>
      <c r="J714" s="528">
        <f>TRUNC((I714/100+1)*H714,2)</f>
        <v>15.44</v>
      </c>
      <c r="K714" s="529">
        <f>ROUND(G714*J714,2)</f>
        <v>6.18</v>
      </c>
    </row>
    <row r="715" spans="2:11" ht="25.5">
      <c r="B715" s="525" t="s">
        <v>66</v>
      </c>
      <c r="C715" s="535" t="s">
        <v>11</v>
      </c>
      <c r="D715" s="538">
        <v>1878</v>
      </c>
      <c r="E715" s="306" t="str">
        <f>IF($D715&lt;&gt;"",VLOOKUP($D715,'2-SINAPI NOVEMBRO 2017'!$A$1:$D$11398,2,FALSE),"")</f>
        <v>CURVA 90 GRAUS, LONGA, DE PVC RIGIDO ROSCAVEL, DE 4", PARA ELETRODUTO</v>
      </c>
      <c r="F715" s="307" t="str">
        <f>IF($D715&lt;&gt;"",VLOOKUP($D715,'2-SINAPI NOVEMBRO 2017'!$A$1:$D$11398,3,FALSE),"")</f>
        <v xml:space="preserve">UN    </v>
      </c>
      <c r="G715" s="527">
        <v>1</v>
      </c>
      <c r="H715" s="326">
        <f>IF($D715&lt;&gt;"",VLOOKUP($D715,'2-SINAPI NOVEMBRO 2017'!$A$1:$D$11398,4,FALSE),"")</f>
        <v>31.31</v>
      </c>
      <c r="I715" s="320">
        <f t="shared" si="132"/>
        <v>31.31</v>
      </c>
      <c r="J715" s="528">
        <f>TRUNC((I715/100+1)*H715,2)</f>
        <v>41.11</v>
      </c>
      <c r="K715" s="529">
        <f>ROUND(G715*J715,2)</f>
        <v>41.11</v>
      </c>
    </row>
    <row r="716" spans="2:11">
      <c r="B716" s="530"/>
      <c r="C716" s="536"/>
      <c r="D716" s="536"/>
      <c r="E716" s="531"/>
      <c r="F716" s="536"/>
      <c r="G716" s="532"/>
      <c r="H716" s="533"/>
      <c r="I716" s="533"/>
      <c r="J716" s="533"/>
      <c r="K716" s="534"/>
    </row>
    <row r="717" spans="2:11">
      <c r="B717" s="300" t="s">
        <v>13433</v>
      </c>
      <c r="C717" s="450"/>
      <c r="D717" s="451"/>
      <c r="E717" s="301" t="s">
        <v>13352</v>
      </c>
      <c r="F717" s="302" t="s">
        <v>22</v>
      </c>
      <c r="G717" s="303"/>
      <c r="H717" s="304"/>
      <c r="I717" s="336">
        <f>SUM(I718:I720)</f>
        <v>91.17</v>
      </c>
      <c r="J717" s="286">
        <f>TRUNC((I717/100+1)*H717,2)</f>
        <v>0</v>
      </c>
      <c r="K717" s="286">
        <f>TRUNC(G717*J717,2)</f>
        <v>0</v>
      </c>
    </row>
    <row r="718" spans="2:11">
      <c r="B718" s="525" t="s">
        <v>66</v>
      </c>
      <c r="C718" s="535" t="s">
        <v>11</v>
      </c>
      <c r="D718" s="291">
        <v>88264</v>
      </c>
      <c r="E718" s="306" t="str">
        <f>IF($D718&lt;&gt;"",VLOOKUP($D718,'2-SINAPI NOVEMBRO 2017'!$A$1:$D$11398,2,FALSE),"")</f>
        <v>ELETRICISTA COM ENCARGOS COMPLEMENTARES</v>
      </c>
      <c r="F718" s="307" t="str">
        <f>IF($D718&lt;&gt;"",VLOOKUP($D718,'2-SINAPI NOVEMBRO 2017'!$A$1:$D$11398,3,FALSE),"")</f>
        <v>H</v>
      </c>
      <c r="G718" s="527">
        <v>0.8</v>
      </c>
      <c r="H718" s="326">
        <f>IF($D718&lt;&gt;"",VLOOKUP($D718,'2-SINAPI NOVEMBRO 2017'!$A$1:$D$11398,4,FALSE),"")</f>
        <v>17.96</v>
      </c>
      <c r="I718" s="320">
        <f t="shared" ref="I718:I720" si="133">H718*G718</f>
        <v>14.368000000000002</v>
      </c>
      <c r="J718" s="528">
        <f>TRUNC((I718/100+1)*H718,2)</f>
        <v>20.54</v>
      </c>
      <c r="K718" s="529">
        <f>ROUND(G718*J718,2)</f>
        <v>16.43</v>
      </c>
    </row>
    <row r="719" spans="2:11">
      <c r="B719" s="525" t="s">
        <v>66</v>
      </c>
      <c r="C719" s="535" t="s">
        <v>11</v>
      </c>
      <c r="D719" s="291">
        <v>88247</v>
      </c>
      <c r="E719" s="306" t="str">
        <f>IF($D719&lt;&gt;"",VLOOKUP($D719,'2-SINAPI NOVEMBRO 2017'!$A$1:$D$11398,2,FALSE),"")</f>
        <v>AUXILIAR DE ELETRICISTA COM ENCARGOS COMPLEMENTARES</v>
      </c>
      <c r="F719" s="307" t="str">
        <f>IF($D719&lt;&gt;"",VLOOKUP($D719,'2-SINAPI NOVEMBRO 2017'!$A$1:$D$11398,3,FALSE),"")</f>
        <v>H</v>
      </c>
      <c r="G719" s="527">
        <v>0.8</v>
      </c>
      <c r="H719" s="326">
        <f>IF($D719&lt;&gt;"",VLOOKUP($D719,'2-SINAPI NOVEMBRO 2017'!$A$1:$D$11398,4,FALSE),"")</f>
        <v>14.59</v>
      </c>
      <c r="I719" s="320">
        <f t="shared" si="133"/>
        <v>11.672000000000001</v>
      </c>
      <c r="J719" s="528">
        <f>TRUNC((I719/100+1)*H719,2)</f>
        <v>16.29</v>
      </c>
      <c r="K719" s="529">
        <f>ROUND(G719*J719,2)</f>
        <v>13.03</v>
      </c>
    </row>
    <row r="720" spans="2:11">
      <c r="B720" s="525" t="s">
        <v>66</v>
      </c>
      <c r="C720" s="535" t="s">
        <v>6357</v>
      </c>
      <c r="D720" s="535"/>
      <c r="E720" s="526" t="s">
        <v>13353</v>
      </c>
      <c r="F720" s="535" t="s">
        <v>22</v>
      </c>
      <c r="G720" s="527">
        <v>1</v>
      </c>
      <c r="H720" s="528">
        <v>65.13</v>
      </c>
      <c r="I720" s="320">
        <f t="shared" si="133"/>
        <v>65.13</v>
      </c>
      <c r="J720" s="528">
        <f>TRUNC((I720/100+1)*H720,2)</f>
        <v>107.54</v>
      </c>
      <c r="K720" s="529">
        <f>ROUND(G720*J720,2)</f>
        <v>107.54</v>
      </c>
    </row>
    <row r="721" spans="2:11">
      <c r="B721" s="530"/>
      <c r="C721" s="536"/>
      <c r="D721" s="536"/>
      <c r="E721" s="531"/>
      <c r="F721" s="536"/>
      <c r="G721" s="532"/>
      <c r="H721" s="533"/>
      <c r="I721" s="533"/>
      <c r="J721" s="533"/>
      <c r="K721" s="534"/>
    </row>
    <row r="722" spans="2:11">
      <c r="B722" s="300" t="s">
        <v>13434</v>
      </c>
      <c r="C722" s="450"/>
      <c r="D722" s="451"/>
      <c r="E722" s="301" t="s">
        <v>13354</v>
      </c>
      <c r="F722" s="302" t="s">
        <v>70</v>
      </c>
      <c r="G722" s="303"/>
      <c r="H722" s="304"/>
      <c r="I722" s="336">
        <f>SUM(I723:I725)</f>
        <v>7.7180999999999997</v>
      </c>
      <c r="J722" s="286">
        <f>TRUNC((I722/100+1)*H722,2)</f>
        <v>0</v>
      </c>
      <c r="K722" s="286">
        <f>TRUNC(G722*J722,2)</f>
        <v>0</v>
      </c>
    </row>
    <row r="723" spans="2:11">
      <c r="B723" s="525" t="s">
        <v>66</v>
      </c>
      <c r="C723" s="535" t="s">
        <v>11</v>
      </c>
      <c r="D723" s="291">
        <v>88264</v>
      </c>
      <c r="E723" s="306" t="str">
        <f>IF($D723&lt;&gt;"",VLOOKUP($D723,'2-SINAPI NOVEMBRO 2017'!$A$1:$D$11398,2,FALSE),"")</f>
        <v>ELETRICISTA COM ENCARGOS COMPLEMENTARES</v>
      </c>
      <c r="F723" s="307" t="str">
        <f>IF($D723&lt;&gt;"",VLOOKUP($D723,'2-SINAPI NOVEMBRO 2017'!$A$1:$D$11398,3,FALSE),"")</f>
        <v>H</v>
      </c>
      <c r="G723" s="527">
        <v>0.15</v>
      </c>
      <c r="H723" s="326">
        <f>IF($D723&lt;&gt;"",VLOOKUP($D723,'2-SINAPI NOVEMBRO 2017'!$A$1:$D$11398,4,FALSE),"")</f>
        <v>17.96</v>
      </c>
      <c r="I723" s="320">
        <f t="shared" ref="I723:I725" si="134">H723*G723</f>
        <v>2.694</v>
      </c>
      <c r="J723" s="528">
        <f>TRUNC((I723/100+1)*H723,2)</f>
        <v>18.440000000000001</v>
      </c>
      <c r="K723" s="529">
        <f>ROUND(G723*J723,2)</f>
        <v>2.77</v>
      </c>
    </row>
    <row r="724" spans="2:11">
      <c r="B724" s="525" t="s">
        <v>66</v>
      </c>
      <c r="C724" s="535" t="s">
        <v>11</v>
      </c>
      <c r="D724" s="291">
        <v>88247</v>
      </c>
      <c r="E724" s="306" t="str">
        <f>IF($D724&lt;&gt;"",VLOOKUP($D724,'2-SINAPI NOVEMBRO 2017'!$A$1:$D$11398,2,FALSE),"")</f>
        <v>AUXILIAR DE ELETRICISTA COM ENCARGOS COMPLEMENTARES</v>
      </c>
      <c r="F724" s="307" t="str">
        <f>IF($D724&lt;&gt;"",VLOOKUP($D724,'2-SINAPI NOVEMBRO 2017'!$A$1:$D$11398,3,FALSE),"")</f>
        <v>H</v>
      </c>
      <c r="G724" s="527">
        <v>0.15</v>
      </c>
      <c r="H724" s="326">
        <f>IF($D724&lt;&gt;"",VLOOKUP($D724,'2-SINAPI NOVEMBRO 2017'!$A$1:$D$11398,4,FALSE),"")</f>
        <v>14.59</v>
      </c>
      <c r="I724" s="320">
        <f t="shared" si="134"/>
        <v>2.1884999999999999</v>
      </c>
      <c r="J724" s="528">
        <f>TRUNC((I724/100+1)*H724,2)</f>
        <v>14.9</v>
      </c>
      <c r="K724" s="529">
        <f>ROUND(G724*J724,2)</f>
        <v>2.2400000000000002</v>
      </c>
    </row>
    <row r="725" spans="2:11">
      <c r="B725" s="525" t="s">
        <v>66</v>
      </c>
      <c r="C725" s="535" t="s">
        <v>6357</v>
      </c>
      <c r="D725" s="535"/>
      <c r="E725" s="526" t="s">
        <v>13354</v>
      </c>
      <c r="F725" s="535" t="s">
        <v>70</v>
      </c>
      <c r="G725" s="527">
        <v>1.02</v>
      </c>
      <c r="H725" s="528">
        <v>2.78</v>
      </c>
      <c r="I725" s="320">
        <f t="shared" si="134"/>
        <v>2.8355999999999999</v>
      </c>
      <c r="J725" s="528">
        <f>TRUNC((I725/100+1)*H725,2)</f>
        <v>2.85</v>
      </c>
      <c r="K725" s="529">
        <f>ROUND(G725*J725,2)</f>
        <v>2.91</v>
      </c>
    </row>
    <row r="726" spans="2:11">
      <c r="B726" s="530"/>
      <c r="C726" s="536"/>
      <c r="D726" s="536"/>
      <c r="E726" s="531"/>
      <c r="F726" s="536"/>
      <c r="G726" s="532"/>
      <c r="H726" s="533"/>
      <c r="I726" s="533"/>
      <c r="J726" s="533"/>
      <c r="K726" s="534"/>
    </row>
    <row r="727" spans="2:11">
      <c r="B727" s="300" t="s">
        <v>13435</v>
      </c>
      <c r="C727" s="450"/>
      <c r="D727" s="451"/>
      <c r="E727" s="301" t="s">
        <v>13355</v>
      </c>
      <c r="F727" s="302" t="s">
        <v>70</v>
      </c>
      <c r="G727" s="303"/>
      <c r="H727" s="304"/>
      <c r="I727" s="336">
        <f>SUM(I728:I730)</f>
        <v>24.197499999999998</v>
      </c>
      <c r="J727" s="286">
        <f>TRUNC((I727/100+1)*H727,2)</f>
        <v>0</v>
      </c>
      <c r="K727" s="286">
        <f>TRUNC(G727*J727,2)</f>
        <v>0</v>
      </c>
    </row>
    <row r="728" spans="2:11">
      <c r="B728" s="525" t="s">
        <v>66</v>
      </c>
      <c r="C728" s="535" t="s">
        <v>11</v>
      </c>
      <c r="D728" s="291">
        <v>88264</v>
      </c>
      <c r="E728" s="306" t="str">
        <f>IF($D728&lt;&gt;"",VLOOKUP($D728,'2-SINAPI NOVEMBRO 2017'!$A$1:$D$11398,2,FALSE),"")</f>
        <v>ELETRICISTA COM ENCARGOS COMPLEMENTARES</v>
      </c>
      <c r="F728" s="307" t="str">
        <f>IF($D728&lt;&gt;"",VLOOKUP($D728,'2-SINAPI NOVEMBRO 2017'!$A$1:$D$11398,3,FALSE),"")</f>
        <v>H</v>
      </c>
      <c r="G728" s="527">
        <v>0.25</v>
      </c>
      <c r="H728" s="326">
        <f>IF($D728&lt;&gt;"",VLOOKUP($D728,'2-SINAPI NOVEMBRO 2017'!$A$1:$D$11398,4,FALSE),"")</f>
        <v>17.96</v>
      </c>
      <c r="I728" s="320">
        <f t="shared" ref="I728:I730" si="135">H728*G728</f>
        <v>4.49</v>
      </c>
      <c r="J728" s="528">
        <f>TRUNC((I728/100+1)*H728,2)</f>
        <v>18.760000000000002</v>
      </c>
      <c r="K728" s="529">
        <f>ROUND(G728*J728,2)</f>
        <v>4.6900000000000004</v>
      </c>
    </row>
    <row r="729" spans="2:11">
      <c r="B729" s="525" t="s">
        <v>66</v>
      </c>
      <c r="C729" s="535" t="s">
        <v>11</v>
      </c>
      <c r="D729" s="291">
        <v>88247</v>
      </c>
      <c r="E729" s="306" t="str">
        <f>IF($D729&lt;&gt;"",VLOOKUP($D729,'2-SINAPI NOVEMBRO 2017'!$A$1:$D$11398,2,FALSE),"")</f>
        <v>AUXILIAR DE ELETRICISTA COM ENCARGOS COMPLEMENTARES</v>
      </c>
      <c r="F729" s="307" t="str">
        <f>IF($D729&lt;&gt;"",VLOOKUP($D729,'2-SINAPI NOVEMBRO 2017'!$A$1:$D$11398,3,FALSE),"")</f>
        <v>H</v>
      </c>
      <c r="G729" s="527">
        <v>0.25</v>
      </c>
      <c r="H729" s="326">
        <f>IF($D729&lt;&gt;"",VLOOKUP($D729,'2-SINAPI NOVEMBRO 2017'!$A$1:$D$11398,4,FALSE),"")</f>
        <v>14.59</v>
      </c>
      <c r="I729" s="320">
        <f t="shared" si="135"/>
        <v>3.6475</v>
      </c>
      <c r="J729" s="528">
        <f>TRUNC((I729/100+1)*H729,2)</f>
        <v>15.12</v>
      </c>
      <c r="K729" s="529">
        <f>ROUND(G729*J729,2)</f>
        <v>3.78</v>
      </c>
    </row>
    <row r="730" spans="2:11">
      <c r="B730" s="525" t="s">
        <v>66</v>
      </c>
      <c r="C730" s="535" t="s">
        <v>6357</v>
      </c>
      <c r="D730" s="535"/>
      <c r="E730" s="526" t="s">
        <v>13356</v>
      </c>
      <c r="F730" s="535" t="s">
        <v>70</v>
      </c>
      <c r="G730" s="527">
        <v>1</v>
      </c>
      <c r="H730" s="528">
        <v>16.059999999999999</v>
      </c>
      <c r="I730" s="320">
        <f t="shared" si="135"/>
        <v>16.059999999999999</v>
      </c>
      <c r="J730" s="528">
        <f>TRUNC((I730/100+1)*H730,2)</f>
        <v>18.63</v>
      </c>
      <c r="K730" s="529">
        <f>ROUND(G730*J730,2)</f>
        <v>18.63</v>
      </c>
    </row>
    <row r="731" spans="2:11">
      <c r="B731" s="530"/>
      <c r="C731" s="536"/>
      <c r="D731" s="536"/>
      <c r="E731" s="531"/>
      <c r="F731" s="536"/>
      <c r="G731" s="532"/>
      <c r="H731" s="533"/>
      <c r="I731" s="533"/>
      <c r="J731" s="533"/>
      <c r="K731" s="534"/>
    </row>
    <row r="732" spans="2:11" ht="25.5">
      <c r="B732" s="300" t="s">
        <v>13436</v>
      </c>
      <c r="C732" s="450"/>
      <c r="D732" s="451"/>
      <c r="E732" s="301" t="s">
        <v>13357</v>
      </c>
      <c r="F732" s="302" t="s">
        <v>70</v>
      </c>
      <c r="G732" s="303"/>
      <c r="H732" s="304"/>
      <c r="I732" s="336">
        <f>SUM(I733:I735)</f>
        <v>44.73</v>
      </c>
      <c r="J732" s="286">
        <f>TRUNC((I732/100+1)*H732,2)</f>
        <v>0</v>
      </c>
      <c r="K732" s="286">
        <f>TRUNC(G732*J732,2)</f>
        <v>0</v>
      </c>
    </row>
    <row r="733" spans="2:11">
      <c r="B733" s="525" t="s">
        <v>66</v>
      </c>
      <c r="C733" s="535" t="s">
        <v>11</v>
      </c>
      <c r="D733" s="291">
        <v>88264</v>
      </c>
      <c r="E733" s="306" t="str">
        <f>IF($D733&lt;&gt;"",VLOOKUP($D733,'2-SINAPI NOVEMBRO 2017'!$A$1:$D$11398,2,FALSE),"")</f>
        <v>ELETRICISTA COM ENCARGOS COMPLEMENTARES</v>
      </c>
      <c r="F733" s="307" t="str">
        <f>IF($D733&lt;&gt;"",VLOOKUP($D733,'2-SINAPI NOVEMBRO 2017'!$A$1:$D$11398,3,FALSE),"")</f>
        <v>H</v>
      </c>
      <c r="G733" s="527">
        <v>1</v>
      </c>
      <c r="H733" s="326">
        <f>IF($D733&lt;&gt;"",VLOOKUP($D733,'2-SINAPI NOVEMBRO 2017'!$A$1:$D$11398,4,FALSE),"")</f>
        <v>17.96</v>
      </c>
      <c r="I733" s="320">
        <f t="shared" ref="I733:I735" si="136">H733*G733</f>
        <v>17.96</v>
      </c>
      <c r="J733" s="528">
        <f>TRUNC((I733/100+1)*H733,2)</f>
        <v>21.18</v>
      </c>
      <c r="K733" s="529">
        <f>ROUND(G733*J733,2)</f>
        <v>21.18</v>
      </c>
    </row>
    <row r="734" spans="2:11">
      <c r="B734" s="525" t="s">
        <v>66</v>
      </c>
      <c r="C734" s="535" t="s">
        <v>11</v>
      </c>
      <c r="D734" s="291">
        <v>88247</v>
      </c>
      <c r="E734" s="306" t="str">
        <f>IF($D734&lt;&gt;"",VLOOKUP($D734,'2-SINAPI NOVEMBRO 2017'!$A$1:$D$11398,2,FALSE),"")</f>
        <v>AUXILIAR DE ELETRICISTA COM ENCARGOS COMPLEMENTARES</v>
      </c>
      <c r="F734" s="307" t="str">
        <f>IF($D734&lt;&gt;"",VLOOKUP($D734,'2-SINAPI NOVEMBRO 2017'!$A$1:$D$11398,3,FALSE),"")</f>
        <v>H</v>
      </c>
      <c r="G734" s="527">
        <v>1</v>
      </c>
      <c r="H734" s="326">
        <f>IF($D734&lt;&gt;"",VLOOKUP($D734,'2-SINAPI NOVEMBRO 2017'!$A$1:$D$11398,4,FALSE),"")</f>
        <v>14.59</v>
      </c>
      <c r="I734" s="320">
        <f t="shared" si="136"/>
        <v>14.59</v>
      </c>
      <c r="J734" s="528">
        <f>TRUNC((I734/100+1)*H734,2)</f>
        <v>16.71</v>
      </c>
      <c r="K734" s="529">
        <f>ROUND(G734*J734,2)</f>
        <v>16.71</v>
      </c>
    </row>
    <row r="735" spans="2:11" ht="24">
      <c r="B735" s="525" t="s">
        <v>66</v>
      </c>
      <c r="C735" s="535" t="s">
        <v>6357</v>
      </c>
      <c r="D735" s="535"/>
      <c r="E735" s="526" t="s">
        <v>13358</v>
      </c>
      <c r="F735" s="535" t="s">
        <v>22</v>
      </c>
      <c r="G735" s="527">
        <v>1</v>
      </c>
      <c r="H735" s="528">
        <v>12.18</v>
      </c>
      <c r="I735" s="320">
        <f t="shared" si="136"/>
        <v>12.18</v>
      </c>
      <c r="J735" s="528">
        <f>TRUNC((I735/100+1)*H735,2)</f>
        <v>13.66</v>
      </c>
      <c r="K735" s="529">
        <f>ROUND(G735*J735,2)</f>
        <v>13.66</v>
      </c>
    </row>
    <row r="736" spans="2:11">
      <c r="B736" s="530"/>
      <c r="C736" s="536"/>
      <c r="D736" s="536"/>
      <c r="E736" s="531"/>
      <c r="F736" s="536"/>
      <c r="G736" s="532"/>
      <c r="H736" s="533"/>
      <c r="I736" s="533"/>
      <c r="J736" s="533"/>
      <c r="K736" s="534"/>
    </row>
    <row r="737" spans="2:11" ht="25.5">
      <c r="B737" s="300" t="s">
        <v>13437</v>
      </c>
      <c r="C737" s="450"/>
      <c r="D737" s="451"/>
      <c r="E737" s="301" t="s">
        <v>13359</v>
      </c>
      <c r="F737" s="302" t="s">
        <v>70</v>
      </c>
      <c r="G737" s="303"/>
      <c r="H737" s="304"/>
      <c r="I737" s="336">
        <f>SUM(I738:I740)</f>
        <v>44.73</v>
      </c>
      <c r="J737" s="286">
        <f>TRUNC((I737/100+1)*H737,2)</f>
        <v>0</v>
      </c>
      <c r="K737" s="286">
        <f>TRUNC(G737*J737,2)</f>
        <v>0</v>
      </c>
    </row>
    <row r="738" spans="2:11">
      <c r="B738" s="525" t="s">
        <v>66</v>
      </c>
      <c r="C738" s="535" t="s">
        <v>11</v>
      </c>
      <c r="D738" s="291">
        <v>88264</v>
      </c>
      <c r="E738" s="306" t="str">
        <f>IF($D738&lt;&gt;"",VLOOKUP($D738,'2-SINAPI NOVEMBRO 2017'!$A$1:$D$11398,2,FALSE),"")</f>
        <v>ELETRICISTA COM ENCARGOS COMPLEMENTARES</v>
      </c>
      <c r="F738" s="307" t="str">
        <f>IF($D738&lt;&gt;"",VLOOKUP($D738,'2-SINAPI NOVEMBRO 2017'!$A$1:$D$11398,3,FALSE),"")</f>
        <v>H</v>
      </c>
      <c r="G738" s="527">
        <v>1</v>
      </c>
      <c r="H738" s="326">
        <f>IF($D738&lt;&gt;"",VLOOKUP($D738,'2-SINAPI NOVEMBRO 2017'!$A$1:$D$11398,4,FALSE),"")</f>
        <v>17.96</v>
      </c>
      <c r="I738" s="320">
        <f t="shared" ref="I738:I740" si="137">H738*G738</f>
        <v>17.96</v>
      </c>
      <c r="J738" s="528">
        <f>TRUNC((I738/100+1)*H738,2)</f>
        <v>21.18</v>
      </c>
      <c r="K738" s="529">
        <f>ROUND(G738*J738,2)</f>
        <v>21.18</v>
      </c>
    </row>
    <row r="739" spans="2:11">
      <c r="B739" s="525" t="s">
        <v>66</v>
      </c>
      <c r="C739" s="535" t="s">
        <v>11</v>
      </c>
      <c r="D739" s="291">
        <v>88247</v>
      </c>
      <c r="E739" s="306" t="str">
        <f>IF($D739&lt;&gt;"",VLOOKUP($D739,'2-SINAPI NOVEMBRO 2017'!$A$1:$D$11398,2,FALSE),"")</f>
        <v>AUXILIAR DE ELETRICISTA COM ENCARGOS COMPLEMENTARES</v>
      </c>
      <c r="F739" s="307" t="str">
        <f>IF($D739&lt;&gt;"",VLOOKUP($D739,'2-SINAPI NOVEMBRO 2017'!$A$1:$D$11398,3,FALSE),"")</f>
        <v>H</v>
      </c>
      <c r="G739" s="527">
        <v>1</v>
      </c>
      <c r="H739" s="326">
        <f>IF($D739&lt;&gt;"",VLOOKUP($D739,'2-SINAPI NOVEMBRO 2017'!$A$1:$D$11398,4,FALSE),"")</f>
        <v>14.59</v>
      </c>
      <c r="I739" s="320">
        <f t="shared" si="137"/>
        <v>14.59</v>
      </c>
      <c r="J739" s="528">
        <f>TRUNC((I739/100+1)*H739,2)</f>
        <v>16.71</v>
      </c>
      <c r="K739" s="529">
        <f>ROUND(G739*J739,2)</f>
        <v>16.71</v>
      </c>
    </row>
    <row r="740" spans="2:11" ht="24">
      <c r="B740" s="525" t="s">
        <v>66</v>
      </c>
      <c r="C740" s="535" t="s">
        <v>6357</v>
      </c>
      <c r="D740" s="535"/>
      <c r="E740" s="526" t="s">
        <v>13360</v>
      </c>
      <c r="F740" s="535" t="s">
        <v>22</v>
      </c>
      <c r="G740" s="527">
        <v>1</v>
      </c>
      <c r="H740" s="528">
        <v>12.18</v>
      </c>
      <c r="I740" s="320">
        <f t="shared" si="137"/>
        <v>12.18</v>
      </c>
      <c r="J740" s="528">
        <f>TRUNC((I740/100+1)*H740,2)</f>
        <v>13.66</v>
      </c>
      <c r="K740" s="529">
        <f>ROUND(G740*J740,2)</f>
        <v>13.66</v>
      </c>
    </row>
    <row r="741" spans="2:11">
      <c r="B741" s="530"/>
      <c r="C741" s="536"/>
      <c r="D741" s="536"/>
      <c r="E741" s="531"/>
      <c r="F741" s="536"/>
      <c r="G741" s="532"/>
      <c r="H741" s="533"/>
      <c r="I741" s="533"/>
      <c r="J741" s="533"/>
      <c r="K741" s="534"/>
    </row>
    <row r="742" spans="2:11" ht="25.5">
      <c r="B742" s="300" t="s">
        <v>13438</v>
      </c>
      <c r="C742" s="450"/>
      <c r="D742" s="451"/>
      <c r="E742" s="301" t="s">
        <v>13361</v>
      </c>
      <c r="F742" s="302" t="s">
        <v>70</v>
      </c>
      <c r="G742" s="303"/>
      <c r="H742" s="304"/>
      <c r="I742" s="336">
        <f>SUM(I743:I745)</f>
        <v>44.73</v>
      </c>
      <c r="J742" s="286">
        <f>TRUNC((I742/100+1)*H742,2)</f>
        <v>0</v>
      </c>
      <c r="K742" s="286">
        <f>TRUNC(G742*J742,2)</f>
        <v>0</v>
      </c>
    </row>
    <row r="743" spans="2:11">
      <c r="B743" s="525" t="s">
        <v>66</v>
      </c>
      <c r="C743" s="535" t="s">
        <v>11</v>
      </c>
      <c r="D743" s="291">
        <v>88264</v>
      </c>
      <c r="E743" s="306" t="str">
        <f>IF($D743&lt;&gt;"",VLOOKUP($D743,'2-SINAPI NOVEMBRO 2017'!$A$1:$D$11398,2,FALSE),"")</f>
        <v>ELETRICISTA COM ENCARGOS COMPLEMENTARES</v>
      </c>
      <c r="F743" s="307" t="str">
        <f>IF($D743&lt;&gt;"",VLOOKUP($D743,'2-SINAPI NOVEMBRO 2017'!$A$1:$D$11398,3,FALSE),"")</f>
        <v>H</v>
      </c>
      <c r="G743" s="527">
        <v>1</v>
      </c>
      <c r="H743" s="326">
        <f>IF($D743&lt;&gt;"",VLOOKUP($D743,'2-SINAPI NOVEMBRO 2017'!$A$1:$D$11398,4,FALSE),"")</f>
        <v>17.96</v>
      </c>
      <c r="I743" s="320">
        <f t="shared" ref="I743:I745" si="138">H743*G743</f>
        <v>17.96</v>
      </c>
      <c r="J743" s="528">
        <f>TRUNC((I743/100+1)*H743,2)</f>
        <v>21.18</v>
      </c>
      <c r="K743" s="529">
        <f>ROUND(G743*J743,2)</f>
        <v>21.18</v>
      </c>
    </row>
    <row r="744" spans="2:11">
      <c r="B744" s="525" t="s">
        <v>66</v>
      </c>
      <c r="C744" s="535" t="s">
        <v>11</v>
      </c>
      <c r="D744" s="291">
        <v>88247</v>
      </c>
      <c r="E744" s="306" t="str">
        <f>IF($D744&lt;&gt;"",VLOOKUP($D744,'2-SINAPI NOVEMBRO 2017'!$A$1:$D$11398,2,FALSE),"")</f>
        <v>AUXILIAR DE ELETRICISTA COM ENCARGOS COMPLEMENTARES</v>
      </c>
      <c r="F744" s="307" t="str">
        <f>IF($D744&lt;&gt;"",VLOOKUP($D744,'2-SINAPI NOVEMBRO 2017'!$A$1:$D$11398,3,FALSE),"")</f>
        <v>H</v>
      </c>
      <c r="G744" s="527">
        <v>1</v>
      </c>
      <c r="H744" s="326">
        <f>IF($D744&lt;&gt;"",VLOOKUP($D744,'2-SINAPI NOVEMBRO 2017'!$A$1:$D$11398,4,FALSE),"")</f>
        <v>14.59</v>
      </c>
      <c r="I744" s="320">
        <f t="shared" si="138"/>
        <v>14.59</v>
      </c>
      <c r="J744" s="528">
        <f>TRUNC((I744/100+1)*H744,2)</f>
        <v>16.71</v>
      </c>
      <c r="K744" s="529">
        <f>ROUND(G744*J744,2)</f>
        <v>16.71</v>
      </c>
    </row>
    <row r="745" spans="2:11" ht="24">
      <c r="B745" s="525" t="s">
        <v>66</v>
      </c>
      <c r="C745" s="535" t="s">
        <v>6357</v>
      </c>
      <c r="D745" s="535"/>
      <c r="E745" s="526" t="s">
        <v>13362</v>
      </c>
      <c r="F745" s="535" t="s">
        <v>22</v>
      </c>
      <c r="G745" s="527">
        <v>1</v>
      </c>
      <c r="H745" s="528">
        <v>12.18</v>
      </c>
      <c r="I745" s="320">
        <f t="shared" si="138"/>
        <v>12.18</v>
      </c>
      <c r="J745" s="528">
        <f>TRUNC((I745/100+1)*H745,2)</f>
        <v>13.66</v>
      </c>
      <c r="K745" s="529">
        <f>ROUND(G745*J745,2)</f>
        <v>13.66</v>
      </c>
    </row>
    <row r="746" spans="2:11">
      <c r="B746" s="530"/>
      <c r="C746" s="536"/>
      <c r="D746" s="536"/>
      <c r="E746" s="531"/>
      <c r="F746" s="536"/>
      <c r="G746" s="532"/>
      <c r="H746" s="533"/>
      <c r="I746" s="533"/>
      <c r="J746" s="533"/>
      <c r="K746" s="534"/>
    </row>
    <row r="747" spans="2:11">
      <c r="B747" s="300" t="s">
        <v>13439</v>
      </c>
      <c r="C747" s="450"/>
      <c r="D747" s="451"/>
      <c r="E747" s="301" t="s">
        <v>13363</v>
      </c>
      <c r="F747" s="302" t="s">
        <v>70</v>
      </c>
      <c r="G747" s="303"/>
      <c r="H747" s="304"/>
      <c r="I747" s="336">
        <f>SUM(I748:I750)</f>
        <v>39.924999999999997</v>
      </c>
      <c r="J747" s="286">
        <f>TRUNC((I747/100+1)*H747,2)</f>
        <v>0</v>
      </c>
      <c r="K747" s="286">
        <f>TRUNC(G747*J747,2)</f>
        <v>0</v>
      </c>
    </row>
    <row r="748" spans="2:11">
      <c r="B748" s="525" t="s">
        <v>66</v>
      </c>
      <c r="C748" s="535" t="s">
        <v>11</v>
      </c>
      <c r="D748" s="291">
        <v>88264</v>
      </c>
      <c r="E748" s="306" t="str">
        <f>IF($D748&lt;&gt;"",VLOOKUP($D748,'2-SINAPI NOVEMBRO 2017'!$A$1:$D$11398,2,FALSE),"")</f>
        <v>ELETRICISTA COM ENCARGOS COMPLEMENTARES</v>
      </c>
      <c r="F748" s="307" t="str">
        <f>IF($D748&lt;&gt;"",VLOOKUP($D748,'2-SINAPI NOVEMBRO 2017'!$A$1:$D$11398,3,FALSE),"")</f>
        <v>H</v>
      </c>
      <c r="G748" s="527">
        <v>0.3</v>
      </c>
      <c r="H748" s="326">
        <f>IF($D748&lt;&gt;"",VLOOKUP($D748,'2-SINAPI NOVEMBRO 2017'!$A$1:$D$11398,4,FALSE),"")</f>
        <v>17.96</v>
      </c>
      <c r="I748" s="320">
        <f t="shared" ref="I748:I750" si="139">H748*G748</f>
        <v>5.3879999999999999</v>
      </c>
      <c r="J748" s="528">
        <f>TRUNC((I748/100+1)*H748,2)</f>
        <v>18.920000000000002</v>
      </c>
      <c r="K748" s="529">
        <f>ROUND(G748*J748,2)</f>
        <v>5.68</v>
      </c>
    </row>
    <row r="749" spans="2:11">
      <c r="B749" s="525" t="s">
        <v>66</v>
      </c>
      <c r="C749" s="535" t="s">
        <v>11</v>
      </c>
      <c r="D749" s="291">
        <v>88247</v>
      </c>
      <c r="E749" s="306" t="str">
        <f>IF($D749&lt;&gt;"",VLOOKUP($D749,'2-SINAPI NOVEMBRO 2017'!$A$1:$D$11398,2,FALSE),"")</f>
        <v>AUXILIAR DE ELETRICISTA COM ENCARGOS COMPLEMENTARES</v>
      </c>
      <c r="F749" s="307" t="str">
        <f>IF($D749&lt;&gt;"",VLOOKUP($D749,'2-SINAPI NOVEMBRO 2017'!$A$1:$D$11398,3,FALSE),"")</f>
        <v>H</v>
      </c>
      <c r="G749" s="527">
        <v>0.3</v>
      </c>
      <c r="H749" s="326">
        <f>IF($D749&lt;&gt;"",VLOOKUP($D749,'2-SINAPI NOVEMBRO 2017'!$A$1:$D$11398,4,FALSE),"")</f>
        <v>14.59</v>
      </c>
      <c r="I749" s="320">
        <f t="shared" si="139"/>
        <v>4.3769999999999998</v>
      </c>
      <c r="J749" s="528">
        <f>TRUNC((I749/100+1)*H749,2)</f>
        <v>15.22</v>
      </c>
      <c r="K749" s="529">
        <f>ROUND(G749*J749,2)</f>
        <v>4.57</v>
      </c>
    </row>
    <row r="750" spans="2:11">
      <c r="B750" s="525" t="s">
        <v>66</v>
      </c>
      <c r="C750" s="535" t="s">
        <v>6357</v>
      </c>
      <c r="D750" s="535"/>
      <c r="E750" s="526" t="s">
        <v>13363</v>
      </c>
      <c r="F750" s="535" t="s">
        <v>70</v>
      </c>
      <c r="G750" s="527">
        <v>1</v>
      </c>
      <c r="H750" s="528">
        <v>30.16</v>
      </c>
      <c r="I750" s="320">
        <f t="shared" si="139"/>
        <v>30.16</v>
      </c>
      <c r="J750" s="528">
        <f>TRUNC((I750/100+1)*H750,2)</f>
        <v>39.25</v>
      </c>
      <c r="K750" s="529">
        <f>ROUND(G750*J750,2)</f>
        <v>39.25</v>
      </c>
    </row>
    <row r="751" spans="2:11">
      <c r="B751" s="530"/>
      <c r="C751" s="536"/>
      <c r="D751" s="536"/>
      <c r="E751" s="531"/>
      <c r="F751" s="536"/>
      <c r="G751" s="532"/>
      <c r="H751" s="533"/>
      <c r="I751" s="533"/>
      <c r="J751" s="533"/>
      <c r="K751" s="534"/>
    </row>
    <row r="752" spans="2:11">
      <c r="B752" s="300" t="s">
        <v>13440</v>
      </c>
      <c r="C752" s="450"/>
      <c r="D752" s="451"/>
      <c r="E752" s="301" t="s">
        <v>13364</v>
      </c>
      <c r="F752" s="302" t="s">
        <v>70</v>
      </c>
      <c r="G752" s="303"/>
      <c r="H752" s="304"/>
      <c r="I752" s="336">
        <f>SUM(I753:I755)</f>
        <v>11.987499999999999</v>
      </c>
      <c r="J752" s="286">
        <f>TRUNC((I752/100+1)*H752,2)</f>
        <v>0</v>
      </c>
      <c r="K752" s="286">
        <f>TRUNC(G752*J752,2)</f>
        <v>0</v>
      </c>
    </row>
    <row r="753" spans="2:11">
      <c r="B753" s="525" t="s">
        <v>66</v>
      </c>
      <c r="C753" s="535" t="s">
        <v>11</v>
      </c>
      <c r="D753" s="291">
        <v>88264</v>
      </c>
      <c r="E753" s="306" t="str">
        <f>IF($D753&lt;&gt;"",VLOOKUP($D753,'2-SINAPI NOVEMBRO 2017'!$A$1:$D$11398,2,FALSE),"")</f>
        <v>ELETRICISTA COM ENCARGOS COMPLEMENTARES</v>
      </c>
      <c r="F753" s="307" t="str">
        <f>IF($D753&lt;&gt;"",VLOOKUP($D753,'2-SINAPI NOVEMBRO 2017'!$A$1:$D$11398,3,FALSE),"")</f>
        <v>H</v>
      </c>
      <c r="G753" s="527">
        <v>0.05</v>
      </c>
      <c r="H753" s="326">
        <f>IF($D753&lt;&gt;"",VLOOKUP($D753,'2-SINAPI NOVEMBRO 2017'!$A$1:$D$11398,4,FALSE),"")</f>
        <v>17.96</v>
      </c>
      <c r="I753" s="320">
        <f t="shared" ref="I753:I755" si="140">H753*G753</f>
        <v>0.89800000000000013</v>
      </c>
      <c r="J753" s="528">
        <f>TRUNC((I753/100+1)*H753,2)</f>
        <v>18.12</v>
      </c>
      <c r="K753" s="529">
        <f>ROUND(G753*J753,2)</f>
        <v>0.91</v>
      </c>
    </row>
    <row r="754" spans="2:11">
      <c r="B754" s="525" t="s">
        <v>66</v>
      </c>
      <c r="C754" s="535" t="s">
        <v>11</v>
      </c>
      <c r="D754" s="291">
        <v>88247</v>
      </c>
      <c r="E754" s="306" t="str">
        <f>IF($D754&lt;&gt;"",VLOOKUP($D754,'2-SINAPI NOVEMBRO 2017'!$A$1:$D$11398,2,FALSE),"")</f>
        <v>AUXILIAR DE ELETRICISTA COM ENCARGOS COMPLEMENTARES</v>
      </c>
      <c r="F754" s="307" t="str">
        <f>IF($D754&lt;&gt;"",VLOOKUP($D754,'2-SINAPI NOVEMBRO 2017'!$A$1:$D$11398,3,FALSE),"")</f>
        <v>H</v>
      </c>
      <c r="G754" s="527">
        <v>0.05</v>
      </c>
      <c r="H754" s="326">
        <f>IF($D754&lt;&gt;"",VLOOKUP($D754,'2-SINAPI NOVEMBRO 2017'!$A$1:$D$11398,4,FALSE),"")</f>
        <v>14.59</v>
      </c>
      <c r="I754" s="320">
        <f t="shared" si="140"/>
        <v>0.72950000000000004</v>
      </c>
      <c r="J754" s="528">
        <f>TRUNC((I754/100+1)*H754,2)</f>
        <v>14.69</v>
      </c>
      <c r="K754" s="529">
        <f>ROUND(G754*J754,2)</f>
        <v>0.73</v>
      </c>
    </row>
    <row r="755" spans="2:11">
      <c r="B755" s="525" t="s">
        <v>66</v>
      </c>
      <c r="C755" s="535" t="s">
        <v>6357</v>
      </c>
      <c r="D755" s="535"/>
      <c r="E755" s="526" t="s">
        <v>13364</v>
      </c>
      <c r="F755" s="535" t="s">
        <v>70</v>
      </c>
      <c r="G755" s="527">
        <v>1</v>
      </c>
      <c r="H755" s="528">
        <v>10.36</v>
      </c>
      <c r="I755" s="320">
        <f t="shared" si="140"/>
        <v>10.36</v>
      </c>
      <c r="J755" s="528">
        <f>TRUNC((I755/100+1)*H755,2)</f>
        <v>11.43</v>
      </c>
      <c r="K755" s="529">
        <f>ROUND(G755*J755,2)</f>
        <v>11.43</v>
      </c>
    </row>
    <row r="756" spans="2:11">
      <c r="B756" s="530"/>
      <c r="C756" s="536"/>
      <c r="D756" s="536"/>
      <c r="E756" s="531"/>
      <c r="F756" s="536"/>
      <c r="G756" s="532"/>
      <c r="H756" s="533"/>
      <c r="I756" s="533"/>
      <c r="J756" s="533"/>
      <c r="K756" s="534"/>
    </row>
    <row r="757" spans="2:11">
      <c r="B757" s="300" t="s">
        <v>13441</v>
      </c>
      <c r="C757" s="450"/>
      <c r="D757" s="451"/>
      <c r="E757" s="301" t="s">
        <v>13365</v>
      </c>
      <c r="F757" s="302" t="s">
        <v>70</v>
      </c>
      <c r="G757" s="303"/>
      <c r="H757" s="304"/>
      <c r="I757" s="336">
        <f>SUM(I758:I760)</f>
        <v>47.127499999999998</v>
      </c>
      <c r="J757" s="286">
        <f>TRUNC((I757/100+1)*H757,2)</f>
        <v>0</v>
      </c>
      <c r="K757" s="286">
        <f>TRUNC(G757*J757,2)</f>
        <v>0</v>
      </c>
    </row>
    <row r="758" spans="2:11">
      <c r="B758" s="525" t="s">
        <v>66</v>
      </c>
      <c r="C758" s="535" t="s">
        <v>11</v>
      </c>
      <c r="D758" s="291">
        <v>88264</v>
      </c>
      <c r="E758" s="306" t="str">
        <f>IF($D758&lt;&gt;"",VLOOKUP($D758,'2-SINAPI NOVEMBRO 2017'!$A$1:$D$11398,2,FALSE),"")</f>
        <v>ELETRICISTA COM ENCARGOS COMPLEMENTARES</v>
      </c>
      <c r="F758" s="307" t="str">
        <f>IF($D758&lt;&gt;"",VLOOKUP($D758,'2-SINAPI NOVEMBRO 2017'!$A$1:$D$11398,3,FALSE),"")</f>
        <v>H</v>
      </c>
      <c r="G758" s="527">
        <v>0.05</v>
      </c>
      <c r="H758" s="326">
        <f>IF($D758&lt;&gt;"",VLOOKUP($D758,'2-SINAPI NOVEMBRO 2017'!$A$1:$D$11398,4,FALSE),"")</f>
        <v>17.96</v>
      </c>
      <c r="I758" s="320">
        <f t="shared" ref="I758:I760" si="141">H758*G758</f>
        <v>0.89800000000000013</v>
      </c>
      <c r="J758" s="528">
        <f>TRUNC((I758/100+1)*H758,2)</f>
        <v>18.12</v>
      </c>
      <c r="K758" s="529">
        <f>ROUND(G758*J758,2)</f>
        <v>0.91</v>
      </c>
    </row>
    <row r="759" spans="2:11">
      <c r="B759" s="525" t="s">
        <v>66</v>
      </c>
      <c r="C759" s="535" t="s">
        <v>11</v>
      </c>
      <c r="D759" s="291">
        <v>88247</v>
      </c>
      <c r="E759" s="306" t="str">
        <f>IF($D759&lt;&gt;"",VLOOKUP($D759,'2-SINAPI NOVEMBRO 2017'!$A$1:$D$11398,2,FALSE),"")</f>
        <v>AUXILIAR DE ELETRICISTA COM ENCARGOS COMPLEMENTARES</v>
      </c>
      <c r="F759" s="307" t="str">
        <f>IF($D759&lt;&gt;"",VLOOKUP($D759,'2-SINAPI NOVEMBRO 2017'!$A$1:$D$11398,3,FALSE),"")</f>
        <v>H</v>
      </c>
      <c r="G759" s="527">
        <v>0.05</v>
      </c>
      <c r="H759" s="326">
        <f>IF($D759&lt;&gt;"",VLOOKUP($D759,'2-SINAPI NOVEMBRO 2017'!$A$1:$D$11398,4,FALSE),"")</f>
        <v>14.59</v>
      </c>
      <c r="I759" s="320">
        <f t="shared" si="141"/>
        <v>0.72950000000000004</v>
      </c>
      <c r="J759" s="528">
        <f>TRUNC((I759/100+1)*H759,2)</f>
        <v>14.69</v>
      </c>
      <c r="K759" s="529">
        <f>ROUND(G759*J759,2)</f>
        <v>0.73</v>
      </c>
    </row>
    <row r="760" spans="2:11">
      <c r="B760" s="525" t="s">
        <v>66</v>
      </c>
      <c r="C760" s="535" t="s">
        <v>6357</v>
      </c>
      <c r="D760" s="535"/>
      <c r="E760" s="526" t="s">
        <v>13366</v>
      </c>
      <c r="F760" s="535" t="s">
        <v>70</v>
      </c>
      <c r="G760" s="527">
        <v>1</v>
      </c>
      <c r="H760" s="528">
        <v>45.5</v>
      </c>
      <c r="I760" s="320">
        <f t="shared" si="141"/>
        <v>45.5</v>
      </c>
      <c r="J760" s="528">
        <f>TRUNC((I760/100+1)*H760,2)</f>
        <v>66.2</v>
      </c>
      <c r="K760" s="529">
        <f>ROUND(G760*J760,2)</f>
        <v>66.2</v>
      </c>
    </row>
    <row r="761" spans="2:11">
      <c r="B761" s="530"/>
      <c r="C761" s="536"/>
      <c r="D761" s="536"/>
      <c r="E761" s="531"/>
      <c r="F761" s="536"/>
      <c r="G761" s="532"/>
      <c r="H761" s="533"/>
      <c r="I761" s="533"/>
      <c r="J761" s="533"/>
      <c r="K761" s="534"/>
    </row>
    <row r="762" spans="2:11">
      <c r="B762" s="300" t="s">
        <v>13442</v>
      </c>
      <c r="C762" s="450"/>
      <c r="D762" s="451"/>
      <c r="E762" s="301" t="s">
        <v>13367</v>
      </c>
      <c r="F762" s="302" t="s">
        <v>70</v>
      </c>
      <c r="G762" s="303"/>
      <c r="H762" s="304"/>
      <c r="I762" s="336">
        <f>SUM(I763:I765)</f>
        <v>38.977499999999999</v>
      </c>
      <c r="J762" s="286">
        <f>TRUNC((I762/100+1)*H762,2)</f>
        <v>0</v>
      </c>
      <c r="K762" s="286">
        <f>TRUNC(G762*J762,2)</f>
        <v>0</v>
      </c>
    </row>
    <row r="763" spans="2:11">
      <c r="B763" s="525" t="s">
        <v>66</v>
      </c>
      <c r="C763" s="535" t="s">
        <v>11</v>
      </c>
      <c r="D763" s="291">
        <v>88264</v>
      </c>
      <c r="E763" s="306" t="str">
        <f>IF($D763&lt;&gt;"",VLOOKUP($D763,'2-SINAPI NOVEMBRO 2017'!$A$1:$D$11398,2,FALSE),"")</f>
        <v>ELETRICISTA COM ENCARGOS COMPLEMENTARES</v>
      </c>
      <c r="F763" s="307" t="str">
        <f>IF($D763&lt;&gt;"",VLOOKUP($D763,'2-SINAPI NOVEMBRO 2017'!$A$1:$D$11398,3,FALSE),"")</f>
        <v>H</v>
      </c>
      <c r="G763" s="527">
        <v>0.05</v>
      </c>
      <c r="H763" s="326">
        <f>IF($D763&lt;&gt;"",VLOOKUP($D763,'2-SINAPI NOVEMBRO 2017'!$A$1:$D$11398,4,FALSE),"")</f>
        <v>17.96</v>
      </c>
      <c r="I763" s="320">
        <f t="shared" ref="I763:I765" si="142">H763*G763</f>
        <v>0.89800000000000013</v>
      </c>
      <c r="J763" s="528">
        <f>TRUNC((I763/100+1)*H763,2)</f>
        <v>18.12</v>
      </c>
      <c r="K763" s="529">
        <f>ROUND(G763*J763,2)</f>
        <v>0.91</v>
      </c>
    </row>
    <row r="764" spans="2:11">
      <c r="B764" s="525" t="s">
        <v>66</v>
      </c>
      <c r="C764" s="535" t="s">
        <v>11</v>
      </c>
      <c r="D764" s="291">
        <v>88247</v>
      </c>
      <c r="E764" s="306" t="str">
        <f>IF($D764&lt;&gt;"",VLOOKUP($D764,'2-SINAPI NOVEMBRO 2017'!$A$1:$D$11398,2,FALSE),"")</f>
        <v>AUXILIAR DE ELETRICISTA COM ENCARGOS COMPLEMENTARES</v>
      </c>
      <c r="F764" s="307" t="str">
        <f>IF($D764&lt;&gt;"",VLOOKUP($D764,'2-SINAPI NOVEMBRO 2017'!$A$1:$D$11398,3,FALSE),"")</f>
        <v>H</v>
      </c>
      <c r="G764" s="527">
        <v>0.05</v>
      </c>
      <c r="H764" s="326">
        <f>IF($D764&lt;&gt;"",VLOOKUP($D764,'2-SINAPI NOVEMBRO 2017'!$A$1:$D$11398,4,FALSE),"")</f>
        <v>14.59</v>
      </c>
      <c r="I764" s="320">
        <f t="shared" si="142"/>
        <v>0.72950000000000004</v>
      </c>
      <c r="J764" s="528">
        <f>TRUNC((I764/100+1)*H764,2)</f>
        <v>14.69</v>
      </c>
      <c r="K764" s="529">
        <f>ROUND(G764*J764,2)</f>
        <v>0.73</v>
      </c>
    </row>
    <row r="765" spans="2:11">
      <c r="B765" s="525" t="s">
        <v>66</v>
      </c>
      <c r="C765" s="535" t="s">
        <v>6357</v>
      </c>
      <c r="D765" s="535"/>
      <c r="E765" s="526" t="s">
        <v>13368</v>
      </c>
      <c r="F765" s="535" t="s">
        <v>70</v>
      </c>
      <c r="G765" s="527">
        <v>1</v>
      </c>
      <c r="H765" s="528">
        <v>37.35</v>
      </c>
      <c r="I765" s="320">
        <f t="shared" si="142"/>
        <v>37.35</v>
      </c>
      <c r="J765" s="528">
        <f>TRUNC((I765/100+1)*H765,2)</f>
        <v>51.3</v>
      </c>
      <c r="K765" s="529">
        <f>ROUND(G765*J765,2)</f>
        <v>51.3</v>
      </c>
    </row>
    <row r="766" spans="2:11">
      <c r="B766" s="530"/>
      <c r="C766" s="536"/>
      <c r="D766" s="536"/>
      <c r="E766" s="531"/>
      <c r="F766" s="536"/>
      <c r="G766" s="532"/>
      <c r="H766" s="533"/>
      <c r="I766" s="533"/>
      <c r="J766" s="533"/>
      <c r="K766" s="534"/>
    </row>
    <row r="767" spans="2:11">
      <c r="B767" s="300" t="s">
        <v>13443</v>
      </c>
      <c r="C767" s="450"/>
      <c r="D767" s="451"/>
      <c r="E767" s="301" t="s">
        <v>13369</v>
      </c>
      <c r="F767" s="302" t="s">
        <v>70</v>
      </c>
      <c r="G767" s="303"/>
      <c r="H767" s="304"/>
      <c r="I767" s="336">
        <f>SUM(I768:I770)</f>
        <v>17.265000000000001</v>
      </c>
      <c r="J767" s="286">
        <f>TRUNC((I767/100+1)*H767,2)</f>
        <v>0</v>
      </c>
      <c r="K767" s="286">
        <f>TRUNC(G767*J767,2)</f>
        <v>0</v>
      </c>
    </row>
    <row r="768" spans="2:11">
      <c r="B768" s="525" t="s">
        <v>66</v>
      </c>
      <c r="C768" s="535" t="s">
        <v>11</v>
      </c>
      <c r="D768" s="291">
        <v>88264</v>
      </c>
      <c r="E768" s="306" t="str">
        <f>IF($D768&lt;&gt;"",VLOOKUP($D768,'2-SINAPI NOVEMBRO 2017'!$A$1:$D$11398,2,FALSE),"")</f>
        <v>ELETRICISTA COM ENCARGOS COMPLEMENTARES</v>
      </c>
      <c r="F768" s="307" t="str">
        <f>IF($D768&lt;&gt;"",VLOOKUP($D768,'2-SINAPI NOVEMBRO 2017'!$A$1:$D$11398,3,FALSE),"")</f>
        <v>H</v>
      </c>
      <c r="G768" s="527">
        <v>0.1</v>
      </c>
      <c r="H768" s="326">
        <f>IF($D768&lt;&gt;"",VLOOKUP($D768,'2-SINAPI NOVEMBRO 2017'!$A$1:$D$11398,4,FALSE),"")</f>
        <v>17.96</v>
      </c>
      <c r="I768" s="320">
        <f t="shared" ref="I768:I770" si="143">H768*G768</f>
        <v>1.7960000000000003</v>
      </c>
      <c r="J768" s="528">
        <f>TRUNC((I768/100+1)*H768,2)</f>
        <v>18.28</v>
      </c>
      <c r="K768" s="529">
        <f>ROUND(G768*J768,2)</f>
        <v>1.83</v>
      </c>
    </row>
    <row r="769" spans="2:11">
      <c r="B769" s="525" t="s">
        <v>66</v>
      </c>
      <c r="C769" s="535" t="s">
        <v>11</v>
      </c>
      <c r="D769" s="291">
        <v>88247</v>
      </c>
      <c r="E769" s="306" t="str">
        <f>IF($D769&lt;&gt;"",VLOOKUP($D769,'2-SINAPI NOVEMBRO 2017'!$A$1:$D$11398,2,FALSE),"")</f>
        <v>AUXILIAR DE ELETRICISTA COM ENCARGOS COMPLEMENTARES</v>
      </c>
      <c r="F769" s="307" t="str">
        <f>IF($D769&lt;&gt;"",VLOOKUP($D769,'2-SINAPI NOVEMBRO 2017'!$A$1:$D$11398,3,FALSE),"")</f>
        <v>H</v>
      </c>
      <c r="G769" s="527">
        <v>0.1</v>
      </c>
      <c r="H769" s="326">
        <f>IF($D769&lt;&gt;"",VLOOKUP($D769,'2-SINAPI NOVEMBRO 2017'!$A$1:$D$11398,4,FALSE),"")</f>
        <v>14.59</v>
      </c>
      <c r="I769" s="320">
        <f t="shared" si="143"/>
        <v>1.4590000000000001</v>
      </c>
      <c r="J769" s="528">
        <f>TRUNC((I769/100+1)*H769,2)</f>
        <v>14.8</v>
      </c>
      <c r="K769" s="529">
        <f>ROUND(G769*J769,2)</f>
        <v>1.48</v>
      </c>
    </row>
    <row r="770" spans="2:11">
      <c r="B770" s="525" t="s">
        <v>66</v>
      </c>
      <c r="C770" s="535" t="s">
        <v>6357</v>
      </c>
      <c r="D770" s="535"/>
      <c r="E770" s="526" t="s">
        <v>13369</v>
      </c>
      <c r="F770" s="535" t="s">
        <v>70</v>
      </c>
      <c r="G770" s="527">
        <v>1</v>
      </c>
      <c r="H770" s="528">
        <v>14.01</v>
      </c>
      <c r="I770" s="320">
        <f t="shared" si="143"/>
        <v>14.01</v>
      </c>
      <c r="J770" s="528">
        <f>TRUNC((I770/100+1)*H770,2)</f>
        <v>15.97</v>
      </c>
      <c r="K770" s="529">
        <f>ROUND(G770*J770,2)</f>
        <v>15.97</v>
      </c>
    </row>
    <row r="771" spans="2:11">
      <c r="B771" s="530"/>
      <c r="C771" s="536"/>
      <c r="D771" s="536"/>
      <c r="E771" s="531"/>
      <c r="F771" s="536"/>
      <c r="G771" s="532"/>
      <c r="H771" s="533"/>
      <c r="I771" s="533"/>
      <c r="J771" s="533"/>
      <c r="K771" s="534"/>
    </row>
    <row r="772" spans="2:11">
      <c r="B772" s="300" t="s">
        <v>13444</v>
      </c>
      <c r="C772" s="450"/>
      <c r="D772" s="451"/>
      <c r="E772" s="301" t="s">
        <v>13370</v>
      </c>
      <c r="F772" s="302" t="s">
        <v>70</v>
      </c>
      <c r="G772" s="303"/>
      <c r="H772" s="304"/>
      <c r="I772" s="336">
        <f>SUM(I773:I775)</f>
        <v>66.174999999999997</v>
      </c>
      <c r="J772" s="286">
        <f>TRUNC((I772/100+1)*H772,2)</f>
        <v>0</v>
      </c>
      <c r="K772" s="286">
        <f>TRUNC(G772*J772,2)</f>
        <v>0</v>
      </c>
    </row>
    <row r="773" spans="2:11">
      <c r="B773" s="525" t="s">
        <v>66</v>
      </c>
      <c r="C773" s="535" t="s">
        <v>11</v>
      </c>
      <c r="D773" s="291">
        <v>88264</v>
      </c>
      <c r="E773" s="306" t="str">
        <f>IF($D773&lt;&gt;"",VLOOKUP($D773,'2-SINAPI NOVEMBRO 2017'!$A$1:$D$11398,2,FALSE),"")</f>
        <v>ELETRICISTA COM ENCARGOS COMPLEMENTARES</v>
      </c>
      <c r="F773" s="307" t="str">
        <f>IF($D773&lt;&gt;"",VLOOKUP($D773,'2-SINAPI NOVEMBRO 2017'!$A$1:$D$11398,3,FALSE),"")</f>
        <v>H</v>
      </c>
      <c r="G773" s="527">
        <v>0.5</v>
      </c>
      <c r="H773" s="326">
        <f>IF($D773&lt;&gt;"",VLOOKUP($D773,'2-SINAPI NOVEMBRO 2017'!$A$1:$D$11398,4,FALSE),"")</f>
        <v>17.96</v>
      </c>
      <c r="I773" s="320">
        <f t="shared" ref="I773:I775" si="144">H773*G773</f>
        <v>8.98</v>
      </c>
      <c r="J773" s="528">
        <f>TRUNC((I773/100+1)*H773,2)</f>
        <v>19.57</v>
      </c>
      <c r="K773" s="529">
        <f>ROUND(G773*J773,2)</f>
        <v>9.7899999999999991</v>
      </c>
    </row>
    <row r="774" spans="2:11">
      <c r="B774" s="525" t="s">
        <v>66</v>
      </c>
      <c r="C774" s="535" t="s">
        <v>11</v>
      </c>
      <c r="D774" s="291">
        <v>88247</v>
      </c>
      <c r="E774" s="306" t="str">
        <f>IF($D774&lt;&gt;"",VLOOKUP($D774,'2-SINAPI NOVEMBRO 2017'!$A$1:$D$11398,2,FALSE),"")</f>
        <v>AUXILIAR DE ELETRICISTA COM ENCARGOS COMPLEMENTARES</v>
      </c>
      <c r="F774" s="307" t="str">
        <f>IF($D774&lt;&gt;"",VLOOKUP($D774,'2-SINAPI NOVEMBRO 2017'!$A$1:$D$11398,3,FALSE),"")</f>
        <v>H</v>
      </c>
      <c r="G774" s="527">
        <v>0.5</v>
      </c>
      <c r="H774" s="326">
        <f>IF($D774&lt;&gt;"",VLOOKUP($D774,'2-SINAPI NOVEMBRO 2017'!$A$1:$D$11398,4,FALSE),"")</f>
        <v>14.59</v>
      </c>
      <c r="I774" s="320">
        <f t="shared" si="144"/>
        <v>7.2949999999999999</v>
      </c>
      <c r="J774" s="528">
        <f>TRUNC((I774/100+1)*H774,2)</f>
        <v>15.65</v>
      </c>
      <c r="K774" s="529">
        <f>ROUND(G774*J774,2)</f>
        <v>7.83</v>
      </c>
    </row>
    <row r="775" spans="2:11">
      <c r="B775" s="525" t="s">
        <v>66</v>
      </c>
      <c r="C775" s="535" t="s">
        <v>6357</v>
      </c>
      <c r="D775" s="535"/>
      <c r="E775" s="526" t="s">
        <v>13371</v>
      </c>
      <c r="F775" s="535" t="s">
        <v>70</v>
      </c>
      <c r="G775" s="527">
        <v>1</v>
      </c>
      <c r="H775" s="528">
        <v>49.9</v>
      </c>
      <c r="I775" s="320">
        <f t="shared" si="144"/>
        <v>49.9</v>
      </c>
      <c r="J775" s="528">
        <f>TRUNC((I775/100+1)*H775,2)</f>
        <v>74.8</v>
      </c>
      <c r="K775" s="529">
        <f>ROUND(G775*J775,2)</f>
        <v>74.8</v>
      </c>
    </row>
    <row r="776" spans="2:11">
      <c r="B776" s="530"/>
      <c r="C776" s="536"/>
      <c r="D776" s="536"/>
      <c r="E776" s="531"/>
      <c r="F776" s="536"/>
      <c r="G776" s="532"/>
      <c r="H776" s="533"/>
      <c r="I776" s="533"/>
      <c r="J776" s="533"/>
      <c r="K776" s="534"/>
    </row>
    <row r="777" spans="2:11">
      <c r="B777" s="300" t="s">
        <v>13445</v>
      </c>
      <c r="C777" s="450"/>
      <c r="D777" s="451"/>
      <c r="E777" s="301" t="s">
        <v>13372</v>
      </c>
      <c r="F777" s="302" t="s">
        <v>70</v>
      </c>
      <c r="G777" s="303"/>
      <c r="H777" s="304"/>
      <c r="I777" s="336">
        <f>SUM(I778:I780)</f>
        <v>71.775000000000006</v>
      </c>
      <c r="J777" s="286">
        <f>TRUNC((I777/100+1)*H777,2)</f>
        <v>0</v>
      </c>
      <c r="K777" s="286">
        <f>TRUNC(G777*J777,2)</f>
        <v>0</v>
      </c>
    </row>
    <row r="778" spans="2:11">
      <c r="B778" s="525" t="s">
        <v>66</v>
      </c>
      <c r="C778" s="535" t="s">
        <v>11</v>
      </c>
      <c r="D778" s="291">
        <v>88264</v>
      </c>
      <c r="E778" s="306" t="str">
        <f>IF($D778&lt;&gt;"",VLOOKUP($D778,'2-SINAPI NOVEMBRO 2017'!$A$1:$D$11398,2,FALSE),"")</f>
        <v>ELETRICISTA COM ENCARGOS COMPLEMENTARES</v>
      </c>
      <c r="F778" s="307" t="str">
        <f>IF($D778&lt;&gt;"",VLOOKUP($D778,'2-SINAPI NOVEMBRO 2017'!$A$1:$D$11398,3,FALSE),"")</f>
        <v>H</v>
      </c>
      <c r="G778" s="527">
        <v>0.5</v>
      </c>
      <c r="H778" s="326">
        <f>IF($D778&lt;&gt;"",VLOOKUP($D778,'2-SINAPI NOVEMBRO 2017'!$A$1:$D$11398,4,FALSE),"")</f>
        <v>17.96</v>
      </c>
      <c r="I778" s="320">
        <f t="shared" ref="I778:I780" si="145">H778*G778</f>
        <v>8.98</v>
      </c>
      <c r="J778" s="528">
        <f>TRUNC((I778/100+1)*H778,2)</f>
        <v>19.57</v>
      </c>
      <c r="K778" s="529">
        <f>ROUND(G778*J778,2)</f>
        <v>9.7899999999999991</v>
      </c>
    </row>
    <row r="779" spans="2:11">
      <c r="B779" s="525" t="s">
        <v>66</v>
      </c>
      <c r="C779" s="535" t="s">
        <v>11</v>
      </c>
      <c r="D779" s="291">
        <v>88247</v>
      </c>
      <c r="E779" s="306" t="str">
        <f>IF($D779&lt;&gt;"",VLOOKUP($D779,'2-SINAPI NOVEMBRO 2017'!$A$1:$D$11398,2,FALSE),"")</f>
        <v>AUXILIAR DE ELETRICISTA COM ENCARGOS COMPLEMENTARES</v>
      </c>
      <c r="F779" s="307" t="str">
        <f>IF($D779&lt;&gt;"",VLOOKUP($D779,'2-SINAPI NOVEMBRO 2017'!$A$1:$D$11398,3,FALSE),"")</f>
        <v>H</v>
      </c>
      <c r="G779" s="527">
        <v>0.5</v>
      </c>
      <c r="H779" s="326">
        <f>IF($D779&lt;&gt;"",VLOOKUP($D779,'2-SINAPI NOVEMBRO 2017'!$A$1:$D$11398,4,FALSE),"")</f>
        <v>14.59</v>
      </c>
      <c r="I779" s="320">
        <f t="shared" si="145"/>
        <v>7.2949999999999999</v>
      </c>
      <c r="J779" s="528">
        <f>TRUNC((I779/100+1)*H779,2)</f>
        <v>15.65</v>
      </c>
      <c r="K779" s="529">
        <f>ROUND(G779*J779,2)</f>
        <v>7.83</v>
      </c>
    </row>
    <row r="780" spans="2:11">
      <c r="B780" s="525" t="s">
        <v>66</v>
      </c>
      <c r="C780" s="535" t="s">
        <v>6357</v>
      </c>
      <c r="D780" s="535"/>
      <c r="E780" s="526" t="s">
        <v>13372</v>
      </c>
      <c r="F780" s="535" t="s">
        <v>70</v>
      </c>
      <c r="G780" s="527">
        <v>1</v>
      </c>
      <c r="H780" s="528">
        <v>55.5</v>
      </c>
      <c r="I780" s="320">
        <f t="shared" si="145"/>
        <v>55.5</v>
      </c>
      <c r="J780" s="528">
        <f>TRUNC((I780/100+1)*H780,2)</f>
        <v>86.3</v>
      </c>
      <c r="K780" s="529">
        <f>ROUND(G780*J780,2)</f>
        <v>86.3</v>
      </c>
    </row>
    <row r="781" spans="2:11">
      <c r="B781" s="530"/>
      <c r="C781" s="536"/>
      <c r="D781" s="536"/>
      <c r="E781" s="531"/>
      <c r="F781" s="536"/>
      <c r="G781" s="532"/>
      <c r="H781" s="533"/>
      <c r="I781" s="533"/>
      <c r="J781" s="533"/>
      <c r="K781" s="534"/>
    </row>
    <row r="782" spans="2:11">
      <c r="B782" s="300" t="s">
        <v>13446</v>
      </c>
      <c r="C782" s="450"/>
      <c r="D782" s="451"/>
      <c r="E782" s="301" t="s">
        <v>13373</v>
      </c>
      <c r="F782" s="302" t="s">
        <v>70</v>
      </c>
      <c r="G782" s="303"/>
      <c r="H782" s="304"/>
      <c r="I782" s="336">
        <f>SUM(I783:I785)</f>
        <v>85.155000000000001</v>
      </c>
      <c r="J782" s="286">
        <f>TRUNC((I782/100+1)*H782,2)</f>
        <v>0</v>
      </c>
      <c r="K782" s="286">
        <f>TRUNC(G782*J782,2)</f>
        <v>0</v>
      </c>
    </row>
    <row r="783" spans="2:11">
      <c r="B783" s="525" t="s">
        <v>66</v>
      </c>
      <c r="C783" s="535" t="s">
        <v>11</v>
      </c>
      <c r="D783" s="291">
        <v>88264</v>
      </c>
      <c r="E783" s="306" t="str">
        <f>IF($D783&lt;&gt;"",VLOOKUP($D783,'2-SINAPI NOVEMBRO 2017'!$A$1:$D$11398,2,FALSE),"")</f>
        <v>ELETRICISTA COM ENCARGOS COMPLEMENTARES</v>
      </c>
      <c r="F783" s="307" t="str">
        <f>IF($D783&lt;&gt;"",VLOOKUP($D783,'2-SINAPI NOVEMBRO 2017'!$A$1:$D$11398,3,FALSE),"")</f>
        <v>H</v>
      </c>
      <c r="G783" s="527">
        <v>0.5</v>
      </c>
      <c r="H783" s="326">
        <f>IF($D783&lt;&gt;"",VLOOKUP($D783,'2-SINAPI NOVEMBRO 2017'!$A$1:$D$11398,4,FALSE),"")</f>
        <v>17.96</v>
      </c>
      <c r="I783" s="320">
        <f t="shared" ref="I783:I785" si="146">H783*G783</f>
        <v>8.98</v>
      </c>
      <c r="J783" s="528">
        <f>TRUNC((I783/100+1)*H783,2)</f>
        <v>19.57</v>
      </c>
      <c r="K783" s="529">
        <f>ROUND(G783*J783,2)</f>
        <v>9.7899999999999991</v>
      </c>
    </row>
    <row r="784" spans="2:11">
      <c r="B784" s="525" t="s">
        <v>66</v>
      </c>
      <c r="C784" s="535" t="s">
        <v>11</v>
      </c>
      <c r="D784" s="291">
        <v>88247</v>
      </c>
      <c r="E784" s="306" t="str">
        <f>IF($D784&lt;&gt;"",VLOOKUP($D784,'2-SINAPI NOVEMBRO 2017'!$A$1:$D$11398,2,FALSE),"")</f>
        <v>AUXILIAR DE ELETRICISTA COM ENCARGOS COMPLEMENTARES</v>
      </c>
      <c r="F784" s="307" t="str">
        <f>IF($D784&lt;&gt;"",VLOOKUP($D784,'2-SINAPI NOVEMBRO 2017'!$A$1:$D$11398,3,FALSE),"")</f>
        <v>H</v>
      </c>
      <c r="G784" s="527">
        <v>0.5</v>
      </c>
      <c r="H784" s="326">
        <f>IF($D784&lt;&gt;"",VLOOKUP($D784,'2-SINAPI NOVEMBRO 2017'!$A$1:$D$11398,4,FALSE),"")</f>
        <v>14.59</v>
      </c>
      <c r="I784" s="320">
        <f t="shared" si="146"/>
        <v>7.2949999999999999</v>
      </c>
      <c r="J784" s="528">
        <f>TRUNC((I784/100+1)*H784,2)</f>
        <v>15.65</v>
      </c>
      <c r="K784" s="529">
        <f>ROUND(G784*J784,2)</f>
        <v>7.83</v>
      </c>
    </row>
    <row r="785" spans="2:11">
      <c r="B785" s="525" t="s">
        <v>66</v>
      </c>
      <c r="C785" s="535" t="s">
        <v>6357</v>
      </c>
      <c r="D785" s="535"/>
      <c r="E785" s="526" t="s">
        <v>13373</v>
      </c>
      <c r="F785" s="535" t="s">
        <v>70</v>
      </c>
      <c r="G785" s="527">
        <v>1</v>
      </c>
      <c r="H785" s="528">
        <v>68.88</v>
      </c>
      <c r="I785" s="320">
        <f t="shared" si="146"/>
        <v>68.88</v>
      </c>
      <c r="J785" s="528">
        <f>TRUNC((I785/100+1)*H785,2)</f>
        <v>116.32</v>
      </c>
      <c r="K785" s="529">
        <f>ROUND(G785*J785,2)</f>
        <v>116.32</v>
      </c>
    </row>
    <row r="786" spans="2:11">
      <c r="B786" s="530"/>
      <c r="C786" s="536"/>
      <c r="D786" s="536"/>
      <c r="E786" s="531"/>
      <c r="F786" s="536"/>
      <c r="G786" s="532"/>
      <c r="H786" s="533"/>
      <c r="I786" s="533"/>
      <c r="J786" s="533"/>
      <c r="K786" s="534"/>
    </row>
    <row r="787" spans="2:11">
      <c r="B787" s="300" t="s">
        <v>13447</v>
      </c>
      <c r="C787" s="450"/>
      <c r="D787" s="451"/>
      <c r="E787" s="301" t="s">
        <v>13374</v>
      </c>
      <c r="F787" s="302" t="s">
        <v>70</v>
      </c>
      <c r="G787" s="303"/>
      <c r="H787" s="304"/>
      <c r="I787" s="336">
        <f>SUM(I788:I790)</f>
        <v>20.575000000000003</v>
      </c>
      <c r="J787" s="286">
        <f>TRUNC((I787/100+1)*H787,2)</f>
        <v>0</v>
      </c>
      <c r="K787" s="286">
        <f>TRUNC(G787*J787,2)</f>
        <v>0</v>
      </c>
    </row>
    <row r="788" spans="2:11">
      <c r="B788" s="525" t="s">
        <v>66</v>
      </c>
      <c r="C788" s="535" t="s">
        <v>11</v>
      </c>
      <c r="D788" s="291">
        <v>88264</v>
      </c>
      <c r="E788" s="306" t="str">
        <f>IF($D788&lt;&gt;"",VLOOKUP($D788,'2-SINAPI NOVEMBRO 2017'!$A$1:$D$11398,2,FALSE),"")</f>
        <v>ELETRICISTA COM ENCARGOS COMPLEMENTARES</v>
      </c>
      <c r="F788" s="307" t="str">
        <f>IF($D788&lt;&gt;"",VLOOKUP($D788,'2-SINAPI NOVEMBRO 2017'!$A$1:$D$11398,3,FALSE),"")</f>
        <v>H</v>
      </c>
      <c r="G788" s="527">
        <v>0.3</v>
      </c>
      <c r="H788" s="326">
        <f>IF($D788&lt;&gt;"",VLOOKUP($D788,'2-SINAPI NOVEMBRO 2017'!$A$1:$D$11398,4,FALSE),"")</f>
        <v>17.96</v>
      </c>
      <c r="I788" s="320">
        <f t="shared" ref="I788:I790" si="147">H788*G788</f>
        <v>5.3879999999999999</v>
      </c>
      <c r="J788" s="528">
        <f>TRUNC((I788/100+1)*H788,2)</f>
        <v>18.920000000000002</v>
      </c>
      <c r="K788" s="529">
        <f>ROUND(G788*J788,2)</f>
        <v>5.68</v>
      </c>
    </row>
    <row r="789" spans="2:11">
      <c r="B789" s="525" t="s">
        <v>66</v>
      </c>
      <c r="C789" s="535" t="s">
        <v>11</v>
      </c>
      <c r="D789" s="291">
        <v>88247</v>
      </c>
      <c r="E789" s="306" t="str">
        <f>IF($D789&lt;&gt;"",VLOOKUP($D789,'2-SINAPI NOVEMBRO 2017'!$A$1:$D$11398,2,FALSE),"")</f>
        <v>AUXILIAR DE ELETRICISTA COM ENCARGOS COMPLEMENTARES</v>
      </c>
      <c r="F789" s="307" t="str">
        <f>IF($D789&lt;&gt;"",VLOOKUP($D789,'2-SINAPI NOVEMBRO 2017'!$A$1:$D$11398,3,FALSE),"")</f>
        <v>H</v>
      </c>
      <c r="G789" s="527">
        <v>0.3</v>
      </c>
      <c r="H789" s="326">
        <f>IF($D789&lt;&gt;"",VLOOKUP($D789,'2-SINAPI NOVEMBRO 2017'!$A$1:$D$11398,4,FALSE),"")</f>
        <v>14.59</v>
      </c>
      <c r="I789" s="320">
        <f t="shared" si="147"/>
        <v>4.3769999999999998</v>
      </c>
      <c r="J789" s="528">
        <f>TRUNC((I789/100+1)*H789,2)</f>
        <v>15.22</v>
      </c>
      <c r="K789" s="529">
        <f>ROUND(G789*J789,2)</f>
        <v>4.57</v>
      </c>
    </row>
    <row r="790" spans="2:11">
      <c r="B790" s="525" t="s">
        <v>66</v>
      </c>
      <c r="C790" s="535" t="s">
        <v>6357</v>
      </c>
      <c r="D790" s="535"/>
      <c r="E790" s="526" t="s">
        <v>13374</v>
      </c>
      <c r="F790" s="535" t="s">
        <v>70</v>
      </c>
      <c r="G790" s="527">
        <v>1</v>
      </c>
      <c r="H790" s="528">
        <v>10.81</v>
      </c>
      <c r="I790" s="320">
        <f t="shared" si="147"/>
        <v>10.81</v>
      </c>
      <c r="J790" s="528">
        <f>TRUNC((I790/100+1)*H790,2)</f>
        <v>11.97</v>
      </c>
      <c r="K790" s="529">
        <f>ROUND(G790*J790,2)</f>
        <v>11.97</v>
      </c>
    </row>
    <row r="791" spans="2:11">
      <c r="B791" s="530"/>
      <c r="C791" s="536"/>
      <c r="D791" s="536"/>
      <c r="E791" s="531"/>
      <c r="F791" s="536"/>
      <c r="G791" s="532"/>
      <c r="H791" s="533"/>
      <c r="I791" s="533"/>
      <c r="J791" s="533"/>
      <c r="K791" s="534"/>
    </row>
    <row r="792" spans="2:11">
      <c r="B792" s="300" t="s">
        <v>13448</v>
      </c>
      <c r="C792" s="450"/>
      <c r="D792" s="451"/>
      <c r="E792" s="301" t="s">
        <v>13375</v>
      </c>
      <c r="F792" s="302" t="s">
        <v>24</v>
      </c>
      <c r="G792" s="303"/>
      <c r="H792" s="304"/>
      <c r="I792" s="336">
        <f>SUM(I793:I795)</f>
        <v>45.81</v>
      </c>
      <c r="J792" s="286">
        <f>TRUNC((I792/100+1)*H792,2)</f>
        <v>0</v>
      </c>
      <c r="K792" s="286">
        <f>TRUNC(G792*J792,2)</f>
        <v>0</v>
      </c>
    </row>
    <row r="793" spans="2:11">
      <c r="B793" s="525" t="s">
        <v>66</v>
      </c>
      <c r="C793" s="535" t="s">
        <v>11</v>
      </c>
      <c r="D793" s="291">
        <v>88264</v>
      </c>
      <c r="E793" s="306" t="str">
        <f>IF($D793&lt;&gt;"",VLOOKUP($D793,'2-SINAPI NOVEMBRO 2017'!$A$1:$D$11398,2,FALSE),"")</f>
        <v>ELETRICISTA COM ENCARGOS COMPLEMENTARES</v>
      </c>
      <c r="F793" s="307" t="str">
        <f>IF($D793&lt;&gt;"",VLOOKUP($D793,'2-SINAPI NOVEMBRO 2017'!$A$1:$D$11398,3,FALSE),"")</f>
        <v>H</v>
      </c>
      <c r="G793" s="527">
        <v>0.8</v>
      </c>
      <c r="H793" s="326">
        <f>IF($D793&lt;&gt;"",VLOOKUP($D793,'2-SINAPI NOVEMBRO 2017'!$A$1:$D$11398,4,FALSE),"")</f>
        <v>17.96</v>
      </c>
      <c r="I793" s="320">
        <f t="shared" ref="I793:I795" si="148">H793*G793</f>
        <v>14.368000000000002</v>
      </c>
      <c r="J793" s="528">
        <f>TRUNC((I793/100+1)*H793,2)</f>
        <v>20.54</v>
      </c>
      <c r="K793" s="529">
        <f>ROUND(G793*J793,2)</f>
        <v>16.43</v>
      </c>
    </row>
    <row r="794" spans="2:11">
      <c r="B794" s="525" t="s">
        <v>66</v>
      </c>
      <c r="C794" s="535" t="s">
        <v>11</v>
      </c>
      <c r="D794" s="291">
        <v>88247</v>
      </c>
      <c r="E794" s="306" t="str">
        <f>IF($D794&lt;&gt;"",VLOOKUP($D794,'2-SINAPI NOVEMBRO 2017'!$A$1:$D$11398,2,FALSE),"")</f>
        <v>AUXILIAR DE ELETRICISTA COM ENCARGOS COMPLEMENTARES</v>
      </c>
      <c r="F794" s="307" t="str">
        <f>IF($D794&lt;&gt;"",VLOOKUP($D794,'2-SINAPI NOVEMBRO 2017'!$A$1:$D$11398,3,FALSE),"")</f>
        <v>H</v>
      </c>
      <c r="G794" s="527">
        <v>0.8</v>
      </c>
      <c r="H794" s="326">
        <f>IF($D794&lt;&gt;"",VLOOKUP($D794,'2-SINAPI NOVEMBRO 2017'!$A$1:$D$11398,4,FALSE),"")</f>
        <v>14.59</v>
      </c>
      <c r="I794" s="320">
        <f t="shared" si="148"/>
        <v>11.672000000000001</v>
      </c>
      <c r="J794" s="528">
        <f>TRUNC((I794/100+1)*H794,2)</f>
        <v>16.29</v>
      </c>
      <c r="K794" s="529">
        <f>ROUND(G794*J794,2)</f>
        <v>13.03</v>
      </c>
    </row>
    <row r="795" spans="2:11">
      <c r="B795" s="525" t="s">
        <v>66</v>
      </c>
      <c r="C795" s="535" t="s">
        <v>6357</v>
      </c>
      <c r="D795" s="535"/>
      <c r="E795" s="526" t="s">
        <v>13375</v>
      </c>
      <c r="F795" s="535" t="s">
        <v>24</v>
      </c>
      <c r="G795" s="527">
        <v>1</v>
      </c>
      <c r="H795" s="528">
        <v>19.77</v>
      </c>
      <c r="I795" s="320">
        <f t="shared" si="148"/>
        <v>19.77</v>
      </c>
      <c r="J795" s="528">
        <f>TRUNC((I795/100+1)*H795,2)</f>
        <v>23.67</v>
      </c>
      <c r="K795" s="529">
        <f>ROUND(G795*J795,2)</f>
        <v>23.67</v>
      </c>
    </row>
    <row r="796" spans="2:11">
      <c r="B796" s="530"/>
      <c r="C796" s="536"/>
      <c r="D796" s="536"/>
      <c r="E796" s="531"/>
      <c r="F796" s="536"/>
      <c r="G796" s="532"/>
      <c r="H796" s="533"/>
      <c r="I796" s="533"/>
      <c r="J796" s="533"/>
      <c r="K796" s="534"/>
    </row>
    <row r="797" spans="2:11">
      <c r="B797" s="300" t="s">
        <v>13449</v>
      </c>
      <c r="C797" s="450"/>
      <c r="D797" s="451"/>
      <c r="E797" s="301" t="s">
        <v>13376</v>
      </c>
      <c r="F797" s="302" t="s">
        <v>70</v>
      </c>
      <c r="G797" s="303"/>
      <c r="H797" s="304"/>
      <c r="I797" s="336">
        <f>SUM(I798:I814)</f>
        <v>684.61500000000001</v>
      </c>
      <c r="J797" s="286">
        <f t="shared" ref="J797:J814" si="149">TRUNC((I797/100+1)*H797,2)</f>
        <v>0</v>
      </c>
      <c r="K797" s="286">
        <f>TRUNC(G797*J797,2)</f>
        <v>0</v>
      </c>
    </row>
    <row r="798" spans="2:11">
      <c r="B798" s="525" t="s">
        <v>66</v>
      </c>
      <c r="C798" s="535" t="s">
        <v>11</v>
      </c>
      <c r="D798" s="535">
        <v>88316</v>
      </c>
      <c r="E798" s="306" t="str">
        <f>IF($D798&lt;&gt;"",VLOOKUP($D798,'2-SINAPI NOVEMBRO 2017'!$A$1:$D$11398,2,FALSE),"")</f>
        <v>SERVENTE COM ENCARGOS COMPLEMENTARES</v>
      </c>
      <c r="F798" s="307" t="str">
        <f>IF($D798&lt;&gt;"",VLOOKUP($D798,'2-SINAPI NOVEMBRO 2017'!$A$1:$D$11398,3,FALSE),"")</f>
        <v>H</v>
      </c>
      <c r="G798" s="527">
        <v>4</v>
      </c>
      <c r="H798" s="326">
        <f>IF($D798&lt;&gt;"",VLOOKUP($D798,'2-SINAPI NOVEMBRO 2017'!$A$1:$D$11398,4,FALSE),"")</f>
        <v>14.05</v>
      </c>
      <c r="I798" s="320">
        <f t="shared" ref="I798:I814" si="150">H798*G798</f>
        <v>56.2</v>
      </c>
      <c r="J798" s="528">
        <f t="shared" si="149"/>
        <v>21.94</v>
      </c>
      <c r="K798" s="529">
        <f t="shared" ref="K798:K814" si="151">ROUND(G798*J798,2)</f>
        <v>87.76</v>
      </c>
    </row>
    <row r="799" spans="2:11">
      <c r="B799" s="525" t="s">
        <v>66</v>
      </c>
      <c r="C799" s="535" t="s">
        <v>11</v>
      </c>
      <c r="D799" s="535">
        <v>88309</v>
      </c>
      <c r="E799" s="306" t="str">
        <f>IF($D799&lt;&gt;"",VLOOKUP($D799,'2-SINAPI NOVEMBRO 2017'!$A$1:$D$11398,2,FALSE),"")</f>
        <v>PEDREIRO COM ENCARGOS COMPLEMENTARES</v>
      </c>
      <c r="F799" s="307" t="str">
        <f>IF($D799&lt;&gt;"",VLOOKUP($D799,'2-SINAPI NOVEMBRO 2017'!$A$1:$D$11398,3,FALSE),"")</f>
        <v>H</v>
      </c>
      <c r="G799" s="527">
        <v>4</v>
      </c>
      <c r="H799" s="326">
        <f>IF($D799&lt;&gt;"",VLOOKUP($D799,'2-SINAPI NOVEMBRO 2017'!$A$1:$D$11398,4,FALSE),"")</f>
        <v>17.34</v>
      </c>
      <c r="I799" s="320">
        <f t="shared" si="150"/>
        <v>69.36</v>
      </c>
      <c r="J799" s="528">
        <f t="shared" si="149"/>
        <v>29.36</v>
      </c>
      <c r="K799" s="529">
        <f t="shared" si="151"/>
        <v>117.44</v>
      </c>
    </row>
    <row r="800" spans="2:11">
      <c r="B800" s="525" t="s">
        <v>66</v>
      </c>
      <c r="C800" s="535" t="s">
        <v>11</v>
      </c>
      <c r="D800" s="535">
        <v>88245</v>
      </c>
      <c r="E800" s="306" t="str">
        <f>IF($D800&lt;&gt;"",VLOOKUP($D800,'2-SINAPI NOVEMBRO 2017'!$A$1:$D$11398,2,FALSE),"")</f>
        <v>ARMADOR COM ENCARGOS COMPLEMENTARES</v>
      </c>
      <c r="F800" s="307" t="str">
        <f>IF($D800&lt;&gt;"",VLOOKUP($D800,'2-SINAPI NOVEMBRO 2017'!$A$1:$D$11398,3,FALSE),"")</f>
        <v>H</v>
      </c>
      <c r="G800" s="527">
        <v>2</v>
      </c>
      <c r="H800" s="326">
        <f>IF($D800&lt;&gt;"",VLOOKUP($D800,'2-SINAPI NOVEMBRO 2017'!$A$1:$D$11398,4,FALSE),"")</f>
        <v>17.239999999999998</v>
      </c>
      <c r="I800" s="320">
        <f t="shared" si="150"/>
        <v>34.479999999999997</v>
      </c>
      <c r="J800" s="528">
        <f t="shared" si="149"/>
        <v>23.18</v>
      </c>
      <c r="K800" s="529">
        <f t="shared" si="151"/>
        <v>46.36</v>
      </c>
    </row>
    <row r="801" spans="2:11">
      <c r="B801" s="525" t="s">
        <v>66</v>
      </c>
      <c r="C801" s="535" t="s">
        <v>11</v>
      </c>
      <c r="D801" s="535">
        <v>88310</v>
      </c>
      <c r="E801" s="306" t="str">
        <f>IF($D801&lt;&gt;"",VLOOKUP($D801,'2-SINAPI NOVEMBRO 2017'!$A$1:$D$11398,2,FALSE),"")</f>
        <v>PINTOR COM ENCARGOS COMPLEMENTARES</v>
      </c>
      <c r="F801" s="307" t="str">
        <f>IF($D801&lt;&gt;"",VLOOKUP($D801,'2-SINAPI NOVEMBRO 2017'!$A$1:$D$11398,3,FALSE),"")</f>
        <v>H</v>
      </c>
      <c r="G801" s="527">
        <v>2</v>
      </c>
      <c r="H801" s="326">
        <f>IF($D801&lt;&gt;"",VLOOKUP($D801,'2-SINAPI NOVEMBRO 2017'!$A$1:$D$11398,4,FALSE),"")</f>
        <v>17.28</v>
      </c>
      <c r="I801" s="320">
        <f t="shared" si="150"/>
        <v>34.56</v>
      </c>
      <c r="J801" s="528">
        <f t="shared" si="149"/>
        <v>23.25</v>
      </c>
      <c r="K801" s="529">
        <f t="shared" si="151"/>
        <v>46.5</v>
      </c>
    </row>
    <row r="802" spans="2:11">
      <c r="B802" s="525" t="s">
        <v>66</v>
      </c>
      <c r="C802" s="535" t="s">
        <v>11</v>
      </c>
      <c r="D802" s="535">
        <v>88262</v>
      </c>
      <c r="E802" s="306" t="str">
        <f>IF($D802&lt;&gt;"",VLOOKUP($D802,'2-SINAPI NOVEMBRO 2017'!$A$1:$D$11398,2,FALSE),"")</f>
        <v>CARPINTEIRO DE FORMAS COM ENCARGOS COMPLEMENTARES</v>
      </c>
      <c r="F802" s="307" t="str">
        <f>IF($D802&lt;&gt;"",VLOOKUP($D802,'2-SINAPI NOVEMBRO 2017'!$A$1:$D$11398,3,FALSE),"")</f>
        <v>H</v>
      </c>
      <c r="G802" s="527">
        <v>1</v>
      </c>
      <c r="H802" s="326">
        <f>IF($D802&lt;&gt;"",VLOOKUP($D802,'2-SINAPI NOVEMBRO 2017'!$A$1:$D$11398,4,FALSE),"")</f>
        <v>17.239999999999998</v>
      </c>
      <c r="I802" s="320">
        <f t="shared" si="150"/>
        <v>17.239999999999998</v>
      </c>
      <c r="J802" s="528">
        <f t="shared" si="149"/>
        <v>20.21</v>
      </c>
      <c r="K802" s="529">
        <f t="shared" si="151"/>
        <v>20.21</v>
      </c>
    </row>
    <row r="803" spans="2:11" ht="25.5">
      <c r="B803" s="525" t="s">
        <v>66</v>
      </c>
      <c r="C803" s="535" t="s">
        <v>11</v>
      </c>
      <c r="D803" s="538">
        <v>7271</v>
      </c>
      <c r="E803" s="306" t="str">
        <f>IF($D803&lt;&gt;"",VLOOKUP($D803,'2-SINAPI NOVEMBRO 2017'!$A$1:$D$11398,2,FALSE),"")</f>
        <v>BLOCO CERAMICO (ALVENARIA DE VEDACAO), 8 FUROS, DE 9 X 19 X 19 CM</v>
      </c>
      <c r="F803" s="307" t="str">
        <f>IF($D803&lt;&gt;"",VLOOKUP($D803,'2-SINAPI NOVEMBRO 2017'!$A$1:$D$11398,3,FALSE),"")</f>
        <v xml:space="preserve">UN    </v>
      </c>
      <c r="G803" s="527">
        <v>110</v>
      </c>
      <c r="H803" s="326">
        <f>IF($D803&lt;&gt;"",VLOOKUP($D803,'2-SINAPI NOVEMBRO 2017'!$A$1:$D$11398,4,FALSE),"")</f>
        <v>0.54</v>
      </c>
      <c r="I803" s="320">
        <f t="shared" si="150"/>
        <v>59.400000000000006</v>
      </c>
      <c r="J803" s="528">
        <f t="shared" si="149"/>
        <v>0.86</v>
      </c>
      <c r="K803" s="529">
        <f t="shared" si="151"/>
        <v>94.6</v>
      </c>
    </row>
    <row r="804" spans="2:11">
      <c r="B804" s="525" t="s">
        <v>66</v>
      </c>
      <c r="C804" s="535" t="s">
        <v>11</v>
      </c>
      <c r="D804" s="538">
        <v>1379</v>
      </c>
      <c r="E804" s="306" t="str">
        <f>IF($D804&lt;&gt;"",VLOOKUP($D804,'2-SINAPI NOVEMBRO 2017'!$A$1:$D$11398,2,FALSE),"")</f>
        <v>CIMENTO PORTLAND COMPOSTO CP II-32</v>
      </c>
      <c r="F804" s="307" t="str">
        <f>IF($D804&lt;&gt;"",VLOOKUP($D804,'2-SINAPI NOVEMBRO 2017'!$A$1:$D$11398,3,FALSE),"")</f>
        <v xml:space="preserve">KG    </v>
      </c>
      <c r="G804" s="527">
        <v>80</v>
      </c>
      <c r="H804" s="326">
        <f>IF($D804&lt;&gt;"",VLOOKUP($D804,'2-SINAPI NOVEMBRO 2017'!$A$1:$D$11398,4,FALSE),"")</f>
        <v>0.48</v>
      </c>
      <c r="I804" s="320">
        <f t="shared" si="150"/>
        <v>38.4</v>
      </c>
      <c r="J804" s="528">
        <f t="shared" si="149"/>
        <v>0.66</v>
      </c>
      <c r="K804" s="529">
        <f t="shared" si="151"/>
        <v>52.8</v>
      </c>
    </row>
    <row r="805" spans="2:11" ht="25.5">
      <c r="B805" s="525" t="s">
        <v>66</v>
      </c>
      <c r="C805" s="535" t="s">
        <v>11</v>
      </c>
      <c r="D805" s="538">
        <v>370</v>
      </c>
      <c r="E805" s="306" t="str">
        <f>IF($D805&lt;&gt;"",VLOOKUP($D805,'2-SINAPI NOVEMBRO 2017'!$A$1:$D$11398,2,FALSE),"")</f>
        <v>AREIA MEDIA - POSTO JAZIDA/FORNECEDOR (RETIRADO NA JAZIDA, SEM TRANSPORTE)</v>
      </c>
      <c r="F805" s="307" t="str">
        <f>IF($D805&lt;&gt;"",VLOOKUP($D805,'2-SINAPI NOVEMBRO 2017'!$A$1:$D$11398,3,FALSE),"")</f>
        <v xml:space="preserve">M3    </v>
      </c>
      <c r="G805" s="527">
        <v>0.11</v>
      </c>
      <c r="H805" s="326">
        <f>IF($D805&lt;&gt;"",VLOOKUP($D805,'2-SINAPI NOVEMBRO 2017'!$A$1:$D$11398,4,FALSE),"")</f>
        <v>60</v>
      </c>
      <c r="I805" s="320">
        <f t="shared" si="150"/>
        <v>6.6</v>
      </c>
      <c r="J805" s="528">
        <f t="shared" si="149"/>
        <v>63.96</v>
      </c>
      <c r="K805" s="529">
        <f t="shared" si="151"/>
        <v>7.04</v>
      </c>
    </row>
    <row r="806" spans="2:11">
      <c r="B806" s="525" t="s">
        <v>66</v>
      </c>
      <c r="C806" s="535" t="s">
        <v>11</v>
      </c>
      <c r="D806" s="538">
        <v>1106</v>
      </c>
      <c r="E806" s="306" t="str">
        <f>IF($D806&lt;&gt;"",VLOOKUP($D806,'2-SINAPI NOVEMBRO 2017'!$A$1:$D$11398,2,FALSE),"")</f>
        <v>CAL HIDRATADA CH-I PARA ARGAMASSAS</v>
      </c>
      <c r="F806" s="307" t="str">
        <f>IF($D806&lt;&gt;"",VLOOKUP($D806,'2-SINAPI NOVEMBRO 2017'!$A$1:$D$11398,3,FALSE),"")</f>
        <v xml:space="preserve">KG    </v>
      </c>
      <c r="G806" s="527">
        <v>45</v>
      </c>
      <c r="H806" s="326">
        <f>IF($D806&lt;&gt;"",VLOOKUP($D806,'2-SINAPI NOVEMBRO 2017'!$A$1:$D$11398,4,FALSE),"")</f>
        <v>0.56000000000000005</v>
      </c>
      <c r="I806" s="320">
        <f t="shared" si="150"/>
        <v>25.200000000000003</v>
      </c>
      <c r="J806" s="528">
        <f t="shared" si="149"/>
        <v>0.7</v>
      </c>
      <c r="K806" s="529">
        <f t="shared" si="151"/>
        <v>31.5</v>
      </c>
    </row>
    <row r="807" spans="2:11" ht="25.5">
      <c r="B807" s="525" t="s">
        <v>66</v>
      </c>
      <c r="C807" s="535" t="s">
        <v>11</v>
      </c>
      <c r="D807" s="538">
        <v>4721</v>
      </c>
      <c r="E807" s="306" t="str">
        <f>IF($D807&lt;&gt;"",VLOOKUP($D807,'2-SINAPI NOVEMBRO 2017'!$A$1:$D$11398,2,FALSE),"")</f>
        <v>PEDRA BRITADA N. 1 (9,5 a 19 MM) POSTO PEDREIRA/FORNECEDOR, SEM FRETE</v>
      </c>
      <c r="F807" s="307" t="str">
        <f>IF($D807&lt;&gt;"",VLOOKUP($D807,'2-SINAPI NOVEMBRO 2017'!$A$1:$D$11398,3,FALSE),"")</f>
        <v xml:space="preserve">M3    </v>
      </c>
      <c r="G807" s="527">
        <v>0.15</v>
      </c>
      <c r="H807" s="326">
        <f>IF($D807&lt;&gt;"",VLOOKUP($D807,'2-SINAPI NOVEMBRO 2017'!$A$1:$D$11398,4,FALSE),"")</f>
        <v>49.7</v>
      </c>
      <c r="I807" s="320">
        <f t="shared" si="150"/>
        <v>7.4550000000000001</v>
      </c>
      <c r="J807" s="528">
        <f t="shared" si="149"/>
        <v>53.4</v>
      </c>
      <c r="K807" s="529">
        <f t="shared" si="151"/>
        <v>8.01</v>
      </c>
    </row>
    <row r="808" spans="2:11">
      <c r="B808" s="525" t="s">
        <v>66</v>
      </c>
      <c r="C808" s="535" t="s">
        <v>11</v>
      </c>
      <c r="D808" s="538">
        <v>27</v>
      </c>
      <c r="E808" s="306" t="str">
        <f>IF($D808&lt;&gt;"",VLOOKUP($D808,'2-SINAPI NOVEMBRO 2017'!$A$1:$D$11398,2,FALSE),"")</f>
        <v>ACO CA-50, 16,0 MM, VERGALHAO</v>
      </c>
      <c r="F808" s="307" t="str">
        <f>IF($D808&lt;&gt;"",VLOOKUP($D808,'2-SINAPI NOVEMBRO 2017'!$A$1:$D$11398,3,FALSE),"")</f>
        <v xml:space="preserve">KG    </v>
      </c>
      <c r="G808" s="527">
        <v>7.25</v>
      </c>
      <c r="H808" s="326">
        <f>IF($D808&lt;&gt;"",VLOOKUP($D808,'2-SINAPI NOVEMBRO 2017'!$A$1:$D$11398,4,FALSE),"")</f>
        <v>4.0599999999999996</v>
      </c>
      <c r="I808" s="320">
        <f t="shared" si="150"/>
        <v>29.434999999999999</v>
      </c>
      <c r="J808" s="528">
        <f t="shared" si="149"/>
        <v>5.25</v>
      </c>
      <c r="K808" s="529">
        <f t="shared" si="151"/>
        <v>38.06</v>
      </c>
    </row>
    <row r="809" spans="2:11" ht="25.5">
      <c r="B809" s="525" t="s">
        <v>66</v>
      </c>
      <c r="C809" s="535" t="s">
        <v>11</v>
      </c>
      <c r="D809" s="538">
        <v>2692</v>
      </c>
      <c r="E809" s="306" t="str">
        <f>IF($D809&lt;&gt;"",VLOOKUP($D809,'2-SINAPI NOVEMBRO 2017'!$A$1:$D$11398,2,FALSE),"")</f>
        <v>DESMOLDANTE PROTETOR PARA FORMAS DE MADEIRA, DE BASE OLEOSA EMULSIONADA EM AGUA</v>
      </c>
      <c r="F809" s="307" t="str">
        <f>IF($D809&lt;&gt;"",VLOOKUP($D809,'2-SINAPI NOVEMBRO 2017'!$A$1:$D$11398,3,FALSE),"")</f>
        <v xml:space="preserve">L     </v>
      </c>
      <c r="G809" s="527">
        <v>3.5</v>
      </c>
      <c r="H809" s="326">
        <f>IF($D809&lt;&gt;"",VLOOKUP($D809,'2-SINAPI NOVEMBRO 2017'!$A$1:$D$11398,4,FALSE),"")</f>
        <v>6.15</v>
      </c>
      <c r="I809" s="320">
        <f t="shared" si="150"/>
        <v>21.525000000000002</v>
      </c>
      <c r="J809" s="528">
        <f t="shared" si="149"/>
        <v>7.47</v>
      </c>
      <c r="K809" s="529">
        <f t="shared" si="151"/>
        <v>26.15</v>
      </c>
    </row>
    <row r="810" spans="2:11">
      <c r="B810" s="525" t="s">
        <v>66</v>
      </c>
      <c r="C810" s="535" t="s">
        <v>6357</v>
      </c>
      <c r="D810" s="535"/>
      <c r="E810" s="526" t="s">
        <v>13377</v>
      </c>
      <c r="F810" s="535" t="s">
        <v>57</v>
      </c>
      <c r="G810" s="527">
        <v>0.05</v>
      </c>
      <c r="H810" s="528">
        <v>1149.42</v>
      </c>
      <c r="I810" s="320">
        <f t="shared" si="150"/>
        <v>57.471000000000004</v>
      </c>
      <c r="J810" s="528">
        <f t="shared" si="149"/>
        <v>1810</v>
      </c>
      <c r="K810" s="529">
        <f t="shared" si="151"/>
        <v>90.5</v>
      </c>
    </row>
    <row r="811" spans="2:11">
      <c r="B811" s="525" t="s">
        <v>66</v>
      </c>
      <c r="C811" s="535" t="s">
        <v>11</v>
      </c>
      <c r="D811" s="538">
        <v>5061</v>
      </c>
      <c r="E811" s="306" t="str">
        <f>IF($D811&lt;&gt;"",VLOOKUP($D811,'2-SINAPI NOVEMBRO 2017'!$A$1:$D$11398,2,FALSE),"")</f>
        <v>PREGO DE ACO POLIDO COM CABECA 18 X 27 (2 1/2 X 10)</v>
      </c>
      <c r="F811" s="307" t="str">
        <f>IF($D811&lt;&gt;"",VLOOKUP($D811,'2-SINAPI NOVEMBRO 2017'!$A$1:$D$11398,3,FALSE),"")</f>
        <v xml:space="preserve">KG    </v>
      </c>
      <c r="G811" s="527">
        <v>0.5</v>
      </c>
      <c r="H811" s="326">
        <f>IF($D811&lt;&gt;"",VLOOKUP($D811,'2-SINAPI NOVEMBRO 2017'!$A$1:$D$11398,4,FALSE),"")</f>
        <v>8.73</v>
      </c>
      <c r="I811" s="320">
        <f t="shared" si="150"/>
        <v>4.3650000000000002</v>
      </c>
      <c r="J811" s="528">
        <f t="shared" si="149"/>
        <v>9.11</v>
      </c>
      <c r="K811" s="529">
        <f t="shared" si="151"/>
        <v>4.5599999999999996</v>
      </c>
    </row>
    <row r="812" spans="2:11">
      <c r="B812" s="525" t="s">
        <v>66</v>
      </c>
      <c r="C812" s="535" t="s">
        <v>11</v>
      </c>
      <c r="D812" s="538">
        <v>6085</v>
      </c>
      <c r="E812" s="306" t="str">
        <f>IF($D812&lt;&gt;"",VLOOKUP($D812,'2-SINAPI NOVEMBRO 2017'!$A$1:$D$11398,2,FALSE),"")</f>
        <v>SELADOR ACRILICO PAREDES INTERNAS/EXTERNAS</v>
      </c>
      <c r="F812" s="307" t="str">
        <f>IF($D812&lt;&gt;"",VLOOKUP($D812,'2-SINAPI NOVEMBRO 2017'!$A$1:$D$11398,3,FALSE),"")</f>
        <v xml:space="preserve">L     </v>
      </c>
      <c r="G812" s="527">
        <v>2.5</v>
      </c>
      <c r="H812" s="326">
        <f>IF($D812&lt;&gt;"",VLOOKUP($D812,'2-SINAPI NOVEMBRO 2017'!$A$1:$D$11398,4,FALSE),"")</f>
        <v>4.25</v>
      </c>
      <c r="I812" s="320">
        <f t="shared" si="150"/>
        <v>10.625</v>
      </c>
      <c r="J812" s="528">
        <f t="shared" si="149"/>
        <v>4.7</v>
      </c>
      <c r="K812" s="529">
        <f t="shared" si="151"/>
        <v>11.75</v>
      </c>
    </row>
    <row r="813" spans="2:11">
      <c r="B813" s="525" t="s">
        <v>66</v>
      </c>
      <c r="C813" s="535" t="s">
        <v>11</v>
      </c>
      <c r="D813" s="538">
        <v>7350</v>
      </c>
      <c r="E813" s="306" t="str">
        <f>IF($D813&lt;&gt;"",VLOOKUP($D813,'2-SINAPI NOVEMBRO 2017'!$A$1:$D$11398,2,FALSE),"")</f>
        <v>TINTA ACRILICA PARA CERAMICA</v>
      </c>
      <c r="F813" s="307" t="str">
        <f>IF($D813&lt;&gt;"",VLOOKUP($D813,'2-SINAPI NOVEMBRO 2017'!$A$1:$D$11398,3,FALSE),"")</f>
        <v xml:space="preserve">L     </v>
      </c>
      <c r="G813" s="527">
        <v>9.6</v>
      </c>
      <c r="H813" s="326">
        <f>IF($D813&lt;&gt;"",VLOOKUP($D813,'2-SINAPI NOVEMBRO 2017'!$A$1:$D$11398,4,FALSE),"")</f>
        <v>21.38</v>
      </c>
      <c r="I813" s="320">
        <f t="shared" si="150"/>
        <v>205.24799999999999</v>
      </c>
      <c r="J813" s="528">
        <f t="shared" si="149"/>
        <v>65.260000000000005</v>
      </c>
      <c r="K813" s="529">
        <f t="shared" si="151"/>
        <v>626.5</v>
      </c>
    </row>
    <row r="814" spans="2:11">
      <c r="B814" s="525" t="s">
        <v>66</v>
      </c>
      <c r="C814" s="535" t="s">
        <v>6357</v>
      </c>
      <c r="D814" s="535"/>
      <c r="E814" s="526" t="s">
        <v>1363</v>
      </c>
      <c r="F814" s="535" t="s">
        <v>175</v>
      </c>
      <c r="G814" s="527">
        <v>1.1000000000000001</v>
      </c>
      <c r="H814" s="528">
        <v>6.41</v>
      </c>
      <c r="I814" s="320">
        <f t="shared" si="150"/>
        <v>7.051000000000001</v>
      </c>
      <c r="J814" s="528">
        <f t="shared" si="149"/>
        <v>6.86</v>
      </c>
      <c r="K814" s="529">
        <f t="shared" si="151"/>
        <v>7.55</v>
      </c>
    </row>
    <row r="815" spans="2:11">
      <c r="B815" s="530"/>
      <c r="C815" s="536"/>
      <c r="D815" s="536"/>
      <c r="E815" s="531"/>
      <c r="F815" s="536"/>
      <c r="G815" s="532"/>
      <c r="H815" s="533"/>
      <c r="I815" s="533"/>
      <c r="J815" s="533"/>
      <c r="K815" s="534"/>
    </row>
    <row r="816" spans="2:11">
      <c r="B816" s="300" t="s">
        <v>13450</v>
      </c>
      <c r="C816" s="450"/>
      <c r="D816" s="451"/>
      <c r="E816" s="301" t="s">
        <v>13378</v>
      </c>
      <c r="F816" s="302" t="s">
        <v>70</v>
      </c>
      <c r="G816" s="303"/>
      <c r="H816" s="304"/>
      <c r="I816" s="336">
        <f>SUM(I817:I819)</f>
        <v>24.064999999999998</v>
      </c>
      <c r="J816" s="286">
        <f>TRUNC((I816/100+1)*H816,2)</f>
        <v>0</v>
      </c>
      <c r="K816" s="286">
        <f>TRUNC(G816*J816,2)</f>
        <v>0</v>
      </c>
    </row>
    <row r="817" spans="2:11">
      <c r="B817" s="525" t="s">
        <v>66</v>
      </c>
      <c r="C817" s="535" t="s">
        <v>11</v>
      </c>
      <c r="D817" s="291">
        <v>88264</v>
      </c>
      <c r="E817" s="306" t="str">
        <f>IF($D817&lt;&gt;"",VLOOKUP($D817,'2-SINAPI NOVEMBRO 2017'!$A$1:$D$11398,2,FALSE),"")</f>
        <v>ELETRICISTA COM ENCARGOS COMPLEMENTARES</v>
      </c>
      <c r="F817" s="307" t="str">
        <f>IF($D817&lt;&gt;"",VLOOKUP($D817,'2-SINAPI NOVEMBRO 2017'!$A$1:$D$11398,3,FALSE),"")</f>
        <v>H</v>
      </c>
      <c r="G817" s="527">
        <v>0.5</v>
      </c>
      <c r="H817" s="326">
        <f>IF($D817&lt;&gt;"",VLOOKUP($D817,'2-SINAPI NOVEMBRO 2017'!$A$1:$D$11398,4,FALSE),"")</f>
        <v>17.96</v>
      </c>
      <c r="I817" s="320">
        <f t="shared" ref="I817:I819" si="152">H817*G817</f>
        <v>8.98</v>
      </c>
      <c r="J817" s="528">
        <f>TRUNC((I817/100+1)*H817,2)</f>
        <v>19.57</v>
      </c>
      <c r="K817" s="529">
        <f>ROUND(G817*J817,2)</f>
        <v>9.7899999999999991</v>
      </c>
    </row>
    <row r="818" spans="2:11">
      <c r="B818" s="525" t="s">
        <v>66</v>
      </c>
      <c r="C818" s="535" t="s">
        <v>11</v>
      </c>
      <c r="D818" s="291">
        <v>88247</v>
      </c>
      <c r="E818" s="306" t="str">
        <f>IF($D818&lt;&gt;"",VLOOKUP($D818,'2-SINAPI NOVEMBRO 2017'!$A$1:$D$11398,2,FALSE),"")</f>
        <v>AUXILIAR DE ELETRICISTA COM ENCARGOS COMPLEMENTARES</v>
      </c>
      <c r="F818" s="307" t="str">
        <f>IF($D818&lt;&gt;"",VLOOKUP($D818,'2-SINAPI NOVEMBRO 2017'!$A$1:$D$11398,3,FALSE),"")</f>
        <v>H</v>
      </c>
      <c r="G818" s="527">
        <v>0.5</v>
      </c>
      <c r="H818" s="326">
        <f>IF($D818&lt;&gt;"",VLOOKUP($D818,'2-SINAPI NOVEMBRO 2017'!$A$1:$D$11398,4,FALSE),"")</f>
        <v>14.59</v>
      </c>
      <c r="I818" s="320">
        <f t="shared" si="152"/>
        <v>7.2949999999999999</v>
      </c>
      <c r="J818" s="528">
        <f>TRUNC((I818/100+1)*H818,2)</f>
        <v>15.65</v>
      </c>
      <c r="K818" s="529">
        <f>ROUND(G818*J818,2)</f>
        <v>7.83</v>
      </c>
    </row>
    <row r="819" spans="2:11">
      <c r="B819" s="525" t="s">
        <v>66</v>
      </c>
      <c r="C819" s="535" t="s">
        <v>6357</v>
      </c>
      <c r="D819" s="535"/>
      <c r="E819" s="526" t="s">
        <v>13378</v>
      </c>
      <c r="F819" s="535" t="s">
        <v>70</v>
      </c>
      <c r="G819" s="527">
        <v>1</v>
      </c>
      <c r="H819" s="528">
        <v>7.79</v>
      </c>
      <c r="I819" s="320">
        <f t="shared" si="152"/>
        <v>7.79</v>
      </c>
      <c r="J819" s="528">
        <f>TRUNC((I819/100+1)*H819,2)</f>
        <v>8.39</v>
      </c>
      <c r="K819" s="529">
        <f>ROUND(G819*J819,2)</f>
        <v>8.39</v>
      </c>
    </row>
    <row r="820" spans="2:11">
      <c r="B820" s="530"/>
      <c r="C820" s="536"/>
      <c r="D820" s="536"/>
      <c r="E820" s="531"/>
      <c r="F820" s="536"/>
      <c r="G820" s="532"/>
      <c r="H820" s="533"/>
      <c r="I820" s="533"/>
      <c r="J820" s="533"/>
      <c r="K820" s="534"/>
    </row>
    <row r="821" spans="2:11">
      <c r="B821" s="300" t="s">
        <v>13451</v>
      </c>
      <c r="C821" s="450"/>
      <c r="D821" s="451"/>
      <c r="E821" s="301" t="s">
        <v>13379</v>
      </c>
      <c r="F821" s="302" t="s">
        <v>70</v>
      </c>
      <c r="G821" s="303"/>
      <c r="H821" s="304"/>
      <c r="I821" s="336">
        <f>SUM(I822:I824)</f>
        <v>10.301</v>
      </c>
      <c r="J821" s="286">
        <f>TRUNC((I821/100+1)*H821,2)</f>
        <v>0</v>
      </c>
      <c r="K821" s="286">
        <f>TRUNC(G821*J821,2)</f>
        <v>0</v>
      </c>
    </row>
    <row r="822" spans="2:11">
      <c r="B822" s="525" t="s">
        <v>66</v>
      </c>
      <c r="C822" s="535" t="s">
        <v>11</v>
      </c>
      <c r="D822" s="291">
        <v>88264</v>
      </c>
      <c r="E822" s="306" t="str">
        <f>IF($D822&lt;&gt;"",VLOOKUP($D822,'2-SINAPI NOVEMBRO 2017'!$A$1:$D$11398,2,FALSE),"")</f>
        <v>ELETRICISTA COM ENCARGOS COMPLEMENTARES</v>
      </c>
      <c r="F822" s="307" t="str">
        <f>IF($D822&lt;&gt;"",VLOOKUP($D822,'2-SINAPI NOVEMBRO 2017'!$A$1:$D$11398,3,FALSE),"")</f>
        <v>H</v>
      </c>
      <c r="G822" s="527">
        <v>0.02</v>
      </c>
      <c r="H822" s="326">
        <f>IF($D822&lt;&gt;"",VLOOKUP($D822,'2-SINAPI NOVEMBRO 2017'!$A$1:$D$11398,4,FALSE),"")</f>
        <v>17.96</v>
      </c>
      <c r="I822" s="320">
        <f t="shared" ref="I822:I824" si="153">H822*G822</f>
        <v>0.35920000000000002</v>
      </c>
      <c r="J822" s="528">
        <f>TRUNC((I822/100+1)*H822,2)</f>
        <v>18.02</v>
      </c>
      <c r="K822" s="529">
        <f>ROUND(G822*J822,2)</f>
        <v>0.36</v>
      </c>
    </row>
    <row r="823" spans="2:11">
      <c r="B823" s="525" t="s">
        <v>66</v>
      </c>
      <c r="C823" s="535" t="s">
        <v>11</v>
      </c>
      <c r="D823" s="291">
        <v>88247</v>
      </c>
      <c r="E823" s="306" t="str">
        <f>IF($D823&lt;&gt;"",VLOOKUP($D823,'2-SINAPI NOVEMBRO 2017'!$A$1:$D$11398,2,FALSE),"")</f>
        <v>AUXILIAR DE ELETRICISTA COM ENCARGOS COMPLEMENTARES</v>
      </c>
      <c r="F823" s="307" t="str">
        <f>IF($D823&lt;&gt;"",VLOOKUP($D823,'2-SINAPI NOVEMBRO 2017'!$A$1:$D$11398,3,FALSE),"")</f>
        <v>H</v>
      </c>
      <c r="G823" s="527">
        <v>0.02</v>
      </c>
      <c r="H823" s="326">
        <f>IF($D823&lt;&gt;"",VLOOKUP($D823,'2-SINAPI NOVEMBRO 2017'!$A$1:$D$11398,4,FALSE),"")</f>
        <v>14.59</v>
      </c>
      <c r="I823" s="320">
        <f t="shared" si="153"/>
        <v>0.2918</v>
      </c>
      <c r="J823" s="528">
        <f>TRUNC((I823/100+1)*H823,2)</f>
        <v>14.63</v>
      </c>
      <c r="K823" s="529">
        <f>ROUND(G823*J823,2)</f>
        <v>0.28999999999999998</v>
      </c>
    </row>
    <row r="824" spans="2:11">
      <c r="B824" s="525" t="s">
        <v>66</v>
      </c>
      <c r="C824" s="535" t="s">
        <v>6357</v>
      </c>
      <c r="D824" s="535"/>
      <c r="E824" s="526" t="s">
        <v>13379</v>
      </c>
      <c r="F824" s="535" t="s">
        <v>70</v>
      </c>
      <c r="G824" s="527">
        <v>1</v>
      </c>
      <c r="H824" s="528">
        <v>9.65</v>
      </c>
      <c r="I824" s="320">
        <f t="shared" si="153"/>
        <v>9.65</v>
      </c>
      <c r="J824" s="528">
        <f>TRUNC((I824/100+1)*H824,2)</f>
        <v>10.58</v>
      </c>
      <c r="K824" s="529">
        <f>ROUND(G824*J824,2)</f>
        <v>10.58</v>
      </c>
    </row>
    <row r="825" spans="2:11">
      <c r="B825" s="530"/>
      <c r="C825" s="536"/>
      <c r="D825" s="536"/>
      <c r="E825" s="531"/>
      <c r="F825" s="536"/>
      <c r="G825" s="532"/>
      <c r="H825" s="533"/>
      <c r="I825" s="533"/>
      <c r="J825" s="533"/>
      <c r="K825" s="534"/>
    </row>
    <row r="826" spans="2:11">
      <c r="B826" s="300" t="s">
        <v>13452</v>
      </c>
      <c r="C826" s="450"/>
      <c r="D826" s="451"/>
      <c r="E826" s="301" t="s">
        <v>13380</v>
      </c>
      <c r="F826" s="302" t="s">
        <v>70</v>
      </c>
      <c r="G826" s="303"/>
      <c r="H826" s="304"/>
      <c r="I826" s="336">
        <f>SUM(I827:I829)</f>
        <v>216.12</v>
      </c>
      <c r="J826" s="286">
        <f>TRUNC((I826/100+1)*H826,2)</f>
        <v>0</v>
      </c>
      <c r="K826" s="286">
        <f>TRUNC(G826*J826,2)</f>
        <v>0</v>
      </c>
    </row>
    <row r="827" spans="2:11">
      <c r="B827" s="525" t="s">
        <v>66</v>
      </c>
      <c r="C827" s="535" t="s">
        <v>11</v>
      </c>
      <c r="D827" s="291">
        <v>88264</v>
      </c>
      <c r="E827" s="306" t="str">
        <f>IF($D827&lt;&gt;"",VLOOKUP($D827,'2-SINAPI NOVEMBRO 2017'!$A$1:$D$11398,2,FALSE),"")</f>
        <v>ELETRICISTA COM ENCARGOS COMPLEMENTARES</v>
      </c>
      <c r="F827" s="307" t="str">
        <f>IF($D827&lt;&gt;"",VLOOKUP($D827,'2-SINAPI NOVEMBRO 2017'!$A$1:$D$11398,3,FALSE),"")</f>
        <v>H</v>
      </c>
      <c r="G827" s="527">
        <v>1</v>
      </c>
      <c r="H827" s="326">
        <f>IF($D827&lt;&gt;"",VLOOKUP($D827,'2-SINAPI NOVEMBRO 2017'!$A$1:$D$11398,4,FALSE),"")</f>
        <v>17.96</v>
      </c>
      <c r="I827" s="320">
        <f t="shared" ref="I827:I829" si="154">H827*G827</f>
        <v>17.96</v>
      </c>
      <c r="J827" s="528">
        <f>TRUNC((I827/100+1)*H827,2)</f>
        <v>21.18</v>
      </c>
      <c r="K827" s="529">
        <f>ROUND(G827*J827,2)</f>
        <v>21.18</v>
      </c>
    </row>
    <row r="828" spans="2:11">
      <c r="B828" s="525" t="s">
        <v>66</v>
      </c>
      <c r="C828" s="535" t="s">
        <v>11</v>
      </c>
      <c r="D828" s="291">
        <v>88247</v>
      </c>
      <c r="E828" s="306" t="str">
        <f>IF($D828&lt;&gt;"",VLOOKUP($D828,'2-SINAPI NOVEMBRO 2017'!$A$1:$D$11398,2,FALSE),"")</f>
        <v>AUXILIAR DE ELETRICISTA COM ENCARGOS COMPLEMENTARES</v>
      </c>
      <c r="F828" s="307" t="str">
        <f>IF($D828&lt;&gt;"",VLOOKUP($D828,'2-SINAPI NOVEMBRO 2017'!$A$1:$D$11398,3,FALSE),"")</f>
        <v>H</v>
      </c>
      <c r="G828" s="527">
        <v>1</v>
      </c>
      <c r="H828" s="326">
        <f>IF($D828&lt;&gt;"",VLOOKUP($D828,'2-SINAPI NOVEMBRO 2017'!$A$1:$D$11398,4,FALSE),"")</f>
        <v>14.59</v>
      </c>
      <c r="I828" s="320">
        <f t="shared" si="154"/>
        <v>14.59</v>
      </c>
      <c r="J828" s="528">
        <f>TRUNC((I828/100+1)*H828,2)</f>
        <v>16.71</v>
      </c>
      <c r="K828" s="529">
        <f>ROUND(G828*J828,2)</f>
        <v>16.71</v>
      </c>
    </row>
    <row r="829" spans="2:11">
      <c r="B829" s="525" t="s">
        <v>66</v>
      </c>
      <c r="C829" s="535" t="s">
        <v>6357</v>
      </c>
      <c r="D829" s="535"/>
      <c r="E829" s="526" t="s">
        <v>13381</v>
      </c>
      <c r="F829" s="535" t="s">
        <v>70</v>
      </c>
      <c r="G829" s="527">
        <v>1</v>
      </c>
      <c r="H829" s="528">
        <v>183.57</v>
      </c>
      <c r="I829" s="320">
        <f t="shared" si="154"/>
        <v>183.57</v>
      </c>
      <c r="J829" s="528">
        <f>TRUNC((I829/100+1)*H829,2)</f>
        <v>520.54</v>
      </c>
      <c r="K829" s="529">
        <f>ROUND(G829*J829,2)</f>
        <v>520.54</v>
      </c>
    </row>
    <row r="830" spans="2:11">
      <c r="B830" s="530"/>
      <c r="C830" s="536"/>
      <c r="D830" s="536"/>
      <c r="E830" s="531"/>
      <c r="F830" s="536"/>
      <c r="G830" s="532"/>
      <c r="H830" s="533"/>
      <c r="I830" s="533"/>
      <c r="J830" s="533"/>
      <c r="K830" s="534"/>
    </row>
    <row r="831" spans="2:11">
      <c r="B831" s="300" t="s">
        <v>13453</v>
      </c>
      <c r="C831" s="450"/>
      <c r="D831" s="451"/>
      <c r="E831" s="301" t="s">
        <v>13382</v>
      </c>
      <c r="F831" s="302" t="s">
        <v>70</v>
      </c>
      <c r="G831" s="303"/>
      <c r="H831" s="304"/>
      <c r="I831" s="336">
        <f>SUM(I832:I833)</f>
        <v>5.1959</v>
      </c>
      <c r="J831" s="286">
        <f>TRUNC((I831/100+1)*H831,2)</f>
        <v>0</v>
      </c>
      <c r="K831" s="286">
        <f>TRUNC(G831*J831,2)</f>
        <v>0</v>
      </c>
    </row>
    <row r="832" spans="2:11">
      <c r="B832" s="525" t="s">
        <v>66</v>
      </c>
      <c r="C832" s="535" t="s">
        <v>11</v>
      </c>
      <c r="D832" s="291">
        <v>88247</v>
      </c>
      <c r="E832" s="306" t="str">
        <f>IF($D832&lt;&gt;"",VLOOKUP($D832,'2-SINAPI NOVEMBRO 2017'!$A$1:$D$11398,2,FALSE),"")</f>
        <v>AUXILIAR DE ELETRICISTA COM ENCARGOS COMPLEMENTARES</v>
      </c>
      <c r="F832" s="307" t="str">
        <f>IF($D832&lt;&gt;"",VLOOKUP($D832,'2-SINAPI NOVEMBRO 2017'!$A$1:$D$11398,3,FALSE),"")</f>
        <v>H</v>
      </c>
      <c r="G832" s="527">
        <v>0.01</v>
      </c>
      <c r="H832" s="326">
        <f>IF($D832&lt;&gt;"",VLOOKUP($D832,'2-SINAPI NOVEMBRO 2017'!$A$1:$D$11398,4,FALSE),"")</f>
        <v>14.59</v>
      </c>
      <c r="I832" s="320">
        <f t="shared" ref="I832:I833" si="155">H832*G832</f>
        <v>0.1459</v>
      </c>
      <c r="J832" s="528">
        <f>TRUNC((I832/100+1)*H832,2)</f>
        <v>14.61</v>
      </c>
      <c r="K832" s="529">
        <f>ROUND(G832*J832,2)</f>
        <v>0.15</v>
      </c>
    </row>
    <row r="833" spans="2:11">
      <c r="B833" s="525" t="s">
        <v>66</v>
      </c>
      <c r="C833" s="535" t="s">
        <v>6357</v>
      </c>
      <c r="D833" s="535"/>
      <c r="E833" s="526" t="s">
        <v>13383</v>
      </c>
      <c r="F833" s="535" t="s">
        <v>70</v>
      </c>
      <c r="G833" s="527">
        <v>1</v>
      </c>
      <c r="H833" s="528">
        <v>5.05</v>
      </c>
      <c r="I833" s="320">
        <f t="shared" si="155"/>
        <v>5.05</v>
      </c>
      <c r="J833" s="528">
        <f>TRUNC((I833/100+1)*H833,2)</f>
        <v>5.3</v>
      </c>
      <c r="K833" s="529">
        <f>ROUND(G833*J833,2)</f>
        <v>5.3</v>
      </c>
    </row>
    <row r="834" spans="2:11">
      <c r="B834" s="530"/>
      <c r="C834" s="536"/>
      <c r="D834" s="536"/>
      <c r="E834" s="531"/>
      <c r="F834" s="536"/>
      <c r="G834" s="532"/>
      <c r="H834" s="533"/>
      <c r="I834" s="533"/>
      <c r="J834" s="533"/>
      <c r="K834" s="534"/>
    </row>
    <row r="835" spans="2:11">
      <c r="B835" s="300" t="s">
        <v>13454</v>
      </c>
      <c r="C835" s="450"/>
      <c r="D835" s="451"/>
      <c r="E835" s="301" t="s">
        <v>13384</v>
      </c>
      <c r="F835" s="302" t="s">
        <v>70</v>
      </c>
      <c r="G835" s="303"/>
      <c r="H835" s="304"/>
      <c r="I835" s="336">
        <f>SUM(I836:I837)</f>
        <v>5.3359000000000005</v>
      </c>
      <c r="J835" s="286">
        <f>TRUNC((I835/100+1)*H835,2)</f>
        <v>0</v>
      </c>
      <c r="K835" s="286">
        <f>TRUNC(G835*J835,2)</f>
        <v>0</v>
      </c>
    </row>
    <row r="836" spans="2:11">
      <c r="B836" s="525" t="s">
        <v>66</v>
      </c>
      <c r="C836" s="535" t="s">
        <v>11</v>
      </c>
      <c r="D836" s="291">
        <v>88247</v>
      </c>
      <c r="E836" s="306" t="str">
        <f>IF($D836&lt;&gt;"",VLOOKUP($D836,'2-SINAPI NOVEMBRO 2017'!$A$1:$D$11398,2,FALSE),"")</f>
        <v>AUXILIAR DE ELETRICISTA COM ENCARGOS COMPLEMENTARES</v>
      </c>
      <c r="F836" s="307" t="str">
        <f>IF($D836&lt;&gt;"",VLOOKUP($D836,'2-SINAPI NOVEMBRO 2017'!$A$1:$D$11398,3,FALSE),"")</f>
        <v>H</v>
      </c>
      <c r="G836" s="527">
        <v>0.01</v>
      </c>
      <c r="H836" s="326">
        <f>IF($D836&lt;&gt;"",VLOOKUP($D836,'2-SINAPI NOVEMBRO 2017'!$A$1:$D$11398,4,FALSE),"")</f>
        <v>14.59</v>
      </c>
      <c r="I836" s="320">
        <f t="shared" ref="I836:I837" si="156">H836*G836</f>
        <v>0.1459</v>
      </c>
      <c r="J836" s="528">
        <f>TRUNC((I836/100+1)*H836,2)</f>
        <v>14.61</v>
      </c>
      <c r="K836" s="529">
        <f>ROUND(G836*J836,2)</f>
        <v>0.15</v>
      </c>
    </row>
    <row r="837" spans="2:11">
      <c r="B837" s="525" t="s">
        <v>66</v>
      </c>
      <c r="C837" s="535" t="s">
        <v>6357</v>
      </c>
      <c r="D837" s="535"/>
      <c r="E837" s="526" t="s">
        <v>13384</v>
      </c>
      <c r="F837" s="535" t="s">
        <v>70</v>
      </c>
      <c r="G837" s="527">
        <v>1</v>
      </c>
      <c r="H837" s="528">
        <v>5.19</v>
      </c>
      <c r="I837" s="320">
        <f t="shared" si="156"/>
        <v>5.19</v>
      </c>
      <c r="J837" s="528">
        <f>TRUNC((I837/100+1)*H837,2)</f>
        <v>5.45</v>
      </c>
      <c r="K837" s="529">
        <f>ROUND(G837*J837,2)</f>
        <v>5.45</v>
      </c>
    </row>
    <row r="838" spans="2:11">
      <c r="B838" s="530"/>
      <c r="C838" s="536"/>
      <c r="D838" s="536"/>
      <c r="E838" s="531"/>
      <c r="F838" s="536"/>
      <c r="G838" s="532"/>
      <c r="H838" s="533"/>
      <c r="I838" s="533"/>
      <c r="J838" s="533"/>
      <c r="K838" s="534"/>
    </row>
    <row r="839" spans="2:11">
      <c r="B839" s="300" t="s">
        <v>13455</v>
      </c>
      <c r="C839" s="450"/>
      <c r="D839" s="451"/>
      <c r="E839" s="301" t="s">
        <v>13385</v>
      </c>
      <c r="F839" s="302" t="s">
        <v>70</v>
      </c>
      <c r="G839" s="303"/>
      <c r="H839" s="304"/>
      <c r="I839" s="336">
        <f>SUM(I840:I841)</f>
        <v>6.7359</v>
      </c>
      <c r="J839" s="286">
        <f>TRUNC((I839/100+1)*H839,2)</f>
        <v>0</v>
      </c>
      <c r="K839" s="286">
        <f>TRUNC(G839*J839,2)</f>
        <v>0</v>
      </c>
    </row>
    <row r="840" spans="2:11">
      <c r="B840" s="525" t="s">
        <v>66</v>
      </c>
      <c r="C840" s="535" t="s">
        <v>11</v>
      </c>
      <c r="D840" s="291">
        <v>88247</v>
      </c>
      <c r="E840" s="306" t="str">
        <f>IF($D840&lt;&gt;"",VLOOKUP($D840,'2-SINAPI NOVEMBRO 2017'!$A$1:$D$11398,2,FALSE),"")</f>
        <v>AUXILIAR DE ELETRICISTA COM ENCARGOS COMPLEMENTARES</v>
      </c>
      <c r="F840" s="307" t="str">
        <f>IF($D840&lt;&gt;"",VLOOKUP($D840,'2-SINAPI NOVEMBRO 2017'!$A$1:$D$11398,3,FALSE),"")</f>
        <v>H</v>
      </c>
      <c r="G840" s="527">
        <v>0.01</v>
      </c>
      <c r="H840" s="326">
        <f>IF($D840&lt;&gt;"",VLOOKUP($D840,'2-SINAPI NOVEMBRO 2017'!$A$1:$D$11398,4,FALSE),"")</f>
        <v>14.59</v>
      </c>
      <c r="I840" s="320">
        <f t="shared" ref="I840:I841" si="157">H840*G840</f>
        <v>0.1459</v>
      </c>
      <c r="J840" s="528">
        <f>TRUNC((I840/100+1)*H840,2)</f>
        <v>14.61</v>
      </c>
      <c r="K840" s="529">
        <f>ROUND(G840*J840,2)</f>
        <v>0.15</v>
      </c>
    </row>
    <row r="841" spans="2:11">
      <c r="B841" s="525" t="s">
        <v>66</v>
      </c>
      <c r="C841" s="535" t="s">
        <v>6357</v>
      </c>
      <c r="D841" s="535"/>
      <c r="E841" s="526" t="s">
        <v>13386</v>
      </c>
      <c r="F841" s="535" t="s">
        <v>70</v>
      </c>
      <c r="G841" s="527">
        <v>1</v>
      </c>
      <c r="H841" s="528">
        <v>6.59</v>
      </c>
      <c r="I841" s="320">
        <f t="shared" si="157"/>
        <v>6.59</v>
      </c>
      <c r="J841" s="528">
        <f>TRUNC((I841/100+1)*H841,2)</f>
        <v>7.02</v>
      </c>
      <c r="K841" s="529">
        <f>ROUND(G841*J841,2)</f>
        <v>7.02</v>
      </c>
    </row>
    <row r="842" spans="2:11">
      <c r="B842" s="530"/>
      <c r="C842" s="536"/>
      <c r="D842" s="536"/>
      <c r="E842" s="531"/>
      <c r="F842" s="536"/>
      <c r="G842" s="532"/>
      <c r="H842" s="533"/>
      <c r="I842" s="533"/>
      <c r="J842" s="533"/>
      <c r="K842" s="534"/>
    </row>
    <row r="843" spans="2:11">
      <c r="B843" s="300" t="s">
        <v>13456</v>
      </c>
      <c r="C843" s="450"/>
      <c r="D843" s="451"/>
      <c r="E843" s="301" t="s">
        <v>13387</v>
      </c>
      <c r="F843" s="302" t="s">
        <v>70</v>
      </c>
      <c r="G843" s="303"/>
      <c r="H843" s="304"/>
      <c r="I843" s="336">
        <f>SUM(I844:I845)</f>
        <v>7.5959000000000003</v>
      </c>
      <c r="J843" s="286">
        <f>TRUNC((I843/100+1)*H843,2)</f>
        <v>0</v>
      </c>
      <c r="K843" s="286">
        <f>TRUNC(G843*J843,2)</f>
        <v>0</v>
      </c>
    </row>
    <row r="844" spans="2:11">
      <c r="B844" s="525" t="s">
        <v>66</v>
      </c>
      <c r="C844" s="535" t="s">
        <v>11</v>
      </c>
      <c r="D844" s="291">
        <v>88247</v>
      </c>
      <c r="E844" s="306" t="str">
        <f>IF($D844&lt;&gt;"",VLOOKUP($D844,'2-SINAPI NOVEMBRO 2017'!$A$1:$D$11398,2,FALSE),"")</f>
        <v>AUXILIAR DE ELETRICISTA COM ENCARGOS COMPLEMENTARES</v>
      </c>
      <c r="F844" s="307" t="str">
        <f>IF($D844&lt;&gt;"",VLOOKUP($D844,'2-SINAPI NOVEMBRO 2017'!$A$1:$D$11398,3,FALSE),"")</f>
        <v>H</v>
      </c>
      <c r="G844" s="527">
        <v>0.01</v>
      </c>
      <c r="H844" s="326">
        <f>IF($D844&lt;&gt;"",VLOOKUP($D844,'2-SINAPI NOVEMBRO 2017'!$A$1:$D$11398,4,FALSE),"")</f>
        <v>14.59</v>
      </c>
      <c r="I844" s="320">
        <f t="shared" ref="I844:I845" si="158">H844*G844</f>
        <v>0.1459</v>
      </c>
      <c r="J844" s="528">
        <f>TRUNC((I844/100+1)*H844,2)</f>
        <v>14.61</v>
      </c>
      <c r="K844" s="529">
        <f>ROUND(G844*J844,2)</f>
        <v>0.15</v>
      </c>
    </row>
    <row r="845" spans="2:11">
      <c r="B845" s="525" t="s">
        <v>66</v>
      </c>
      <c r="C845" s="535" t="s">
        <v>6357</v>
      </c>
      <c r="D845" s="535"/>
      <c r="E845" s="526" t="s">
        <v>13388</v>
      </c>
      <c r="F845" s="535" t="s">
        <v>70</v>
      </c>
      <c r="G845" s="527">
        <v>1</v>
      </c>
      <c r="H845" s="528">
        <v>7.45</v>
      </c>
      <c r="I845" s="320">
        <f t="shared" si="158"/>
        <v>7.45</v>
      </c>
      <c r="J845" s="528">
        <f>TRUNC((I845/100+1)*H845,2)</f>
        <v>8</v>
      </c>
      <c r="K845" s="529">
        <f>ROUND(G845*J845,2)</f>
        <v>8</v>
      </c>
    </row>
    <row r="846" spans="2:11">
      <c r="B846" s="530"/>
      <c r="C846" s="536"/>
      <c r="D846" s="536"/>
      <c r="E846" s="531"/>
      <c r="F846" s="536"/>
      <c r="G846" s="532"/>
      <c r="H846" s="533"/>
      <c r="I846" s="533"/>
      <c r="J846" s="533"/>
      <c r="K846" s="534"/>
    </row>
    <row r="847" spans="2:11">
      <c r="B847" s="300" t="s">
        <v>13457</v>
      </c>
      <c r="C847" s="450"/>
      <c r="D847" s="451"/>
      <c r="E847" s="301" t="s">
        <v>13389</v>
      </c>
      <c r="F847" s="302" t="s">
        <v>70</v>
      </c>
      <c r="G847" s="303"/>
      <c r="H847" s="304"/>
      <c r="I847" s="336">
        <f>SUM(I848:I849)</f>
        <v>6.8658999999999999</v>
      </c>
      <c r="J847" s="286">
        <f>TRUNC((I847/100+1)*H847,2)</f>
        <v>0</v>
      </c>
      <c r="K847" s="286">
        <f>TRUNC(G847*J847,2)</f>
        <v>0</v>
      </c>
    </row>
    <row r="848" spans="2:11">
      <c r="B848" s="525" t="s">
        <v>66</v>
      </c>
      <c r="C848" s="535" t="s">
        <v>11</v>
      </c>
      <c r="D848" s="291">
        <v>88247</v>
      </c>
      <c r="E848" s="306" t="str">
        <f>IF($D848&lt;&gt;"",VLOOKUP($D848,'2-SINAPI NOVEMBRO 2017'!$A$1:$D$11398,2,FALSE),"")</f>
        <v>AUXILIAR DE ELETRICISTA COM ENCARGOS COMPLEMENTARES</v>
      </c>
      <c r="F848" s="307" t="str">
        <f>IF($D848&lt;&gt;"",VLOOKUP($D848,'2-SINAPI NOVEMBRO 2017'!$A$1:$D$11398,3,FALSE),"")</f>
        <v>H</v>
      </c>
      <c r="G848" s="527">
        <v>0.01</v>
      </c>
      <c r="H848" s="326">
        <f>IF($D848&lt;&gt;"",VLOOKUP($D848,'2-SINAPI NOVEMBRO 2017'!$A$1:$D$11398,4,FALSE),"")</f>
        <v>14.59</v>
      </c>
      <c r="I848" s="320">
        <f t="shared" ref="I848:I849" si="159">H848*G848</f>
        <v>0.1459</v>
      </c>
      <c r="J848" s="528">
        <f>TRUNC((I848/100+1)*H848,2)</f>
        <v>14.61</v>
      </c>
      <c r="K848" s="529">
        <f>ROUND(G848*J848,2)</f>
        <v>0.15</v>
      </c>
    </row>
    <row r="849" spans="2:11">
      <c r="B849" s="525" t="s">
        <v>66</v>
      </c>
      <c r="C849" s="535" t="s">
        <v>6357</v>
      </c>
      <c r="D849" s="535"/>
      <c r="E849" s="526" t="s">
        <v>13390</v>
      </c>
      <c r="F849" s="535" t="s">
        <v>70</v>
      </c>
      <c r="G849" s="527">
        <v>1</v>
      </c>
      <c r="H849" s="528">
        <v>6.72</v>
      </c>
      <c r="I849" s="320">
        <f t="shared" si="159"/>
        <v>6.72</v>
      </c>
      <c r="J849" s="528">
        <f>TRUNC((I849/100+1)*H849,2)</f>
        <v>7.17</v>
      </c>
      <c r="K849" s="529">
        <f>ROUND(G849*J849,2)</f>
        <v>7.17</v>
      </c>
    </row>
    <row r="850" spans="2:11">
      <c r="B850" s="530"/>
      <c r="C850" s="536"/>
      <c r="D850" s="536"/>
      <c r="E850" s="531"/>
      <c r="F850" s="536"/>
      <c r="G850" s="532"/>
      <c r="H850" s="533"/>
      <c r="I850" s="533"/>
      <c r="J850" s="533"/>
      <c r="K850" s="534"/>
    </row>
    <row r="851" spans="2:11">
      <c r="B851" s="300" t="s">
        <v>13458</v>
      </c>
      <c r="C851" s="450"/>
      <c r="D851" s="451"/>
      <c r="E851" s="301" t="s">
        <v>13391</v>
      </c>
      <c r="F851" s="302" t="s">
        <v>70</v>
      </c>
      <c r="G851" s="303"/>
      <c r="H851" s="304"/>
      <c r="I851" s="336">
        <f>SUM(I852:I854)</f>
        <v>120.41499999999999</v>
      </c>
      <c r="J851" s="286">
        <f>TRUNC((I851/100+1)*H851,2)</f>
        <v>0</v>
      </c>
      <c r="K851" s="286">
        <f>TRUNC(G851*J851,2)</f>
        <v>0</v>
      </c>
    </row>
    <row r="852" spans="2:11">
      <c r="B852" s="525" t="s">
        <v>66</v>
      </c>
      <c r="C852" s="535" t="s">
        <v>11</v>
      </c>
      <c r="D852" s="291">
        <v>88264</v>
      </c>
      <c r="E852" s="306" t="str">
        <f>IF($D852&lt;&gt;"",VLOOKUP($D852,'2-SINAPI NOVEMBRO 2017'!$A$1:$D$11398,2,FALSE),"")</f>
        <v>ELETRICISTA COM ENCARGOS COMPLEMENTARES</v>
      </c>
      <c r="F852" s="307" t="str">
        <f>IF($D852&lt;&gt;"",VLOOKUP($D852,'2-SINAPI NOVEMBRO 2017'!$A$1:$D$11398,3,FALSE),"")</f>
        <v>H</v>
      </c>
      <c r="G852" s="527">
        <v>0.5</v>
      </c>
      <c r="H852" s="326">
        <f>IF($D852&lt;&gt;"",VLOOKUP($D852,'2-SINAPI NOVEMBRO 2017'!$A$1:$D$11398,4,FALSE),"")</f>
        <v>17.96</v>
      </c>
      <c r="I852" s="320">
        <f t="shared" ref="I852:I854" si="160">H852*G852</f>
        <v>8.98</v>
      </c>
      <c r="J852" s="528">
        <f>TRUNC((I852/100+1)*H852,2)</f>
        <v>19.57</v>
      </c>
      <c r="K852" s="529">
        <f>ROUND(G852*J852,2)</f>
        <v>9.7899999999999991</v>
      </c>
    </row>
    <row r="853" spans="2:11">
      <c r="B853" s="525" t="s">
        <v>66</v>
      </c>
      <c r="C853" s="535" t="s">
        <v>11</v>
      </c>
      <c r="D853" s="291">
        <v>88247</v>
      </c>
      <c r="E853" s="306" t="str">
        <f>IF($D853&lt;&gt;"",VLOOKUP($D853,'2-SINAPI NOVEMBRO 2017'!$A$1:$D$11398,2,FALSE),"")</f>
        <v>AUXILIAR DE ELETRICISTA COM ENCARGOS COMPLEMENTARES</v>
      </c>
      <c r="F853" s="307" t="str">
        <f>IF($D853&lt;&gt;"",VLOOKUP($D853,'2-SINAPI NOVEMBRO 2017'!$A$1:$D$11398,3,FALSE),"")</f>
        <v>H</v>
      </c>
      <c r="G853" s="527">
        <v>0.5</v>
      </c>
      <c r="H853" s="326">
        <f>IF($D853&lt;&gt;"",VLOOKUP($D853,'2-SINAPI NOVEMBRO 2017'!$A$1:$D$11398,4,FALSE),"")</f>
        <v>14.59</v>
      </c>
      <c r="I853" s="320">
        <f t="shared" si="160"/>
        <v>7.2949999999999999</v>
      </c>
      <c r="J853" s="528">
        <f>TRUNC((I853/100+1)*H853,2)</f>
        <v>15.65</v>
      </c>
      <c r="K853" s="529">
        <f>ROUND(G853*J853,2)</f>
        <v>7.83</v>
      </c>
    </row>
    <row r="854" spans="2:11">
      <c r="B854" s="525" t="s">
        <v>66</v>
      </c>
      <c r="C854" s="535" t="s">
        <v>6357</v>
      </c>
      <c r="D854" s="535"/>
      <c r="E854" s="526" t="s">
        <v>13391</v>
      </c>
      <c r="F854" s="535" t="s">
        <v>70</v>
      </c>
      <c r="G854" s="527">
        <v>1</v>
      </c>
      <c r="H854" s="528">
        <v>104.14</v>
      </c>
      <c r="I854" s="320">
        <f t="shared" si="160"/>
        <v>104.14</v>
      </c>
      <c r="J854" s="528">
        <f>TRUNC((I854/100+1)*H854,2)</f>
        <v>212.59</v>
      </c>
      <c r="K854" s="529">
        <f>ROUND(G854*J854,2)</f>
        <v>212.59</v>
      </c>
    </row>
    <row r="855" spans="2:11">
      <c r="B855" s="530"/>
      <c r="C855" s="536"/>
      <c r="D855" s="536"/>
      <c r="E855" s="531"/>
      <c r="F855" s="536"/>
      <c r="G855" s="532"/>
      <c r="H855" s="533"/>
      <c r="I855" s="533"/>
      <c r="J855" s="533"/>
      <c r="K855" s="534"/>
    </row>
    <row r="856" spans="2:11">
      <c r="B856" s="300" t="s">
        <v>13459</v>
      </c>
      <c r="C856" s="450"/>
      <c r="D856" s="451"/>
      <c r="E856" s="301" t="s">
        <v>13392</v>
      </c>
      <c r="F856" s="302" t="s">
        <v>70</v>
      </c>
      <c r="G856" s="303"/>
      <c r="H856" s="304"/>
      <c r="I856" s="336">
        <f>SUM(I857:I859)</f>
        <v>18.774999999999999</v>
      </c>
      <c r="J856" s="286">
        <f>TRUNC((I856/100+1)*H856,2)</f>
        <v>0</v>
      </c>
      <c r="K856" s="286">
        <f>TRUNC(G856*J856,2)</f>
        <v>0</v>
      </c>
    </row>
    <row r="857" spans="2:11">
      <c r="B857" s="525" t="s">
        <v>66</v>
      </c>
      <c r="C857" s="535" t="s">
        <v>11</v>
      </c>
      <c r="D857" s="291">
        <v>88264</v>
      </c>
      <c r="E857" s="306" t="str">
        <f>IF($D857&lt;&gt;"",VLOOKUP($D857,'2-SINAPI NOVEMBRO 2017'!$A$1:$D$11398,2,FALSE),"")</f>
        <v>ELETRICISTA COM ENCARGOS COMPLEMENTARES</v>
      </c>
      <c r="F857" s="307" t="str">
        <f>IF($D857&lt;&gt;"",VLOOKUP($D857,'2-SINAPI NOVEMBRO 2017'!$A$1:$D$11398,3,FALSE),"")</f>
        <v>H</v>
      </c>
      <c r="G857" s="527">
        <v>0.3</v>
      </c>
      <c r="H857" s="326">
        <f>IF($D857&lt;&gt;"",VLOOKUP($D857,'2-SINAPI NOVEMBRO 2017'!$A$1:$D$11398,4,FALSE),"")</f>
        <v>17.96</v>
      </c>
      <c r="I857" s="320">
        <f t="shared" ref="I857:I859" si="161">H857*G857</f>
        <v>5.3879999999999999</v>
      </c>
      <c r="J857" s="528">
        <f>TRUNC((I857/100+1)*H857,2)</f>
        <v>18.920000000000002</v>
      </c>
      <c r="K857" s="529">
        <f>ROUND(G857*J857,2)</f>
        <v>5.68</v>
      </c>
    </row>
    <row r="858" spans="2:11">
      <c r="B858" s="525" t="s">
        <v>66</v>
      </c>
      <c r="C858" s="535" t="s">
        <v>11</v>
      </c>
      <c r="D858" s="291">
        <v>88247</v>
      </c>
      <c r="E858" s="306" t="str">
        <f>IF($D858&lt;&gt;"",VLOOKUP($D858,'2-SINAPI NOVEMBRO 2017'!$A$1:$D$11398,2,FALSE),"")</f>
        <v>AUXILIAR DE ELETRICISTA COM ENCARGOS COMPLEMENTARES</v>
      </c>
      <c r="F858" s="307" t="str">
        <f>IF($D858&lt;&gt;"",VLOOKUP($D858,'2-SINAPI NOVEMBRO 2017'!$A$1:$D$11398,3,FALSE),"")</f>
        <v>H</v>
      </c>
      <c r="G858" s="527">
        <v>0.3</v>
      </c>
      <c r="H858" s="326">
        <f>IF($D858&lt;&gt;"",VLOOKUP($D858,'2-SINAPI NOVEMBRO 2017'!$A$1:$D$11398,4,FALSE),"")</f>
        <v>14.59</v>
      </c>
      <c r="I858" s="320">
        <f t="shared" si="161"/>
        <v>4.3769999999999998</v>
      </c>
      <c r="J858" s="528">
        <f>TRUNC((I858/100+1)*H858,2)</f>
        <v>15.22</v>
      </c>
      <c r="K858" s="529">
        <f>ROUND(G858*J858,2)</f>
        <v>4.57</v>
      </c>
    </row>
    <row r="859" spans="2:11">
      <c r="B859" s="525" t="s">
        <v>66</v>
      </c>
      <c r="C859" s="535" t="s">
        <v>6357</v>
      </c>
      <c r="D859" s="535"/>
      <c r="E859" s="526" t="s">
        <v>13393</v>
      </c>
      <c r="F859" s="535" t="s">
        <v>70</v>
      </c>
      <c r="G859" s="527">
        <v>1</v>
      </c>
      <c r="H859" s="528">
        <v>9.01</v>
      </c>
      <c r="I859" s="320">
        <f t="shared" si="161"/>
        <v>9.01</v>
      </c>
      <c r="J859" s="528">
        <f>TRUNC((I859/100+1)*H859,2)</f>
        <v>9.82</v>
      </c>
      <c r="K859" s="529">
        <f>ROUND(G859*J859,2)</f>
        <v>9.82</v>
      </c>
    </row>
    <row r="860" spans="2:11">
      <c r="B860" s="530"/>
      <c r="C860" s="536"/>
      <c r="D860" s="536"/>
      <c r="E860" s="531"/>
      <c r="F860" s="536"/>
      <c r="G860" s="532"/>
      <c r="H860" s="533"/>
      <c r="I860" s="533"/>
      <c r="J860" s="533"/>
      <c r="K860" s="534"/>
    </row>
    <row r="861" spans="2:11">
      <c r="B861" s="300" t="s">
        <v>13460</v>
      </c>
      <c r="C861" s="450"/>
      <c r="D861" s="451"/>
      <c r="E861" s="301" t="s">
        <v>13394</v>
      </c>
      <c r="F861" s="302" t="s">
        <v>70</v>
      </c>
      <c r="G861" s="303"/>
      <c r="H861" s="304"/>
      <c r="I861" s="336">
        <f>SUM(I862:I864)</f>
        <v>9.7550000000000008</v>
      </c>
      <c r="J861" s="286">
        <f>TRUNC((I861/100+1)*H861,2)</f>
        <v>0</v>
      </c>
      <c r="K861" s="286">
        <f>TRUNC(G861*J861,2)</f>
        <v>0</v>
      </c>
    </row>
    <row r="862" spans="2:11">
      <c r="B862" s="525" t="s">
        <v>66</v>
      </c>
      <c r="C862" s="535" t="s">
        <v>11</v>
      </c>
      <c r="D862" s="291">
        <v>88264</v>
      </c>
      <c r="E862" s="306" t="str">
        <f>IF($D862&lt;&gt;"",VLOOKUP($D862,'2-SINAPI NOVEMBRO 2017'!$A$1:$D$11398,2,FALSE),"")</f>
        <v>ELETRICISTA COM ENCARGOS COMPLEMENTARES</v>
      </c>
      <c r="F862" s="307" t="str">
        <f>IF($D862&lt;&gt;"",VLOOKUP($D862,'2-SINAPI NOVEMBRO 2017'!$A$1:$D$11398,3,FALSE),"")</f>
        <v>H</v>
      </c>
      <c r="G862" s="527">
        <v>0.1</v>
      </c>
      <c r="H862" s="326">
        <f>IF($D862&lt;&gt;"",VLOOKUP($D862,'2-SINAPI NOVEMBRO 2017'!$A$1:$D$11398,4,FALSE),"")</f>
        <v>17.96</v>
      </c>
      <c r="I862" s="320">
        <f t="shared" ref="I862:I864" si="162">H862*G862</f>
        <v>1.7960000000000003</v>
      </c>
      <c r="J862" s="528">
        <f>TRUNC((I862/100+1)*H862,2)</f>
        <v>18.28</v>
      </c>
      <c r="K862" s="529">
        <f>ROUND(G862*J862,2)</f>
        <v>1.83</v>
      </c>
    </row>
    <row r="863" spans="2:11">
      <c r="B863" s="525" t="s">
        <v>66</v>
      </c>
      <c r="C863" s="535" t="s">
        <v>11</v>
      </c>
      <c r="D863" s="291">
        <v>88247</v>
      </c>
      <c r="E863" s="306" t="str">
        <f>IF($D863&lt;&gt;"",VLOOKUP($D863,'2-SINAPI NOVEMBRO 2017'!$A$1:$D$11398,2,FALSE),"")</f>
        <v>AUXILIAR DE ELETRICISTA COM ENCARGOS COMPLEMENTARES</v>
      </c>
      <c r="F863" s="307" t="str">
        <f>IF($D863&lt;&gt;"",VLOOKUP($D863,'2-SINAPI NOVEMBRO 2017'!$A$1:$D$11398,3,FALSE),"")</f>
        <v>H</v>
      </c>
      <c r="G863" s="527">
        <v>0.1</v>
      </c>
      <c r="H863" s="326">
        <f>IF($D863&lt;&gt;"",VLOOKUP($D863,'2-SINAPI NOVEMBRO 2017'!$A$1:$D$11398,4,FALSE),"")</f>
        <v>14.59</v>
      </c>
      <c r="I863" s="320">
        <f t="shared" si="162"/>
        <v>1.4590000000000001</v>
      </c>
      <c r="J863" s="528">
        <f>TRUNC((I863/100+1)*H863,2)</f>
        <v>14.8</v>
      </c>
      <c r="K863" s="529">
        <f>ROUND(G863*J863,2)</f>
        <v>1.48</v>
      </c>
    </row>
    <row r="864" spans="2:11">
      <c r="B864" s="525" t="s">
        <v>66</v>
      </c>
      <c r="C864" s="535" t="s">
        <v>6357</v>
      </c>
      <c r="D864" s="535"/>
      <c r="E864" s="526" t="s">
        <v>13394</v>
      </c>
      <c r="F864" s="535" t="s">
        <v>70</v>
      </c>
      <c r="G864" s="527">
        <v>1</v>
      </c>
      <c r="H864" s="528">
        <v>6.5</v>
      </c>
      <c r="I864" s="320">
        <f t="shared" si="162"/>
        <v>6.5</v>
      </c>
      <c r="J864" s="528">
        <f>TRUNC((I864/100+1)*H864,2)</f>
        <v>6.92</v>
      </c>
      <c r="K864" s="529">
        <f>ROUND(G864*J864,2)</f>
        <v>6.92</v>
      </c>
    </row>
    <row r="865" spans="2:11">
      <c r="B865" s="530"/>
      <c r="C865" s="536"/>
      <c r="D865" s="536"/>
      <c r="E865" s="531"/>
      <c r="F865" s="536"/>
      <c r="G865" s="532"/>
      <c r="H865" s="533"/>
      <c r="I865" s="533"/>
      <c r="J865" s="533"/>
      <c r="K865" s="534"/>
    </row>
    <row r="866" spans="2:11">
      <c r="B866" s="300" t="s">
        <v>13461</v>
      </c>
      <c r="C866" s="450"/>
      <c r="D866" s="451"/>
      <c r="E866" s="301" t="s">
        <v>13395</v>
      </c>
      <c r="F866" s="302" t="s">
        <v>70</v>
      </c>
      <c r="G866" s="303"/>
      <c r="H866" s="304"/>
      <c r="I866" s="336">
        <f>SUM(I867:I869)</f>
        <v>26.655000000000001</v>
      </c>
      <c r="J866" s="286">
        <f>TRUNC((I866/100+1)*H866,2)</f>
        <v>0</v>
      </c>
      <c r="K866" s="286">
        <f>TRUNC(G866*J866,2)</f>
        <v>0</v>
      </c>
    </row>
    <row r="867" spans="2:11">
      <c r="B867" s="525" t="s">
        <v>66</v>
      </c>
      <c r="C867" s="535" t="s">
        <v>11</v>
      </c>
      <c r="D867" s="291">
        <v>88264</v>
      </c>
      <c r="E867" s="306" t="str">
        <f>IF($D867&lt;&gt;"",VLOOKUP($D867,'2-SINAPI NOVEMBRO 2017'!$A$1:$D$11398,2,FALSE),"")</f>
        <v>ELETRICISTA COM ENCARGOS COMPLEMENTARES</v>
      </c>
      <c r="F867" s="307" t="str">
        <f>IF($D867&lt;&gt;"",VLOOKUP($D867,'2-SINAPI NOVEMBRO 2017'!$A$1:$D$11398,3,FALSE),"")</f>
        <v>H</v>
      </c>
      <c r="G867" s="527">
        <v>0.3</v>
      </c>
      <c r="H867" s="326">
        <f>IF($D867&lt;&gt;"",VLOOKUP($D867,'2-SINAPI NOVEMBRO 2017'!$A$1:$D$11398,4,FALSE),"")</f>
        <v>17.96</v>
      </c>
      <c r="I867" s="320">
        <f t="shared" ref="I867:I874" si="163">H867*G867</f>
        <v>5.3879999999999999</v>
      </c>
      <c r="J867" s="528">
        <f>TRUNC((I867/100+1)*H867,2)</f>
        <v>18.920000000000002</v>
      </c>
      <c r="K867" s="529">
        <f>ROUND(G867*J867,2)</f>
        <v>5.68</v>
      </c>
    </row>
    <row r="868" spans="2:11">
      <c r="B868" s="525" t="s">
        <v>66</v>
      </c>
      <c r="C868" s="535" t="s">
        <v>11</v>
      </c>
      <c r="D868" s="291">
        <v>88247</v>
      </c>
      <c r="E868" s="306" t="str">
        <f>IF($D868&lt;&gt;"",VLOOKUP($D868,'2-SINAPI NOVEMBRO 2017'!$A$1:$D$11398,2,FALSE),"")</f>
        <v>AUXILIAR DE ELETRICISTA COM ENCARGOS COMPLEMENTARES</v>
      </c>
      <c r="F868" s="307" t="str">
        <f>IF($D868&lt;&gt;"",VLOOKUP($D868,'2-SINAPI NOVEMBRO 2017'!$A$1:$D$11398,3,FALSE),"")</f>
        <v>H</v>
      </c>
      <c r="G868" s="527">
        <v>0.3</v>
      </c>
      <c r="H868" s="326">
        <f>IF($D868&lt;&gt;"",VLOOKUP($D868,'2-SINAPI NOVEMBRO 2017'!$A$1:$D$11398,4,FALSE),"")</f>
        <v>14.59</v>
      </c>
      <c r="I868" s="320">
        <f t="shared" si="163"/>
        <v>4.3769999999999998</v>
      </c>
      <c r="J868" s="528">
        <f>TRUNC((I868/100+1)*H868,2)</f>
        <v>15.22</v>
      </c>
      <c r="K868" s="529">
        <f>ROUND(G868*J868,2)</f>
        <v>4.57</v>
      </c>
    </row>
    <row r="869" spans="2:11">
      <c r="B869" s="525" t="s">
        <v>66</v>
      </c>
      <c r="C869" s="535" t="s">
        <v>6357</v>
      </c>
      <c r="D869" s="535"/>
      <c r="E869" s="526" t="s">
        <v>13395</v>
      </c>
      <c r="F869" s="535" t="s">
        <v>70</v>
      </c>
      <c r="G869" s="527">
        <v>1</v>
      </c>
      <c r="H869" s="528">
        <v>16.89</v>
      </c>
      <c r="I869" s="320">
        <f t="shared" si="163"/>
        <v>16.89</v>
      </c>
      <c r="J869" s="528">
        <f>TRUNC((I869/100+1)*H869,2)</f>
        <v>19.739999999999998</v>
      </c>
      <c r="K869" s="529">
        <f>ROUND(G869*J869,2)</f>
        <v>19.739999999999998</v>
      </c>
    </row>
    <row r="870" spans="2:11">
      <c r="B870" s="530"/>
      <c r="C870" s="536"/>
      <c r="D870" s="536"/>
      <c r="E870" s="531"/>
      <c r="F870" s="536"/>
      <c r="G870" s="532"/>
      <c r="H870" s="533"/>
      <c r="I870" s="320"/>
      <c r="J870" s="533"/>
      <c r="K870" s="534"/>
    </row>
    <row r="871" spans="2:11">
      <c r="B871" s="300" t="s">
        <v>13462</v>
      </c>
      <c r="C871" s="450"/>
      <c r="D871" s="451"/>
      <c r="E871" s="301" t="s">
        <v>13396</v>
      </c>
      <c r="F871" s="302" t="s">
        <v>70</v>
      </c>
      <c r="G871" s="303"/>
      <c r="H871" s="304"/>
      <c r="I871" s="336">
        <f>SUM(I872:I874)</f>
        <v>3.2987000000000002</v>
      </c>
      <c r="J871" s="286">
        <f>TRUNC((I871/100+1)*H871,2)</f>
        <v>0</v>
      </c>
      <c r="K871" s="286">
        <f>TRUNC(G871*J871,2)</f>
        <v>0</v>
      </c>
    </row>
    <row r="872" spans="2:11">
      <c r="B872" s="525" t="s">
        <v>66</v>
      </c>
      <c r="C872" s="535" t="s">
        <v>11</v>
      </c>
      <c r="D872" s="291">
        <v>88264</v>
      </c>
      <c r="E872" s="306" t="str">
        <f>IF($D872&lt;&gt;"",VLOOKUP($D872,'2-SINAPI NOVEMBRO 2017'!$A$1:$D$11398,2,FALSE),"")</f>
        <v>ELETRICISTA COM ENCARGOS COMPLEMENTARES</v>
      </c>
      <c r="F872" s="307" t="str">
        <f>IF($D872&lt;&gt;"",VLOOKUP($D872,'2-SINAPI NOVEMBRO 2017'!$A$1:$D$11398,3,FALSE),"")</f>
        <v>H</v>
      </c>
      <c r="G872" s="527">
        <v>0.02</v>
      </c>
      <c r="H872" s="326">
        <f>IF($D872&lt;&gt;"",VLOOKUP($D872,'2-SINAPI NOVEMBRO 2017'!$A$1:$D$11398,4,FALSE),"")</f>
        <v>17.96</v>
      </c>
      <c r="I872" s="320">
        <f t="shared" si="163"/>
        <v>0.35920000000000002</v>
      </c>
      <c r="J872" s="528">
        <f>TRUNC((I872/100+1)*H872,2)</f>
        <v>18.02</v>
      </c>
      <c r="K872" s="529">
        <f>ROUND(G872*J872,2)</f>
        <v>0.36</v>
      </c>
    </row>
    <row r="873" spans="2:11">
      <c r="B873" s="525" t="s">
        <v>66</v>
      </c>
      <c r="C873" s="535" t="s">
        <v>11</v>
      </c>
      <c r="D873" s="291">
        <v>88247</v>
      </c>
      <c r="E873" s="306" t="str">
        <f>IF($D873&lt;&gt;"",VLOOKUP($D873,'2-SINAPI NOVEMBRO 2017'!$A$1:$D$11398,2,FALSE),"")</f>
        <v>AUXILIAR DE ELETRICISTA COM ENCARGOS COMPLEMENTARES</v>
      </c>
      <c r="F873" s="307" t="str">
        <f>IF($D873&lt;&gt;"",VLOOKUP($D873,'2-SINAPI NOVEMBRO 2017'!$A$1:$D$11398,3,FALSE),"")</f>
        <v>H</v>
      </c>
      <c r="G873" s="527">
        <v>0.05</v>
      </c>
      <c r="H873" s="326">
        <f>IF($D873&lt;&gt;"",VLOOKUP($D873,'2-SINAPI NOVEMBRO 2017'!$A$1:$D$11398,4,FALSE),"")</f>
        <v>14.59</v>
      </c>
      <c r="I873" s="320">
        <f t="shared" si="163"/>
        <v>0.72950000000000004</v>
      </c>
      <c r="J873" s="528">
        <f>TRUNC((I873/100+1)*H873,2)</f>
        <v>14.69</v>
      </c>
      <c r="K873" s="529">
        <f>ROUND(G873*J873,2)</f>
        <v>0.73</v>
      </c>
    </row>
    <row r="874" spans="2:11">
      <c r="B874" s="525" t="s">
        <v>66</v>
      </c>
      <c r="C874" s="535" t="s">
        <v>11</v>
      </c>
      <c r="D874" s="538">
        <v>7581</v>
      </c>
      <c r="E874" s="526" t="s">
        <v>1976</v>
      </c>
      <c r="F874" s="535" t="s">
        <v>70</v>
      </c>
      <c r="G874" s="527">
        <v>1</v>
      </c>
      <c r="H874" s="326">
        <f>IF($D874&lt;&gt;"",VLOOKUP($D874,'2-SINAPI NOVEMBRO 2017'!$A$1:$D$11398,4,FALSE),"")</f>
        <v>2.21</v>
      </c>
      <c r="I874" s="320">
        <f t="shared" si="163"/>
        <v>2.21</v>
      </c>
      <c r="J874" s="528">
        <f>TRUNC((I874/100+1)*H874,2)</f>
        <v>2.25</v>
      </c>
      <c r="K874" s="529">
        <f>ROUND(G874*J874,2)</f>
        <v>2.25</v>
      </c>
    </row>
    <row r="875" spans="2:11">
      <c r="B875" s="530"/>
      <c r="C875" s="536"/>
      <c r="D875" s="536"/>
      <c r="E875" s="531"/>
      <c r="F875" s="536"/>
      <c r="G875" s="532"/>
      <c r="H875" s="533"/>
      <c r="I875" s="533"/>
      <c r="J875" s="533"/>
      <c r="K875" s="534"/>
    </row>
    <row r="876" spans="2:11" ht="25.5">
      <c r="B876" s="300" t="s">
        <v>13463</v>
      </c>
      <c r="C876" s="450"/>
      <c r="D876" s="451"/>
      <c r="E876" s="301" t="s">
        <v>13397</v>
      </c>
      <c r="F876" s="302" t="s">
        <v>70</v>
      </c>
      <c r="G876" s="303"/>
      <c r="H876" s="304"/>
      <c r="I876" s="336">
        <f>SUM(I877:I880)</f>
        <v>4615.0039999999999</v>
      </c>
      <c r="J876" s="286">
        <f>TRUNC((I876/100+1)*H876,2)</f>
        <v>0</v>
      </c>
      <c r="K876" s="286">
        <f>TRUNC(G876*J876,2)</f>
        <v>0</v>
      </c>
    </row>
    <row r="877" spans="2:11">
      <c r="B877" s="525" t="s">
        <v>66</v>
      </c>
      <c r="C877" s="535" t="s">
        <v>6357</v>
      </c>
      <c r="D877" s="535"/>
      <c r="E877" s="526" t="s">
        <v>13398</v>
      </c>
      <c r="F877" s="535" t="s">
        <v>31</v>
      </c>
      <c r="G877" s="527">
        <v>21</v>
      </c>
      <c r="H877" s="528">
        <v>80</v>
      </c>
      <c r="I877" s="320">
        <f t="shared" ref="I877:I880" si="164">H877*G877</f>
        <v>1680</v>
      </c>
      <c r="J877" s="528">
        <f>TRUNC((I877/100+1)*H877,2)</f>
        <v>1424</v>
      </c>
      <c r="K877" s="529">
        <f>ROUND(G877*J877,2)</f>
        <v>29904</v>
      </c>
    </row>
    <row r="878" spans="2:11">
      <c r="B878" s="525" t="s">
        <v>66</v>
      </c>
      <c r="C878" s="535" t="s">
        <v>11</v>
      </c>
      <c r="D878" s="291">
        <v>88247</v>
      </c>
      <c r="E878" s="306" t="str">
        <f>IF($D878&lt;&gt;"",VLOOKUP($D878,'2-SINAPI NOVEMBRO 2017'!$A$1:$D$11398,2,FALSE),"")</f>
        <v>AUXILIAR DE ELETRICISTA COM ENCARGOS COMPLEMENTARES</v>
      </c>
      <c r="F878" s="307" t="str">
        <f>IF($D878&lt;&gt;"",VLOOKUP($D878,'2-SINAPI NOVEMBRO 2017'!$A$1:$D$11398,3,FALSE),"")</f>
        <v>H</v>
      </c>
      <c r="G878" s="527">
        <v>59.6</v>
      </c>
      <c r="H878" s="326">
        <f>IF($D878&lt;&gt;"",VLOOKUP($D878,'2-SINAPI NOVEMBRO 2017'!$A$1:$D$11398,4,FALSE),"")</f>
        <v>14.59</v>
      </c>
      <c r="I878" s="320">
        <f t="shared" si="164"/>
        <v>869.56399999999996</v>
      </c>
      <c r="J878" s="528">
        <f>TRUNC((I878/100+1)*H878,2)</f>
        <v>141.44999999999999</v>
      </c>
      <c r="K878" s="529">
        <f>ROUND(G878*J878,2)</f>
        <v>8430.42</v>
      </c>
    </row>
    <row r="879" spans="2:11">
      <c r="B879" s="525" t="s">
        <v>66</v>
      </c>
      <c r="C879" s="535" t="s">
        <v>11</v>
      </c>
      <c r="D879" s="291">
        <v>88264</v>
      </c>
      <c r="E879" s="306" t="str">
        <f>IF($D879&lt;&gt;"",VLOOKUP($D879,'2-SINAPI NOVEMBRO 2017'!$A$1:$D$11398,2,FALSE),"")</f>
        <v>ELETRICISTA COM ENCARGOS COMPLEMENTARES</v>
      </c>
      <c r="F879" s="307" t="str">
        <f>IF($D879&lt;&gt;"",VLOOKUP($D879,'2-SINAPI NOVEMBRO 2017'!$A$1:$D$11398,3,FALSE),"")</f>
        <v>H</v>
      </c>
      <c r="G879" s="527">
        <v>48</v>
      </c>
      <c r="H879" s="326">
        <f>IF($D879&lt;&gt;"",VLOOKUP($D879,'2-SINAPI NOVEMBRO 2017'!$A$1:$D$11398,4,FALSE),"")</f>
        <v>17.96</v>
      </c>
      <c r="I879" s="320">
        <f t="shared" si="164"/>
        <v>862.08</v>
      </c>
      <c r="J879" s="528">
        <f>TRUNC((I879/100+1)*H879,2)</f>
        <v>172.78</v>
      </c>
      <c r="K879" s="529">
        <f>ROUND(G879*J879,2)</f>
        <v>8293.44</v>
      </c>
    </row>
    <row r="880" spans="2:11">
      <c r="B880" s="525" t="s">
        <v>66</v>
      </c>
      <c r="C880" s="535" t="s">
        <v>11</v>
      </c>
      <c r="D880" s="535">
        <v>88266</v>
      </c>
      <c r="E880" s="306" t="str">
        <f>IF($D880&lt;&gt;"",VLOOKUP($D880,'2-SINAPI NOVEMBRO 2017'!$A$1:$D$11398,2,FALSE),"")</f>
        <v>ELETROTÉCNICO COM ENCARGOS COMPLEMENTARES</v>
      </c>
      <c r="F880" s="307" t="str">
        <f>IF($D880&lt;&gt;"",VLOOKUP($D880,'2-SINAPI NOVEMBRO 2017'!$A$1:$D$11398,3,FALSE),"")</f>
        <v>H</v>
      </c>
      <c r="G880" s="527">
        <v>48</v>
      </c>
      <c r="H880" s="326">
        <f>IF($D880&lt;&gt;"",VLOOKUP($D880,'2-SINAPI NOVEMBRO 2017'!$A$1:$D$11398,4,FALSE),"")</f>
        <v>25.07</v>
      </c>
      <c r="I880" s="320">
        <f t="shared" si="164"/>
        <v>1203.3600000000001</v>
      </c>
      <c r="J880" s="528">
        <f>TRUNC((I880/100+1)*H880,2)</f>
        <v>326.75</v>
      </c>
      <c r="K880" s="529">
        <f>ROUND(G880*J880,2)</f>
        <v>15684</v>
      </c>
    </row>
    <row r="881" spans="2:11">
      <c r="B881" s="530"/>
      <c r="C881" s="536"/>
      <c r="D881" s="536"/>
      <c r="E881" s="531"/>
      <c r="F881" s="536"/>
      <c r="G881" s="532"/>
      <c r="H881" s="533"/>
      <c r="I881" s="533"/>
      <c r="J881" s="533"/>
      <c r="K881" s="534"/>
    </row>
    <row r="882" spans="2:11">
      <c r="B882" s="300" t="s">
        <v>13464</v>
      </c>
      <c r="C882" s="450"/>
      <c r="D882" s="451"/>
      <c r="E882" s="301" t="s">
        <v>13399</v>
      </c>
      <c r="F882" s="302" t="s">
        <v>70</v>
      </c>
      <c r="G882" s="303"/>
      <c r="H882" s="304"/>
      <c r="I882" s="336">
        <f>SUM(I883:I885)</f>
        <v>131.66499999999999</v>
      </c>
      <c r="J882" s="286">
        <f>TRUNC((I882/100+1)*H882,2)</f>
        <v>0</v>
      </c>
      <c r="K882" s="286">
        <f>TRUNC(G882*J882,2)</f>
        <v>0</v>
      </c>
    </row>
    <row r="883" spans="2:11">
      <c r="B883" s="525" t="s">
        <v>66</v>
      </c>
      <c r="C883" s="535" t="s">
        <v>11</v>
      </c>
      <c r="D883" s="291">
        <v>88264</v>
      </c>
      <c r="E883" s="306" t="str">
        <f>IF($D883&lt;&gt;"",VLOOKUP($D883,'2-SINAPI NOVEMBRO 2017'!$A$1:$D$11398,2,FALSE),"")</f>
        <v>ELETRICISTA COM ENCARGOS COMPLEMENTARES</v>
      </c>
      <c r="F883" s="307" t="str">
        <f>IF($D883&lt;&gt;"",VLOOKUP($D883,'2-SINAPI NOVEMBRO 2017'!$A$1:$D$11398,3,FALSE),"")</f>
        <v>H</v>
      </c>
      <c r="G883" s="527">
        <v>0.5</v>
      </c>
      <c r="H883" s="326">
        <f>IF($D883&lt;&gt;"",VLOOKUP($D883,'2-SINAPI NOVEMBRO 2017'!$A$1:$D$11398,4,FALSE),"")</f>
        <v>17.96</v>
      </c>
      <c r="I883" s="320">
        <f t="shared" ref="I883:I885" si="165">H883*G883</f>
        <v>8.98</v>
      </c>
      <c r="J883" s="528">
        <f>TRUNC((I883/100+1)*H883,2)</f>
        <v>19.57</v>
      </c>
      <c r="K883" s="529">
        <f>ROUND(G883*J883,2)</f>
        <v>9.7899999999999991</v>
      </c>
    </row>
    <row r="884" spans="2:11">
      <c r="B884" s="525" t="s">
        <v>66</v>
      </c>
      <c r="C884" s="535" t="s">
        <v>11</v>
      </c>
      <c r="D884" s="291">
        <v>88247</v>
      </c>
      <c r="E884" s="306" t="str">
        <f>IF($D884&lt;&gt;"",VLOOKUP($D884,'2-SINAPI NOVEMBRO 2017'!$A$1:$D$11398,2,FALSE),"")</f>
        <v>AUXILIAR DE ELETRICISTA COM ENCARGOS COMPLEMENTARES</v>
      </c>
      <c r="F884" s="307" t="str">
        <f>IF($D884&lt;&gt;"",VLOOKUP($D884,'2-SINAPI NOVEMBRO 2017'!$A$1:$D$11398,3,FALSE),"")</f>
        <v>H</v>
      </c>
      <c r="G884" s="527">
        <v>0.5</v>
      </c>
      <c r="H884" s="326">
        <f>IF($D884&lt;&gt;"",VLOOKUP($D884,'2-SINAPI NOVEMBRO 2017'!$A$1:$D$11398,4,FALSE),"")</f>
        <v>14.59</v>
      </c>
      <c r="I884" s="320">
        <f t="shared" si="165"/>
        <v>7.2949999999999999</v>
      </c>
      <c r="J884" s="528">
        <f>TRUNC((I884/100+1)*H884,2)</f>
        <v>15.65</v>
      </c>
      <c r="K884" s="529">
        <f>ROUND(G884*J884,2)</f>
        <v>7.83</v>
      </c>
    </row>
    <row r="885" spans="2:11">
      <c r="B885" s="525" t="s">
        <v>66</v>
      </c>
      <c r="C885" s="535" t="s">
        <v>6357</v>
      </c>
      <c r="D885" s="535"/>
      <c r="E885" s="526" t="s">
        <v>13399</v>
      </c>
      <c r="F885" s="535" t="s">
        <v>70</v>
      </c>
      <c r="G885" s="527">
        <v>1</v>
      </c>
      <c r="H885" s="528">
        <v>115.39</v>
      </c>
      <c r="I885" s="320">
        <f t="shared" si="165"/>
        <v>115.39</v>
      </c>
      <c r="J885" s="528">
        <f>TRUNC((I885/100+1)*H885,2)</f>
        <v>248.53</v>
      </c>
      <c r="K885" s="529">
        <f>ROUND(G885*J885,2)</f>
        <v>248.53</v>
      </c>
    </row>
    <row r="886" spans="2:11">
      <c r="B886" s="530"/>
      <c r="C886" s="536"/>
      <c r="D886" s="536"/>
      <c r="E886" s="531"/>
      <c r="F886" s="536"/>
      <c r="G886" s="532"/>
      <c r="H886" s="533"/>
      <c r="I886" s="533"/>
      <c r="J886" s="533"/>
      <c r="K886" s="534"/>
    </row>
    <row r="888" spans="2:11" ht="25.5">
      <c r="B888" s="300" t="s">
        <v>13567</v>
      </c>
      <c r="C888" s="450"/>
      <c r="D888" s="451"/>
      <c r="E888" s="301" t="s">
        <v>13568</v>
      </c>
      <c r="F888" s="302" t="s">
        <v>6031</v>
      </c>
      <c r="G888" s="303">
        <v>1</v>
      </c>
      <c r="H888" s="304"/>
      <c r="I888" s="336">
        <f>SUM(I889:I891)</f>
        <v>1221.7049999999999</v>
      </c>
    </row>
    <row r="889" spans="2:11">
      <c r="B889" s="287" t="s">
        <v>6359</v>
      </c>
      <c r="C889" s="290" t="s">
        <v>11</v>
      </c>
      <c r="D889" s="305">
        <v>88309</v>
      </c>
      <c r="E889" s="306" t="str">
        <f>IF($D889&lt;&gt;"",VLOOKUP($D889,'2-SINAPI NOVEMBRO 2017'!$A$1:$D$11398,2,FALSE),"")</f>
        <v>PEDREIRO COM ENCARGOS COMPLEMENTARES</v>
      </c>
      <c r="F889" s="307" t="str">
        <f>IF($D889&lt;&gt;"",VLOOKUP($D889,'2-SINAPI NOVEMBRO 2017'!$A$1:$D$11398,3,FALSE),"")</f>
        <v>H</v>
      </c>
      <c r="G889" s="316">
        <v>0.5</v>
      </c>
      <c r="H889" s="326">
        <f>IF($D889&lt;&gt;"",VLOOKUP($D889,'2-SINAPI NOVEMBRO 2017'!$A$1:$D$11398,4,FALSE),"")</f>
        <v>17.34</v>
      </c>
      <c r="I889" s="317">
        <f>H889*G889</f>
        <v>8.67</v>
      </c>
    </row>
    <row r="890" spans="2:11">
      <c r="B890" s="287" t="s">
        <v>6359</v>
      </c>
      <c r="C890" s="290" t="s">
        <v>11</v>
      </c>
      <c r="D890" s="305">
        <v>88316</v>
      </c>
      <c r="E890" s="306" t="str">
        <f>IF($D890&lt;&gt;"",VLOOKUP($D890,'2-SINAPI NOVEMBRO 2017'!$A$1:$D$11398,2,FALSE),"")</f>
        <v>SERVENTE COM ENCARGOS COMPLEMENTARES</v>
      </c>
      <c r="F890" s="307" t="str">
        <f>IF($D890&lt;&gt;"",VLOOKUP($D890,'2-SINAPI NOVEMBRO 2017'!$A$1:$D$11398,3,FALSE),"")</f>
        <v>H</v>
      </c>
      <c r="G890" s="316">
        <v>0.5</v>
      </c>
      <c r="H890" s="326">
        <f>IF($D890&lt;&gt;"",VLOOKUP($D890,'2-SINAPI NOVEMBRO 2017'!$A$1:$D$11398,4,FALSE),"")</f>
        <v>14.05</v>
      </c>
      <c r="I890" s="317">
        <f t="shared" ref="I890:I891" si="166">H890*G890</f>
        <v>7.0250000000000004</v>
      </c>
      <c r="J890" s="583"/>
    </row>
    <row r="891" spans="2:11">
      <c r="B891" s="287" t="s">
        <v>6356</v>
      </c>
      <c r="C891" s="290" t="s">
        <v>11</v>
      </c>
      <c r="D891" s="305">
        <v>10848</v>
      </c>
      <c r="E891" s="306" t="str">
        <f>IF($D891&lt;&gt;"",VLOOKUP($D891,'2-SINAPI NOVEMBRO 2017'!$A$1:$D$11398,2,FALSE),"")</f>
        <v>PLACA DE INAUGURACAO METALICA, *40* CM X *60* CM</v>
      </c>
      <c r="F891" s="307" t="str">
        <f>IF($D891&lt;&gt;"",VLOOKUP($D891,'2-SINAPI NOVEMBRO 2017'!$A$1:$D$11398,3,FALSE),"")</f>
        <v xml:space="preserve">UN    </v>
      </c>
      <c r="G891" s="316">
        <v>1</v>
      </c>
      <c r="H891" s="326">
        <f>IF($D891&lt;&gt;"",VLOOKUP($D891,'2-SINAPI NOVEMBRO 2017'!$A$1:$D$11398,4,FALSE),"")</f>
        <v>1206.01</v>
      </c>
      <c r="I891" s="317">
        <f t="shared" si="166"/>
        <v>1206.01</v>
      </c>
    </row>
    <row r="894" spans="2:11">
      <c r="B894" s="321" t="s">
        <v>13828</v>
      </c>
    </row>
    <row r="896" spans="2:11" ht="25.5">
      <c r="B896" s="300" t="s">
        <v>13829</v>
      </c>
      <c r="C896" s="450"/>
      <c r="D896" s="451"/>
      <c r="E896" s="301" t="s">
        <v>13924</v>
      </c>
      <c r="F896" s="302" t="s">
        <v>13830</v>
      </c>
      <c r="G896" s="303">
        <v>1</v>
      </c>
      <c r="H896" s="304"/>
      <c r="I896" s="336">
        <f>SUM(I897:I906)</f>
        <v>295.43679999999995</v>
      </c>
    </row>
    <row r="897" spans="2:10">
      <c r="B897" s="287" t="s">
        <v>6359</v>
      </c>
      <c r="C897" s="290" t="s">
        <v>11</v>
      </c>
      <c r="D897" s="305">
        <v>88315</v>
      </c>
      <c r="E897" s="306" t="str">
        <f>IF($D897&lt;&gt;"",VLOOKUP($D897,'2-SINAPI NOVEMBRO 2017'!$A$1:$D$11398,2,FALSE),"")</f>
        <v>SERRALHEIRO COM ENCARGOS COMPLEMENTARES</v>
      </c>
      <c r="F897" s="307" t="str">
        <f>IF($D897&lt;&gt;"",VLOOKUP($D897,'2-SINAPI NOVEMBRO 2017'!$A$1:$D$11398,3,FALSE),"")</f>
        <v>H</v>
      </c>
      <c r="G897" s="316">
        <v>1</v>
      </c>
      <c r="H897" s="326">
        <f>IF($D897&lt;&gt;"",VLOOKUP($D897,'2-SINAPI NOVEMBRO 2017'!$A$1:$D$11398,4,FALSE),"")</f>
        <v>16.52</v>
      </c>
      <c r="I897" s="317">
        <f>H897*G897</f>
        <v>16.52</v>
      </c>
    </row>
    <row r="898" spans="2:10">
      <c r="B898" s="287" t="s">
        <v>6359</v>
      </c>
      <c r="C898" s="290" t="s">
        <v>11</v>
      </c>
      <c r="D898" s="305">
        <v>88317</v>
      </c>
      <c r="E898" s="306" t="str">
        <f>IF($D898&lt;&gt;"",VLOOKUP($D898,'2-SINAPI NOVEMBRO 2017'!$A$1:$D$11398,2,FALSE),"")</f>
        <v>SOLDADOR COM ENCARGOS COMPLEMENTARES</v>
      </c>
      <c r="F898" s="307" t="str">
        <f>IF($D898&lt;&gt;"",VLOOKUP($D898,'2-SINAPI NOVEMBRO 2017'!$A$1:$D$11398,3,FALSE),"")</f>
        <v>H</v>
      </c>
      <c r="G898" s="316">
        <v>1</v>
      </c>
      <c r="H898" s="326">
        <f>IF($D898&lt;&gt;"",VLOOKUP($D898,'2-SINAPI NOVEMBRO 2017'!$A$1:$D$11398,4,FALSE),"")</f>
        <v>17.239999999999998</v>
      </c>
      <c r="I898" s="317">
        <f t="shared" ref="I898:I902" si="167">H898*G898</f>
        <v>17.239999999999998</v>
      </c>
      <c r="J898" s="583"/>
    </row>
    <row r="899" spans="2:10">
      <c r="B899" s="287" t="s">
        <v>6359</v>
      </c>
      <c r="C899" s="290" t="s">
        <v>11</v>
      </c>
      <c r="D899" s="305">
        <v>88309</v>
      </c>
      <c r="E899" s="306" t="str">
        <f>IF($D899&lt;&gt;"",VLOOKUP($D899,'2-SINAPI NOVEMBRO 2017'!$A$1:$D$11398,2,FALSE),"")</f>
        <v>PEDREIRO COM ENCARGOS COMPLEMENTARES</v>
      </c>
      <c r="F899" s="307" t="str">
        <f>IF($D899&lt;&gt;"",VLOOKUP($D899,'2-SINAPI NOVEMBRO 2017'!$A$1:$D$11398,3,FALSE),"")</f>
        <v>H</v>
      </c>
      <c r="G899" s="316">
        <v>1</v>
      </c>
      <c r="H899" s="326">
        <f>IF($D899&lt;&gt;"",VLOOKUP($D899,'2-SINAPI NOVEMBRO 2017'!$A$1:$D$11398,4,FALSE),"")</f>
        <v>17.34</v>
      </c>
      <c r="I899" s="317">
        <f t="shared" ref="I899" si="168">H899*G899</f>
        <v>17.34</v>
      </c>
      <c r="J899" s="583"/>
    </row>
    <row r="900" spans="2:10">
      <c r="B900" s="287" t="s">
        <v>6359</v>
      </c>
      <c r="C900" s="290" t="s">
        <v>11</v>
      </c>
      <c r="D900" s="305">
        <v>88316</v>
      </c>
      <c r="E900" s="306" t="str">
        <f>IF($D900&lt;&gt;"",VLOOKUP($D900,'2-SINAPI NOVEMBRO 2017'!$A$1:$D$11398,2,FALSE),"")</f>
        <v>SERVENTE COM ENCARGOS COMPLEMENTARES</v>
      </c>
      <c r="F900" s="307" t="str">
        <f>IF($D900&lt;&gt;"",VLOOKUP($D900,'2-SINAPI NOVEMBRO 2017'!$A$1:$D$11398,3,FALSE),"")</f>
        <v>H</v>
      </c>
      <c r="G900" s="316">
        <v>1</v>
      </c>
      <c r="H900" s="326">
        <f>IF($D900&lt;&gt;"",VLOOKUP($D900,'2-SINAPI NOVEMBRO 2017'!$A$1:$D$11398,4,FALSE),"")</f>
        <v>14.05</v>
      </c>
      <c r="I900" s="317">
        <f t="shared" ref="I900:I901" si="169">H900*G900</f>
        <v>14.05</v>
      </c>
      <c r="J900" s="583"/>
    </row>
    <row r="901" spans="2:10">
      <c r="B901" s="287"/>
      <c r="C901" s="290" t="s">
        <v>6357</v>
      </c>
      <c r="D901" s="305"/>
      <c r="E901" s="306" t="s">
        <v>13923</v>
      </c>
      <c r="F901" s="307" t="s">
        <v>7058</v>
      </c>
      <c r="G901" s="316">
        <v>13.23</v>
      </c>
      <c r="H901" s="326">
        <v>6</v>
      </c>
      <c r="I901" s="317">
        <f t="shared" si="169"/>
        <v>79.38</v>
      </c>
      <c r="J901" s="583"/>
    </row>
    <row r="902" spans="2:10" ht="30" hidden="1" customHeight="1">
      <c r="B902" s="287" t="s">
        <v>6356</v>
      </c>
      <c r="C902" s="672" t="s">
        <v>11</v>
      </c>
      <c r="D902" s="641">
        <v>21010</v>
      </c>
      <c r="E902" s="306" t="str">
        <f>IF($D902&lt;&gt;"",VLOOKUP($D902,'2-SINAPI NOVEMBRO 2017'!$A$1:$D$11398,2,FALSE),"")</f>
        <v>TUBO ACO GALVANIZADO COM COSTURA, CLASSE LEVE, DN 25 MM ( 1"),  E = 2,65 MM,  *2,11* KG/M (NBR 5580)</v>
      </c>
      <c r="F902" s="307" t="str">
        <f>IF($D902&lt;&gt;"",VLOOKUP($D902,'2-SINAPI NOVEMBRO 2017'!$A$1:$D$11398,3,FALSE),"")</f>
        <v xml:space="preserve">M     </v>
      </c>
      <c r="G902" s="316">
        <v>0</v>
      </c>
      <c r="H902" s="326">
        <f>IF($D902&lt;&gt;"",VLOOKUP($D902,'2-SINAPI NOVEMBRO 2017'!$A$1:$D$11398,4,FALSE),"")</f>
        <v>16.11</v>
      </c>
      <c r="I902" s="317">
        <f t="shared" si="167"/>
        <v>0</v>
      </c>
    </row>
    <row r="903" spans="2:10">
      <c r="B903" s="287" t="s">
        <v>6356</v>
      </c>
      <c r="C903" s="290" t="s">
        <v>11</v>
      </c>
      <c r="D903" s="305">
        <v>10997</v>
      </c>
      <c r="E903" s="306" t="str">
        <f>IF($D903&lt;&gt;"",VLOOKUP($D903,'2-SINAPI NOVEMBRO 2017'!$A$1:$D$11398,2,FALSE),"")</f>
        <v>ELETRODO REVESTIDO AWS - E7018, DIAMETRO IGUAL A 4,00 MM</v>
      </c>
      <c r="F903" s="307" t="str">
        <f>IF($D903&lt;&gt;"",VLOOKUP($D903,'2-SINAPI NOVEMBRO 2017'!$A$1:$D$11398,3,FALSE),"")</f>
        <v xml:space="preserve">KG    </v>
      </c>
      <c r="G903" s="316">
        <v>0.3</v>
      </c>
      <c r="H903" s="326">
        <f>IF($D903&lt;&gt;"",VLOOKUP($D903,'2-SINAPI NOVEMBRO 2017'!$A$1:$D$11398,4,FALSE),"")</f>
        <v>13.13</v>
      </c>
      <c r="I903" s="317">
        <f t="shared" ref="I903:I906" si="170">H903*G903</f>
        <v>3.9390000000000001</v>
      </c>
    </row>
    <row r="904" spans="2:10" ht="25.5">
      <c r="B904" s="287" t="s">
        <v>6356</v>
      </c>
      <c r="C904" s="290" t="s">
        <v>11</v>
      </c>
      <c r="D904" s="305">
        <v>88628</v>
      </c>
      <c r="E904" s="306" t="str">
        <f>IF($D904&lt;&gt;"",VLOOKUP($D904,'2-SINAPI NOVEMBRO 2017'!$A$1:$D$11398,2,FALSE),"")</f>
        <v>ARGAMASSA TRAÇO 1:3 (CIMENTO E AREIA MÉDIA), PREPARO MECÂNICO COM BETONEIRA 400 L. AF_08/2014</v>
      </c>
      <c r="F904" s="307" t="str">
        <f>IF($D904&lt;&gt;"",VLOOKUP($D904,'2-SINAPI NOVEMBRO 2017'!$A$1:$D$11398,3,FALSE),"")</f>
        <v>M3</v>
      </c>
      <c r="G904" s="316">
        <v>0.03</v>
      </c>
      <c r="H904" s="326">
        <f>IF($D904&lt;&gt;"",VLOOKUP($D904,'2-SINAPI NOVEMBRO 2017'!$A$1:$D$11398,4,FALSE),"")</f>
        <v>335.76</v>
      </c>
      <c r="I904" s="317">
        <f t="shared" ref="I904:I905" si="171">H904*G904</f>
        <v>10.072799999999999</v>
      </c>
    </row>
    <row r="905" spans="2:10" ht="38.25">
      <c r="B905" s="287" t="s">
        <v>6356</v>
      </c>
      <c r="C905" s="290" t="s">
        <v>11</v>
      </c>
      <c r="D905" s="305">
        <v>83765</v>
      </c>
      <c r="E905" s="306" t="str">
        <f>IF($D905&lt;&gt;"",VLOOKUP($D905,'2-SINAPI NOVEMBRO 2017'!$A$1:$D$11398,2,FALSE),"")</f>
        <v>GRUPO DE SOLDAGEM COM GERADOR A DIESEL 60 CV PARA SOLDA ELÉTRICA, SOBRE 04 RODAS, COM MOTOR 4 CILINDROS 600 A - CHP DIURNO. AF_02/2016</v>
      </c>
      <c r="F905" s="307" t="str">
        <f>IF($D905&lt;&gt;"",VLOOKUP($D905,'2-SINAPI NOVEMBRO 2017'!$A$1:$D$11398,3,FALSE),"")</f>
        <v>CHP</v>
      </c>
      <c r="G905" s="316">
        <v>2</v>
      </c>
      <c r="H905" s="326">
        <f>IF($D905&lt;&gt;"",VLOOKUP($D905,'2-SINAPI NOVEMBRO 2017'!$A$1:$D$11398,4,FALSE),"")</f>
        <v>62.16</v>
      </c>
      <c r="I905" s="317">
        <f t="shared" si="171"/>
        <v>124.32</v>
      </c>
    </row>
    <row r="906" spans="2:10" ht="38.25">
      <c r="B906" s="287" t="s">
        <v>6356</v>
      </c>
      <c r="C906" s="290" t="s">
        <v>11</v>
      </c>
      <c r="D906" s="305">
        <v>83766</v>
      </c>
      <c r="E906" s="306" t="str">
        <f>IF($D906&lt;&gt;"",VLOOKUP($D906,'2-SINAPI NOVEMBRO 2017'!$A$1:$D$11398,2,FALSE),"")</f>
        <v>GRUPO DE SOLDAGEM COM GERADOR A DIESEL 60 CV PARA SOLDA ELÉTRICA, SOBRE 04 RODAS, COM MOTOR 4 CILINDROS 600 A - CHI DIURNO. AF_02/2016</v>
      </c>
      <c r="F906" s="307" t="str">
        <f>IF($D906&lt;&gt;"",VLOOKUP($D906,'2-SINAPI NOVEMBRO 2017'!$A$1:$D$11398,3,FALSE),"")</f>
        <v>CHI</v>
      </c>
      <c r="G906" s="316">
        <v>0.5</v>
      </c>
      <c r="H906" s="326">
        <f>IF($D906&lt;&gt;"",VLOOKUP($D906,'2-SINAPI NOVEMBRO 2017'!$A$1:$D$11398,4,FALSE),"")</f>
        <v>25.15</v>
      </c>
      <c r="I906" s="317">
        <f t="shared" si="170"/>
        <v>12.574999999999999</v>
      </c>
    </row>
    <row r="908" spans="2:10" ht="25.5">
      <c r="B908" s="300" t="s">
        <v>13836</v>
      </c>
      <c r="C908" s="450"/>
      <c r="D908" s="451"/>
      <c r="E908" s="301" t="s">
        <v>13835</v>
      </c>
      <c r="F908" s="302" t="s">
        <v>13830</v>
      </c>
      <c r="G908" s="303">
        <v>1</v>
      </c>
      <c r="H908" s="304"/>
      <c r="I908" s="336">
        <f>SUM(I909:I919)</f>
        <v>676.8443000000002</v>
      </c>
    </row>
    <row r="909" spans="2:10">
      <c r="B909" s="287" t="s">
        <v>6359</v>
      </c>
      <c r="C909" s="290" t="s">
        <v>11</v>
      </c>
      <c r="D909" s="305">
        <v>88315</v>
      </c>
      <c r="E909" s="306" t="str">
        <f>IF($D909&lt;&gt;"",VLOOKUP($D909,'2-SINAPI NOVEMBRO 2017'!$A$1:$D$11398,2,FALSE),"")</f>
        <v>SERRALHEIRO COM ENCARGOS COMPLEMENTARES</v>
      </c>
      <c r="F909" s="307" t="str">
        <f>IF($D909&lt;&gt;"",VLOOKUP($D909,'2-SINAPI NOVEMBRO 2017'!$A$1:$D$11398,3,FALSE),"")</f>
        <v>H</v>
      </c>
      <c r="G909" s="316">
        <v>1</v>
      </c>
      <c r="H909" s="326">
        <f>IF($D909&lt;&gt;"",VLOOKUP($D909,'2-SINAPI NOVEMBRO 2017'!$A$1:$D$11398,4,FALSE),"")</f>
        <v>16.52</v>
      </c>
      <c r="I909" s="317">
        <f>H909*G909</f>
        <v>16.52</v>
      </c>
    </row>
    <row r="910" spans="2:10">
      <c r="B910" s="287" t="s">
        <v>6359</v>
      </c>
      <c r="C910" s="290" t="s">
        <v>11</v>
      </c>
      <c r="D910" s="305">
        <v>88317</v>
      </c>
      <c r="E910" s="306" t="str">
        <f>IF($D910&lt;&gt;"",VLOOKUP($D910,'2-SINAPI NOVEMBRO 2017'!$A$1:$D$11398,2,FALSE),"")</f>
        <v>SOLDADOR COM ENCARGOS COMPLEMENTARES</v>
      </c>
      <c r="F910" s="307" t="str">
        <f>IF($D910&lt;&gt;"",VLOOKUP($D910,'2-SINAPI NOVEMBRO 2017'!$A$1:$D$11398,3,FALSE),"")</f>
        <v>H</v>
      </c>
      <c r="G910" s="316">
        <v>1</v>
      </c>
      <c r="H910" s="326">
        <f>IF($D910&lt;&gt;"",VLOOKUP($D910,'2-SINAPI NOVEMBRO 2017'!$A$1:$D$11398,4,FALSE),"")</f>
        <v>17.239999999999998</v>
      </c>
      <c r="I910" s="317">
        <f t="shared" ref="I910:I919" si="172">H910*G910</f>
        <v>17.239999999999998</v>
      </c>
      <c r="J910" s="583"/>
    </row>
    <row r="911" spans="2:10">
      <c r="B911" s="287" t="s">
        <v>6359</v>
      </c>
      <c r="C911" s="290" t="s">
        <v>11</v>
      </c>
      <c r="D911" s="305">
        <v>88309</v>
      </c>
      <c r="E911" s="306" t="str">
        <f>IF($D911&lt;&gt;"",VLOOKUP($D911,'2-SINAPI NOVEMBRO 2017'!$A$1:$D$11398,2,FALSE),"")</f>
        <v>PEDREIRO COM ENCARGOS COMPLEMENTARES</v>
      </c>
      <c r="F911" s="307" t="str">
        <f>IF($D911&lt;&gt;"",VLOOKUP($D911,'2-SINAPI NOVEMBRO 2017'!$A$1:$D$11398,3,FALSE),"")</f>
        <v>H</v>
      </c>
      <c r="G911" s="316">
        <v>1</v>
      </c>
      <c r="H911" s="326">
        <f>IF($D911&lt;&gt;"",VLOOKUP($D911,'2-SINAPI NOVEMBRO 2017'!$A$1:$D$11398,4,FALSE),"")</f>
        <v>17.34</v>
      </c>
      <c r="I911" s="317">
        <f t="shared" ref="I911" si="173">H911*G911</f>
        <v>17.34</v>
      </c>
      <c r="J911" s="583"/>
    </row>
    <row r="912" spans="2:10">
      <c r="B912" s="287" t="s">
        <v>6359</v>
      </c>
      <c r="C912" s="290" t="s">
        <v>11</v>
      </c>
      <c r="D912" s="305">
        <v>88316</v>
      </c>
      <c r="E912" s="306" t="str">
        <f>IF($D912&lt;&gt;"",VLOOKUP($D912,'2-SINAPI NOVEMBRO 2017'!$A$1:$D$11398,2,FALSE),"")</f>
        <v>SERVENTE COM ENCARGOS COMPLEMENTARES</v>
      </c>
      <c r="F912" s="307" t="str">
        <f>IF($D912&lt;&gt;"",VLOOKUP($D912,'2-SINAPI NOVEMBRO 2017'!$A$1:$D$11398,3,FALSE),"")</f>
        <v>H</v>
      </c>
      <c r="G912" s="316">
        <v>1</v>
      </c>
      <c r="H912" s="326">
        <f>IF($D912&lt;&gt;"",VLOOKUP($D912,'2-SINAPI NOVEMBRO 2017'!$A$1:$D$11398,4,FALSE),"")</f>
        <v>14.05</v>
      </c>
      <c r="I912" s="317">
        <f t="shared" ref="I912" si="174">H912*G912</f>
        <v>14.05</v>
      </c>
      <c r="J912" s="583"/>
    </row>
    <row r="913" spans="2:10" ht="47.25" customHeight="1">
      <c r="B913" s="287" t="s">
        <v>6356</v>
      </c>
      <c r="C913" s="290" t="s">
        <v>11</v>
      </c>
      <c r="D913" s="641">
        <v>37562</v>
      </c>
      <c r="E913" s="306" t="str">
        <f>IF($D913&lt;&gt;"",VLOOKUP($D913,'2-SINAPI NOVEMBRO 2017'!$A$1:$D$11398,2,FALSE),"")</f>
        <v>PORTAO DE CORRER EM GRADIL FIXO DE BARRA DE FERRO CHATA DE 3 X 1/4" NA VERTICAL, SEM REQUADRO, ACABAMENTO NATURAL, COM TRILHOS E ROLDANAS</v>
      </c>
      <c r="F913" s="307" t="str">
        <f>IF($D913&lt;&gt;"",VLOOKUP($D913,'2-SINAPI NOVEMBRO 2017'!$A$1:$D$11398,3,FALSE),"")</f>
        <v xml:space="preserve">M2    </v>
      </c>
      <c r="G913" s="316">
        <v>1</v>
      </c>
      <c r="H913" s="326">
        <f>IF($D913&lt;&gt;"",VLOOKUP($D913,'2-SINAPI NOVEMBRO 2017'!$A$1:$D$11398,4,FALSE),"")</f>
        <v>430.18</v>
      </c>
      <c r="I913" s="317">
        <f t="shared" si="172"/>
        <v>430.18</v>
      </c>
    </row>
    <row r="914" spans="2:10" ht="47.25" customHeight="1">
      <c r="B914" s="287" t="s">
        <v>6356</v>
      </c>
      <c r="C914" s="290" t="s">
        <v>11</v>
      </c>
      <c r="D914" s="641">
        <v>21010</v>
      </c>
      <c r="E914" s="306" t="str">
        <f>IF($D914&lt;&gt;"",VLOOKUP($D914,'2-SINAPI NOVEMBRO 2017'!$A$1:$D$11398,2,FALSE),"")</f>
        <v>TUBO ACO GALVANIZADO COM COSTURA, CLASSE LEVE, DN 25 MM ( 1"),  E = 2,65 MM,  *2,11* KG/M (NBR 5580)</v>
      </c>
      <c r="F914" s="307" t="str">
        <f>IF($D914&lt;&gt;"",VLOOKUP($D914,'2-SINAPI NOVEMBRO 2017'!$A$1:$D$11398,3,FALSE),"")</f>
        <v xml:space="preserve">M     </v>
      </c>
      <c r="G914" s="316">
        <v>1.5</v>
      </c>
      <c r="H914" s="326">
        <f>IF($D914&lt;&gt;"",VLOOKUP($D914,'2-SINAPI NOVEMBRO 2017'!$A$1:$D$11398,4,FALSE),"")</f>
        <v>16.11</v>
      </c>
      <c r="I914" s="317">
        <f t="shared" si="172"/>
        <v>24.164999999999999</v>
      </c>
    </row>
    <row r="915" spans="2:10" ht="47.25" customHeight="1">
      <c r="B915" s="287" t="s">
        <v>6356</v>
      </c>
      <c r="C915" s="290" t="s">
        <v>11</v>
      </c>
      <c r="D915" s="641">
        <v>40535</v>
      </c>
      <c r="E915" s="306" t="str">
        <f>IF($D915&lt;&gt;"",VLOOKUP($D915,'2-SINAPI NOVEMBRO 2017'!$A$1:$D$11398,2,FALSE),"")</f>
        <v>PERFIL "U" SIMPLES DE ACO GALVANIZADO DOBRADO 75 X *40* MM, E = 2,65 MM</v>
      </c>
      <c r="F915" s="307" t="str">
        <f>IF($D915&lt;&gt;"",VLOOKUP($D915,'2-SINAPI NOVEMBRO 2017'!$A$1:$D$11398,3,FALSE),"")</f>
        <v xml:space="preserve">KG    </v>
      </c>
      <c r="G915" s="316">
        <v>1.55</v>
      </c>
      <c r="H915" s="326">
        <f>IF($D915&lt;&gt;"",VLOOKUP($D915,'2-SINAPI NOVEMBRO 2017'!$A$1:$D$11398,4,FALSE),"")</f>
        <v>4.58</v>
      </c>
      <c r="I915" s="317">
        <f t="shared" si="172"/>
        <v>7.0990000000000002</v>
      </c>
    </row>
    <row r="916" spans="2:10" ht="21.75" customHeight="1">
      <c r="B916" s="287" t="s">
        <v>6356</v>
      </c>
      <c r="C916" s="290" t="s">
        <v>11</v>
      </c>
      <c r="D916" s="305">
        <v>10997</v>
      </c>
      <c r="E916" s="306" t="str">
        <f>IF($D916&lt;&gt;"",VLOOKUP($D916,'2-SINAPI NOVEMBRO 2017'!$A$1:$D$11398,2,FALSE),"")</f>
        <v>ELETRODO REVESTIDO AWS - E7018, DIAMETRO IGUAL A 4,00 MM</v>
      </c>
      <c r="F916" s="307" t="str">
        <f>IF($D916&lt;&gt;"",VLOOKUP($D916,'2-SINAPI NOVEMBRO 2017'!$A$1:$D$11398,3,FALSE),"")</f>
        <v xml:space="preserve">KG    </v>
      </c>
      <c r="G916" s="316">
        <v>0.25</v>
      </c>
      <c r="H916" s="326">
        <f>IF($D916&lt;&gt;"",VLOOKUP($D916,'2-SINAPI NOVEMBRO 2017'!$A$1:$D$11398,4,FALSE),"")</f>
        <v>13.13</v>
      </c>
      <c r="I916" s="317">
        <f t="shared" si="172"/>
        <v>3.2825000000000002</v>
      </c>
    </row>
    <row r="917" spans="2:10" ht="25.5">
      <c r="B917" s="287" t="s">
        <v>6356</v>
      </c>
      <c r="C917" s="290" t="s">
        <v>11</v>
      </c>
      <c r="D917" s="305">
        <v>88628</v>
      </c>
      <c r="E917" s="306" t="str">
        <f>IF($D917&lt;&gt;"",VLOOKUP($D917,'2-SINAPI NOVEMBRO 2017'!$A$1:$D$11398,2,FALSE),"")</f>
        <v>ARGAMASSA TRAÇO 1:3 (CIMENTO E AREIA MÉDIA), PREPARO MECÂNICO COM BETONEIRA 400 L. AF_08/2014</v>
      </c>
      <c r="F917" s="307" t="str">
        <f>IF($D917&lt;&gt;"",VLOOKUP($D917,'2-SINAPI NOVEMBRO 2017'!$A$1:$D$11398,3,FALSE),"")</f>
        <v>M3</v>
      </c>
      <c r="G917" s="316">
        <v>0.03</v>
      </c>
      <c r="H917" s="326">
        <f>IF($D917&lt;&gt;"",VLOOKUP($D917,'2-SINAPI NOVEMBRO 2017'!$A$1:$D$11398,4,FALSE),"")</f>
        <v>335.76</v>
      </c>
      <c r="I917" s="317">
        <f t="shared" ref="I917:I918" si="175">H917*G917</f>
        <v>10.072799999999999</v>
      </c>
    </row>
    <row r="918" spans="2:10" ht="38.25">
      <c r="B918" s="287" t="s">
        <v>6356</v>
      </c>
      <c r="C918" s="290" t="s">
        <v>11</v>
      </c>
      <c r="D918" s="305">
        <v>83765</v>
      </c>
      <c r="E918" s="306" t="str">
        <f>IF($D918&lt;&gt;"",VLOOKUP($D918,'2-SINAPI NOVEMBRO 2017'!$A$1:$D$11398,2,FALSE),"")</f>
        <v>GRUPO DE SOLDAGEM COM GERADOR A DIESEL 60 CV PARA SOLDA ELÉTRICA, SOBRE 04 RODAS, COM MOTOR 4 CILINDROS 600 A - CHP DIURNO. AF_02/2016</v>
      </c>
      <c r="F918" s="307" t="str">
        <f>IF($D918&lt;&gt;"",VLOOKUP($D918,'2-SINAPI NOVEMBRO 2017'!$A$1:$D$11398,3,FALSE),"")</f>
        <v>CHP</v>
      </c>
      <c r="G918" s="316">
        <v>2</v>
      </c>
      <c r="H918" s="326">
        <f>IF($D918&lt;&gt;"",VLOOKUP($D918,'2-SINAPI NOVEMBRO 2017'!$A$1:$D$11398,4,FALSE),"")</f>
        <v>62.16</v>
      </c>
      <c r="I918" s="317">
        <f t="shared" si="175"/>
        <v>124.32</v>
      </c>
    </row>
    <row r="919" spans="2:10" ht="38.25">
      <c r="B919" s="287" t="s">
        <v>6356</v>
      </c>
      <c r="C919" s="290" t="s">
        <v>11</v>
      </c>
      <c r="D919" s="305">
        <v>83766</v>
      </c>
      <c r="E919" s="306" t="str">
        <f>IF($D919&lt;&gt;"",VLOOKUP($D919,'2-SINAPI NOVEMBRO 2017'!$A$1:$D$11398,2,FALSE),"")</f>
        <v>GRUPO DE SOLDAGEM COM GERADOR A DIESEL 60 CV PARA SOLDA ELÉTRICA, SOBRE 04 RODAS, COM MOTOR 4 CILINDROS 600 A - CHI DIURNO. AF_02/2016</v>
      </c>
      <c r="F919" s="307" t="str">
        <f>IF($D919&lt;&gt;"",VLOOKUP($D919,'2-SINAPI NOVEMBRO 2017'!$A$1:$D$11398,3,FALSE),"")</f>
        <v>CHI</v>
      </c>
      <c r="G919" s="316">
        <v>0.5</v>
      </c>
      <c r="H919" s="326">
        <f>IF($D919&lt;&gt;"",VLOOKUP($D919,'2-SINAPI NOVEMBRO 2017'!$A$1:$D$11398,4,FALSE),"")</f>
        <v>25.15</v>
      </c>
      <c r="I919" s="317">
        <f t="shared" si="172"/>
        <v>12.574999999999999</v>
      </c>
    </row>
    <row r="921" spans="2:10">
      <c r="B921" s="300" t="s">
        <v>13837</v>
      </c>
      <c r="C921" s="450"/>
      <c r="D921" s="451"/>
      <c r="E921" s="301" t="s">
        <v>13840</v>
      </c>
      <c r="F921" s="302" t="s">
        <v>13830</v>
      </c>
      <c r="G921" s="303">
        <v>1</v>
      </c>
      <c r="H921" s="304"/>
      <c r="I921" s="336">
        <f>SUM(I922:I930)</f>
        <v>539.49080000000004</v>
      </c>
    </row>
    <row r="922" spans="2:10">
      <c r="B922" s="287" t="s">
        <v>6359</v>
      </c>
      <c r="C922" s="290" t="s">
        <v>11</v>
      </c>
      <c r="D922" s="305">
        <v>88315</v>
      </c>
      <c r="E922" s="306" t="str">
        <f>IF($D922&lt;&gt;"",VLOOKUP($D922,'2-SINAPI NOVEMBRO 2017'!$A$1:$D$11398,2,FALSE),"")</f>
        <v>SERRALHEIRO COM ENCARGOS COMPLEMENTARES</v>
      </c>
      <c r="F922" s="307" t="str">
        <f>IF($D922&lt;&gt;"",VLOOKUP($D922,'2-SINAPI NOVEMBRO 2017'!$A$1:$D$11398,3,FALSE),"")</f>
        <v>H</v>
      </c>
      <c r="G922" s="316">
        <v>1</v>
      </c>
      <c r="H922" s="326">
        <f>IF($D922&lt;&gt;"",VLOOKUP($D922,'2-SINAPI NOVEMBRO 2017'!$A$1:$D$11398,4,FALSE),"")</f>
        <v>16.52</v>
      </c>
      <c r="I922" s="317">
        <f>H922*G922</f>
        <v>16.52</v>
      </c>
    </row>
    <row r="923" spans="2:10">
      <c r="B923" s="287" t="s">
        <v>6359</v>
      </c>
      <c r="C923" s="290" t="s">
        <v>11</v>
      </c>
      <c r="D923" s="305">
        <v>88317</v>
      </c>
      <c r="E923" s="306" t="str">
        <f>IF($D923&lt;&gt;"",VLOOKUP($D923,'2-SINAPI NOVEMBRO 2017'!$A$1:$D$11398,2,FALSE),"")</f>
        <v>SOLDADOR COM ENCARGOS COMPLEMENTARES</v>
      </c>
      <c r="F923" s="307" t="str">
        <f>IF($D923&lt;&gt;"",VLOOKUP($D923,'2-SINAPI NOVEMBRO 2017'!$A$1:$D$11398,3,FALSE),"")</f>
        <v>H</v>
      </c>
      <c r="G923" s="316">
        <v>1</v>
      </c>
      <c r="H923" s="326">
        <f>IF($D923&lt;&gt;"",VLOOKUP($D923,'2-SINAPI NOVEMBRO 2017'!$A$1:$D$11398,4,FALSE),"")</f>
        <v>17.239999999999998</v>
      </c>
      <c r="I923" s="317">
        <f t="shared" ref="I923:I930" si="176">H923*G923</f>
        <v>17.239999999999998</v>
      </c>
      <c r="J923" s="583"/>
    </row>
    <row r="924" spans="2:10">
      <c r="B924" s="287" t="s">
        <v>6359</v>
      </c>
      <c r="C924" s="290" t="s">
        <v>11</v>
      </c>
      <c r="D924" s="305">
        <v>88309</v>
      </c>
      <c r="E924" s="306" t="str">
        <f>IF($D924&lt;&gt;"",VLOOKUP($D924,'2-SINAPI NOVEMBRO 2017'!$A$1:$D$11398,2,FALSE),"")</f>
        <v>PEDREIRO COM ENCARGOS COMPLEMENTARES</v>
      </c>
      <c r="F924" s="307" t="str">
        <f>IF($D924&lt;&gt;"",VLOOKUP($D924,'2-SINAPI NOVEMBRO 2017'!$A$1:$D$11398,3,FALSE),"")</f>
        <v>H</v>
      </c>
      <c r="G924" s="316">
        <v>1</v>
      </c>
      <c r="H924" s="326">
        <f>IF($D924&lt;&gt;"",VLOOKUP($D924,'2-SINAPI NOVEMBRO 2017'!$A$1:$D$11398,4,FALSE),"")</f>
        <v>17.34</v>
      </c>
      <c r="I924" s="317">
        <f t="shared" ref="I924" si="177">H924*G924</f>
        <v>17.34</v>
      </c>
      <c r="J924" s="583"/>
    </row>
    <row r="925" spans="2:10">
      <c r="B925" s="287" t="s">
        <v>6359</v>
      </c>
      <c r="C925" s="290" t="s">
        <v>11</v>
      </c>
      <c r="D925" s="305">
        <v>88316</v>
      </c>
      <c r="E925" s="306" t="str">
        <f>IF($D925&lt;&gt;"",VLOOKUP($D925,'2-SINAPI NOVEMBRO 2017'!$A$1:$D$11398,2,FALSE),"")</f>
        <v>SERVENTE COM ENCARGOS COMPLEMENTARES</v>
      </c>
      <c r="F925" s="307" t="str">
        <f>IF($D925&lt;&gt;"",VLOOKUP($D925,'2-SINAPI NOVEMBRO 2017'!$A$1:$D$11398,3,FALSE),"")</f>
        <v>H</v>
      </c>
      <c r="G925" s="316">
        <v>1</v>
      </c>
      <c r="H925" s="326">
        <f>IF($D925&lt;&gt;"",VLOOKUP($D925,'2-SINAPI NOVEMBRO 2017'!$A$1:$D$11398,4,FALSE),"")</f>
        <v>14.05</v>
      </c>
      <c r="I925" s="317">
        <f t="shared" ref="I925" si="178">H925*G925</f>
        <v>14.05</v>
      </c>
      <c r="J925" s="583"/>
    </row>
    <row r="926" spans="2:10" ht="47.25" customHeight="1">
      <c r="B926" s="287" t="s">
        <v>6356</v>
      </c>
      <c r="C926" s="290" t="s">
        <v>11</v>
      </c>
      <c r="D926" s="641">
        <v>4948</v>
      </c>
      <c r="E926" s="306" t="str">
        <f>IF($D926&lt;&gt;"",VLOOKUP($D926,'2-SINAPI NOVEMBRO 2017'!$A$1:$D$11398,2,FALSE),"")</f>
        <v>PORTAO DE ABRIR EM GRADIL DE METALON REDONDO DE 3/4"  VERTICAL, COM REQUADRO, ACABAMENTO NATURAL - COMPLETO</v>
      </c>
      <c r="F926" s="307" t="str">
        <f>IF($D926&lt;&gt;"",VLOOKUP($D926,'2-SINAPI NOVEMBRO 2017'!$A$1:$D$11398,3,FALSE),"")</f>
        <v xml:space="preserve">M2    </v>
      </c>
      <c r="G926" s="316">
        <v>1</v>
      </c>
      <c r="H926" s="326">
        <f>IF($D926&lt;&gt;"",VLOOKUP($D926,'2-SINAPI NOVEMBRO 2017'!$A$1:$D$11398,4,FALSE),"")</f>
        <v>326.06</v>
      </c>
      <c r="I926" s="317">
        <f t="shared" si="176"/>
        <v>326.06</v>
      </c>
    </row>
    <row r="927" spans="2:10" ht="21.75" customHeight="1">
      <c r="B927" s="287" t="s">
        <v>6356</v>
      </c>
      <c r="C927" s="290" t="s">
        <v>11</v>
      </c>
      <c r="D927" s="305">
        <v>10997</v>
      </c>
      <c r="E927" s="306" t="str">
        <f>IF($D927&lt;&gt;"",VLOOKUP($D927,'2-SINAPI NOVEMBRO 2017'!$A$1:$D$11398,2,FALSE),"")</f>
        <v>ELETRODO REVESTIDO AWS - E7018, DIAMETRO IGUAL A 4,00 MM</v>
      </c>
      <c r="F927" s="307" t="str">
        <f>IF($D927&lt;&gt;"",VLOOKUP($D927,'2-SINAPI NOVEMBRO 2017'!$A$1:$D$11398,3,FALSE),"")</f>
        <v xml:space="preserve">KG    </v>
      </c>
      <c r="G927" s="316">
        <v>0.1</v>
      </c>
      <c r="H927" s="326">
        <f>IF($D927&lt;&gt;"",VLOOKUP($D927,'2-SINAPI NOVEMBRO 2017'!$A$1:$D$11398,4,FALSE),"")</f>
        <v>13.13</v>
      </c>
      <c r="I927" s="317">
        <f t="shared" si="176"/>
        <v>1.3130000000000002</v>
      </c>
    </row>
    <row r="928" spans="2:10" ht="29.25" customHeight="1">
      <c r="B928" s="287" t="s">
        <v>6356</v>
      </c>
      <c r="C928" s="290" t="s">
        <v>11</v>
      </c>
      <c r="D928" s="305">
        <v>88628</v>
      </c>
      <c r="E928" s="306" t="str">
        <f>IF($D928&lt;&gt;"",VLOOKUP($D928,'2-SINAPI NOVEMBRO 2017'!$A$1:$D$11398,2,FALSE),"")</f>
        <v>ARGAMASSA TRAÇO 1:3 (CIMENTO E AREIA MÉDIA), PREPARO MECÂNICO COM BETONEIRA 400 L. AF_08/2014</v>
      </c>
      <c r="F928" s="307" t="str">
        <f>IF($D928&lt;&gt;"",VLOOKUP($D928,'2-SINAPI NOVEMBRO 2017'!$A$1:$D$11398,3,FALSE),"")</f>
        <v>M3</v>
      </c>
      <c r="G928" s="316">
        <v>0.03</v>
      </c>
      <c r="H928" s="326">
        <f>IF($D928&lt;&gt;"",VLOOKUP($D928,'2-SINAPI NOVEMBRO 2017'!$A$1:$D$11398,4,FALSE),"")</f>
        <v>335.76</v>
      </c>
      <c r="I928" s="317">
        <f t="shared" ref="I928" si="179">H928*G928</f>
        <v>10.072799999999999</v>
      </c>
    </row>
    <row r="929" spans="2:9" ht="39" customHeight="1">
      <c r="B929" s="287" t="s">
        <v>6356</v>
      </c>
      <c r="C929" s="290" t="s">
        <v>11</v>
      </c>
      <c r="D929" s="305">
        <v>83765</v>
      </c>
      <c r="E929" s="306" t="str">
        <f>IF($D929&lt;&gt;"",VLOOKUP($D929,'2-SINAPI NOVEMBRO 2017'!$A$1:$D$11398,2,FALSE),"")</f>
        <v>GRUPO DE SOLDAGEM COM GERADOR A DIESEL 60 CV PARA SOLDA ELÉTRICA, SOBRE 04 RODAS, COM MOTOR 4 CILINDROS 600 A - CHP DIURNO. AF_02/2016</v>
      </c>
      <c r="F929" s="307" t="str">
        <f>IF($D929&lt;&gt;"",VLOOKUP($D929,'2-SINAPI NOVEMBRO 2017'!$A$1:$D$11398,3,FALSE),"")</f>
        <v>CHP</v>
      </c>
      <c r="G929" s="316">
        <v>2</v>
      </c>
      <c r="H929" s="326">
        <f>IF($D929&lt;&gt;"",VLOOKUP($D929,'2-SINAPI NOVEMBRO 2017'!$A$1:$D$11398,4,FALSE),"")</f>
        <v>62.16</v>
      </c>
      <c r="I929" s="317">
        <f t="shared" ref="I929" si="180">H929*G929</f>
        <v>124.32</v>
      </c>
    </row>
    <row r="930" spans="2:9" ht="38.25">
      <c r="B930" s="287" t="s">
        <v>6356</v>
      </c>
      <c r="C930" s="290" t="s">
        <v>11</v>
      </c>
      <c r="D930" s="305">
        <v>83766</v>
      </c>
      <c r="E930" s="306" t="str">
        <f>IF($D930&lt;&gt;"",VLOOKUP($D930,'2-SINAPI NOVEMBRO 2017'!$A$1:$D$11398,2,FALSE),"")</f>
        <v>GRUPO DE SOLDAGEM COM GERADOR A DIESEL 60 CV PARA SOLDA ELÉTRICA, SOBRE 04 RODAS, COM MOTOR 4 CILINDROS 600 A - CHI DIURNO. AF_02/2016</v>
      </c>
      <c r="F930" s="307" t="str">
        <f>IF($D930&lt;&gt;"",VLOOKUP($D930,'2-SINAPI NOVEMBRO 2017'!$A$1:$D$11398,3,FALSE),"")</f>
        <v>CHI</v>
      </c>
      <c r="G930" s="316">
        <v>0.5</v>
      </c>
      <c r="H930" s="326">
        <f>IF($D930&lt;&gt;"",VLOOKUP($D930,'2-SINAPI NOVEMBRO 2017'!$A$1:$D$11398,4,FALSE),"")</f>
        <v>25.15</v>
      </c>
      <c r="I930" s="317">
        <f t="shared" si="176"/>
        <v>12.574999999999999</v>
      </c>
    </row>
  </sheetData>
  <protectedRanges>
    <protectedRange password="C715" sqref="D431 D433:D434 D444" name="Intervalo3_4_1_1" securityDescriptor="O:WDG:WDD:(A;;CC;;;S-1-5-21-331323738-3957049979-2397494211-500)"/>
    <protectedRange password="C715" sqref="D430" name="Intervalo3_5_1_2" securityDescriptor="O:WDG:WDD:(A;;CC;;;S-1-5-21-331323738-3957049979-2397494211-500)"/>
    <protectedRange password="C715" sqref="D438" name="Intervalo3_7_1_2" securityDescriptor="O:WDG:WDD:(A;;CC;;;S-1-5-21-331323738-3957049979-2397494211-500)"/>
  </protectedRanges>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7" orientation="portrait" r:id="rId1"/>
</worksheet>
</file>

<file path=xl/worksheets/sheet4.xml><?xml version="1.0" encoding="utf-8"?>
<worksheet xmlns="http://schemas.openxmlformats.org/spreadsheetml/2006/main" xmlns:r="http://schemas.openxmlformats.org/officeDocument/2006/relationships">
  <dimension ref="B1:BL534"/>
  <sheetViews>
    <sheetView tabSelected="1" view="pageBreakPreview" zoomScale="70" zoomScaleSheetLayoutView="70" workbookViewId="0">
      <selection activeCell="B16" sqref="B16:H16"/>
    </sheetView>
  </sheetViews>
  <sheetFormatPr defaultRowHeight="14.25"/>
  <cols>
    <col min="1" max="1" width="12.85546875" style="407" customWidth="1"/>
    <col min="2" max="2" width="10.140625" style="388" bestFit="1" customWidth="1"/>
    <col min="3" max="3" width="16.7109375" style="633" customWidth="1"/>
    <col min="4" max="4" width="10.5703125" style="389" bestFit="1" customWidth="1"/>
    <col min="5" max="5" width="73.7109375" style="390" customWidth="1"/>
    <col min="6" max="6" width="8" style="391" customWidth="1"/>
    <col min="7" max="7" width="11.28515625" style="392" bestFit="1" customWidth="1"/>
    <col min="8" max="8" width="16.28515625" style="393" customWidth="1"/>
    <col min="9" max="9" width="15" style="393" bestFit="1" customWidth="1"/>
    <col min="10" max="10" width="21" style="394" hidden="1" customWidth="1"/>
    <col min="11" max="11" width="21" style="394" bestFit="1" customWidth="1"/>
    <col min="12" max="12" width="9.140625" style="407"/>
    <col min="13" max="13" width="24.28515625" style="407" customWidth="1"/>
    <col min="14" max="60" width="9.140625" style="407"/>
    <col min="61" max="61" width="9.28515625" style="407" customWidth="1"/>
    <col min="62" max="62" width="9.140625" style="407"/>
    <col min="63" max="63" width="9.42578125" style="407" customWidth="1"/>
    <col min="64" max="16384" width="9.140625" style="407"/>
  </cols>
  <sheetData>
    <row r="1" spans="2:13" ht="37.5" customHeight="1" thickBot="1"/>
    <row r="2" spans="2:13" ht="138.75" customHeight="1" thickBot="1">
      <c r="B2" s="782"/>
      <c r="C2" s="783"/>
      <c r="D2" s="783"/>
      <c r="E2" s="783"/>
      <c r="F2" s="783"/>
      <c r="G2" s="783"/>
      <c r="H2" s="783"/>
      <c r="I2" s="783"/>
      <c r="J2" s="783"/>
      <c r="K2" s="784"/>
    </row>
    <row r="3" spans="2:13" ht="15">
      <c r="B3" s="785" t="s">
        <v>13925</v>
      </c>
      <c r="C3" s="786"/>
      <c r="D3" s="786"/>
      <c r="E3" s="786"/>
      <c r="F3" s="786"/>
      <c r="G3" s="786"/>
      <c r="H3" s="786"/>
      <c r="I3" s="786"/>
      <c r="J3" s="786"/>
      <c r="K3" s="787"/>
    </row>
    <row r="4" spans="2:13" ht="15">
      <c r="B4" s="774" t="s">
        <v>13926</v>
      </c>
      <c r="C4" s="775"/>
      <c r="D4" s="775"/>
      <c r="E4" s="775"/>
      <c r="F4" s="775"/>
      <c r="G4" s="775"/>
      <c r="H4" s="775"/>
      <c r="I4" s="775"/>
      <c r="J4" s="775"/>
      <c r="K4" s="776"/>
    </row>
    <row r="5" spans="2:13" ht="15">
      <c r="B5" s="774" t="s">
        <v>13927</v>
      </c>
      <c r="C5" s="775"/>
      <c r="D5" s="775"/>
      <c r="E5" s="775"/>
      <c r="F5" s="775"/>
      <c r="G5" s="775"/>
      <c r="H5" s="775"/>
      <c r="I5" s="775"/>
      <c r="J5" s="775"/>
      <c r="K5" s="776"/>
    </row>
    <row r="6" spans="2:13" ht="15" customHeight="1">
      <c r="B6" s="774" t="s">
        <v>13886</v>
      </c>
      <c r="C6" s="775"/>
      <c r="D6" s="775"/>
      <c r="E6" s="775"/>
      <c r="F6" s="775"/>
      <c r="G6" s="775"/>
      <c r="H6" s="775"/>
      <c r="I6" s="775"/>
      <c r="J6" s="775"/>
      <c r="K6" s="776"/>
    </row>
    <row r="7" spans="2:13" ht="15">
      <c r="B7" s="774" t="s">
        <v>13793</v>
      </c>
      <c r="C7" s="775"/>
      <c r="D7" s="775"/>
      <c r="E7" s="775"/>
      <c r="F7" s="775"/>
      <c r="G7" s="775"/>
      <c r="H7" s="775"/>
      <c r="I7" s="775"/>
      <c r="J7" s="775"/>
      <c r="K7" s="776"/>
    </row>
    <row r="8" spans="2:13" ht="15" customHeight="1" thickBot="1">
      <c r="B8" s="779" t="s">
        <v>5</v>
      </c>
      <c r="C8" s="780"/>
      <c r="D8" s="780"/>
      <c r="E8" s="780"/>
      <c r="F8" s="780"/>
      <c r="G8" s="780"/>
      <c r="H8" s="780"/>
      <c r="I8" s="780"/>
      <c r="J8" s="780"/>
      <c r="K8" s="781"/>
    </row>
    <row r="9" spans="2:13" s="414" customFormat="1" ht="30">
      <c r="B9" s="666" t="s">
        <v>4</v>
      </c>
      <c r="C9" s="667" t="s">
        <v>6</v>
      </c>
      <c r="D9" s="667" t="s">
        <v>3</v>
      </c>
      <c r="E9" s="668" t="s">
        <v>7</v>
      </c>
      <c r="F9" s="669" t="s">
        <v>8</v>
      </c>
      <c r="G9" s="670" t="s">
        <v>9</v>
      </c>
      <c r="H9" s="668" t="s">
        <v>6370</v>
      </c>
      <c r="I9" s="668" t="s">
        <v>6522</v>
      </c>
      <c r="J9" s="668" t="s">
        <v>6371</v>
      </c>
      <c r="K9" s="671" t="s">
        <v>6523</v>
      </c>
    </row>
    <row r="10" spans="2:13" s="389" customFormat="1" ht="15">
      <c r="B10" s="509"/>
      <c r="C10" s="490"/>
      <c r="D10" s="490"/>
      <c r="E10" s="491"/>
      <c r="F10" s="342"/>
      <c r="G10" s="341"/>
      <c r="H10" s="491"/>
      <c r="I10" s="491"/>
      <c r="J10" s="491"/>
      <c r="K10" s="510"/>
    </row>
    <row r="11" spans="2:13" s="389" customFormat="1" ht="15">
      <c r="B11" s="15" t="s">
        <v>6444</v>
      </c>
      <c r="C11" s="16"/>
      <c r="D11" s="17"/>
      <c r="E11" s="18" t="str">
        <f>'1-QUANT'!E6:J6</f>
        <v xml:space="preserve">ADIMINISTRAÇÃO DE OBRA </v>
      </c>
      <c r="F11" s="19"/>
      <c r="G11" s="20"/>
      <c r="H11" s="21"/>
      <c r="I11" s="21"/>
      <c r="J11" s="114"/>
      <c r="K11" s="408"/>
    </row>
    <row r="12" spans="2:13" s="389" customFormat="1" ht="15">
      <c r="B12" s="22" t="s">
        <v>10</v>
      </c>
      <c r="C12" s="395">
        <f>'1-QUANT'!C8</f>
        <v>90777</v>
      </c>
      <c r="D12" s="395" t="str">
        <f>'1-QUANT'!D8</f>
        <v>SINAPI</v>
      </c>
      <c r="E12" s="396" t="str">
        <f>IFERROR(VLOOKUP($C12,'2-SINAPI NOVEMBRO 2017'!$A$1:$D$11398,2,0),IFERROR(VLOOKUP($C12,'3-COMPO.ADM.PRF '!$B$11:$I$886,4,0),""))</f>
        <v>ENGENHEIRO CIVIL DE OBRA JUNIOR COM ENCARGOS COMPLEMENTARES</v>
      </c>
      <c r="F12" s="401" t="str">
        <f>IFERROR(VLOOKUP($C12,'2-SINAPI NOVEMBRO 2017'!$A$1:$D$11398,3,0),IFERROR(VLOOKUP($C12,'3-COMPO.ADM.PRF '!$B$11:$I$886,5,0),""))</f>
        <v>H</v>
      </c>
      <c r="G12" s="397">
        <f>'1-QUANT'!M8</f>
        <v>132</v>
      </c>
      <c r="H12" s="398">
        <f>IFERROR(VLOOKUP($C12,'2-SINAPI NOVEMBRO 2017'!$A$1:$D$11398,4,0),IFERROR(VLOOKUP($C12,'3-COMPO.ADM.PRF '!$B$11:$I$886,8,0),""))</f>
        <v>80.760000000000005</v>
      </c>
      <c r="I12" s="402">
        <f>H12*'5-BDI'!$E$29</f>
        <v>103.566624</v>
      </c>
      <c r="J12" s="115">
        <f>ROUND(G12*H12,2)</f>
        <v>10660.32</v>
      </c>
      <c r="K12" s="511">
        <f>ROUND(G12*I12,2)</f>
        <v>13670.79</v>
      </c>
    </row>
    <row r="13" spans="2:13" s="389" customFormat="1" ht="15">
      <c r="B13" s="22" t="s">
        <v>62</v>
      </c>
      <c r="C13" s="395">
        <f>'1-QUANT'!C12</f>
        <v>91677</v>
      </c>
      <c r="D13" s="395" t="str">
        <f>'1-QUANT'!D12</f>
        <v>SINAPI</v>
      </c>
      <c r="E13" s="396" t="str">
        <f>IFERROR(VLOOKUP($C13,'2-SINAPI NOVEMBRO 2017'!$A$1:$D$11398,2,0),IFERROR(VLOOKUP($C13,'3-COMPO.ADM.PRF '!$B$11:$I$886,4,0),""))</f>
        <v>ENGENHEIRO ELETRICISTA COM ENCARGOS COMPLEMENTARES</v>
      </c>
      <c r="F13" s="401" t="str">
        <f>IFERROR(VLOOKUP($C13,'2-SINAPI NOVEMBRO 2017'!$A$1:$D$11398,3,0),IFERROR(VLOOKUP($C13,'3-COMPO.ADM.PRF '!$B$11:$I$886,5,0),""))</f>
        <v>H</v>
      </c>
      <c r="G13" s="397">
        <f>'1-QUANT'!M12</f>
        <v>66</v>
      </c>
      <c r="H13" s="398">
        <f>IFERROR(VLOOKUP($C13,'2-SINAPI NOVEMBRO 2017'!$A$1:$D$11398,4,0),IFERROR(VLOOKUP($C13,'3-COMPO.ADM.PRF '!$B$11:$I$886,8,0),""))</f>
        <v>94.61</v>
      </c>
      <c r="I13" s="402">
        <f>H13*'5-BDI'!$E$29</f>
        <v>121.32786399999999</v>
      </c>
      <c r="J13" s="115">
        <f t="shared" ref="J13:J15" si="0">ROUND(G13*H13,2)</f>
        <v>6244.26</v>
      </c>
      <c r="K13" s="511">
        <f t="shared" ref="K13:K15" si="1">ROUND(G13*I13,2)</f>
        <v>8007.64</v>
      </c>
    </row>
    <row r="14" spans="2:13" s="389" customFormat="1" ht="15">
      <c r="B14" s="22" t="s">
        <v>64</v>
      </c>
      <c r="C14" s="395">
        <f>'1-QUANT'!C16</f>
        <v>93572</v>
      </c>
      <c r="D14" s="395" t="str">
        <f>'1-QUANT'!D16</f>
        <v>SINAPI</v>
      </c>
      <c r="E14" s="396" t="str">
        <f>IFERROR(VLOOKUP($C14,'2-SINAPI NOVEMBRO 2017'!$A$1:$D$11398,2,0),IFERROR(VLOOKUP($C14,'3-COMPO.ADM.PRF '!$B$11:$I$886,4,0),""))</f>
        <v>ENCARREGADO GERAL DE OBRAS COM ENCARGOS COMPLEMENTARES</v>
      </c>
      <c r="F14" s="401" t="str">
        <f>IFERROR(VLOOKUP($C14,'2-SINAPI NOVEMBRO 2017'!$A$1:$D$11398,3,0),IFERROR(VLOOKUP($C14,'3-COMPO.ADM.PRF '!$B$11:$I$886,5,0),""))</f>
        <v>MES</v>
      </c>
      <c r="G14" s="397">
        <f>'1-QUANT'!K16</f>
        <v>6</v>
      </c>
      <c r="H14" s="398">
        <f>IFERROR(VLOOKUP($C14,'2-SINAPI NOVEMBRO 2017'!$A$1:$D$11398,4,0),IFERROR(VLOOKUP($C14,'3-COMPO.ADM.PRF '!$B$11:$I$886,8,0),""))</f>
        <v>3635.58</v>
      </c>
      <c r="I14" s="402">
        <f>H14*'5-BDI'!$E$29</f>
        <v>4662.2677919999996</v>
      </c>
      <c r="J14" s="115">
        <f t="shared" si="0"/>
        <v>21813.48</v>
      </c>
      <c r="K14" s="511">
        <f t="shared" si="1"/>
        <v>27973.61</v>
      </c>
    </row>
    <row r="15" spans="2:13" s="389" customFormat="1" ht="15">
      <c r="B15" s="22" t="s">
        <v>65</v>
      </c>
      <c r="C15" s="395">
        <f>'1-QUANT'!C32</f>
        <v>88326</v>
      </c>
      <c r="D15" s="395" t="str">
        <f>'1-QUANT'!D32</f>
        <v>SINAPI</v>
      </c>
      <c r="E15" s="396" t="str">
        <f>IFERROR(VLOOKUP($C15,'2-SINAPI NOVEMBRO 2017'!$A$1:$D$11398,2,0),IFERROR(VLOOKUP($C15,'3-COMPO.ADM.PRF '!$B$11:$I$886,4,0),""))</f>
        <v>VIGIA NOTURNO COM ENCARGOS COMPLEMENTARES</v>
      </c>
      <c r="F15" s="401" t="str">
        <f>IFERROR(VLOOKUP($C15,'2-SINAPI NOVEMBRO 2017'!$A$1:$D$11398,3,0),IFERROR(VLOOKUP($C15,'3-COMPO.ADM.PRF '!$B$11:$I$886,5,0),""))</f>
        <v>H</v>
      </c>
      <c r="G15" s="397">
        <f>'1-QUANT'!K32</f>
        <v>2160</v>
      </c>
      <c r="H15" s="398">
        <f>IFERROR(VLOOKUP($C15,'2-SINAPI NOVEMBRO 2017'!$A$1:$D$11398,4,0),IFERROR(VLOOKUP($C15,'3-COMPO.ADM.PRF '!$B$11:$I$886,8,0),""))</f>
        <v>15.93</v>
      </c>
      <c r="I15" s="402">
        <f>H15*'5-BDI'!$E$29</f>
        <v>20.428632</v>
      </c>
      <c r="J15" s="115">
        <f t="shared" si="0"/>
        <v>34408.800000000003</v>
      </c>
      <c r="K15" s="511">
        <f t="shared" si="1"/>
        <v>44125.85</v>
      </c>
    </row>
    <row r="16" spans="2:13" s="389" customFormat="1" ht="15" customHeight="1">
      <c r="B16" s="777" t="s">
        <v>2</v>
      </c>
      <c r="C16" s="778"/>
      <c r="D16" s="778"/>
      <c r="E16" s="778"/>
      <c r="F16" s="778"/>
      <c r="G16" s="778"/>
      <c r="H16" s="778"/>
      <c r="I16" s="585"/>
      <c r="J16" s="116">
        <f>SUM(J12:J15)</f>
        <v>73126.86</v>
      </c>
      <c r="K16" s="512">
        <f>SUM(K12:K15)</f>
        <v>93777.89</v>
      </c>
      <c r="M16" s="415"/>
    </row>
    <row r="17" spans="2:11" s="389" customFormat="1" ht="15">
      <c r="B17" s="509"/>
      <c r="C17" s="490"/>
      <c r="D17" s="490"/>
      <c r="E17" s="491"/>
      <c r="F17" s="342"/>
      <c r="G17" s="341"/>
      <c r="H17" s="491"/>
      <c r="I17" s="491"/>
      <c r="J17" s="491"/>
      <c r="K17" s="510"/>
    </row>
    <row r="18" spans="2:11" s="389" customFormat="1" ht="15">
      <c r="B18" s="15" t="s">
        <v>6445</v>
      </c>
      <c r="C18" s="16"/>
      <c r="D18" s="17"/>
      <c r="E18" s="18" t="str">
        <f>'1-QUANT'!E51:J51</f>
        <v>INSTALAÇÕES DE CANTEIRO E SERVIÇOS PRELIMINARES</v>
      </c>
      <c r="F18" s="19"/>
      <c r="G18" s="20"/>
      <c r="H18" s="21"/>
      <c r="I18" s="21"/>
      <c r="J18" s="114"/>
      <c r="K18" s="408"/>
    </row>
    <row r="19" spans="2:11" s="389" customFormat="1" ht="30">
      <c r="B19" s="22" t="s">
        <v>6037</v>
      </c>
      <c r="C19" s="404" t="str">
        <f>'1-QUANT'!C77</f>
        <v>73847/1</v>
      </c>
      <c r="D19" s="395" t="str">
        <f>'1-QUANT'!D77</f>
        <v>SINAPI</v>
      </c>
      <c r="E19" s="399" t="str">
        <f>'1-QUANT'!E77</f>
        <v>CONTAINER 2,30 X 6,00 M, ALT. 2,50 M, PARA ALMOXARIFADO, COM DIVISORIA INTERNAS E SEM SANITARIO (LOCACAO) - AMOXARIFADO / ESCRITÓRIO</v>
      </c>
      <c r="F19" s="401" t="str">
        <f>IFERROR(VLOOKUP($C19,'2-SINAPI NOVEMBRO 2017'!$A$1:$D$11398,3,0),IFERROR(VLOOKUP($C19,'3-COMPO.ADM.PRF '!$B$11:$I$886,5,0),""))</f>
        <v>MES</v>
      </c>
      <c r="G19" s="397">
        <f>'1-QUANT'!K77</f>
        <v>6</v>
      </c>
      <c r="H19" s="398">
        <f>IFERROR(VLOOKUP($C19,'2-SINAPI NOVEMBRO 2017'!$A$1:$D$11398,4,0),IFERROR(VLOOKUP($C19,'3-COMPO.ADM.PRF '!$B$11:$I$886,8,0),""))</f>
        <v>396.48</v>
      </c>
      <c r="I19" s="402">
        <f>H19*'5-BDI'!$E$29</f>
        <v>508.44595200000003</v>
      </c>
      <c r="J19" s="115">
        <f>ROUND(G19*H19,2)</f>
        <v>2378.88</v>
      </c>
      <c r="K19" s="511">
        <f>ROUND(G19*I19,2)</f>
        <v>3050.68</v>
      </c>
    </row>
    <row r="20" spans="2:11" s="389" customFormat="1" ht="35.25" customHeight="1">
      <c r="B20" s="22" t="s">
        <v>74</v>
      </c>
      <c r="C20" s="395" t="str">
        <f>'1-QUANT'!C82</f>
        <v>COMP 001</v>
      </c>
      <c r="D20" s="395" t="str">
        <f>'1-QUANT'!D82</f>
        <v>SINAPI</v>
      </c>
      <c r="E20" s="399" t="str">
        <f>'1-QUANT'!E82</f>
        <v>CONTAINER 2,30 X 4,30 M, ALT. 2,50 M, P/ SANITARIO, C/ 5 BACIAS, 1 LAVATORIO E 4 MICTORIOS (LOCACAO) - SANITARIO</v>
      </c>
      <c r="F20" s="401" t="str">
        <f>IFERROR(VLOOKUP($C20,'2-SINAPI NOVEMBRO 2017'!$A$1:$D$11398,3,0),IFERROR(VLOOKUP($C20,'3-COMPO.ADM.PRF '!$B$11:$I$886,5,0),""))</f>
        <v xml:space="preserve">MES   </v>
      </c>
      <c r="G20" s="397">
        <f>'1-QUANT'!K82</f>
        <v>6</v>
      </c>
      <c r="H20" s="398">
        <f>IFERROR(VLOOKUP($C20,'2-SINAPI NOVEMBRO 2017'!$A$1:$D$11398,4,0),IFERROR(VLOOKUP($C20,'3-COMPO.ADM.PRF '!$B$11:$I$886,8,0),""))</f>
        <v>742.76666666666665</v>
      </c>
      <c r="I20" s="402">
        <f>H20*'5-BDI'!$E$29</f>
        <v>952.52397333333329</v>
      </c>
      <c r="J20" s="115">
        <f t="shared" ref="J20:J26" si="2">ROUND(G20*H20,2)</f>
        <v>4456.6000000000004</v>
      </c>
      <c r="K20" s="511">
        <f t="shared" ref="K20:K26" si="3">ROUND(G20*I20,2)</f>
        <v>5715.14</v>
      </c>
    </row>
    <row r="21" spans="2:11" s="389" customFormat="1" ht="48.75" customHeight="1">
      <c r="B21" s="22" t="s">
        <v>0</v>
      </c>
      <c r="C21" s="395">
        <f>'1-QUANT'!C87</f>
        <v>93210</v>
      </c>
      <c r="D21" s="395" t="str">
        <f>'1-QUANT'!D87</f>
        <v>SINAPI</v>
      </c>
      <c r="E21" s="396" t="str">
        <f>IFERROR(VLOOKUP($C21,'2-SINAPI NOVEMBRO 2017'!$A$1:$D$11398,2,0),IFERROR(VLOOKUP($C21,'3-COMPO.ADM.PRF '!$B$11:$I$886,4,0),""))</f>
        <v>EXECUÇÃO DE REFEITÓRIO EM CANTEIRO DE OBRA EM CHAPA DE MADEIRA COMPENSADA, NÃO INCLUSO MOBILIÁRIO E EQUIPAMENTOS. AF_02/2016</v>
      </c>
      <c r="F21" s="401" t="str">
        <f>IFERROR(VLOOKUP($C21,'2-SINAPI NOVEMBRO 2017'!$A$1:$D$11398,3,0),IFERROR(VLOOKUP($C21,'3-COMPO.ADM.PRF '!$B$11:$I$886,5,0),""))</f>
        <v>M2</v>
      </c>
      <c r="G21" s="397">
        <f>'1-QUANT'!K87</f>
        <v>16</v>
      </c>
      <c r="H21" s="398">
        <f>IFERROR(VLOOKUP($C21,'2-SINAPI NOVEMBRO 2017'!$A$1:$D$11398,4,0),IFERROR(VLOOKUP($C21,'3-COMPO.ADM.PRF '!$B$11:$I$886,8,0),""))</f>
        <v>312.33</v>
      </c>
      <c r="I21" s="402">
        <f>H21*'5-BDI'!$E$29</f>
        <v>400.531992</v>
      </c>
      <c r="J21" s="115">
        <f t="shared" si="2"/>
        <v>4997.28</v>
      </c>
      <c r="K21" s="511">
        <f t="shared" si="3"/>
        <v>6408.51</v>
      </c>
    </row>
    <row r="22" spans="2:11" s="389" customFormat="1" ht="15">
      <c r="B22" s="22" t="s">
        <v>1</v>
      </c>
      <c r="C22" s="395" t="str">
        <f>'1-QUANT'!C100</f>
        <v>COMP 002</v>
      </c>
      <c r="D22" s="395" t="str">
        <f>'1-QUANT'!D100</f>
        <v>SINAPI</v>
      </c>
      <c r="E22" s="396" t="str">
        <f>IFERROR(VLOOKUP($C22,'2-SINAPI NOVEMBRO 2017'!$A$1:$D$11398,2,0),IFERROR(VLOOKUP($C22,'3-COMPO.ADM.PRF '!$B$11:$I$886,4,0),""))</f>
        <v xml:space="preserve">ALUGUEL DE ANDAIME FACHADEIRO </v>
      </c>
      <c r="F22" s="401" t="str">
        <f>IFERROR(VLOOKUP($C22,'2-SINAPI NOVEMBRO 2017'!$A$1:$D$11398,3,0),IFERROR(VLOOKUP($C22,'3-COMPO.ADM.PRF '!$B$11:$I$886,5,0),""))</f>
        <v>M2</v>
      </c>
      <c r="G22" s="397">
        <f>'1-QUANT'!K100</f>
        <v>120</v>
      </c>
      <c r="H22" s="398">
        <f>IFERROR(VLOOKUP($C22,'2-SINAPI NOVEMBRO 2017'!$A$1:$D$11398,4,0),IFERROR(VLOOKUP($C22,'3-COMPO.ADM.PRF '!$B$11:$I$886,8,0),""))</f>
        <v>11.25</v>
      </c>
      <c r="I22" s="402">
        <f>H22*'5-BDI'!$E$29</f>
        <v>14.427</v>
      </c>
      <c r="J22" s="115">
        <f t="shared" si="2"/>
        <v>1350</v>
      </c>
      <c r="K22" s="511">
        <f t="shared" si="3"/>
        <v>1731.24</v>
      </c>
    </row>
    <row r="23" spans="2:11" s="389" customFormat="1" ht="30">
      <c r="B23" s="22" t="s">
        <v>116</v>
      </c>
      <c r="C23" s="395">
        <f>'1-QUANT'!C108</f>
        <v>41598</v>
      </c>
      <c r="D23" s="395" t="str">
        <f>'1-QUANT'!D108</f>
        <v>SINAPI</v>
      </c>
      <c r="E23" s="396" t="str">
        <f>IFERROR(VLOOKUP($C23,'2-SINAPI NOVEMBRO 2017'!$A$1:$D$11398,2,0),IFERROR(VLOOKUP($C23,'3-COMPO.ADM.PRF '!$B$11:$I$886,4,0),""))</f>
        <v>ENTRADA PROVISORIA DE ENERGIA ELETRICA AEREA TRIFASICA 40A EM POSTE MADEIRA</v>
      </c>
      <c r="F23" s="401" t="str">
        <f>IFERROR(VLOOKUP($C23,'2-SINAPI NOVEMBRO 2017'!$A$1:$D$11398,3,0),IFERROR(VLOOKUP($C23,'3-COMPO.ADM.PRF '!$B$11:$I$886,5,0),""))</f>
        <v>UN</v>
      </c>
      <c r="G23" s="397">
        <f>'1-QUANT'!K108</f>
        <v>1</v>
      </c>
      <c r="H23" s="398">
        <f>IFERROR(VLOOKUP($C23,'2-SINAPI NOVEMBRO 2017'!$A$1:$D$11398,4,0),IFERROR(VLOOKUP($C23,'3-COMPO.ADM.PRF '!$B$11:$I$886,8,0),""))</f>
        <v>1271.9000000000001</v>
      </c>
      <c r="I23" s="402">
        <f>H23*'5-BDI'!$E$29</f>
        <v>1631.08456</v>
      </c>
      <c r="J23" s="115">
        <f t="shared" si="2"/>
        <v>1271.9000000000001</v>
      </c>
      <c r="K23" s="511">
        <f t="shared" si="3"/>
        <v>1631.08</v>
      </c>
    </row>
    <row r="24" spans="2:11" s="389" customFormat="1" ht="15">
      <c r="B24" s="22" t="s">
        <v>84</v>
      </c>
      <c r="C24" s="395" t="str">
        <f>'1-QUANT'!C113</f>
        <v>COMP 003</v>
      </c>
      <c r="D24" s="395" t="str">
        <f>'1-QUANT'!D113</f>
        <v>PROPRIA</v>
      </c>
      <c r="E24" s="396" t="str">
        <f>IFERROR(VLOOKUP($C24,'2-SINAPI NOVEMBRO 2017'!$A$1:$D$11398,2,0),IFERROR(VLOOKUP($C24,'3-COMPO.ADM.PRF '!$B$11:$I$886,4,0),""))</f>
        <v>INSTALAÇÃO PROVISÓRIA DE ÁGUA E SANITÁRIOS</v>
      </c>
      <c r="F24" s="401" t="str">
        <f>IFERROR(VLOOKUP($C24,'2-SINAPI NOVEMBRO 2017'!$A$1:$D$11398,3,0),IFERROR(VLOOKUP($C24,'3-COMPO.ADM.PRF '!$B$11:$I$886,5,0),""))</f>
        <v>UN</v>
      </c>
      <c r="G24" s="397">
        <f>'1-QUANT'!K113</f>
        <v>1</v>
      </c>
      <c r="H24" s="398">
        <f>IFERROR(VLOOKUP($C24,'2-SINAPI NOVEMBRO 2017'!$A$1:$D$11398,4,0),IFERROR(VLOOKUP($C24,'3-COMPO.ADM.PRF '!$B$11:$I$886,8,0),""))</f>
        <v>1812.971</v>
      </c>
      <c r="I24" s="402">
        <f>H24*'5-BDI'!$E$29</f>
        <v>2324.9540103999998</v>
      </c>
      <c r="J24" s="115">
        <f t="shared" si="2"/>
        <v>1812.97</v>
      </c>
      <c r="K24" s="511">
        <f t="shared" si="3"/>
        <v>2324.9499999999998</v>
      </c>
    </row>
    <row r="25" spans="2:11" s="389" customFormat="1" ht="22.5" customHeight="1">
      <c r="B25" s="22" t="s">
        <v>85</v>
      </c>
      <c r="C25" s="395" t="str">
        <f>'1-QUANT'!C118</f>
        <v>74209/1</v>
      </c>
      <c r="D25" s="400" t="str">
        <f>'1-QUANT'!D118</f>
        <v>SINAPI</v>
      </c>
      <c r="E25" s="396" t="str">
        <f>IFERROR(VLOOKUP($C25,'2-SINAPI NOVEMBRO 2017'!$A$1:$D$11398,2,0),IFERROR(VLOOKUP($C25,'3-COMPO.ADM.PRF '!$B$11:$I$886,4,0),""))</f>
        <v>PLACA DE OBRA EM CHAPA DE ACO GALVANIZADO</v>
      </c>
      <c r="F25" s="401" t="str">
        <f>IFERROR(VLOOKUP($C25,'2-SINAPI NOVEMBRO 2017'!$A$1:$D$11398,3,0),IFERROR(VLOOKUP($C25,'3-COMPO.ADM.PRF '!$B$11:$I$886,5,0),""))</f>
        <v>M2</v>
      </c>
      <c r="G25" s="397">
        <f>'1-QUANT'!K118</f>
        <v>6</v>
      </c>
      <c r="H25" s="398">
        <f>IFERROR(VLOOKUP($C25,'2-SINAPI NOVEMBRO 2017'!$A$1:$D$11398,4,0),IFERROR(VLOOKUP($C25,'3-COMPO.ADM.PRF '!$B$11:$I$886,8,0),""))</f>
        <v>468.73</v>
      </c>
      <c r="I25" s="402">
        <f>H25*'5-BDI'!$E$29</f>
        <v>601.09935200000007</v>
      </c>
      <c r="J25" s="115">
        <f t="shared" si="2"/>
        <v>2812.38</v>
      </c>
      <c r="K25" s="511">
        <f t="shared" si="3"/>
        <v>3606.6</v>
      </c>
    </row>
    <row r="26" spans="2:11" s="389" customFormat="1" ht="30">
      <c r="B26" s="22" t="s">
        <v>86</v>
      </c>
      <c r="C26" s="27" t="str">
        <f>'1-QUANT'!C205</f>
        <v>74077/2</v>
      </c>
      <c r="D26" s="36" t="str">
        <f>'1-QUANT'!D205</f>
        <v>SINAPI</v>
      </c>
      <c r="E26" s="396" t="str">
        <f>IFERROR(VLOOKUP($C26,'2-SINAPI NOVEMBRO 2017'!$A$1:$D$11398,2,0),IFERROR(VLOOKUP($C26,'3-COMPO.ADM.PRF '!$B$11:$I$886,4,0),""))</f>
        <v>LOCACAO CONVENCIONAL DE OBRA, ATRAVÉS DE GABARITO DE TABUAS CORRIDAS PONTALETADAS, COM REAPROVEITAMENTO DE 10 VEZES.</v>
      </c>
      <c r="F26" s="401" t="str">
        <f>IFERROR(VLOOKUP($C26,'2-SINAPI NOVEMBRO 2017'!$A$1:$D$11398,3,0),IFERROR(VLOOKUP($C26,'3-COMPO.ADM.PRF '!$B$11:$I$886,5,0),""))</f>
        <v>M2</v>
      </c>
      <c r="G26" s="397">
        <f>'1-QUANT'!K205</f>
        <v>50</v>
      </c>
      <c r="H26" s="398">
        <f>IFERROR(VLOOKUP($C26,'2-SINAPI NOVEMBRO 2017'!$A$1:$D$11398,4,0),IFERROR(VLOOKUP($C26,'3-COMPO.ADM.PRF '!$B$11:$I$886,8,0),""))</f>
        <v>3.62</v>
      </c>
      <c r="I26" s="402">
        <f>H26*'5-BDI'!$E$29</f>
        <v>4.6422879999999997</v>
      </c>
      <c r="J26" s="115">
        <f t="shared" si="2"/>
        <v>181</v>
      </c>
      <c r="K26" s="511">
        <f t="shared" si="3"/>
        <v>232.11</v>
      </c>
    </row>
    <row r="27" spans="2:11" s="389" customFormat="1" ht="15">
      <c r="B27" s="777" t="s">
        <v>2</v>
      </c>
      <c r="C27" s="778"/>
      <c r="D27" s="778"/>
      <c r="E27" s="778"/>
      <c r="F27" s="778"/>
      <c r="G27" s="778"/>
      <c r="H27" s="778"/>
      <c r="I27" s="585"/>
      <c r="J27" s="116">
        <f>SUM(J19:J26)</f>
        <v>19261.009999999998</v>
      </c>
      <c r="K27" s="512">
        <f>SUM(K19:K26)</f>
        <v>24700.31</v>
      </c>
    </row>
    <row r="28" spans="2:11" s="389" customFormat="1" ht="15">
      <c r="B28" s="509"/>
      <c r="C28" s="490"/>
      <c r="D28" s="490"/>
      <c r="E28" s="491"/>
      <c r="F28" s="342"/>
      <c r="G28" s="341"/>
      <c r="H28" s="491"/>
      <c r="I28" s="491"/>
      <c r="J28" s="491"/>
      <c r="K28" s="510"/>
    </row>
    <row r="29" spans="2:11" s="389" customFormat="1" ht="15">
      <c r="B29" s="15" t="s">
        <v>7056</v>
      </c>
      <c r="C29" s="16"/>
      <c r="D29" s="17"/>
      <c r="E29" s="18" t="str">
        <f>'1-QUANT'!E212:J212</f>
        <v>DEMOLIÇÕES E RETIRADAS</v>
      </c>
      <c r="F29" s="19"/>
      <c r="G29" s="20"/>
      <c r="H29" s="21"/>
      <c r="I29" s="21"/>
      <c r="J29" s="114"/>
      <c r="K29" s="408"/>
    </row>
    <row r="30" spans="2:11" s="389" customFormat="1" ht="15">
      <c r="B30" s="26" t="s">
        <v>40</v>
      </c>
      <c r="C30" s="27">
        <f>'1-QUANT'!C213</f>
        <v>72224</v>
      </c>
      <c r="D30" s="27" t="str">
        <f>'1-QUANT'!D213</f>
        <v xml:space="preserve">SINAPI </v>
      </c>
      <c r="E30" s="396" t="str">
        <f>IFERROR(VLOOKUP($C30,'2-SINAPI NOVEMBRO 2017'!$A$1:$D$11398,2,0),IFERROR(VLOOKUP($C30,'3-COMPO.ADM.PRF '!$B$11:$I$886,4,0),""))</f>
        <v>DEMOLICAO DE TELHAS CERAMICAS OU DE VIDRO</v>
      </c>
      <c r="F30" s="401" t="str">
        <f>IFERROR(VLOOKUP($C30,'2-SINAPI NOVEMBRO 2017'!$A$1:$D$11398,3,0),IFERROR(VLOOKUP($C30,'3-COMPO.ADM.PRF '!$B$11:$I$886,5,0),""))</f>
        <v>M2</v>
      </c>
      <c r="G30" s="28">
        <f>'1-QUANT'!K213</f>
        <v>1294.9976000000001</v>
      </c>
      <c r="H30" s="398">
        <f>IFERROR(VLOOKUP($C30,'2-SINAPI NOVEMBRO 2017'!$A$1:$D$11398,4,0),IFERROR(VLOOKUP($C30,'3-COMPO.ADM.PRF '!$B$11:$I$886,8,0),""))</f>
        <v>8.43</v>
      </c>
      <c r="I30" s="402">
        <f>H30*'5-BDI'!$E$29</f>
        <v>10.810632</v>
      </c>
      <c r="J30" s="115">
        <f t="shared" ref="J30" si="4">ROUND(G30*H30,2)</f>
        <v>10916.83</v>
      </c>
      <c r="K30" s="511">
        <f t="shared" ref="K30" si="5">ROUND(G30*I30,2)</f>
        <v>13999.74</v>
      </c>
    </row>
    <row r="31" spans="2:11" s="389" customFormat="1" ht="15">
      <c r="B31" s="26" t="s">
        <v>47</v>
      </c>
      <c r="C31" s="27" t="str">
        <f>'1-QUANT'!C218</f>
        <v>COMP 004</v>
      </c>
      <c r="D31" s="27" t="str">
        <f>'1-QUANT'!D218</f>
        <v>PROPRIA</v>
      </c>
      <c r="E31" s="396" t="str">
        <f>IFERROR(VLOOKUP($C31,'2-SINAPI NOVEMBRO 2017'!$A$1:$D$11398,2,0),IFERROR(VLOOKUP($C31,'3-COMPO.ADM.PRF '!$B$11:$I$886,4,0),""))</f>
        <v xml:space="preserve">REMOÇÃO DE FORRO EM MADEIRA OU PVC </v>
      </c>
      <c r="F31" s="401" t="str">
        <f>IFERROR(VLOOKUP($C31,'2-SINAPI NOVEMBRO 2017'!$A$1:$D$11398,3,0),IFERROR(VLOOKUP($C31,'3-COMPO.ADM.PRF '!$B$11:$I$886,5,0),""))</f>
        <v>M2</v>
      </c>
      <c r="G31" s="28">
        <f>'1-QUANT'!K218</f>
        <v>1245.19</v>
      </c>
      <c r="H31" s="398">
        <f>IFERROR(VLOOKUP($C31,'2-SINAPI NOVEMBRO 2017'!$A$1:$D$11398,4,0),IFERROR(VLOOKUP($C31,'3-COMPO.ADM.PRF '!$B$11:$I$886,8,0),""))</f>
        <v>6.9284999999999997</v>
      </c>
      <c r="I31" s="402">
        <f>H31*'5-BDI'!$E$29</f>
        <v>8.8851084</v>
      </c>
      <c r="J31" s="115">
        <f t="shared" ref="J31:J41" si="6">ROUND(G31*H31,2)</f>
        <v>8627.2999999999993</v>
      </c>
      <c r="K31" s="511">
        <f t="shared" ref="K31:K41" si="7">ROUND(G31*I31,2)</f>
        <v>11063.65</v>
      </c>
    </row>
    <row r="32" spans="2:11" s="389" customFormat="1" ht="15">
      <c r="B32" s="26" t="s">
        <v>53</v>
      </c>
      <c r="C32" s="27">
        <f>'1-QUANT'!C228</f>
        <v>85407</v>
      </c>
      <c r="D32" s="27" t="str">
        <f>'1-QUANT'!D228</f>
        <v>SINAPI</v>
      </c>
      <c r="E32" s="396" t="str">
        <f>IFERROR(VLOOKUP($C32,'2-SINAPI NOVEMBRO 2017'!$A$1:$D$11398,2,0),IFERROR(VLOOKUP($C32,'3-COMPO.ADM.PRF '!$B$11:$I$886,4,0),""))</f>
        <v>REMOCAO DE FIACAO ELETRICA</v>
      </c>
      <c r="F32" s="401" t="str">
        <f>IFERROR(VLOOKUP($C32,'2-SINAPI NOVEMBRO 2017'!$A$1:$D$11398,3,0),IFERROR(VLOOKUP($C32,'3-COMPO.ADM.PRF '!$B$11:$I$886,5,0),""))</f>
        <v>M</v>
      </c>
      <c r="G32" s="28">
        <f>'1-QUANT'!K228</f>
        <v>848</v>
      </c>
      <c r="H32" s="398">
        <f>IFERROR(VLOOKUP($C32,'2-SINAPI NOVEMBRO 2017'!$A$1:$D$11398,4,0),IFERROR(VLOOKUP($C32,'3-COMPO.ADM.PRF '!$B$11:$I$886,8,0),""))</f>
        <v>8.35</v>
      </c>
      <c r="I32" s="402">
        <f>H32*'5-BDI'!$E$29</f>
        <v>10.708039999999999</v>
      </c>
      <c r="J32" s="115">
        <f t="shared" si="6"/>
        <v>7080.8</v>
      </c>
      <c r="K32" s="511">
        <f t="shared" si="7"/>
        <v>9080.42</v>
      </c>
    </row>
    <row r="33" spans="2:11" s="389" customFormat="1" ht="30">
      <c r="B33" s="26" t="s">
        <v>87</v>
      </c>
      <c r="C33" s="30">
        <f>'1-QUANT'!C233</f>
        <v>72228</v>
      </c>
      <c r="D33" s="30" t="str">
        <f>'1-QUANT'!D233</f>
        <v>SINAPI</v>
      </c>
      <c r="E33" s="396" t="str">
        <f>IFERROR(VLOOKUP($C33,'2-SINAPI NOVEMBRO 2017'!$A$1:$D$11398,2,0),IFERROR(VLOOKUP($C33,'3-COMPO.ADM.PRF '!$B$11:$I$886,4,0),""))</f>
        <v>RETIRADA DE ESTRUTURA DE MADEIRA COM TESOURAS PARA TELHAS CERAMICAS OU DE VIDRO</v>
      </c>
      <c r="F33" s="401" t="str">
        <f>IFERROR(VLOOKUP($C33,'2-SINAPI NOVEMBRO 2017'!$A$1:$D$11398,3,0),IFERROR(VLOOKUP($C33,'3-COMPO.ADM.PRF '!$B$11:$I$886,5,0),""))</f>
        <v>M2</v>
      </c>
      <c r="G33" s="32">
        <f>'1-QUANT'!K233</f>
        <v>682.06000000000006</v>
      </c>
      <c r="H33" s="398">
        <f>IFERROR(VLOOKUP($C33,'2-SINAPI NOVEMBRO 2017'!$A$1:$D$11398,4,0),IFERROR(VLOOKUP($C33,'3-COMPO.ADM.PRF '!$B$11:$I$886,8,0),""))</f>
        <v>15.56</v>
      </c>
      <c r="I33" s="402">
        <f>H33*'5-BDI'!$E$29</f>
        <v>19.954143999999999</v>
      </c>
      <c r="J33" s="115">
        <f t="shared" si="6"/>
        <v>10612.85</v>
      </c>
      <c r="K33" s="511">
        <f t="shared" si="7"/>
        <v>13609.92</v>
      </c>
    </row>
    <row r="34" spans="2:11" s="389" customFormat="1" ht="15">
      <c r="B34" s="26" t="s">
        <v>88</v>
      </c>
      <c r="C34" s="30">
        <f>'1-QUANT'!C240</f>
        <v>73616</v>
      </c>
      <c r="D34" s="30" t="str">
        <f>'1-QUANT'!D240</f>
        <v>SINAPI</v>
      </c>
      <c r="E34" s="396" t="str">
        <f>IFERROR(VLOOKUP($C34,'2-SINAPI NOVEMBRO 2017'!$A$1:$D$11398,2,0),IFERROR(VLOOKUP($C34,'3-COMPO.ADM.PRF '!$B$11:$I$886,4,0),""))</f>
        <v>DEMOLICAO DE CONCRETO SIMPLES</v>
      </c>
      <c r="F34" s="401" t="str">
        <f>IFERROR(VLOOKUP($C34,'2-SINAPI NOVEMBRO 2017'!$A$1:$D$11398,3,0),IFERROR(VLOOKUP($C34,'3-COMPO.ADM.PRF '!$B$11:$I$886,5,0),""))</f>
        <v>M3</v>
      </c>
      <c r="G34" s="32">
        <f>'1-QUANT'!K240</f>
        <v>83.356949999999998</v>
      </c>
      <c r="H34" s="398">
        <f>IFERROR(VLOOKUP($C34,'2-SINAPI NOVEMBRO 2017'!$A$1:$D$11398,4,0),IFERROR(VLOOKUP($C34,'3-COMPO.ADM.PRF '!$B$11:$I$886,8,0),""))</f>
        <v>205.19</v>
      </c>
      <c r="I34" s="402">
        <f>H34*'5-BDI'!$E$29</f>
        <v>263.13565599999998</v>
      </c>
      <c r="J34" s="115">
        <f t="shared" si="6"/>
        <v>17104.009999999998</v>
      </c>
      <c r="K34" s="511">
        <f t="shared" si="7"/>
        <v>21934.19</v>
      </c>
    </row>
    <row r="35" spans="2:11" s="389" customFormat="1" ht="15">
      <c r="B35" s="26" t="s">
        <v>89</v>
      </c>
      <c r="C35" s="27">
        <f>'1-QUANT'!C249</f>
        <v>85334</v>
      </c>
      <c r="D35" s="27" t="str">
        <f>'1-QUANT'!D249</f>
        <v>SINAPI</v>
      </c>
      <c r="E35" s="396" t="str">
        <f>IFERROR(VLOOKUP($C35,'2-SINAPI NOVEMBRO 2017'!$A$1:$D$11398,2,0),IFERROR(VLOOKUP($C35,'3-COMPO.ADM.PRF '!$B$11:$I$886,4,0),""))</f>
        <v>RETIRADA DE ESQUADRIAS METALICAS</v>
      </c>
      <c r="F35" s="401" t="str">
        <f>IFERROR(VLOOKUP($C35,'2-SINAPI NOVEMBRO 2017'!$A$1:$D$11398,3,0),IFERROR(VLOOKUP($C35,'3-COMPO.ADM.PRF '!$B$11:$I$886,5,0),""))</f>
        <v>M2</v>
      </c>
      <c r="G35" s="28">
        <f>'1-QUANT'!K249</f>
        <v>137.48000000000002</v>
      </c>
      <c r="H35" s="398">
        <f>IFERROR(VLOOKUP($C35,'2-SINAPI NOVEMBRO 2017'!$A$1:$D$11398,4,0),IFERROR(VLOOKUP($C35,'3-COMPO.ADM.PRF '!$B$11:$I$886,8,0),""))</f>
        <v>14.05</v>
      </c>
      <c r="I35" s="402">
        <f>H35*'5-BDI'!$E$29</f>
        <v>18.017720000000001</v>
      </c>
      <c r="J35" s="115">
        <f t="shared" si="6"/>
        <v>1931.59</v>
      </c>
      <c r="K35" s="511">
        <f t="shared" si="7"/>
        <v>2477.08</v>
      </c>
    </row>
    <row r="36" spans="2:11" s="389" customFormat="1" ht="15">
      <c r="B36" s="26" t="s">
        <v>90</v>
      </c>
      <c r="C36" s="27">
        <f>'1-QUANT'!C260</f>
        <v>85333</v>
      </c>
      <c r="D36" s="27" t="str">
        <f>'1-QUANT'!D260</f>
        <v>SINAPI</v>
      </c>
      <c r="E36" s="396" t="str">
        <f>IFERROR(VLOOKUP($C36,'2-SINAPI NOVEMBRO 2017'!$A$1:$D$11398,2,0),IFERROR(VLOOKUP($C36,'3-COMPO.ADM.PRF '!$B$11:$I$886,4,0),""))</f>
        <v>RETIRADA DE APARELHOS SANITARIOS</v>
      </c>
      <c r="F36" s="401" t="str">
        <f>IFERROR(VLOOKUP($C36,'2-SINAPI NOVEMBRO 2017'!$A$1:$D$11398,3,0),IFERROR(VLOOKUP($C36,'3-COMPO.ADM.PRF '!$B$11:$I$886,5,0),""))</f>
        <v>UN</v>
      </c>
      <c r="G36" s="28">
        <f>'1-QUANT'!K260</f>
        <v>19</v>
      </c>
      <c r="H36" s="398">
        <f>IFERROR(VLOOKUP($C36,'2-SINAPI NOVEMBRO 2017'!$A$1:$D$11398,4,0),IFERROR(VLOOKUP($C36,'3-COMPO.ADM.PRF '!$B$11:$I$886,8,0),""))</f>
        <v>15.9</v>
      </c>
      <c r="I36" s="402">
        <f>H36*'5-BDI'!$E$29</f>
        <v>20.390160000000002</v>
      </c>
      <c r="J36" s="115">
        <f t="shared" si="6"/>
        <v>302.10000000000002</v>
      </c>
      <c r="K36" s="511">
        <f t="shared" si="7"/>
        <v>387.41</v>
      </c>
    </row>
    <row r="37" spans="2:11" s="389" customFormat="1" ht="15">
      <c r="B37" s="26" t="s">
        <v>91</v>
      </c>
      <c r="C37" s="27">
        <f>'1-QUANT'!C270</f>
        <v>72216</v>
      </c>
      <c r="D37" s="27" t="str">
        <f>'1-QUANT'!D270</f>
        <v>SINAPI</v>
      </c>
      <c r="E37" s="396" t="str">
        <f>IFERROR(VLOOKUP($C37,'2-SINAPI NOVEMBRO 2017'!$A$1:$D$11398,2,0),IFERROR(VLOOKUP($C37,'3-COMPO.ADM.PRF '!$B$11:$I$886,4,0),""))</f>
        <v>DEMOLICAO DE VERGAS, CINTAS E PILARETES DE CONCRETO</v>
      </c>
      <c r="F37" s="401" t="str">
        <f>IFERROR(VLOOKUP($C37,'2-SINAPI NOVEMBRO 2017'!$A$1:$D$11398,3,0),IFERROR(VLOOKUP($C37,'3-COMPO.ADM.PRF '!$B$11:$I$886,5,0),""))</f>
        <v>M3</v>
      </c>
      <c r="G37" s="28">
        <f>'1-QUANT'!K270</f>
        <v>11.314799999999998</v>
      </c>
      <c r="H37" s="398">
        <f>IFERROR(VLOOKUP($C37,'2-SINAPI NOVEMBRO 2017'!$A$1:$D$11398,4,0),IFERROR(VLOOKUP($C37,'3-COMPO.ADM.PRF '!$B$11:$I$886,8,0),""))</f>
        <v>182.65</v>
      </c>
      <c r="I37" s="402">
        <f>H37*'5-BDI'!$E$29</f>
        <v>234.23035999999999</v>
      </c>
      <c r="J37" s="115">
        <f t="shared" si="6"/>
        <v>2066.65</v>
      </c>
      <c r="K37" s="511">
        <f t="shared" si="7"/>
        <v>2650.27</v>
      </c>
    </row>
    <row r="38" spans="2:11" s="389" customFormat="1" ht="15">
      <c r="B38" s="26" t="s">
        <v>6033</v>
      </c>
      <c r="C38" s="27">
        <f>'1-QUANT'!C276</f>
        <v>85406</v>
      </c>
      <c r="D38" s="27" t="str">
        <f>'1-QUANT'!D276</f>
        <v>SINAPI</v>
      </c>
      <c r="E38" s="396" t="str">
        <f>IFERROR(VLOOKUP($C38,'2-SINAPI NOVEMBRO 2017'!$A$1:$D$11398,2,0),IFERROR(VLOOKUP($C38,'3-COMPO.ADM.PRF '!$B$11:$I$886,4,0),""))</f>
        <v>REMOCAO DE AZULEJO E SUBSTRATO DE ADERENCIA EM ARGAMASSA</v>
      </c>
      <c r="F38" s="401" t="str">
        <f>IFERROR(VLOOKUP($C38,'2-SINAPI NOVEMBRO 2017'!$A$1:$D$11398,3,0),IFERROR(VLOOKUP($C38,'3-COMPO.ADM.PRF '!$B$11:$I$886,5,0),""))</f>
        <v>M2</v>
      </c>
      <c r="G38" s="28">
        <f>'1-QUANT'!K276</f>
        <v>8.1000000000000014</v>
      </c>
      <c r="H38" s="398">
        <f>IFERROR(VLOOKUP($C38,'2-SINAPI NOVEMBRO 2017'!$A$1:$D$11398,4,0),IFERROR(VLOOKUP($C38,'3-COMPO.ADM.PRF '!$B$11:$I$886,8,0),""))</f>
        <v>39.450000000000003</v>
      </c>
      <c r="I38" s="402">
        <f>H38*'5-BDI'!$E$29</f>
        <v>50.590680000000006</v>
      </c>
      <c r="J38" s="115">
        <f t="shared" si="6"/>
        <v>319.55</v>
      </c>
      <c r="K38" s="511">
        <f t="shared" si="7"/>
        <v>409.78</v>
      </c>
    </row>
    <row r="39" spans="2:11" s="416" customFormat="1" ht="15">
      <c r="B39" s="26" t="s">
        <v>6034</v>
      </c>
      <c r="C39" s="27" t="str">
        <f>'1-QUANT'!C264</f>
        <v>73899/1</v>
      </c>
      <c r="D39" s="27" t="str">
        <f>'1-QUANT'!D264</f>
        <v>SINAPI</v>
      </c>
      <c r="E39" s="396" t="str">
        <f>IFERROR(VLOOKUP($C39,'2-SINAPI NOVEMBRO 2017'!$A$1:$D$11398,2,0),IFERROR(VLOOKUP($C39,'3-COMPO.ADM.PRF '!$B$11:$I$886,4,0),""))</f>
        <v>DEMOLICAO DE ALVENARIA DE TIJOLOS MACICOS S/REAPROVEITAMENTO</v>
      </c>
      <c r="F39" s="401" t="str">
        <f>IFERROR(VLOOKUP($C39,'2-SINAPI NOVEMBRO 2017'!$A$1:$D$11398,3,0),IFERROR(VLOOKUP($C39,'3-COMPO.ADM.PRF '!$B$11:$I$886,5,0),""))</f>
        <v>M3</v>
      </c>
      <c r="G39" s="28">
        <f>'1-QUANT'!K264</f>
        <v>86.115501999999992</v>
      </c>
      <c r="H39" s="398">
        <f>IFERROR(VLOOKUP($C39,'2-SINAPI NOVEMBRO 2017'!$A$1:$D$11398,4,0),IFERROR(VLOOKUP($C39,'3-COMPO.ADM.PRF '!$B$11:$I$886,8,0),""))</f>
        <v>63.13</v>
      </c>
      <c r="I39" s="402">
        <f>H39*'5-BDI'!$E$29</f>
        <v>80.957912000000007</v>
      </c>
      <c r="J39" s="115">
        <f t="shared" si="6"/>
        <v>5436.47</v>
      </c>
      <c r="K39" s="511">
        <f t="shared" si="7"/>
        <v>6971.73</v>
      </c>
    </row>
    <row r="40" spans="2:11" ht="15">
      <c r="B40" s="26" t="s">
        <v>6035</v>
      </c>
      <c r="C40" s="30">
        <f>'1-QUANT'!C283</f>
        <v>72897</v>
      </c>
      <c r="D40" s="30" t="str">
        <f>'1-QUANT'!D283</f>
        <v>SINAPI</v>
      </c>
      <c r="E40" s="396" t="str">
        <f>IFERROR(VLOOKUP($C40,'2-SINAPI NOVEMBRO 2017'!$A$1:$D$11398,2,0),IFERROR(VLOOKUP($C40,'3-COMPO.ADM.PRF '!$B$11:$I$886,4,0),""))</f>
        <v>CARGA MANUAL DE ENTULHO EM CAMINHAO BASCULANTE 6 M3</v>
      </c>
      <c r="F40" s="401" t="str">
        <f>IFERROR(VLOOKUP($C40,'2-SINAPI NOVEMBRO 2017'!$A$1:$D$11398,3,0),IFERROR(VLOOKUP($C40,'3-COMPO.ADM.PRF '!$B$11:$I$886,5,0),""))</f>
        <v>M3</v>
      </c>
      <c r="G40" s="32">
        <f>'1-QUANT'!K283</f>
        <v>637.36320000000001</v>
      </c>
      <c r="H40" s="398">
        <f>IFERROR(VLOOKUP($C40,'2-SINAPI NOVEMBRO 2017'!$A$1:$D$11398,4,0),IFERROR(VLOOKUP($C40,'3-COMPO.ADM.PRF '!$B$11:$I$886,8,0),""))</f>
        <v>16.690000000000001</v>
      </c>
      <c r="I40" s="402">
        <f>H40*'5-BDI'!$E$29</f>
        <v>21.403256000000003</v>
      </c>
      <c r="J40" s="115">
        <f t="shared" si="6"/>
        <v>10637.59</v>
      </c>
      <c r="K40" s="511">
        <f t="shared" si="7"/>
        <v>13641.65</v>
      </c>
    </row>
    <row r="41" spans="2:11" ht="30">
      <c r="B41" s="26" t="s">
        <v>6036</v>
      </c>
      <c r="C41" s="30">
        <f>'1-QUANT'!C288</f>
        <v>95302</v>
      </c>
      <c r="D41" s="30" t="str">
        <f>'1-QUANT'!D288</f>
        <v>SINAPI</v>
      </c>
      <c r="E41" s="396" t="str">
        <f>IFERROR(VLOOKUP($C41,'2-SINAPI NOVEMBRO 2017'!$A$1:$D$11398,2,0),IFERROR(VLOOKUP($C41,'3-COMPO.ADM.PRF '!$B$11:$I$886,4,0),""))</f>
        <v>TRANSPORTE COM CAMINHÃO BASCULANTE 6 M3 EM RODOVIA PAVIMENTADA ( PARA DISTÂNCIAS SUPERIORES A 4 KM)</v>
      </c>
      <c r="F41" s="401" t="str">
        <f>IFERROR(VLOOKUP($C41,'2-SINAPI NOVEMBRO 2017'!$A$1:$D$11398,3,0),IFERROR(VLOOKUP($C41,'3-COMPO.ADM.PRF '!$B$11:$I$886,5,0),""))</f>
        <v>M3XKM</v>
      </c>
      <c r="G41" s="32">
        <f>'1-QUANT'!K288</f>
        <v>12747.263999999999</v>
      </c>
      <c r="H41" s="398">
        <f>IFERROR(VLOOKUP($C41,'2-SINAPI NOVEMBRO 2017'!$A$1:$D$11398,4,0),IFERROR(VLOOKUP($C41,'3-COMPO.ADM.PRF '!$B$11:$I$886,8,0),""))</f>
        <v>1.39</v>
      </c>
      <c r="I41" s="402">
        <f>H41*'5-BDI'!$E$29</f>
        <v>1.7825359999999999</v>
      </c>
      <c r="J41" s="115">
        <f t="shared" si="6"/>
        <v>17718.7</v>
      </c>
      <c r="K41" s="511">
        <f t="shared" si="7"/>
        <v>22722.46</v>
      </c>
    </row>
    <row r="42" spans="2:11" ht="15">
      <c r="B42" s="777" t="s">
        <v>2</v>
      </c>
      <c r="C42" s="778"/>
      <c r="D42" s="778"/>
      <c r="E42" s="778"/>
      <c r="F42" s="778"/>
      <c r="G42" s="778"/>
      <c r="H42" s="778"/>
      <c r="I42" s="585"/>
      <c r="J42" s="116">
        <f>SUM(J30:J41)</f>
        <v>92754.439999999988</v>
      </c>
      <c r="K42" s="512">
        <f>SUM(K30:K41)</f>
        <v>118948.29999999999</v>
      </c>
    </row>
    <row r="43" spans="2:11" s="389" customFormat="1" ht="15">
      <c r="B43" s="22"/>
      <c r="C43" s="395"/>
      <c r="D43" s="395"/>
      <c r="E43" s="396"/>
      <c r="F43" s="401"/>
      <c r="G43" s="397"/>
      <c r="H43" s="402"/>
      <c r="I43" s="402"/>
      <c r="J43" s="115"/>
      <c r="K43" s="511"/>
    </row>
    <row r="44" spans="2:11" s="416" customFormat="1" ht="15">
      <c r="B44" s="15" t="s">
        <v>6446</v>
      </c>
      <c r="C44" s="16"/>
      <c r="D44" s="17"/>
      <c r="E44" s="18" t="str">
        <f>'1-QUANT'!E508:J508</f>
        <v xml:space="preserve">FUNDAÇÕES </v>
      </c>
      <c r="F44" s="19"/>
      <c r="G44" s="20"/>
      <c r="H44" s="21"/>
      <c r="I44" s="21"/>
      <c r="J44" s="114"/>
      <c r="K44" s="408"/>
    </row>
    <row r="45" spans="2:11" s="389" customFormat="1" ht="15" customHeight="1">
      <c r="B45" s="384" t="s">
        <v>48</v>
      </c>
      <c r="C45" s="178"/>
      <c r="D45" s="178"/>
      <c r="E45" s="178" t="str">
        <f>'1-QUANT'!E540:G540</f>
        <v xml:space="preserve">BLOCOS </v>
      </c>
      <c r="F45" s="442"/>
      <c r="G45" s="331"/>
      <c r="H45" s="328"/>
      <c r="I45" s="586"/>
      <c r="J45" s="117"/>
      <c r="K45" s="513"/>
    </row>
    <row r="46" spans="2:11" s="389" customFormat="1" ht="30">
      <c r="B46" s="26" t="s">
        <v>12732</v>
      </c>
      <c r="C46" s="27">
        <f>'1-QUANT'!C541</f>
        <v>96523</v>
      </c>
      <c r="D46" s="27" t="str">
        <f>'1-QUANT'!D541</f>
        <v>SINAPI</v>
      </c>
      <c r="E46" s="396" t="str">
        <f>IFERROR(VLOOKUP($C46,'2-SINAPI NOVEMBRO 2017'!$A$1:$D$11398,2,0),IFERROR(VLOOKUP($C46,'3-COMPO.ADM.PRF '!$B$11:$I$886,4,0),""))</f>
        <v>ESCAVAÇÃO MANUAL PARA BLOCO DE COROAMENTO OU SAPATA, COM PREVISÃO DE FÔRMA. AF_06/2017</v>
      </c>
      <c r="F46" s="401" t="str">
        <f>IFERROR(VLOOKUP($C46,'2-SINAPI NOVEMBRO 2017'!$A$1:$D$11398,3,0),IFERROR(VLOOKUP($C46,'3-COMPO.ADM.PRF '!$B$11:$I$886,5,0),""))</f>
        <v>M3</v>
      </c>
      <c r="G46" s="28">
        <f>'1-QUANT'!K541</f>
        <v>4.8384000000000009</v>
      </c>
      <c r="H46" s="398">
        <f>IFERROR(VLOOKUP($C46,'2-SINAPI NOVEMBRO 2017'!$A$1:$D$11398,4,0),IFERROR(VLOOKUP($C46,'3-COMPO.ADM.PRF '!$B$11:$I$886,8,0),""))</f>
        <v>63.5</v>
      </c>
      <c r="I46" s="402">
        <f>H46*'5-BDI'!$E$29</f>
        <v>81.432400000000001</v>
      </c>
      <c r="J46" s="115">
        <f t="shared" ref="J46" si="8">ROUND(G46*H46,2)</f>
        <v>307.24</v>
      </c>
      <c r="K46" s="511">
        <f t="shared" ref="K46" si="9">ROUND(G46*I46,2)</f>
        <v>394</v>
      </c>
    </row>
    <row r="47" spans="2:11" s="389" customFormat="1" ht="30">
      <c r="B47" s="26" t="s">
        <v>12733</v>
      </c>
      <c r="C47" s="27">
        <f>'1-QUANT'!C546</f>
        <v>96617</v>
      </c>
      <c r="D47" s="27" t="str">
        <f>'1-QUANT'!D546</f>
        <v>SINAPI</v>
      </c>
      <c r="E47" s="396" t="str">
        <f>IFERROR(VLOOKUP($C47,'2-SINAPI NOVEMBRO 2017'!$A$1:$D$11398,2,0),IFERROR(VLOOKUP($C47,'3-COMPO.ADM.PRF '!$B$11:$I$886,4,0),""))</f>
        <v>LASTRO DE CONCRETO MAGRO, APLICADO EM BLOCOS DE COROAMENTO OU SAPATAS, ESPESSURA DE 3 CM. AF_08/2017</v>
      </c>
      <c r="F47" s="401" t="str">
        <f>IFERROR(VLOOKUP($C47,'2-SINAPI NOVEMBRO 2017'!$A$1:$D$11398,3,0),IFERROR(VLOOKUP($C47,'3-COMPO.ADM.PRF '!$B$11:$I$886,5,0),""))</f>
        <v>M2</v>
      </c>
      <c r="G47" s="28">
        <f>'1-QUANT'!K546</f>
        <v>7.6800000000000015</v>
      </c>
      <c r="H47" s="398">
        <f>IFERROR(VLOOKUP($C47,'2-SINAPI NOVEMBRO 2017'!$A$1:$D$11398,4,0),IFERROR(VLOOKUP($C47,'3-COMPO.ADM.PRF '!$B$11:$I$886,8,0),""))</f>
        <v>11.96</v>
      </c>
      <c r="I47" s="402">
        <f>H47*'5-BDI'!$E$29</f>
        <v>15.337504000000001</v>
      </c>
      <c r="J47" s="115">
        <f t="shared" ref="J47:J56" si="10">ROUND(G47*H47,2)</f>
        <v>91.85</v>
      </c>
      <c r="K47" s="511">
        <f t="shared" ref="K47:K56" si="11">ROUND(G47*I47,2)</f>
        <v>117.79</v>
      </c>
    </row>
    <row r="48" spans="2:11" s="389" customFormat="1" ht="30">
      <c r="B48" s="26" t="s">
        <v>12734</v>
      </c>
      <c r="C48" s="27">
        <f>'1-QUANT'!C551</f>
        <v>94965</v>
      </c>
      <c r="D48" s="27" t="str">
        <f>'1-QUANT'!D551</f>
        <v>SINAPI</v>
      </c>
      <c r="E48" s="396" t="str">
        <f>IFERROR(VLOOKUP($C48,'2-SINAPI NOVEMBRO 2017'!$A$1:$D$11398,2,0),IFERROR(VLOOKUP($C48,'3-COMPO.ADM.PRF '!$B$11:$I$886,4,0),""))</f>
        <v>CONCRETO FCK = 25MPA, TRAÇO 1:2,3:2,7 (CIMENTO/ AREIA MÉDIA/ BRITA 1)  - PREPARO MECÂNICO COM BETONEIRA 400 L. AF_07/2016</v>
      </c>
      <c r="F48" s="401" t="str">
        <f>IFERROR(VLOOKUP($C48,'2-SINAPI NOVEMBRO 2017'!$A$1:$D$11398,3,0),IFERROR(VLOOKUP($C48,'3-COMPO.ADM.PRF '!$B$11:$I$886,5,0),""))</f>
        <v>M3</v>
      </c>
      <c r="G48" s="28">
        <f>'1-QUANT'!K551</f>
        <v>1.7999999999999998</v>
      </c>
      <c r="H48" s="398">
        <f>IFERROR(VLOOKUP($C48,'2-SINAPI NOVEMBRO 2017'!$A$1:$D$11398,4,0),IFERROR(VLOOKUP($C48,'3-COMPO.ADM.PRF '!$B$11:$I$886,8,0),""))</f>
        <v>304.93</v>
      </c>
      <c r="I48" s="402">
        <f>H48*'5-BDI'!$E$29</f>
        <v>391.04223200000001</v>
      </c>
      <c r="J48" s="115">
        <f t="shared" si="10"/>
        <v>548.87</v>
      </c>
      <c r="K48" s="511">
        <f t="shared" si="11"/>
        <v>703.88</v>
      </c>
    </row>
    <row r="49" spans="2:11" s="389" customFormat="1" ht="15">
      <c r="B49" s="26" t="s">
        <v>12735</v>
      </c>
      <c r="C49" s="634" t="str">
        <f>'1-QUANT'!C556</f>
        <v>74157/4</v>
      </c>
      <c r="D49" s="33" t="str">
        <f>'1-QUANT'!D556</f>
        <v>SINAPI</v>
      </c>
      <c r="E49" s="396" t="str">
        <f>IFERROR(VLOOKUP($C49,'2-SINAPI NOVEMBRO 2017'!$A$1:$D$11398,2,0),IFERROR(VLOOKUP($C49,'3-COMPO.ADM.PRF '!$B$11:$I$886,4,0),""))</f>
        <v>LANCAMENTO/APLICACAO MANUAL DE CONCRETO EM FUNDACOES</v>
      </c>
      <c r="F49" s="401" t="str">
        <f>IFERROR(VLOOKUP($C49,'2-SINAPI NOVEMBRO 2017'!$A$1:$D$11398,3,0),IFERROR(VLOOKUP($C49,'3-COMPO.ADM.PRF '!$B$11:$I$886,5,0),""))</f>
        <v>M3</v>
      </c>
      <c r="G49" s="25">
        <f>'1-QUANT'!K556</f>
        <v>1.7999999999999998</v>
      </c>
      <c r="H49" s="398">
        <f>IFERROR(VLOOKUP($C49,'2-SINAPI NOVEMBRO 2017'!$A$1:$D$11398,4,0),IFERROR(VLOOKUP($C49,'3-COMPO.ADM.PRF '!$B$11:$I$886,8,0),""))</f>
        <v>92.22</v>
      </c>
      <c r="I49" s="402">
        <f>H49*'5-BDI'!$E$29</f>
        <v>118.262928</v>
      </c>
      <c r="J49" s="115">
        <f t="shared" si="10"/>
        <v>166</v>
      </c>
      <c r="K49" s="511">
        <f t="shared" si="11"/>
        <v>212.87</v>
      </c>
    </row>
    <row r="50" spans="2:11" s="389" customFormat="1" ht="30">
      <c r="B50" s="26" t="s">
        <v>12736</v>
      </c>
      <c r="C50" s="30">
        <f>'1-QUANT'!C558</f>
        <v>96544</v>
      </c>
      <c r="D50" s="30" t="str">
        <f>'1-QUANT'!D558</f>
        <v>SINAPI</v>
      </c>
      <c r="E50" s="396" t="str">
        <f>IFERROR(VLOOKUP($C50,'2-SINAPI NOVEMBRO 2017'!$A$1:$D$11398,2,0),IFERROR(VLOOKUP($C50,'3-COMPO.ADM.PRF '!$B$11:$I$886,4,0),""))</f>
        <v>ARMAÇÃO DE BLOCO, VIGA BALDRAME OU SAPATA UTILIZANDO AÇO CA-50 DE 6,3 MM - MONTAGEM. AF_06/2017</v>
      </c>
      <c r="F50" s="401" t="str">
        <f>IFERROR(VLOOKUP($C50,'2-SINAPI NOVEMBRO 2017'!$A$1:$D$11398,3,0),IFERROR(VLOOKUP($C50,'3-COMPO.ADM.PRF '!$B$11:$I$886,5,0),""))</f>
        <v>KG</v>
      </c>
      <c r="G50" s="32">
        <f>'1-QUANT'!K558</f>
        <v>97.675349990400008</v>
      </c>
      <c r="H50" s="398">
        <f>IFERROR(VLOOKUP($C50,'2-SINAPI NOVEMBRO 2017'!$A$1:$D$11398,4,0),IFERROR(VLOOKUP($C50,'3-COMPO.ADM.PRF '!$B$11:$I$886,8,0),""))</f>
        <v>9.26</v>
      </c>
      <c r="I50" s="402">
        <f>H50*'5-BDI'!$E$29</f>
        <v>11.875024</v>
      </c>
      <c r="J50" s="115">
        <f t="shared" si="10"/>
        <v>904.47</v>
      </c>
      <c r="K50" s="511">
        <f t="shared" si="11"/>
        <v>1159.9000000000001</v>
      </c>
    </row>
    <row r="51" spans="2:11" s="389" customFormat="1" ht="30">
      <c r="B51" s="26" t="s">
        <v>12737</v>
      </c>
      <c r="C51" s="30">
        <f>'1-QUANT'!C564</f>
        <v>96545</v>
      </c>
      <c r="D51" s="30" t="str">
        <f>'1-QUANT'!D564</f>
        <v>SINAPI</v>
      </c>
      <c r="E51" s="396" t="str">
        <f>IFERROR(VLOOKUP($C51,'2-SINAPI NOVEMBRO 2017'!$A$1:$D$11398,2,0),IFERROR(VLOOKUP($C51,'3-COMPO.ADM.PRF '!$B$11:$I$886,4,0),""))</f>
        <v>ARMAÇÃO DE BLOCO, VIGA BALDRAME OU SAPATA UTILIZANDO AÇO CA-50 DE 8 MM - MONTAGEM. AF_06/2017</v>
      </c>
      <c r="F51" s="401" t="str">
        <f>IFERROR(VLOOKUP($C51,'2-SINAPI NOVEMBRO 2017'!$A$1:$D$11398,3,0),IFERROR(VLOOKUP($C51,'3-COMPO.ADM.PRF '!$B$11:$I$886,5,0),""))</f>
        <v>KG</v>
      </c>
      <c r="G51" s="32">
        <f>'1-QUANT'!K564</f>
        <v>38.334124799999998</v>
      </c>
      <c r="H51" s="398">
        <f>IFERROR(VLOOKUP($C51,'2-SINAPI NOVEMBRO 2017'!$A$1:$D$11398,4,0),IFERROR(VLOOKUP($C51,'3-COMPO.ADM.PRF '!$B$11:$I$886,8,0),""))</f>
        <v>8.81</v>
      </c>
      <c r="I51" s="402">
        <f>H51*'5-BDI'!$E$29</f>
        <v>11.297944000000001</v>
      </c>
      <c r="J51" s="115">
        <f t="shared" si="10"/>
        <v>337.72</v>
      </c>
      <c r="K51" s="511">
        <f t="shared" si="11"/>
        <v>433.1</v>
      </c>
    </row>
    <row r="52" spans="2:11" s="389" customFormat="1" ht="30">
      <c r="B52" s="26" t="s">
        <v>12738</v>
      </c>
      <c r="C52" s="30">
        <f>'1-QUANT'!C570</f>
        <v>96534</v>
      </c>
      <c r="D52" s="30" t="str">
        <f>'1-QUANT'!D570</f>
        <v>SINAPI</v>
      </c>
      <c r="E52" s="396" t="str">
        <f>IFERROR(VLOOKUP($C52,'2-SINAPI NOVEMBRO 2017'!$A$1:$D$11398,2,0),IFERROR(VLOOKUP($C52,'3-COMPO.ADM.PRF '!$B$11:$I$886,4,0),""))</f>
        <v>FABRICAÇÃO, MONTAGEM E DESMONTAGEM DE FÔRMA PARA BLOCO DE COROAMENTO, EM MADEIRA SERRADA, E=25 MM, 4 UTILIZAÇÕES. AF_06/2017</v>
      </c>
      <c r="F52" s="401" t="str">
        <f>IFERROR(VLOOKUP($C52,'2-SINAPI NOVEMBRO 2017'!$A$1:$D$11398,3,0),IFERROR(VLOOKUP($C52,'3-COMPO.ADM.PRF '!$B$11:$I$886,5,0),""))</f>
        <v>M2</v>
      </c>
      <c r="G52" s="32">
        <f>'1-QUANT'!K570</f>
        <v>14.399999999999999</v>
      </c>
      <c r="H52" s="398">
        <f>IFERROR(VLOOKUP($C52,'2-SINAPI NOVEMBRO 2017'!$A$1:$D$11398,4,0),IFERROR(VLOOKUP($C52,'3-COMPO.ADM.PRF '!$B$11:$I$886,8,0),""))</f>
        <v>44.42</v>
      </c>
      <c r="I52" s="402">
        <f>H52*'5-BDI'!$E$29</f>
        <v>56.964207999999999</v>
      </c>
      <c r="J52" s="115">
        <f t="shared" si="10"/>
        <v>639.65</v>
      </c>
      <c r="K52" s="511">
        <f t="shared" si="11"/>
        <v>820.28</v>
      </c>
    </row>
    <row r="53" spans="2:11" s="389" customFormat="1" ht="15">
      <c r="B53" s="26" t="s">
        <v>12739</v>
      </c>
      <c r="C53" s="27">
        <f>'1-QUANT'!C575</f>
        <v>93382</v>
      </c>
      <c r="D53" s="30" t="str">
        <f>'1-QUANT'!D575</f>
        <v>SINAPI</v>
      </c>
      <c r="E53" s="396" t="str">
        <f>IFERROR(VLOOKUP($C53,'2-SINAPI NOVEMBRO 2017'!$A$1:$D$11398,2,0),IFERROR(VLOOKUP($C53,'3-COMPO.ADM.PRF '!$B$11:$I$886,4,0),""))</f>
        <v>REATERRO MANUAL DE VALAS COM COMPACTAÇÃO MECANIZADA. AF_04/2016</v>
      </c>
      <c r="F53" s="401" t="str">
        <f>IFERROR(VLOOKUP($C53,'2-SINAPI NOVEMBRO 2017'!$A$1:$D$11398,3,0),IFERROR(VLOOKUP($C53,'3-COMPO.ADM.PRF '!$B$11:$I$886,5,0),""))</f>
        <v>M3</v>
      </c>
      <c r="G53" s="32">
        <f>'1-QUANT'!K575</f>
        <v>3.0384000000000011</v>
      </c>
      <c r="H53" s="398">
        <f>IFERROR(VLOOKUP($C53,'2-SINAPI NOVEMBRO 2017'!$A$1:$D$11398,4,0),IFERROR(VLOOKUP($C53,'3-COMPO.ADM.PRF '!$B$11:$I$886,8,0),""))</f>
        <v>19.510000000000002</v>
      </c>
      <c r="I53" s="402">
        <f>H53*'5-BDI'!$E$29</f>
        <v>25.019624</v>
      </c>
      <c r="J53" s="115">
        <f t="shared" si="10"/>
        <v>59.28</v>
      </c>
      <c r="K53" s="511">
        <f t="shared" si="11"/>
        <v>76.02</v>
      </c>
    </row>
    <row r="54" spans="2:11" s="389" customFormat="1" ht="30">
      <c r="B54" s="26" t="s">
        <v>12740</v>
      </c>
      <c r="C54" s="30" t="str">
        <f>'1-QUANT'!C581</f>
        <v>74106/1</v>
      </c>
      <c r="D54" s="30" t="str">
        <f>'1-QUANT'!D581</f>
        <v>SINAPI</v>
      </c>
      <c r="E54" s="396" t="str">
        <f>IFERROR(VLOOKUP($C54,'2-SINAPI NOVEMBRO 2017'!$A$1:$D$11398,2,0),IFERROR(VLOOKUP($C54,'3-COMPO.ADM.PRF '!$B$11:$I$886,4,0),""))</f>
        <v>IMPERMEABILIZACAO DE ESTRUTURAS ENTERRADAS, COM TINTA ASFALTICA, DUAS DEMAOS.</v>
      </c>
      <c r="F54" s="401" t="str">
        <f>IFERROR(VLOOKUP($C54,'2-SINAPI NOVEMBRO 2017'!$A$1:$D$11398,3,0),IFERROR(VLOOKUP($C54,'3-COMPO.ADM.PRF '!$B$11:$I$886,5,0),""))</f>
        <v>M2</v>
      </c>
      <c r="G54" s="32">
        <f>'1-QUANT'!K581</f>
        <v>14.399999999999999</v>
      </c>
      <c r="H54" s="398">
        <f>IFERROR(VLOOKUP($C54,'2-SINAPI NOVEMBRO 2017'!$A$1:$D$11398,4,0),IFERROR(VLOOKUP($C54,'3-COMPO.ADM.PRF '!$B$11:$I$886,8,0),""))</f>
        <v>8.2899999999999991</v>
      </c>
      <c r="I54" s="402">
        <f>H54*'5-BDI'!$E$29</f>
        <v>10.631095999999999</v>
      </c>
      <c r="J54" s="115">
        <f t="shared" si="10"/>
        <v>119.38</v>
      </c>
      <c r="K54" s="511">
        <f t="shared" si="11"/>
        <v>153.09</v>
      </c>
    </row>
    <row r="55" spans="2:11" s="389" customFormat="1" ht="15">
      <c r="B55" s="26" t="s">
        <v>12741</v>
      </c>
      <c r="C55" s="30">
        <f>'1-QUANT'!C584</f>
        <v>72897</v>
      </c>
      <c r="D55" s="30" t="str">
        <f>'1-QUANT'!D584</f>
        <v>SINAPI</v>
      </c>
      <c r="E55" s="396" t="str">
        <f>IFERROR(VLOOKUP($C55,'2-SINAPI NOVEMBRO 2017'!$A$1:$D$11398,2,0),IFERROR(VLOOKUP($C55,'3-COMPO.ADM.PRF '!$B$11:$I$886,4,0),""))</f>
        <v>CARGA MANUAL DE ENTULHO EM CAMINHAO BASCULANTE 6 M3</v>
      </c>
      <c r="F55" s="401" t="str">
        <f>IFERROR(VLOOKUP($C55,'2-SINAPI NOVEMBRO 2017'!$A$1:$D$11398,3,0),IFERROR(VLOOKUP($C55,'3-COMPO.ADM.PRF '!$B$11:$I$886,5,0),""))</f>
        <v>M3</v>
      </c>
      <c r="G55" s="32">
        <f>'1-QUANT'!K584</f>
        <v>2.34</v>
      </c>
      <c r="H55" s="398">
        <f>IFERROR(VLOOKUP($C55,'2-SINAPI NOVEMBRO 2017'!$A$1:$D$11398,4,0),IFERROR(VLOOKUP($C55,'3-COMPO.ADM.PRF '!$B$11:$I$886,8,0),""))</f>
        <v>16.690000000000001</v>
      </c>
      <c r="I55" s="402">
        <f>H55*'5-BDI'!$E$29</f>
        <v>21.403256000000003</v>
      </c>
      <c r="J55" s="115">
        <f t="shared" si="10"/>
        <v>39.049999999999997</v>
      </c>
      <c r="K55" s="511">
        <f t="shared" si="11"/>
        <v>50.08</v>
      </c>
    </row>
    <row r="56" spans="2:11" s="389" customFormat="1" ht="30">
      <c r="B56" s="26" t="s">
        <v>12742</v>
      </c>
      <c r="C56" s="30">
        <f>'1-QUANT'!C588</f>
        <v>95302</v>
      </c>
      <c r="D56" s="30" t="str">
        <f>'1-QUANT'!D588</f>
        <v>SINAPI</v>
      </c>
      <c r="E56" s="396" t="str">
        <f>IFERROR(VLOOKUP($C56,'2-SINAPI NOVEMBRO 2017'!$A$1:$D$11398,2,0),IFERROR(VLOOKUP($C56,'3-COMPO.ADM.PRF '!$B$11:$I$886,4,0),""))</f>
        <v>TRANSPORTE COM CAMINHÃO BASCULANTE 6 M3 EM RODOVIA PAVIMENTADA ( PARA DISTÂNCIAS SUPERIORES A 4 KM)</v>
      </c>
      <c r="F56" s="401" t="str">
        <f>IFERROR(VLOOKUP($C56,'2-SINAPI NOVEMBRO 2017'!$A$1:$D$11398,3,0),IFERROR(VLOOKUP($C56,'3-COMPO.ADM.PRF '!$B$11:$I$886,5,0),""))</f>
        <v>M3XKM</v>
      </c>
      <c r="G56" s="32">
        <f>'1-QUANT'!K588</f>
        <v>46.8</v>
      </c>
      <c r="H56" s="398">
        <f>IFERROR(VLOOKUP($C56,'2-SINAPI NOVEMBRO 2017'!$A$1:$D$11398,4,0),IFERROR(VLOOKUP($C56,'3-COMPO.ADM.PRF '!$B$11:$I$886,8,0),""))</f>
        <v>1.39</v>
      </c>
      <c r="I56" s="402">
        <f>H56*'5-BDI'!$E$29</f>
        <v>1.7825359999999999</v>
      </c>
      <c r="J56" s="115">
        <f t="shared" si="10"/>
        <v>65.05</v>
      </c>
      <c r="K56" s="511">
        <f t="shared" si="11"/>
        <v>83.42</v>
      </c>
    </row>
    <row r="57" spans="2:11" s="389" customFormat="1" ht="15" customHeight="1">
      <c r="B57" s="384" t="s">
        <v>92</v>
      </c>
      <c r="C57" s="178"/>
      <c r="D57" s="178"/>
      <c r="E57" s="178" t="str">
        <f>'1-QUANT'!E663:G663</f>
        <v>ESTACA TIPO BROCA</v>
      </c>
      <c r="F57" s="442"/>
      <c r="G57" s="331"/>
      <c r="H57" s="328"/>
      <c r="I57" s="586"/>
      <c r="J57" s="117"/>
      <c r="K57" s="513"/>
    </row>
    <row r="58" spans="2:11" s="389" customFormat="1" ht="30">
      <c r="B58" s="26" t="s">
        <v>12743</v>
      </c>
      <c r="C58" s="27" t="str">
        <f>'1-QUANT'!C664</f>
        <v>COMP 005</v>
      </c>
      <c r="D58" s="27" t="str">
        <f>'1-QUANT'!D664</f>
        <v>PROPRIA</v>
      </c>
      <c r="E58" s="396" t="str">
        <f>IFERROR(VLOOKUP($C58,'2-SINAPI NOVEMBRO 2017'!$A$1:$D$11398,2,0),IFERROR(VLOOKUP($C58,'3-COMPO.ADM.PRF '!$B$11:$I$886,4,0),""))</f>
        <v>ESTACA A TRADO (BROCA) DIAMETRO = 30 CM, EM CONCRETO MOLDADO IN LOCO, 25 MPA, SEM ARMACAO.</v>
      </c>
      <c r="F58" s="401" t="str">
        <f>IFERROR(VLOOKUP($C58,'2-SINAPI NOVEMBRO 2017'!$A$1:$D$11398,3,0),IFERROR(VLOOKUP($C58,'3-COMPO.ADM.PRF '!$B$11:$I$886,5,0),""))</f>
        <v>M</v>
      </c>
      <c r="G58" s="28">
        <f>'1-QUANT'!K664</f>
        <v>30</v>
      </c>
      <c r="H58" s="398">
        <f>IFERROR(VLOOKUP($C58,'2-SINAPI NOVEMBRO 2017'!$A$1:$D$11398,4,0),IFERROR(VLOOKUP($C58,'3-COMPO.ADM.PRF '!$B$11:$I$886,8,0),""))</f>
        <v>71.102699099999995</v>
      </c>
      <c r="I58" s="402">
        <f>H58*'5-BDI'!$E$29</f>
        <v>91.182101325839994</v>
      </c>
      <c r="J58" s="115">
        <f t="shared" ref="J58" si="12">ROUND(G58*H58,2)</f>
        <v>2133.08</v>
      </c>
      <c r="K58" s="511">
        <f t="shared" ref="K58" si="13">ROUND(G58*I58,2)</f>
        <v>2735.46</v>
      </c>
    </row>
    <row r="59" spans="2:11" s="389" customFormat="1" ht="30">
      <c r="B59" s="26" t="s">
        <v>12744</v>
      </c>
      <c r="C59" s="634">
        <f>'1-QUANT'!C669</f>
        <v>95583</v>
      </c>
      <c r="D59" s="33" t="str">
        <f>'1-QUANT'!D669</f>
        <v>SINAPI</v>
      </c>
      <c r="E59" s="396" t="str">
        <f>IFERROR(VLOOKUP($C59,'2-SINAPI NOVEMBRO 2017'!$A$1:$D$11398,2,0),IFERROR(VLOOKUP($C59,'3-COMPO.ADM.PRF '!$B$11:$I$886,4,0),""))</f>
        <v>MONTAGEM DE ARMADURA TRANSVERSAL DE ESTACAS DE SEÇÃO CIRCULAR, DIÂMETRO = 5,0 MM. AF_11/2016</v>
      </c>
      <c r="F59" s="401" t="str">
        <f>IFERROR(VLOOKUP($C59,'2-SINAPI NOVEMBRO 2017'!$A$1:$D$11398,3,0),IFERROR(VLOOKUP($C59,'3-COMPO.ADM.PRF '!$B$11:$I$886,5,0),""))</f>
        <v>KG</v>
      </c>
      <c r="G59" s="25">
        <f>'1-QUANT'!K669</f>
        <v>23.219358000000003</v>
      </c>
      <c r="H59" s="398">
        <f>IFERROR(VLOOKUP($C59,'2-SINAPI NOVEMBRO 2017'!$A$1:$D$11398,4,0),IFERROR(VLOOKUP($C59,'3-COMPO.ADM.PRF '!$B$11:$I$886,8,0),""))</f>
        <v>10.08</v>
      </c>
      <c r="I59" s="402">
        <f>H59*'5-BDI'!$E$29</f>
        <v>12.926591999999999</v>
      </c>
      <c r="J59" s="115">
        <f t="shared" ref="J59:J63" si="14">ROUND(G59*H59,2)</f>
        <v>234.05</v>
      </c>
      <c r="K59" s="511">
        <f t="shared" ref="K59:K63" si="15">ROUND(G59*I59,2)</f>
        <v>300.14999999999998</v>
      </c>
    </row>
    <row r="60" spans="2:11" s="389" customFormat="1" ht="30">
      <c r="B60" s="26" t="s">
        <v>12745</v>
      </c>
      <c r="C60" s="634">
        <f>'1-QUANT'!C676</f>
        <v>95577</v>
      </c>
      <c r="D60" s="33" t="str">
        <f>'1-QUANT'!D676</f>
        <v>SINAPI</v>
      </c>
      <c r="E60" s="396" t="str">
        <f>IFERROR(VLOOKUP($C60,'2-SINAPI NOVEMBRO 2017'!$A$1:$D$11398,2,0),IFERROR(VLOOKUP($C60,'3-COMPO.ADM.PRF '!$B$11:$I$886,4,0),""))</f>
        <v>MONTAGEM DE ARMADURA LONGITUDINAL DE ESTACAS DE SEÇÃO CIRCULAR, DIÂMETRO = 10,0 MM. AF_11/2016</v>
      </c>
      <c r="F60" s="401" t="str">
        <f>IFERROR(VLOOKUP($C60,'2-SINAPI NOVEMBRO 2017'!$A$1:$D$11398,3,0),IFERROR(VLOOKUP($C60,'3-COMPO.ADM.PRF '!$B$11:$I$886,5,0),""))</f>
        <v>KG</v>
      </c>
      <c r="G60" s="25">
        <f>'1-QUANT'!K676</f>
        <v>70.98912</v>
      </c>
      <c r="H60" s="398">
        <f>IFERROR(VLOOKUP($C60,'2-SINAPI NOVEMBRO 2017'!$A$1:$D$11398,4,0),IFERROR(VLOOKUP($C60,'3-COMPO.ADM.PRF '!$B$11:$I$886,8,0),""))</f>
        <v>6.41</v>
      </c>
      <c r="I60" s="402">
        <f>H60*'5-BDI'!$E$29</f>
        <v>8.2201839999999997</v>
      </c>
      <c r="J60" s="115">
        <f t="shared" si="14"/>
        <v>455.04</v>
      </c>
      <c r="K60" s="511">
        <f t="shared" si="15"/>
        <v>583.54</v>
      </c>
    </row>
    <row r="61" spans="2:11" s="389" customFormat="1" ht="55.5" customHeight="1">
      <c r="B61" s="26" t="s">
        <v>12746</v>
      </c>
      <c r="C61" s="27">
        <f>'1-QUANT'!C682</f>
        <v>95601</v>
      </c>
      <c r="D61" s="27" t="str">
        <f>'1-QUANT'!D682</f>
        <v xml:space="preserve">SINAPI </v>
      </c>
      <c r="E61" s="396" t="str">
        <f>IFERROR(VLOOKUP($C61,'2-SINAPI NOVEMBRO 2017'!$A$1:$D$11398,2,0),IFERROR(VLOOKUP($C61,'3-COMPO.ADM.PRF '!$B$11:$I$886,4,0),""))</f>
        <v>ARRASAMENTO MECANICO DE ESTACA DE CONCRETO ARMADO, DIAMETROS DE ATÉ 40 CM. AF_11/2016</v>
      </c>
      <c r="F61" s="401" t="str">
        <f>IFERROR(VLOOKUP($C61,'2-SINAPI NOVEMBRO 2017'!$A$1:$D$11398,3,0),IFERROR(VLOOKUP($C61,'3-COMPO.ADM.PRF '!$B$11:$I$886,5,0),""))</f>
        <v>UN</v>
      </c>
      <c r="G61" s="28">
        <f>'1-QUANT'!K682</f>
        <v>12</v>
      </c>
      <c r="H61" s="398">
        <f>IFERROR(VLOOKUP($C61,'2-SINAPI NOVEMBRO 2017'!$A$1:$D$11398,4,0),IFERROR(VLOOKUP($C61,'3-COMPO.ADM.PRF '!$B$11:$I$886,8,0),""))</f>
        <v>11.94</v>
      </c>
      <c r="I61" s="402">
        <f>H61*'5-BDI'!$E$29</f>
        <v>15.311855999999999</v>
      </c>
      <c r="J61" s="115">
        <f t="shared" si="14"/>
        <v>143.28</v>
      </c>
      <c r="K61" s="511">
        <f t="shared" si="15"/>
        <v>183.74</v>
      </c>
    </row>
    <row r="62" spans="2:11" s="389" customFormat="1" ht="15">
      <c r="B62" s="26" t="s">
        <v>12747</v>
      </c>
      <c r="C62" s="27">
        <f>'1-QUANT'!C686</f>
        <v>72897</v>
      </c>
      <c r="D62" s="27" t="str">
        <f>'1-QUANT'!D686</f>
        <v xml:space="preserve">SINAPI </v>
      </c>
      <c r="E62" s="396" t="str">
        <f>IFERROR(VLOOKUP($C62,'2-SINAPI NOVEMBRO 2017'!$A$1:$D$11398,2,0),IFERROR(VLOOKUP($C62,'3-COMPO.ADM.PRF '!$B$11:$I$886,4,0),""))</f>
        <v>CARGA MANUAL DE ENTULHO EM CAMINHAO BASCULANTE 6 M3</v>
      </c>
      <c r="F62" s="401" t="str">
        <f>IFERROR(VLOOKUP($C62,'2-SINAPI NOVEMBRO 2017'!$A$1:$D$11398,3,0),IFERROR(VLOOKUP($C62,'3-COMPO.ADM.PRF '!$B$11:$I$886,5,0),""))</f>
        <v>M3</v>
      </c>
      <c r="G62" s="28">
        <f>'1-QUANT'!K686</f>
        <v>2.75535</v>
      </c>
      <c r="H62" s="398">
        <f>IFERROR(VLOOKUP($C62,'2-SINAPI NOVEMBRO 2017'!$A$1:$D$11398,4,0),IFERROR(VLOOKUP($C62,'3-COMPO.ADM.PRF '!$B$11:$I$886,8,0),""))</f>
        <v>16.690000000000001</v>
      </c>
      <c r="I62" s="402">
        <f>H62*'5-BDI'!$E$29</f>
        <v>21.403256000000003</v>
      </c>
      <c r="J62" s="115">
        <f t="shared" si="14"/>
        <v>45.99</v>
      </c>
      <c r="K62" s="511">
        <f t="shared" si="15"/>
        <v>58.97</v>
      </c>
    </row>
    <row r="63" spans="2:11" s="389" customFormat="1" ht="30">
      <c r="B63" s="26" t="s">
        <v>12748</v>
      </c>
      <c r="C63" s="27">
        <f>'1-QUANT'!C689</f>
        <v>95302</v>
      </c>
      <c r="D63" s="27" t="str">
        <f>'1-QUANT'!D689</f>
        <v xml:space="preserve">SINAPI </v>
      </c>
      <c r="E63" s="396" t="str">
        <f>IFERROR(VLOOKUP($C63,'2-SINAPI NOVEMBRO 2017'!$A$1:$D$11398,2,0),IFERROR(VLOOKUP($C63,'3-COMPO.ADM.PRF '!$B$11:$I$886,4,0),""))</f>
        <v>TRANSPORTE COM CAMINHÃO BASCULANTE 6 M3 EM RODOVIA PAVIMENTADA ( PARA DISTÂNCIAS SUPERIORES A 4 KM)</v>
      </c>
      <c r="F63" s="401" t="str">
        <f>IFERROR(VLOOKUP($C63,'2-SINAPI NOVEMBRO 2017'!$A$1:$D$11398,3,0),IFERROR(VLOOKUP($C63,'3-COMPO.ADM.PRF '!$B$11:$I$886,5,0),""))</f>
        <v>M3XKM</v>
      </c>
      <c r="G63" s="28">
        <f>'1-QUANT'!K689</f>
        <v>55.106999999999999</v>
      </c>
      <c r="H63" s="398">
        <f>IFERROR(VLOOKUP($C63,'2-SINAPI NOVEMBRO 2017'!$A$1:$D$11398,4,0),IFERROR(VLOOKUP($C63,'3-COMPO.ADM.PRF '!$B$11:$I$886,8,0),""))</f>
        <v>1.39</v>
      </c>
      <c r="I63" s="402">
        <f>H63*'5-BDI'!$E$29</f>
        <v>1.7825359999999999</v>
      </c>
      <c r="J63" s="115">
        <f t="shared" si="14"/>
        <v>76.599999999999994</v>
      </c>
      <c r="K63" s="511">
        <f t="shared" si="15"/>
        <v>98.23</v>
      </c>
    </row>
    <row r="64" spans="2:11" s="389" customFormat="1" ht="15" customHeight="1">
      <c r="B64" s="384" t="s">
        <v>93</v>
      </c>
      <c r="C64" s="178"/>
      <c r="D64" s="178"/>
      <c r="E64" s="178" t="str">
        <f>'1-QUANT'!E733:G733</f>
        <v>BALDRAMES</v>
      </c>
      <c r="F64" s="442"/>
      <c r="G64" s="331"/>
      <c r="H64" s="328"/>
      <c r="I64" s="586"/>
      <c r="J64" s="117"/>
      <c r="K64" s="513"/>
    </row>
    <row r="65" spans="2:11" s="389" customFormat="1" ht="30">
      <c r="B65" s="26" t="s">
        <v>12749</v>
      </c>
      <c r="C65" s="27">
        <f>'1-QUANT'!C734</f>
        <v>96527</v>
      </c>
      <c r="D65" s="27" t="str">
        <f>'1-QUANT'!D734</f>
        <v>SINAPI</v>
      </c>
      <c r="E65" s="396" t="str">
        <f>IFERROR(VLOOKUP($C65,'2-SINAPI NOVEMBRO 2017'!$A$1:$D$11398,2,0),IFERROR(VLOOKUP($C65,'3-COMPO.ADM.PRF '!$B$11:$I$886,4,0),""))</f>
        <v>ESCAVAÇÃO MANUAL DE VALA PARA VIGA BALDRAME, COM PREVISÃO DE FÔRMA. AF_06/2017</v>
      </c>
      <c r="F65" s="401" t="str">
        <f>IFERROR(VLOOKUP($C65,'2-SINAPI NOVEMBRO 2017'!$A$1:$D$11398,3,0),IFERROR(VLOOKUP($C65,'3-COMPO.ADM.PRF '!$B$11:$I$886,5,0),""))</f>
        <v>M3</v>
      </c>
      <c r="G65" s="28">
        <f>'1-QUANT'!K734</f>
        <v>13.742999999999999</v>
      </c>
      <c r="H65" s="398">
        <f>IFERROR(VLOOKUP($C65,'2-SINAPI NOVEMBRO 2017'!$A$1:$D$11398,4,0),IFERROR(VLOOKUP($C65,'3-COMPO.ADM.PRF '!$B$11:$I$886,8,0),""))</f>
        <v>83.42</v>
      </c>
      <c r="I65" s="402">
        <f>H65*'5-BDI'!$E$29</f>
        <v>106.977808</v>
      </c>
      <c r="J65" s="115">
        <f t="shared" ref="J65" si="16">ROUND(G65*H65,2)</f>
        <v>1146.44</v>
      </c>
      <c r="K65" s="511">
        <f t="shared" ref="K65" si="17">ROUND(G65*I65,2)</f>
        <v>1470.2</v>
      </c>
    </row>
    <row r="66" spans="2:11" s="389" customFormat="1" ht="30">
      <c r="B66" s="26" t="s">
        <v>12750</v>
      </c>
      <c r="C66" s="634">
        <f>'1-QUANT'!C741</f>
        <v>96617</v>
      </c>
      <c r="D66" s="33" t="str">
        <f>'1-QUANT'!D741</f>
        <v>SINAPI</v>
      </c>
      <c r="E66" s="396" t="str">
        <f>IFERROR(VLOOKUP($C66,'2-SINAPI NOVEMBRO 2017'!$A$1:$D$11398,2,0),IFERROR(VLOOKUP($C66,'3-COMPO.ADM.PRF '!$B$11:$I$886,4,0),""))</f>
        <v>LASTRO DE CONCRETO MAGRO, APLICADO EM BLOCOS DE COROAMENTO OU SAPATAS, ESPESSURA DE 3 CM. AF_08/2017</v>
      </c>
      <c r="F66" s="401" t="str">
        <f>IFERROR(VLOOKUP($C66,'2-SINAPI NOVEMBRO 2017'!$A$1:$D$11398,3,0),IFERROR(VLOOKUP($C66,'3-COMPO.ADM.PRF '!$B$11:$I$886,5,0),""))</f>
        <v>M2</v>
      </c>
      <c r="G66" s="25">
        <f>'1-QUANT'!K741</f>
        <v>24.135000000000005</v>
      </c>
      <c r="H66" s="398">
        <f>IFERROR(VLOOKUP($C66,'2-SINAPI NOVEMBRO 2017'!$A$1:$D$11398,4,0),IFERROR(VLOOKUP($C66,'3-COMPO.ADM.PRF '!$B$11:$I$886,8,0),""))</f>
        <v>11.96</v>
      </c>
      <c r="I66" s="402">
        <f>H66*'5-BDI'!$E$29</f>
        <v>15.337504000000001</v>
      </c>
      <c r="J66" s="115">
        <f t="shared" ref="J66:J75" si="18">ROUND(G66*H66,2)</f>
        <v>288.64999999999998</v>
      </c>
      <c r="K66" s="511">
        <f t="shared" ref="K66:K75" si="19">ROUND(G66*I66,2)</f>
        <v>370.17</v>
      </c>
    </row>
    <row r="67" spans="2:11" s="389" customFormat="1" ht="30">
      <c r="B67" s="26" t="s">
        <v>12751</v>
      </c>
      <c r="C67" s="27">
        <f>'1-QUANT'!C748</f>
        <v>94965</v>
      </c>
      <c r="D67" s="27" t="str">
        <f>'1-QUANT'!D748</f>
        <v>SINAPI</v>
      </c>
      <c r="E67" s="396" t="str">
        <f>IFERROR(VLOOKUP($C67,'2-SINAPI NOVEMBRO 2017'!$A$1:$D$11398,2,0),IFERROR(VLOOKUP($C67,'3-COMPO.ADM.PRF '!$B$11:$I$886,4,0),""))</f>
        <v>CONCRETO FCK = 25MPA, TRAÇO 1:2,3:2,7 (CIMENTO/ AREIA MÉDIA/ BRITA 1)  - PREPARO MECÂNICO COM BETONEIRA 400 L. AF_07/2016</v>
      </c>
      <c r="F67" s="401" t="str">
        <f>IFERROR(VLOOKUP($C67,'2-SINAPI NOVEMBRO 2017'!$A$1:$D$11398,3,0),IFERROR(VLOOKUP($C67,'3-COMPO.ADM.PRF '!$B$11:$I$886,5,0),""))</f>
        <v>M3</v>
      </c>
      <c r="G67" s="28">
        <f>'1-QUANT'!K748</f>
        <v>4.827</v>
      </c>
      <c r="H67" s="398">
        <f>IFERROR(VLOOKUP($C67,'2-SINAPI NOVEMBRO 2017'!$A$1:$D$11398,4,0),IFERROR(VLOOKUP($C67,'3-COMPO.ADM.PRF '!$B$11:$I$886,8,0),""))</f>
        <v>304.93</v>
      </c>
      <c r="I67" s="402">
        <f>H67*'5-BDI'!$E$29</f>
        <v>391.04223200000001</v>
      </c>
      <c r="J67" s="115">
        <f t="shared" si="18"/>
        <v>1471.9</v>
      </c>
      <c r="K67" s="511">
        <f t="shared" si="19"/>
        <v>1887.56</v>
      </c>
    </row>
    <row r="68" spans="2:11" s="389" customFormat="1" ht="15">
      <c r="B68" s="26" t="s">
        <v>12752</v>
      </c>
      <c r="C68" s="27" t="str">
        <f>'1-QUANT'!C756</f>
        <v>74157/4</v>
      </c>
      <c r="D68" s="27" t="str">
        <f>'1-QUANT'!D756</f>
        <v>SINAPI</v>
      </c>
      <c r="E68" s="396" t="str">
        <f>IFERROR(VLOOKUP($C68,'2-SINAPI NOVEMBRO 2017'!$A$1:$D$11398,2,0),IFERROR(VLOOKUP($C68,'3-COMPO.ADM.PRF '!$B$11:$I$886,4,0),""))</f>
        <v>LANCAMENTO/APLICACAO MANUAL DE CONCRETO EM FUNDACOES</v>
      </c>
      <c r="F68" s="401" t="str">
        <f>IFERROR(VLOOKUP($C68,'2-SINAPI NOVEMBRO 2017'!$A$1:$D$11398,3,0),IFERROR(VLOOKUP($C68,'3-COMPO.ADM.PRF '!$B$11:$I$886,5,0),""))</f>
        <v>M3</v>
      </c>
      <c r="G68" s="28">
        <f>'1-QUANT'!K756</f>
        <v>4.827</v>
      </c>
      <c r="H68" s="398">
        <f>IFERROR(VLOOKUP($C68,'2-SINAPI NOVEMBRO 2017'!$A$1:$D$11398,4,0),IFERROR(VLOOKUP($C68,'3-COMPO.ADM.PRF '!$B$11:$I$886,8,0),""))</f>
        <v>92.22</v>
      </c>
      <c r="I68" s="402">
        <f>H68*'5-BDI'!$E$29</f>
        <v>118.262928</v>
      </c>
      <c r="J68" s="115">
        <f t="shared" si="18"/>
        <v>445.15</v>
      </c>
      <c r="K68" s="511">
        <f t="shared" si="19"/>
        <v>570.86</v>
      </c>
    </row>
    <row r="69" spans="2:11" s="389" customFormat="1" ht="30">
      <c r="B69" s="26" t="s">
        <v>12753</v>
      </c>
      <c r="C69" s="27">
        <f>'1-QUANT'!C758</f>
        <v>96543</v>
      </c>
      <c r="D69" s="27" t="str">
        <f>'1-QUANT'!D758</f>
        <v>SINAPI</v>
      </c>
      <c r="E69" s="396" t="str">
        <f>IFERROR(VLOOKUP($C69,'2-SINAPI NOVEMBRO 2017'!$A$1:$D$11398,2,0),IFERROR(VLOOKUP($C69,'3-COMPO.ADM.PRF '!$B$11:$I$886,4,0),""))</f>
        <v>ARMAÇÃO DE BLOCO, VIGA BALDRAME E SAPATA UTILIZANDO AÇO CA-60 DE 5 MM - MONTAGEM. AF_06/2017</v>
      </c>
      <c r="F69" s="401" t="str">
        <f>IFERROR(VLOOKUP($C69,'2-SINAPI NOVEMBRO 2017'!$A$1:$D$11398,3,0),IFERROR(VLOOKUP($C69,'3-COMPO.ADM.PRF '!$B$11:$I$886,5,0),""))</f>
        <v>KG</v>
      </c>
      <c r="G69" s="28">
        <f>'1-QUANT'!K758</f>
        <v>27.234063875000015</v>
      </c>
      <c r="H69" s="398">
        <f>IFERROR(VLOOKUP($C69,'2-SINAPI NOVEMBRO 2017'!$A$1:$D$11398,4,0),IFERROR(VLOOKUP($C69,'3-COMPO.ADM.PRF '!$B$11:$I$886,8,0),""))</f>
        <v>10.79</v>
      </c>
      <c r="I69" s="402">
        <f>H69*'5-BDI'!$E$29</f>
        <v>13.837095999999999</v>
      </c>
      <c r="J69" s="115">
        <f t="shared" si="18"/>
        <v>293.86</v>
      </c>
      <c r="K69" s="511">
        <f t="shared" si="19"/>
        <v>376.84</v>
      </c>
    </row>
    <row r="70" spans="2:11" s="389" customFormat="1" ht="30">
      <c r="B70" s="26" t="s">
        <v>12754</v>
      </c>
      <c r="C70" s="27">
        <f>'1-QUANT'!C766</f>
        <v>96545</v>
      </c>
      <c r="D70" s="27" t="str">
        <f>'1-QUANT'!D766</f>
        <v>SINAPI</v>
      </c>
      <c r="E70" s="396" t="str">
        <f>IFERROR(VLOOKUP($C70,'2-SINAPI NOVEMBRO 2017'!$A$1:$D$11398,2,0),IFERROR(VLOOKUP($C70,'3-COMPO.ADM.PRF '!$B$11:$I$886,4,0),""))</f>
        <v>ARMAÇÃO DE BLOCO, VIGA BALDRAME OU SAPATA UTILIZANDO AÇO CA-50 DE 8 MM - MONTAGEM. AF_06/2017</v>
      </c>
      <c r="F70" s="401" t="str">
        <f>IFERROR(VLOOKUP($C70,'2-SINAPI NOVEMBRO 2017'!$A$1:$D$11398,3,0),IFERROR(VLOOKUP($C70,'3-COMPO.ADM.PRF '!$B$11:$I$886,5,0),""))</f>
        <v>KG</v>
      </c>
      <c r="G70" s="28">
        <f>'1-QUANT'!K766</f>
        <v>40.542675200000005</v>
      </c>
      <c r="H70" s="398">
        <f>IFERROR(VLOOKUP($C70,'2-SINAPI NOVEMBRO 2017'!$A$1:$D$11398,4,0),IFERROR(VLOOKUP($C70,'3-COMPO.ADM.PRF '!$B$11:$I$886,8,0),""))</f>
        <v>8.81</v>
      </c>
      <c r="I70" s="402">
        <f>H70*'5-BDI'!$E$29</f>
        <v>11.297944000000001</v>
      </c>
      <c r="J70" s="115">
        <f t="shared" si="18"/>
        <v>357.18</v>
      </c>
      <c r="K70" s="511">
        <f t="shared" si="19"/>
        <v>458.05</v>
      </c>
    </row>
    <row r="71" spans="2:11" s="389" customFormat="1" ht="30">
      <c r="B71" s="26" t="s">
        <v>12755</v>
      </c>
      <c r="C71" s="27">
        <f>'1-QUANT'!C774</f>
        <v>96536</v>
      </c>
      <c r="D71" s="27" t="str">
        <f>'1-QUANT'!D774</f>
        <v>SINAPI</v>
      </c>
      <c r="E71" s="396" t="str">
        <f>IFERROR(VLOOKUP($C71,'2-SINAPI NOVEMBRO 2017'!$A$1:$D$11398,2,0),IFERROR(VLOOKUP($C71,'3-COMPO.ADM.PRF '!$B$11:$I$886,4,0),""))</f>
        <v>FABRICAÇÃO, MONTAGEM E DESMONTAGEM DE FÔRMA PARA VIGA BALDRAME, EM MADEIRA SERRADA, E=25 MM, 4 UTILIZAÇÕES. AF_06/2017</v>
      </c>
      <c r="F71" s="401" t="str">
        <f>IFERROR(VLOOKUP($C71,'2-SINAPI NOVEMBRO 2017'!$A$1:$D$11398,3,0),IFERROR(VLOOKUP($C71,'3-COMPO.ADM.PRF '!$B$11:$I$886,5,0),""))</f>
        <v>M2</v>
      </c>
      <c r="G71" s="28">
        <f>'1-QUANT'!K774</f>
        <v>71.507500000000007</v>
      </c>
      <c r="H71" s="398">
        <f>IFERROR(VLOOKUP($C71,'2-SINAPI NOVEMBRO 2017'!$A$1:$D$11398,4,0),IFERROR(VLOOKUP($C71,'3-COMPO.ADM.PRF '!$B$11:$I$886,8,0),""))</f>
        <v>37.25</v>
      </c>
      <c r="I71" s="402">
        <f>H71*'5-BDI'!$E$29</f>
        <v>47.769399999999997</v>
      </c>
      <c r="J71" s="115">
        <f t="shared" si="18"/>
        <v>2663.65</v>
      </c>
      <c r="K71" s="511">
        <f t="shared" si="19"/>
        <v>3415.87</v>
      </c>
    </row>
    <row r="72" spans="2:11" s="389" customFormat="1" ht="15">
      <c r="B72" s="26" t="s">
        <v>12756</v>
      </c>
      <c r="C72" s="634">
        <f>'1-QUANT'!C781</f>
        <v>93382</v>
      </c>
      <c r="D72" s="33" t="str">
        <f>'1-QUANT'!D781</f>
        <v>SINAPI</v>
      </c>
      <c r="E72" s="396" t="str">
        <f>IFERROR(VLOOKUP($C72,'2-SINAPI NOVEMBRO 2017'!$A$1:$D$11398,2,0),IFERROR(VLOOKUP($C72,'3-COMPO.ADM.PRF '!$B$11:$I$886,4,0),""))</f>
        <v>REATERRO MANUAL DE VALAS COM COMPACTAÇÃO MECANIZADA. AF_04/2016</v>
      </c>
      <c r="F72" s="401" t="str">
        <f>IFERROR(VLOOKUP($C72,'2-SINAPI NOVEMBRO 2017'!$A$1:$D$11398,3,0),IFERROR(VLOOKUP($C72,'3-COMPO.ADM.PRF '!$B$11:$I$886,5,0),""))</f>
        <v>M3</v>
      </c>
      <c r="G72" s="25">
        <f>'1-QUANT'!K781</f>
        <v>8.9159999999999986</v>
      </c>
      <c r="H72" s="398">
        <f>IFERROR(VLOOKUP($C72,'2-SINAPI NOVEMBRO 2017'!$A$1:$D$11398,4,0),IFERROR(VLOOKUP($C72,'3-COMPO.ADM.PRF '!$B$11:$I$886,8,0),""))</f>
        <v>19.510000000000002</v>
      </c>
      <c r="I72" s="402">
        <f>H72*'5-BDI'!$E$29</f>
        <v>25.019624</v>
      </c>
      <c r="J72" s="115">
        <f t="shared" si="18"/>
        <v>173.95</v>
      </c>
      <c r="K72" s="511">
        <f t="shared" si="19"/>
        <v>223.07</v>
      </c>
    </row>
    <row r="73" spans="2:11" s="389" customFormat="1" ht="30">
      <c r="B73" s="26" t="s">
        <v>12757</v>
      </c>
      <c r="C73" s="404" t="str">
        <f>'1-QUANT'!C790</f>
        <v>74106/1</v>
      </c>
      <c r="D73" s="403" t="str">
        <f>'1-QUANT'!D790</f>
        <v>SINAPI</v>
      </c>
      <c r="E73" s="396" t="str">
        <f>IFERROR(VLOOKUP($C73,'2-SINAPI NOVEMBRO 2017'!$A$1:$D$11398,2,0),IFERROR(VLOOKUP($C73,'3-COMPO.ADM.PRF '!$B$11:$I$886,4,0),""))</f>
        <v>IMPERMEABILIZACAO DE ESTRUTURAS ENTERRADAS, COM TINTA ASFALTICA, DUAS DEMAOS.</v>
      </c>
      <c r="F73" s="401" t="str">
        <f>IFERROR(VLOOKUP($C73,'2-SINAPI NOVEMBRO 2017'!$A$1:$D$11398,3,0),IFERROR(VLOOKUP($C73,'3-COMPO.ADM.PRF '!$B$11:$I$886,5,0),""))</f>
        <v>M2</v>
      </c>
      <c r="G73" s="397">
        <f>'1-QUANT'!K790</f>
        <v>71.507500000000007</v>
      </c>
      <c r="H73" s="398">
        <f>IFERROR(VLOOKUP($C73,'2-SINAPI NOVEMBRO 2017'!$A$1:$D$11398,4,0),IFERROR(VLOOKUP($C73,'3-COMPO.ADM.PRF '!$B$11:$I$886,8,0),""))</f>
        <v>8.2899999999999991</v>
      </c>
      <c r="I73" s="402">
        <f>H73*'5-BDI'!$E$29</f>
        <v>10.631095999999999</v>
      </c>
      <c r="J73" s="115">
        <f t="shared" si="18"/>
        <v>592.79999999999995</v>
      </c>
      <c r="K73" s="511">
        <f t="shared" si="19"/>
        <v>760.2</v>
      </c>
    </row>
    <row r="74" spans="2:11" s="389" customFormat="1" ht="15">
      <c r="B74" s="26" t="s">
        <v>12758</v>
      </c>
      <c r="C74" s="634">
        <f>'1-QUANT'!C793</f>
        <v>72897</v>
      </c>
      <c r="D74" s="33" t="str">
        <f>'1-QUANT'!D793</f>
        <v>SINAPI</v>
      </c>
      <c r="E74" s="396" t="str">
        <f>IFERROR(VLOOKUP($C74,'2-SINAPI NOVEMBRO 2017'!$A$1:$D$11398,2,0),IFERROR(VLOOKUP($C74,'3-COMPO.ADM.PRF '!$B$11:$I$886,4,0),""))</f>
        <v>CARGA MANUAL DE ENTULHO EM CAMINHAO BASCULANTE 6 M3</v>
      </c>
      <c r="F74" s="401" t="str">
        <f>IFERROR(VLOOKUP($C74,'2-SINAPI NOVEMBRO 2017'!$A$1:$D$11398,3,0),IFERROR(VLOOKUP($C74,'3-COMPO.ADM.PRF '!$B$11:$I$886,5,0),""))</f>
        <v>M3</v>
      </c>
      <c r="G74" s="25">
        <f>'1-QUANT'!K793</f>
        <v>6.2751000000000001</v>
      </c>
      <c r="H74" s="398">
        <f>IFERROR(VLOOKUP($C74,'2-SINAPI NOVEMBRO 2017'!$A$1:$D$11398,4,0),IFERROR(VLOOKUP($C74,'3-COMPO.ADM.PRF '!$B$11:$I$886,8,0),""))</f>
        <v>16.690000000000001</v>
      </c>
      <c r="I74" s="402">
        <f>H74*'5-BDI'!$E$29</f>
        <v>21.403256000000003</v>
      </c>
      <c r="J74" s="115">
        <f t="shared" si="18"/>
        <v>104.73</v>
      </c>
      <c r="K74" s="511">
        <f t="shared" si="19"/>
        <v>134.31</v>
      </c>
    </row>
    <row r="75" spans="2:11" s="389" customFormat="1" ht="30">
      <c r="B75" s="26" t="s">
        <v>12759</v>
      </c>
      <c r="C75" s="634">
        <f>'1-QUANT'!C797</f>
        <v>95302</v>
      </c>
      <c r="D75" s="33" t="str">
        <f>'1-QUANT'!D797</f>
        <v>SINAPI</v>
      </c>
      <c r="E75" s="396" t="str">
        <f>IFERROR(VLOOKUP($C75,'2-SINAPI NOVEMBRO 2017'!$A$1:$D$11398,2,0),IFERROR(VLOOKUP($C75,'3-COMPO.ADM.PRF '!$B$11:$I$886,4,0),""))</f>
        <v>TRANSPORTE COM CAMINHÃO BASCULANTE 6 M3 EM RODOVIA PAVIMENTADA ( PARA DISTÂNCIAS SUPERIORES A 4 KM)</v>
      </c>
      <c r="F75" s="401" t="str">
        <f>IFERROR(VLOOKUP($C75,'2-SINAPI NOVEMBRO 2017'!$A$1:$D$11398,3,0),IFERROR(VLOOKUP($C75,'3-COMPO.ADM.PRF '!$B$11:$I$886,5,0),""))</f>
        <v>M3XKM</v>
      </c>
      <c r="G75" s="25">
        <f>'1-QUANT'!K797</f>
        <v>125.50200000000001</v>
      </c>
      <c r="H75" s="398">
        <f>IFERROR(VLOOKUP($C75,'2-SINAPI NOVEMBRO 2017'!$A$1:$D$11398,4,0),IFERROR(VLOOKUP($C75,'3-COMPO.ADM.PRF '!$B$11:$I$886,8,0),""))</f>
        <v>1.39</v>
      </c>
      <c r="I75" s="402">
        <f>H75*'5-BDI'!$E$29</f>
        <v>1.7825359999999999</v>
      </c>
      <c r="J75" s="115">
        <f t="shared" si="18"/>
        <v>174.45</v>
      </c>
      <c r="K75" s="511">
        <f t="shared" si="19"/>
        <v>223.71</v>
      </c>
    </row>
    <row r="76" spans="2:11" s="414" customFormat="1" ht="15">
      <c r="B76" s="777" t="s">
        <v>2</v>
      </c>
      <c r="C76" s="778"/>
      <c r="D76" s="778"/>
      <c r="E76" s="778"/>
      <c r="F76" s="778"/>
      <c r="G76" s="778"/>
      <c r="H76" s="778"/>
      <c r="I76" s="585"/>
      <c r="J76" s="116">
        <f>SUM(J45:J75)</f>
        <v>14079.36</v>
      </c>
      <c r="K76" s="512">
        <f>SUM(K46:K75)</f>
        <v>18055.36</v>
      </c>
    </row>
    <row r="77" spans="2:11" s="389" customFormat="1" ht="15">
      <c r="B77" s="26"/>
      <c r="C77" s="634"/>
      <c r="D77" s="23"/>
      <c r="E77" s="396"/>
      <c r="F77" s="401"/>
      <c r="G77" s="28"/>
      <c r="H77" s="398"/>
      <c r="I77" s="402"/>
      <c r="J77" s="115"/>
      <c r="K77" s="511"/>
    </row>
    <row r="78" spans="2:11" s="416" customFormat="1" ht="15">
      <c r="B78" s="15" t="s">
        <v>12760</v>
      </c>
      <c r="C78" s="16"/>
      <c r="D78" s="17"/>
      <c r="E78" s="18" t="str">
        <f>'1-QUANT'!E804:J804</f>
        <v xml:space="preserve">SUPERESTRUTURA </v>
      </c>
      <c r="F78" s="19"/>
      <c r="G78" s="20"/>
      <c r="H78" s="21"/>
      <c r="I78" s="21"/>
      <c r="J78" s="114"/>
      <c r="K78" s="408"/>
    </row>
    <row r="79" spans="2:11" s="389" customFormat="1" ht="15" customHeight="1">
      <c r="B79" s="384" t="s">
        <v>12761</v>
      </c>
      <c r="C79" s="178"/>
      <c r="D79" s="178"/>
      <c r="E79" s="178" t="str">
        <f>'1-QUANT'!E806:G806</f>
        <v>PIALRES</v>
      </c>
      <c r="F79" s="442"/>
      <c r="G79" s="331"/>
      <c r="H79" s="328"/>
      <c r="I79" s="586"/>
      <c r="J79" s="117"/>
      <c r="K79" s="513"/>
    </row>
    <row r="80" spans="2:11" s="389" customFormat="1" ht="30">
      <c r="B80" s="26" t="s">
        <v>12762</v>
      </c>
      <c r="C80" s="634">
        <f>'1-QUANT'!C808</f>
        <v>94965</v>
      </c>
      <c r="D80" s="33" t="str">
        <f>'1-QUANT'!D808</f>
        <v>SINAPI</v>
      </c>
      <c r="E80" s="396" t="str">
        <f>IFERROR(VLOOKUP($C80,'2-SINAPI NOVEMBRO 2017'!$A$1:$D$11398,2,0),IFERROR(VLOOKUP($C80,'3-COMPO.ADM.PRF '!$B$11:$I$886,4,0),""))</f>
        <v>CONCRETO FCK = 25MPA, TRAÇO 1:2,3:2,7 (CIMENTO/ AREIA MÉDIA/ BRITA 1)  - PREPARO MECÂNICO COM BETONEIRA 400 L. AF_07/2016</v>
      </c>
      <c r="F80" s="401" t="str">
        <f>IFERROR(VLOOKUP($C80,'2-SINAPI NOVEMBRO 2017'!$A$1:$D$11398,3,0),IFERROR(VLOOKUP($C80,'3-COMPO.ADM.PRF '!$B$11:$I$886,5,0),""))</f>
        <v>M3</v>
      </c>
      <c r="G80" s="25">
        <f>'1-QUANT'!K808</f>
        <v>2.5200000000000005</v>
      </c>
      <c r="H80" s="398">
        <f>IFERROR(VLOOKUP($C80,'2-SINAPI NOVEMBRO 2017'!$A$1:$D$11398,4,0),IFERROR(VLOOKUP($C80,'3-COMPO.ADM.PRF '!$B$11:$I$886,8,0),""))</f>
        <v>304.93</v>
      </c>
      <c r="I80" s="402">
        <f>H80*'5-BDI'!$E$29</f>
        <v>391.04223200000001</v>
      </c>
      <c r="J80" s="115">
        <f t="shared" ref="J80" si="20">ROUND(G80*H80,2)</f>
        <v>768.42</v>
      </c>
      <c r="K80" s="511">
        <f t="shared" ref="K80" si="21">ROUND(G80*I80,2)</f>
        <v>985.43</v>
      </c>
    </row>
    <row r="81" spans="2:11" s="389" customFormat="1" ht="30">
      <c r="B81" s="26" t="s">
        <v>12763</v>
      </c>
      <c r="C81" s="27">
        <f>'1-QUANT'!C815</f>
        <v>92873</v>
      </c>
      <c r="D81" s="27" t="str">
        <f>'1-QUANT'!D815</f>
        <v>SINAPI</v>
      </c>
      <c r="E81" s="396" t="str">
        <f>IFERROR(VLOOKUP($C81,'2-SINAPI NOVEMBRO 2017'!$A$1:$D$11398,2,0),IFERROR(VLOOKUP($C81,'3-COMPO.ADM.PRF '!$B$11:$I$886,4,0),""))</f>
        <v>LANÇAMENTO COM USO DE BALDES, ADENSAMENTO E ACABAMENTO DE CONCRETO EM ESTRUTURAS. AF_12/2015</v>
      </c>
      <c r="F81" s="401" t="str">
        <f>IFERROR(VLOOKUP($C81,'2-SINAPI NOVEMBRO 2017'!$A$1:$D$11398,3,0),IFERROR(VLOOKUP($C81,'3-COMPO.ADM.PRF '!$B$11:$I$886,5,0),""))</f>
        <v>M3</v>
      </c>
      <c r="G81" s="28">
        <f>'1-QUANT'!K815</f>
        <v>2.5200000000000005</v>
      </c>
      <c r="H81" s="398">
        <f>IFERROR(VLOOKUP($C81,'2-SINAPI NOVEMBRO 2017'!$A$1:$D$11398,4,0),IFERROR(VLOOKUP($C81,'3-COMPO.ADM.PRF '!$B$11:$I$886,8,0),""))</f>
        <v>142.88999999999999</v>
      </c>
      <c r="I81" s="402">
        <f>H81*'5-BDI'!$E$29</f>
        <v>183.24213599999999</v>
      </c>
      <c r="J81" s="115">
        <f t="shared" ref="J81:J84" si="22">ROUND(G81*H81,2)</f>
        <v>360.08</v>
      </c>
      <c r="K81" s="511">
        <f t="shared" ref="K81:K84" si="23">ROUND(G81*I81,2)</f>
        <v>461.77</v>
      </c>
    </row>
    <row r="82" spans="2:11" s="389" customFormat="1" ht="45">
      <c r="B82" s="26" t="s">
        <v>12764</v>
      </c>
      <c r="C82" s="27">
        <f>'1-QUANT'!C817</f>
        <v>92775</v>
      </c>
      <c r="D82" s="27" t="str">
        <f>'1-QUANT'!D817</f>
        <v>SINAPI</v>
      </c>
      <c r="E82" s="396" t="str">
        <f>IFERROR(VLOOKUP($C82,'2-SINAPI NOVEMBRO 2017'!$A$1:$D$11398,2,0),IFERROR(VLOOKUP($C82,'3-COMPO.ADM.PRF '!$B$11:$I$886,4,0),""))</f>
        <v>ARMAÇÃO DE PILAR OU VIGA DE UMA ESTRUTURA CONVENCIONAL DE CONCRETO ARMADO EM UMA EDIFICAÇÃO TÉRREA OU SOBRADO UTILIZANDO AÇO CA-60 DE 5,0 MM - MONTAGEM. AF_12/2015</v>
      </c>
      <c r="F82" s="401" t="str">
        <f>IFERROR(VLOOKUP($C82,'2-SINAPI NOVEMBRO 2017'!$A$1:$D$11398,3,0),IFERROR(VLOOKUP($C82,'3-COMPO.ADM.PRF '!$B$11:$I$886,5,0),""))</f>
        <v>KG</v>
      </c>
      <c r="G82" s="28">
        <f>'1-QUANT'!K817</f>
        <v>41.410320000000013</v>
      </c>
      <c r="H82" s="398">
        <f>IFERROR(VLOOKUP($C82,'2-SINAPI NOVEMBRO 2017'!$A$1:$D$11398,4,0),IFERROR(VLOOKUP($C82,'3-COMPO.ADM.PRF '!$B$11:$I$886,8,0),""))</f>
        <v>10.7</v>
      </c>
      <c r="I82" s="402">
        <f>H82*'5-BDI'!$E$29</f>
        <v>13.721679999999999</v>
      </c>
      <c r="J82" s="115">
        <f t="shared" si="22"/>
        <v>443.09</v>
      </c>
      <c r="K82" s="511">
        <f t="shared" si="23"/>
        <v>568.22</v>
      </c>
    </row>
    <row r="83" spans="2:11" s="389" customFormat="1" ht="45">
      <c r="B83" s="26" t="s">
        <v>12765</v>
      </c>
      <c r="C83" s="634">
        <f>'1-QUANT'!C825</f>
        <v>92778</v>
      </c>
      <c r="D83" s="33" t="str">
        <f>'1-QUANT'!D825</f>
        <v>SINAPI</v>
      </c>
      <c r="E83" s="396" t="str">
        <f>IFERROR(VLOOKUP($C83,'2-SINAPI NOVEMBRO 2017'!$A$1:$D$11398,2,0),IFERROR(VLOOKUP($C83,'3-COMPO.ADM.PRF '!$B$11:$I$886,4,0),""))</f>
        <v>ARMAÇÃO DE PILAR OU VIGA DE UMA ESTRUTURA CONVENCIONAL DE CONCRETO ARMADO EM UMA EDIFICAÇÃO TÉRREA OU SOBRADO UTILIZANDO AÇO CA-50 DE 10,0 MM - MONTAGEM. AF_12/2015</v>
      </c>
      <c r="F83" s="401" t="str">
        <f>IFERROR(VLOOKUP($C83,'2-SINAPI NOVEMBRO 2017'!$A$1:$D$11398,3,0),IFERROR(VLOOKUP($C83,'3-COMPO.ADM.PRF '!$B$11:$I$886,5,0),""))</f>
        <v>KG</v>
      </c>
      <c r="G83" s="25">
        <f>'1-QUANT'!K825</f>
        <v>155.48400000000001</v>
      </c>
      <c r="H83" s="398">
        <f>IFERROR(VLOOKUP($C83,'2-SINAPI NOVEMBRO 2017'!$A$1:$D$11398,4,0),IFERROR(VLOOKUP($C83,'3-COMPO.ADM.PRF '!$B$11:$I$886,8,0),""))</f>
        <v>7.05</v>
      </c>
      <c r="I83" s="402">
        <f>H83*'5-BDI'!$E$29</f>
        <v>9.0409199999999998</v>
      </c>
      <c r="J83" s="115">
        <f t="shared" si="22"/>
        <v>1096.1600000000001</v>
      </c>
      <c r="K83" s="511">
        <f t="shared" si="23"/>
        <v>1405.72</v>
      </c>
    </row>
    <row r="84" spans="2:11" s="389" customFormat="1" ht="45">
      <c r="B84" s="26" t="s">
        <v>12766</v>
      </c>
      <c r="C84" s="634">
        <f>'1-QUANT'!C832</f>
        <v>92412</v>
      </c>
      <c r="D84" s="33" t="str">
        <f>'1-QUANT'!D832</f>
        <v>SINAPI</v>
      </c>
      <c r="E84" s="396" t="str">
        <f>IFERROR(VLOOKUP($C84,'2-SINAPI NOVEMBRO 2017'!$A$1:$D$11398,2,0),IFERROR(VLOOKUP($C84,'3-COMPO.ADM.PRF '!$B$11:$I$886,4,0),""))</f>
        <v>MONTAGEM E DESMONTAGEM DE FÔRMA DE PILARES RETANGULARES E ESTRUTURAS SIMILARES COM ÁREA MÉDIA DAS SEÇÕES MENOR OU IGUAL A 0,25 M², PÉ-DIREITO SIMPLES, EM MADEIRA SERRADA, 4 UTILIZAÇÕES. AF_12/2015</v>
      </c>
      <c r="F84" s="401" t="str">
        <f>IFERROR(VLOOKUP($C84,'2-SINAPI NOVEMBRO 2017'!$A$1:$D$11398,3,0),IFERROR(VLOOKUP($C84,'3-COMPO.ADM.PRF '!$B$11:$I$886,5,0),""))</f>
        <v>M2</v>
      </c>
      <c r="G84" s="25">
        <f>'1-QUANT'!K832</f>
        <v>46.2</v>
      </c>
      <c r="H84" s="398">
        <f>IFERROR(VLOOKUP($C84,'2-SINAPI NOVEMBRO 2017'!$A$1:$D$11398,4,0),IFERROR(VLOOKUP($C84,'3-COMPO.ADM.PRF '!$B$11:$I$886,8,0),""))</f>
        <v>60.42</v>
      </c>
      <c r="I84" s="402">
        <f>H84*'5-BDI'!$E$29</f>
        <v>77.482607999999999</v>
      </c>
      <c r="J84" s="115">
        <f t="shared" si="22"/>
        <v>2791.4</v>
      </c>
      <c r="K84" s="511">
        <f t="shared" si="23"/>
        <v>3579.7</v>
      </c>
    </row>
    <row r="85" spans="2:11" s="389" customFormat="1" ht="15" customHeight="1">
      <c r="B85" s="384" t="s">
        <v>12767</v>
      </c>
      <c r="C85" s="178"/>
      <c r="D85" s="178"/>
      <c r="E85" s="178" t="str">
        <f>'1-QUANT'!E876:G876</f>
        <v xml:space="preserve">VIGAS </v>
      </c>
      <c r="F85" s="442"/>
      <c r="G85" s="331"/>
      <c r="H85" s="328"/>
      <c r="I85" s="586"/>
      <c r="J85" s="117"/>
      <c r="K85" s="513"/>
    </row>
    <row r="86" spans="2:11" s="389" customFormat="1" ht="30">
      <c r="B86" s="26" t="s">
        <v>12768</v>
      </c>
      <c r="C86" s="634">
        <f>'1-QUANT'!C878</f>
        <v>94965</v>
      </c>
      <c r="D86" s="33" t="str">
        <f>'1-QUANT'!D878</f>
        <v>SINAPI</v>
      </c>
      <c r="E86" s="396" t="str">
        <f>IFERROR(VLOOKUP($C86,'2-SINAPI NOVEMBRO 2017'!$A$1:$D$11398,2,0),IFERROR(VLOOKUP($C86,'3-COMPO.ADM.PRF '!$B$11:$I$886,4,0),""))</f>
        <v>CONCRETO FCK = 25MPA, TRAÇO 1:2,3:2,7 (CIMENTO/ AREIA MÉDIA/ BRITA 1)  - PREPARO MECÂNICO COM BETONEIRA 400 L. AF_07/2016</v>
      </c>
      <c r="F86" s="401" t="str">
        <f>IFERROR(VLOOKUP($C86,'2-SINAPI NOVEMBRO 2017'!$A$1:$D$11398,3,0),IFERROR(VLOOKUP($C86,'3-COMPO.ADM.PRF '!$B$11:$I$886,5,0),""))</f>
        <v>M3</v>
      </c>
      <c r="G86" s="25">
        <f>'1-QUANT'!K878</f>
        <v>4.827</v>
      </c>
      <c r="H86" s="398">
        <f>IFERROR(VLOOKUP($C86,'2-SINAPI NOVEMBRO 2017'!$A$1:$D$11398,4,0),IFERROR(VLOOKUP($C86,'3-COMPO.ADM.PRF '!$B$11:$I$886,8,0),""))</f>
        <v>304.93</v>
      </c>
      <c r="I86" s="402">
        <f>H86*'5-BDI'!$E$29</f>
        <v>391.04223200000001</v>
      </c>
      <c r="J86" s="115">
        <f t="shared" ref="J86" si="24">ROUND(G86*H86,2)</f>
        <v>1471.9</v>
      </c>
      <c r="K86" s="511">
        <f t="shared" ref="K86" si="25">ROUND(G86*I86,2)</f>
        <v>1887.56</v>
      </c>
    </row>
    <row r="87" spans="2:11" s="389" customFormat="1" ht="30">
      <c r="B87" s="26" t="s">
        <v>12769</v>
      </c>
      <c r="C87" s="27">
        <f>'1-QUANT'!C886</f>
        <v>92873</v>
      </c>
      <c r="D87" s="27" t="str">
        <f>'1-QUANT'!D886</f>
        <v>SINAPI</v>
      </c>
      <c r="E87" s="396" t="str">
        <f>IFERROR(VLOOKUP($C87,'2-SINAPI NOVEMBRO 2017'!$A$1:$D$11398,2,0),IFERROR(VLOOKUP($C87,'3-COMPO.ADM.PRF '!$B$11:$I$886,4,0),""))</f>
        <v>LANÇAMENTO COM USO DE BALDES, ADENSAMENTO E ACABAMENTO DE CONCRETO EM ESTRUTURAS. AF_12/2015</v>
      </c>
      <c r="F87" s="401" t="str">
        <f>IFERROR(VLOOKUP($C87,'2-SINAPI NOVEMBRO 2017'!$A$1:$D$11398,3,0),IFERROR(VLOOKUP($C87,'3-COMPO.ADM.PRF '!$B$11:$I$886,5,0),""))</f>
        <v>M3</v>
      </c>
      <c r="G87" s="28">
        <f>'1-QUANT'!K886</f>
        <v>4.827</v>
      </c>
      <c r="H87" s="398">
        <f>IFERROR(VLOOKUP($C87,'2-SINAPI NOVEMBRO 2017'!$A$1:$D$11398,4,0),IFERROR(VLOOKUP($C87,'3-COMPO.ADM.PRF '!$B$11:$I$886,8,0),""))</f>
        <v>142.88999999999999</v>
      </c>
      <c r="I87" s="402">
        <f>H87*'5-BDI'!$E$29</f>
        <v>183.24213599999999</v>
      </c>
      <c r="J87" s="115">
        <f t="shared" ref="J87:J90" si="26">ROUND(G87*H87,2)</f>
        <v>689.73</v>
      </c>
      <c r="K87" s="511">
        <f t="shared" ref="K87:K90" si="27">ROUND(G87*I87,2)</f>
        <v>884.51</v>
      </c>
    </row>
    <row r="88" spans="2:11" s="389" customFormat="1" ht="45">
      <c r="B88" s="26" t="s">
        <v>12770</v>
      </c>
      <c r="C88" s="27">
        <f>'1-QUANT'!C888</f>
        <v>92775</v>
      </c>
      <c r="D88" s="27" t="str">
        <f>'1-QUANT'!D888</f>
        <v>SINAPI</v>
      </c>
      <c r="E88" s="396" t="str">
        <f>IFERROR(VLOOKUP($C88,'2-SINAPI NOVEMBRO 2017'!$A$1:$D$11398,2,0),IFERROR(VLOOKUP($C88,'3-COMPO.ADM.PRF '!$B$11:$I$886,4,0),""))</f>
        <v>ARMAÇÃO DE PILAR OU VIGA DE UMA ESTRUTURA CONVENCIONAL DE CONCRETO ARMADO EM UMA EDIFICAÇÃO TÉRREA OU SOBRADO UTILIZANDO AÇO CA-60 DE 5,0 MM - MONTAGEM. AF_12/2015</v>
      </c>
      <c r="F88" s="401" t="str">
        <f>IFERROR(VLOOKUP($C88,'2-SINAPI NOVEMBRO 2017'!$A$1:$D$11398,3,0),IFERROR(VLOOKUP($C88,'3-COMPO.ADM.PRF '!$B$11:$I$886,5,0),""))</f>
        <v>KG</v>
      </c>
      <c r="G88" s="28">
        <f>'1-QUANT'!K888</f>
        <v>75.151719875000026</v>
      </c>
      <c r="H88" s="398">
        <f>IFERROR(VLOOKUP($C88,'2-SINAPI NOVEMBRO 2017'!$A$1:$D$11398,4,0),IFERROR(VLOOKUP($C88,'3-COMPO.ADM.PRF '!$B$11:$I$886,8,0),""))</f>
        <v>10.7</v>
      </c>
      <c r="I88" s="402">
        <f>H88*'5-BDI'!$E$29</f>
        <v>13.721679999999999</v>
      </c>
      <c r="J88" s="115">
        <f t="shared" si="26"/>
        <v>804.12</v>
      </c>
      <c r="K88" s="511">
        <f t="shared" si="27"/>
        <v>1031.21</v>
      </c>
    </row>
    <row r="89" spans="2:11" s="389" customFormat="1" ht="45">
      <c r="B89" s="26" t="s">
        <v>12771</v>
      </c>
      <c r="C89" s="634">
        <f>'1-QUANT'!C896</f>
        <v>92777</v>
      </c>
      <c r="D89" s="33" t="str">
        <f>'1-QUANT'!D896</f>
        <v>SINAPI</v>
      </c>
      <c r="E89" s="396" t="str">
        <f>IFERROR(VLOOKUP($C89,'2-SINAPI NOVEMBRO 2017'!$A$1:$D$11398,2,0),IFERROR(VLOOKUP($C89,'3-COMPO.ADM.PRF '!$B$11:$I$886,4,0),""))</f>
        <v>ARMAÇÃO DE PILAR OU VIGA DE UMA ESTRUTURA CONVENCIONAL DE CONCRETO ARMADO EM UMA EDIFICAÇÃO TÉRREA OU SOBRADO UTILIZANDO AÇO CA-50 DE 8,0 MM - MONTAGEM. AF_12/2015</v>
      </c>
      <c r="F89" s="401" t="str">
        <f>IFERROR(VLOOKUP($C89,'2-SINAPI NOVEMBRO 2017'!$A$1:$D$11398,3,0),IFERROR(VLOOKUP($C89,'3-COMPO.ADM.PRF '!$B$11:$I$886,5,0),""))</f>
        <v>KG</v>
      </c>
      <c r="G89" s="25">
        <f>'1-QUANT'!K896</f>
        <v>124.15208320000001</v>
      </c>
      <c r="H89" s="398">
        <f>IFERROR(VLOOKUP($C89,'2-SINAPI NOVEMBRO 2017'!$A$1:$D$11398,4,0),IFERROR(VLOOKUP($C89,'3-COMPO.ADM.PRF '!$B$11:$I$886,8,0),""))</f>
        <v>8.75</v>
      </c>
      <c r="I89" s="402">
        <f>H89*'5-BDI'!$E$29</f>
        <v>11.221</v>
      </c>
      <c r="J89" s="115">
        <f t="shared" si="26"/>
        <v>1086.33</v>
      </c>
      <c r="K89" s="511">
        <f t="shared" si="27"/>
        <v>1393.11</v>
      </c>
    </row>
    <row r="90" spans="2:11" s="389" customFormat="1" ht="45">
      <c r="B90" s="26" t="s">
        <v>12772</v>
      </c>
      <c r="C90" s="27">
        <f>'1-QUANT'!C909</f>
        <v>92448</v>
      </c>
      <c r="D90" s="27" t="str">
        <f>'1-QUANT'!D909</f>
        <v>SINAPI</v>
      </c>
      <c r="E90" s="396" t="str">
        <f>IFERROR(VLOOKUP($C90,'2-SINAPI NOVEMBRO 2017'!$A$1:$D$11398,2,0),IFERROR(VLOOKUP($C90,'3-COMPO.ADM.PRF '!$B$11:$I$886,4,0),""))</f>
        <v>MONTAGEM E DESMONTAGEM DE FÔRMA DE VIGA, ESCORAMENTO COM PONTALETE DE MADEIRA, PÉ-DIREITO SIMPLES, EM MADEIRA SERRADA, 4 UTILIZAÇÕES. AF_12/2015</v>
      </c>
      <c r="F90" s="401" t="str">
        <f>IFERROR(VLOOKUP($C90,'2-SINAPI NOVEMBRO 2017'!$A$1:$D$11398,3,0),IFERROR(VLOOKUP($C90,'3-COMPO.ADM.PRF '!$B$11:$I$886,5,0),""))</f>
        <v>M2</v>
      </c>
      <c r="G90" s="28">
        <f>'1-QUANT'!K909</f>
        <v>71.507500000000007</v>
      </c>
      <c r="H90" s="398">
        <f>IFERROR(VLOOKUP($C90,'2-SINAPI NOVEMBRO 2017'!$A$1:$D$11398,4,0),IFERROR(VLOOKUP($C90,'3-COMPO.ADM.PRF '!$B$11:$I$886,8,0),""))</f>
        <v>67.09</v>
      </c>
      <c r="I90" s="402">
        <f>H90*'5-BDI'!$E$29</f>
        <v>86.03621600000001</v>
      </c>
      <c r="J90" s="115">
        <f t="shared" si="26"/>
        <v>4797.4399999999996</v>
      </c>
      <c r="K90" s="511">
        <f t="shared" si="27"/>
        <v>6152.23</v>
      </c>
    </row>
    <row r="91" spans="2:11" ht="15">
      <c r="B91" s="777" t="s">
        <v>2</v>
      </c>
      <c r="C91" s="778"/>
      <c r="D91" s="778"/>
      <c r="E91" s="778"/>
      <c r="F91" s="778"/>
      <c r="G91" s="778"/>
      <c r="H91" s="778"/>
      <c r="I91" s="585"/>
      <c r="J91" s="116">
        <f>SUM(J79:J90)</f>
        <v>14308.669999999998</v>
      </c>
      <c r="K91" s="512">
        <f>SUM(K80:K90)</f>
        <v>18349.46</v>
      </c>
    </row>
    <row r="92" spans="2:11" s="389" customFormat="1" ht="15">
      <c r="B92" s="547"/>
      <c r="C92" s="330"/>
      <c r="D92" s="330"/>
      <c r="E92" s="330"/>
      <c r="F92" s="548"/>
      <c r="G92" s="332"/>
      <c r="H92" s="343"/>
      <c r="I92" s="343"/>
      <c r="J92" s="329"/>
      <c r="K92" s="514"/>
    </row>
    <row r="93" spans="2:11" s="389" customFormat="1" ht="15">
      <c r="B93" s="15" t="s">
        <v>6447</v>
      </c>
      <c r="C93" s="16"/>
      <c r="D93" s="17"/>
      <c r="E93" s="18" t="str">
        <f>'1-QUANT'!E970:J970</f>
        <v xml:space="preserve">ESTRUTURA METÁLICA COBERTURA </v>
      </c>
      <c r="F93" s="19"/>
      <c r="G93" s="20"/>
      <c r="H93" s="21"/>
      <c r="I93" s="21"/>
      <c r="J93" s="114"/>
      <c r="K93" s="408"/>
    </row>
    <row r="94" spans="2:11" s="389" customFormat="1" ht="60">
      <c r="B94" s="385" t="s">
        <v>49</v>
      </c>
      <c r="C94" s="492">
        <f>'1-QUANT'!C972</f>
        <v>72110</v>
      </c>
      <c r="D94" s="492" t="str">
        <f>'1-QUANT'!D972</f>
        <v>SINAPI</v>
      </c>
      <c r="E94" s="396" t="str">
        <f>IFERROR(VLOOKUP($C94,'2-SINAPI NOVEMBRO 2017'!$A$1:$D$11398,2,0),IFERROR(VLOOKUP($C94,'3-COMPO.ADM.PRF '!$B$11:$I$886,4,0),""))</f>
        <v>ESTRUTURA METALICA EM TESOURAS OU TRELICAS, VAO LIVRE DE 12M, FORNECIMENTO E MONTAGEM, NAO SENDO CONSIDERADOS OS FECHAMENTOS METALICOS, AS COLUNAS, OS SERVICOS GERAIS EM ALVENARIA E CONCRETO, AS TELHAS DE COBERTURA E A PINTURA DE ACABAMENTO</v>
      </c>
      <c r="F94" s="401" t="str">
        <f>IFERROR(VLOOKUP($C94,'2-SINAPI NOVEMBRO 2017'!$A$1:$D$11398,3,0),IFERROR(VLOOKUP($C94,'3-COMPO.ADM.PRF '!$B$11:$I$886,5,0),""))</f>
        <v>M2</v>
      </c>
      <c r="G94" s="493">
        <f>'1-QUANT'!K972</f>
        <v>682.06000000000006</v>
      </c>
      <c r="H94" s="398">
        <f>IFERROR(VLOOKUP($C94,'2-SINAPI NOVEMBRO 2017'!$A$1:$D$11398,4,0),IFERROR(VLOOKUP($C94,'3-COMPO.ADM.PRF '!$B$11:$I$886,8,0),""))</f>
        <v>59.64</v>
      </c>
      <c r="I94" s="402">
        <f>H94*'5-BDI'!$E$29</f>
        <v>76.482336000000004</v>
      </c>
      <c r="J94" s="115">
        <f t="shared" ref="J94" si="28">ROUND(G94*H94,2)</f>
        <v>40678.06</v>
      </c>
      <c r="K94" s="511">
        <f t="shared" ref="K94" si="29">ROUND(G94*I94,2)</f>
        <v>52165.54</v>
      </c>
    </row>
    <row r="95" spans="2:11" s="389" customFormat="1" ht="45">
      <c r="B95" s="385" t="s">
        <v>12773</v>
      </c>
      <c r="C95" s="34">
        <f>'1-QUANT'!C979</f>
        <v>92580</v>
      </c>
      <c r="D95" s="34" t="str">
        <f>'1-QUANT'!D979</f>
        <v>SINAPI</v>
      </c>
      <c r="E95" s="396" t="str">
        <f>IFERROR(VLOOKUP($C95,'2-SINAPI NOVEMBRO 2017'!$A$1:$D$11398,2,0),IFERROR(VLOOKUP($C95,'3-COMPO.ADM.PRF '!$B$11:$I$886,4,0),""))</f>
        <v>TRAMA DE AÇO COMPOSTA POR TERÇAS PARA TELHADOS DE ATÉ 2 ÁGUAS PARA TELHA ONDULADA DE FIBROCIMENTO, METÁLICA, PLÁSTICA OU TERMOACÚSTICA, INCLUSO TRANSPORTE VERTICAL. AF_12/2015</v>
      </c>
      <c r="F95" s="401" t="str">
        <f>IFERROR(VLOOKUP($C95,'2-SINAPI NOVEMBRO 2017'!$A$1:$D$11398,3,0),IFERROR(VLOOKUP($C95,'3-COMPO.ADM.PRF '!$B$11:$I$886,5,0),""))</f>
        <v>M2</v>
      </c>
      <c r="G95" s="32">
        <f>'1-QUANT'!K979</f>
        <v>682.06000000000006</v>
      </c>
      <c r="H95" s="398">
        <f>IFERROR(VLOOKUP($C95,'2-SINAPI NOVEMBRO 2017'!$A$1:$D$11398,4,0),IFERROR(VLOOKUP($C95,'3-COMPO.ADM.PRF '!$B$11:$I$886,8,0),""))</f>
        <v>24.34</v>
      </c>
      <c r="I95" s="402">
        <f>H95*'5-BDI'!$E$29</f>
        <v>31.213615999999998</v>
      </c>
      <c r="J95" s="115">
        <f t="shared" ref="J95:J96" si="30">ROUND(G95*H95,2)</f>
        <v>16601.34</v>
      </c>
      <c r="K95" s="511">
        <f t="shared" ref="K95:K96" si="31">ROUND(G95*I95,2)</f>
        <v>21289.56</v>
      </c>
    </row>
    <row r="96" spans="2:11" s="389" customFormat="1" ht="45">
      <c r="B96" s="385" t="s">
        <v>12774</v>
      </c>
      <c r="C96" s="34" t="str">
        <f>'1-QUANT'!C981</f>
        <v>74145/1</v>
      </c>
      <c r="D96" s="34" t="str">
        <f>'1-QUANT'!D981</f>
        <v>SINAPI</v>
      </c>
      <c r="E96" s="396" t="str">
        <f>IFERROR(VLOOKUP($C96,'2-SINAPI NOVEMBRO 2017'!$A$1:$D$11398,2,0),IFERROR(VLOOKUP($C96,'3-COMPO.ADM.PRF '!$B$11:$I$886,4,0),""))</f>
        <v>PINTURA ESMALTE FOSCO, DUAS DEMAOS, SOBRE SUPERFICIE METALICA, INCLUSO UMA DEMAO DE FUNDO ANTICORROSIVO. UTILIZACAO DE REVOLVER ( AR-COMPRIMIDO).</v>
      </c>
      <c r="F96" s="401" t="str">
        <f>IFERROR(VLOOKUP($C96,'2-SINAPI NOVEMBRO 2017'!$A$1:$D$11398,3,0),IFERROR(VLOOKUP($C96,'3-COMPO.ADM.PRF '!$B$11:$I$886,5,0),""))</f>
        <v>M2</v>
      </c>
      <c r="G96" s="32">
        <f>'1-QUANT'!K981</f>
        <v>730.86500000000001</v>
      </c>
      <c r="H96" s="398">
        <f>IFERROR(VLOOKUP($C96,'2-SINAPI NOVEMBRO 2017'!$A$1:$D$11398,4,0),IFERROR(VLOOKUP($C96,'3-COMPO.ADM.PRF '!$B$11:$I$886,8,0),""))</f>
        <v>13.91</v>
      </c>
      <c r="I96" s="402">
        <f>H96*'5-BDI'!$E$29</f>
        <v>17.838183999999998</v>
      </c>
      <c r="J96" s="115">
        <f t="shared" si="30"/>
        <v>10166.33</v>
      </c>
      <c r="K96" s="511">
        <f t="shared" si="31"/>
        <v>13037.3</v>
      </c>
    </row>
    <row r="97" spans="2:13" ht="15">
      <c r="B97" s="777" t="s">
        <v>2</v>
      </c>
      <c r="C97" s="778"/>
      <c r="D97" s="778"/>
      <c r="E97" s="778"/>
      <c r="F97" s="778"/>
      <c r="G97" s="778"/>
      <c r="H97" s="778"/>
      <c r="I97" s="585"/>
      <c r="J97" s="116">
        <f>SUM(J94:J96)</f>
        <v>67445.73</v>
      </c>
      <c r="K97" s="512">
        <f>SUM(K94:K96)</f>
        <v>86492.400000000009</v>
      </c>
    </row>
    <row r="98" spans="2:13" s="389" customFormat="1" ht="15">
      <c r="B98" s="547"/>
      <c r="C98" s="330"/>
      <c r="D98" s="330"/>
      <c r="E98" s="330"/>
      <c r="F98" s="548"/>
      <c r="G98" s="332"/>
      <c r="H98" s="343"/>
      <c r="I98" s="343"/>
      <c r="J98" s="329"/>
      <c r="K98" s="514"/>
    </row>
    <row r="99" spans="2:13" s="389" customFormat="1" ht="15">
      <c r="B99" s="15" t="s">
        <v>6448</v>
      </c>
      <c r="C99" s="16"/>
      <c r="D99" s="17"/>
      <c r="E99" s="18" t="str">
        <f>'1-QUANT'!E993:J993</f>
        <v xml:space="preserve">COBERTURA </v>
      </c>
      <c r="F99" s="19"/>
      <c r="G99" s="20"/>
      <c r="H99" s="21"/>
      <c r="I99" s="21"/>
      <c r="J99" s="114"/>
      <c r="K99" s="408"/>
    </row>
    <row r="100" spans="2:13" s="389" customFormat="1" ht="30">
      <c r="B100" s="35" t="s">
        <v>41</v>
      </c>
      <c r="C100" s="27">
        <f>'1-QUANT'!C995</f>
        <v>94443</v>
      </c>
      <c r="D100" s="36" t="str">
        <f>'1-QUANT'!D995</f>
        <v>SINAPI</v>
      </c>
      <c r="E100" s="24" t="str">
        <f>IFERROR(VLOOKUP($C100,'2-SINAPI NOVEMBRO 2017'!$A$1:$D$11398,2,0),IFERROR(VLOOKUP($C100,'3-COMPO.ADM.PRF '!$B$11:$I$886,4,0),""))</f>
        <v>TELHAMENTO COM TELHA CERÂMICA DE ENCAIXE, TIPO ROMANA, COM MAIS DE 2 ÁGUAS, INCLUSO TRANSPORTE VERTICAL. AF_06/2016</v>
      </c>
      <c r="F100" s="23" t="str">
        <f>IFERROR(VLOOKUP($C100,'2-SINAPI NOVEMBRO 2017'!$A$1:$D$11398,3,0),IFERROR(VLOOKUP($C100,'3-COMPO.ADM.PRF '!$B$11:$I$886,5,0),""))</f>
        <v>M2</v>
      </c>
      <c r="G100" s="25">
        <f>'1-QUANT'!K995</f>
        <v>1369.2318394473048</v>
      </c>
      <c r="H100" s="398">
        <f>IFERROR(VLOOKUP($C100,'2-SINAPI NOVEMBRO 2017'!$A$1:$D$11398,4,0),IFERROR(VLOOKUP($C100,'3-COMPO.ADM.PRF '!$B$11:$I$886,8,0),""))</f>
        <v>45.72</v>
      </c>
      <c r="I100" s="402">
        <f>H100*'5-BDI'!$E$29</f>
        <v>58.631327999999996</v>
      </c>
      <c r="J100" s="115">
        <f t="shared" ref="J100" si="32">ROUND(G100*H100,2)</f>
        <v>62601.279999999999</v>
      </c>
      <c r="K100" s="511">
        <f t="shared" ref="K100" si="33">ROUND(G100*I100,2)</f>
        <v>80279.88</v>
      </c>
      <c r="M100" s="417"/>
    </row>
    <row r="101" spans="2:13" s="389" customFormat="1" ht="51" customHeight="1">
      <c r="B101" s="35" t="s">
        <v>42</v>
      </c>
      <c r="C101" s="34">
        <f>'1-QUANT'!C1003</f>
        <v>94228</v>
      </c>
      <c r="D101" s="34" t="str">
        <f>'1-QUANT'!D1003</f>
        <v>SINAPI</v>
      </c>
      <c r="E101" s="396" t="str">
        <f>IFERROR(VLOOKUP($C101,'2-SINAPI NOVEMBRO 2017'!$A$1:$D$11398,2,0),IFERROR(VLOOKUP($C101,'3-COMPO.ADM.PRF '!$B$11:$I$886,4,0),""))</f>
        <v>CALHA EM CHAPA DE AÇO GALVANIZADO NÚMERO 24, DESENVOLVIMENTO DE 50 CM, INCLUSO TRANSPORTE VERTICAL. AF_06/2016</v>
      </c>
      <c r="F101" s="401" t="str">
        <f>IFERROR(VLOOKUP($C101,'2-SINAPI NOVEMBRO 2017'!$A$1:$D$11398,3,0),IFERROR(VLOOKUP($C101,'3-COMPO.ADM.PRF '!$B$11:$I$886,5,0),""))</f>
        <v>M</v>
      </c>
      <c r="G101" s="32">
        <f>'1-QUANT'!K1003</f>
        <v>74.83</v>
      </c>
      <c r="H101" s="398">
        <f>IFERROR(VLOOKUP($C101,'2-SINAPI NOVEMBRO 2017'!$A$1:$D$11398,4,0),IFERROR(VLOOKUP($C101,'3-COMPO.ADM.PRF '!$B$11:$I$886,8,0),""))</f>
        <v>62.11</v>
      </c>
      <c r="I101" s="402">
        <f>H101*'5-BDI'!$E$29</f>
        <v>79.649863999999994</v>
      </c>
      <c r="J101" s="115">
        <f t="shared" ref="J101:J102" si="34">ROUND(G101*H101,2)</f>
        <v>4647.6899999999996</v>
      </c>
      <c r="K101" s="511">
        <f t="shared" ref="K101:K102" si="35">ROUND(G101*I101,2)</f>
        <v>5960.2</v>
      </c>
    </row>
    <row r="102" spans="2:13" s="389" customFormat="1" ht="45">
      <c r="B102" s="35" t="s">
        <v>43</v>
      </c>
      <c r="C102" s="404">
        <f>'1-QUANT'!C1016</f>
        <v>94221</v>
      </c>
      <c r="D102" s="404" t="str">
        <f>'1-QUANT'!D1016</f>
        <v>SINAPI</v>
      </c>
      <c r="E102" s="396" t="str">
        <f>IFERROR(VLOOKUP($C102,'2-SINAPI NOVEMBRO 2017'!$A$1:$D$11398,2,0),IFERROR(VLOOKUP($C102,'3-COMPO.ADM.PRF '!$B$11:$I$886,4,0),""))</f>
        <v>CUMEEIRA PARA TELHA CERÂMICA EMBOÇADA COM ARGAMASSA TRAÇO 1:2:9 (CIMENTO, CAL E AREIA) PARA TELHADOS COM ATÉ 2 ÁGUAS, INCLUSO TRANSPORTE VERTICAL. AF_06/2016</v>
      </c>
      <c r="F102" s="401" t="str">
        <f>IFERROR(VLOOKUP($C102,'2-SINAPI NOVEMBRO 2017'!$A$1:$D$11398,3,0),IFERROR(VLOOKUP($C102,'3-COMPO.ADM.PRF '!$B$11:$I$886,5,0),""))</f>
        <v>M</v>
      </c>
      <c r="G102" s="405">
        <f>'1-QUANT'!K1016</f>
        <v>145.80000000000001</v>
      </c>
      <c r="H102" s="398">
        <f>IFERROR(VLOOKUP($C102,'2-SINAPI NOVEMBRO 2017'!$A$1:$D$11398,4,0),IFERROR(VLOOKUP($C102,'3-COMPO.ADM.PRF '!$B$11:$I$886,8,0),""))</f>
        <v>24.27</v>
      </c>
      <c r="I102" s="402">
        <f>H102*'5-BDI'!$E$29</f>
        <v>31.123847999999999</v>
      </c>
      <c r="J102" s="115">
        <f t="shared" si="34"/>
        <v>3538.57</v>
      </c>
      <c r="K102" s="511">
        <f t="shared" si="35"/>
        <v>4537.8599999999997</v>
      </c>
    </row>
    <row r="103" spans="2:13" s="389" customFormat="1" ht="15">
      <c r="B103" s="777" t="s">
        <v>2</v>
      </c>
      <c r="C103" s="778"/>
      <c r="D103" s="778"/>
      <c r="E103" s="778"/>
      <c r="F103" s="778"/>
      <c r="G103" s="778"/>
      <c r="H103" s="778"/>
      <c r="I103" s="585"/>
      <c r="J103" s="116">
        <f>SUM(J100:J102)</f>
        <v>70787.540000000008</v>
      </c>
      <c r="K103" s="512">
        <f>SUM(K100:K102)</f>
        <v>90777.94</v>
      </c>
    </row>
    <row r="104" spans="2:13" s="389" customFormat="1" ht="15">
      <c r="B104" s="547"/>
      <c r="C104" s="330"/>
      <c r="D104" s="330"/>
      <c r="E104" s="330"/>
      <c r="F104" s="548"/>
      <c r="G104" s="332"/>
      <c r="H104" s="343"/>
      <c r="I104" s="343"/>
      <c r="J104" s="329"/>
      <c r="K104" s="514"/>
    </row>
    <row r="105" spans="2:13" s="389" customFormat="1" ht="15">
      <c r="B105" s="15" t="s">
        <v>6449</v>
      </c>
      <c r="C105" s="16"/>
      <c r="D105" s="17"/>
      <c r="E105" s="18" t="str">
        <f>'1-QUANT'!E1040:J1040</f>
        <v xml:space="preserve">ESQUADRIAS </v>
      </c>
      <c r="F105" s="19"/>
      <c r="G105" s="20"/>
      <c r="H105" s="21"/>
      <c r="I105" s="21"/>
      <c r="J105" s="114"/>
      <c r="K105" s="408"/>
    </row>
    <row r="106" spans="2:13" s="389" customFormat="1" ht="30">
      <c r="B106" s="386" t="s">
        <v>44</v>
      </c>
      <c r="C106" s="27" t="str">
        <f>'1-QUANT'!C1043</f>
        <v>COMP 006</v>
      </c>
      <c r="D106" s="27" t="str">
        <f>'1-QUANT'!D1043</f>
        <v>PROPRIA</v>
      </c>
      <c r="E106" s="396" t="str">
        <f>IFERROR(VLOOKUP($C106,'2-SINAPI NOVEMBRO 2017'!$A$1:$D$11398,2,0),IFERROR(VLOOKUP($C106,'3-COMPO.ADM.PRF '!$B$11:$I$886,4,0),""))</f>
        <v>PORTA DE ABRIR EM CHAPA DE AÇO #16 TIPO DOBRADA, COM FECHADURA E BARRA DE ABRIR - FORNECIMENTO E INSTALAÇÃO</v>
      </c>
      <c r="F106" s="401" t="str">
        <f>IFERROR(VLOOKUP($C106,'2-SINAPI NOVEMBRO 2017'!$A$1:$D$11398,3,0),IFERROR(VLOOKUP($C106,'3-COMPO.ADM.PRF '!$B$11:$I$886,5,0),""))</f>
        <v>M2</v>
      </c>
      <c r="G106" s="28">
        <f>'1-QUANT'!K1043</f>
        <v>3.3600000000000003</v>
      </c>
      <c r="H106" s="398">
        <f>IFERROR(VLOOKUP($C106,'2-SINAPI NOVEMBRO 2017'!$A$1:$D$11398,4,0),IFERROR(VLOOKUP($C106,'3-COMPO.ADM.PRF '!$B$11:$I$886,8,0),""))</f>
        <v>430.13129714285719</v>
      </c>
      <c r="I106" s="402">
        <f>H106*'5-BDI'!$E$29</f>
        <v>551.60037545600005</v>
      </c>
      <c r="J106" s="115">
        <f t="shared" ref="J106" si="36">ROUND(G106*H106,2)</f>
        <v>1445.24</v>
      </c>
      <c r="K106" s="511">
        <f t="shared" ref="K106" si="37">ROUND(G106*I106,2)</f>
        <v>1853.38</v>
      </c>
    </row>
    <row r="107" spans="2:13" s="389" customFormat="1" ht="30">
      <c r="B107" s="386" t="s">
        <v>45</v>
      </c>
      <c r="C107" s="27">
        <f>'1-QUANT'!C1047</f>
        <v>91341</v>
      </c>
      <c r="D107" s="27" t="str">
        <f>'1-QUANT'!D1047</f>
        <v>SINAPI</v>
      </c>
      <c r="E107" s="396" t="str">
        <f>IFERROR(VLOOKUP($C107,'2-SINAPI NOVEMBRO 2017'!$A$1:$D$11398,2,0),IFERROR(VLOOKUP($C107,'3-COMPO.ADM.PRF '!$B$11:$I$886,4,0),""))</f>
        <v>PORTA EM ALUMÍNIO DE ABRIR TIPO VENEZIANA COM GUARNIÇÃO, FIXAÇÃO COM PARAFUSOS - FORNECIMENTO E INSTALAÇÃO. AF_08/2015</v>
      </c>
      <c r="F107" s="401" t="str">
        <f>IFERROR(VLOOKUP($C107,'2-SINAPI NOVEMBRO 2017'!$A$1:$D$11398,3,0),IFERROR(VLOOKUP($C107,'3-COMPO.ADM.PRF '!$B$11:$I$886,5,0),""))</f>
        <v>M2</v>
      </c>
      <c r="G107" s="28">
        <f>'1-QUANT'!K1047</f>
        <v>21.6</v>
      </c>
      <c r="H107" s="398">
        <f>IFERROR(VLOOKUP($C107,'2-SINAPI NOVEMBRO 2017'!$A$1:$D$11398,4,0),IFERROR(VLOOKUP($C107,'3-COMPO.ADM.PRF '!$B$11:$I$886,8,0),""))</f>
        <v>1124.77</v>
      </c>
      <c r="I107" s="402">
        <f>H107*'5-BDI'!$E$29</f>
        <v>1442.4050479999999</v>
      </c>
      <c r="J107" s="115">
        <f t="shared" ref="J107:J110" si="38">ROUND(G107*H107,2)</f>
        <v>24295.03</v>
      </c>
      <c r="K107" s="511">
        <f t="shared" ref="K107:K110" si="39">ROUND(G107*I107,2)</f>
        <v>31155.95</v>
      </c>
    </row>
    <row r="108" spans="2:13" s="389" customFormat="1" ht="30">
      <c r="B108" s="386" t="s">
        <v>46</v>
      </c>
      <c r="C108" s="27">
        <f>'1-QUANT'!C1052</f>
        <v>94559</v>
      </c>
      <c r="D108" s="27" t="str">
        <f>'1-QUANT'!D1052</f>
        <v>SINAPI</v>
      </c>
      <c r="E108" s="396" t="str">
        <f>IFERROR(VLOOKUP($C108,'2-SINAPI NOVEMBRO 2017'!$A$1:$D$11398,2,0),IFERROR(VLOOKUP($C108,'3-COMPO.ADM.PRF '!$B$11:$I$886,4,0),""))</f>
        <v>JANELA DE AÇO BASCULANTE, FIXAÇÃO COM ARGAMASSA, SEM VIDROS, PADRONIZADA. AF_07/2016</v>
      </c>
      <c r="F108" s="401" t="str">
        <f>IFERROR(VLOOKUP($C108,'2-SINAPI NOVEMBRO 2017'!$A$1:$D$11398,3,0),IFERROR(VLOOKUP($C108,'3-COMPO.ADM.PRF '!$B$11:$I$886,5,0),""))</f>
        <v>M2</v>
      </c>
      <c r="G108" s="28">
        <f>'1-QUANT'!K1052</f>
        <v>7.25</v>
      </c>
      <c r="H108" s="398">
        <f>IFERROR(VLOOKUP($C108,'2-SINAPI NOVEMBRO 2017'!$A$1:$D$11398,4,0),IFERROR(VLOOKUP($C108,'3-COMPO.ADM.PRF '!$B$11:$I$886,8,0),""))</f>
        <v>425.31</v>
      </c>
      <c r="I108" s="402">
        <f>H108*'5-BDI'!$E$29</f>
        <v>545.41754400000002</v>
      </c>
      <c r="J108" s="115">
        <f t="shared" si="38"/>
        <v>3083.5</v>
      </c>
      <c r="K108" s="511">
        <f t="shared" si="39"/>
        <v>3954.28</v>
      </c>
    </row>
    <row r="109" spans="2:13" s="389" customFormat="1" ht="30">
      <c r="B109" s="386" t="s">
        <v>6346</v>
      </c>
      <c r="C109" s="27">
        <f>'1-QUANT'!C1058</f>
        <v>94562</v>
      </c>
      <c r="D109" s="27" t="str">
        <f>'1-QUANT'!D1058</f>
        <v>SINAPI</v>
      </c>
      <c r="E109" s="396" t="str">
        <f>IFERROR(VLOOKUP($C109,'2-SINAPI NOVEMBRO 2017'!$A$1:$D$11398,2,0),IFERROR(VLOOKUP($C109,'3-COMPO.ADM.PRF '!$B$11:$I$886,4,0),""))</f>
        <v>JANELA DE AÇO DE CORRER, 4 FOLHAS, FIXAÇÃO COM ARGAMASSA, SEM VIDROS, PADRONIZADA. AF_07/2016</v>
      </c>
      <c r="F109" s="401" t="str">
        <f>IFERROR(VLOOKUP($C109,'2-SINAPI NOVEMBRO 2017'!$A$1:$D$11398,3,0),IFERROR(VLOOKUP($C109,'3-COMPO.ADM.PRF '!$B$11:$I$886,5,0),""))</f>
        <v>M2</v>
      </c>
      <c r="G109" s="28">
        <f>'1-QUANT'!K1058</f>
        <v>90</v>
      </c>
      <c r="H109" s="398">
        <f>IFERROR(VLOOKUP($C109,'2-SINAPI NOVEMBRO 2017'!$A$1:$D$11398,4,0),IFERROR(VLOOKUP($C109,'3-COMPO.ADM.PRF '!$B$11:$I$886,8,0),""))</f>
        <v>391.66</v>
      </c>
      <c r="I109" s="402">
        <f>H109*'5-BDI'!$E$29</f>
        <v>502.26478400000002</v>
      </c>
      <c r="J109" s="115">
        <f t="shared" si="38"/>
        <v>35249.4</v>
      </c>
      <c r="K109" s="511">
        <f t="shared" si="39"/>
        <v>45203.83</v>
      </c>
    </row>
    <row r="110" spans="2:13" s="389" customFormat="1" ht="15">
      <c r="B110" s="386" t="s">
        <v>12775</v>
      </c>
      <c r="C110" s="27">
        <f>'1-QUANT'!C1127</f>
        <v>72117</v>
      </c>
      <c r="D110" s="27" t="str">
        <f>'1-QUANT'!D1127</f>
        <v>SINAPI</v>
      </c>
      <c r="E110" s="396" t="str">
        <f>IFERROR(VLOOKUP($C110,'2-SINAPI NOVEMBRO 2017'!$A$1:$D$11398,2,0),IFERROR(VLOOKUP($C110,'3-COMPO.ADM.PRF '!$B$11:$I$886,4,0),""))</f>
        <v>VIDRO LISO COMUM TRANSPARENTE, ESPESSURA 4MM</v>
      </c>
      <c r="F110" s="401" t="str">
        <f>IFERROR(VLOOKUP($C110,'2-SINAPI NOVEMBRO 2017'!$A$1:$D$11398,3,0),IFERROR(VLOOKUP($C110,'3-COMPO.ADM.PRF '!$B$11:$I$886,5,0),""))</f>
        <v>M2</v>
      </c>
      <c r="G110" s="28">
        <f>'1-QUANT'!K1127</f>
        <v>97.25</v>
      </c>
      <c r="H110" s="398">
        <f>IFERROR(VLOOKUP($C110,'2-SINAPI NOVEMBRO 2017'!$A$1:$D$11398,4,0),IFERROR(VLOOKUP($C110,'3-COMPO.ADM.PRF '!$B$11:$I$886,8,0),""))</f>
        <v>132.27000000000001</v>
      </c>
      <c r="I110" s="402">
        <f>H110*'5-BDI'!$E$29</f>
        <v>169.62304800000001</v>
      </c>
      <c r="J110" s="115">
        <f t="shared" si="38"/>
        <v>12863.26</v>
      </c>
      <c r="K110" s="511">
        <f t="shared" si="39"/>
        <v>16495.84</v>
      </c>
    </row>
    <row r="111" spans="2:13" s="389" customFormat="1" ht="15">
      <c r="B111" s="777" t="s">
        <v>2</v>
      </c>
      <c r="C111" s="778"/>
      <c r="D111" s="778"/>
      <c r="E111" s="778"/>
      <c r="F111" s="778"/>
      <c r="G111" s="778"/>
      <c r="H111" s="778"/>
      <c r="I111" s="585"/>
      <c r="J111" s="116">
        <f>SUM(J106:J110)</f>
        <v>76936.429999999993</v>
      </c>
      <c r="K111" s="512">
        <f>SUM(K106:K110)</f>
        <v>98663.28</v>
      </c>
    </row>
    <row r="112" spans="2:13" s="389" customFormat="1" ht="15">
      <c r="B112" s="547"/>
      <c r="C112" s="330"/>
      <c r="D112" s="330"/>
      <c r="E112" s="330"/>
      <c r="F112" s="548"/>
      <c r="G112" s="332"/>
      <c r="H112" s="343"/>
      <c r="I112" s="343"/>
      <c r="J112" s="329"/>
      <c r="K112" s="514"/>
    </row>
    <row r="113" spans="2:13" s="416" customFormat="1" ht="15">
      <c r="B113" s="15" t="s">
        <v>6455</v>
      </c>
      <c r="C113" s="16"/>
      <c r="D113" s="17"/>
      <c r="E113" s="18" t="str">
        <f>'1-QUANT'!E1145:J1145</f>
        <v xml:space="preserve">FECHAMENTO EM ALVENÁRIA </v>
      </c>
      <c r="F113" s="19"/>
      <c r="G113" s="20"/>
      <c r="H113" s="21"/>
      <c r="I113" s="21"/>
      <c r="J113" s="114"/>
      <c r="K113" s="408"/>
    </row>
    <row r="114" spans="2:13" ht="30">
      <c r="B114" s="385" t="s">
        <v>50</v>
      </c>
      <c r="C114" s="492">
        <f>'1-QUANT'!C1147</f>
        <v>93187</v>
      </c>
      <c r="D114" s="492" t="str">
        <f>'1-QUANT'!D1154</f>
        <v>SINAPI</v>
      </c>
      <c r="E114" s="396" t="str">
        <f>IFERROR(VLOOKUP($C114,'2-SINAPI NOVEMBRO 2017'!$A$1:$D$11398,2,0),IFERROR(VLOOKUP($C114,'3-COMPO.ADM.PRF '!$B$11:$I$886,4,0),""))</f>
        <v>VERGA MOLDADA IN LOCO EM CONCRETO PARA JANELAS COM MAIS DE 1,5 M DE VÃO. AF_03/2016</v>
      </c>
      <c r="F114" s="401" t="str">
        <f>IFERROR(VLOOKUP($C114,'2-SINAPI NOVEMBRO 2017'!$A$1:$D$11398,3,0),IFERROR(VLOOKUP($C114,'3-COMPO.ADM.PRF '!$B$11:$I$886,5,0),""))</f>
        <v>M</v>
      </c>
      <c r="G114" s="493">
        <f>'1-QUANT'!K1147</f>
        <v>135.1</v>
      </c>
      <c r="H114" s="398">
        <f>IFERROR(VLOOKUP($C114,'2-SINAPI NOVEMBRO 2017'!$A$1:$D$11398,4,0),IFERROR(VLOOKUP($C114,'3-COMPO.ADM.PRF '!$B$11:$I$886,8,0),""))</f>
        <v>37.840000000000003</v>
      </c>
      <c r="I114" s="402">
        <f>H114*'5-BDI'!$E$29</f>
        <v>48.526016000000006</v>
      </c>
      <c r="J114" s="115">
        <f t="shared" ref="J114" si="40">ROUND(G114*H114,2)</f>
        <v>5112.18</v>
      </c>
      <c r="K114" s="511">
        <f t="shared" ref="K114" si="41">ROUND(G114*I114,2)</f>
        <v>6555.86</v>
      </c>
    </row>
    <row r="115" spans="2:13" ht="45.75" customHeight="1">
      <c r="B115" s="385" t="s">
        <v>51</v>
      </c>
      <c r="C115" s="34">
        <f>'1-QUANT'!C1150</f>
        <v>93197</v>
      </c>
      <c r="D115" s="401" t="s">
        <v>11</v>
      </c>
      <c r="E115" s="396" t="str">
        <f>IFERROR(VLOOKUP($C115,'2-SINAPI NOVEMBRO 2017'!$A$1:$D$11398,2,0),IFERROR(VLOOKUP($C115,'3-COMPO.ADM.PRF '!$B$11:$I$886,4,0),""))</f>
        <v>CONTRAVERGA MOLDADA IN LOCO EM CONCRETO PARA VÃOS DE MAIS DE 1,5 M DE COMPRIMENTO. AF_03/2016</v>
      </c>
      <c r="F115" s="401" t="str">
        <f>IFERROR(VLOOKUP($C115,'2-SINAPI NOVEMBRO 2017'!$A$1:$D$11398,3,0),IFERROR(VLOOKUP($C115,'3-COMPO.ADM.PRF '!$B$11:$I$886,5,0),""))</f>
        <v>M</v>
      </c>
      <c r="G115" s="32">
        <f>'1-QUANT'!K1150</f>
        <v>132.5</v>
      </c>
      <c r="H115" s="398">
        <f>IFERROR(VLOOKUP($C115,'2-SINAPI NOVEMBRO 2017'!$A$1:$D$11398,4,0),IFERROR(VLOOKUP($C115,'3-COMPO.ADM.PRF '!$B$11:$I$886,8,0),""))</f>
        <v>34.89</v>
      </c>
      <c r="I115" s="402">
        <f>H115*'5-BDI'!$E$29</f>
        <v>44.742936</v>
      </c>
      <c r="J115" s="115">
        <f t="shared" ref="J115:J116" si="42">ROUND(G115*H115,2)</f>
        <v>4622.93</v>
      </c>
      <c r="K115" s="511">
        <f t="shared" ref="K115:K116" si="43">ROUND(G115*I115,2)</f>
        <v>5928.44</v>
      </c>
    </row>
    <row r="116" spans="2:13" ht="60">
      <c r="B116" s="385" t="s">
        <v>52</v>
      </c>
      <c r="C116" s="34">
        <f>'1-QUANT'!C1154</f>
        <v>87491</v>
      </c>
      <c r="D116" s="401" t="s">
        <v>11</v>
      </c>
      <c r="E116" s="396" t="str">
        <f>IFERROR(VLOOKUP($C116,'2-SINAPI NOVEMBRO 2017'!$A$1:$D$11398,2,0),IFERROR(VLOOKUP($C116,'3-COMPO.ADM.PRF '!$B$11:$I$886,4,0),""))</f>
        <v>ALVENARIA DE VEDAÇÃO DE BLOCOS CERÂMICOS FURADOS NA VERTICAL DE 14X19X39CM (ESPESSURA 14CM) DE PAREDES COM ÁREA LÍQUIDA MAIOR OU IGUAL A 6M² COM VÃOS E ARGAMASSA DE ASSENTAMENTO COM PREPARO EM BETONEIRA. AF_06/2014</v>
      </c>
      <c r="F116" s="401" t="str">
        <f>IFERROR(VLOOKUP($C116,'2-SINAPI NOVEMBRO 2017'!$A$1:$D$11398,3,0),IFERROR(VLOOKUP($C116,'3-COMPO.ADM.PRF '!$B$11:$I$886,5,0),""))</f>
        <v>M2</v>
      </c>
      <c r="G116" s="32">
        <f>'1-QUANT'!K1154</f>
        <v>173.31400000000002</v>
      </c>
      <c r="H116" s="398">
        <f>IFERROR(VLOOKUP($C116,'2-SINAPI NOVEMBRO 2017'!$A$1:$D$11398,4,0),IFERROR(VLOOKUP($C116,'3-COMPO.ADM.PRF '!$B$11:$I$886,8,0),""))</f>
        <v>50.67</v>
      </c>
      <c r="I116" s="402">
        <f>H116*'5-BDI'!$E$29</f>
        <v>64.979208</v>
      </c>
      <c r="J116" s="115">
        <f t="shared" si="42"/>
        <v>8781.82</v>
      </c>
      <c r="K116" s="511">
        <f t="shared" si="43"/>
        <v>11261.81</v>
      </c>
    </row>
    <row r="117" spans="2:13" ht="15">
      <c r="B117" s="777" t="s">
        <v>2</v>
      </c>
      <c r="C117" s="778"/>
      <c r="D117" s="778"/>
      <c r="E117" s="778"/>
      <c r="F117" s="778"/>
      <c r="G117" s="778"/>
      <c r="H117" s="778"/>
      <c r="I117" s="585"/>
      <c r="J117" s="116">
        <f>SUM(J114:J116)</f>
        <v>18516.93</v>
      </c>
      <c r="K117" s="512">
        <f>SUM(K114:K116)</f>
        <v>23746.11</v>
      </c>
      <c r="M117" s="418"/>
    </row>
    <row r="118" spans="2:13" s="389" customFormat="1">
      <c r="B118" s="515"/>
      <c r="C118" s="496"/>
      <c r="D118" s="495"/>
      <c r="E118" s="496"/>
      <c r="F118" s="494"/>
      <c r="G118" s="497"/>
      <c r="H118" s="498"/>
      <c r="I118" s="498"/>
      <c r="J118" s="495"/>
      <c r="K118" s="516"/>
    </row>
    <row r="119" spans="2:13" s="389" customFormat="1" ht="15">
      <c r="B119" s="15" t="s">
        <v>6456</v>
      </c>
      <c r="C119" s="16"/>
      <c r="D119" s="17"/>
      <c r="E119" s="18" t="str">
        <f>'1-QUANT'!E1257:J1257</f>
        <v>PISOS INTERNOS E EXTERNOS E CALÇAMENTOS</v>
      </c>
      <c r="F119" s="19"/>
      <c r="G119" s="20"/>
      <c r="H119" s="21"/>
      <c r="I119" s="21"/>
      <c r="J119" s="114"/>
      <c r="K119" s="408"/>
    </row>
    <row r="120" spans="2:13" ht="30">
      <c r="B120" s="656" t="s">
        <v>75</v>
      </c>
      <c r="C120" s="492">
        <f>'1-QUANT'!C1259</f>
        <v>94319</v>
      </c>
      <c r="D120" s="492" t="str">
        <f>'1-QUANT'!D1259</f>
        <v>SINAPI</v>
      </c>
      <c r="E120" s="396" t="str">
        <f>IFERROR(VLOOKUP($C120,'2-SINAPI NOVEMBRO 2017'!$A$1:$D$11398,2,0),IFERROR(VLOOKUP($C120,'3-COMPO.ADM.PRF '!$B$11:$I$886,4,0),""))</f>
        <v>ATERRO MANUAL DE VALAS COM SOLO ARGILO-ARENOSO E COMPACTAÇÃO MECANIZADA. AF_05/2016</v>
      </c>
      <c r="F120" s="401" t="str">
        <f>IFERROR(VLOOKUP($C120,'2-SINAPI NOVEMBRO 2017'!$A$1:$D$11398,3,0),IFERROR(VLOOKUP($C120,'3-COMPO.ADM.PRF '!$B$11:$I$886,5,0),""))</f>
        <v>M3</v>
      </c>
      <c r="G120" s="493">
        <f>'1-QUANT'!K1259</f>
        <v>39.22</v>
      </c>
      <c r="H120" s="398">
        <f>IFERROR(VLOOKUP($C120,'2-SINAPI NOVEMBRO 2017'!$A$1:$D$11398,4,0),IFERROR(VLOOKUP($C120,'3-COMPO.ADM.PRF '!$B$11:$I$886,8,0),""))</f>
        <v>30.69</v>
      </c>
      <c r="I120" s="402">
        <f>H120*'5-BDI'!$E$29</f>
        <v>39.356856000000001</v>
      </c>
      <c r="J120" s="115">
        <f t="shared" ref="J120" si="44">ROUND(G120*H120,2)</f>
        <v>1203.6600000000001</v>
      </c>
      <c r="K120" s="511">
        <f t="shared" ref="K120" si="45">ROUND(G120*I120,2)</f>
        <v>1543.58</v>
      </c>
    </row>
    <row r="121" spans="2:13" ht="15">
      <c r="B121" s="656" t="s">
        <v>76</v>
      </c>
      <c r="C121" s="492">
        <f>'1-QUANT'!C1264</f>
        <v>85422</v>
      </c>
      <c r="D121" s="492" t="str">
        <f>'1-QUANT'!D1264</f>
        <v>SINAPI</v>
      </c>
      <c r="E121" s="396" t="str">
        <f>IFERROR(VLOOKUP($C121,'2-SINAPI NOVEMBRO 2017'!$A$1:$D$11398,2,0),IFERROR(VLOOKUP($C121,'3-COMPO.ADM.PRF '!$B$11:$I$886,4,0),""))</f>
        <v>PREPARO MANUAL DE TERRENO S/ RASPAGEM SUPERFICIAL</v>
      </c>
      <c r="F121" s="401" t="str">
        <f>IFERROR(VLOOKUP($C121,'2-SINAPI NOVEMBRO 2017'!$A$1:$D$11398,3,0),IFERROR(VLOOKUP($C121,'3-COMPO.ADM.PRF '!$B$11:$I$886,5,0),""))</f>
        <v>M2</v>
      </c>
      <c r="G121" s="493">
        <f>'1-QUANT'!K1264</f>
        <v>132</v>
      </c>
      <c r="H121" s="398">
        <f>IFERROR(VLOOKUP($C121,'2-SINAPI NOVEMBRO 2017'!$A$1:$D$11398,4,0),IFERROR(VLOOKUP($C121,'3-COMPO.ADM.PRF '!$B$11:$I$886,8,0),""))</f>
        <v>5.62</v>
      </c>
      <c r="I121" s="402">
        <f>H121*'5-BDI'!$E$29</f>
        <v>7.2070879999999997</v>
      </c>
      <c r="J121" s="115">
        <f t="shared" ref="J121" si="46">ROUND(G121*H121,2)</f>
        <v>741.84</v>
      </c>
      <c r="K121" s="511">
        <f t="shared" ref="K121" si="47">ROUND(G121*I121,2)</f>
        <v>951.34</v>
      </c>
    </row>
    <row r="122" spans="2:13" s="389" customFormat="1" ht="30">
      <c r="B122" s="656" t="s">
        <v>6457</v>
      </c>
      <c r="C122" s="30">
        <f>'1-QUANT'!C1269</f>
        <v>95241</v>
      </c>
      <c r="D122" s="30" t="str">
        <f>'1-QUANT'!D1269</f>
        <v>SINAPI</v>
      </c>
      <c r="E122" s="396" t="str">
        <f>IFERROR(VLOOKUP($C122,'2-SINAPI NOVEMBRO 2017'!$A$1:$D$11398,2,0),IFERROR(VLOOKUP($C122,'3-COMPO.ADM.PRF '!$B$11:$I$886,4,0),""))</f>
        <v>LASTRO DE CONCRETO MAGRO, APLICADO EM PISOS OU RADIERS, ESPESSURA DE 5 CM. AF_07_2016</v>
      </c>
      <c r="F122" s="401" t="str">
        <f>IFERROR(VLOOKUP($C122,'2-SINAPI NOVEMBRO 2017'!$A$1:$D$11398,3,0),IFERROR(VLOOKUP($C122,'3-COMPO.ADM.PRF '!$B$11:$I$886,5,0),""))</f>
        <v>M2</v>
      </c>
      <c r="G122" s="32">
        <f>'1-QUANT'!K1269</f>
        <v>194.2595</v>
      </c>
      <c r="H122" s="398">
        <f>IFERROR(VLOOKUP($C122,'2-SINAPI NOVEMBRO 2017'!$A$1:$D$11398,4,0),IFERROR(VLOOKUP($C122,'3-COMPO.ADM.PRF '!$B$11:$I$886,8,0),""))</f>
        <v>19.12</v>
      </c>
      <c r="I122" s="402">
        <f>H122*'5-BDI'!$E$29</f>
        <v>24.519488000000003</v>
      </c>
      <c r="J122" s="115">
        <f t="shared" ref="J122:J128" si="48">ROUND(G122*H122,2)</f>
        <v>3714.24</v>
      </c>
      <c r="K122" s="511">
        <f t="shared" ref="K122:K128" si="49">ROUND(G122*I122,2)</f>
        <v>4763.1400000000003</v>
      </c>
    </row>
    <row r="123" spans="2:13" s="389" customFormat="1" ht="45">
      <c r="B123" s="656" t="s">
        <v>6458</v>
      </c>
      <c r="C123" s="30">
        <f>'1-QUANT'!C1271</f>
        <v>87620</v>
      </c>
      <c r="D123" s="30" t="str">
        <f>'1-QUANT'!D1271</f>
        <v xml:space="preserve">SINAPI </v>
      </c>
      <c r="E123" s="396" t="str">
        <f>IFERROR(VLOOKUP($C123,'2-SINAPI NOVEMBRO 2017'!$A$1:$D$11398,2,0),IFERROR(VLOOKUP($C123,'3-COMPO.ADM.PRF '!$B$11:$I$886,4,0),""))</f>
        <v>CONTRAPISO EM ARGAMASSA TRAÇO 1:4 (CIMENTO E AREIA), PREPARO MECÂNICO COM BETONEIRA 400 L, APLICADO EM ÁREAS SECAS SOBRE LAJE, ADERIDO, ESPESSURA 2CM. AF_06/2014</v>
      </c>
      <c r="F123" s="401" t="str">
        <f>IFERROR(VLOOKUP($C123,'2-SINAPI NOVEMBRO 2017'!$A$1:$D$11398,3,0),IFERROR(VLOOKUP($C123,'3-COMPO.ADM.PRF '!$B$11:$I$886,5,0),""))</f>
        <v>M2</v>
      </c>
      <c r="G123" s="32">
        <f>'1-QUANT'!K1271</f>
        <v>194.2595</v>
      </c>
      <c r="H123" s="398">
        <f>IFERROR(VLOOKUP($C123,'2-SINAPI NOVEMBRO 2017'!$A$1:$D$11398,4,0),IFERROR(VLOOKUP($C123,'3-COMPO.ADM.PRF '!$B$11:$I$886,8,0),""))</f>
        <v>22.92</v>
      </c>
      <c r="I123" s="402">
        <f>H123*'5-BDI'!$E$29</f>
        <v>29.392608000000003</v>
      </c>
      <c r="J123" s="115">
        <f t="shared" si="48"/>
        <v>4452.43</v>
      </c>
      <c r="K123" s="511">
        <f t="shared" si="49"/>
        <v>5709.79</v>
      </c>
    </row>
    <row r="124" spans="2:13" s="389" customFormat="1" ht="30">
      <c r="B124" s="656" t="s">
        <v>12776</v>
      </c>
      <c r="C124" s="34">
        <f>'1-QUANT'!C1273</f>
        <v>84191</v>
      </c>
      <c r="D124" s="37" t="str">
        <f>'1-QUANT'!D1273</f>
        <v>SINAPI</v>
      </c>
      <c r="E124" s="396" t="str">
        <f>IFERROR(VLOOKUP($C124,'2-SINAPI NOVEMBRO 2017'!$A$1:$D$11398,2,0),IFERROR(VLOOKUP($C124,'3-COMPO.ADM.PRF '!$B$11:$I$886,4,0),""))</f>
        <v>PISO EM GRANILITE, MARMORITE OU GRANITINA ESPESSURA 8 MM, INCLUSO JUNTAS DE DILATACAO PLASTICAS</v>
      </c>
      <c r="F124" s="401" t="str">
        <f>IFERROR(VLOOKUP($C124,'2-SINAPI NOVEMBRO 2017'!$A$1:$D$11398,3,0),IFERROR(VLOOKUP($C124,'3-COMPO.ADM.PRF '!$B$11:$I$886,5,0),""))</f>
        <v>M2</v>
      </c>
      <c r="G124" s="44">
        <f>'1-QUANT'!K1273</f>
        <v>194.2595</v>
      </c>
      <c r="H124" s="398">
        <f>IFERROR(VLOOKUP($C124,'2-SINAPI NOVEMBRO 2017'!$A$1:$D$11398,4,0),IFERROR(VLOOKUP($C124,'3-COMPO.ADM.PRF '!$B$11:$I$886,8,0),""))</f>
        <v>88.19</v>
      </c>
      <c r="I124" s="402">
        <f>H124*'5-BDI'!$E$29</f>
        <v>113.09485599999999</v>
      </c>
      <c r="J124" s="115">
        <f t="shared" si="48"/>
        <v>17131.75</v>
      </c>
      <c r="K124" s="511">
        <f t="shared" si="49"/>
        <v>21969.75</v>
      </c>
    </row>
    <row r="125" spans="2:13" s="389" customFormat="1" ht="35.25" customHeight="1">
      <c r="B125" s="656" t="s">
        <v>12777</v>
      </c>
      <c r="C125" s="34" t="str">
        <f>'1-QUANT'!C1278</f>
        <v>73872/1</v>
      </c>
      <c r="D125" s="37" t="str">
        <f>'1-QUANT'!D1278</f>
        <v>SINAPI</v>
      </c>
      <c r="E125" s="396" t="str">
        <f>IFERROR(VLOOKUP($C125,'2-SINAPI NOVEMBRO 2017'!$A$1:$D$11398,2,0),IFERROR(VLOOKUP($C125,'3-COMPO.ADM.PRF '!$B$11:$I$886,4,0),""))</f>
        <v>IMPERMEABILIZACAO COM PINTURA A BASE DE RESINA EPOXI ALCATRAO, UMA DEMAO.</v>
      </c>
      <c r="F125" s="401" t="str">
        <f>IFERROR(VLOOKUP($C125,'2-SINAPI NOVEMBRO 2017'!$A$1:$D$11398,3,0),IFERROR(VLOOKUP($C125,'3-COMPO.ADM.PRF '!$B$11:$I$886,5,0),""))</f>
        <v>M2</v>
      </c>
      <c r="G125" s="44">
        <f>'1-QUANT'!K1278</f>
        <v>194.2595</v>
      </c>
      <c r="H125" s="398">
        <f>IFERROR(VLOOKUP($C125,'2-SINAPI NOVEMBRO 2017'!$A$1:$D$11398,4,0),IFERROR(VLOOKUP($C125,'3-COMPO.ADM.PRF '!$B$11:$I$886,8,0),""))</f>
        <v>26.2</v>
      </c>
      <c r="I125" s="402">
        <f>H125*'5-BDI'!$E$29</f>
        <v>33.598880000000001</v>
      </c>
      <c r="J125" s="115">
        <f t="shared" si="48"/>
        <v>5089.6000000000004</v>
      </c>
      <c r="K125" s="511">
        <f t="shared" si="49"/>
        <v>6526.9</v>
      </c>
    </row>
    <row r="126" spans="2:13" s="389" customFormat="1" ht="20.25" customHeight="1">
      <c r="B126" s="656" t="s">
        <v>12778</v>
      </c>
      <c r="C126" s="30" t="str">
        <f>'1-QUANT'!C1291</f>
        <v>73850/1</v>
      </c>
      <c r="D126" s="30" t="str">
        <f>'1-QUANT'!D1291</f>
        <v>SINAPI</v>
      </c>
      <c r="E126" s="396" t="str">
        <f>IFERROR(VLOOKUP($C126,'2-SINAPI NOVEMBRO 2017'!$A$1:$D$11398,2,0),IFERROR(VLOOKUP($C126,'3-COMPO.ADM.PRF '!$B$11:$I$886,4,0),""))</f>
        <v>RODAPE EM MARMORITE, ALTURA 10CM</v>
      </c>
      <c r="F126" s="401" t="str">
        <f>IFERROR(VLOOKUP($C126,'2-SINAPI NOVEMBRO 2017'!$A$1:$D$11398,3,0),IFERROR(VLOOKUP($C126,'3-COMPO.ADM.PRF '!$B$11:$I$886,5,0),""))</f>
        <v>M</v>
      </c>
      <c r="G126" s="32">
        <f>'1-QUANT'!M1291</f>
        <v>776.1</v>
      </c>
      <c r="H126" s="398">
        <f>IFERROR(VLOOKUP($C126,'2-SINAPI NOVEMBRO 2017'!$A$1:$D$11398,4,0),IFERROR(VLOOKUP($C126,'3-COMPO.ADM.PRF '!$B$11:$I$886,8,0),""))</f>
        <v>21.26</v>
      </c>
      <c r="I126" s="402">
        <f>H126*'5-BDI'!$E$29</f>
        <v>27.263824000000003</v>
      </c>
      <c r="J126" s="115">
        <f t="shared" si="48"/>
        <v>16499.89</v>
      </c>
      <c r="K126" s="511">
        <f t="shared" si="49"/>
        <v>21159.45</v>
      </c>
    </row>
    <row r="127" spans="2:13" s="389" customFormat="1" ht="52.5" customHeight="1">
      <c r="B127" s="656" t="s">
        <v>12779</v>
      </c>
      <c r="C127" s="30">
        <f>'1-QUANT'!C1313</f>
        <v>94990</v>
      </c>
      <c r="D127" s="30" t="str">
        <f>'1-QUANT'!D1313</f>
        <v>SINAPI</v>
      </c>
      <c r="E127" s="396" t="str">
        <f>IFERROR(VLOOKUP($C127,'2-SINAPI NOVEMBRO 2017'!$A$1:$D$11398,2,0),IFERROR(VLOOKUP($C127,'3-COMPO.ADM.PRF '!$B$11:$I$886,4,0),""))</f>
        <v>EXECUÇÃO DE PASSEIO (CALÇADA) OU PISO DE CONCRETO COM CONCRETO MOLDADO IN LOCO, FEITO EM OBRA, ACABAMENTO CONVENCIONAL, NÃO ARMADO. AF_07/2016</v>
      </c>
      <c r="F127" s="401" t="str">
        <f>IFERROR(VLOOKUP($C127,'2-SINAPI NOVEMBRO 2017'!$A$1:$D$11398,3,0),IFERROR(VLOOKUP($C127,'3-COMPO.ADM.PRF '!$B$11:$I$886,5,0),""))</f>
        <v>M3</v>
      </c>
      <c r="G127" s="32">
        <f>'1-QUANT'!M1313</f>
        <v>26.196800000000003</v>
      </c>
      <c r="H127" s="398">
        <f>IFERROR(VLOOKUP($C127,'2-SINAPI NOVEMBRO 2017'!$A$1:$D$11398,4,0),IFERROR(VLOOKUP($C127,'3-COMPO.ADM.PRF '!$B$11:$I$886,8,0),""))</f>
        <v>502.55</v>
      </c>
      <c r="I127" s="402">
        <f>H127*'5-BDI'!$E$29</f>
        <v>644.47011999999995</v>
      </c>
      <c r="J127" s="115">
        <f t="shared" si="48"/>
        <v>13165.2</v>
      </c>
      <c r="K127" s="511">
        <f t="shared" si="49"/>
        <v>16883.05</v>
      </c>
    </row>
    <row r="128" spans="2:13" s="389" customFormat="1" ht="51.75" customHeight="1">
      <c r="B128" s="656" t="s">
        <v>13887</v>
      </c>
      <c r="C128" s="30">
        <f>'1-QUANT'!C1333</f>
        <v>94267</v>
      </c>
      <c r="D128" s="30" t="str">
        <f>'1-QUANT'!D1333</f>
        <v>SINAPI</v>
      </c>
      <c r="E128" s="396" t="str">
        <f>IFERROR(VLOOKUP($C128,'2-SINAPI NOVEMBRO 2017'!$A$1:$D$11398,2,0),IFERROR(VLOOKUP($C128,'3-COMPO.ADM.PRF '!$B$11:$I$886,4,0),""))</f>
        <v>GUIA (MEIO-FIO) E SARJETA CONJUGADOS DE CONCRETO, MOLDADA IN LOCO EM TRECHO RETO COM EXTRUSORA, GUIA 13 CM BASE X 22 CM ALTURA, SARJETA 30 CM BASE X 8,5 CM ALTURA. AF_06/2016</v>
      </c>
      <c r="F128" s="401" t="str">
        <f>IFERROR(VLOOKUP($C128,'2-SINAPI NOVEMBRO 2017'!$A$1:$D$11398,3,0),IFERROR(VLOOKUP($C128,'3-COMPO.ADM.PRF '!$B$11:$I$886,5,0),""))</f>
        <v>M</v>
      </c>
      <c r="G128" s="32">
        <f>'1-QUANT'!K1332</f>
        <v>44.76</v>
      </c>
      <c r="H128" s="398">
        <f>IFERROR(VLOOKUP($C128,'2-SINAPI NOVEMBRO 2017'!$A$1:$D$11398,4,0),IFERROR(VLOOKUP($C128,'3-COMPO.ADM.PRF '!$B$11:$I$886,8,0),""))</f>
        <v>32.950000000000003</v>
      </c>
      <c r="I128" s="402">
        <f>H128*'5-BDI'!$E$29</f>
        <v>42.255080000000007</v>
      </c>
      <c r="J128" s="115">
        <f t="shared" si="48"/>
        <v>1474.84</v>
      </c>
      <c r="K128" s="511">
        <f t="shared" si="49"/>
        <v>1891.34</v>
      </c>
    </row>
    <row r="129" spans="2:11" s="389" customFormat="1" ht="15">
      <c r="B129" s="777" t="s">
        <v>2</v>
      </c>
      <c r="C129" s="778"/>
      <c r="D129" s="778"/>
      <c r="E129" s="778"/>
      <c r="F129" s="778"/>
      <c r="G129" s="778"/>
      <c r="H129" s="778"/>
      <c r="I129" s="585"/>
      <c r="J129" s="116">
        <f>SUM(J121:J128)</f>
        <v>62269.789999999994</v>
      </c>
      <c r="K129" s="512">
        <f>SUM(K120:K128)</f>
        <v>81398.34</v>
      </c>
    </row>
    <row r="130" spans="2:11" s="389" customFormat="1">
      <c r="B130" s="515"/>
      <c r="C130" s="496"/>
      <c r="D130" s="495"/>
      <c r="E130" s="496"/>
      <c r="F130" s="494"/>
      <c r="G130" s="497"/>
      <c r="H130" s="498"/>
      <c r="I130" s="498"/>
      <c r="J130" s="495"/>
      <c r="K130" s="516"/>
    </row>
    <row r="131" spans="2:11" s="389" customFormat="1" ht="15">
      <c r="B131" s="15" t="s">
        <v>6459</v>
      </c>
      <c r="C131" s="16"/>
      <c r="D131" s="17"/>
      <c r="E131" s="18" t="str">
        <f>'1-QUANT'!E1346:J1346</f>
        <v xml:space="preserve">REVESTIMENTOS INTERNOS E EXTERNOS </v>
      </c>
      <c r="F131" s="19"/>
      <c r="G131" s="20"/>
      <c r="H131" s="21"/>
      <c r="I131" s="21"/>
      <c r="J131" s="114"/>
      <c r="K131" s="408"/>
    </row>
    <row r="132" spans="2:11" s="389" customFormat="1" ht="65.25" customHeight="1">
      <c r="B132" s="26" t="s">
        <v>13888</v>
      </c>
      <c r="C132" s="30">
        <f>'1-QUANT'!C1356</f>
        <v>87905</v>
      </c>
      <c r="D132" s="30" t="str">
        <f>'1-QUANT'!D1362</f>
        <v>SINAPI</v>
      </c>
      <c r="E132" s="396" t="str">
        <f>IFERROR(VLOOKUP($C132,'2-SINAPI NOVEMBRO 2017'!$A$1:$D$11398,2,0),IFERROR(VLOOKUP($C132,'3-COMPO.ADM.PRF '!$B$11:$I$886,4,0),""))</f>
        <v>CHAPISCO APLICADO EM ALVENARIA (COM PRESENÇA DE VÃOS) E ESTRUTURAS DE CONCRETO DE FACHADA, COM COLHER DE PEDREIRO.  ARGAMASSA TRAÇO 1:3 COM PREPARO EM BETONEIRA 400L. AF_06/2014</v>
      </c>
      <c r="F132" s="401" t="str">
        <f>IFERROR(VLOOKUP($C132,'2-SINAPI NOVEMBRO 2017'!$A$1:$D$11398,3,0),IFERROR(VLOOKUP($C132,'3-COMPO.ADM.PRF '!$B$11:$I$886,5,0),""))</f>
        <v>M2</v>
      </c>
      <c r="G132" s="32">
        <f>'1-QUANT'!K1356</f>
        <v>808.21800000000007</v>
      </c>
      <c r="H132" s="398">
        <f>IFERROR(VLOOKUP($C132,'2-SINAPI NOVEMBRO 2017'!$A$1:$D$11398,4,0),IFERROR(VLOOKUP($C132,'3-COMPO.ADM.PRF '!$B$11:$I$886,8,0),""))</f>
        <v>5.8</v>
      </c>
      <c r="I132" s="402">
        <f>H132*'5-BDI'!$E$29</f>
        <v>7.4379200000000001</v>
      </c>
      <c r="J132" s="115">
        <f t="shared" ref="J132:J134" si="50">ROUND(G132*H132,2)</f>
        <v>4687.66</v>
      </c>
      <c r="K132" s="511">
        <f t="shared" ref="K132:K134" si="51">ROUND(G132*I132,2)</f>
        <v>6011.46</v>
      </c>
    </row>
    <row r="133" spans="2:11" s="389" customFormat="1" ht="60">
      <c r="B133" s="26" t="s">
        <v>12780</v>
      </c>
      <c r="C133" s="30">
        <f>'1-QUANT'!C1362</f>
        <v>87529</v>
      </c>
      <c r="D133" s="30" t="str">
        <f>'1-QUANT'!D1367</f>
        <v>SINAPI</v>
      </c>
      <c r="E133" s="396" t="str">
        <f>IFERROR(VLOOKUP($C133,'2-SINAPI NOVEMBRO 2017'!$A$1:$D$11398,2,0),IFERROR(VLOOKUP($C133,'3-COMPO.ADM.PRF '!$B$11:$I$886,4,0),""))</f>
        <v>MASSA ÚNICA, PARA RECEBIMENTO DE PINTURA, EM ARGAMASSA TRAÇO 1:2:8, PREPARO MECÂNICO COM BETONEIRA 400L, APLICADA MANUALMENTE EM FACES INTERNAS DE PAREDES, ESPESSURA DE 20MM, COM EXECUÇÃO DE TALISCAS. AF_06/2014</v>
      </c>
      <c r="F133" s="401" t="str">
        <f>IFERROR(VLOOKUP($C133,'2-SINAPI NOVEMBRO 2017'!$A$1:$D$11398,3,0),IFERROR(VLOOKUP($C133,'3-COMPO.ADM.PRF '!$B$11:$I$886,5,0),""))</f>
        <v>M2</v>
      </c>
      <c r="G133" s="32">
        <f>'1-QUANT'!K1362</f>
        <v>459.82100000000008</v>
      </c>
      <c r="H133" s="398">
        <f>IFERROR(VLOOKUP($C133,'2-SINAPI NOVEMBRO 2017'!$A$1:$D$11398,4,0),IFERROR(VLOOKUP($C133,'3-COMPO.ADM.PRF '!$B$11:$I$886,8,0),""))</f>
        <v>23.75</v>
      </c>
      <c r="I133" s="402">
        <f>H133*'5-BDI'!$E$29</f>
        <v>30.457000000000001</v>
      </c>
      <c r="J133" s="115">
        <f t="shared" si="50"/>
        <v>10920.75</v>
      </c>
      <c r="K133" s="511">
        <f t="shared" si="51"/>
        <v>14004.77</v>
      </c>
    </row>
    <row r="134" spans="2:11" ht="45">
      <c r="B134" s="26" t="s">
        <v>12781</v>
      </c>
      <c r="C134" s="30">
        <f>'1-QUANT'!C1396</f>
        <v>87265</v>
      </c>
      <c r="D134" s="30" t="str">
        <f>'1-QUANT'!D1347</f>
        <v>SINAPI</v>
      </c>
      <c r="E134" s="396" t="str">
        <f>IFERROR(VLOOKUP($C134,'2-SINAPI NOVEMBRO 2017'!$A$1:$D$11398,2,0),IFERROR(VLOOKUP($C134,'3-COMPO.ADM.PRF '!$B$11:$I$886,4,0),""))</f>
        <v>REVESTIMENTO CERÂMICO PARA PAREDES INTERNAS COM PLACAS TIPO ESMALTADA EXTRA DE DIMENSÕES 20X20 CM APLICADAS EM AMBIENTES DE ÁREA MAIOR QUE 5 M² NA ALTURA INTEIRA DAS PAREDES. AF_06/2014</v>
      </c>
      <c r="F134" s="401" t="str">
        <f>IFERROR(VLOOKUP($C134,'2-SINAPI NOVEMBRO 2017'!$A$1:$D$11398,3,0),IFERROR(VLOOKUP($C134,'3-COMPO.ADM.PRF '!$B$11:$I$886,5,0),""))</f>
        <v>M2</v>
      </c>
      <c r="G134" s="32">
        <f>'1-QUANT'!K1396</f>
        <v>348.39700000000005</v>
      </c>
      <c r="H134" s="398">
        <f>IFERROR(VLOOKUP($C134,'2-SINAPI NOVEMBRO 2017'!$A$1:$D$11398,4,0),IFERROR(VLOOKUP($C134,'3-COMPO.ADM.PRF '!$B$11:$I$886,8,0),""))</f>
        <v>49.89</v>
      </c>
      <c r="I134" s="402">
        <f>H134*'5-BDI'!$E$29</f>
        <v>63.978935999999997</v>
      </c>
      <c r="J134" s="115">
        <f t="shared" si="50"/>
        <v>17381.53</v>
      </c>
      <c r="K134" s="511">
        <f t="shared" si="51"/>
        <v>22290.07</v>
      </c>
    </row>
    <row r="135" spans="2:11" s="389" customFormat="1" ht="15">
      <c r="B135" s="777" t="s">
        <v>2</v>
      </c>
      <c r="C135" s="778"/>
      <c r="D135" s="778"/>
      <c r="E135" s="778"/>
      <c r="F135" s="778"/>
      <c r="G135" s="778"/>
      <c r="H135" s="778"/>
      <c r="I135" s="585"/>
      <c r="J135" s="116">
        <f>SUM(J132:J134)</f>
        <v>32989.94</v>
      </c>
      <c r="K135" s="512">
        <f>SUM(K132:K134)</f>
        <v>42306.3</v>
      </c>
    </row>
    <row r="136" spans="2:11">
      <c r="B136" s="515"/>
      <c r="C136" s="635"/>
      <c r="D136" s="495"/>
      <c r="E136" s="499"/>
      <c r="F136" s="500"/>
      <c r="G136" s="501"/>
      <c r="H136" s="502"/>
      <c r="I136" s="502"/>
      <c r="J136" s="503"/>
      <c r="K136" s="517"/>
    </row>
    <row r="137" spans="2:11" s="389" customFormat="1" ht="27.75" customHeight="1">
      <c r="B137" s="15" t="s">
        <v>6460</v>
      </c>
      <c r="C137" s="16"/>
      <c r="D137" s="17"/>
      <c r="E137" s="18" t="str">
        <f>'1-QUANT'!E1448:J1448</f>
        <v xml:space="preserve">GRANITOS PARA PEITORIS, SOLEIRAS, DIVISÓRIAS E BANCADAS </v>
      </c>
      <c r="F137" s="19"/>
      <c r="G137" s="20"/>
      <c r="H137" s="21"/>
      <c r="I137" s="21"/>
      <c r="J137" s="114"/>
      <c r="K137" s="408"/>
    </row>
    <row r="138" spans="2:11" ht="45">
      <c r="B138" s="26" t="s">
        <v>77</v>
      </c>
      <c r="C138" s="30" t="str">
        <f>'1-QUANT'!C1450</f>
        <v>73774/1</v>
      </c>
      <c r="D138" s="30" t="str">
        <f>'1-QUANT'!D1450</f>
        <v>SINAPI</v>
      </c>
      <c r="E138" s="396" t="str">
        <f>IFERROR(VLOOKUP($C138,'2-SINAPI NOVEMBRO 2017'!$A$1:$D$11398,2,0),IFERROR(VLOOKUP($C138,'3-COMPO.ADM.PRF '!$B$11:$I$886,4,0),""))</f>
        <v>DIVISORIA EM MARMORITE ESPESSURA 35MM, CHUMBAMENTO NO PISO E PAREDE COM ARGAMASSA DE CIMENTO E AREIA, POLIMENTO MANUAL, EXCLUSIVE FERRAGENS</v>
      </c>
      <c r="F138" s="401" t="str">
        <f>IFERROR(VLOOKUP($C138,'2-SINAPI NOVEMBRO 2017'!$A$1:$D$11398,3,0),IFERROR(VLOOKUP($C138,'3-COMPO.ADM.PRF '!$B$11:$I$886,5,0),""))</f>
        <v>M2</v>
      </c>
      <c r="G138" s="32">
        <f>'1-QUANT'!K1450</f>
        <v>29.990000000000002</v>
      </c>
      <c r="H138" s="398">
        <f>IFERROR(VLOOKUP($C138,'2-SINAPI NOVEMBRO 2017'!$A$1:$D$11398,4,0),IFERROR(VLOOKUP($C138,'3-COMPO.ADM.PRF '!$B$11:$I$886,8,0),""))</f>
        <v>246.47</v>
      </c>
      <c r="I138" s="402">
        <f>H138*'5-BDI'!$E$29</f>
        <v>316.073128</v>
      </c>
      <c r="J138" s="115">
        <f t="shared" ref="J138" si="52">ROUND(G138*H138,2)</f>
        <v>7391.64</v>
      </c>
      <c r="K138" s="511">
        <f t="shared" ref="K138" si="53">ROUND(G138*I138,2)</f>
        <v>9479.0300000000007</v>
      </c>
    </row>
    <row r="139" spans="2:11" ht="30">
      <c r="B139" s="26" t="s">
        <v>78</v>
      </c>
      <c r="C139" s="30">
        <f>'1-QUANT'!C1461</f>
        <v>84161</v>
      </c>
      <c r="D139" s="30" t="str">
        <f>'1-QUANT'!D1461</f>
        <v>SINAPI</v>
      </c>
      <c r="E139" s="396" t="str">
        <f>IFERROR(VLOOKUP($C139,'2-SINAPI NOVEMBRO 2017'!$A$1:$D$11398,2,0),IFERROR(VLOOKUP($C139,'3-COMPO.ADM.PRF '!$B$11:$I$886,4,0),""))</f>
        <v>SOLEIRA DE MARMORE BRANCO, LARGURA 15CM, ESPESSURA 3CM, ASSENTADA SOBRE ARGAMASSA TRACO 1:4 (CIMENTO E AREIA)</v>
      </c>
      <c r="F139" s="401" t="str">
        <f>IFERROR(VLOOKUP($C139,'2-SINAPI NOVEMBRO 2017'!$A$1:$D$11398,3,0),IFERROR(VLOOKUP($C139,'3-COMPO.ADM.PRF '!$B$11:$I$886,5,0),""))</f>
        <v>M</v>
      </c>
      <c r="G139" s="32">
        <f>'1-QUANT'!K1461</f>
        <v>16.100000000000001</v>
      </c>
      <c r="H139" s="398">
        <f>IFERROR(VLOOKUP($C139,'2-SINAPI NOVEMBRO 2017'!$A$1:$D$11398,4,0),IFERROR(VLOOKUP($C139,'3-COMPO.ADM.PRF '!$B$11:$I$886,8,0),""))</f>
        <v>45.26</v>
      </c>
      <c r="I139" s="402">
        <f>H139*'5-BDI'!$E$29</f>
        <v>58.041423999999999</v>
      </c>
      <c r="J139" s="115">
        <f t="shared" ref="J139:J140" si="54">ROUND(G139*H139,2)</f>
        <v>728.69</v>
      </c>
      <c r="K139" s="511">
        <f t="shared" ref="K139:K140" si="55">ROUND(G139*I139,2)</f>
        <v>934.47</v>
      </c>
    </row>
    <row r="140" spans="2:11" ht="30">
      <c r="B140" s="26" t="s">
        <v>79</v>
      </c>
      <c r="C140" s="30" t="str">
        <f>'1-QUANT'!C1467</f>
        <v>COMP 009</v>
      </c>
      <c r="D140" s="30" t="str">
        <f>'1-QUANT'!D1467</f>
        <v>PROPRIA</v>
      </c>
      <c r="E140" s="396" t="str">
        <f>IFERROR(VLOOKUP($C140,'2-SINAPI NOVEMBRO 2017'!$A$1:$D$11398,2,0),IFERROR(VLOOKUP($C140,'3-COMPO.ADM.PRF '!$B$11:$I$886,4,0),""))</f>
        <v xml:space="preserve">FORNECIMENTO E INSTALAÇÃO DE BANCADAS EM GRANITO POLIDO ESP =2,5CM A 3,0CM </v>
      </c>
      <c r="F140" s="401" t="str">
        <f>IFERROR(VLOOKUP($C140,'2-SINAPI NOVEMBRO 2017'!$A$1:$D$11398,3,0),IFERROR(VLOOKUP($C140,'3-COMPO.ADM.PRF '!$B$11:$I$886,5,0),""))</f>
        <v>M2</v>
      </c>
      <c r="G140" s="32">
        <f>'1-QUANT'!K1467</f>
        <v>12.48</v>
      </c>
      <c r="H140" s="398">
        <f>IFERROR(VLOOKUP($C140,'2-SINAPI NOVEMBRO 2017'!$A$1:$D$11398,4,0),IFERROR(VLOOKUP($C140,'3-COMPO.ADM.PRF '!$B$11:$I$886,8,0),""))</f>
        <v>496.26</v>
      </c>
      <c r="I140" s="402">
        <f>H140*'5-BDI'!$E$29</f>
        <v>636.40382399999999</v>
      </c>
      <c r="J140" s="115">
        <f t="shared" si="54"/>
        <v>6193.32</v>
      </c>
      <c r="K140" s="511">
        <f t="shared" si="55"/>
        <v>7942.32</v>
      </c>
    </row>
    <row r="141" spans="2:11" s="389" customFormat="1" ht="15">
      <c r="B141" s="777" t="s">
        <v>2</v>
      </c>
      <c r="C141" s="778"/>
      <c r="D141" s="778"/>
      <c r="E141" s="778"/>
      <c r="F141" s="778"/>
      <c r="G141" s="778"/>
      <c r="H141" s="778"/>
      <c r="I141" s="585"/>
      <c r="J141" s="116">
        <f>SUM(J138:J140)</f>
        <v>14313.65</v>
      </c>
      <c r="K141" s="512">
        <f>SUM(K138:K140)</f>
        <v>18355.82</v>
      </c>
    </row>
    <row r="142" spans="2:11" s="389" customFormat="1" ht="15">
      <c r="B142" s="547"/>
      <c r="C142" s="330"/>
      <c r="D142" s="330"/>
      <c r="E142" s="330"/>
      <c r="F142" s="548"/>
      <c r="G142" s="332"/>
      <c r="H142" s="343"/>
      <c r="I142" s="343"/>
      <c r="J142" s="329"/>
      <c r="K142" s="514"/>
    </row>
    <row r="143" spans="2:11" s="389" customFormat="1" ht="15">
      <c r="B143" s="15" t="s">
        <v>6461</v>
      </c>
      <c r="C143" s="16"/>
      <c r="D143" s="17"/>
      <c r="E143" s="18" t="str">
        <f>'1-QUANT'!E1475:J1475</f>
        <v xml:space="preserve">FORROS </v>
      </c>
      <c r="F143" s="19"/>
      <c r="G143" s="20"/>
      <c r="H143" s="21"/>
      <c r="I143" s="21"/>
      <c r="J143" s="114"/>
      <c r="K143" s="408"/>
    </row>
    <row r="144" spans="2:11" s="389" customFormat="1" ht="30">
      <c r="B144" s="35" t="s">
        <v>6348</v>
      </c>
      <c r="C144" s="27">
        <f>'1-QUANT'!C1477</f>
        <v>96485</v>
      </c>
      <c r="D144" s="36" t="str">
        <f>'1-QUANT'!D1477</f>
        <v>SINAPI</v>
      </c>
      <c r="E144" s="396" t="str">
        <f>IFERROR(VLOOKUP($C144,'2-SINAPI NOVEMBRO 2017'!$A$1:$D$11398,2,0),IFERROR(VLOOKUP($C144,'3-COMPO.ADM.PRF '!$B$11:$I$886,4,0),""))</f>
        <v>FORRO EM RÉGUAS DE PVC, LISO, PARA AMBIENTES RESIDENCIAIS, INCLUSIVE ESTRUTURA DE FIXAÇÃO. AF_05/2017_P</v>
      </c>
      <c r="F144" s="401" t="str">
        <f>IFERROR(VLOOKUP($C144,'2-SINAPI NOVEMBRO 2017'!$A$1:$D$11398,3,0),IFERROR(VLOOKUP($C144,'3-COMPO.ADM.PRF '!$B$11:$I$886,5,0),""))</f>
        <v>M2</v>
      </c>
      <c r="G144" s="32">
        <f>'1-QUANT'!K1477</f>
        <v>1369.2318394473048</v>
      </c>
      <c r="H144" s="398">
        <f>IFERROR(VLOOKUP($C144,'2-SINAPI NOVEMBRO 2017'!$A$1:$D$11398,4,0),IFERROR(VLOOKUP($C144,'3-COMPO.ADM.PRF '!$B$11:$I$886,8,0),""))</f>
        <v>37.39</v>
      </c>
      <c r="I144" s="29">
        <f>H144*'5-BDI'!$E$29</f>
        <v>47.948936000000003</v>
      </c>
      <c r="J144" s="45">
        <f t="shared" ref="J144" si="56">TRUNC(G144*H144,2)</f>
        <v>51195.57</v>
      </c>
      <c r="K144" s="511">
        <f t="shared" ref="K144" si="57">TRUNC(G144*I144,2)</f>
        <v>65653.2</v>
      </c>
    </row>
    <row r="145" spans="2:13" s="389" customFormat="1" ht="15">
      <c r="B145" s="777" t="s">
        <v>2</v>
      </c>
      <c r="C145" s="778"/>
      <c r="D145" s="778"/>
      <c r="E145" s="778"/>
      <c r="F145" s="778"/>
      <c r="G145" s="778"/>
      <c r="H145" s="778"/>
      <c r="I145" s="585"/>
      <c r="J145" s="116">
        <f>SUM(J144)</f>
        <v>51195.57</v>
      </c>
      <c r="K145" s="512">
        <f>SUM(K144)</f>
        <v>65653.2</v>
      </c>
    </row>
    <row r="146" spans="2:13" s="389" customFormat="1" ht="15">
      <c r="B146" s="547"/>
      <c r="C146" s="330"/>
      <c r="D146" s="330"/>
      <c r="E146" s="330"/>
      <c r="F146" s="548"/>
      <c r="G146" s="332"/>
      <c r="H146" s="343"/>
      <c r="I146" s="343"/>
      <c r="J146" s="329"/>
      <c r="K146" s="514"/>
    </row>
    <row r="147" spans="2:13" s="389" customFormat="1" ht="29.25" customHeight="1">
      <c r="B147" s="15" t="s">
        <v>6462</v>
      </c>
      <c r="C147" s="16"/>
      <c r="D147" s="17"/>
      <c r="E147" s="18" t="str">
        <f>'1-QUANT'!E1489:J1489</f>
        <v xml:space="preserve">PINTURA DE TODA A ESCOLA INCLUSO PINTURA DE MURO DE FECHAMENTO COM PINTURA DE LOGROMARCA DA ESCOLA </v>
      </c>
      <c r="F147" s="19"/>
      <c r="G147" s="20"/>
      <c r="H147" s="21"/>
      <c r="I147" s="21"/>
      <c r="J147" s="114"/>
      <c r="K147" s="408"/>
    </row>
    <row r="148" spans="2:13" s="389" customFormat="1" ht="30" customHeight="1">
      <c r="B148" s="35" t="s">
        <v>13889</v>
      </c>
      <c r="C148" s="27">
        <v>84123</v>
      </c>
      <c r="D148" s="30" t="str">
        <f>'1-QUANT'!D1491</f>
        <v>SINAPI</v>
      </c>
      <c r="E148" s="396" t="str">
        <f>IFERROR(VLOOKUP($C148,'2-SINAPI NOVEMBRO 2017'!$A$1:$D$11398,2,0),IFERROR(VLOOKUP($C148,'3-COMPO.ADM.PRF '!$B$11:$I$886,4,0),""))</f>
        <v>LIXAMENTO MAN C/ LIXA CALAFATE DE CONCR APARENTE ANTIGO</v>
      </c>
      <c r="F148" s="401" t="str">
        <f>IFERROR(VLOOKUP($C148,'2-SINAPI NOVEMBRO 2017'!$A$1:$D$11398,3,0),IFERROR(VLOOKUP($C148,'3-COMPO.ADM.PRF '!$B$11:$I$886,5,0),""))</f>
        <v>M2</v>
      </c>
      <c r="G148" s="32">
        <f>'1-QUANT'!K1491</f>
        <v>2107.3964999999998</v>
      </c>
      <c r="H148" s="398">
        <f>IFERROR(VLOOKUP($C148,'2-SINAPI NOVEMBRO 2017'!$A$1:$D$11398,4,0),IFERROR(VLOOKUP($C148,'3-COMPO.ADM.PRF '!$B$11:$I$886,8,0),""))</f>
        <v>5</v>
      </c>
      <c r="I148" s="402">
        <f>H148*'5-BDI'!$E$29</f>
        <v>6.4119999999999999</v>
      </c>
      <c r="J148" s="495"/>
      <c r="K148" s="511">
        <f>ROUND(G148*I148,2)</f>
        <v>13512.63</v>
      </c>
    </row>
    <row r="149" spans="2:13" s="389" customFormat="1" ht="30">
      <c r="B149" s="35" t="s">
        <v>12782</v>
      </c>
      <c r="C149" s="27">
        <f>'1-QUANT'!C1533</f>
        <v>88485</v>
      </c>
      <c r="D149" s="30" t="str">
        <f>'1-QUANT'!D1533</f>
        <v>SINAPI</v>
      </c>
      <c r="E149" s="396" t="str">
        <f>IFERROR(VLOOKUP($C149,'2-SINAPI NOVEMBRO 2017'!$A$1:$D$11398,2,0),IFERROR(VLOOKUP($C149,'3-COMPO.ADM.PRF '!$B$11:$I$886,4,0),""))</f>
        <v>APLICAÇÃO DE FUNDO SELADOR ACRÍLICO EM PAREDES, UMA DEMÃO. AF_06/2014</v>
      </c>
      <c r="F149" s="401" t="str">
        <f>IFERROR(VLOOKUP($C149,'2-SINAPI NOVEMBRO 2017'!$A$1:$D$11398,3,0),IFERROR(VLOOKUP($C149,'3-COMPO.ADM.PRF '!$B$11:$I$886,5,0),""))</f>
        <v>M2</v>
      </c>
      <c r="G149" s="32">
        <f>'1-QUANT'!K1533</f>
        <v>2507.1565000000001</v>
      </c>
      <c r="H149" s="398">
        <f>IFERROR(VLOOKUP($C149,'2-SINAPI NOVEMBRO 2017'!$A$1:$D$11398,4,0),IFERROR(VLOOKUP($C149,'3-COMPO.ADM.PRF '!$B$11:$I$886,8,0),""))</f>
        <v>1.54</v>
      </c>
      <c r="I149" s="402">
        <f>H149*'5-BDI'!$E$29</f>
        <v>1.974896</v>
      </c>
      <c r="J149" s="115">
        <f>ROUND(G149*H149,2)</f>
        <v>3861.02</v>
      </c>
      <c r="K149" s="511">
        <f>ROUND(G149*I149,2)</f>
        <v>4951.37</v>
      </c>
    </row>
    <row r="150" spans="2:13" s="389" customFormat="1" ht="30">
      <c r="B150" s="35" t="s">
        <v>12783</v>
      </c>
      <c r="C150" s="27">
        <v>88495</v>
      </c>
      <c r="D150" s="30" t="str">
        <f>'1-QUANT'!D1578</f>
        <v>SINAPI</v>
      </c>
      <c r="E150" s="396" t="str">
        <f>IFERROR(VLOOKUP($C150,'2-SINAPI NOVEMBRO 2017'!$A$1:$D$11398,2,0),IFERROR(VLOOKUP($C150,'3-COMPO.ADM.PRF '!$B$11:$I$886,4,0),""))</f>
        <v>APLICAÇÃO E LIXAMENTO DE MASSA LÁTEX EM PAREDES, UMA DEMÃO. AF_06/2014</v>
      </c>
      <c r="F150" s="401" t="str">
        <f>IFERROR(VLOOKUP($C150,'2-SINAPI NOVEMBRO 2017'!$A$1:$D$11398,3,0),IFERROR(VLOOKUP($C150,'3-COMPO.ADM.PRF '!$B$11:$I$886,5,0),""))</f>
        <v>M2</v>
      </c>
      <c r="G150" s="32">
        <f>'1-QUANT'!K1578</f>
        <v>917.95700000000011</v>
      </c>
      <c r="H150" s="398">
        <f>IFERROR(VLOOKUP($C150,'2-SINAPI NOVEMBRO 2017'!$A$1:$D$11398,4,0),IFERROR(VLOOKUP($C150,'3-COMPO.ADM.PRF '!$B$11:$I$886,8,0),""))</f>
        <v>7.31</v>
      </c>
      <c r="I150" s="402">
        <f>H150*'5-BDI'!$E$29</f>
        <v>9.3743439999999989</v>
      </c>
      <c r="J150" s="115">
        <f t="shared" ref="J150:J151" si="58">ROUND(G150*H150,2)</f>
        <v>6710.27</v>
      </c>
      <c r="K150" s="511">
        <f t="shared" ref="K150:K151" si="59">ROUND(G150*I150,2)</f>
        <v>8605.24</v>
      </c>
    </row>
    <row r="151" spans="2:13" s="389" customFormat="1" ht="30">
      <c r="B151" s="35" t="s">
        <v>12784</v>
      </c>
      <c r="C151" s="27">
        <v>88487</v>
      </c>
      <c r="D151" s="30" t="str">
        <f>'1-QUANT'!D1595</f>
        <v>SINAPI</v>
      </c>
      <c r="E151" s="396" t="str">
        <f>IFERROR(VLOOKUP($C151,'2-SINAPI NOVEMBRO 2017'!$A$1:$D$11398,2,0),IFERROR(VLOOKUP($C151,'3-COMPO.ADM.PRF '!$B$11:$I$886,4,0),""))</f>
        <v>APLICAÇÃO MANUAL DE PINTURA COM TINTA LÁTEX PVA EM PAREDES, DUAS DEMÃOS. AF_06/2014</v>
      </c>
      <c r="F151" s="401" t="str">
        <f>IFERROR(VLOOKUP($C151,'2-SINAPI NOVEMBRO 2017'!$A$1:$D$11398,3,0),IFERROR(VLOOKUP($C151,'3-COMPO.ADM.PRF '!$B$11:$I$886,5,0),""))</f>
        <v>M2</v>
      </c>
      <c r="G151" s="32">
        <f>'1-QUANT'!K1595</f>
        <v>917.95700000000011</v>
      </c>
      <c r="H151" s="398">
        <f>IFERROR(VLOOKUP($C151,'2-SINAPI NOVEMBRO 2017'!$A$1:$D$11398,4,0),IFERROR(VLOOKUP($C151,'3-COMPO.ADM.PRF '!$B$11:$I$886,8,0),""))</f>
        <v>8.0299999999999994</v>
      </c>
      <c r="I151" s="402">
        <f>H151*'5-BDI'!$E$29</f>
        <v>10.297671999999999</v>
      </c>
      <c r="J151" s="115">
        <f t="shared" si="58"/>
        <v>7371.19</v>
      </c>
      <c r="K151" s="511">
        <f t="shared" si="59"/>
        <v>9452.82</v>
      </c>
    </row>
    <row r="152" spans="2:13" s="389" customFormat="1" ht="30">
      <c r="B152" s="35" t="s">
        <v>12785</v>
      </c>
      <c r="C152" s="27">
        <f>'1-QUANT'!C1598</f>
        <v>88489</v>
      </c>
      <c r="D152" s="30" t="str">
        <f>'1-QUANT'!D1598</f>
        <v>SINAPI</v>
      </c>
      <c r="E152" s="396" t="str">
        <f>IFERROR(VLOOKUP($C152,'2-SINAPI NOVEMBRO 2017'!$A$1:$D$11398,2,0),IFERROR(VLOOKUP($C152,'3-COMPO.ADM.PRF '!$B$11:$I$886,4,0),""))</f>
        <v>APLICAÇÃO MANUAL DE PINTURA COM TINTA LÁTEX ACRÍLICA EM PAREDES, DUAS DEMÃOS. AF_06/2014</v>
      </c>
      <c r="F152" s="401" t="str">
        <f>IFERROR(VLOOKUP($C152,'2-SINAPI NOVEMBRO 2017'!$A$1:$D$11398,3,0),IFERROR(VLOOKUP($C152,'3-COMPO.ADM.PRF '!$B$11:$I$886,5,0),""))</f>
        <v>M2</v>
      </c>
      <c r="G152" s="32">
        <f>'1-QUANT'!K1598</f>
        <v>957.43949999999995</v>
      </c>
      <c r="H152" s="398">
        <f>IFERROR(VLOOKUP($C152,'2-SINAPI NOVEMBRO 2017'!$A$1:$D$11398,4,0),IFERROR(VLOOKUP($C152,'3-COMPO.ADM.PRF '!$B$11:$I$886,8,0),""))</f>
        <v>10.119999999999999</v>
      </c>
      <c r="I152" s="402">
        <f>H152*'5-BDI'!$E$29</f>
        <v>12.977887999999998</v>
      </c>
      <c r="J152" s="115">
        <f t="shared" ref="J152:J153" si="60">ROUND(G152*H152,2)</f>
        <v>9689.2900000000009</v>
      </c>
      <c r="K152" s="511">
        <f t="shared" ref="K152:K153" si="61">ROUND(G152*I152,2)</f>
        <v>12425.54</v>
      </c>
    </row>
    <row r="153" spans="2:13" s="389" customFormat="1" ht="30">
      <c r="B153" s="35" t="s">
        <v>13890</v>
      </c>
      <c r="C153" s="27" t="str">
        <f>'1-QUANT'!C1601</f>
        <v>79494/1</v>
      </c>
      <c r="D153" s="27" t="str">
        <f>'1-QUANT'!D1601</f>
        <v>SINAPI</v>
      </c>
      <c r="E153" s="396" t="str">
        <f>IFERROR(VLOOKUP($C153,'2-SINAPI NOVEMBRO 2017'!$A$1:$D$11398,2,0),IFERROR(VLOOKUP($C153,'3-COMPO.ADM.PRF '!$B$11:$I$886,4,0),""))</f>
        <v>PINTURA DE QUADRO ESCOLAR COM TINTA ESMALTE ACABAMENTO FOSCO, DUAS DEMAOS SOBRE MASSA ACRILICA</v>
      </c>
      <c r="F153" s="401" t="str">
        <f>IFERROR(VLOOKUP($C153,'2-SINAPI NOVEMBRO 2017'!$A$1:$D$11398,3,0),IFERROR(VLOOKUP($C153,'3-COMPO.ADM.PRF '!$B$11:$I$886,5,0),""))</f>
        <v>M2</v>
      </c>
      <c r="G153" s="28">
        <f>'1-QUANT'!K1601</f>
        <v>82.5</v>
      </c>
      <c r="H153" s="398">
        <f>IFERROR(VLOOKUP($C153,'2-SINAPI NOVEMBRO 2017'!$A$1:$D$11398,4,0),IFERROR(VLOOKUP($C153,'3-COMPO.ADM.PRF '!$B$11:$I$886,8,0),""))</f>
        <v>9.74</v>
      </c>
      <c r="I153" s="402">
        <f>H153*'5-BDI'!$E$29</f>
        <v>12.490576000000001</v>
      </c>
      <c r="J153" s="115">
        <f t="shared" si="60"/>
        <v>803.55</v>
      </c>
      <c r="K153" s="511">
        <f t="shared" si="61"/>
        <v>1030.47</v>
      </c>
    </row>
    <row r="154" spans="2:13" s="389" customFormat="1" ht="30">
      <c r="B154" s="35" t="s">
        <v>13891</v>
      </c>
      <c r="C154" s="404">
        <f>'1-QUANT'!C1627</f>
        <v>95468</v>
      </c>
      <c r="D154" s="404" t="str">
        <f>'1-QUANT'!D1627</f>
        <v>SINAPI</v>
      </c>
      <c r="E154" s="396" t="str">
        <f>IFERROR(VLOOKUP($C154,'2-SINAPI NOVEMBRO 2017'!$A$1:$D$11398,2,0),IFERROR(VLOOKUP($C154,'3-COMPO.ADM.PRF '!$B$11:$I$886,4,0),""))</f>
        <v>PINTURA ESMALTE BRILHANTE (2 DEMAOS) SOBRE SUPERFICIE METALICA, INCLUSIVE PROTECAO COM ZARCAO (1 DEMAO)</v>
      </c>
      <c r="F154" s="401" t="str">
        <f>IFERROR(VLOOKUP($C154,'2-SINAPI NOVEMBRO 2017'!$A$1:$D$11398,3,0),IFERROR(VLOOKUP($C154,'3-COMPO.ADM.PRF '!$B$11:$I$886,5,0),""))</f>
        <v>M2</v>
      </c>
      <c r="G154" s="405">
        <f>'1-QUANT'!K1627</f>
        <v>392.22500000000002</v>
      </c>
      <c r="H154" s="398">
        <f>IFERROR(VLOOKUP($C154,'2-SINAPI NOVEMBRO 2017'!$A$1:$D$11398,4,0),IFERROR(VLOOKUP($C154,'3-COMPO.ADM.PRF '!$B$11:$I$886,8,0),""))</f>
        <v>31.01</v>
      </c>
      <c r="I154" s="402">
        <f>H154*'5-BDI'!$E$29</f>
        <v>39.767223999999999</v>
      </c>
      <c r="J154" s="115">
        <f>ROUND(G154*H154,2)</f>
        <v>12162.9</v>
      </c>
      <c r="K154" s="511">
        <f>ROUND(G154*I154,2)</f>
        <v>15597.7</v>
      </c>
    </row>
    <row r="155" spans="2:13" s="389" customFormat="1" ht="30">
      <c r="B155" s="35" t="s">
        <v>13921</v>
      </c>
      <c r="C155" s="404">
        <f>'1-QUANT'!C1611</f>
        <v>73445</v>
      </c>
      <c r="D155" s="404" t="str">
        <f>'1-QUANT'!D1611</f>
        <v>SINAPI</v>
      </c>
      <c r="E155" s="396" t="str">
        <f>IFERROR(VLOOKUP($C155,'2-SINAPI NOVEMBRO 2017'!$A$1:$D$11398,2,0),IFERROR(VLOOKUP($C155,'3-COMPO.ADM.PRF '!$B$11:$I$886,4,0),""))</f>
        <v>CAIACAO INT OU EXT SOBRE REVESTIMENTO LISO C/ADOCAO DE FIXADOR COM    COM DUAS DEMAOS</v>
      </c>
      <c r="F155" s="401" t="str">
        <f>IFERROR(VLOOKUP($C155,'2-SINAPI NOVEMBRO 2017'!$A$1:$D$11398,3,0),IFERROR(VLOOKUP($C155,'3-COMPO.ADM.PRF '!$B$11:$I$886,5,0),""))</f>
        <v>M2</v>
      </c>
      <c r="G155" s="405">
        <f>'1-QUANT'!K1611</f>
        <v>690.52</v>
      </c>
      <c r="H155" s="398">
        <f>IFERROR(VLOOKUP($C155,'2-SINAPI NOVEMBRO 2017'!$A$1:$D$11398,4,0),IFERROR(VLOOKUP($C155,'3-COMPO.ADM.PRF '!$B$11:$I$886,8,0),""))</f>
        <v>7.2</v>
      </c>
      <c r="I155" s="402">
        <f>H155*'5-BDI'!$E$29</f>
        <v>9.2332800000000006</v>
      </c>
      <c r="K155" s="511">
        <f>ROUND(G155*I155,2)</f>
        <v>6375.76</v>
      </c>
    </row>
    <row r="156" spans="2:13" ht="15">
      <c r="B156" s="777" t="s">
        <v>2</v>
      </c>
      <c r="C156" s="778"/>
      <c r="D156" s="778"/>
      <c r="E156" s="778"/>
      <c r="F156" s="778"/>
      <c r="G156" s="778"/>
      <c r="H156" s="778"/>
      <c r="I156" s="585"/>
      <c r="J156" s="116">
        <f>SUM(J149:J154)</f>
        <v>40598.22</v>
      </c>
      <c r="K156" s="512">
        <f>SUM(K148:K155)</f>
        <v>71951.53</v>
      </c>
      <c r="M156" s="418"/>
    </row>
    <row r="157" spans="2:13">
      <c r="B157" s="515"/>
      <c r="C157" s="635"/>
      <c r="D157" s="495"/>
      <c r="E157" s="499"/>
      <c r="F157" s="500"/>
      <c r="G157" s="501"/>
      <c r="H157" s="502"/>
      <c r="I157" s="502"/>
      <c r="J157" s="503"/>
      <c r="K157" s="517"/>
    </row>
    <row r="158" spans="2:13" ht="31.5" customHeight="1">
      <c r="B158" s="15" t="s">
        <v>6463</v>
      </c>
      <c r="C158" s="16"/>
      <c r="D158" s="17"/>
      <c r="E158" s="18" t="str">
        <f>'1-QUANT'!E1631:J1631</f>
        <v xml:space="preserve">INSTALAÇÕES HIDROSSANITÁRIAS - CONSTRUÇÃO DE BANHEIROS NOVOS E RECONSTRUÇÃO DOS EXISTENTES </v>
      </c>
      <c r="F158" s="19"/>
      <c r="G158" s="20"/>
      <c r="H158" s="21"/>
      <c r="I158" s="21"/>
      <c r="J158" s="114"/>
      <c r="K158" s="408"/>
      <c r="L158" s="579"/>
    </row>
    <row r="159" spans="2:13" ht="15" customHeight="1">
      <c r="B159" s="38" t="s">
        <v>99</v>
      </c>
      <c r="C159" s="387"/>
      <c r="D159" s="387"/>
      <c r="E159" s="387" t="s">
        <v>13066</v>
      </c>
      <c r="F159" s="39"/>
      <c r="G159" s="40"/>
      <c r="H159" s="41"/>
      <c r="I159" s="41"/>
      <c r="J159" s="118"/>
      <c r="K159" s="518"/>
    </row>
    <row r="160" spans="2:13" ht="30">
      <c r="B160" s="26" t="s">
        <v>12786</v>
      </c>
      <c r="C160" s="27">
        <f>'1-QUANT'!C1634</f>
        <v>90371</v>
      </c>
      <c r="D160" s="27" t="str">
        <f>'1-QUANT'!D1634</f>
        <v>SINAPI</v>
      </c>
      <c r="E160" s="396" t="str">
        <f>IFERROR(VLOOKUP($C160,'2-SINAPI NOVEMBRO 2017'!$A$1:$D$11398,2,0),IFERROR(VLOOKUP($C160,'3-COMPO.ADM.PRF '!$B$11:$I$886,4,0),""))</f>
        <v>REGISTRO DE ESFERA, PVC, ROSCÁVEL, 3/4", FORNECIDO E INSTALADO EM RAMAL DE ÁGUA. AF_03/2015</v>
      </c>
      <c r="F160" s="401" t="str">
        <f>IFERROR(VLOOKUP($C160,'2-SINAPI NOVEMBRO 2017'!$A$1:$D$11398,3,0),IFERROR(VLOOKUP($C160,'3-COMPO.ADM.PRF '!$B$11:$I$886,5,0),""))</f>
        <v>UN</v>
      </c>
      <c r="G160" s="28">
        <f>'1-QUANT'!K1634</f>
        <v>1</v>
      </c>
      <c r="H160" s="398">
        <f>IFERROR(VLOOKUP($C160,'2-SINAPI NOVEMBRO 2017'!$A$1:$D$11398,4,0),IFERROR(VLOOKUP($C160,'3-COMPO.ADM.PRF '!$B$11:$I$886,8,0),""))</f>
        <v>21.46</v>
      </c>
      <c r="I160" s="402">
        <f>H160*'5-BDI'!$E$29</f>
        <v>27.520303999999999</v>
      </c>
      <c r="J160" s="115">
        <f t="shared" ref="J160" si="62">ROUND(G160*H160,2)</f>
        <v>21.46</v>
      </c>
      <c r="K160" s="511">
        <f t="shared" ref="K160" si="63">ROUND(G160*I160,2)</f>
        <v>27.52</v>
      </c>
    </row>
    <row r="161" spans="2:11" ht="60">
      <c r="B161" s="26" t="s">
        <v>12984</v>
      </c>
      <c r="C161" s="27">
        <f>'1-QUANT'!C1636</f>
        <v>94703</v>
      </c>
      <c r="D161" s="27" t="str">
        <f>'1-QUANT'!D1636</f>
        <v>SINAPI</v>
      </c>
      <c r="E161" s="396" t="str">
        <f>IFERROR(VLOOKUP($C161,'2-SINAPI NOVEMBRO 2017'!$A$1:$D$11398,2,0),IFERROR(VLOOKUP($C161,'3-COMPO.ADM.PRF '!$B$11:$I$886,4,0),""))</f>
        <v>ADAPTADOR COM FLANGE E ANEL DE VEDAÇÃO, PVC, SOLDÁVEL, DN  25 MM X 3/4 , INSTALADO EM RESERVAÇÃO DE ÁGUA DE EDIFICAÇÃO QUE POSSUA RESERVATÓRIO DE FIBRA/FIBROCIMENTO   FORNECIMENTO E INSTALAÇÃO. AF_06/2016</v>
      </c>
      <c r="F161" s="401" t="str">
        <f>IFERROR(VLOOKUP($C161,'2-SINAPI NOVEMBRO 2017'!$A$1:$D$11398,3,0),IFERROR(VLOOKUP($C161,'3-COMPO.ADM.PRF '!$B$11:$I$886,5,0),""))</f>
        <v>UN</v>
      </c>
      <c r="G161" s="28">
        <f>'1-QUANT'!K1636</f>
        <v>1</v>
      </c>
      <c r="H161" s="398">
        <f>IFERROR(VLOOKUP($C161,'2-SINAPI NOVEMBRO 2017'!$A$1:$D$11398,4,0),IFERROR(VLOOKUP($C161,'3-COMPO.ADM.PRF '!$B$11:$I$886,8,0),""))</f>
        <v>18.940000000000001</v>
      </c>
      <c r="I161" s="402">
        <f>H161*'5-BDI'!$E$29</f>
        <v>24.288656</v>
      </c>
      <c r="J161" s="115">
        <f t="shared" ref="J161:J222" si="64">ROUND(G161*H161,2)</f>
        <v>18.940000000000001</v>
      </c>
      <c r="K161" s="511">
        <f t="shared" ref="K161:K222" si="65">ROUND(G161*I161,2)</f>
        <v>24.29</v>
      </c>
    </row>
    <row r="162" spans="2:11" ht="29.25" customHeight="1">
      <c r="B162" s="26" t="s">
        <v>12985</v>
      </c>
      <c r="C162" s="27" t="str">
        <f>'1-QUANT'!C1638</f>
        <v>CP-HID001</v>
      </c>
      <c r="D162" s="27" t="str">
        <f>'1-QUANT'!D1638</f>
        <v>PROPRIA</v>
      </c>
      <c r="E162" s="396" t="str">
        <f>IFERROR(VLOOKUP($C162,'2-SINAPI NOVEMBRO 2017'!$A$1:$D$11398,2,0),IFERROR(VLOOKUP($C162,'3-COMPO.ADM.PRF '!$B$11:$I$886,4,0),""))</f>
        <v>FORNECIMENTO E INSTALAÇÃO DE JOELHO SOLDAVEL COM ROSCA 25MM- 3/4"</v>
      </c>
      <c r="F162" s="401" t="str">
        <f>IFERROR(VLOOKUP($C162,'2-SINAPI NOVEMBRO 2017'!$A$1:$D$11398,3,0),IFERROR(VLOOKUP($C162,'3-COMPO.ADM.PRF '!$B$11:$I$886,5,0),""))</f>
        <v>UNI</v>
      </c>
      <c r="G162" s="28">
        <f>'1-QUANT'!K1638</f>
        <v>4</v>
      </c>
      <c r="H162" s="398">
        <f>IFERROR(VLOOKUP($C162,'2-SINAPI NOVEMBRO 2017'!$A$1:$D$11398,4,0),IFERROR(VLOOKUP($C162,'3-COMPO.ADM.PRF '!$B$11:$I$886,8,0),""))</f>
        <v>5.7328799999999998</v>
      </c>
      <c r="I162" s="402">
        <f>H162*'5-BDI'!$E$29</f>
        <v>7.351845312</v>
      </c>
      <c r="J162" s="115">
        <f t="shared" si="64"/>
        <v>22.93</v>
      </c>
      <c r="K162" s="511">
        <f t="shared" si="65"/>
        <v>29.41</v>
      </c>
    </row>
    <row r="163" spans="2:11" ht="60">
      <c r="B163" s="26" t="s">
        <v>12986</v>
      </c>
      <c r="C163" s="27">
        <f>'1-QUANT'!C1640</f>
        <v>94656</v>
      </c>
      <c r="D163" s="27" t="str">
        <f>'1-QUANT'!D1640</f>
        <v>SINAPI</v>
      </c>
      <c r="E163" s="396" t="str">
        <f>IFERROR(VLOOKUP($C163,'2-SINAPI NOVEMBRO 2017'!$A$1:$D$11398,2,0),IFERROR(VLOOKUP($C163,'3-COMPO.ADM.PRF '!$B$11:$I$886,4,0),""))</f>
        <v>ADAPTADOR CURTO COM BOLSA E ROSCA PARA REGISTRO, PVC, SOLDÁVEL, DN  25 MM X 3/4 , INSTALADO EM RESERVAÇÃO DE ÁGUA DE EDIFICAÇÃO QUE POSSUA RESERVATÓRIO DE FIBRA/FIBROCIMENTO   FORNECIMENTO E INSTALAÇÃO. AF_06/2016</v>
      </c>
      <c r="F163" s="401" t="str">
        <f>IFERROR(VLOOKUP($C163,'2-SINAPI NOVEMBRO 2017'!$A$1:$D$11398,3,0),IFERROR(VLOOKUP($C163,'3-COMPO.ADM.PRF '!$B$11:$I$886,5,0),""))</f>
        <v>UN</v>
      </c>
      <c r="G163" s="28">
        <f>'1-QUANT'!K1640</f>
        <v>2</v>
      </c>
      <c r="H163" s="398">
        <f>IFERROR(VLOOKUP($C163,'2-SINAPI NOVEMBRO 2017'!$A$1:$D$11398,4,0),IFERROR(VLOOKUP($C163,'3-COMPO.ADM.PRF '!$B$11:$I$886,8,0),""))</f>
        <v>4.3899999999999997</v>
      </c>
      <c r="I163" s="402">
        <f>H163*'5-BDI'!$E$29</f>
        <v>5.6297359999999994</v>
      </c>
      <c r="J163" s="115">
        <f t="shared" si="64"/>
        <v>8.7799999999999994</v>
      </c>
      <c r="K163" s="511">
        <f t="shared" si="65"/>
        <v>11.26</v>
      </c>
    </row>
    <row r="164" spans="2:11" ht="30">
      <c r="B164" s="26" t="s">
        <v>12987</v>
      </c>
      <c r="C164" s="27">
        <f>'1-QUANT'!C1642</f>
        <v>89408</v>
      </c>
      <c r="D164" s="27" t="str">
        <f>'1-QUANT'!D1642</f>
        <v>SINAPI</v>
      </c>
      <c r="E164" s="396" t="str">
        <f>IFERROR(VLOOKUP($C164,'2-SINAPI NOVEMBRO 2017'!$A$1:$D$11398,2,0),IFERROR(VLOOKUP($C164,'3-COMPO.ADM.PRF '!$B$11:$I$886,4,0),""))</f>
        <v>JOELHO 90 GRAUS, PVC, SOLDÁVEL, DN 25MM, INSTALADO EM RAMAL DE DISTRIBUIÇÃO DE ÁGUA - FORNECIMENTO E INSTALAÇÃO. AF_12/2014</v>
      </c>
      <c r="F164" s="401" t="str">
        <f>IFERROR(VLOOKUP($C164,'2-SINAPI NOVEMBRO 2017'!$A$1:$D$11398,3,0),IFERROR(VLOOKUP($C164,'3-COMPO.ADM.PRF '!$B$11:$I$886,5,0),""))</f>
        <v>UN</v>
      </c>
      <c r="G164" s="28">
        <f>'1-QUANT'!K1642</f>
        <v>4</v>
      </c>
      <c r="H164" s="398">
        <f>IFERROR(VLOOKUP($C164,'2-SINAPI NOVEMBRO 2017'!$A$1:$D$11398,4,0),IFERROR(VLOOKUP($C164,'3-COMPO.ADM.PRF '!$B$11:$I$886,8,0),""))</f>
        <v>4.0999999999999996</v>
      </c>
      <c r="I164" s="402">
        <f>H164*'5-BDI'!$E$29</f>
        <v>5.2578399999999998</v>
      </c>
      <c r="J164" s="115">
        <f t="shared" si="64"/>
        <v>16.399999999999999</v>
      </c>
      <c r="K164" s="511">
        <f t="shared" si="65"/>
        <v>21.03</v>
      </c>
    </row>
    <row r="165" spans="2:11" ht="30">
      <c r="B165" s="26" t="s">
        <v>12988</v>
      </c>
      <c r="C165" s="27">
        <f>'1-QUANT'!C1644</f>
        <v>89402</v>
      </c>
      <c r="D165" s="27" t="str">
        <f>'1-QUANT'!D1644</f>
        <v>SINAPI</v>
      </c>
      <c r="E165" s="396" t="str">
        <f>IFERROR(VLOOKUP($C165,'2-SINAPI NOVEMBRO 2017'!$A$1:$D$11398,2,0),IFERROR(VLOOKUP($C165,'3-COMPO.ADM.PRF '!$B$11:$I$886,4,0),""))</f>
        <v>TUBO, PVC, SOLDÁVEL, DN 25MM, INSTALADO EM RAMAL DE DISTRIBUIÇÃO DE ÁGUA - FORNECIMENTO E INSTALAÇÃO. AF_12/2014</v>
      </c>
      <c r="F165" s="401" t="str">
        <f>IFERROR(VLOOKUP($C165,'2-SINAPI NOVEMBRO 2017'!$A$1:$D$11398,3,0),IFERROR(VLOOKUP($C165,'3-COMPO.ADM.PRF '!$B$11:$I$886,5,0),""))</f>
        <v>M</v>
      </c>
      <c r="G165" s="28">
        <f>'1-QUANT'!K1644</f>
        <v>28</v>
      </c>
      <c r="H165" s="398">
        <f>IFERROR(VLOOKUP($C165,'2-SINAPI NOVEMBRO 2017'!$A$1:$D$11398,4,0),IFERROR(VLOOKUP($C165,'3-COMPO.ADM.PRF '!$B$11:$I$886,8,0),""))</f>
        <v>6.9</v>
      </c>
      <c r="I165" s="402">
        <f>H165*'5-BDI'!$E$29</f>
        <v>8.8485600000000009</v>
      </c>
      <c r="J165" s="115">
        <f t="shared" si="64"/>
        <v>193.2</v>
      </c>
      <c r="K165" s="511">
        <f t="shared" si="65"/>
        <v>247.76</v>
      </c>
    </row>
    <row r="166" spans="2:11" ht="30">
      <c r="B166" s="26" t="s">
        <v>12989</v>
      </c>
      <c r="C166" s="27" t="str">
        <f>'1-QUANT'!C1646</f>
        <v>COMP 010</v>
      </c>
      <c r="D166" s="27" t="str">
        <f>'1-QUANT'!D1646</f>
        <v>PROPRIA</v>
      </c>
      <c r="E166" s="396" t="str">
        <f>IFERROR(VLOOKUP($C166,'2-SINAPI NOVEMBRO 2017'!$A$1:$D$11398,2,0),IFERROR(VLOOKUP($C166,'3-COMPO.ADM.PRF '!$B$11:$I$886,4,0),""))</f>
        <v>FORNECIMENTO E INSTALAÇÃO DE JOELHO SOLDAVEL COM ROSCA 25MM- 1/2" - PARA INSTALAÇÃO DE BEBEDOURO</v>
      </c>
      <c r="F166" s="401" t="str">
        <f>IFERROR(VLOOKUP($C166,'2-SINAPI NOVEMBRO 2017'!$A$1:$D$11398,3,0),IFERROR(VLOOKUP($C166,'3-COMPO.ADM.PRF '!$B$11:$I$886,5,0),""))</f>
        <v>UNI</v>
      </c>
      <c r="G166" s="28">
        <f>'1-QUANT'!K1646</f>
        <v>4</v>
      </c>
      <c r="H166" s="398">
        <f>IFERROR(VLOOKUP($C166,'2-SINAPI NOVEMBRO 2017'!$A$1:$D$11398,4,0),IFERROR(VLOOKUP($C166,'3-COMPO.ADM.PRF '!$B$11:$I$886,8,0),""))</f>
        <v>4.9028799999999997</v>
      </c>
      <c r="I166" s="402">
        <f>H166*'5-BDI'!$E$29</f>
        <v>6.2874533119999994</v>
      </c>
      <c r="J166" s="115">
        <f t="shared" si="64"/>
        <v>19.61</v>
      </c>
      <c r="K166" s="511">
        <f t="shared" si="65"/>
        <v>25.15</v>
      </c>
    </row>
    <row r="167" spans="2:11" ht="15">
      <c r="B167" s="26" t="s">
        <v>12990</v>
      </c>
      <c r="C167" s="27">
        <f>'1-QUANT'!C1648</f>
        <v>83486</v>
      </c>
      <c r="D167" s="27" t="str">
        <f>'1-QUANT'!D1648</f>
        <v>SINAPI</v>
      </c>
      <c r="E167" s="396" t="str">
        <f>IFERROR(VLOOKUP($C167,'2-SINAPI NOVEMBRO 2017'!$A$1:$D$11398,2,0),IFERROR(VLOOKUP($C167,'3-COMPO.ADM.PRF '!$B$11:$I$886,4,0),""))</f>
        <v>BOMBA CENTRIFUGA C/ MOTOR ELETRICO TRIFASICO 1CV</v>
      </c>
      <c r="F167" s="401" t="str">
        <f>IFERROR(VLOOKUP($C167,'2-SINAPI NOVEMBRO 2017'!$A$1:$D$11398,3,0),IFERROR(VLOOKUP($C167,'3-COMPO.ADM.PRF '!$B$11:$I$886,5,0),""))</f>
        <v>UN</v>
      </c>
      <c r="G167" s="28">
        <f>'1-QUANT'!K1648</f>
        <v>1</v>
      </c>
      <c r="H167" s="398">
        <f>IFERROR(VLOOKUP($C167,'2-SINAPI NOVEMBRO 2017'!$A$1:$D$11398,4,0),IFERROR(VLOOKUP($C167,'3-COMPO.ADM.PRF '!$B$11:$I$886,8,0),""))</f>
        <v>1075.8800000000001</v>
      </c>
      <c r="I167" s="402">
        <f>H167*'5-BDI'!$E$29</f>
        <v>1379.7085120000002</v>
      </c>
      <c r="J167" s="115">
        <f t="shared" si="64"/>
        <v>1075.8800000000001</v>
      </c>
      <c r="K167" s="511">
        <f t="shared" si="65"/>
        <v>1379.71</v>
      </c>
    </row>
    <row r="168" spans="2:11" ht="45">
      <c r="B168" s="26" t="s">
        <v>12991</v>
      </c>
      <c r="C168" s="27" t="str">
        <f>'1-QUANT'!C1650</f>
        <v>74234/1</v>
      </c>
      <c r="D168" s="27" t="str">
        <f>'1-QUANT'!D1650</f>
        <v>SINAPI</v>
      </c>
      <c r="E168" s="396" t="str">
        <f>IFERROR(VLOOKUP($C168,'2-SINAPI NOVEMBRO 2017'!$A$1:$D$11398,2,0),IFERROR(VLOOKUP($C168,'3-COMPO.ADM.PRF '!$B$11:$I$886,4,0),""))</f>
        <v>MICTORIO SIFONADO DE LOUCA BRANCA COM PERTENCES, COM REGISTRO DE PRESSAO 1/2" COM CANOPLA CROMADA ACABAMENTO SIMPLES E CONJUNTO PARA FIXACAO  - FORNECIMENTO E INSTALACAO</v>
      </c>
      <c r="F168" s="401" t="str">
        <f>IFERROR(VLOOKUP($C168,'2-SINAPI NOVEMBRO 2017'!$A$1:$D$11398,3,0),IFERROR(VLOOKUP($C168,'3-COMPO.ADM.PRF '!$B$11:$I$886,5,0),""))</f>
        <v>UN</v>
      </c>
      <c r="G168" s="28">
        <f>'1-QUANT'!K1650</f>
        <v>4</v>
      </c>
      <c r="H168" s="398">
        <f>IFERROR(VLOOKUP($C168,'2-SINAPI NOVEMBRO 2017'!$A$1:$D$11398,4,0),IFERROR(VLOOKUP($C168,'3-COMPO.ADM.PRF '!$B$11:$I$886,8,0),""))</f>
        <v>449.82</v>
      </c>
      <c r="I168" s="402">
        <f>H168*'5-BDI'!$E$29</f>
        <v>576.84916799999996</v>
      </c>
      <c r="J168" s="115">
        <f t="shared" si="64"/>
        <v>1799.28</v>
      </c>
      <c r="K168" s="511">
        <f t="shared" si="65"/>
        <v>2307.4</v>
      </c>
    </row>
    <row r="169" spans="2:11" ht="30">
      <c r="B169" s="26" t="s">
        <v>12992</v>
      </c>
      <c r="C169" s="27">
        <f>'1-QUANT'!C1652</f>
        <v>86915</v>
      </c>
      <c r="D169" s="27" t="str">
        <f>'1-QUANT'!D1652</f>
        <v>SINAPI</v>
      </c>
      <c r="E169" s="396" t="str">
        <f>IFERROR(VLOOKUP($C169,'2-SINAPI NOVEMBRO 2017'!$A$1:$D$11398,2,0),IFERROR(VLOOKUP($C169,'3-COMPO.ADM.PRF '!$B$11:$I$886,4,0),""))</f>
        <v>TORNEIRA CROMADA DE MESA, 1/2" OU 3/4", PARA LAVATÓRIO, PADRÃO MÉDIO - FORNECIMENTO E INSTALAÇÃO. AF_12/2013</v>
      </c>
      <c r="F169" s="401" t="str">
        <f>IFERROR(VLOOKUP($C169,'2-SINAPI NOVEMBRO 2017'!$A$1:$D$11398,3,0),IFERROR(VLOOKUP($C169,'3-COMPO.ADM.PRF '!$B$11:$I$886,5,0),""))</f>
        <v>UN</v>
      </c>
      <c r="G169" s="28">
        <f>'1-QUANT'!K1652</f>
        <v>10</v>
      </c>
      <c r="H169" s="398">
        <f>IFERROR(VLOOKUP($C169,'2-SINAPI NOVEMBRO 2017'!$A$1:$D$11398,4,0),IFERROR(VLOOKUP($C169,'3-COMPO.ADM.PRF '!$B$11:$I$886,8,0),""))</f>
        <v>90.14</v>
      </c>
      <c r="I169" s="402">
        <f>H169*'5-BDI'!$E$29</f>
        <v>115.595536</v>
      </c>
      <c r="J169" s="115">
        <f t="shared" si="64"/>
        <v>901.4</v>
      </c>
      <c r="K169" s="511">
        <f t="shared" si="65"/>
        <v>1155.96</v>
      </c>
    </row>
    <row r="170" spans="2:11" ht="30">
      <c r="B170" s="26" t="s">
        <v>12993</v>
      </c>
      <c r="C170" s="27" t="str">
        <f>'1-QUANT'!C1654</f>
        <v>COMP 011</v>
      </c>
      <c r="D170" s="27" t="str">
        <f>'1-QUANT'!D1654</f>
        <v>PROPRIA</v>
      </c>
      <c r="E170" s="396" t="str">
        <f>IFERROR(VLOOKUP($C170,'2-SINAPI NOVEMBRO 2017'!$A$1:$D$11398,2,0),IFERROR(VLOOKUP($C170,'3-COMPO.ADM.PRF '!$B$11:$I$886,4,0),""))</f>
        <v xml:space="preserve">VASO SANITÁRIO CONVENCIONAL COM CONEXÕES DE INSTALAÇÃO E ACENTO PLASTICO - FORNECIMENTO E INSTALAÇÃO </v>
      </c>
      <c r="F170" s="401" t="str">
        <f>IFERROR(VLOOKUP($C170,'2-SINAPI NOVEMBRO 2017'!$A$1:$D$11398,3,0),IFERROR(VLOOKUP($C170,'3-COMPO.ADM.PRF '!$B$11:$I$886,5,0),""))</f>
        <v>UNI</v>
      </c>
      <c r="G170" s="28">
        <f>'1-QUANT'!K1654</f>
        <v>3</v>
      </c>
      <c r="H170" s="398">
        <f>IFERROR(VLOOKUP($C170,'2-SINAPI NOVEMBRO 2017'!$A$1:$D$11398,4,0),IFERROR(VLOOKUP($C170,'3-COMPO.ADM.PRF '!$B$11:$I$886,8,0),""))</f>
        <v>196.298</v>
      </c>
      <c r="I170" s="402">
        <f>H170*'5-BDI'!$E$29</f>
        <v>251.73255520000001</v>
      </c>
      <c r="J170" s="115">
        <f t="shared" si="64"/>
        <v>588.89</v>
      </c>
      <c r="K170" s="511">
        <f t="shared" si="65"/>
        <v>755.2</v>
      </c>
    </row>
    <row r="171" spans="2:11" ht="45">
      <c r="B171" s="26" t="s">
        <v>12994</v>
      </c>
      <c r="C171" s="27">
        <f>'1-QUANT'!C1655</f>
        <v>86919</v>
      </c>
      <c r="D171" s="27" t="str">
        <f>'1-QUANT'!D1655</f>
        <v>SINAPI</v>
      </c>
      <c r="E171" s="396" t="str">
        <f>IFERROR(VLOOKUP($C171,'2-SINAPI NOVEMBRO 2017'!$A$1:$D$11398,2,0),IFERROR(VLOOKUP($C171,'3-COMPO.ADM.PRF '!$B$11:$I$886,4,0),""))</f>
        <v>TANQUE DE LOUÇA BRANCA COM COLUNA, 30L OU EQUIVALENTE, INCLUSO SIFÃO FLEXÍVEL EM PVC, VÁLVULA METÁLICA E TORNEIRA DE METAL CROMADO PADRÃO MÉDIO - FORNECIMENTO E INSTALAÇÃO. AF_12/2013</v>
      </c>
      <c r="F171" s="401" t="str">
        <f>IFERROR(VLOOKUP($C171,'2-SINAPI NOVEMBRO 2017'!$A$1:$D$11398,3,0),IFERROR(VLOOKUP($C171,'3-COMPO.ADM.PRF '!$B$11:$I$886,5,0),""))</f>
        <v>UN</v>
      </c>
      <c r="G171" s="28">
        <f>'1-QUANT'!K1655</f>
        <v>1</v>
      </c>
      <c r="H171" s="398">
        <f>IFERROR(VLOOKUP($C171,'2-SINAPI NOVEMBRO 2017'!$A$1:$D$11398,4,0),IFERROR(VLOOKUP($C171,'3-COMPO.ADM.PRF '!$B$11:$I$886,8,0),""))</f>
        <v>682.08</v>
      </c>
      <c r="I171" s="402">
        <f>H171*'5-BDI'!$E$29</f>
        <v>874.69939199999999</v>
      </c>
      <c r="J171" s="115">
        <f t="shared" ref="J171" si="66">ROUND(G171*H171,2)</f>
        <v>682.08</v>
      </c>
      <c r="K171" s="511">
        <f t="shared" ref="K171" si="67">ROUND(G171*I171,2)</f>
        <v>874.7</v>
      </c>
    </row>
    <row r="172" spans="2:11" ht="30">
      <c r="B172" s="26" t="s">
        <v>13892</v>
      </c>
      <c r="C172" s="27">
        <f>'1-QUANT'!C1656</f>
        <v>86903</v>
      </c>
      <c r="D172" s="27" t="str">
        <f>'1-QUANT'!D1656</f>
        <v>SINAPI</v>
      </c>
      <c r="E172" s="396" t="str">
        <f>IFERROR(VLOOKUP($C172,'2-SINAPI NOVEMBRO 2017'!$A$1:$D$11398,2,0),IFERROR(VLOOKUP($C172,'3-COMPO.ADM.PRF '!$B$11:$I$886,4,0),""))</f>
        <v>LAVATÓRIO LOUÇA BRANCA COM COLUNA, 45 X 55CM OU EQUIVALENTE, PADRÃO MÉDIO - FORNECIMENTO E INSTALAÇÃO. AF_12/2013</v>
      </c>
      <c r="F172" s="401" t="str">
        <f>IFERROR(VLOOKUP($C172,'2-SINAPI NOVEMBRO 2017'!$A$1:$D$11398,3,0),IFERROR(VLOOKUP($C172,'3-COMPO.ADM.PRF '!$B$11:$I$886,5,0),""))</f>
        <v>UN</v>
      </c>
      <c r="G172" s="28">
        <f>'1-QUANT'!K1656</f>
        <v>10</v>
      </c>
      <c r="H172" s="398">
        <f>IFERROR(VLOOKUP($C172,'2-SINAPI NOVEMBRO 2017'!$A$1:$D$11398,4,0),IFERROR(VLOOKUP($C172,'3-COMPO.ADM.PRF '!$B$11:$I$886,8,0),""))</f>
        <v>260.2</v>
      </c>
      <c r="I172" s="402">
        <f>H172*'5-BDI'!$E$29</f>
        <v>333.68047999999999</v>
      </c>
      <c r="J172" s="115">
        <f t="shared" si="64"/>
        <v>2602</v>
      </c>
      <c r="K172" s="511">
        <f t="shared" si="65"/>
        <v>3336.8</v>
      </c>
    </row>
    <row r="173" spans="2:11" ht="45">
      <c r="B173" s="26" t="s">
        <v>12995</v>
      </c>
      <c r="C173" s="27">
        <f>'1-QUANT'!C1658</f>
        <v>86938</v>
      </c>
      <c r="D173" s="27" t="str">
        <f>'1-QUANT'!D1658</f>
        <v>SINAPI</v>
      </c>
      <c r="E173" s="396" t="str">
        <f>IFERROR(VLOOKUP($C173,'2-SINAPI NOVEMBRO 2017'!$A$1:$D$11398,2,0),IFERROR(VLOOKUP($C173,'3-COMPO.ADM.PRF '!$B$11:$I$886,4,0),""))</f>
        <v>CUBA DE EMBUTIR OVAL EM LOUÇA BRANCA, 35 X 50CM OU EQUIVALENTE, INCLUSO VÁLVULA E SIFÃO TIPO GARRAFA EM METAL CROMADO - FORNECIMENTO E INSTALAÇÃO. AF_12/2013</v>
      </c>
      <c r="F173" s="401" t="str">
        <f>IFERROR(VLOOKUP($C173,'2-SINAPI NOVEMBRO 2017'!$A$1:$D$11398,3,0),IFERROR(VLOOKUP($C173,'3-COMPO.ADM.PRF '!$B$11:$I$886,5,0),""))</f>
        <v>UN</v>
      </c>
      <c r="G173" s="28">
        <f>'1-QUANT'!K1658</f>
        <v>1</v>
      </c>
      <c r="H173" s="398">
        <f>IFERROR(VLOOKUP($C173,'2-SINAPI NOVEMBRO 2017'!$A$1:$D$11398,4,0),IFERROR(VLOOKUP($C173,'3-COMPO.ADM.PRF '!$B$11:$I$886,8,0),""))</f>
        <v>265.14999999999998</v>
      </c>
      <c r="I173" s="402">
        <f>H173*'5-BDI'!$E$29</f>
        <v>340.02835999999996</v>
      </c>
      <c r="J173" s="115">
        <f t="shared" si="64"/>
        <v>265.14999999999998</v>
      </c>
      <c r="K173" s="511">
        <f t="shared" si="65"/>
        <v>340.03</v>
      </c>
    </row>
    <row r="174" spans="2:11" ht="45">
      <c r="B174" s="26" t="s">
        <v>12996</v>
      </c>
      <c r="C174" s="27">
        <f>'1-QUANT'!C1659</f>
        <v>86936</v>
      </c>
      <c r="D174" s="27" t="str">
        <f>'1-QUANT'!D1659</f>
        <v>SINAPI</v>
      </c>
      <c r="E174" s="396" t="str">
        <f>IFERROR(VLOOKUP($C174,'2-SINAPI NOVEMBRO 2017'!$A$1:$D$11398,2,0),IFERROR(VLOOKUP($C174,'3-COMPO.ADM.PRF '!$B$11:$I$886,4,0),""))</f>
        <v>CUBA DE EMBUTIR DE AÇO INOXIDÁVEL MÉDIA, INCLUSO VÁLVULA TIPO AMERICANA E SIFÃO TIPO GARRAFA EM METAL CROMADO - FORNECIMENTO E INSTALAÇÃO. AF_12/2013</v>
      </c>
      <c r="F174" s="401" t="str">
        <f>IFERROR(VLOOKUP($C174,'2-SINAPI NOVEMBRO 2017'!$A$1:$D$11398,3,0),IFERROR(VLOOKUP($C174,'3-COMPO.ADM.PRF '!$B$11:$I$886,5,0),""))</f>
        <v>UN</v>
      </c>
      <c r="G174" s="28">
        <f>'1-QUANT'!K1659</f>
        <v>2</v>
      </c>
      <c r="H174" s="398">
        <f>IFERROR(VLOOKUP($C174,'2-SINAPI NOVEMBRO 2017'!$A$1:$D$11398,4,0),IFERROR(VLOOKUP($C174,'3-COMPO.ADM.PRF '!$B$11:$I$886,8,0),""))</f>
        <v>303.35000000000002</v>
      </c>
      <c r="I174" s="402">
        <f>H174*'5-BDI'!$E$29</f>
        <v>389.01604000000003</v>
      </c>
      <c r="J174" s="115">
        <f t="shared" si="64"/>
        <v>606.70000000000005</v>
      </c>
      <c r="K174" s="511">
        <f t="shared" si="65"/>
        <v>778.03</v>
      </c>
    </row>
    <row r="175" spans="2:11" ht="45">
      <c r="B175" s="26" t="s">
        <v>12997</v>
      </c>
      <c r="C175" s="27">
        <f>'1-QUANT'!C1661</f>
        <v>94499</v>
      </c>
      <c r="D175" s="27" t="str">
        <f>'1-QUANT'!D1661</f>
        <v>SINAPI</v>
      </c>
      <c r="E175" s="396" t="str">
        <f>IFERROR(VLOOKUP($C175,'2-SINAPI NOVEMBRO 2017'!$A$1:$D$11398,2,0),IFERROR(VLOOKUP($C175,'3-COMPO.ADM.PRF '!$B$11:$I$886,4,0),""))</f>
        <v>REGISTRO DE GAVETA BRUTO, LATÃO, ROSCÁVEL, 2 1/2, INSTALADO EM RESERVAÇÃO DE ÁGUA DE EDIFICAÇÃO QUE POSSUA RESERVATÓRIO DE FIBRA/FIBROCIMENTO  FORNECIMENTO E INSTALAÇÃO. AF_06/2016</v>
      </c>
      <c r="F175" s="401" t="str">
        <f>IFERROR(VLOOKUP($C175,'2-SINAPI NOVEMBRO 2017'!$A$1:$D$11398,3,0),IFERROR(VLOOKUP($C175,'3-COMPO.ADM.PRF '!$B$11:$I$886,5,0),""))</f>
        <v>UN</v>
      </c>
      <c r="G175" s="28">
        <f>'1-QUANT'!K1661</f>
        <v>3</v>
      </c>
      <c r="H175" s="398">
        <f>IFERROR(VLOOKUP($C175,'2-SINAPI NOVEMBRO 2017'!$A$1:$D$11398,4,0),IFERROR(VLOOKUP($C175,'3-COMPO.ADM.PRF '!$B$11:$I$886,8,0),""))</f>
        <v>151.81</v>
      </c>
      <c r="I175" s="402">
        <f>H175*'5-BDI'!$E$29</f>
        <v>194.68114399999999</v>
      </c>
      <c r="J175" s="115">
        <f t="shared" si="64"/>
        <v>455.43</v>
      </c>
      <c r="K175" s="511">
        <f t="shared" si="65"/>
        <v>584.04</v>
      </c>
    </row>
    <row r="176" spans="2:11" ht="30">
      <c r="B176" s="26" t="s">
        <v>12998</v>
      </c>
      <c r="C176" s="27" t="str">
        <f>'1-QUANT'!C1663</f>
        <v>COMP 012</v>
      </c>
      <c r="D176" s="27" t="str">
        <f>'1-QUANT'!D1663</f>
        <v>PROPRIA</v>
      </c>
      <c r="E176" s="396" t="str">
        <f>IFERROR(VLOOKUP($C176,'2-SINAPI NOVEMBRO 2017'!$A$1:$D$11398,2,0),IFERROR(VLOOKUP($C176,'3-COMPO.ADM.PRF '!$B$11:$I$886,4,0),""))</f>
        <v>REGISTRO DE ESFERA PVC, COM BORBOLETA, SOLDÁVEL, DE 3/4" - FORNECIMENTO E INSTALAÇÃO.</v>
      </c>
      <c r="F176" s="401" t="str">
        <f>IFERROR(VLOOKUP($C176,'2-SINAPI NOVEMBRO 2017'!$A$1:$D$11398,3,0),IFERROR(VLOOKUP($C176,'3-COMPO.ADM.PRF '!$B$11:$I$886,5,0),""))</f>
        <v>UNI</v>
      </c>
      <c r="G176" s="28">
        <f>'1-QUANT'!K1663</f>
        <v>1</v>
      </c>
      <c r="H176" s="398">
        <f>IFERROR(VLOOKUP($C176,'2-SINAPI NOVEMBRO 2017'!$A$1:$D$11398,4,0),IFERROR(VLOOKUP($C176,'3-COMPO.ADM.PRF '!$B$11:$I$886,8,0),""))</f>
        <v>24.338059999999995</v>
      </c>
      <c r="I176" s="402">
        <f>H176*'5-BDI'!$E$29</f>
        <v>31.211128143999993</v>
      </c>
      <c r="J176" s="115">
        <f t="shared" ref="J176" si="68">ROUND(G176*H176,2)</f>
        <v>24.34</v>
      </c>
      <c r="K176" s="511">
        <f t="shared" ref="K176" si="69">ROUND(G176*I176,2)</f>
        <v>31.21</v>
      </c>
    </row>
    <row r="177" spans="2:11" ht="45">
      <c r="B177" s="26" t="s">
        <v>12999</v>
      </c>
      <c r="C177" s="27">
        <f>'1-QUANT'!C1665</f>
        <v>94498</v>
      </c>
      <c r="D177" s="27" t="str">
        <f>'1-QUANT'!D1665</f>
        <v>SINAPI</v>
      </c>
      <c r="E177" s="396" t="str">
        <f>IFERROR(VLOOKUP($C177,'2-SINAPI NOVEMBRO 2017'!$A$1:$D$11398,2,0),IFERROR(VLOOKUP($C177,'3-COMPO.ADM.PRF '!$B$11:$I$886,4,0),""))</f>
        <v>REGISTRO DE GAVETA BRUTO, LATÃO, ROSCÁVEL, 2, INSTALADO EM RESERVAÇÃO DE ÁGUA DE EDIFICAÇÃO QUE POSSUA RESERVATÓRIO DE FIBRA/FIBROCIMENTO  FORNECIMENTO E INSTALAÇÃO. AF_06/2016</v>
      </c>
      <c r="F177" s="401" t="str">
        <f>IFERROR(VLOOKUP($C177,'2-SINAPI NOVEMBRO 2017'!$A$1:$D$11398,3,0),IFERROR(VLOOKUP($C177,'3-COMPO.ADM.PRF '!$B$11:$I$886,5,0),""))</f>
        <v>UN</v>
      </c>
      <c r="G177" s="28">
        <f>'1-QUANT'!K1665</f>
        <v>2</v>
      </c>
      <c r="H177" s="398">
        <f>IFERROR(VLOOKUP($C177,'2-SINAPI NOVEMBRO 2017'!$A$1:$D$11398,4,0),IFERROR(VLOOKUP($C177,'3-COMPO.ADM.PRF '!$B$11:$I$886,8,0),""))</f>
        <v>87.04</v>
      </c>
      <c r="I177" s="402">
        <f>H177*'5-BDI'!$E$29</f>
        <v>111.620096</v>
      </c>
      <c r="J177" s="115">
        <f t="shared" si="64"/>
        <v>174.08</v>
      </c>
      <c r="K177" s="511">
        <f t="shared" si="65"/>
        <v>223.24</v>
      </c>
    </row>
    <row r="178" spans="2:11" ht="60">
      <c r="B178" s="26" t="s">
        <v>13893</v>
      </c>
      <c r="C178" s="27">
        <f>'1-QUANT'!C1668</f>
        <v>94793</v>
      </c>
      <c r="D178" s="27" t="str">
        <f>'1-QUANT'!D1668</f>
        <v>SINAPI</v>
      </c>
      <c r="E178" s="396" t="str">
        <f>IFERROR(VLOOKUP($C178,'2-SINAPI NOVEMBRO 2017'!$A$1:$D$11398,2,0),IFERROR(VLOOKUP($C178,'3-COMPO.ADM.PRF '!$B$11:$I$886,4,0),""))</f>
        <v>REGISTRO DE GAVETA BRUTO, LATÃO, ROSCÁVEL, 1 1/4, COM ACABAMENTO E CANOPLA CROMADOS, INSTALADO EM RESERVAÇÃO DE ÁGUA DE EDIFICAÇÃO QUE POSSUA RESERVATÓRIO DE FIBRA/FIBROCIMENTO  FORNECIMENTO E INSTALAÇÃO. AF_06/2016</v>
      </c>
      <c r="F178" s="401" t="str">
        <f>IFERROR(VLOOKUP($C178,'2-SINAPI NOVEMBRO 2017'!$A$1:$D$11398,3,0),IFERROR(VLOOKUP($C178,'3-COMPO.ADM.PRF '!$B$11:$I$886,5,0),""))</f>
        <v>UN</v>
      </c>
      <c r="G178" s="28">
        <f>'1-QUANT'!K1668</f>
        <v>1</v>
      </c>
      <c r="H178" s="398">
        <f>IFERROR(VLOOKUP($C178,'2-SINAPI NOVEMBRO 2017'!$A$1:$D$11398,4,0),IFERROR(VLOOKUP($C178,'3-COMPO.ADM.PRF '!$B$11:$I$886,8,0),""))</f>
        <v>91.79</v>
      </c>
      <c r="I178" s="402">
        <f>H178*'5-BDI'!$E$29</f>
        <v>117.71149600000001</v>
      </c>
      <c r="J178" s="115">
        <f t="shared" ref="J178" si="70">ROUND(G178*H178,2)</f>
        <v>91.79</v>
      </c>
      <c r="K178" s="511">
        <f t="shared" ref="K178" si="71">ROUND(G178*I178,2)</f>
        <v>117.71</v>
      </c>
    </row>
    <row r="179" spans="2:11" ht="45">
      <c r="B179" s="26" t="s">
        <v>13000</v>
      </c>
      <c r="C179" s="27">
        <f>'1-QUANT'!C1669</f>
        <v>89986</v>
      </c>
      <c r="D179" s="27" t="str">
        <f>'1-QUANT'!D1669</f>
        <v>SINAPI</v>
      </c>
      <c r="E179" s="396" t="str">
        <f>IFERROR(VLOOKUP($C179,'2-SINAPI NOVEMBRO 2017'!$A$1:$D$11398,2,0),IFERROR(VLOOKUP($C179,'3-COMPO.ADM.PRF '!$B$11:$I$886,4,0),""))</f>
        <v>REGISTRO DE GAVETA BRUTO, LATÃO, ROSCÁVEL, 1/2", COM ACABAMENTO E CANOPLA CROMADOS. FORNECIDO E INSTALADO EM RAMAL DE ÁGUA. AF_12/2014</v>
      </c>
      <c r="F179" s="401" t="str">
        <f>IFERROR(VLOOKUP($C179,'2-SINAPI NOVEMBRO 2017'!$A$1:$D$11398,3,0),IFERROR(VLOOKUP($C179,'3-COMPO.ADM.PRF '!$B$11:$I$886,5,0),""))</f>
        <v>UN</v>
      </c>
      <c r="G179" s="28">
        <f>'1-QUANT'!K1669</f>
        <v>1</v>
      </c>
      <c r="H179" s="398">
        <f>IFERROR(VLOOKUP($C179,'2-SINAPI NOVEMBRO 2017'!$A$1:$D$11398,4,0),IFERROR(VLOOKUP($C179,'3-COMPO.ADM.PRF '!$B$11:$I$886,8,0),""))</f>
        <v>43.25</v>
      </c>
      <c r="I179" s="402">
        <f>H179*'5-BDI'!$E$29</f>
        <v>55.463799999999999</v>
      </c>
      <c r="J179" s="115">
        <f t="shared" si="64"/>
        <v>43.25</v>
      </c>
      <c r="K179" s="511">
        <f t="shared" si="65"/>
        <v>55.46</v>
      </c>
    </row>
    <row r="180" spans="2:11" ht="45">
      <c r="B180" s="26" t="s">
        <v>13001</v>
      </c>
      <c r="C180" s="27">
        <f>'1-QUANT'!C1670</f>
        <v>89987</v>
      </c>
      <c r="D180" s="27" t="str">
        <f>'1-QUANT'!D1670</f>
        <v>SINAPI</v>
      </c>
      <c r="E180" s="396" t="str">
        <f>IFERROR(VLOOKUP($C180,'2-SINAPI NOVEMBRO 2017'!$A$1:$D$11398,2,0),IFERROR(VLOOKUP($C180,'3-COMPO.ADM.PRF '!$B$11:$I$886,4,0),""))</f>
        <v>REGISTRO DE GAVETA BRUTO, LATÃO, ROSCÁVEL, 3/4", COM ACABAMENTO E CANOPLA CROMADOS. FORNECIDO E INSTALADO EM RAMAL DE ÁGUA. AF_12/2014</v>
      </c>
      <c r="F180" s="401" t="str">
        <f>IFERROR(VLOOKUP($C180,'2-SINAPI NOVEMBRO 2017'!$A$1:$D$11398,3,0),IFERROR(VLOOKUP($C180,'3-COMPO.ADM.PRF '!$B$11:$I$886,5,0),""))</f>
        <v>UN</v>
      </c>
      <c r="G180" s="28">
        <f>'1-QUANT'!K1670</f>
        <v>1</v>
      </c>
      <c r="H180" s="398">
        <f>IFERROR(VLOOKUP($C180,'2-SINAPI NOVEMBRO 2017'!$A$1:$D$11398,4,0),IFERROR(VLOOKUP($C180,'3-COMPO.ADM.PRF '!$B$11:$I$886,8,0),""))</f>
        <v>47.67</v>
      </c>
      <c r="I180" s="402">
        <f>H180*'5-BDI'!$E$29</f>
        <v>61.132007999999999</v>
      </c>
      <c r="J180" s="115">
        <f t="shared" si="64"/>
        <v>47.67</v>
      </c>
      <c r="K180" s="511">
        <f t="shared" si="65"/>
        <v>61.13</v>
      </c>
    </row>
    <row r="181" spans="2:11" ht="30">
      <c r="B181" s="26" t="s">
        <v>13002</v>
      </c>
      <c r="C181" s="27">
        <f>'1-QUANT'!C1672</f>
        <v>40729</v>
      </c>
      <c r="D181" s="27" t="str">
        <f>'1-QUANT'!D1672</f>
        <v>SINAPI</v>
      </c>
      <c r="E181" s="396" t="str">
        <f>IFERROR(VLOOKUP($C181,'2-SINAPI NOVEMBRO 2017'!$A$1:$D$11398,2,0),IFERROR(VLOOKUP($C181,'3-COMPO.ADM.PRF '!$B$11:$I$886,4,0),""))</f>
        <v>VALVULA DESCARGA 1.1/2" COM REGISTRO, ACABAMENTO EM METAL CROMADO - FORNECIMENTO E INSTALACAO</v>
      </c>
      <c r="F181" s="401" t="str">
        <f>IFERROR(VLOOKUP($C181,'2-SINAPI NOVEMBRO 2017'!$A$1:$D$11398,3,0),IFERROR(VLOOKUP($C181,'3-COMPO.ADM.PRF '!$B$11:$I$886,5,0),""))</f>
        <v>UN</v>
      </c>
      <c r="G181" s="28">
        <f>'1-QUANT'!K1672</f>
        <v>17</v>
      </c>
      <c r="H181" s="398">
        <f>IFERROR(VLOOKUP($C181,'2-SINAPI NOVEMBRO 2017'!$A$1:$D$11398,4,0),IFERROR(VLOOKUP($C181,'3-COMPO.ADM.PRF '!$B$11:$I$886,8,0),""))</f>
        <v>177.09</v>
      </c>
      <c r="I181" s="402">
        <f>H181*'5-BDI'!$E$29</f>
        <v>227.10021599999999</v>
      </c>
      <c r="J181" s="115">
        <f t="shared" si="64"/>
        <v>3010.53</v>
      </c>
      <c r="K181" s="511">
        <f t="shared" si="65"/>
        <v>3860.7</v>
      </c>
    </row>
    <row r="182" spans="2:11" ht="15">
      <c r="B182" s="26" t="s">
        <v>13003</v>
      </c>
      <c r="C182" s="27" t="str">
        <f>'1-QUANT'!C1674</f>
        <v>COMP 01</v>
      </c>
      <c r="D182" s="27" t="str">
        <f>'1-QUANT'!D1674</f>
        <v>PROPRIA</v>
      </c>
      <c r="E182" s="396" t="str">
        <f>IFERROR(VLOOKUP($C182,'2-SINAPI NOVEMBRO 2017'!$A$1:$D$11398,2,0),IFERROR(VLOOKUP($C182,'3-COMPO.ADM.PRF '!$B$11:$I$886,4,0),""))</f>
        <v xml:space="preserve">FORNECIMENTO E INSTALAÇÃO DE BOLSA DE LIGAÇÃO PARA VASO SANITÁRIO </v>
      </c>
      <c r="F182" s="401" t="str">
        <f>IFERROR(VLOOKUP($C182,'2-SINAPI NOVEMBRO 2017'!$A$1:$D$11398,3,0),IFERROR(VLOOKUP($C182,'3-COMPO.ADM.PRF '!$B$11:$I$886,5,0),""))</f>
        <v>UNI</v>
      </c>
      <c r="G182" s="28">
        <f>'1-QUANT'!K1674</f>
        <v>17</v>
      </c>
      <c r="H182" s="398">
        <f>IFERROR(VLOOKUP($C182,'2-SINAPI NOVEMBRO 2017'!$A$1:$D$11398,4,0),IFERROR(VLOOKUP($C182,'3-COMPO.ADM.PRF '!$B$11:$I$886,8,0),""))</f>
        <v>5.7200000000000006</v>
      </c>
      <c r="I182" s="402">
        <f>H182*'5-BDI'!$E$29</f>
        <v>7.3353280000000005</v>
      </c>
      <c r="J182" s="115">
        <f t="shared" si="64"/>
        <v>97.24</v>
      </c>
      <c r="K182" s="511">
        <f t="shared" si="65"/>
        <v>124.7</v>
      </c>
    </row>
    <row r="183" spans="2:11" ht="30">
      <c r="B183" s="26" t="s">
        <v>13004</v>
      </c>
      <c r="C183" s="27">
        <f>'1-QUANT'!C1676</f>
        <v>86884</v>
      </c>
      <c r="D183" s="27" t="str">
        <f>'1-QUANT'!D1676</f>
        <v>SINAPI</v>
      </c>
      <c r="E183" s="396" t="str">
        <f>IFERROR(VLOOKUP($C183,'2-SINAPI NOVEMBRO 2017'!$A$1:$D$11398,2,0),IFERROR(VLOOKUP($C183,'3-COMPO.ADM.PRF '!$B$11:$I$886,4,0),""))</f>
        <v>ENGATE FLEXÍVEL EM PLÁSTICO BRANCO, 1/2" X 30CM - FORNECIMENTO E INSTALAÇÃO. AF_12/2013</v>
      </c>
      <c r="F183" s="401" t="str">
        <f>IFERROR(VLOOKUP($C183,'2-SINAPI NOVEMBRO 2017'!$A$1:$D$11398,3,0),IFERROR(VLOOKUP($C183,'3-COMPO.ADM.PRF '!$B$11:$I$886,5,0),""))</f>
        <v>UN</v>
      </c>
      <c r="G183" s="28">
        <f>'1-QUANT'!K1676</f>
        <v>14</v>
      </c>
      <c r="H183" s="398">
        <f>IFERROR(VLOOKUP($C183,'2-SINAPI NOVEMBRO 2017'!$A$1:$D$11398,4,0),IFERROR(VLOOKUP($C183,'3-COMPO.ADM.PRF '!$B$11:$I$886,8,0),""))</f>
        <v>6.57</v>
      </c>
      <c r="I183" s="402">
        <f>H183*'5-BDI'!$E$29</f>
        <v>8.4253680000000006</v>
      </c>
      <c r="J183" s="115">
        <f t="shared" si="64"/>
        <v>91.98</v>
      </c>
      <c r="K183" s="511">
        <f t="shared" si="65"/>
        <v>117.96</v>
      </c>
    </row>
    <row r="184" spans="2:11" ht="30">
      <c r="B184" s="26" t="s">
        <v>13005</v>
      </c>
      <c r="C184" s="27" t="str">
        <f>'1-QUANT'!C1678</f>
        <v>COMP 014</v>
      </c>
      <c r="D184" s="27" t="str">
        <f>'1-QUANT'!D1678</f>
        <v>PROPRIA</v>
      </c>
      <c r="E184" s="396" t="str">
        <f>IFERROR(VLOOKUP($C184,'2-SINAPI NOVEMBRO 2017'!$A$1:$D$11398,2,0),IFERROR(VLOOKUP($C184,'3-COMPO.ADM.PRF '!$B$11:$I$886,4,0),""))</f>
        <v>FORNECIMENTO E INSTALAÇÃO DE TUBO DE LIGAÇÃO PARA VASO SANITÁRIO VDE</v>
      </c>
      <c r="F184" s="401" t="str">
        <f>IFERROR(VLOOKUP($C184,'2-SINAPI NOVEMBRO 2017'!$A$1:$D$11398,3,0),IFERROR(VLOOKUP($C184,'3-COMPO.ADM.PRF '!$B$11:$I$886,5,0),""))</f>
        <v>UNI</v>
      </c>
      <c r="G184" s="28">
        <f>'1-QUANT'!K1678</f>
        <v>17</v>
      </c>
      <c r="H184" s="398">
        <f>IFERROR(VLOOKUP($C184,'2-SINAPI NOVEMBRO 2017'!$A$1:$D$11398,4,0),IFERROR(VLOOKUP($C184,'3-COMPO.ADM.PRF '!$B$11:$I$886,8,0),""))</f>
        <v>18.22</v>
      </c>
      <c r="I184" s="402">
        <f>H184*'5-BDI'!$E$29</f>
        <v>23.365327999999998</v>
      </c>
      <c r="J184" s="115">
        <f t="shared" si="64"/>
        <v>309.74</v>
      </c>
      <c r="K184" s="511">
        <f t="shared" si="65"/>
        <v>397.21</v>
      </c>
    </row>
    <row r="185" spans="2:11" ht="30">
      <c r="B185" s="26" t="s">
        <v>13006</v>
      </c>
      <c r="C185" s="27" t="str">
        <f>'1-QUANT'!C1680</f>
        <v>COMP 015</v>
      </c>
      <c r="D185" s="27" t="str">
        <f>'1-QUANT'!D1680</f>
        <v>PROPRIA</v>
      </c>
      <c r="E185" s="396" t="str">
        <f>IFERROR(VLOOKUP($C185,'2-SINAPI NOVEMBRO 2017'!$A$1:$D$11398,2,0),IFERROR(VLOOKUP($C185,'3-COMPO.ADM.PRF '!$B$11:$I$886,4,0),""))</f>
        <v>FORNECIMENTO E INSTALAÇÃO DE TUBO DE LIGAÇÃO CROMADO PARA VASO SANITÁRIO VDE -</v>
      </c>
      <c r="F185" s="401" t="str">
        <f>IFERROR(VLOOKUP($C185,'2-SINAPI NOVEMBRO 2017'!$A$1:$D$11398,3,0),IFERROR(VLOOKUP($C185,'3-COMPO.ADM.PRF '!$B$11:$I$886,5,0),""))</f>
        <v>UNI</v>
      </c>
      <c r="G185" s="28">
        <f>'1-QUANT'!K1680</f>
        <v>17</v>
      </c>
      <c r="H185" s="398">
        <f>IFERROR(VLOOKUP($C185,'2-SINAPI NOVEMBRO 2017'!$A$1:$D$11398,4,0),IFERROR(VLOOKUP($C185,'3-COMPO.ADM.PRF '!$B$11:$I$886,8,0),""))</f>
        <v>25.72</v>
      </c>
      <c r="I185" s="402">
        <f>H185*'5-BDI'!$E$29</f>
        <v>32.983328</v>
      </c>
      <c r="J185" s="115">
        <f t="shared" si="64"/>
        <v>437.24</v>
      </c>
      <c r="K185" s="511">
        <f t="shared" si="65"/>
        <v>560.72</v>
      </c>
    </row>
    <row r="186" spans="2:11" ht="45">
      <c r="B186" s="26" t="s">
        <v>13894</v>
      </c>
      <c r="C186" s="27">
        <f>'1-QUANT'!C1682</f>
        <v>89422</v>
      </c>
      <c r="D186" s="27" t="str">
        <f>'1-QUANT'!D1682</f>
        <v>SINAPI</v>
      </c>
      <c r="E186" s="396" t="str">
        <f>IFERROR(VLOOKUP($C186,'2-SINAPI NOVEMBRO 2017'!$A$1:$D$11398,2,0),IFERROR(VLOOKUP($C186,'3-COMPO.ADM.PRF '!$B$11:$I$886,4,0),""))</f>
        <v>ADAPTADOR CURTO COM BOLSA E ROSCA PARA REGISTRO, PVC, SOLDÁVEL, DN 20MM X 1/2, INSTALADO EM RAMAL DE DISTRIBUIÇÃO DE ÁGUA - FORNECIMENTO E INSTALAÇÃO. AF_12/2014</v>
      </c>
      <c r="F186" s="401" t="str">
        <f>IFERROR(VLOOKUP($C186,'2-SINAPI NOVEMBRO 2017'!$A$1:$D$11398,3,0),IFERROR(VLOOKUP($C186,'3-COMPO.ADM.PRF '!$B$11:$I$886,5,0),""))</f>
        <v>UN</v>
      </c>
      <c r="G186" s="28">
        <f>'1-QUANT'!K1682</f>
        <v>1</v>
      </c>
      <c r="H186" s="398">
        <f>IFERROR(VLOOKUP($C186,'2-SINAPI NOVEMBRO 2017'!$A$1:$D$11398,4,0),IFERROR(VLOOKUP($C186,'3-COMPO.ADM.PRF '!$B$11:$I$886,8,0),""))</f>
        <v>2.95</v>
      </c>
      <c r="I186" s="402">
        <f>H186*'5-BDI'!$E$29</f>
        <v>3.78308</v>
      </c>
      <c r="J186" s="115">
        <f t="shared" ref="J186:J187" si="72">ROUND(G186*H186,2)</f>
        <v>2.95</v>
      </c>
      <c r="K186" s="511">
        <f t="shared" ref="K186:K187" si="73">ROUND(G186*I186,2)</f>
        <v>3.78</v>
      </c>
    </row>
    <row r="187" spans="2:11" ht="30">
      <c r="B187" s="26" t="s">
        <v>13007</v>
      </c>
      <c r="C187" s="27" t="str">
        <f>'1-QUANT'!C1683</f>
        <v>CP-HID-016</v>
      </c>
      <c r="D187" s="27" t="str">
        <f>'1-QUANT'!D1683</f>
        <v>PROPRIA</v>
      </c>
      <c r="E187" s="396" t="str">
        <f>IFERROR(VLOOKUP($C187,'2-SINAPI NOVEMBRO 2017'!$A$1:$D$11398,2,0),IFERROR(VLOOKUP($C187,'3-COMPO.ADM.PRF '!$B$11:$I$886,4,0),""))</f>
        <v xml:space="preserve">UNIÃO PVC SOLDÁVEL 32 MM , PARA AGUA FRIA PREDIAL -  FORNECIMENTO E INSTALAÇÃO </v>
      </c>
      <c r="F187" s="401" t="str">
        <f>IFERROR(VLOOKUP($C187,'2-SINAPI NOVEMBRO 2017'!$A$1:$D$11398,3,0),IFERROR(VLOOKUP($C187,'3-COMPO.ADM.PRF '!$B$11:$I$886,5,0),""))</f>
        <v>UNI</v>
      </c>
      <c r="G187" s="28">
        <f>'1-QUANT'!K1683</f>
        <v>2</v>
      </c>
      <c r="H187" s="398">
        <f>IFERROR(VLOOKUP($C187,'2-SINAPI NOVEMBRO 2017'!$A$1:$D$11398,4,0),IFERROR(VLOOKUP($C187,'3-COMPO.ADM.PRF '!$B$11:$I$886,8,0),""))</f>
        <v>12.70392</v>
      </c>
      <c r="I187" s="402">
        <f>H187*'5-BDI'!$E$29</f>
        <v>16.291507008</v>
      </c>
      <c r="J187" s="115">
        <f t="shared" si="72"/>
        <v>25.41</v>
      </c>
      <c r="K187" s="511">
        <f t="shared" si="73"/>
        <v>32.58</v>
      </c>
    </row>
    <row r="188" spans="2:11" ht="60">
      <c r="B188" s="26" t="s">
        <v>13008</v>
      </c>
      <c r="C188" s="27">
        <f>'1-QUANT'!C1686</f>
        <v>94785</v>
      </c>
      <c r="D188" s="27" t="str">
        <f>'1-QUANT'!D1686</f>
        <v>SINAPI</v>
      </c>
      <c r="E188" s="396" t="str">
        <f>IFERROR(VLOOKUP($C188,'2-SINAPI NOVEMBRO 2017'!$A$1:$D$11398,2,0),IFERROR(VLOOKUP($C188,'3-COMPO.ADM.PRF '!$B$11:$I$886,4,0),""))</f>
        <v>ADAPTADOR COM FLANGES LIVRES, PVC, SOLDÁVEL LONGO, DN 32 MM X 1 , INSTALADO EM RESERVAÇÃO DE ÁGUA DE EDIFICAÇÃO QUE POSSUA RESERVATÓRIO DE FIBRA/FIBROCIMENTO   FORNECIMENTO E INSTALAÇÃO. AF_06/2016</v>
      </c>
      <c r="F188" s="401" t="str">
        <f>IFERROR(VLOOKUP($C188,'2-SINAPI NOVEMBRO 2017'!$A$1:$D$11398,3,0),IFERROR(VLOOKUP($C188,'3-COMPO.ADM.PRF '!$B$11:$I$886,5,0),""))</f>
        <v>UN</v>
      </c>
      <c r="G188" s="28">
        <f>'1-QUANT'!K1686</f>
        <v>1</v>
      </c>
      <c r="H188" s="398">
        <f>IFERROR(VLOOKUP($C188,'2-SINAPI NOVEMBRO 2017'!$A$1:$D$11398,4,0),IFERROR(VLOOKUP($C188,'3-COMPO.ADM.PRF '!$B$11:$I$886,8,0),""))</f>
        <v>29.13</v>
      </c>
      <c r="I188" s="402">
        <f>H188*'5-BDI'!$E$29</f>
        <v>37.356311999999996</v>
      </c>
      <c r="J188" s="115">
        <f t="shared" si="64"/>
        <v>29.13</v>
      </c>
      <c r="K188" s="511">
        <f t="shared" si="65"/>
        <v>37.36</v>
      </c>
    </row>
    <row r="189" spans="2:11" ht="60">
      <c r="B189" s="26" t="s">
        <v>13895</v>
      </c>
      <c r="C189" s="27">
        <f>'1-QUANT'!C1688</f>
        <v>94789</v>
      </c>
      <c r="D189" s="27" t="str">
        <f>'1-QUANT'!D1688</f>
        <v>SINAPI</v>
      </c>
      <c r="E189" s="396" t="str">
        <f>IFERROR(VLOOKUP($C189,'2-SINAPI NOVEMBRO 2017'!$A$1:$D$11398,2,0),IFERROR(VLOOKUP($C189,'3-COMPO.ADM.PRF '!$B$11:$I$886,4,0),""))</f>
        <v>ADAPTADOR COM FLANGES LIVRES, PVC, SOLDÁVEL LONGO, DN 75 MM X 2 1/2 , INSTALADO EM RESERVAÇÃO DE ÁGUA DE EDIFICAÇÃO QUE POSSUA RESERVATÓRIO DE FIBRA/FIBROCIMENTO   FORNECIMENTO E INSTALAÇÃO. AF_06/2016</v>
      </c>
      <c r="F189" s="401" t="str">
        <f>IFERROR(VLOOKUP($C189,'2-SINAPI NOVEMBRO 2017'!$A$1:$D$11398,3,0),IFERROR(VLOOKUP($C189,'3-COMPO.ADM.PRF '!$B$11:$I$886,5,0),""))</f>
        <v>UN</v>
      </c>
      <c r="G189" s="28">
        <f>'1-QUANT'!K1688</f>
        <v>1</v>
      </c>
      <c r="H189" s="398">
        <f>IFERROR(VLOOKUP($C189,'2-SINAPI NOVEMBRO 2017'!$A$1:$D$11398,4,0),IFERROR(VLOOKUP($C189,'3-COMPO.ADM.PRF '!$B$11:$I$886,8,0),""))</f>
        <v>216.04</v>
      </c>
      <c r="I189" s="402">
        <f>H189*'5-BDI'!$E$29</f>
        <v>277.04969599999998</v>
      </c>
      <c r="J189" s="115">
        <f t="shared" si="64"/>
        <v>216.04</v>
      </c>
      <c r="K189" s="511">
        <f t="shared" si="65"/>
        <v>277.05</v>
      </c>
    </row>
    <row r="190" spans="2:11" ht="45">
      <c r="B190" s="26" t="s">
        <v>13009</v>
      </c>
      <c r="C190" s="27">
        <f>'1-QUANT'!C1690</f>
        <v>89436</v>
      </c>
      <c r="D190" s="27" t="str">
        <f>'1-QUANT'!D1690</f>
        <v>SINAPI</v>
      </c>
      <c r="E190" s="396" t="str">
        <f>IFERROR(VLOOKUP($C190,'2-SINAPI NOVEMBRO 2017'!$A$1:$D$11398,2,0),IFERROR(VLOOKUP($C190,'3-COMPO.ADM.PRF '!$B$11:$I$886,4,0),""))</f>
        <v>ADAPTADOR CURTO COM BOLSA E ROSCA PARA REGISTRO, PVC, SOLDÁVEL, DN 32MM X 1, INSTALADO EM RAMAL DE DISTRIBUIÇÃO DE ÁGUA - FORNECIMENTO E INSTALAÇÃO. AF_12/2014</v>
      </c>
      <c r="F190" s="401" t="str">
        <f>IFERROR(VLOOKUP($C190,'2-SINAPI NOVEMBRO 2017'!$A$1:$D$11398,3,0),IFERROR(VLOOKUP($C190,'3-COMPO.ADM.PRF '!$B$11:$I$886,5,0),""))</f>
        <v>UN</v>
      </c>
      <c r="G190" s="28">
        <f>'1-QUANT'!K1690</f>
        <v>8</v>
      </c>
      <c r="H190" s="398">
        <f>IFERROR(VLOOKUP($C190,'2-SINAPI NOVEMBRO 2017'!$A$1:$D$11398,4,0),IFERROR(VLOOKUP($C190,'3-COMPO.ADM.PRF '!$B$11:$I$886,8,0),""))</f>
        <v>4.83</v>
      </c>
      <c r="I190" s="402">
        <f>H190*'5-BDI'!$E$29</f>
        <v>6.1939919999999997</v>
      </c>
      <c r="J190" s="115">
        <f t="shared" ref="J190" si="74">ROUND(G190*H190,2)</f>
        <v>38.64</v>
      </c>
      <c r="K190" s="511">
        <f t="shared" ref="K190" si="75">ROUND(G190*I190,2)</f>
        <v>49.55</v>
      </c>
    </row>
    <row r="191" spans="2:11" ht="45">
      <c r="B191" s="26" t="s">
        <v>13896</v>
      </c>
      <c r="C191" s="27">
        <f>'1-QUANT'!C1692</f>
        <v>89538</v>
      </c>
      <c r="D191" s="27" t="str">
        <f>'1-QUANT'!D1692</f>
        <v>SINAPI</v>
      </c>
      <c r="E191" s="396" t="str">
        <f>IFERROR(VLOOKUP($C191,'2-SINAPI NOVEMBRO 2017'!$A$1:$D$11398,2,0),IFERROR(VLOOKUP($C191,'3-COMPO.ADM.PRF '!$B$11:$I$886,4,0),""))</f>
        <v>ADAPTADOR CURTO COM BOLSA E ROSCA PARA REGISTRO, PVC, SOLDÁVEL, DN 25MM X 3/4, INSTALADO EM PRUMADA DE ÁGUA - FORNECIMENTO E INSTALAÇÃO. AF_12/2014</v>
      </c>
      <c r="F191" s="401" t="str">
        <f>IFERROR(VLOOKUP($C191,'2-SINAPI NOVEMBRO 2017'!$A$1:$D$11398,3,0),IFERROR(VLOOKUP($C191,'3-COMPO.ADM.PRF '!$B$11:$I$886,5,0),""))</f>
        <v>UN</v>
      </c>
      <c r="G191" s="28">
        <f>'1-QUANT'!K1692</f>
        <v>7</v>
      </c>
      <c r="H191" s="398">
        <f>IFERROR(VLOOKUP($C191,'2-SINAPI NOVEMBRO 2017'!$A$1:$D$11398,4,0),IFERROR(VLOOKUP($C191,'3-COMPO.ADM.PRF '!$B$11:$I$886,8,0),""))</f>
        <v>2.76</v>
      </c>
      <c r="I191" s="402">
        <f>H191*'5-BDI'!$E$29</f>
        <v>3.5394239999999999</v>
      </c>
      <c r="J191" s="115">
        <f t="shared" si="64"/>
        <v>19.32</v>
      </c>
      <c r="K191" s="511">
        <f t="shared" si="65"/>
        <v>24.78</v>
      </c>
    </row>
    <row r="192" spans="2:11" ht="45">
      <c r="B192" s="26" t="s">
        <v>13010</v>
      </c>
      <c r="C192" s="27">
        <f>'1-QUANT'!C1693</f>
        <v>89572</v>
      </c>
      <c r="D192" s="27" t="str">
        <f>'1-QUANT'!D1693</f>
        <v>SINAPI</v>
      </c>
      <c r="E192" s="396" t="str">
        <f>IFERROR(VLOOKUP($C192,'2-SINAPI NOVEMBRO 2017'!$A$1:$D$11398,2,0),IFERROR(VLOOKUP($C192,'3-COMPO.ADM.PRF '!$B$11:$I$886,4,0),""))</f>
        <v>ADAPTADOR CURTO COM BOLSA E ROSCA PARA REGISTRO, PVC, SOLDÁVEL, DN 40MM X 1.1/4, INSTALADO EM PRUMADA DE ÁGUA - FORNECIMENTO E INSTALAÇÃO. AF_12/2014</v>
      </c>
      <c r="F192" s="401" t="str">
        <f>IFERROR(VLOOKUP($C192,'2-SINAPI NOVEMBRO 2017'!$A$1:$D$11398,3,0),IFERROR(VLOOKUP($C192,'3-COMPO.ADM.PRF '!$B$11:$I$886,5,0),""))</f>
        <v>UN</v>
      </c>
      <c r="G192" s="28">
        <f>'1-QUANT'!K1693</f>
        <v>2</v>
      </c>
      <c r="H192" s="398">
        <f>IFERROR(VLOOKUP($C192,'2-SINAPI NOVEMBRO 2017'!$A$1:$D$11398,4,0),IFERROR(VLOOKUP($C192,'3-COMPO.ADM.PRF '!$B$11:$I$886,8,0),""))</f>
        <v>6.03</v>
      </c>
      <c r="I192" s="402">
        <f>H192*'5-BDI'!$E$29</f>
        <v>7.7328720000000004</v>
      </c>
      <c r="J192" s="115">
        <f t="shared" si="64"/>
        <v>12.06</v>
      </c>
      <c r="K192" s="511">
        <f t="shared" si="65"/>
        <v>15.47</v>
      </c>
    </row>
    <row r="193" spans="2:11" ht="45">
      <c r="B193" s="26" t="s">
        <v>13011</v>
      </c>
      <c r="C193" s="27">
        <f>'1-QUANT'!C1694</f>
        <v>89595</v>
      </c>
      <c r="D193" s="27" t="str">
        <f>'1-QUANT'!D1694</f>
        <v>SINAPI</v>
      </c>
      <c r="E193" s="396" t="str">
        <f>IFERROR(VLOOKUP($C193,'2-SINAPI NOVEMBRO 2017'!$A$1:$D$11398,2,0),IFERROR(VLOOKUP($C193,'3-COMPO.ADM.PRF '!$B$11:$I$886,4,0),""))</f>
        <v>ADAPTADOR CURTO COM BOLSA E ROSCA PARA REGISTRO, PVC, SOLDÁVEL, DN 50MM X 1.1/4, INSTALADO EM PRUMADA DE ÁGUA - FORNECIMENTO E INSTALAÇÃO. AF_12/2014</v>
      </c>
      <c r="F193" s="401" t="str">
        <f>IFERROR(VLOOKUP($C193,'2-SINAPI NOVEMBRO 2017'!$A$1:$D$11398,3,0),IFERROR(VLOOKUP($C193,'3-COMPO.ADM.PRF '!$B$11:$I$886,5,0),""))</f>
        <v>UN</v>
      </c>
      <c r="G193" s="28">
        <f>'1-QUANT'!K1694</f>
        <v>10</v>
      </c>
      <c r="H193" s="398">
        <f>IFERROR(VLOOKUP($C193,'2-SINAPI NOVEMBRO 2017'!$A$1:$D$11398,4,0),IFERROR(VLOOKUP($C193,'3-COMPO.ADM.PRF '!$B$11:$I$886,8,0),""))</f>
        <v>10.9</v>
      </c>
      <c r="I193" s="402">
        <f>H193*'5-BDI'!$E$29</f>
        <v>13.978160000000001</v>
      </c>
      <c r="J193" s="115">
        <f t="shared" ref="J193" si="76">ROUND(G193*H193,2)</f>
        <v>109</v>
      </c>
      <c r="K193" s="511">
        <f t="shared" ref="K193" si="77">ROUND(G193*I193,2)</f>
        <v>139.78</v>
      </c>
    </row>
    <row r="194" spans="2:11" ht="45">
      <c r="B194" s="26" t="s">
        <v>13012</v>
      </c>
      <c r="C194" s="27">
        <f>'1-QUANT'!C1695</f>
        <v>89596</v>
      </c>
      <c r="D194" s="27" t="str">
        <f>'1-QUANT'!D1695</f>
        <v>SINAPI</v>
      </c>
      <c r="E194" s="396" t="str">
        <f>IFERROR(VLOOKUP($C194,'2-SINAPI NOVEMBRO 2017'!$A$1:$D$11398,2,0),IFERROR(VLOOKUP($C194,'3-COMPO.ADM.PRF '!$B$11:$I$886,4,0),""))</f>
        <v>ADAPTADOR CURTO COM BOLSA E ROSCA PARA REGISTRO, PVC, SOLDÁVEL, DN 50MM X 1.1/2, INSTALADO EM PRUMADA DE ÁGUA - FORNECIMENTO E INSTALAÇÃO. AF_12/2014</v>
      </c>
      <c r="F194" s="401" t="str">
        <f>IFERROR(VLOOKUP($C194,'2-SINAPI NOVEMBRO 2017'!$A$1:$D$11398,3,0),IFERROR(VLOOKUP($C194,'3-COMPO.ADM.PRF '!$B$11:$I$886,5,0),""))</f>
        <v>UN</v>
      </c>
      <c r="G194" s="28">
        <f>'1-QUANT'!K1695</f>
        <v>13</v>
      </c>
      <c r="H194" s="398">
        <f>IFERROR(VLOOKUP($C194,'2-SINAPI NOVEMBRO 2017'!$A$1:$D$11398,4,0),IFERROR(VLOOKUP($C194,'3-COMPO.ADM.PRF '!$B$11:$I$886,8,0),""))</f>
        <v>7.73</v>
      </c>
      <c r="I194" s="402">
        <f>H194*'5-BDI'!$E$29</f>
        <v>9.9129520000000007</v>
      </c>
      <c r="J194" s="115">
        <f t="shared" si="64"/>
        <v>100.49</v>
      </c>
      <c r="K194" s="511">
        <f t="shared" si="65"/>
        <v>128.87</v>
      </c>
    </row>
    <row r="195" spans="2:11" ht="45">
      <c r="B195" s="26" t="s">
        <v>13013</v>
      </c>
      <c r="C195" s="27">
        <f>'1-QUANT'!C1696</f>
        <v>89610</v>
      </c>
      <c r="D195" s="27" t="str">
        <f>'1-QUANT'!D1696</f>
        <v>SINAPI</v>
      </c>
      <c r="E195" s="396" t="str">
        <f>IFERROR(VLOOKUP($C195,'2-SINAPI NOVEMBRO 2017'!$A$1:$D$11398,2,0),IFERROR(VLOOKUP($C195,'3-COMPO.ADM.PRF '!$B$11:$I$886,4,0),""))</f>
        <v>ADAPTADOR CURTO COM BOLSA E ROSCA PARA REGISTRO, PVC, SOLDÁVEL, DN 60MM X 2, INSTALADO EM PRUMADA DE ÁGUA - FORNECIMENTO E INSTALAÇÃO. AF_12/2014</v>
      </c>
      <c r="F195" s="401" t="str">
        <f>IFERROR(VLOOKUP($C195,'2-SINAPI NOVEMBRO 2017'!$A$1:$D$11398,3,0),IFERROR(VLOOKUP($C195,'3-COMPO.ADM.PRF '!$B$11:$I$886,5,0),""))</f>
        <v>UN</v>
      </c>
      <c r="G195" s="28">
        <f>'1-QUANT'!K1696</f>
        <v>2</v>
      </c>
      <c r="H195" s="398">
        <f>IFERROR(VLOOKUP($C195,'2-SINAPI NOVEMBRO 2017'!$A$1:$D$11398,4,0),IFERROR(VLOOKUP($C195,'3-COMPO.ADM.PRF '!$B$11:$I$886,8,0),""))</f>
        <v>14.51</v>
      </c>
      <c r="I195" s="402">
        <f>H195*'5-BDI'!$E$29</f>
        <v>18.607624000000001</v>
      </c>
      <c r="J195" s="115">
        <f t="shared" si="64"/>
        <v>29.02</v>
      </c>
      <c r="K195" s="511">
        <f t="shared" si="65"/>
        <v>37.22</v>
      </c>
    </row>
    <row r="196" spans="2:11" ht="45">
      <c r="B196" s="26" t="s">
        <v>13014</v>
      </c>
      <c r="C196" s="27">
        <f>'1-QUANT'!C1697</f>
        <v>89613</v>
      </c>
      <c r="D196" s="27" t="str">
        <f>'1-QUANT'!D1697</f>
        <v>SINAPI</v>
      </c>
      <c r="E196" s="396" t="str">
        <f>IFERROR(VLOOKUP($C196,'2-SINAPI NOVEMBRO 2017'!$A$1:$D$11398,2,0),IFERROR(VLOOKUP($C196,'3-COMPO.ADM.PRF '!$B$11:$I$886,4,0),""))</f>
        <v>ADAPTADOR CURTO COM BOLSA E ROSCA PARA REGISTRO, PVC, SOLDÁVEL, DN 75MM X 2.1/2, INSTALADO EM PRUMADA DE ÁGUA - FORNECIMENTO E INSTALAÇÃO. AF_12/2014</v>
      </c>
      <c r="F196" s="401" t="str">
        <f>IFERROR(VLOOKUP($C196,'2-SINAPI NOVEMBRO 2017'!$A$1:$D$11398,3,0),IFERROR(VLOOKUP($C196,'3-COMPO.ADM.PRF '!$B$11:$I$886,5,0),""))</f>
        <v>UN</v>
      </c>
      <c r="G196" s="28">
        <f>'1-QUANT'!K1697</f>
        <v>4</v>
      </c>
      <c r="H196" s="398">
        <f>IFERROR(VLOOKUP($C196,'2-SINAPI NOVEMBRO 2017'!$A$1:$D$11398,4,0),IFERROR(VLOOKUP($C196,'3-COMPO.ADM.PRF '!$B$11:$I$886,8,0),""))</f>
        <v>23.61</v>
      </c>
      <c r="I196" s="402">
        <f>H196*'5-BDI'!$E$29</f>
        <v>30.277463999999998</v>
      </c>
      <c r="J196" s="115">
        <f t="shared" si="64"/>
        <v>94.44</v>
      </c>
      <c r="K196" s="511">
        <f t="shared" si="65"/>
        <v>121.11</v>
      </c>
    </row>
    <row r="197" spans="2:11" ht="45">
      <c r="B197" s="26" t="s">
        <v>13897</v>
      </c>
      <c r="C197" s="27">
        <f>'1-QUANT'!C1699</f>
        <v>94494</v>
      </c>
      <c r="D197" s="27" t="str">
        <f>'1-QUANT'!D1699</f>
        <v>SINAPI</v>
      </c>
      <c r="E197" s="396" t="str">
        <f>IFERROR(VLOOKUP($C197,'2-SINAPI NOVEMBRO 2017'!$A$1:$D$11398,2,0),IFERROR(VLOOKUP($C197,'3-COMPO.ADM.PRF '!$B$11:$I$886,4,0),""))</f>
        <v>REGISTRO DE GAVETA BRUTO, LATÃO, ROSCÁVEL, 3/4, INSTALADO EM RESERVAÇÃO DE ÁGUA DE EDIFICAÇÃO QUE POSSUA RESERVATÓRIO DE FIBRA/FIBROCIMENTO  FORNECIMENTO E INSTALAÇÃO. AF_06/2016</v>
      </c>
      <c r="F197" s="401" t="str">
        <f>IFERROR(VLOOKUP($C197,'2-SINAPI NOVEMBRO 2017'!$A$1:$D$11398,3,0),IFERROR(VLOOKUP($C197,'3-COMPO.ADM.PRF '!$B$11:$I$886,5,0),""))</f>
        <v>UN</v>
      </c>
      <c r="G197" s="28">
        <f>'1-QUANT'!K1699</f>
        <v>3</v>
      </c>
      <c r="H197" s="398">
        <f>IFERROR(VLOOKUP($C197,'2-SINAPI NOVEMBRO 2017'!$A$1:$D$11398,4,0),IFERROR(VLOOKUP($C197,'3-COMPO.ADM.PRF '!$B$11:$I$886,8,0),""))</f>
        <v>40.96</v>
      </c>
      <c r="I197" s="402">
        <f>H197*'5-BDI'!$E$29</f>
        <v>52.527104000000001</v>
      </c>
      <c r="J197" s="115">
        <f t="shared" ref="J197:J199" si="78">ROUND(G197*H197,2)</f>
        <v>122.88</v>
      </c>
      <c r="K197" s="511">
        <f t="shared" ref="K197:K199" si="79">ROUND(G197*I197,2)</f>
        <v>157.58000000000001</v>
      </c>
    </row>
    <row r="198" spans="2:11" ht="45">
      <c r="B198" s="26" t="s">
        <v>13015</v>
      </c>
      <c r="C198" s="27">
        <f>'1-QUANT'!C1700</f>
        <v>94495</v>
      </c>
      <c r="D198" s="27" t="str">
        <f>'1-QUANT'!D1700</f>
        <v>SINAPI</v>
      </c>
      <c r="E198" s="396" t="str">
        <f>IFERROR(VLOOKUP($C198,'2-SINAPI NOVEMBRO 2017'!$A$1:$D$11398,2,0),IFERROR(VLOOKUP($C198,'3-COMPO.ADM.PRF '!$B$11:$I$886,4,0),""))</f>
        <v>REGISTRO DE GAVETA BRUTO, LATÃO, ROSCÁVEL, 1, INSTALADO EM RESERVAÇÃO DE ÁGUA DE EDIFICAÇÃO QUE POSSUA RESERVATÓRIO DE FIBRA/FIBROCIMENTO  FORNECIMENTO E INSTALAÇÃO. AF_06/2016</v>
      </c>
      <c r="F198" s="401" t="str">
        <f>IFERROR(VLOOKUP($C198,'2-SINAPI NOVEMBRO 2017'!$A$1:$D$11398,3,0),IFERROR(VLOOKUP($C198,'3-COMPO.ADM.PRF '!$B$11:$I$886,5,0),""))</f>
        <v>UN</v>
      </c>
      <c r="G198" s="28">
        <f>'1-QUANT'!K1700</f>
        <v>3</v>
      </c>
      <c r="H198" s="398">
        <f>IFERROR(VLOOKUP($C198,'2-SINAPI NOVEMBRO 2017'!$A$1:$D$11398,4,0),IFERROR(VLOOKUP($C198,'3-COMPO.ADM.PRF '!$B$11:$I$886,8,0),""))</f>
        <v>50.19</v>
      </c>
      <c r="I198" s="402">
        <f>H198*'5-BDI'!$E$29</f>
        <v>64.363655999999992</v>
      </c>
      <c r="J198" s="115">
        <f t="shared" si="78"/>
        <v>150.57</v>
      </c>
      <c r="K198" s="511">
        <f t="shared" si="79"/>
        <v>193.09</v>
      </c>
    </row>
    <row r="199" spans="2:11" ht="45">
      <c r="B199" s="26" t="s">
        <v>13016</v>
      </c>
      <c r="C199" s="27">
        <f>'1-QUANT'!C1701</f>
        <v>94497</v>
      </c>
      <c r="D199" s="27" t="str">
        <f>'1-QUANT'!D1701</f>
        <v>SINAPI</v>
      </c>
      <c r="E199" s="396" t="str">
        <f>IFERROR(VLOOKUP($C199,'2-SINAPI NOVEMBRO 2017'!$A$1:$D$11398,2,0),IFERROR(VLOOKUP($C199,'3-COMPO.ADM.PRF '!$B$11:$I$886,4,0),""))</f>
        <v>REGISTRO DE GAVETA BRUTO, LATÃO, ROSCÁVEL, 1 1/2, INSTALADO EM RESERVAÇÃO DE ÁGUA DE EDIFICAÇÃO QUE POSSUA RESERVATÓRIO DE FIBRA/FIBROCIMENTO  FORNECIMENTO E INSTALAÇÃO. AF_06/2016</v>
      </c>
      <c r="F199" s="401" t="str">
        <f>IFERROR(VLOOKUP($C199,'2-SINAPI NOVEMBRO 2017'!$A$1:$D$11398,3,0),IFERROR(VLOOKUP($C199,'3-COMPO.ADM.PRF '!$B$11:$I$886,5,0),""))</f>
        <v>UN</v>
      </c>
      <c r="G199" s="28">
        <f>'1-QUANT'!K1701</f>
        <v>3</v>
      </c>
      <c r="H199" s="398">
        <f>IFERROR(VLOOKUP($C199,'2-SINAPI NOVEMBRO 2017'!$A$1:$D$11398,4,0),IFERROR(VLOOKUP($C199,'3-COMPO.ADM.PRF '!$B$11:$I$886,8,0),""))</f>
        <v>68.89</v>
      </c>
      <c r="I199" s="402">
        <f>H199*'5-BDI'!$E$29</f>
        <v>88.344536000000005</v>
      </c>
      <c r="J199" s="115">
        <f t="shared" si="78"/>
        <v>206.67</v>
      </c>
      <c r="K199" s="511">
        <f t="shared" si="79"/>
        <v>265.02999999999997</v>
      </c>
    </row>
    <row r="200" spans="2:11" s="389" customFormat="1" ht="30">
      <c r="B200" s="26" t="s">
        <v>13017</v>
      </c>
      <c r="C200" s="27" t="str">
        <f>'1-QUANT'!C1703</f>
        <v>COMP 016</v>
      </c>
      <c r="D200" s="27" t="str">
        <f>'1-QUANT'!D1703</f>
        <v>PROPRIA</v>
      </c>
      <c r="E200" s="396" t="str">
        <f>IFERROR(VLOOKUP($C200,'2-SINAPI NOVEMBRO 2017'!$A$1:$D$11398,2,0),IFERROR(VLOOKUP($C200,'3-COMPO.ADM.PRF '!$B$11:$I$886,4,0),""))</f>
        <v xml:space="preserve">BUCHA DE REDUCAO DE PVC, SOLDAVEL, CURTA, COM 50 - 40 MM, PARA AGUA FRIA PREDIAL -  FORNECIMENTO E INSTALAÇÃO </v>
      </c>
      <c r="F200" s="401" t="str">
        <f>IFERROR(VLOOKUP($C200,'2-SINAPI NOVEMBRO 2017'!$A$1:$D$11398,3,0),IFERROR(VLOOKUP($C200,'3-COMPO.ADM.PRF '!$B$11:$I$886,5,0),""))</f>
        <v>UNI</v>
      </c>
      <c r="G200" s="28">
        <f>'1-QUANT'!K1703</f>
        <v>1</v>
      </c>
      <c r="H200" s="398">
        <f>IFERROR(VLOOKUP($C200,'2-SINAPI NOVEMBRO 2017'!$A$1:$D$11398,4,0),IFERROR(VLOOKUP($C200,'3-COMPO.ADM.PRF '!$B$11:$I$886,8,0),""))</f>
        <v>7.7296600000000009</v>
      </c>
      <c r="I200" s="402">
        <f>H200*'5-BDI'!$E$29</f>
        <v>9.9125159840000006</v>
      </c>
      <c r="J200" s="115">
        <f t="shared" ref="J200:J203" si="80">ROUND(G200*H200,2)</f>
        <v>7.73</v>
      </c>
      <c r="K200" s="511">
        <f t="shared" ref="K200:K203" si="81">ROUND(G200*I200,2)</f>
        <v>9.91</v>
      </c>
    </row>
    <row r="201" spans="2:11" ht="30">
      <c r="B201" s="26" t="s">
        <v>13898</v>
      </c>
      <c r="C201" s="27" t="str">
        <f>'1-QUANT'!C1704</f>
        <v>COMP 017</v>
      </c>
      <c r="D201" s="27" t="str">
        <f>'1-QUANT'!D1704</f>
        <v>PROPRIA</v>
      </c>
      <c r="E201" s="396" t="str">
        <f>IFERROR(VLOOKUP($C201,'2-SINAPI NOVEMBRO 2017'!$A$1:$D$11398,2,0),IFERROR(VLOOKUP($C201,'3-COMPO.ADM.PRF '!$B$11:$I$886,4,0),""))</f>
        <v xml:space="preserve">BUCHA DE REDUCAO DE PVC, SOLDAVEL, LONGA, COM 60 X 25 MM, PARA AGUA FRIA PREDIAL - FORNECIMENTO E INSTALAÇÃO </v>
      </c>
      <c r="F201" s="401" t="str">
        <f>IFERROR(VLOOKUP($C201,'2-SINAPI NOVEMBRO 2017'!$A$1:$D$11398,3,0),IFERROR(VLOOKUP($C201,'3-COMPO.ADM.PRF '!$B$11:$I$886,5,0),""))</f>
        <v>UNI</v>
      </c>
      <c r="G201" s="28">
        <f>'1-QUANT'!K1704</f>
        <v>1</v>
      </c>
      <c r="H201" s="398">
        <f>IFERROR(VLOOKUP($C201,'2-SINAPI NOVEMBRO 2017'!$A$1:$D$11398,4,0),IFERROR(VLOOKUP($C201,'3-COMPO.ADM.PRF '!$B$11:$I$886,8,0),""))</f>
        <v>11.819660000000001</v>
      </c>
      <c r="I201" s="402">
        <f>H201*'5-BDI'!$E$29</f>
        <v>15.157531984</v>
      </c>
      <c r="J201" s="115">
        <f t="shared" si="80"/>
        <v>11.82</v>
      </c>
      <c r="K201" s="511">
        <f t="shared" si="81"/>
        <v>15.16</v>
      </c>
    </row>
    <row r="202" spans="2:11" ht="30">
      <c r="B202" s="26" t="s">
        <v>13018</v>
      </c>
      <c r="C202" s="27" t="str">
        <f>'1-QUANT'!C1705</f>
        <v>COMP 018</v>
      </c>
      <c r="D202" s="27" t="str">
        <f>'1-QUANT'!D1705</f>
        <v>PROPRIA</v>
      </c>
      <c r="E202" s="396" t="str">
        <f>IFERROR(VLOOKUP($C202,'2-SINAPI NOVEMBRO 2017'!$A$1:$D$11398,2,0),IFERROR(VLOOKUP($C202,'3-COMPO.ADM.PRF '!$B$11:$I$886,4,0),""))</f>
        <v xml:space="preserve">BUCHA DE REDUCAO DE PVC, SOLDAVEL, LONGA, COM 60 X 40 MM, PARA AGUA FRIA PREDIAL - FORNECIMENTO E INSTALAÇÃO </v>
      </c>
      <c r="F202" s="401" t="str">
        <f>IFERROR(VLOOKUP($C202,'2-SINAPI NOVEMBRO 2017'!$A$1:$D$11398,3,0),IFERROR(VLOOKUP($C202,'3-COMPO.ADM.PRF '!$B$11:$I$886,5,0),""))</f>
        <v>UNI</v>
      </c>
      <c r="G202" s="28">
        <f>'1-QUANT'!K1705</f>
        <v>1</v>
      </c>
      <c r="H202" s="398">
        <f>IFERROR(VLOOKUP($C202,'2-SINAPI NOVEMBRO 2017'!$A$1:$D$11398,4,0),IFERROR(VLOOKUP($C202,'3-COMPO.ADM.PRF '!$B$11:$I$886,8,0),""))</f>
        <v>13.78966</v>
      </c>
      <c r="I202" s="402">
        <f>H202*'5-BDI'!$E$29</f>
        <v>17.683859983999998</v>
      </c>
      <c r="J202" s="115">
        <f t="shared" si="80"/>
        <v>13.79</v>
      </c>
      <c r="K202" s="511">
        <f t="shared" si="81"/>
        <v>17.68</v>
      </c>
    </row>
    <row r="203" spans="2:11" ht="30">
      <c r="B203" s="26" t="s">
        <v>13019</v>
      </c>
      <c r="C203" s="27" t="str">
        <f>'1-QUANT'!C1706</f>
        <v>COMP 019</v>
      </c>
      <c r="D203" s="27" t="str">
        <f>'1-QUANT'!D1706</f>
        <v>PROPRIA</v>
      </c>
      <c r="E203" s="396" t="str">
        <f>IFERROR(VLOOKUP($C203,'2-SINAPI NOVEMBRO 2017'!$A$1:$D$11398,2,0),IFERROR(VLOOKUP($C203,'3-COMPO.ADM.PRF '!$B$11:$I$886,4,0),""))</f>
        <v xml:space="preserve">BUCHA DE REDUCAO DE PVC, SOLDAVEL, LONGA, COM 75 X 50 MM, PARA AGUA FRIA PREDIAL -  FORNECIMENTO E INSTALAÇÃO </v>
      </c>
      <c r="F203" s="401" t="str">
        <f>IFERROR(VLOOKUP($C203,'2-SINAPI NOVEMBRO 2017'!$A$1:$D$11398,3,0),IFERROR(VLOOKUP($C203,'3-COMPO.ADM.PRF '!$B$11:$I$886,5,0),""))</f>
        <v>UNI</v>
      </c>
      <c r="G203" s="28">
        <f>'1-QUANT'!K1706</f>
        <v>1</v>
      </c>
      <c r="H203" s="398">
        <f>IFERROR(VLOOKUP($C203,'2-SINAPI NOVEMBRO 2017'!$A$1:$D$11398,4,0),IFERROR(VLOOKUP($C203,'3-COMPO.ADM.PRF '!$B$11:$I$886,8,0),""))</f>
        <v>17.25966</v>
      </c>
      <c r="I203" s="402">
        <f>H203*'5-BDI'!$E$29</f>
        <v>22.133787984000001</v>
      </c>
      <c r="J203" s="115">
        <f t="shared" si="80"/>
        <v>17.260000000000002</v>
      </c>
      <c r="K203" s="511">
        <f t="shared" si="81"/>
        <v>22.13</v>
      </c>
    </row>
    <row r="204" spans="2:11" ht="30">
      <c r="B204" s="26" t="s">
        <v>13020</v>
      </c>
      <c r="C204" s="27">
        <f>'1-QUANT'!C1718</f>
        <v>89408</v>
      </c>
      <c r="D204" s="27" t="str">
        <f>'1-QUANT'!D1718</f>
        <v>SINAPI</v>
      </c>
      <c r="E204" s="396" t="str">
        <f>IFERROR(VLOOKUP($C204,'2-SINAPI NOVEMBRO 2017'!$A$1:$D$11398,2,0),IFERROR(VLOOKUP($C204,'3-COMPO.ADM.PRF '!$B$11:$I$886,4,0),""))</f>
        <v>JOELHO 90 GRAUS, PVC, SOLDÁVEL, DN 25MM, INSTALADO EM RAMAL DE DISTRIBUIÇÃO DE ÁGUA - FORNECIMENTO E INSTALAÇÃO. AF_12/2014</v>
      </c>
      <c r="F204" s="401" t="str">
        <f>IFERROR(VLOOKUP($C204,'2-SINAPI NOVEMBRO 2017'!$A$1:$D$11398,3,0),IFERROR(VLOOKUP($C204,'3-COMPO.ADM.PRF '!$B$11:$I$886,5,0),""))</f>
        <v>UN</v>
      </c>
      <c r="G204" s="28">
        <f>'1-QUANT'!K1718</f>
        <v>10</v>
      </c>
      <c r="H204" s="398">
        <f>IFERROR(VLOOKUP($C204,'2-SINAPI NOVEMBRO 2017'!$A$1:$D$11398,4,0),IFERROR(VLOOKUP($C204,'3-COMPO.ADM.PRF '!$B$11:$I$886,8,0),""))</f>
        <v>4.0999999999999996</v>
      </c>
      <c r="I204" s="402">
        <f>H204*'5-BDI'!$E$29</f>
        <v>5.2578399999999998</v>
      </c>
      <c r="J204" s="115">
        <f t="shared" si="64"/>
        <v>41</v>
      </c>
      <c r="K204" s="511">
        <f t="shared" si="65"/>
        <v>52.58</v>
      </c>
    </row>
    <row r="205" spans="2:11" ht="30">
      <c r="B205" s="26" t="s">
        <v>13021</v>
      </c>
      <c r="C205" s="27">
        <f>'1-QUANT'!C1719</f>
        <v>89413</v>
      </c>
      <c r="D205" s="27" t="str">
        <f>'1-QUANT'!D1719</f>
        <v>SINAPI</v>
      </c>
      <c r="E205" s="396" t="str">
        <f>IFERROR(VLOOKUP($C205,'2-SINAPI NOVEMBRO 2017'!$A$1:$D$11398,2,0),IFERROR(VLOOKUP($C205,'3-COMPO.ADM.PRF '!$B$11:$I$886,4,0),""))</f>
        <v>JOELHO 90 GRAUS, PVC, SOLDÁVEL, DN 32MM, INSTALADO EM RAMAL DE DISTRIBUIÇÃO DE ÁGUA - FORNECIMENTO E INSTALAÇÃO. AF_12/2014</v>
      </c>
      <c r="F205" s="401" t="str">
        <f>IFERROR(VLOOKUP($C205,'2-SINAPI NOVEMBRO 2017'!$A$1:$D$11398,3,0),IFERROR(VLOOKUP($C205,'3-COMPO.ADM.PRF '!$B$11:$I$886,5,0),""))</f>
        <v>UN</v>
      </c>
      <c r="G205" s="28">
        <f>'1-QUANT'!K1719</f>
        <v>11</v>
      </c>
      <c r="H205" s="398">
        <f>IFERROR(VLOOKUP($C205,'2-SINAPI NOVEMBRO 2017'!$A$1:$D$11398,4,0),IFERROR(VLOOKUP($C205,'3-COMPO.ADM.PRF '!$B$11:$I$886,8,0),""))</f>
        <v>5.77</v>
      </c>
      <c r="I205" s="402">
        <f>H205*'5-BDI'!$E$29</f>
        <v>7.3994479999999996</v>
      </c>
      <c r="J205" s="115">
        <f t="shared" si="64"/>
        <v>63.47</v>
      </c>
      <c r="K205" s="511">
        <f t="shared" si="65"/>
        <v>81.39</v>
      </c>
    </row>
    <row r="206" spans="2:11" ht="30">
      <c r="B206" s="26" t="s">
        <v>13022</v>
      </c>
      <c r="C206" s="27">
        <f>'1-QUANT'!C1720</f>
        <v>89497</v>
      </c>
      <c r="D206" s="27" t="str">
        <f>'1-QUANT'!D1720</f>
        <v>SINAPI</v>
      </c>
      <c r="E206" s="396" t="str">
        <f>IFERROR(VLOOKUP($C206,'2-SINAPI NOVEMBRO 2017'!$A$1:$D$11398,2,0),IFERROR(VLOOKUP($C206,'3-COMPO.ADM.PRF '!$B$11:$I$886,4,0),""))</f>
        <v>JOELHO 90 GRAUS, PVC, SOLDÁVEL, DN 40MM, INSTALADO EM PRUMADA DE ÁGUA - FORNECIMENTO E INSTALAÇÃO. AF_12/2014</v>
      </c>
      <c r="F206" s="401" t="str">
        <f>IFERROR(VLOOKUP($C206,'2-SINAPI NOVEMBRO 2017'!$A$1:$D$11398,3,0),IFERROR(VLOOKUP($C206,'3-COMPO.ADM.PRF '!$B$11:$I$886,5,0),""))</f>
        <v>UN</v>
      </c>
      <c r="G206" s="28">
        <f>'1-QUANT'!K1720</f>
        <v>1</v>
      </c>
      <c r="H206" s="398">
        <f>IFERROR(VLOOKUP($C206,'2-SINAPI NOVEMBRO 2017'!$A$1:$D$11398,4,0),IFERROR(VLOOKUP($C206,'3-COMPO.ADM.PRF '!$B$11:$I$886,8,0),""))</f>
        <v>7.51</v>
      </c>
      <c r="I206" s="402">
        <f>H206*'5-BDI'!$E$29</f>
        <v>9.6308240000000005</v>
      </c>
      <c r="J206" s="115">
        <f t="shared" si="64"/>
        <v>7.51</v>
      </c>
      <c r="K206" s="511">
        <f t="shared" si="65"/>
        <v>9.6300000000000008</v>
      </c>
    </row>
    <row r="207" spans="2:11" ht="30">
      <c r="B207" s="26" t="s">
        <v>13023</v>
      </c>
      <c r="C207" s="27">
        <f>'1-QUANT'!C1721</f>
        <v>89501</v>
      </c>
      <c r="D207" s="27" t="str">
        <f>'1-QUANT'!D1721</f>
        <v>SINAPI</v>
      </c>
      <c r="E207" s="396" t="str">
        <f>IFERROR(VLOOKUP($C207,'2-SINAPI NOVEMBRO 2017'!$A$1:$D$11398,2,0),IFERROR(VLOOKUP($C207,'3-COMPO.ADM.PRF '!$B$11:$I$886,4,0),""))</f>
        <v>JOELHO 90 GRAUS, PVC, SOLDÁVEL, DN 50MM, INSTALADO EM PRUMADA DE ÁGUA - FORNECIMENTO E INSTALAÇÃO. AF_12/2014</v>
      </c>
      <c r="F207" s="401" t="str">
        <f>IFERROR(VLOOKUP($C207,'2-SINAPI NOVEMBRO 2017'!$A$1:$D$11398,3,0),IFERROR(VLOOKUP($C207,'3-COMPO.ADM.PRF '!$B$11:$I$886,5,0),""))</f>
        <v>UN</v>
      </c>
      <c r="G207" s="28">
        <f>'1-QUANT'!K1721</f>
        <v>5</v>
      </c>
      <c r="H207" s="398">
        <f>IFERROR(VLOOKUP($C207,'2-SINAPI NOVEMBRO 2017'!$A$1:$D$11398,4,0),IFERROR(VLOOKUP($C207,'3-COMPO.ADM.PRF '!$B$11:$I$886,8,0),""))</f>
        <v>9.09</v>
      </c>
      <c r="I207" s="402">
        <f>H207*'5-BDI'!$E$29</f>
        <v>11.657016</v>
      </c>
      <c r="J207" s="115">
        <f t="shared" si="64"/>
        <v>45.45</v>
      </c>
      <c r="K207" s="511">
        <f t="shared" si="65"/>
        <v>58.29</v>
      </c>
    </row>
    <row r="208" spans="2:11" ht="45">
      <c r="B208" s="26" t="s">
        <v>13899</v>
      </c>
      <c r="C208" s="27">
        <f>'1-QUANT'!C1723</f>
        <v>94682</v>
      </c>
      <c r="D208" s="27" t="str">
        <f>'1-QUANT'!D1723</f>
        <v>SINAPI</v>
      </c>
      <c r="E208" s="396" t="str">
        <f>IFERROR(VLOOKUP($C208,'2-SINAPI NOVEMBRO 2017'!$A$1:$D$11398,2,0),IFERROR(VLOOKUP($C208,'3-COMPO.ADM.PRF '!$B$11:$I$886,4,0),""))</f>
        <v>JOELHO 90 GRAUS, PVC, SOLDÁVEL, DN 75 MM INSTALADO EM RESERVAÇÃO DE ÁGUA DE EDIFICAÇÃO QUE POSSUA RESERVATÓRIO DE FIBRA/FIBROCIMENTO   FORNECIMENTO E INSTALAÇÃO. AF_06/2016</v>
      </c>
      <c r="F208" s="401" t="str">
        <f>IFERROR(VLOOKUP($C208,'2-SINAPI NOVEMBRO 2017'!$A$1:$D$11398,3,0),IFERROR(VLOOKUP($C208,'3-COMPO.ADM.PRF '!$B$11:$I$886,5,0),""))</f>
        <v>UN</v>
      </c>
      <c r="G208" s="28">
        <f>'1-QUANT'!K1723</f>
        <v>18</v>
      </c>
      <c r="H208" s="398">
        <f>IFERROR(VLOOKUP($C208,'2-SINAPI NOVEMBRO 2017'!$A$1:$D$11398,4,0),IFERROR(VLOOKUP($C208,'3-COMPO.ADM.PRF '!$B$11:$I$886,8,0),""))</f>
        <v>69.650000000000006</v>
      </c>
      <c r="I208" s="402">
        <f>H208*'5-BDI'!$E$29</f>
        <v>89.319160000000011</v>
      </c>
      <c r="J208" s="115">
        <f t="shared" si="64"/>
        <v>1253.7</v>
      </c>
      <c r="K208" s="511">
        <f t="shared" si="65"/>
        <v>1607.74</v>
      </c>
    </row>
    <row r="209" spans="2:11" ht="30">
      <c r="B209" s="26" t="s">
        <v>13024</v>
      </c>
      <c r="C209" s="27" t="str">
        <f>'1-QUANT'!C1725</f>
        <v>COMP 026</v>
      </c>
      <c r="D209" s="27" t="str">
        <f>'1-QUANT'!D1725</f>
        <v>PROPRIA</v>
      </c>
      <c r="E209" s="396" t="str">
        <f>IFERROR(VLOOKUP($C209,'2-SINAPI NOVEMBRO 2017'!$A$1:$D$11398,2,0),IFERROR(VLOOKUP($C209,'3-COMPO.ADM.PRF '!$B$11:$I$886,4,0),""))</f>
        <v xml:space="preserve">JOELHO DE REDUCAO, PVC SOLDAVEL, 90 GRAUS,  32 MM X 25 MM, PARA AGUA FRIA PREDIAL - FORNECIMENTO E INSTALAÇÃO </v>
      </c>
      <c r="F209" s="401" t="str">
        <f>IFERROR(VLOOKUP($C209,'2-SINAPI NOVEMBRO 2017'!$A$1:$D$11398,3,0),IFERROR(VLOOKUP($C209,'3-COMPO.ADM.PRF '!$B$11:$I$886,5,0),""))</f>
        <v>UNI</v>
      </c>
      <c r="G209" s="28">
        <f>'1-QUANT'!K1725</f>
        <v>1</v>
      </c>
      <c r="H209" s="398">
        <f>IFERROR(VLOOKUP($C209,'2-SINAPI NOVEMBRO 2017'!$A$1:$D$11398,4,0),IFERROR(VLOOKUP($C209,'3-COMPO.ADM.PRF '!$B$11:$I$886,8,0),""))</f>
        <v>7.0696600000000007</v>
      </c>
      <c r="I209" s="402">
        <f>H209*'5-BDI'!$E$29</f>
        <v>9.0661319840000001</v>
      </c>
      <c r="J209" s="115">
        <f t="shared" si="64"/>
        <v>7.07</v>
      </c>
      <c r="K209" s="511">
        <f t="shared" si="65"/>
        <v>9.07</v>
      </c>
    </row>
    <row r="210" spans="2:11" ht="30">
      <c r="B210" s="26" t="s">
        <v>13025</v>
      </c>
      <c r="C210" s="27" t="str">
        <f>'1-QUANT'!C1726</f>
        <v>COMP 027</v>
      </c>
      <c r="D210" s="27" t="str">
        <f>'1-QUANT'!D1726</f>
        <v>PROPRIA</v>
      </c>
      <c r="E210" s="396" t="str">
        <f>IFERROR(VLOOKUP($C210,'2-SINAPI NOVEMBRO 2017'!$A$1:$D$11398,2,0),IFERROR(VLOOKUP($C210,'3-COMPO.ADM.PRF '!$B$11:$I$886,4,0),""))</f>
        <v xml:space="preserve">JOELHO DE REDUÇÃO, PVC SOLDAVEL, 90 GRAUS, 40MMX32MM, PARA AGUA FRIA PREDIAL - FORNECIMENTO E INSTALAÇÃO </v>
      </c>
      <c r="F210" s="401" t="str">
        <f>IFERROR(VLOOKUP($C210,'2-SINAPI NOVEMBRO 2017'!$A$1:$D$11398,3,0),IFERROR(VLOOKUP($C210,'3-COMPO.ADM.PRF '!$B$11:$I$886,5,0),""))</f>
        <v>UNI</v>
      </c>
      <c r="G210" s="28">
        <f>'1-QUANT'!K1726</f>
        <v>14</v>
      </c>
      <c r="H210" s="398">
        <f>IFERROR(VLOOKUP($C210,'2-SINAPI NOVEMBRO 2017'!$A$1:$D$11398,4,0),IFERROR(VLOOKUP($C210,'3-COMPO.ADM.PRF '!$B$11:$I$886,8,0),""))</f>
        <v>8.3296599999999987</v>
      </c>
      <c r="I210" s="402">
        <f>H210*'5-BDI'!$E$29</f>
        <v>10.681955983999998</v>
      </c>
      <c r="J210" s="115">
        <f t="shared" si="64"/>
        <v>116.62</v>
      </c>
      <c r="K210" s="511">
        <f t="shared" si="65"/>
        <v>149.55000000000001</v>
      </c>
    </row>
    <row r="211" spans="2:11" ht="30">
      <c r="B211" s="26" t="s">
        <v>13026</v>
      </c>
      <c r="C211" s="27">
        <f>'1-QUANT'!C1728</f>
        <v>89426</v>
      </c>
      <c r="D211" s="27" t="str">
        <f>'1-QUANT'!D1728</f>
        <v>SINAPI</v>
      </c>
      <c r="E211" s="396" t="str">
        <f>IFERROR(VLOOKUP($C211,'2-SINAPI NOVEMBRO 2017'!$A$1:$D$11398,2,0),IFERROR(VLOOKUP($C211,'3-COMPO.ADM.PRF '!$B$11:$I$886,4,0),""))</f>
        <v>LUVA DE REDUÇÃO, PVC, SOLDÁVEL, DN 32MM X 25MM, INSTALADO EM RAMAL DE DISTRIBUIÇÃO DE ÁGUA - FORNECIMENTO E INSTALAÇÃO. AF_12/2014</v>
      </c>
      <c r="F211" s="401" t="str">
        <f>IFERROR(VLOOKUP($C211,'2-SINAPI NOVEMBRO 2017'!$A$1:$D$11398,3,0),IFERROR(VLOOKUP($C211,'3-COMPO.ADM.PRF '!$B$11:$I$886,5,0),""))</f>
        <v>UN</v>
      </c>
      <c r="G211" s="28">
        <f>'1-QUANT'!K1728</f>
        <v>1</v>
      </c>
      <c r="H211" s="398">
        <f>IFERROR(VLOOKUP($C211,'2-SINAPI NOVEMBRO 2017'!$A$1:$D$11398,4,0),IFERROR(VLOOKUP($C211,'3-COMPO.ADM.PRF '!$B$11:$I$886,8,0),""))</f>
        <v>4.8899999999999997</v>
      </c>
      <c r="I211" s="402">
        <f>H211*'5-BDI'!$E$29</f>
        <v>6.2709359999999998</v>
      </c>
      <c r="J211" s="115">
        <f t="shared" si="64"/>
        <v>4.8899999999999997</v>
      </c>
      <c r="K211" s="511">
        <f t="shared" si="65"/>
        <v>6.27</v>
      </c>
    </row>
    <row r="212" spans="2:11" ht="30">
      <c r="B212" s="26" t="s">
        <v>13027</v>
      </c>
      <c r="C212" s="27">
        <f>'1-QUANT'!C1732</f>
        <v>89515</v>
      </c>
      <c r="D212" s="27" t="str">
        <f>'1-QUANT'!D1732</f>
        <v>SINAPI</v>
      </c>
      <c r="E212" s="396" t="str">
        <f>IFERROR(VLOOKUP($C212,'2-SINAPI NOVEMBRO 2017'!$A$1:$D$11398,2,0),IFERROR(VLOOKUP($C212,'3-COMPO.ADM.PRF '!$B$11:$I$886,4,0),""))</f>
        <v>JOELHO 45 GRAUS, PVC, SOLDÁVEL, DN 75MM, INSTALADO EM PRUMADA DE ÁGUA - FORNECIMENTO E INSTALAÇÃO. AF_12/2014</v>
      </c>
      <c r="F212" s="401" t="str">
        <f>IFERROR(VLOOKUP($C212,'2-SINAPI NOVEMBRO 2017'!$A$1:$D$11398,3,0),IFERROR(VLOOKUP($C212,'3-COMPO.ADM.PRF '!$B$11:$I$886,5,0),""))</f>
        <v>UN</v>
      </c>
      <c r="G212" s="28">
        <f>'1-QUANT'!K1732</f>
        <v>2</v>
      </c>
      <c r="H212" s="398">
        <f>IFERROR(VLOOKUP($C212,'2-SINAPI NOVEMBRO 2017'!$A$1:$D$11398,4,0),IFERROR(VLOOKUP($C212,'3-COMPO.ADM.PRF '!$B$11:$I$886,8,0),""))</f>
        <v>50.95</v>
      </c>
      <c r="I212" s="402">
        <f>H212*'5-BDI'!$E$29</f>
        <v>65.338279999999997</v>
      </c>
      <c r="J212" s="115">
        <f t="shared" ref="J212" si="82">ROUND(G212*H212,2)</f>
        <v>101.9</v>
      </c>
      <c r="K212" s="511">
        <f t="shared" ref="K212" si="83">ROUND(G212*I212,2)</f>
        <v>130.68</v>
      </c>
    </row>
    <row r="213" spans="2:11" ht="30">
      <c r="B213" s="26" t="s">
        <v>13900</v>
      </c>
      <c r="C213" s="27">
        <f>'1-QUANT'!C1735</f>
        <v>89356</v>
      </c>
      <c r="D213" s="27" t="str">
        <f>'1-QUANT'!D1735</f>
        <v>SINAPI</v>
      </c>
      <c r="E213" s="396" t="str">
        <f>IFERROR(VLOOKUP($C213,'2-SINAPI NOVEMBRO 2017'!$A$1:$D$11398,2,0),IFERROR(VLOOKUP($C213,'3-COMPO.ADM.PRF '!$B$11:$I$886,4,0),""))</f>
        <v>TUBO, PVC, SOLDÁVEL, DN 25MM, INSTALADO EM RAMAL OU SUB-RAMAL DE ÁGUA - FORNECIMENTO E INSTALAÇÃO. AF_12/2014</v>
      </c>
      <c r="F213" s="401" t="str">
        <f>IFERROR(VLOOKUP($C213,'2-SINAPI NOVEMBRO 2017'!$A$1:$D$11398,3,0),IFERROR(VLOOKUP($C213,'3-COMPO.ADM.PRF '!$B$11:$I$886,5,0),""))</f>
        <v>M</v>
      </c>
      <c r="G213" s="28">
        <f>'1-QUANT'!K1735</f>
        <v>48</v>
      </c>
      <c r="H213" s="398">
        <f>IFERROR(VLOOKUP($C213,'2-SINAPI NOVEMBRO 2017'!$A$1:$D$11398,4,0),IFERROR(VLOOKUP($C213,'3-COMPO.ADM.PRF '!$B$11:$I$886,8,0),""))</f>
        <v>15.27</v>
      </c>
      <c r="I213" s="402">
        <f>H213*'5-BDI'!$E$29</f>
        <v>19.582248</v>
      </c>
      <c r="J213" s="115">
        <f t="shared" si="64"/>
        <v>732.96</v>
      </c>
      <c r="K213" s="511">
        <f t="shared" si="65"/>
        <v>939.95</v>
      </c>
    </row>
    <row r="214" spans="2:11" ht="30">
      <c r="B214" s="26" t="s">
        <v>13901</v>
      </c>
      <c r="C214" s="27">
        <f>'1-QUANT'!C1736</f>
        <v>89357</v>
      </c>
      <c r="D214" s="27" t="str">
        <f>'1-QUANT'!D1736</f>
        <v>SINAPI</v>
      </c>
      <c r="E214" s="396" t="str">
        <f>IFERROR(VLOOKUP($C214,'2-SINAPI NOVEMBRO 2017'!$A$1:$D$11398,2,0),IFERROR(VLOOKUP($C214,'3-COMPO.ADM.PRF '!$B$11:$I$886,4,0),""))</f>
        <v>TUBO, PVC, SOLDÁVEL, DN 32MM, INSTALADO EM RAMAL OU SUB-RAMAL DE ÁGUA - FORNECIMENTO E INSTALAÇÃO. AF_12/2014</v>
      </c>
      <c r="F214" s="401" t="str">
        <f>IFERROR(VLOOKUP($C214,'2-SINAPI NOVEMBRO 2017'!$A$1:$D$11398,3,0),IFERROR(VLOOKUP($C214,'3-COMPO.ADM.PRF '!$B$11:$I$886,5,0),""))</f>
        <v>M</v>
      </c>
      <c r="G214" s="28">
        <f>'1-QUANT'!K1736</f>
        <v>35</v>
      </c>
      <c r="H214" s="398">
        <f>IFERROR(VLOOKUP($C214,'2-SINAPI NOVEMBRO 2017'!$A$1:$D$11398,4,0),IFERROR(VLOOKUP($C214,'3-COMPO.ADM.PRF '!$B$11:$I$886,8,0),""))</f>
        <v>21.29</v>
      </c>
      <c r="I214" s="402">
        <f>H214*'5-BDI'!$E$29</f>
        <v>27.302295999999998</v>
      </c>
      <c r="J214" s="115">
        <f t="shared" si="64"/>
        <v>745.15</v>
      </c>
      <c r="K214" s="511">
        <f t="shared" si="65"/>
        <v>955.58</v>
      </c>
    </row>
    <row r="215" spans="2:11" ht="30">
      <c r="B215" s="26" t="s">
        <v>13028</v>
      </c>
      <c r="C215" s="27">
        <f>'1-QUANT'!C1737</f>
        <v>89448</v>
      </c>
      <c r="D215" s="27" t="str">
        <f>'1-QUANT'!D1737</f>
        <v>SINAPI</v>
      </c>
      <c r="E215" s="396" t="str">
        <f>IFERROR(VLOOKUP($C215,'2-SINAPI NOVEMBRO 2017'!$A$1:$D$11398,2,0),IFERROR(VLOOKUP($C215,'3-COMPO.ADM.PRF '!$B$11:$I$886,4,0),""))</f>
        <v>TUBO, PVC, SOLDÁVEL, DN 40MM, INSTALADO EM PRUMADA DE ÁGUA - FORNECIMENTO E INSTALAÇÃO. AF_12/2014</v>
      </c>
      <c r="F215" s="401" t="str">
        <f>IFERROR(VLOOKUP($C215,'2-SINAPI NOVEMBRO 2017'!$A$1:$D$11398,3,0),IFERROR(VLOOKUP($C215,'3-COMPO.ADM.PRF '!$B$11:$I$886,5,0),""))</f>
        <v>M</v>
      </c>
      <c r="G215" s="28">
        <f>'1-QUANT'!K1737</f>
        <v>6</v>
      </c>
      <c r="H215" s="398">
        <f>IFERROR(VLOOKUP($C215,'2-SINAPI NOVEMBRO 2017'!$A$1:$D$11398,4,0),IFERROR(VLOOKUP($C215,'3-COMPO.ADM.PRF '!$B$11:$I$886,8,0),""))</f>
        <v>10.86</v>
      </c>
      <c r="I215" s="402">
        <f>H215*'5-BDI'!$E$29</f>
        <v>13.926863999999998</v>
      </c>
      <c r="J215" s="115">
        <f t="shared" si="64"/>
        <v>65.16</v>
      </c>
      <c r="K215" s="511">
        <f t="shared" si="65"/>
        <v>83.56</v>
      </c>
    </row>
    <row r="216" spans="2:11" s="389" customFormat="1" ht="30">
      <c r="B216" s="26" t="s">
        <v>13029</v>
      </c>
      <c r="C216" s="27">
        <f>'1-QUANT'!C1738</f>
        <v>89449</v>
      </c>
      <c r="D216" s="27" t="str">
        <f>'1-QUANT'!D1738</f>
        <v>SINAPI</v>
      </c>
      <c r="E216" s="396" t="str">
        <f>IFERROR(VLOOKUP($C216,'2-SINAPI NOVEMBRO 2017'!$A$1:$D$11398,2,0),IFERROR(VLOOKUP($C216,'3-COMPO.ADM.PRF '!$B$11:$I$886,4,0),""))</f>
        <v>TUBO, PVC, SOLDÁVEL, DN 50MM, INSTALADO EM PRUMADA DE ÁGUA - FORNECIMENTO E INSTALAÇÃO. AF_12/2014</v>
      </c>
      <c r="F216" s="401" t="str">
        <f>IFERROR(VLOOKUP($C216,'2-SINAPI NOVEMBRO 2017'!$A$1:$D$11398,3,0),IFERROR(VLOOKUP($C216,'3-COMPO.ADM.PRF '!$B$11:$I$886,5,0),""))</f>
        <v>M</v>
      </c>
      <c r="G216" s="28">
        <f>'1-QUANT'!K1738</f>
        <v>12</v>
      </c>
      <c r="H216" s="398">
        <f>IFERROR(VLOOKUP($C216,'2-SINAPI NOVEMBRO 2017'!$A$1:$D$11398,4,0),IFERROR(VLOOKUP($C216,'3-COMPO.ADM.PRF '!$B$11:$I$886,8,0),""))</f>
        <v>13.43</v>
      </c>
      <c r="I216" s="402">
        <f>H216*'5-BDI'!$E$29</f>
        <v>17.222632000000001</v>
      </c>
      <c r="J216" s="115">
        <f t="shared" si="64"/>
        <v>161.16</v>
      </c>
      <c r="K216" s="511">
        <f t="shared" si="65"/>
        <v>206.67</v>
      </c>
    </row>
    <row r="217" spans="2:11" ht="45">
      <c r="B217" s="26" t="s">
        <v>13030</v>
      </c>
      <c r="C217" s="27">
        <f>'1-QUANT'!C1739</f>
        <v>94652</v>
      </c>
      <c r="D217" s="27" t="str">
        <f>'1-QUANT'!D1739</f>
        <v>SINAPI</v>
      </c>
      <c r="E217" s="396" t="str">
        <f>IFERROR(VLOOKUP($C217,'2-SINAPI NOVEMBRO 2017'!$A$1:$D$11398,2,0),IFERROR(VLOOKUP($C217,'3-COMPO.ADM.PRF '!$B$11:$I$886,4,0),""))</f>
        <v>TUBO, PVC, SOLDÁVEL, DN 60 MM, INSTALADO EM RESERVAÇÃO DE ÁGUA DE EDIFICAÇÃO QUE POSSUA RESERVATÓRIO DE FIBRA/FIBROCIMENTO   FORNECIMENTO E INSTALAÇÃO. AF_06/2016</v>
      </c>
      <c r="F217" s="401" t="str">
        <f>IFERROR(VLOOKUP($C217,'2-SINAPI NOVEMBRO 2017'!$A$1:$D$11398,3,0),IFERROR(VLOOKUP($C217,'3-COMPO.ADM.PRF '!$B$11:$I$886,5,0),""))</f>
        <v>M</v>
      </c>
      <c r="G217" s="28">
        <f>'1-QUANT'!K1739</f>
        <v>14</v>
      </c>
      <c r="H217" s="398">
        <f>IFERROR(VLOOKUP($C217,'2-SINAPI NOVEMBRO 2017'!$A$1:$D$11398,4,0),IFERROR(VLOOKUP($C217,'3-COMPO.ADM.PRF '!$B$11:$I$886,8,0),""))</f>
        <v>28.11</v>
      </c>
      <c r="I217" s="402">
        <f>H217*'5-BDI'!$E$29</f>
        <v>36.048263999999996</v>
      </c>
      <c r="J217" s="115">
        <f t="shared" si="64"/>
        <v>393.54</v>
      </c>
      <c r="K217" s="511">
        <f t="shared" si="65"/>
        <v>504.68</v>
      </c>
    </row>
    <row r="218" spans="2:11" ht="45">
      <c r="B218" s="26" t="s">
        <v>13031</v>
      </c>
      <c r="C218" s="27">
        <f>'1-QUANT'!C1740</f>
        <v>94653</v>
      </c>
      <c r="D218" s="27" t="str">
        <f>'1-QUANT'!D1740</f>
        <v>SINAPI</v>
      </c>
      <c r="E218" s="396" t="str">
        <f>IFERROR(VLOOKUP($C218,'2-SINAPI NOVEMBRO 2017'!$A$1:$D$11398,2,0),IFERROR(VLOOKUP($C218,'3-COMPO.ADM.PRF '!$B$11:$I$886,4,0),""))</f>
        <v>TUBO, PVC, SOLDÁVEL, DN 75 MM, INSTALADO EM RESERVAÇÃO DE ÁGUA DE EDIFICAÇÃO QUE POSSUA RESERVATÓRIO DE FIBRA/FIBROCIMENTO   FORNECIMENTO E INSTALAÇÃO. AF_06/2016</v>
      </c>
      <c r="F218" s="401" t="str">
        <f>IFERROR(VLOOKUP($C218,'2-SINAPI NOVEMBRO 2017'!$A$1:$D$11398,3,0),IFERROR(VLOOKUP($C218,'3-COMPO.ADM.PRF '!$B$11:$I$886,5,0),""))</f>
        <v>M</v>
      </c>
      <c r="G218" s="28">
        <f>'1-QUANT'!K1740</f>
        <v>98</v>
      </c>
      <c r="H218" s="398">
        <f>IFERROR(VLOOKUP($C218,'2-SINAPI NOVEMBRO 2017'!$A$1:$D$11398,4,0),IFERROR(VLOOKUP($C218,'3-COMPO.ADM.PRF '!$B$11:$I$886,8,0),""))</f>
        <v>35.450000000000003</v>
      </c>
      <c r="I218" s="402">
        <f>H218*'5-BDI'!$E$29</f>
        <v>45.461080000000003</v>
      </c>
      <c r="J218" s="115">
        <f t="shared" si="64"/>
        <v>3474.1</v>
      </c>
      <c r="K218" s="511">
        <f t="shared" si="65"/>
        <v>4455.1899999999996</v>
      </c>
    </row>
    <row r="219" spans="2:11" ht="30">
      <c r="B219" s="26" t="s">
        <v>13032</v>
      </c>
      <c r="C219" s="27">
        <f>'1-QUANT'!C1743</f>
        <v>89398</v>
      </c>
      <c r="D219" s="27" t="str">
        <f>'1-QUANT'!D1743</f>
        <v>SINAPI</v>
      </c>
      <c r="E219" s="396" t="str">
        <f>IFERROR(VLOOKUP($C219,'2-SINAPI NOVEMBRO 2017'!$A$1:$D$11398,2,0),IFERROR(VLOOKUP($C219,'3-COMPO.ADM.PRF '!$B$11:$I$886,4,0),""))</f>
        <v>TE, PVC, SOLDÁVEL, DN 32MM, INSTALADO EM RAMAL OU SUB-RAMAL DE ÁGUA - FORNECIMENTO E INSTALAÇÃO. AF_12/2014</v>
      </c>
      <c r="F219" s="401" t="str">
        <f>IFERROR(VLOOKUP($C219,'2-SINAPI NOVEMBRO 2017'!$A$1:$D$11398,3,0),IFERROR(VLOOKUP($C219,'3-COMPO.ADM.PRF '!$B$11:$I$886,5,0),""))</f>
        <v>UN</v>
      </c>
      <c r="G219" s="28">
        <f>'1-QUANT'!K1743</f>
        <v>4</v>
      </c>
      <c r="H219" s="398">
        <f>IFERROR(VLOOKUP($C219,'2-SINAPI NOVEMBRO 2017'!$A$1:$D$11398,4,0),IFERROR(VLOOKUP($C219,'3-COMPO.ADM.PRF '!$B$11:$I$886,8,0),""))</f>
        <v>11.4</v>
      </c>
      <c r="I219" s="402">
        <f>H219*'5-BDI'!$E$29</f>
        <v>14.61936</v>
      </c>
      <c r="J219" s="115">
        <f t="shared" ref="J219" si="84">ROUND(G219*H219,2)</f>
        <v>45.6</v>
      </c>
      <c r="K219" s="511">
        <f t="shared" ref="K219" si="85">ROUND(G219*I219,2)</f>
        <v>58.48</v>
      </c>
    </row>
    <row r="220" spans="2:11" ht="45">
      <c r="B220" s="26" t="s">
        <v>13033</v>
      </c>
      <c r="C220" s="27">
        <f>'1-QUANT'!C1744</f>
        <v>94694</v>
      </c>
      <c r="D220" s="27" t="str">
        <f>'1-QUANT'!D1744</f>
        <v>SINAPI</v>
      </c>
      <c r="E220" s="396" t="str">
        <f>IFERROR(VLOOKUP($C220,'2-SINAPI NOVEMBRO 2017'!$A$1:$D$11398,2,0),IFERROR(VLOOKUP($C220,'3-COMPO.ADM.PRF '!$B$11:$I$886,4,0),""))</f>
        <v>TÊ, PVC, SOLDÁVEL, DN 50 MM INSTALADO EM RESERVAÇÃO DE ÁGUA DE EDIFICAÇÃO QUE POSSUA RESERVATÓRIO DE FIBRA/FIBROCIMENTO   FORNECIMENTO E INSTALAÇÃO. AF_06/2016</v>
      </c>
      <c r="F220" s="401" t="str">
        <f>IFERROR(VLOOKUP($C220,'2-SINAPI NOVEMBRO 2017'!$A$1:$D$11398,3,0),IFERROR(VLOOKUP($C220,'3-COMPO.ADM.PRF '!$B$11:$I$886,5,0),""))</f>
        <v>UN</v>
      </c>
      <c r="G220" s="28">
        <f>'1-QUANT'!K1744</f>
        <v>2</v>
      </c>
      <c r="H220" s="398">
        <f>IFERROR(VLOOKUP($C220,'2-SINAPI NOVEMBRO 2017'!$A$1:$D$11398,4,0),IFERROR(VLOOKUP($C220,'3-COMPO.ADM.PRF '!$B$11:$I$886,8,0),""))</f>
        <v>16.72</v>
      </c>
      <c r="I220" s="402">
        <f>H220*'5-BDI'!$E$29</f>
        <v>21.441727999999998</v>
      </c>
      <c r="J220" s="115">
        <f t="shared" si="64"/>
        <v>33.44</v>
      </c>
      <c r="K220" s="511">
        <f t="shared" si="65"/>
        <v>42.88</v>
      </c>
    </row>
    <row r="221" spans="2:11" ht="30">
      <c r="B221" s="26" t="s">
        <v>13902</v>
      </c>
      <c r="C221" s="27">
        <f>'1-QUANT'!C1746</f>
        <v>89629</v>
      </c>
      <c r="D221" s="27" t="str">
        <f>'1-QUANT'!D1746</f>
        <v>SINAPI</v>
      </c>
      <c r="E221" s="396" t="str">
        <f>IFERROR(VLOOKUP($C221,'2-SINAPI NOVEMBRO 2017'!$A$1:$D$11398,2,0),IFERROR(VLOOKUP($C221,'3-COMPO.ADM.PRF '!$B$11:$I$886,4,0),""))</f>
        <v>TE, PVC, SOLDÁVEL, DN 75MM, INSTALADO EM PRUMADA DE ÁGUA - FORNECIMENTO E INSTALAÇÃO. AF_12/2014</v>
      </c>
      <c r="F221" s="401" t="str">
        <f>IFERROR(VLOOKUP($C221,'2-SINAPI NOVEMBRO 2017'!$A$1:$D$11398,3,0),IFERROR(VLOOKUP($C221,'3-COMPO.ADM.PRF '!$B$11:$I$886,5,0),""))</f>
        <v>UN</v>
      </c>
      <c r="G221" s="28">
        <f>'1-QUANT'!K1746</f>
        <v>18</v>
      </c>
      <c r="H221" s="398">
        <f>IFERROR(VLOOKUP($C221,'2-SINAPI NOVEMBRO 2017'!$A$1:$D$11398,4,0),IFERROR(VLOOKUP($C221,'3-COMPO.ADM.PRF '!$B$11:$I$886,8,0),""))</f>
        <v>49.87</v>
      </c>
      <c r="I221" s="402">
        <f>H221*'5-BDI'!$E$29</f>
        <v>63.953287999999993</v>
      </c>
      <c r="J221" s="115">
        <f t="shared" ref="J221" si="86">ROUND(G221*H221,2)</f>
        <v>897.66</v>
      </c>
      <c r="K221" s="511">
        <f t="shared" ref="K221" si="87">ROUND(G221*I221,2)</f>
        <v>1151.1600000000001</v>
      </c>
    </row>
    <row r="222" spans="2:11" ht="30">
      <c r="B222" s="26" t="s">
        <v>13034</v>
      </c>
      <c r="C222" s="27" t="str">
        <f>'1-QUANT'!C1748</f>
        <v>COMP 028</v>
      </c>
      <c r="D222" s="27" t="str">
        <f>'1-QUANT'!D1748</f>
        <v>PROPRIA</v>
      </c>
      <c r="E222" s="396" t="str">
        <f>IFERROR(VLOOKUP($C222,'2-SINAPI NOVEMBRO 2017'!$A$1:$D$11398,2,0),IFERROR(VLOOKUP($C222,'3-COMPO.ADM.PRF '!$B$11:$I$886,4,0),""))</f>
        <v>TE DE REDUÇÃO, PVC, SOLDÁVEL, DN 75MM X 60MM, INSTALADO EM PRUMADA DE ÁGUA - FORNECIMENTO E INSTALAÇÃO.</v>
      </c>
      <c r="F222" s="401" t="str">
        <f>IFERROR(VLOOKUP($C222,'2-SINAPI NOVEMBRO 2017'!$A$1:$D$11398,3,0),IFERROR(VLOOKUP($C222,'3-COMPO.ADM.PRF '!$B$11:$I$886,5,0),""))</f>
        <v>UNI</v>
      </c>
      <c r="G222" s="28">
        <f>'1-QUANT'!K1748</f>
        <v>2</v>
      </c>
      <c r="H222" s="398">
        <f>IFERROR(VLOOKUP($C222,'2-SINAPI NOVEMBRO 2017'!$A$1:$D$11398,4,0),IFERROR(VLOOKUP($C222,'3-COMPO.ADM.PRF '!$B$11:$I$886,8,0),""))</f>
        <v>58.078060000000008</v>
      </c>
      <c r="I222" s="402">
        <f>H222*'5-BDI'!$E$29</f>
        <v>74.479304144000011</v>
      </c>
      <c r="J222" s="115">
        <f t="shared" si="64"/>
        <v>116.16</v>
      </c>
      <c r="K222" s="511">
        <f t="shared" si="65"/>
        <v>148.96</v>
      </c>
    </row>
    <row r="223" spans="2:11" s="389" customFormat="1" ht="30">
      <c r="B223" s="26" t="s">
        <v>13903</v>
      </c>
      <c r="C223" s="27">
        <f>'1-QUANT'!C1749</f>
        <v>89627</v>
      </c>
      <c r="D223" s="27" t="str">
        <f>'1-QUANT'!D1749</f>
        <v>SINAPI</v>
      </c>
      <c r="E223" s="396" t="str">
        <f>IFERROR(VLOOKUP($C223,'2-SINAPI NOVEMBRO 2017'!$A$1:$D$11398,2,0),IFERROR(VLOOKUP($C223,'3-COMPO.ADM.PRF '!$B$11:$I$886,4,0),""))</f>
        <v>TÊ DE REDUÇÃO, PVC, SOLDÁVEL, DN 50MM X 25MM, INSTALADO EM PRUMADA DE ÁGUA - FORNECIMENTO E INSTALAÇÃO. AF_12/2014</v>
      </c>
      <c r="F223" s="401" t="str">
        <f>IFERROR(VLOOKUP($C223,'2-SINAPI NOVEMBRO 2017'!$A$1:$D$11398,3,0),IFERROR(VLOOKUP($C223,'3-COMPO.ADM.PRF '!$B$11:$I$886,5,0),""))</f>
        <v>UN</v>
      </c>
      <c r="G223" s="28">
        <f>'1-QUANT'!K1749</f>
        <v>4</v>
      </c>
      <c r="H223" s="398">
        <f>IFERROR(VLOOKUP($C223,'2-SINAPI NOVEMBRO 2017'!$A$1:$D$11398,4,0),IFERROR(VLOOKUP($C223,'3-COMPO.ADM.PRF '!$B$11:$I$886,8,0),""))</f>
        <v>13.69</v>
      </c>
      <c r="I223" s="402">
        <f>H223*'5-BDI'!$E$29</f>
        <v>17.556055999999998</v>
      </c>
      <c r="J223" s="115">
        <f t="shared" ref="J223" si="88">ROUND(G223*H223,2)</f>
        <v>54.76</v>
      </c>
      <c r="K223" s="511">
        <f t="shared" ref="K223" si="89">ROUND(G223*I223,2)</f>
        <v>70.22</v>
      </c>
    </row>
    <row r="224" spans="2:11" ht="45">
      <c r="B224" s="26" t="s">
        <v>13035</v>
      </c>
      <c r="C224" s="27">
        <f>'1-QUANT'!C1757</f>
        <v>95250</v>
      </c>
      <c r="D224" s="27" t="str">
        <f>'1-QUANT'!D1757</f>
        <v>SINAPI</v>
      </c>
      <c r="E224" s="396" t="str">
        <f>IFERROR(VLOOKUP($C224,'2-SINAPI NOVEMBRO 2017'!$A$1:$D$11398,2,0),IFERROR(VLOOKUP($C224,'3-COMPO.ADM.PRF '!$B$11:$I$886,4,0),""))</f>
        <v>VÁLVULA DE ESFERA BRUTA, BRONZE, ROSCÁVEL, 1'', INSTALADO EM RESERVAÇÃO DE ÁGUA DE EDIFICAÇÃO QUE POSSUA RESERVATÓRIO DE FIBRA/FIBROCIMENTO -   FORNECIMENTO E INSTALAÇÃO. AF_06/2016</v>
      </c>
      <c r="F224" s="401" t="str">
        <f>IFERROR(VLOOKUP($C224,'2-SINAPI NOVEMBRO 2017'!$A$1:$D$11398,3,0),IFERROR(VLOOKUP($C224,'3-COMPO.ADM.PRF '!$B$11:$I$886,5,0),""))</f>
        <v>UN</v>
      </c>
      <c r="G224" s="28">
        <f>'1-QUANT'!K1757</f>
        <v>1</v>
      </c>
      <c r="H224" s="398">
        <f>IFERROR(VLOOKUP($C224,'2-SINAPI NOVEMBRO 2017'!$A$1:$D$11398,4,0),IFERROR(VLOOKUP($C224,'3-COMPO.ADM.PRF '!$B$11:$I$886,8,0),""))</f>
        <v>60.33</v>
      </c>
      <c r="I224" s="402">
        <f>H224*'5-BDI'!$E$29</f>
        <v>77.367192000000003</v>
      </c>
      <c r="J224" s="115">
        <f t="shared" ref="J224" si="90">ROUND(G224*H224,2)</f>
        <v>60.33</v>
      </c>
      <c r="K224" s="511">
        <f t="shared" ref="K224" si="91">ROUND(G224*I224,2)</f>
        <v>77.37</v>
      </c>
    </row>
    <row r="225" spans="2:11" ht="45">
      <c r="B225" s="26" t="s">
        <v>13036</v>
      </c>
      <c r="C225" s="27">
        <f>'1-QUANT'!C1759</f>
        <v>89444</v>
      </c>
      <c r="D225" s="27" t="str">
        <f>'1-QUANT'!D1759</f>
        <v>SINAPI</v>
      </c>
      <c r="E225" s="396" t="str">
        <f>IFERROR(VLOOKUP($C225,'2-SINAPI NOVEMBRO 2017'!$A$1:$D$11398,2,0),IFERROR(VLOOKUP($C225,'3-COMPO.ADM.PRF '!$B$11:$I$886,4,0),""))</f>
        <v>TÊ COM BUCHA DE LATÃO NA BOLSA CENTRAL, PVC, SOLDÁVEL, DN 32MM X 3/4, INSTALADO EM RAMAL DE DISTRIBUIÇÃO DE ÁGUA - FORNECIMENTO E INSTALAÇÃO. AF_12/2014</v>
      </c>
      <c r="F225" s="401" t="str">
        <f>IFERROR(VLOOKUP($C225,'2-SINAPI NOVEMBRO 2017'!$A$1:$D$11398,3,0),IFERROR(VLOOKUP($C225,'3-COMPO.ADM.PRF '!$B$11:$I$886,5,0),""))</f>
        <v>UN</v>
      </c>
      <c r="G225" s="28">
        <f>'1-QUANT'!K1759</f>
        <v>8</v>
      </c>
      <c r="H225" s="398">
        <f>IFERROR(VLOOKUP($C225,'2-SINAPI NOVEMBRO 2017'!$A$1:$D$11398,4,0),IFERROR(VLOOKUP($C225,'3-COMPO.ADM.PRF '!$B$11:$I$886,8,0),""))</f>
        <v>18.07</v>
      </c>
      <c r="I225" s="402">
        <f>H225*'5-BDI'!$E$29</f>
        <v>23.172968000000001</v>
      </c>
      <c r="J225" s="115">
        <f t="shared" ref="J225" si="92">ROUND(G225*H225,2)</f>
        <v>144.56</v>
      </c>
      <c r="K225" s="511">
        <f t="shared" ref="K225" si="93">ROUND(G225*I225,2)</f>
        <v>185.38</v>
      </c>
    </row>
    <row r="226" spans="2:11" ht="15">
      <c r="B226" s="26" t="s">
        <v>13904</v>
      </c>
      <c r="C226" s="27" t="str">
        <f>'1-QUANT'!C1760</f>
        <v>74125/1</v>
      </c>
      <c r="D226" s="27" t="str">
        <f>'1-QUANT'!D1760</f>
        <v>SINAPI</v>
      </c>
      <c r="E226" s="396" t="str">
        <f>IFERROR(VLOOKUP($C226,'2-SINAPI NOVEMBRO 2017'!$A$1:$D$11398,2,0),IFERROR(VLOOKUP($C226,'3-COMPO.ADM.PRF '!$B$11:$I$886,4,0),""))</f>
        <v>ESPELHO CRISTAL ESPESSURA 4MM, COM MOLDURA DE MADEIRA</v>
      </c>
      <c r="F226" s="401" t="str">
        <f>IFERROR(VLOOKUP($C226,'2-SINAPI NOVEMBRO 2017'!$A$1:$D$11398,3,0),IFERROR(VLOOKUP($C226,'3-COMPO.ADM.PRF '!$B$11:$I$886,5,0),""))</f>
        <v>M2</v>
      </c>
      <c r="G226" s="28">
        <f>'1-QUANT'!K1760</f>
        <v>16.399999999999999</v>
      </c>
      <c r="H226" s="398">
        <f>IFERROR(VLOOKUP($C226,'2-SINAPI NOVEMBRO 2017'!$A$1:$D$11398,4,0),IFERROR(VLOOKUP($C226,'3-COMPO.ADM.PRF '!$B$11:$I$886,8,0),""))</f>
        <v>385.46</v>
      </c>
      <c r="I226" s="402">
        <f>H226*'5-BDI'!$E$29</f>
        <v>494.31390399999998</v>
      </c>
      <c r="J226" s="115">
        <f t="shared" ref="J226:J229" si="94">ROUND(G226*H226,2)</f>
        <v>6321.54</v>
      </c>
      <c r="K226" s="511">
        <f t="shared" ref="K226:K229" si="95">ROUND(G226*I226,2)</f>
        <v>8106.75</v>
      </c>
    </row>
    <row r="227" spans="2:11" ht="30">
      <c r="B227" s="26" t="s">
        <v>13905</v>
      </c>
      <c r="C227" s="27" t="str">
        <f>'1-QUANT'!C1761</f>
        <v>COMP 029</v>
      </c>
      <c r="D227" s="27" t="str">
        <f>'1-QUANT'!D1761</f>
        <v>PROPRIA</v>
      </c>
      <c r="E227" s="396" t="str">
        <f>IFERROR(VLOOKUP($C227,'2-SINAPI NOVEMBRO 2017'!$A$1:$D$11398,2,0),IFERROR(VLOOKUP($C227,'3-COMPO.ADM.PRF '!$B$11:$I$886,4,0),""))</f>
        <v>FORNECIMENTO E INSTALAÇÃO BARRA DE APOIO RETA, EM ACO INOX POLIDO, COMPRIMENTO 90 CM, DIAMETRO MINIMO 3 CM</v>
      </c>
      <c r="F227" s="401" t="str">
        <f>IFERROR(VLOOKUP($C227,'2-SINAPI NOVEMBRO 2017'!$A$1:$D$11398,3,0),IFERROR(VLOOKUP($C227,'3-COMPO.ADM.PRF '!$B$11:$I$886,5,0),""))</f>
        <v>UNI</v>
      </c>
      <c r="G227" s="28">
        <f>'1-QUANT'!K1761</f>
        <v>4</v>
      </c>
      <c r="H227" s="398">
        <f>IFERROR(VLOOKUP($C227,'2-SINAPI NOVEMBRO 2017'!$A$1:$D$11398,4,0),IFERROR(VLOOKUP($C227,'3-COMPO.ADM.PRF '!$B$11:$I$886,8,0),""))</f>
        <v>250.03000000000003</v>
      </c>
      <c r="I227" s="402">
        <f>H227*'5-BDI'!$E$29</f>
        <v>320.63847200000004</v>
      </c>
      <c r="J227" s="115">
        <f t="shared" si="94"/>
        <v>1000.12</v>
      </c>
      <c r="K227" s="511">
        <f t="shared" si="95"/>
        <v>1282.55</v>
      </c>
    </row>
    <row r="228" spans="2:11" ht="30">
      <c r="B228" s="26" t="s">
        <v>13037</v>
      </c>
      <c r="C228" s="27" t="str">
        <f>'1-QUANT'!C1762</f>
        <v>COMP 030</v>
      </c>
      <c r="D228" s="27" t="str">
        <f>'1-QUANT'!D1762</f>
        <v>PROPRIA</v>
      </c>
      <c r="E228" s="396" t="str">
        <f>IFERROR(VLOOKUP($C228,'2-SINAPI NOVEMBRO 2017'!$A$1:$D$11398,2,0),IFERROR(VLOOKUP($C228,'3-COMPO.ADM.PRF '!$B$11:$I$886,4,0),""))</f>
        <v>FORNECIMENTO E INSTALAÇÃO BARRA DE APOIO LAVATORIO, EM ACO INOX POLIDO, *40 X 50* CM,  DIAMETRO MINIMO 3 CM</v>
      </c>
      <c r="F228" s="401" t="str">
        <f>IFERROR(VLOOKUP($C228,'2-SINAPI NOVEMBRO 2017'!$A$1:$D$11398,3,0),IFERROR(VLOOKUP($C228,'3-COMPO.ADM.PRF '!$B$11:$I$886,5,0),""))</f>
        <v>UNI</v>
      </c>
      <c r="G228" s="28">
        <f>'1-QUANT'!K1762</f>
        <v>2</v>
      </c>
      <c r="H228" s="398">
        <f>IFERROR(VLOOKUP($C228,'2-SINAPI NOVEMBRO 2017'!$A$1:$D$11398,4,0),IFERROR(VLOOKUP($C228,'3-COMPO.ADM.PRF '!$B$11:$I$886,8,0),""))</f>
        <v>491.39</v>
      </c>
      <c r="I228" s="402">
        <f>H228*'5-BDI'!$E$29</f>
        <v>630.15853600000003</v>
      </c>
      <c r="J228" s="115">
        <f t="shared" si="94"/>
        <v>982.78</v>
      </c>
      <c r="K228" s="511">
        <f t="shared" si="95"/>
        <v>1260.32</v>
      </c>
    </row>
    <row r="229" spans="2:11" s="389" customFormat="1" ht="105">
      <c r="B229" s="26" t="s">
        <v>13038</v>
      </c>
      <c r="C229" s="27" t="str">
        <f>'1-QUANT'!C1763</f>
        <v>CP-HID-31</v>
      </c>
      <c r="D229" s="27" t="str">
        <f>'1-QUANT'!D1763</f>
        <v>PROPRIA</v>
      </c>
      <c r="E229" s="396" t="str">
        <f>IFERROR(VLOOKUP($C229,'2-SINAPI NOVEMBRO 2017'!$A$1:$D$11398,2,0),IFERROR(VLOOKUP($C229,'3-COMPO.ADM.PRF '!$B$11:$I$886,4,0),""))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
      <c r="F229" s="401" t="str">
        <f>IFERROR(VLOOKUP($C229,'2-SINAPI NOVEMBRO 2017'!$A$1:$D$11398,3,0),IFERROR(VLOOKUP($C229,'3-COMPO.ADM.PRF '!$B$11:$I$886,5,0),""))</f>
        <v>UNI</v>
      </c>
      <c r="G229" s="28">
        <f>'1-QUANT'!K1763</f>
        <v>1</v>
      </c>
      <c r="H229" s="398">
        <f>IFERROR(VLOOKUP($C229,'2-SINAPI NOVEMBRO 2017'!$A$1:$D$11398,4,0),IFERROR(VLOOKUP($C229,'3-COMPO.ADM.PRF '!$B$11:$I$886,8,0),""))</f>
        <v>16970.856800000001</v>
      </c>
      <c r="I229" s="402">
        <f>H229*'5-BDI'!$E$29</f>
        <v>21763.426760320002</v>
      </c>
      <c r="J229" s="115">
        <f t="shared" si="94"/>
        <v>16970.86</v>
      </c>
      <c r="K229" s="511">
        <f t="shared" si="95"/>
        <v>21763.43</v>
      </c>
    </row>
    <row r="230" spans="2:11" s="389" customFormat="1" ht="75">
      <c r="B230" s="26" t="s">
        <v>13039</v>
      </c>
      <c r="C230" s="27" t="str">
        <f>'1-QUANT'!C1764</f>
        <v>CP-HID-32</v>
      </c>
      <c r="D230" s="27" t="str">
        <f>'1-QUANT'!D1764</f>
        <v>PROPRIA</v>
      </c>
      <c r="E230" s="396" t="str">
        <f>IFERROR(VLOOKUP($C230,'2-SINAPI NOVEMBRO 2017'!$A$1:$D$11398,2,0),IFERROR(VLOOKUP($C230,'3-COMPO.ADM.PRF '!$B$11:$I$886,4,0),""))</f>
        <v>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v>
      </c>
      <c r="F230" s="401" t="str">
        <f>IFERROR(VLOOKUP($C230,'2-SINAPI NOVEMBRO 2017'!$A$1:$D$11398,3,0),IFERROR(VLOOKUP($C230,'3-COMPO.ADM.PRF '!$B$11:$I$886,5,0),""))</f>
        <v>UNI</v>
      </c>
      <c r="G230" s="28">
        <f>'1-QUANT'!K1764</f>
        <v>1</v>
      </c>
      <c r="H230" s="398">
        <f>IFERROR(VLOOKUP($C230,'2-SINAPI NOVEMBRO 2017'!$A$1:$D$11398,4,0),IFERROR(VLOOKUP($C230,'3-COMPO.ADM.PRF '!$B$11:$I$886,8,0),""))</f>
        <v>13438.450284</v>
      </c>
      <c r="I230" s="402">
        <f>H230*'5-BDI'!$E$29</f>
        <v>17233.468644201599</v>
      </c>
      <c r="J230" s="115">
        <f t="shared" ref="J230" si="96">ROUND(G230*H230,2)</f>
        <v>13438.45</v>
      </c>
      <c r="K230" s="511">
        <f t="shared" ref="K230" si="97">ROUND(G230*I230,2)</f>
        <v>17233.47</v>
      </c>
    </row>
    <row r="231" spans="2:11" ht="15" customHeight="1">
      <c r="B231" s="38" t="s">
        <v>100</v>
      </c>
      <c r="C231" s="387"/>
      <c r="D231" s="387"/>
      <c r="E231" s="387" t="s">
        <v>6475</v>
      </c>
      <c r="F231" s="39"/>
      <c r="G231" s="40"/>
      <c r="H231" s="41"/>
      <c r="I231" s="41"/>
      <c r="J231" s="118"/>
      <c r="K231" s="518"/>
    </row>
    <row r="232" spans="2:11" ht="15" customHeight="1">
      <c r="B232" s="26" t="s">
        <v>13040</v>
      </c>
      <c r="C232" s="27" t="str">
        <f>'1-QUANT'!C1768</f>
        <v>74051/1</v>
      </c>
      <c r="D232" s="27" t="str">
        <f>'1-QUANT'!D1768</f>
        <v>SINAPI</v>
      </c>
      <c r="E232" s="396" t="str">
        <f>IFERROR(VLOOKUP($C232,'2-SINAPI NOVEMBRO 2017'!$A$1:$D$11398,2,0),IFERROR(VLOOKUP($C232,'3-COMPO.ADM.PRF '!$B$11:$I$886,4,0),""))</f>
        <v>CAIXA DE GORDURA DUPLA EM CONCRETO PRE-MOLDADO DN 60MM COM TAMPA - FORNECIMENTO E INSTALACAO</v>
      </c>
      <c r="F232" s="401" t="str">
        <f>IFERROR(VLOOKUP($C232,'2-SINAPI NOVEMBRO 2017'!$A$1:$D$11398,3,0),IFERROR(VLOOKUP($C232,'3-COMPO.ADM.PRF '!$B$11:$I$886,5,0),""))</f>
        <v>UN</v>
      </c>
      <c r="G232" s="28">
        <f>'1-QUANT'!K1768</f>
        <v>1</v>
      </c>
      <c r="H232" s="398">
        <f>IFERROR(VLOOKUP($C232,'2-SINAPI NOVEMBRO 2017'!$A$1:$D$11398,4,0),IFERROR(VLOOKUP($C232,'3-COMPO.ADM.PRF '!$B$11:$I$886,8,0),""))</f>
        <v>210.83</v>
      </c>
      <c r="I232" s="402">
        <f>H232*'5-BDI'!$E$29</f>
        <v>270.36839200000003</v>
      </c>
      <c r="J232" s="115">
        <f t="shared" ref="J232" si="98">ROUND(G232*H232,2)</f>
        <v>210.83</v>
      </c>
      <c r="K232" s="511">
        <f t="shared" ref="K232" si="99">ROUND(G232*I232,2)</f>
        <v>270.37</v>
      </c>
    </row>
    <row r="233" spans="2:11" ht="15">
      <c r="B233" s="26" t="s">
        <v>13041</v>
      </c>
      <c r="C233" s="27">
        <f>'1-QUANT'!C1771</f>
        <v>72289</v>
      </c>
      <c r="D233" s="27" t="str">
        <f>'1-QUANT'!D1771</f>
        <v>SINAPI</v>
      </c>
      <c r="E233" s="396" t="str">
        <f>IFERROR(VLOOKUP($C233,'2-SINAPI NOVEMBRO 2017'!$A$1:$D$11398,2,0),IFERROR(VLOOKUP($C233,'3-COMPO.ADM.PRF '!$B$11:$I$886,4,0),""))</f>
        <v>CAIXA DE INSPEÇÃO 80X80X80CM EM ALVENARIA - EXECUÇÃO</v>
      </c>
      <c r="F233" s="401" t="str">
        <f>IFERROR(VLOOKUP($C233,'2-SINAPI NOVEMBRO 2017'!$A$1:$D$11398,3,0),IFERROR(VLOOKUP($C233,'3-COMPO.ADM.PRF '!$B$11:$I$886,5,0),""))</f>
        <v>UN</v>
      </c>
      <c r="G233" s="28">
        <f>'1-QUANT'!K1771</f>
        <v>7</v>
      </c>
      <c r="H233" s="398">
        <f>IFERROR(VLOOKUP($C233,'2-SINAPI NOVEMBRO 2017'!$A$1:$D$11398,4,0),IFERROR(VLOOKUP($C233,'3-COMPO.ADM.PRF '!$B$11:$I$886,8,0),""))</f>
        <v>329.13</v>
      </c>
      <c r="I233" s="402">
        <f>H233*'5-BDI'!$E$29</f>
        <v>422.07631199999997</v>
      </c>
      <c r="J233" s="115">
        <f t="shared" ref="J233" si="100">ROUND(G233*H233,2)</f>
        <v>2303.91</v>
      </c>
      <c r="K233" s="511">
        <f t="shared" ref="K233" si="101">ROUND(G233*I233,2)</f>
        <v>2954.53</v>
      </c>
    </row>
    <row r="234" spans="2:11" s="389" customFormat="1" ht="15">
      <c r="B234" s="26" t="s">
        <v>13042</v>
      </c>
      <c r="C234" s="27" t="str">
        <f>'1-QUANT'!C1773</f>
        <v>CP-SAN-27</v>
      </c>
      <c r="D234" s="27" t="str">
        <f>'1-QUANT'!D1773</f>
        <v>PROPRIA</v>
      </c>
      <c r="E234" s="396" t="str">
        <f>IFERROR(VLOOKUP($C234,'2-SINAPI NOVEMBRO 2017'!$A$1:$D$11398,2,0),IFERROR(VLOOKUP($C234,'3-COMPO.ADM.PRF '!$B$11:$I$886,4,0),""))</f>
        <v>FORNECIMENTO E INSTALAÇÃO CAIXA SIFONADA 150X150X50R</v>
      </c>
      <c r="F234" s="401" t="str">
        <f>IFERROR(VLOOKUP($C234,'2-SINAPI NOVEMBRO 2017'!$A$1:$D$11398,3,0),IFERROR(VLOOKUP($C234,'3-COMPO.ADM.PRF '!$B$11:$I$886,5,0),""))</f>
        <v>UNI</v>
      </c>
      <c r="G234" s="28">
        <f>'1-QUANT'!K1773</f>
        <v>9</v>
      </c>
      <c r="H234" s="398">
        <f>IFERROR(VLOOKUP($C234,'2-SINAPI NOVEMBRO 2017'!$A$1:$D$11398,4,0),IFERROR(VLOOKUP($C234,'3-COMPO.ADM.PRF '!$B$11:$I$886,8,0),""))</f>
        <v>35.443467999999996</v>
      </c>
      <c r="I234" s="402">
        <f>H234*'5-BDI'!$E$29</f>
        <v>45.452703363199994</v>
      </c>
      <c r="J234" s="115">
        <f t="shared" ref="J234:J262" si="102">ROUND(G234*H234,2)</f>
        <v>318.99</v>
      </c>
      <c r="K234" s="511">
        <f t="shared" ref="K234:K262" si="103">ROUND(G234*I234,2)</f>
        <v>409.07</v>
      </c>
    </row>
    <row r="235" spans="2:11" ht="45">
      <c r="B235" s="26" t="s">
        <v>13043</v>
      </c>
      <c r="C235" s="27">
        <f>'1-QUANT'!C1774</f>
        <v>89709</v>
      </c>
      <c r="D235" s="27" t="str">
        <f>'1-QUANT'!D1774</f>
        <v>SINAPI</v>
      </c>
      <c r="E235" s="396" t="str">
        <f>IFERROR(VLOOKUP($C235,'2-SINAPI NOVEMBRO 2017'!$A$1:$D$11398,2,0),IFERROR(VLOOKUP($C235,'3-COMPO.ADM.PRF '!$B$11:$I$886,4,0),""))</f>
        <v>RALO SIFONADO, PVC, DN 100 X 40 MM, JUNTA SOLDÁVEL, FORNECIDO E INSTALADO EM RAMAL DE DESCARGA OU EM RAMAL DE ESGOTO SANITÁRIO. AF_12/2014</v>
      </c>
      <c r="F235" s="401" t="str">
        <f>IFERROR(VLOOKUP($C235,'2-SINAPI NOVEMBRO 2017'!$A$1:$D$11398,3,0),IFERROR(VLOOKUP($C235,'3-COMPO.ADM.PRF '!$B$11:$I$886,5,0),""))</f>
        <v>UN</v>
      </c>
      <c r="G235" s="28">
        <f>'1-QUANT'!K1774</f>
        <v>10</v>
      </c>
      <c r="H235" s="398">
        <f>IFERROR(VLOOKUP($C235,'2-SINAPI NOVEMBRO 2017'!$A$1:$D$11398,4,0),IFERROR(VLOOKUP($C235,'3-COMPO.ADM.PRF '!$B$11:$I$886,8,0),""))</f>
        <v>7.82</v>
      </c>
      <c r="I235" s="402">
        <f>H235*'5-BDI'!$E$29</f>
        <v>10.028368</v>
      </c>
      <c r="J235" s="115">
        <f t="shared" ref="J235" si="104">ROUND(G235*H235,2)</f>
        <v>78.2</v>
      </c>
      <c r="K235" s="511">
        <f t="shared" ref="K235" si="105">ROUND(G235*I235,2)</f>
        <v>100.28</v>
      </c>
    </row>
    <row r="236" spans="2:11" ht="30">
      <c r="B236" s="26" t="s">
        <v>13044</v>
      </c>
      <c r="C236" s="27">
        <f>'1-QUANT'!C1776</f>
        <v>86882</v>
      </c>
      <c r="D236" s="27" t="str">
        <f>'1-QUANT'!D1776</f>
        <v>SINAPI</v>
      </c>
      <c r="E236" s="396" t="str">
        <f>IFERROR(VLOOKUP($C236,'2-SINAPI NOVEMBRO 2017'!$A$1:$D$11398,2,0),IFERROR(VLOOKUP($C236,'3-COMPO.ADM.PRF '!$B$11:$I$886,4,0),""))</f>
        <v>SIFÃO DO TIPO GARRAFA/COPO EM PVC 1.1/4 X 1.1/2" - FORNECIMENTO E INSTALAÇÃO. AF_12/2013</v>
      </c>
      <c r="F236" s="401" t="str">
        <f>IFERROR(VLOOKUP($C236,'2-SINAPI NOVEMBRO 2017'!$A$1:$D$11398,3,0),IFERROR(VLOOKUP($C236,'3-COMPO.ADM.PRF '!$B$11:$I$886,5,0),""))</f>
        <v>UN</v>
      </c>
      <c r="G236" s="28">
        <f>'1-QUANT'!K1776</f>
        <v>14</v>
      </c>
      <c r="H236" s="398">
        <f>IFERROR(VLOOKUP($C236,'2-SINAPI NOVEMBRO 2017'!$A$1:$D$11398,4,0),IFERROR(VLOOKUP($C236,'3-COMPO.ADM.PRF '!$B$11:$I$886,8,0),""))</f>
        <v>15.8</v>
      </c>
      <c r="I236" s="402">
        <f>H236*'5-BDI'!$E$29</f>
        <v>20.26192</v>
      </c>
      <c r="J236" s="115">
        <f t="shared" si="102"/>
        <v>221.2</v>
      </c>
      <c r="K236" s="511">
        <f t="shared" si="103"/>
        <v>283.67</v>
      </c>
    </row>
    <row r="237" spans="2:11" ht="30">
      <c r="B237" s="26" t="s">
        <v>13045</v>
      </c>
      <c r="C237" s="27">
        <f>'1-QUANT'!C1778</f>
        <v>86883</v>
      </c>
      <c r="D237" s="27" t="str">
        <f>'1-QUANT'!D1778</f>
        <v>SINAPI</v>
      </c>
      <c r="E237" s="396" t="str">
        <f>IFERROR(VLOOKUP($C237,'2-SINAPI NOVEMBRO 2017'!$A$1:$D$11398,2,0),IFERROR(VLOOKUP($C237,'3-COMPO.ADM.PRF '!$B$11:$I$886,4,0),""))</f>
        <v>SIFÃO DO TIPO FLEXÍVEL EM PVC 1 X 1.1/2 - FORNECIMENTO E INSTALAÇÃO. AF_12/2013</v>
      </c>
      <c r="F237" s="401" t="str">
        <f>IFERROR(VLOOKUP($C237,'2-SINAPI NOVEMBRO 2017'!$A$1:$D$11398,3,0),IFERROR(VLOOKUP($C237,'3-COMPO.ADM.PRF '!$B$11:$I$886,5,0),""))</f>
        <v>UN</v>
      </c>
      <c r="G237" s="28">
        <f>'1-QUANT'!K1778</f>
        <v>4</v>
      </c>
      <c r="H237" s="398">
        <f>IFERROR(VLOOKUP($C237,'2-SINAPI NOVEMBRO 2017'!$A$1:$D$11398,4,0),IFERROR(VLOOKUP($C237,'3-COMPO.ADM.PRF '!$B$11:$I$886,8,0),""))</f>
        <v>9.01</v>
      </c>
      <c r="I237" s="402">
        <f>H237*'5-BDI'!$E$29</f>
        <v>11.554423999999999</v>
      </c>
      <c r="J237" s="115">
        <f t="shared" si="102"/>
        <v>36.04</v>
      </c>
      <c r="K237" s="511">
        <f t="shared" si="103"/>
        <v>46.22</v>
      </c>
    </row>
    <row r="238" spans="2:11" ht="30">
      <c r="B238" s="26" t="s">
        <v>13906</v>
      </c>
      <c r="C238" s="27">
        <f>'1-QUANT'!C1780</f>
        <v>86877</v>
      </c>
      <c r="D238" s="27" t="str">
        <f>'1-QUANT'!D1780</f>
        <v>SINAPI</v>
      </c>
      <c r="E238" s="396" t="str">
        <f>IFERROR(VLOOKUP($C238,'2-SINAPI NOVEMBRO 2017'!$A$1:$D$11398,2,0),IFERROR(VLOOKUP($C238,'3-COMPO.ADM.PRF '!$B$11:$I$886,4,0),""))</f>
        <v>VÁLVULA EM METAL CROMADO 1.1/2" X 1.1/2" PARA TANQUE OU LAVATÓRIO, COM OU SEM LADRÃO - FORNECIMENTO E INSTALAÇÃO. AF_12/2013</v>
      </c>
      <c r="F238" s="401" t="str">
        <f>IFERROR(VLOOKUP($C238,'2-SINAPI NOVEMBRO 2017'!$A$1:$D$11398,3,0),IFERROR(VLOOKUP($C238,'3-COMPO.ADM.PRF '!$B$11:$I$886,5,0),""))</f>
        <v>UN</v>
      </c>
      <c r="G238" s="28">
        <f>'1-QUANT'!K1780</f>
        <v>14</v>
      </c>
      <c r="H238" s="398">
        <f>IFERROR(VLOOKUP($C238,'2-SINAPI NOVEMBRO 2017'!$A$1:$D$11398,4,0),IFERROR(VLOOKUP($C238,'3-COMPO.ADM.PRF '!$B$11:$I$886,8,0),""))</f>
        <v>26.9</v>
      </c>
      <c r="I238" s="402">
        <f>H238*'5-BDI'!$E$29</f>
        <v>34.496559999999995</v>
      </c>
      <c r="J238" s="115">
        <f t="shared" si="102"/>
        <v>376.6</v>
      </c>
      <c r="K238" s="511">
        <f t="shared" si="103"/>
        <v>482.95</v>
      </c>
    </row>
    <row r="239" spans="2:11" ht="45">
      <c r="B239" s="26" t="s">
        <v>13046</v>
      </c>
      <c r="C239" s="27">
        <f>'1-QUANT'!C1782</f>
        <v>89728</v>
      </c>
      <c r="D239" s="27" t="str">
        <f>'1-QUANT'!D1782</f>
        <v>SINAPI</v>
      </c>
      <c r="E239" s="396" t="str">
        <f>IFERROR(VLOOKUP($C239,'2-SINAPI NOVEMBRO 2017'!$A$1:$D$11398,2,0),IFERROR(VLOOKUP($C239,'3-COMPO.ADM.PRF '!$B$11:$I$886,4,0),""))</f>
        <v>CURVA CURTA 90 GRAUS, PVC, SERIE NORMAL, ESGOTO PREDIAL, DN 40 MM, JUNTA SOLDÁVEL, FORNECIDO E INSTALADO EM RAMAL DE DESCARGA OU RAMAL DE ESGOTO SANITÁRIO. AF_12/2014</v>
      </c>
      <c r="F239" s="401" t="str">
        <f>IFERROR(VLOOKUP($C239,'2-SINAPI NOVEMBRO 2017'!$A$1:$D$11398,3,0),IFERROR(VLOOKUP($C239,'3-COMPO.ADM.PRF '!$B$11:$I$886,5,0),""))</f>
        <v>UN</v>
      </c>
      <c r="G239" s="28">
        <f>'1-QUANT'!K1782</f>
        <v>14</v>
      </c>
      <c r="H239" s="398">
        <f>IFERROR(VLOOKUP($C239,'2-SINAPI NOVEMBRO 2017'!$A$1:$D$11398,4,0),IFERROR(VLOOKUP($C239,'3-COMPO.ADM.PRF '!$B$11:$I$886,8,0),""))</f>
        <v>7.18</v>
      </c>
      <c r="I239" s="402">
        <f>H239*'5-BDI'!$E$29</f>
        <v>9.2076320000000003</v>
      </c>
      <c r="J239" s="115">
        <f t="shared" si="102"/>
        <v>100.52</v>
      </c>
      <c r="K239" s="511">
        <f t="shared" si="103"/>
        <v>128.91</v>
      </c>
    </row>
    <row r="240" spans="2:11" ht="45">
      <c r="B240" s="26" t="s">
        <v>13047</v>
      </c>
      <c r="C240" s="27">
        <f>'1-QUANT'!C1785</f>
        <v>89746</v>
      </c>
      <c r="D240" s="27" t="str">
        <f>'1-QUANT'!D1785</f>
        <v>SINAPI</v>
      </c>
      <c r="E240" s="396" t="str">
        <f>IFERROR(VLOOKUP($C240,'2-SINAPI NOVEMBRO 2017'!$A$1:$D$11398,2,0),IFERROR(VLOOKUP($C240,'3-COMPO.ADM.PRF '!$B$11:$I$886,4,0),""))</f>
        <v>JOELHO 45 GRAUS, PVC, SERIE NORMAL, ESGOTO PREDIAL, DN 100 MM, JUNTA ELÁSTICA, FORNECIDO E INSTALADO EM RAMAL DE DESCARGA OU RAMAL DE ESGOTO SANITÁRIO. AF_12/2014</v>
      </c>
      <c r="F240" s="401" t="str">
        <f>IFERROR(VLOOKUP($C240,'2-SINAPI NOVEMBRO 2017'!$A$1:$D$11398,3,0),IFERROR(VLOOKUP($C240,'3-COMPO.ADM.PRF '!$B$11:$I$886,5,0),""))</f>
        <v>UN</v>
      </c>
      <c r="G240" s="28">
        <f>'1-QUANT'!K1785</f>
        <v>18</v>
      </c>
      <c r="H240" s="398">
        <f>IFERROR(VLOOKUP($C240,'2-SINAPI NOVEMBRO 2017'!$A$1:$D$11398,4,0),IFERROR(VLOOKUP($C240,'3-COMPO.ADM.PRF '!$B$11:$I$886,8,0),""))</f>
        <v>16.62</v>
      </c>
      <c r="I240" s="402">
        <f>H240*'5-BDI'!$E$29</f>
        <v>21.313488</v>
      </c>
      <c r="J240" s="115">
        <f t="shared" si="102"/>
        <v>299.16000000000003</v>
      </c>
      <c r="K240" s="511">
        <f t="shared" si="103"/>
        <v>383.64</v>
      </c>
    </row>
    <row r="241" spans="2:11" ht="45">
      <c r="B241" s="26" t="s">
        <v>13048</v>
      </c>
      <c r="C241" s="27">
        <f>'1-QUANT'!C1786</f>
        <v>89726</v>
      </c>
      <c r="D241" s="27" t="str">
        <f>'1-QUANT'!D1786</f>
        <v>SINAPI</v>
      </c>
      <c r="E241" s="396" t="str">
        <f>IFERROR(VLOOKUP($C241,'2-SINAPI NOVEMBRO 2017'!$A$1:$D$11398,2,0),IFERROR(VLOOKUP($C241,'3-COMPO.ADM.PRF '!$B$11:$I$886,4,0),""))</f>
        <v>JOELHO 45 GRAUS, PVC, SERIE NORMAL, ESGOTO PREDIAL, DN 40 MM, JUNTA SOLDÁVEL, FORNECIDO E INSTALADO EM RAMAL DE DESCARGA OU RAMAL DE ESGOTO SANITÁRIO. AF_12/2014</v>
      </c>
      <c r="F241" s="401" t="str">
        <f>IFERROR(VLOOKUP($C241,'2-SINAPI NOVEMBRO 2017'!$A$1:$D$11398,3,0),IFERROR(VLOOKUP($C241,'3-COMPO.ADM.PRF '!$B$11:$I$886,5,0),""))</f>
        <v>UN</v>
      </c>
      <c r="G241" s="28">
        <f>'1-QUANT'!K1786</f>
        <v>11</v>
      </c>
      <c r="H241" s="398">
        <f>IFERROR(VLOOKUP($C241,'2-SINAPI NOVEMBRO 2017'!$A$1:$D$11398,4,0),IFERROR(VLOOKUP($C241,'3-COMPO.ADM.PRF '!$B$11:$I$886,8,0),""))</f>
        <v>6.1</v>
      </c>
      <c r="I241" s="402">
        <f>H241*'5-BDI'!$E$29</f>
        <v>7.8226399999999998</v>
      </c>
      <c r="J241" s="115">
        <f t="shared" si="102"/>
        <v>67.099999999999994</v>
      </c>
      <c r="K241" s="511">
        <f t="shared" si="103"/>
        <v>86.05</v>
      </c>
    </row>
    <row r="242" spans="2:11" ht="44.25" customHeight="1">
      <c r="B242" s="26" t="s">
        <v>13049</v>
      </c>
      <c r="C242" s="27">
        <f>'1-QUANT'!C1787</f>
        <v>89732</v>
      </c>
      <c r="D242" s="27" t="str">
        <f>'1-QUANT'!D1787</f>
        <v>SINAPI</v>
      </c>
      <c r="E242" s="396" t="str">
        <f>IFERROR(VLOOKUP($C242,'2-SINAPI NOVEMBRO 2017'!$A$1:$D$11398,2,0),IFERROR(VLOOKUP($C242,'3-COMPO.ADM.PRF '!$B$11:$I$886,4,0),""))</f>
        <v>JOELHO 45 GRAUS, PVC, SERIE NORMAL, ESGOTO PREDIAL, DN 50 MM, JUNTA ELÁSTICA, FORNECIDO E INSTALADO EM RAMAL DE DESCARGA OU RAMAL DE ESGOTO SANITÁRIO. AF_12/2014</v>
      </c>
      <c r="F242" s="401" t="str">
        <f>IFERROR(VLOOKUP($C242,'2-SINAPI NOVEMBRO 2017'!$A$1:$D$11398,3,0),IFERROR(VLOOKUP($C242,'3-COMPO.ADM.PRF '!$B$11:$I$886,5,0),""))</f>
        <v>UN</v>
      </c>
      <c r="G242" s="28">
        <f>'1-QUANT'!K1787</f>
        <v>4</v>
      </c>
      <c r="H242" s="398">
        <f>IFERROR(VLOOKUP($C242,'2-SINAPI NOVEMBRO 2017'!$A$1:$D$11398,4,0),IFERROR(VLOOKUP($C242,'3-COMPO.ADM.PRF '!$B$11:$I$886,8,0),""))</f>
        <v>7.86</v>
      </c>
      <c r="I242" s="402">
        <f>H242*'5-BDI'!$E$29</f>
        <v>10.079664000000001</v>
      </c>
      <c r="J242" s="115">
        <f t="shared" si="102"/>
        <v>31.44</v>
      </c>
      <c r="K242" s="511">
        <f t="shared" si="103"/>
        <v>40.32</v>
      </c>
    </row>
    <row r="243" spans="2:11" ht="45">
      <c r="B243" s="26" t="s">
        <v>13050</v>
      </c>
      <c r="C243" s="27">
        <f>'1-QUANT'!C1789</f>
        <v>89744</v>
      </c>
      <c r="D243" s="27" t="str">
        <f>'1-QUANT'!D1789</f>
        <v>SINAPI</v>
      </c>
      <c r="E243" s="396" t="str">
        <f>IFERROR(VLOOKUP($C243,'2-SINAPI NOVEMBRO 2017'!$A$1:$D$11398,2,0),IFERROR(VLOOKUP($C243,'3-COMPO.ADM.PRF '!$B$11:$I$886,4,0),""))</f>
        <v>JOELHO 90 GRAUS, PVC, SERIE NORMAL, ESGOTO PREDIAL, DN 100 MM, JUNTA ELÁSTICA, FORNECIDO E INSTALADO EM RAMAL DE DESCARGA OU RAMAL DE ESGOTO SANITÁRIO. AF_12/2014</v>
      </c>
      <c r="F243" s="401" t="str">
        <f>IFERROR(VLOOKUP($C243,'2-SINAPI NOVEMBRO 2017'!$A$1:$D$11398,3,0),IFERROR(VLOOKUP($C243,'3-COMPO.ADM.PRF '!$B$11:$I$886,5,0),""))</f>
        <v>UN</v>
      </c>
      <c r="G243" s="28">
        <f>'1-QUANT'!K1789</f>
        <v>18</v>
      </c>
      <c r="H243" s="398">
        <f>IFERROR(VLOOKUP($C243,'2-SINAPI NOVEMBRO 2017'!$A$1:$D$11398,4,0),IFERROR(VLOOKUP($C243,'3-COMPO.ADM.PRF '!$B$11:$I$886,8,0),""))</f>
        <v>16.559999999999999</v>
      </c>
      <c r="I243" s="402">
        <f>H243*'5-BDI'!$E$29</f>
        <v>21.236543999999999</v>
      </c>
      <c r="J243" s="115">
        <f t="shared" si="102"/>
        <v>298.08</v>
      </c>
      <c r="K243" s="511">
        <f t="shared" si="103"/>
        <v>382.26</v>
      </c>
    </row>
    <row r="244" spans="2:11" ht="45">
      <c r="B244" s="26" t="s">
        <v>13051</v>
      </c>
      <c r="C244" s="27">
        <f>'1-QUANT'!C1790</f>
        <v>89731</v>
      </c>
      <c r="D244" s="27" t="str">
        <f>'1-QUANT'!D1790</f>
        <v>SINAPI</v>
      </c>
      <c r="E244" s="396" t="str">
        <f>IFERROR(VLOOKUP($C244,'2-SINAPI NOVEMBRO 2017'!$A$1:$D$11398,2,0),IFERROR(VLOOKUP($C244,'3-COMPO.ADM.PRF '!$B$11:$I$886,4,0),""))</f>
        <v>JOELHO 90 GRAUS, PVC, SERIE NORMAL, ESGOTO PREDIAL, DN 50 MM, JUNTA ELÁSTICA, FORNECIDO E INSTALADO EM RAMAL DE DESCARGA OU RAMAL DE ESGOTO SANITÁRIO. AF_12/2014</v>
      </c>
      <c r="F244" s="401" t="str">
        <f>IFERROR(VLOOKUP($C244,'2-SINAPI NOVEMBRO 2017'!$A$1:$D$11398,3,0),IFERROR(VLOOKUP($C244,'3-COMPO.ADM.PRF '!$B$11:$I$886,5,0),""))</f>
        <v>UN</v>
      </c>
      <c r="G244" s="28">
        <f>'1-QUANT'!K1790</f>
        <v>1</v>
      </c>
      <c r="H244" s="398">
        <f>IFERROR(VLOOKUP($C244,'2-SINAPI NOVEMBRO 2017'!$A$1:$D$11398,4,0),IFERROR(VLOOKUP($C244,'3-COMPO.ADM.PRF '!$B$11:$I$886,8,0),""))</f>
        <v>7.34</v>
      </c>
      <c r="I244" s="402">
        <f>H244*'5-BDI'!$E$29</f>
        <v>9.4128159999999994</v>
      </c>
      <c r="J244" s="115">
        <f t="shared" si="102"/>
        <v>7.34</v>
      </c>
      <c r="K244" s="511">
        <f t="shared" si="103"/>
        <v>9.41</v>
      </c>
    </row>
    <row r="245" spans="2:11" ht="45">
      <c r="B245" s="26" t="s">
        <v>13052</v>
      </c>
      <c r="C245" s="27">
        <f>'1-QUANT'!C1792</f>
        <v>89724</v>
      </c>
      <c r="D245" s="27" t="str">
        <f>'1-QUANT'!D1792</f>
        <v>SINAPI</v>
      </c>
      <c r="E245" s="396" t="str">
        <f>IFERROR(VLOOKUP($C245,'2-SINAPI NOVEMBRO 2017'!$A$1:$D$11398,2,0),IFERROR(VLOOKUP($C245,'3-COMPO.ADM.PRF '!$B$11:$I$886,4,0),""))</f>
        <v>JOELHO 90 GRAUS, PVC, SERIE NORMAL, ESGOTO PREDIAL, DN 40 MM, JUNTA SOLDÁVEL, FORNECIDO E INSTALADO EM RAMAL DE DESCARGA OU RAMAL DE ESGOTO SANITÁRIO. AF_12/2014</v>
      </c>
      <c r="F245" s="401" t="str">
        <f>IFERROR(VLOOKUP($C245,'2-SINAPI NOVEMBRO 2017'!$A$1:$D$11398,3,0),IFERROR(VLOOKUP($C245,'3-COMPO.ADM.PRF '!$B$11:$I$886,5,0),""))</f>
        <v>UN</v>
      </c>
      <c r="G245" s="28">
        <f>'1-QUANT'!K1792</f>
        <v>14</v>
      </c>
      <c r="H245" s="398">
        <f>IFERROR(VLOOKUP($C245,'2-SINAPI NOVEMBRO 2017'!$A$1:$D$11398,4,0),IFERROR(VLOOKUP($C245,'3-COMPO.ADM.PRF '!$B$11:$I$886,8,0),""))</f>
        <v>5.38</v>
      </c>
      <c r="I245" s="402">
        <f>H245*'5-BDI'!$E$29</f>
        <v>6.8993120000000001</v>
      </c>
      <c r="J245" s="115">
        <f t="shared" si="102"/>
        <v>75.319999999999993</v>
      </c>
      <c r="K245" s="511">
        <f t="shared" si="103"/>
        <v>96.59</v>
      </c>
    </row>
    <row r="246" spans="2:11" s="389" customFormat="1" ht="34.5" customHeight="1">
      <c r="B246" s="26" t="s">
        <v>13053</v>
      </c>
      <c r="C246" s="27" t="str">
        <f>'1-QUANT'!C1794</f>
        <v>CP-SAN-28</v>
      </c>
      <c r="D246" s="27" t="str">
        <f>'1-QUANT'!D1794</f>
        <v>PROPRIA</v>
      </c>
      <c r="E246" s="396" t="str">
        <f>IFERROR(VLOOKUP($C246,'2-SINAPI NOVEMBRO 2017'!$A$1:$D$11398,2,0),IFERROR(VLOOKUP($C246,'3-COMPO.ADM.PRF '!$B$11:$I$886,4,0),""))</f>
        <v>FORNECIMENTO E INSTALAÇÃO DE JUNÇÃO SIMPLES PVC ESGOTO 100X50MM</v>
      </c>
      <c r="F246" s="401" t="str">
        <f>IFERROR(VLOOKUP($C246,'2-SINAPI NOVEMBRO 2017'!$A$1:$D$11398,3,0),IFERROR(VLOOKUP($C246,'3-COMPO.ADM.PRF '!$B$11:$I$886,5,0),""))</f>
        <v>UNI</v>
      </c>
      <c r="G246" s="28">
        <f>'1-QUANT'!K1794</f>
        <v>8</v>
      </c>
      <c r="H246" s="398">
        <f>IFERROR(VLOOKUP($C246,'2-SINAPI NOVEMBRO 2017'!$A$1:$D$11398,4,0),IFERROR(VLOOKUP($C246,'3-COMPO.ADM.PRF '!$B$11:$I$886,8,0),""))</f>
        <v>44.826760000000007</v>
      </c>
      <c r="I246" s="402">
        <f>H246*'5-BDI'!$E$29</f>
        <v>57.485837024000006</v>
      </c>
      <c r="J246" s="115">
        <f t="shared" si="102"/>
        <v>358.61</v>
      </c>
      <c r="K246" s="511">
        <f t="shared" si="103"/>
        <v>459.89</v>
      </c>
    </row>
    <row r="247" spans="2:11" ht="45">
      <c r="B247" s="26" t="s">
        <v>13054</v>
      </c>
      <c r="C247" s="27">
        <f>'1-QUANT'!C1795</f>
        <v>89797</v>
      </c>
      <c r="D247" s="27" t="str">
        <f>'1-QUANT'!D1795</f>
        <v>SINAPI</v>
      </c>
      <c r="E247" s="396" t="str">
        <f>IFERROR(VLOOKUP($C247,'2-SINAPI NOVEMBRO 2017'!$A$1:$D$11398,2,0),IFERROR(VLOOKUP($C247,'3-COMPO.ADM.PRF '!$B$11:$I$886,4,0),""))</f>
        <v>JUNÇÃO SIMPLES, PVC, SERIE NORMAL, ESGOTO PREDIAL, DN 100 X 100 MM, JUNTA ELÁSTICA, FORNECIDO E INSTALADO EM RAMAL DE DESCARGA OU RAMAL DE ESGOTO SANITÁRIO. AF_12/2014</v>
      </c>
      <c r="F247" s="401" t="str">
        <f>IFERROR(VLOOKUP($C247,'2-SINAPI NOVEMBRO 2017'!$A$1:$D$11398,3,0),IFERROR(VLOOKUP($C247,'3-COMPO.ADM.PRF '!$B$11:$I$886,5,0),""))</f>
        <v>UN</v>
      </c>
      <c r="G247" s="28">
        <f>'1-QUANT'!K1795</f>
        <v>10</v>
      </c>
      <c r="H247" s="398">
        <f>IFERROR(VLOOKUP($C247,'2-SINAPI NOVEMBRO 2017'!$A$1:$D$11398,4,0),IFERROR(VLOOKUP($C247,'3-COMPO.ADM.PRF '!$B$11:$I$886,8,0),""))</f>
        <v>31.27</v>
      </c>
      <c r="I247" s="402">
        <f>H247*'5-BDI'!$E$29</f>
        <v>40.100648</v>
      </c>
      <c r="J247" s="115">
        <f t="shared" si="102"/>
        <v>312.7</v>
      </c>
      <c r="K247" s="511">
        <f t="shared" si="103"/>
        <v>401.01</v>
      </c>
    </row>
    <row r="248" spans="2:11" ht="45">
      <c r="B248" s="26" t="s">
        <v>13055</v>
      </c>
      <c r="C248" s="27">
        <f>'1-QUANT'!C1796</f>
        <v>89785</v>
      </c>
      <c r="D248" s="27" t="str">
        <f>'1-QUANT'!D1796</f>
        <v>SINAPI</v>
      </c>
      <c r="E248" s="396" t="str">
        <f>IFERROR(VLOOKUP($C248,'2-SINAPI NOVEMBRO 2017'!$A$1:$D$11398,2,0),IFERROR(VLOOKUP($C248,'3-COMPO.ADM.PRF '!$B$11:$I$886,4,0),""))</f>
        <v>JUNÇÃO SIMPLES, PVC, SERIE NORMAL, ESGOTO PREDIAL, DN 50 X 50 MM, JUNTA ELÁSTICA, FORNECIDO E INSTALADO EM RAMAL DE DESCARGA OU RAMAL DE ESGOTO SANITÁRIO. AF_12/2014</v>
      </c>
      <c r="F248" s="401" t="str">
        <f>IFERROR(VLOOKUP($C248,'2-SINAPI NOVEMBRO 2017'!$A$1:$D$11398,3,0),IFERROR(VLOOKUP($C248,'3-COMPO.ADM.PRF '!$B$11:$I$886,5,0),""))</f>
        <v>UN</v>
      </c>
      <c r="G248" s="28">
        <f>'1-QUANT'!K1796</f>
        <v>1</v>
      </c>
      <c r="H248" s="398">
        <f>IFERROR(VLOOKUP($C248,'2-SINAPI NOVEMBRO 2017'!$A$1:$D$11398,4,0),IFERROR(VLOOKUP($C248,'3-COMPO.ADM.PRF '!$B$11:$I$886,8,0),""))</f>
        <v>14.02</v>
      </c>
      <c r="I248" s="402">
        <f>H248*'5-BDI'!$E$29</f>
        <v>17.979247999999998</v>
      </c>
      <c r="J248" s="115">
        <f t="shared" si="102"/>
        <v>14.02</v>
      </c>
      <c r="K248" s="511">
        <f t="shared" si="103"/>
        <v>17.98</v>
      </c>
    </row>
    <row r="249" spans="2:11" ht="45">
      <c r="B249" s="26" t="s">
        <v>13056</v>
      </c>
      <c r="C249" s="27">
        <f>'1-QUANT'!C1797</f>
        <v>89830</v>
      </c>
      <c r="D249" s="27" t="str">
        <f>'1-QUANT'!D1797</f>
        <v>SINAPI</v>
      </c>
      <c r="E249" s="396" t="str">
        <f>IFERROR(VLOOKUP($C249,'2-SINAPI NOVEMBRO 2017'!$A$1:$D$11398,2,0),IFERROR(VLOOKUP($C249,'3-COMPO.ADM.PRF '!$B$11:$I$886,4,0),""))</f>
        <v>JUNÇÃO SIMPLES, PVC, SERIE NORMAL, ESGOTO PREDIAL, DN 75 X 75 MM, JUNTA ELÁSTICA, FORNECIDO E INSTALADO EM PRUMADA DE ESGOTO SANITÁRIO OU VENTILAÇÃO. AF_12/2014</v>
      </c>
      <c r="F249" s="401" t="str">
        <f>IFERROR(VLOOKUP($C249,'2-SINAPI NOVEMBRO 2017'!$A$1:$D$11398,3,0),IFERROR(VLOOKUP($C249,'3-COMPO.ADM.PRF '!$B$11:$I$886,5,0),""))</f>
        <v>UN</v>
      </c>
      <c r="G249" s="28">
        <f>'1-QUANT'!K1797</f>
        <v>3</v>
      </c>
      <c r="H249" s="398">
        <f>IFERROR(VLOOKUP($C249,'2-SINAPI NOVEMBRO 2017'!$A$1:$D$11398,4,0),IFERROR(VLOOKUP($C249,'3-COMPO.ADM.PRF '!$B$11:$I$886,8,0),""))</f>
        <v>18.39</v>
      </c>
      <c r="I249" s="402">
        <f>H249*'5-BDI'!$E$29</f>
        <v>23.583335999999999</v>
      </c>
      <c r="J249" s="115">
        <f t="shared" ref="J249" si="106">ROUND(G249*H249,2)</f>
        <v>55.17</v>
      </c>
      <c r="K249" s="511">
        <f t="shared" ref="K249" si="107">ROUND(G249*I249,2)</f>
        <v>70.75</v>
      </c>
    </row>
    <row r="250" spans="2:11" ht="45">
      <c r="B250" s="26" t="s">
        <v>13057</v>
      </c>
      <c r="C250" s="27">
        <f>'1-QUANT'!C1799</f>
        <v>89714</v>
      </c>
      <c r="D250" s="27" t="str">
        <f>'1-QUANT'!D1799</f>
        <v>SINAPI</v>
      </c>
      <c r="E250" s="396" t="str">
        <f>IFERROR(VLOOKUP($C250,'2-SINAPI NOVEMBRO 2017'!$A$1:$D$11398,2,0),IFERROR(VLOOKUP($C250,'3-COMPO.ADM.PRF '!$B$11:$I$886,4,0),""))</f>
        <v>TUBO PVC, SERIE NORMAL, ESGOTO PREDIAL, DN 100 MM, FORNECIDO E INSTALADO EM RAMAL DE DESCARGA OU RAMAL DE ESGOTO SANITÁRIO. AF_12/2014</v>
      </c>
      <c r="F250" s="401" t="str">
        <f>IFERROR(VLOOKUP($C250,'2-SINAPI NOVEMBRO 2017'!$A$1:$D$11398,3,0),IFERROR(VLOOKUP($C250,'3-COMPO.ADM.PRF '!$B$11:$I$886,5,0),""))</f>
        <v>M</v>
      </c>
      <c r="G250" s="28">
        <f>'1-QUANT'!K1799</f>
        <v>235</v>
      </c>
      <c r="H250" s="398">
        <f>IFERROR(VLOOKUP($C250,'2-SINAPI NOVEMBRO 2017'!$A$1:$D$11398,4,0),IFERROR(VLOOKUP($C250,'3-COMPO.ADM.PRF '!$B$11:$I$886,8,0),""))</f>
        <v>35.770000000000003</v>
      </c>
      <c r="I250" s="402">
        <f>H250*'5-BDI'!$E$29</f>
        <v>45.871448000000001</v>
      </c>
      <c r="J250" s="115">
        <f t="shared" si="102"/>
        <v>8405.9500000000007</v>
      </c>
      <c r="K250" s="511">
        <f t="shared" si="103"/>
        <v>10779.79</v>
      </c>
    </row>
    <row r="251" spans="2:11" ht="30">
      <c r="B251" s="26" t="s">
        <v>13058</v>
      </c>
      <c r="C251" s="27">
        <f>'1-QUANT'!C1800</f>
        <v>89849</v>
      </c>
      <c r="D251" s="27" t="str">
        <f>'1-QUANT'!D1800</f>
        <v>SINAPI</v>
      </c>
      <c r="E251" s="396" t="str">
        <f>IFERROR(VLOOKUP($C251,'2-SINAPI NOVEMBRO 2017'!$A$1:$D$11398,2,0),IFERROR(VLOOKUP($C251,'3-COMPO.ADM.PRF '!$B$11:$I$886,4,0),""))</f>
        <v>TUBO PVC, SERIE NORMAL, ESGOTO PREDIAL, DN 150 MM, FORNECIDO E INSTALADO EM SUBCOLETOR AÉREO DE ESGOTO SANITÁRIO. AF_12/2014</v>
      </c>
      <c r="F251" s="401" t="str">
        <f>IFERROR(VLOOKUP($C251,'2-SINAPI NOVEMBRO 2017'!$A$1:$D$11398,3,0),IFERROR(VLOOKUP($C251,'3-COMPO.ADM.PRF '!$B$11:$I$886,5,0),""))</f>
        <v>M</v>
      </c>
      <c r="G251" s="28">
        <f>'1-QUANT'!K1800</f>
        <v>10</v>
      </c>
      <c r="H251" s="398">
        <f>IFERROR(VLOOKUP($C251,'2-SINAPI NOVEMBRO 2017'!$A$1:$D$11398,4,0),IFERROR(VLOOKUP($C251,'3-COMPO.ADM.PRF '!$B$11:$I$886,8,0),""))</f>
        <v>32.06</v>
      </c>
      <c r="I251" s="402">
        <f>H251*'5-BDI'!$E$29</f>
        <v>41.113744000000004</v>
      </c>
      <c r="J251" s="115">
        <f t="shared" si="102"/>
        <v>320.60000000000002</v>
      </c>
      <c r="K251" s="511">
        <f t="shared" si="103"/>
        <v>411.14</v>
      </c>
    </row>
    <row r="252" spans="2:11" ht="45">
      <c r="B252" s="26" t="s">
        <v>13059</v>
      </c>
      <c r="C252" s="27">
        <f>'1-QUANT'!C1801</f>
        <v>89711</v>
      </c>
      <c r="D252" s="27" t="str">
        <f>'1-QUANT'!D1801</f>
        <v>SINAPI</v>
      </c>
      <c r="E252" s="396" t="str">
        <f>IFERROR(VLOOKUP($C252,'2-SINAPI NOVEMBRO 2017'!$A$1:$D$11398,2,0),IFERROR(VLOOKUP($C252,'3-COMPO.ADM.PRF '!$B$11:$I$886,4,0),""))</f>
        <v>TUBO PVC, SERIE NORMAL, ESGOTO PREDIAL, DN 40 MM, FORNECIDO E INSTALADO EM RAMAL DE DESCARGA OU RAMAL DE ESGOTO SANITÁRIO. AF_12/2014</v>
      </c>
      <c r="F252" s="401" t="str">
        <f>IFERROR(VLOOKUP($C252,'2-SINAPI NOVEMBRO 2017'!$A$1:$D$11398,3,0),IFERROR(VLOOKUP($C252,'3-COMPO.ADM.PRF '!$B$11:$I$886,5,0),""))</f>
        <v>M</v>
      </c>
      <c r="G252" s="28">
        <f>'1-QUANT'!K1801</f>
        <v>48</v>
      </c>
      <c r="H252" s="398">
        <f>IFERROR(VLOOKUP($C252,'2-SINAPI NOVEMBRO 2017'!$A$1:$D$11398,4,0),IFERROR(VLOOKUP($C252,'3-COMPO.ADM.PRF '!$B$11:$I$886,8,0),""))</f>
        <v>12.68</v>
      </c>
      <c r="I252" s="402">
        <f>H252*'5-BDI'!$E$29</f>
        <v>16.260832000000001</v>
      </c>
      <c r="J252" s="115">
        <f t="shared" si="102"/>
        <v>608.64</v>
      </c>
      <c r="K252" s="511">
        <f t="shared" si="103"/>
        <v>780.52</v>
      </c>
    </row>
    <row r="253" spans="2:11" ht="45">
      <c r="B253" s="26" t="s">
        <v>13907</v>
      </c>
      <c r="C253" s="27">
        <f>'1-QUANT'!C1802</f>
        <v>89712</v>
      </c>
      <c r="D253" s="27" t="str">
        <f>'1-QUANT'!D1802</f>
        <v>SINAPI</v>
      </c>
      <c r="E253" s="396" t="str">
        <f>IFERROR(VLOOKUP($C253,'2-SINAPI NOVEMBRO 2017'!$A$1:$D$11398,2,0),IFERROR(VLOOKUP($C253,'3-COMPO.ADM.PRF '!$B$11:$I$886,4,0),""))</f>
        <v>TUBO PVC, SERIE NORMAL, ESGOTO PREDIAL, DN 50 MM, FORNECIDO E INSTALADO EM RAMAL DE DESCARGA OU RAMAL DE ESGOTO SANITÁRIO. AF_12/2014</v>
      </c>
      <c r="F253" s="401" t="str">
        <f>IFERROR(VLOOKUP($C253,'2-SINAPI NOVEMBRO 2017'!$A$1:$D$11398,3,0),IFERROR(VLOOKUP($C253,'3-COMPO.ADM.PRF '!$B$11:$I$886,5,0),""))</f>
        <v>M</v>
      </c>
      <c r="G253" s="28">
        <f>'1-QUANT'!K1802</f>
        <v>8</v>
      </c>
      <c r="H253" s="398">
        <f>IFERROR(VLOOKUP($C253,'2-SINAPI NOVEMBRO 2017'!$A$1:$D$11398,4,0),IFERROR(VLOOKUP($C253,'3-COMPO.ADM.PRF '!$B$11:$I$886,8,0),""))</f>
        <v>18.48</v>
      </c>
      <c r="I253" s="402">
        <f>H253*'5-BDI'!$E$29</f>
        <v>23.698751999999999</v>
      </c>
      <c r="J253" s="115">
        <f t="shared" si="102"/>
        <v>147.84</v>
      </c>
      <c r="K253" s="511">
        <f t="shared" si="103"/>
        <v>189.59</v>
      </c>
    </row>
    <row r="254" spans="2:11" ht="45">
      <c r="B254" s="26" t="s">
        <v>13908</v>
      </c>
      <c r="C254" s="27">
        <f>'1-QUANT'!C1804</f>
        <v>89783</v>
      </c>
      <c r="D254" s="27" t="str">
        <f>'1-QUANT'!D1804</f>
        <v>SINAPI</v>
      </c>
      <c r="E254" s="396" t="str">
        <f>IFERROR(VLOOKUP($C254,'2-SINAPI NOVEMBRO 2017'!$A$1:$D$11398,2,0),IFERROR(VLOOKUP($C254,'3-COMPO.ADM.PRF '!$B$11:$I$886,4,0),""))</f>
        <v>JUNÇÃO SIMPLES, PVC, SERIE NORMAL, ESGOTO PREDIAL, DN 40 MM, JUNTA SOLDÁVEL, FORNECIDO E INSTALADO EM RAMAL DE DESCARGA OU RAMAL DE ESGOTO SANITÁRIO. AF_12/2014</v>
      </c>
      <c r="F254" s="401" t="str">
        <f>IFERROR(VLOOKUP($C254,'2-SINAPI NOVEMBRO 2017'!$A$1:$D$11398,3,0),IFERROR(VLOOKUP($C254,'3-COMPO.ADM.PRF '!$B$11:$I$886,5,0),""))</f>
        <v>UN</v>
      </c>
      <c r="G254" s="28">
        <f>'1-QUANT'!K1804</f>
        <v>12</v>
      </c>
      <c r="H254" s="398">
        <f>IFERROR(VLOOKUP($C254,'2-SINAPI NOVEMBRO 2017'!$A$1:$D$11398,4,0),IFERROR(VLOOKUP($C254,'3-COMPO.ADM.PRF '!$B$11:$I$886,8,0),""))</f>
        <v>8.18</v>
      </c>
      <c r="I254" s="402">
        <f>H254*'5-BDI'!$E$29</f>
        <v>10.490031999999999</v>
      </c>
      <c r="J254" s="115">
        <f t="shared" si="102"/>
        <v>98.16</v>
      </c>
      <c r="K254" s="511">
        <f t="shared" si="103"/>
        <v>125.88</v>
      </c>
    </row>
    <row r="255" spans="2:11" ht="45">
      <c r="B255" s="26" t="s">
        <v>13909</v>
      </c>
      <c r="C255" s="27">
        <f>'1-QUANT'!C1810</f>
        <v>89739</v>
      </c>
      <c r="D255" s="27" t="str">
        <f>'1-QUANT'!D1810</f>
        <v>SINAPI</v>
      </c>
      <c r="E255" s="396" t="str">
        <f>IFERROR(VLOOKUP($C255,'2-SINAPI NOVEMBRO 2017'!$A$1:$D$11398,2,0),IFERROR(VLOOKUP($C255,'3-COMPO.ADM.PRF '!$B$11:$I$886,4,0),""))</f>
        <v>JOELHO 45 GRAUS, PVC, SERIE NORMAL, ESGOTO PREDIAL, DN 75 MM, JUNTA ELÁSTICA, FORNECIDO E INSTALADO EM RAMAL DE DESCARGA OU RAMAL DE ESGOTO SANITÁRIO. AF_12/2014</v>
      </c>
      <c r="F255" s="401" t="str">
        <f>IFERROR(VLOOKUP($C255,'2-SINAPI NOVEMBRO 2017'!$A$1:$D$11398,3,0),IFERROR(VLOOKUP($C255,'3-COMPO.ADM.PRF '!$B$11:$I$886,5,0),""))</f>
        <v>UN</v>
      </c>
      <c r="G255" s="28">
        <f>'1-QUANT'!K1810</f>
        <v>2</v>
      </c>
      <c r="H255" s="398">
        <f>IFERROR(VLOOKUP($C255,'2-SINAPI NOVEMBRO 2017'!$A$1:$D$11398,4,0),IFERROR(VLOOKUP($C255,'3-COMPO.ADM.PRF '!$B$11:$I$886,8,0),""))</f>
        <v>13.32</v>
      </c>
      <c r="I255" s="402">
        <f>H255*'5-BDI'!$E$29</f>
        <v>17.081568000000001</v>
      </c>
      <c r="J255" s="115">
        <f t="shared" ref="J255" si="108">ROUND(G255*H255,2)</f>
        <v>26.64</v>
      </c>
      <c r="K255" s="511">
        <f t="shared" ref="K255" si="109">ROUND(G255*I255,2)</f>
        <v>34.159999999999997</v>
      </c>
    </row>
    <row r="256" spans="2:11" s="389" customFormat="1" ht="45">
      <c r="B256" s="26" t="s">
        <v>13060</v>
      </c>
      <c r="C256" s="27">
        <f>'1-QUANT'!C1813</f>
        <v>89737</v>
      </c>
      <c r="D256" s="27" t="str">
        <f>'1-QUANT'!D1813</f>
        <v>SINAPI</v>
      </c>
      <c r="E256" s="396" t="str">
        <f>IFERROR(VLOOKUP($C256,'2-SINAPI NOVEMBRO 2017'!$A$1:$D$11398,2,0),IFERROR(VLOOKUP($C256,'3-COMPO.ADM.PRF '!$B$11:$I$886,4,0),""))</f>
        <v>JOELHO 90 GRAUS, PVC, SERIE NORMAL, ESGOTO PREDIAL, DN 75 MM, JUNTA ELÁSTICA, FORNECIDO E INSTALADO EM RAMAL DE DESCARGA OU RAMAL DE ESGOTO SANITÁRIO. AF_12/2014</v>
      </c>
      <c r="F256" s="401" t="str">
        <f>IFERROR(VLOOKUP($C256,'2-SINAPI NOVEMBRO 2017'!$A$1:$D$11398,3,0),IFERROR(VLOOKUP($C256,'3-COMPO.ADM.PRF '!$B$11:$I$886,5,0),""))</f>
        <v>UN</v>
      </c>
      <c r="G256" s="28">
        <f>'1-QUANT'!K1813</f>
        <v>2</v>
      </c>
      <c r="H256" s="398">
        <f>IFERROR(VLOOKUP($C256,'2-SINAPI NOVEMBRO 2017'!$A$1:$D$11398,4,0),IFERROR(VLOOKUP($C256,'3-COMPO.ADM.PRF '!$B$11:$I$886,8,0),""))</f>
        <v>12.56</v>
      </c>
      <c r="I256" s="402">
        <f>H256*'5-BDI'!$E$29</f>
        <v>16.106944000000002</v>
      </c>
      <c r="J256" s="115">
        <f t="shared" ref="J256" si="110">ROUND(G256*H256,2)</f>
        <v>25.12</v>
      </c>
      <c r="K256" s="511">
        <f t="shared" ref="K256" si="111">ROUND(G256*I256,2)</f>
        <v>32.21</v>
      </c>
    </row>
    <row r="257" spans="2:11" s="389" customFormat="1" ht="30">
      <c r="B257" s="26" t="s">
        <v>13061</v>
      </c>
      <c r="C257" s="27" t="str">
        <f>'1-QUANT'!C1815</f>
        <v>COMP 031</v>
      </c>
      <c r="D257" s="27" t="str">
        <f>'1-QUANT'!D1815</f>
        <v>PROPRIA</v>
      </c>
      <c r="E257" s="396" t="str">
        <f>IFERROR(VLOOKUP($C257,'2-SINAPI NOVEMBRO 2017'!$A$1:$D$11398,2,0),IFERROR(VLOOKUP($C257,'3-COMPO.ADM.PRF '!$B$11:$I$886,4,0),""))</f>
        <v xml:space="preserve">REDUÇÃO EXCENTRICA 75X50MM PARA ESGOTO - FORNECIMENTO E INSTALAÇÃO </v>
      </c>
      <c r="F257" s="401" t="str">
        <f>IFERROR(VLOOKUP($C257,'2-SINAPI NOVEMBRO 2017'!$A$1:$D$11398,3,0),IFERROR(VLOOKUP($C257,'3-COMPO.ADM.PRF '!$B$11:$I$886,5,0),""))</f>
        <v>UNI</v>
      </c>
      <c r="G257" s="28">
        <f>'1-QUANT'!K1815</f>
        <v>4</v>
      </c>
      <c r="H257" s="398">
        <f>IFERROR(VLOOKUP($C257,'2-SINAPI NOVEMBRO 2017'!$A$1:$D$11398,4,0),IFERROR(VLOOKUP($C257,'3-COMPO.ADM.PRF '!$B$11:$I$886,8,0),""))</f>
        <v>8.3139000000000003</v>
      </c>
      <c r="I257" s="402">
        <f>H257*'5-BDI'!$E$29</f>
        <v>10.661745359999999</v>
      </c>
      <c r="J257" s="115">
        <f t="shared" si="102"/>
        <v>33.26</v>
      </c>
      <c r="K257" s="511">
        <f t="shared" si="103"/>
        <v>42.65</v>
      </c>
    </row>
    <row r="258" spans="2:11" ht="45">
      <c r="B258" s="26" t="s">
        <v>13910</v>
      </c>
      <c r="C258" s="27">
        <f>'1-QUANT'!C1818</f>
        <v>89713</v>
      </c>
      <c r="D258" s="27" t="str">
        <f>'1-QUANT'!D1818</f>
        <v>SINAPI</v>
      </c>
      <c r="E258" s="396" t="str">
        <f>IFERROR(VLOOKUP($C258,'2-SINAPI NOVEMBRO 2017'!$A$1:$D$11398,2,0),IFERROR(VLOOKUP($C258,'3-COMPO.ADM.PRF '!$B$11:$I$886,4,0),""))</f>
        <v>TUBO PVC, SERIE NORMAL, ESGOTO PREDIAL, DN 75 MM, FORNECIDO E INSTALADO EM RAMAL DE DESCARGA OU RAMAL DE ESGOTO SANITÁRIO. AF_12/2014</v>
      </c>
      <c r="F258" s="401" t="str">
        <f>IFERROR(VLOOKUP($C258,'2-SINAPI NOVEMBRO 2017'!$A$1:$D$11398,3,0),IFERROR(VLOOKUP($C258,'3-COMPO.ADM.PRF '!$B$11:$I$886,5,0),""))</f>
        <v>M</v>
      </c>
      <c r="G258" s="28">
        <f>'1-QUANT'!K1818</f>
        <v>12.52</v>
      </c>
      <c r="H258" s="398">
        <f>IFERROR(VLOOKUP($C258,'2-SINAPI NOVEMBRO 2017'!$A$1:$D$11398,4,0),IFERROR(VLOOKUP($C258,'3-COMPO.ADM.PRF '!$B$11:$I$886,8,0),""))</f>
        <v>27.63</v>
      </c>
      <c r="I258" s="402">
        <f>H258*'5-BDI'!$E$29</f>
        <v>35.432711999999995</v>
      </c>
      <c r="J258" s="115">
        <f t="shared" si="102"/>
        <v>345.93</v>
      </c>
      <c r="K258" s="511">
        <f t="shared" si="103"/>
        <v>443.62</v>
      </c>
    </row>
    <row r="259" spans="2:11" ht="45">
      <c r="B259" s="26" t="s">
        <v>13062</v>
      </c>
      <c r="C259" s="27">
        <f>'1-QUANT'!C1820</f>
        <v>89784</v>
      </c>
      <c r="D259" s="27" t="str">
        <f>'1-QUANT'!D1820</f>
        <v>SINAPI</v>
      </c>
      <c r="E259" s="396" t="str">
        <f>IFERROR(VLOOKUP($C259,'2-SINAPI NOVEMBRO 2017'!$A$1:$D$11398,2,0),IFERROR(VLOOKUP($C259,'3-COMPO.ADM.PRF '!$B$11:$I$886,4,0),""))</f>
        <v>TE, PVC, SERIE NORMAL, ESGOTO PREDIAL, DN 50 X 50 MM, JUNTA ELÁSTICA, FORNECIDO E INSTALADO EM RAMAL DE DESCARGA OU RAMAL DE ESGOTO SANITÁRIO. AF_12/2014</v>
      </c>
      <c r="F259" s="401" t="str">
        <f>IFERROR(VLOOKUP($C259,'2-SINAPI NOVEMBRO 2017'!$A$1:$D$11398,3,0),IFERROR(VLOOKUP($C259,'3-COMPO.ADM.PRF '!$B$11:$I$886,5,0),""))</f>
        <v>UN</v>
      </c>
      <c r="G259" s="28">
        <f>'1-QUANT'!K1820</f>
        <v>1</v>
      </c>
      <c r="H259" s="398">
        <f>IFERROR(VLOOKUP($C259,'2-SINAPI NOVEMBRO 2017'!$A$1:$D$11398,4,0),IFERROR(VLOOKUP($C259,'3-COMPO.ADM.PRF '!$B$11:$I$886,8,0),""))</f>
        <v>13.21</v>
      </c>
      <c r="I259" s="402">
        <f>H259*'5-BDI'!$E$29</f>
        <v>16.940504000000001</v>
      </c>
      <c r="J259" s="115">
        <f t="shared" si="102"/>
        <v>13.21</v>
      </c>
      <c r="K259" s="511">
        <f t="shared" si="103"/>
        <v>16.940000000000001</v>
      </c>
    </row>
    <row r="260" spans="2:11" s="389" customFormat="1" ht="30">
      <c r="B260" s="26" t="s">
        <v>13063</v>
      </c>
      <c r="C260" s="27" t="str">
        <f>'1-QUANT'!C1822</f>
        <v>COMP 032</v>
      </c>
      <c r="D260" s="27" t="str">
        <f>'1-QUANT'!D1822</f>
        <v>PROPRIA</v>
      </c>
      <c r="E260" s="396" t="str">
        <f>IFERROR(VLOOKUP($C260,'2-SINAPI NOVEMBRO 2017'!$A$1:$D$12000,2,0),IFERROR(VLOOKUP($C260,'3-COMPO.ADM.PRF '!$B$11:$I$886,4,0),""))</f>
        <v>TANQUE SEPTICO PRISMATICO: (1,95X3,80)M;  PROFUNDIDADE: (2,80)M ;TAMPA DE CONCRETO</v>
      </c>
      <c r="F260" s="401" t="str">
        <f>IFERROR(VLOOKUP($C260,'2-SINAPI NOVEMBRO 2017'!$A$1:$D$11398,3,0),IFERROR(VLOOKUP($C260,'3-COMPO.ADM.PRF '!$B$11:$I$886,5,0),""))</f>
        <v>UNI</v>
      </c>
      <c r="G260" s="28">
        <f>'1-QUANT'!K1822</f>
        <v>1</v>
      </c>
      <c r="H260" s="398">
        <f>IFERROR(VLOOKUP($C260,'2-SINAPI NOVEMBRO 2017'!$A$1:$D$11398,4,0),IFERROR(VLOOKUP($C260,'3-COMPO.ADM.PRF '!$B$11:$I$886,8,0),""))</f>
        <v>13236.9807375</v>
      </c>
      <c r="I260" s="402">
        <f>H260*'5-BDI'!$E$29</f>
        <v>16975.104097769999</v>
      </c>
      <c r="J260" s="115">
        <f t="shared" si="102"/>
        <v>13236.98</v>
      </c>
      <c r="K260" s="511">
        <f t="shared" si="103"/>
        <v>16975.099999999999</v>
      </c>
    </row>
    <row r="261" spans="2:11" ht="30">
      <c r="B261" s="26" t="s">
        <v>13064</v>
      </c>
      <c r="C261" s="27" t="str">
        <f>'1-QUANT'!C1823</f>
        <v>COMP 033</v>
      </c>
      <c r="D261" s="27" t="str">
        <f>'1-QUANT'!D1823</f>
        <v>PROPRIA</v>
      </c>
      <c r="E261" s="396" t="str">
        <f>IFERROR(VLOOKUP($C261,'2-SINAPI NOVEMBRO 2017'!$A$1:$D$11398,2,0),IFERROR(VLOOKUP($C261,'3-COMPO.ADM.PRF '!$B$11:$I$886,4,0),""))</f>
        <v>FILTRO ANAEROBIO ALTURA DO LEITO: 1,2M; LARGURA: 4,2; TAMPA DE CONCRETO, ALTURA DO VÃO LIVRE: 0,30 M</v>
      </c>
      <c r="F261" s="401" t="str">
        <f>IFERROR(VLOOKUP($C261,'2-SINAPI NOVEMBRO 2017'!$A$1:$D$11398,3,0),IFERROR(VLOOKUP($C261,'3-COMPO.ADM.PRF '!$B$11:$I$886,5,0),""))</f>
        <v>UNI</v>
      </c>
      <c r="G261" s="28">
        <f>'1-QUANT'!K1823</f>
        <v>1</v>
      </c>
      <c r="H261" s="398">
        <f>IFERROR(VLOOKUP($C261,'2-SINAPI NOVEMBRO 2017'!$A$1:$D$11398,4,0),IFERROR(VLOOKUP($C261,'3-COMPO.ADM.PRF '!$B$11:$I$886,8,0),""))</f>
        <v>13657.151905999999</v>
      </c>
      <c r="I261" s="402">
        <f>H261*'5-BDI'!$E$29</f>
        <v>17513.931604254398</v>
      </c>
      <c r="J261" s="115">
        <f t="shared" si="102"/>
        <v>13657.15</v>
      </c>
      <c r="K261" s="511">
        <f t="shared" si="103"/>
        <v>17513.93</v>
      </c>
    </row>
    <row r="262" spans="2:11" ht="60">
      <c r="B262" s="26" t="s">
        <v>13065</v>
      </c>
      <c r="C262" s="27" t="str">
        <f>'1-QUANT'!C1824</f>
        <v>COMP 034</v>
      </c>
      <c r="D262" s="27" t="str">
        <f>'1-QUANT'!D1824</f>
        <v>PROPRIA</v>
      </c>
      <c r="E262" s="396" t="str">
        <f>IFERROR(VLOOKUP($C262,'2-SINAPI NOVEMBRO 2017'!$A$1:$D$11398,2,0),IFERROR(VLOOKUP($C262,'3-COMPO.ADM.PRF '!$B$11:$I$886,4,0),""))</f>
        <v>SUMIDOURO DE PAREDES DE CONCRETO ARMADO COM FUROS DE DIÂMETRO 20MM EXECUTADOS COM TUBOS EM PVC: DIAMETRO DO SUMIDOURO: 4,00 M; ALTURA DO SUMIDOURO: 2,5M; ALTURA DA CAMDA DE BRITA: 0,30M; INCLUSO TAMPA DE CONCRETO COM TAMPÃO DE VISITA E VIGA DE APOIO PARA LAJE</v>
      </c>
      <c r="F262" s="401" t="str">
        <f>IFERROR(VLOOKUP($C262,'2-SINAPI NOVEMBRO 2017'!$A$1:$D$11398,3,0),IFERROR(VLOOKUP($C262,'3-COMPO.ADM.PRF '!$B$11:$I$886,5,0),""))</f>
        <v>UNI</v>
      </c>
      <c r="G262" s="28">
        <f>'1-QUANT'!K1824</f>
        <v>1</v>
      </c>
      <c r="H262" s="398">
        <f>IFERROR(VLOOKUP($C262,'2-SINAPI NOVEMBRO 2017'!$A$1:$D$11398,4,0),IFERROR(VLOOKUP($C262,'3-COMPO.ADM.PRF '!$B$11:$I$886,8,0),""))</f>
        <v>13647.802020000001</v>
      </c>
      <c r="I262" s="402">
        <f>H262*'5-BDI'!$E$29</f>
        <v>17501.941310448001</v>
      </c>
      <c r="J262" s="115">
        <f t="shared" si="102"/>
        <v>13647.8</v>
      </c>
      <c r="K262" s="511">
        <f t="shared" si="103"/>
        <v>17501.939999999999</v>
      </c>
    </row>
    <row r="263" spans="2:11" ht="15">
      <c r="B263" s="777" t="s">
        <v>2</v>
      </c>
      <c r="C263" s="778"/>
      <c r="D263" s="778"/>
      <c r="E263" s="778"/>
      <c r="F263" s="778"/>
      <c r="G263" s="778"/>
      <c r="H263" s="778"/>
      <c r="I263" s="585"/>
      <c r="J263" s="116">
        <f>SUM(J160:J262)</f>
        <v>117825.66</v>
      </c>
      <c r="K263" s="512">
        <f>SUM(K160:K262)</f>
        <v>151099.63</v>
      </c>
    </row>
    <row r="264" spans="2:11">
      <c r="B264" s="515"/>
      <c r="C264" s="635"/>
      <c r="D264" s="495"/>
      <c r="E264" s="499"/>
      <c r="F264" s="500"/>
      <c r="G264" s="501"/>
      <c r="H264" s="502"/>
      <c r="I264" s="502"/>
      <c r="J264" s="503"/>
      <c r="K264" s="517"/>
    </row>
    <row r="265" spans="2:11" s="416" customFormat="1" ht="15">
      <c r="B265" s="15" t="s">
        <v>13067</v>
      </c>
      <c r="C265" s="16"/>
      <c r="D265" s="17"/>
      <c r="E265" s="18" t="str">
        <f>'1-QUANT'!E1827:J1827</f>
        <v>INSTALAÇÕES DE GÁS</v>
      </c>
      <c r="F265" s="19"/>
      <c r="G265" s="20"/>
      <c r="H265" s="21"/>
      <c r="I265" s="21"/>
      <c r="J265" s="114"/>
      <c r="K265" s="408"/>
    </row>
    <row r="266" spans="2:11" ht="15">
      <c r="B266" s="49" t="s">
        <v>6349</v>
      </c>
      <c r="C266" s="27" t="str">
        <f>'1-QUANT'!C1829</f>
        <v>COMP 035</v>
      </c>
      <c r="D266" s="27" t="str">
        <f>'1-QUANT'!D1829</f>
        <v>PROPRIA</v>
      </c>
      <c r="E266" s="396" t="str">
        <f>IFERROR(VLOOKUP($C266,'2-SINAPI NOVEMBRO 2017'!$A$1:$D$11398,2,0),IFERROR(VLOOKUP($C266,'3-COMPO.ADM.PRF '!$B$11:$I$886,4,0),""))</f>
        <v>FORNECIMENTO E INSTALAÇÃO DE CASA DE GÁS MODELO PADRÃO DE 2,00X1,00</v>
      </c>
      <c r="F266" s="401" t="str">
        <f>IFERROR(VLOOKUP($C266,'2-SINAPI NOVEMBRO 2017'!$A$1:$D$11398,3,0),IFERROR(VLOOKUP($C266,'3-COMPO.ADM.PRF '!$B$11:$I$886,5,0),""))</f>
        <v>UNI</v>
      </c>
      <c r="G266" s="28">
        <f>'1-QUANT'!K1829</f>
        <v>1</v>
      </c>
      <c r="H266" s="398">
        <f>IFERROR(VLOOKUP($C266,'2-SINAPI NOVEMBRO 2017'!$A$1:$D$11398,4,0),IFERROR(VLOOKUP($C266,'3-COMPO.ADM.PRF '!$B$11:$I$886,8,0),""))</f>
        <v>2034.3184000000001</v>
      </c>
      <c r="I266" s="402">
        <f>H266*'5-BDI'!$E$29</f>
        <v>2608.8099161600003</v>
      </c>
      <c r="J266" s="115">
        <f t="shared" ref="J266" si="112">ROUND(G266*H266,2)</f>
        <v>2034.32</v>
      </c>
      <c r="K266" s="511">
        <f t="shared" ref="K266" si="113">ROUND(G266*I266,2)</f>
        <v>2608.81</v>
      </c>
    </row>
    <row r="267" spans="2:11" ht="45">
      <c r="B267" s="49" t="s">
        <v>6350</v>
      </c>
      <c r="C267" s="27">
        <f>'1-QUANT'!C1830</f>
        <v>92688</v>
      </c>
      <c r="D267" s="27" t="str">
        <f>'1-QUANT'!D1830</f>
        <v>SINAPI</v>
      </c>
      <c r="E267" s="396" t="str">
        <f>IFERROR(VLOOKUP($C267,'2-SINAPI NOVEMBRO 2017'!$A$1:$D$11398,2,0),IFERROR(VLOOKUP($C267,'3-COMPO.ADM.PRF '!$B$11:$I$886,4,0),""))</f>
        <v>TUBO DE AÇO GALVANIZADO COM COSTURA, CLASSE MÉDIA, CONEXÃO ROSQUEADA, DN 20 (3/4"), INSTALADO EM RAMAIS E SUB-RAMAIS DE GÁS - FORNECIMENTO E INSTALAÇÃO. AF_12/2015</v>
      </c>
      <c r="F267" s="401" t="str">
        <f>IFERROR(VLOOKUP($C267,'2-SINAPI NOVEMBRO 2017'!$A$1:$D$11398,3,0),IFERROR(VLOOKUP($C267,'3-COMPO.ADM.PRF '!$B$11:$I$886,5,0),""))</f>
        <v>M</v>
      </c>
      <c r="G267" s="28">
        <f>'1-QUANT'!K1830</f>
        <v>20</v>
      </c>
      <c r="H267" s="398">
        <f>IFERROR(VLOOKUP($C267,'2-SINAPI NOVEMBRO 2017'!$A$1:$D$11398,4,0),IFERROR(VLOOKUP($C267,'3-COMPO.ADM.PRF '!$B$11:$I$886,8,0),""))</f>
        <v>21.95</v>
      </c>
      <c r="I267" s="402">
        <f>H267*'5-BDI'!$E$29</f>
        <v>28.148679999999999</v>
      </c>
      <c r="J267" s="115">
        <f t="shared" ref="J267:J281" si="114">ROUND(G267*H267,2)</f>
        <v>439</v>
      </c>
      <c r="K267" s="511">
        <f t="shared" ref="K267:K281" si="115">ROUND(G267*I267,2)</f>
        <v>562.97</v>
      </c>
    </row>
    <row r="268" spans="2:11" ht="30">
      <c r="B268" s="49" t="s">
        <v>6351</v>
      </c>
      <c r="C268" s="27">
        <f>'1-QUANT'!C1831</f>
        <v>83534</v>
      </c>
      <c r="D268" s="27" t="str">
        <f>'1-QUANT'!D1831</f>
        <v>SINAPI</v>
      </c>
      <c r="E268" s="396" t="str">
        <f>IFERROR(VLOOKUP($C268,'2-SINAPI NOVEMBRO 2017'!$A$1:$D$11398,2,0),IFERROR(VLOOKUP($C268,'3-COMPO.ADM.PRF '!$B$11:$I$886,4,0),""))</f>
        <v>LASTRO DE CONCRETO, PREPARO MECÂNICO, INCLUSOS ADITIVO IMPERMEABILIZANTE, LANÇAMENTO E ADENSAMENTO</v>
      </c>
      <c r="F268" s="401" t="str">
        <f>IFERROR(VLOOKUP($C268,'2-SINAPI NOVEMBRO 2017'!$A$1:$D$11398,3,0),IFERROR(VLOOKUP($C268,'3-COMPO.ADM.PRF '!$B$11:$I$886,5,0),""))</f>
        <v>M3</v>
      </c>
      <c r="G268" s="28">
        <f>'1-QUANT'!K1831</f>
        <v>0.18</v>
      </c>
      <c r="H268" s="398">
        <f>IFERROR(VLOOKUP($C268,'2-SINAPI NOVEMBRO 2017'!$A$1:$D$11398,4,0),IFERROR(VLOOKUP($C268,'3-COMPO.ADM.PRF '!$B$11:$I$886,8,0),""))</f>
        <v>463.93</v>
      </c>
      <c r="I268" s="402">
        <f>H268*'5-BDI'!$E$29</f>
        <v>594.94383200000004</v>
      </c>
      <c r="J268" s="115">
        <f t="shared" si="114"/>
        <v>83.51</v>
      </c>
      <c r="K268" s="511">
        <f t="shared" si="115"/>
        <v>107.09</v>
      </c>
    </row>
    <row r="269" spans="2:11" ht="45">
      <c r="B269" s="49" t="s">
        <v>6352</v>
      </c>
      <c r="C269" s="27" t="str">
        <f>'1-QUANT'!C1832</f>
        <v>COMP 036</v>
      </c>
      <c r="D269" s="27" t="str">
        <f>'1-QUANT'!D1832</f>
        <v>PROPRIA</v>
      </c>
      <c r="E269" s="396" t="str">
        <f>IFERROR(VLOOKUP($C269,'2-SINAPI NOVEMBRO 2017'!$A$1:$D$11398,2,0),IFERROR(VLOOKUP($C269,'3-COMPO.ADM.PRF '!$B$11:$I$886,4,0),""))</f>
        <v>FITA ADESIVA ANTICORROSIVA DE PVC FLEXIVEL, COR PRETA, PARA PROTECAO TUBULACAO, 50 MM X 30 M (L X C), E= *0,25* MM - FORNECIMETNO E INSTALAÇÃO</v>
      </c>
      <c r="F269" s="401" t="str">
        <f>IFERROR(VLOOKUP($C269,'2-SINAPI NOVEMBRO 2017'!$A$1:$D$11398,3,0),IFERROR(VLOOKUP($C269,'3-COMPO.ADM.PRF '!$B$11:$I$886,5,0),""))</f>
        <v>M</v>
      </c>
      <c r="G269" s="28">
        <f>'1-QUANT'!K1832</f>
        <v>20</v>
      </c>
      <c r="H269" s="398">
        <f>IFERROR(VLOOKUP($C269,'2-SINAPI NOVEMBRO 2017'!$A$1:$D$11398,4,0),IFERROR(VLOOKUP($C269,'3-COMPO.ADM.PRF '!$B$11:$I$886,8,0),""))</f>
        <v>11.870000000000001</v>
      </c>
      <c r="I269" s="402">
        <f>H269*'5-BDI'!$E$29</f>
        <v>15.222088000000001</v>
      </c>
      <c r="J269" s="115">
        <f t="shared" si="114"/>
        <v>237.4</v>
      </c>
      <c r="K269" s="511">
        <f t="shared" si="115"/>
        <v>304.44</v>
      </c>
    </row>
    <row r="270" spans="2:11" ht="30">
      <c r="B270" s="49" t="s">
        <v>6353</v>
      </c>
      <c r="C270" s="27" t="str">
        <f>'1-QUANT'!C1833</f>
        <v>COMP 037</v>
      </c>
      <c r="D270" s="27" t="str">
        <f>'1-QUANT'!D1833</f>
        <v>PROPRIA</v>
      </c>
      <c r="E270" s="396" t="str">
        <f>IFERROR(VLOOKUP($C270,'2-SINAPI NOVEMBRO 2017'!$A$1:$D$11398,2,0),IFERROR(VLOOKUP($C270,'3-COMPO.ADM.PRF '!$B$11:$I$886,4,0),""))</f>
        <v>VALVULA DE RETENCAO VERTICAL, DE BRONZE (PN-16), 3/4", 200 PSI, EXTREMIDADES COM ROSCA - FORNECIMENTO E INSTALAÇÃO</v>
      </c>
      <c r="F270" s="401" t="str">
        <f>IFERROR(VLOOKUP($C270,'2-SINAPI NOVEMBRO 2017'!$A$1:$D$11398,3,0),IFERROR(VLOOKUP($C270,'3-COMPO.ADM.PRF '!$B$11:$I$886,5,0),""))</f>
        <v>UNI</v>
      </c>
      <c r="G270" s="28">
        <f>'1-QUANT'!K1833</f>
        <v>4</v>
      </c>
      <c r="H270" s="398">
        <f>IFERROR(VLOOKUP($C270,'2-SINAPI NOVEMBRO 2017'!$A$1:$D$11398,4,0),IFERROR(VLOOKUP($C270,'3-COMPO.ADM.PRF '!$B$11:$I$886,8,0),""))</f>
        <v>45.524319999999996</v>
      </c>
      <c r="I270" s="402">
        <f>H270*'5-BDI'!$E$29</f>
        <v>58.380387967999994</v>
      </c>
      <c r="J270" s="115">
        <f t="shared" si="114"/>
        <v>182.1</v>
      </c>
      <c r="K270" s="511">
        <f t="shared" si="115"/>
        <v>233.52</v>
      </c>
    </row>
    <row r="271" spans="2:11" ht="45">
      <c r="B271" s="49" t="s">
        <v>13068</v>
      </c>
      <c r="C271" s="27">
        <f>'1-QUANT'!C1834</f>
        <v>92905</v>
      </c>
      <c r="D271" s="27" t="str">
        <f>'1-QUANT'!D1834</f>
        <v>SINAPI</v>
      </c>
      <c r="E271" s="396" t="str">
        <f>IFERROR(VLOOKUP($C271,'2-SINAPI NOVEMBRO 2017'!$A$1:$D$11398,2,0),IFERROR(VLOOKUP($C271,'3-COMPO.ADM.PRF '!$B$11:$I$886,4,0),""))</f>
        <v>UNIÃO, EM FERRO GALVANIZADO, CONEXÃO ROSQUEADA, DN 20 (3/4"), INSTALADO EM RAMAIS E SUB-RAMAIS DE GÁS - FORNECIMENTO E INSTALAÇÃO. AF_12/2015</v>
      </c>
      <c r="F271" s="401" t="str">
        <f>IFERROR(VLOOKUP($C271,'2-SINAPI NOVEMBRO 2017'!$A$1:$D$11398,3,0),IFERROR(VLOOKUP($C271,'3-COMPO.ADM.PRF '!$B$11:$I$886,5,0),""))</f>
        <v>UN</v>
      </c>
      <c r="G271" s="28">
        <f>'1-QUANT'!K1834</f>
        <v>3</v>
      </c>
      <c r="H271" s="398">
        <f>IFERROR(VLOOKUP($C271,'2-SINAPI NOVEMBRO 2017'!$A$1:$D$11398,4,0),IFERROR(VLOOKUP($C271,'3-COMPO.ADM.PRF '!$B$11:$I$886,8,0),""))</f>
        <v>25.97</v>
      </c>
      <c r="I271" s="402">
        <f>H271*'5-BDI'!$E$29</f>
        <v>33.303927999999999</v>
      </c>
      <c r="J271" s="115">
        <f t="shared" si="114"/>
        <v>77.91</v>
      </c>
      <c r="K271" s="511">
        <f t="shared" si="115"/>
        <v>99.91</v>
      </c>
    </row>
    <row r="272" spans="2:11" ht="45">
      <c r="B272" s="49" t="s">
        <v>13069</v>
      </c>
      <c r="C272" s="27">
        <f>'1-QUANT'!C1835</f>
        <v>92694</v>
      </c>
      <c r="D272" s="27" t="str">
        <f>'1-QUANT'!D1835</f>
        <v>SINAPI</v>
      </c>
      <c r="E272" s="396" t="str">
        <f>IFERROR(VLOOKUP($C272,'2-SINAPI NOVEMBRO 2017'!$A$1:$D$11398,2,0),IFERROR(VLOOKUP($C272,'3-COMPO.ADM.PRF '!$B$11:$I$886,4,0),""))</f>
        <v>NIPLE, EM FERRO GALVANIZADO, CONEXÃO ROSQUEADA, DN 20 (3/4"), INSTALADO EM RAMAIS E SUB-RAMAIS DE GÁS - FORNECIMENTO E INSTALAÇÃO. AF_12/2015</v>
      </c>
      <c r="F272" s="401" t="str">
        <f>IFERROR(VLOOKUP($C272,'2-SINAPI NOVEMBRO 2017'!$A$1:$D$11398,3,0),IFERROR(VLOOKUP($C272,'3-COMPO.ADM.PRF '!$B$11:$I$886,5,0),""))</f>
        <v>UN</v>
      </c>
      <c r="G272" s="28">
        <f>'1-QUANT'!K1835</f>
        <v>6</v>
      </c>
      <c r="H272" s="398">
        <f>IFERROR(VLOOKUP($C272,'2-SINAPI NOVEMBRO 2017'!$A$1:$D$11398,4,0),IFERROR(VLOOKUP($C272,'3-COMPO.ADM.PRF '!$B$11:$I$886,8,0),""))</f>
        <v>13.67</v>
      </c>
      <c r="I272" s="402">
        <f>H272*'5-BDI'!$E$29</f>
        <v>17.530408000000001</v>
      </c>
      <c r="J272" s="115">
        <f t="shared" si="114"/>
        <v>82.02</v>
      </c>
      <c r="K272" s="511">
        <f t="shared" si="115"/>
        <v>105.18</v>
      </c>
    </row>
    <row r="273" spans="2:63" ht="45">
      <c r="B273" s="49" t="s">
        <v>13070</v>
      </c>
      <c r="C273" s="27">
        <f>'1-QUANT'!C1836</f>
        <v>92692</v>
      </c>
      <c r="D273" s="27" t="str">
        <f>'1-QUANT'!D1836</f>
        <v>SINAPI</v>
      </c>
      <c r="E273" s="396" t="str">
        <f>IFERROR(VLOOKUP($C273,'2-SINAPI NOVEMBRO 2017'!$A$1:$D$11398,2,0),IFERROR(VLOOKUP($C273,'3-COMPO.ADM.PRF '!$B$11:$I$886,4,0),""))</f>
        <v>NIPLE, EM FERRO GALVANIZADO, CONEXÃO ROSQUEADA, DN 15 (1/2"), INSTALADO EM RAMAIS E SUB-RAMAIS DE GÁS - FORNECIMENTO E INSTALAÇÃO. AF_12/2015</v>
      </c>
      <c r="F273" s="401" t="str">
        <f>IFERROR(VLOOKUP($C273,'2-SINAPI NOVEMBRO 2017'!$A$1:$D$11398,3,0),IFERROR(VLOOKUP($C273,'3-COMPO.ADM.PRF '!$B$11:$I$886,5,0),""))</f>
        <v>UN</v>
      </c>
      <c r="G273" s="28">
        <f>'1-QUANT'!K1836</f>
        <v>8</v>
      </c>
      <c r="H273" s="398">
        <f>IFERROR(VLOOKUP($C273,'2-SINAPI NOVEMBRO 2017'!$A$1:$D$11398,4,0),IFERROR(VLOOKUP($C273,'3-COMPO.ADM.PRF '!$B$11:$I$886,8,0),""))</f>
        <v>8.52</v>
      </c>
      <c r="I273" s="402">
        <f>H273*'5-BDI'!$E$29</f>
        <v>10.926048</v>
      </c>
      <c r="J273" s="115">
        <f t="shared" si="114"/>
        <v>68.16</v>
      </c>
      <c r="K273" s="511">
        <f t="shared" si="115"/>
        <v>87.41</v>
      </c>
    </row>
    <row r="274" spans="2:63" ht="30">
      <c r="B274" s="49" t="s">
        <v>13071</v>
      </c>
      <c r="C274" s="27" t="str">
        <f>'1-QUANT'!C1837</f>
        <v>COMP 038</v>
      </c>
      <c r="D274" s="27" t="str">
        <f>'1-QUANT'!D1837</f>
        <v>PROPRIA</v>
      </c>
      <c r="E274" s="396" t="str">
        <f>IFERROR(VLOOKUP($C274,'2-SINAPI NOVEMBRO 2017'!$A$1:$D$11398,2,0),IFERROR(VLOOKUP($C274,'3-COMPO.ADM.PRF '!$B$11:$I$886,4,0),""))</f>
        <v>TÊ GALVANIZADO Ø3/4" PARA INSTALAÇÃO EM RAMAL DE GÁS - FORNECIMENTO E INSTALAÇÃO</v>
      </c>
      <c r="F274" s="401" t="str">
        <f>IFERROR(VLOOKUP($C274,'2-SINAPI NOVEMBRO 2017'!$A$1:$D$11398,3,0),IFERROR(VLOOKUP($C274,'3-COMPO.ADM.PRF '!$B$11:$I$886,5,0),""))</f>
        <v>UNI</v>
      </c>
      <c r="G274" s="28">
        <f>'1-QUANT'!K1837</f>
        <v>1</v>
      </c>
      <c r="H274" s="398">
        <f>IFERROR(VLOOKUP($C274,'2-SINAPI NOVEMBRO 2017'!$A$1:$D$11398,4,0),IFERROR(VLOOKUP($C274,'3-COMPO.ADM.PRF '!$B$11:$I$886,8,0),""))</f>
        <v>27.205959999999997</v>
      </c>
      <c r="I274" s="402">
        <f>H274*'5-BDI'!$E$29</f>
        <v>34.888923104</v>
      </c>
      <c r="J274" s="115">
        <f t="shared" si="114"/>
        <v>27.21</v>
      </c>
      <c r="K274" s="511">
        <f t="shared" si="115"/>
        <v>34.89</v>
      </c>
    </row>
    <row r="275" spans="2:63" ht="45">
      <c r="B275" s="49" t="s">
        <v>13072</v>
      </c>
      <c r="C275" s="27">
        <f>'1-QUANT'!C1838</f>
        <v>92953</v>
      </c>
      <c r="D275" s="27" t="str">
        <f>'1-QUANT'!D1838</f>
        <v>SINAPI</v>
      </c>
      <c r="E275" s="396" t="str">
        <f>IFERROR(VLOOKUP($C275,'2-SINAPI NOVEMBRO 2017'!$A$1:$D$11398,2,0),IFERROR(VLOOKUP($C275,'3-COMPO.ADM.PRF '!$B$11:$I$886,4,0),""))</f>
        <v>LUVA DE REDUÇÃO, EM FERRO GALVANIZADO, 3/4" X 1/2", CONEXÃO ROSQUEADA, INSTALADO EM RAMAIS E SUB-RAMAIS DE GÁS - FORNECIMENTO E INSTALAÇÃO. AF_12/2015</v>
      </c>
      <c r="F275" s="401" t="str">
        <f>IFERROR(VLOOKUP($C275,'2-SINAPI NOVEMBRO 2017'!$A$1:$D$11398,3,0),IFERROR(VLOOKUP($C275,'3-COMPO.ADM.PRF '!$B$11:$I$886,5,0),""))</f>
        <v>UN</v>
      </c>
      <c r="G275" s="28">
        <f>'1-QUANT'!K1838</f>
        <v>4</v>
      </c>
      <c r="H275" s="398">
        <f>IFERROR(VLOOKUP($C275,'2-SINAPI NOVEMBRO 2017'!$A$1:$D$11398,4,0),IFERROR(VLOOKUP($C275,'3-COMPO.ADM.PRF '!$B$11:$I$886,8,0),""))</f>
        <v>14.55</v>
      </c>
      <c r="I275" s="402">
        <f>H275*'5-BDI'!$E$29</f>
        <v>18.658920000000002</v>
      </c>
      <c r="J275" s="115">
        <f t="shared" si="114"/>
        <v>58.2</v>
      </c>
      <c r="K275" s="511">
        <f t="shared" si="115"/>
        <v>74.64</v>
      </c>
    </row>
    <row r="276" spans="2:63" ht="45">
      <c r="B276" s="49" t="s">
        <v>13073</v>
      </c>
      <c r="C276" s="27">
        <f>'1-QUANT'!C1839</f>
        <v>92701</v>
      </c>
      <c r="D276" s="27" t="str">
        <f>'1-QUANT'!D1839</f>
        <v>SINAPI</v>
      </c>
      <c r="E276" s="396" t="str">
        <f>IFERROR(VLOOKUP($C276,'2-SINAPI NOVEMBRO 2017'!$A$1:$D$11398,2,0),IFERROR(VLOOKUP($C276,'3-COMPO.ADM.PRF '!$B$11:$I$886,4,0),""))</f>
        <v>JOELHO 90 GRAUS, EM FERRO GALVANIZADO, CONEXÃO ROSQUEADA, DN 20 (3/4"), INSTALADO EM RAMAIS E SUB-RAMAIS DE GÁS - FORNECIMENTO E INSTALAÇÃO. AF_12/2015</v>
      </c>
      <c r="F276" s="401" t="str">
        <f>IFERROR(VLOOKUP($C276,'2-SINAPI NOVEMBRO 2017'!$A$1:$D$11398,3,0),IFERROR(VLOOKUP($C276,'3-COMPO.ADM.PRF '!$B$11:$I$886,5,0),""))</f>
        <v>UN</v>
      </c>
      <c r="G276" s="28">
        <f>'1-QUANT'!K1839</f>
        <v>2</v>
      </c>
      <c r="H276" s="398">
        <f>IFERROR(VLOOKUP($C276,'2-SINAPI NOVEMBRO 2017'!$A$1:$D$11398,4,0),IFERROR(VLOOKUP($C276,'3-COMPO.ADM.PRF '!$B$11:$I$886,8,0),""))</f>
        <v>19.72</v>
      </c>
      <c r="I276" s="402">
        <f>H276*'5-BDI'!$E$29</f>
        <v>25.288927999999999</v>
      </c>
      <c r="J276" s="115">
        <f t="shared" si="114"/>
        <v>39.44</v>
      </c>
      <c r="K276" s="511">
        <f t="shared" si="115"/>
        <v>50.58</v>
      </c>
    </row>
    <row r="277" spans="2:63" ht="15">
      <c r="B277" s="49" t="s">
        <v>13074</v>
      </c>
      <c r="C277" s="27" t="str">
        <f>'1-QUANT'!C1840</f>
        <v>COMP 039</v>
      </c>
      <c r="D277" s="27" t="str">
        <f>'1-QUANT'!D1840</f>
        <v>PROPRIA</v>
      </c>
      <c r="E277" s="396" t="str">
        <f>IFERROR(VLOOKUP($C277,'2-SINAPI NOVEMBRO 2017'!$A$1:$D$11398,2,0),IFERROR(VLOOKUP($C277,'3-COMPO.ADM.PRF '!$B$11:$I$886,4,0),""))</f>
        <v xml:space="preserve">REGUALADOR DE 1º ESTÁGIO PARA 10KG - FORNECIMENTO E INSTALAÇÃO </v>
      </c>
      <c r="F277" s="401" t="str">
        <f>IFERROR(VLOOKUP($C277,'2-SINAPI NOVEMBRO 2017'!$A$1:$D$11398,3,0),IFERROR(VLOOKUP($C277,'3-COMPO.ADM.PRF '!$B$11:$I$886,5,0),""))</f>
        <v>UNI</v>
      </c>
      <c r="G277" s="28">
        <f>'1-QUANT'!K1840</f>
        <v>3</v>
      </c>
      <c r="H277" s="398">
        <f>IFERROR(VLOOKUP($C277,'2-SINAPI NOVEMBRO 2017'!$A$1:$D$11398,4,0),IFERROR(VLOOKUP($C277,'3-COMPO.ADM.PRF '!$B$11:$I$886,8,0),""))</f>
        <v>82.765800000000013</v>
      </c>
      <c r="I277" s="402">
        <f>H277*'5-BDI'!$E$29</f>
        <v>106.13886192000001</v>
      </c>
      <c r="J277" s="115">
        <f t="shared" si="114"/>
        <v>248.3</v>
      </c>
      <c r="K277" s="511">
        <f t="shared" si="115"/>
        <v>318.42</v>
      </c>
    </row>
    <row r="278" spans="2:63" ht="45">
      <c r="B278" s="49" t="s">
        <v>13075</v>
      </c>
      <c r="C278" s="27" t="str">
        <f>'1-QUANT'!C1841</f>
        <v>COMP 040</v>
      </c>
      <c r="D278" s="27" t="str">
        <f>'1-QUANT'!D1841</f>
        <v>PROPRIA</v>
      </c>
      <c r="E278" s="396" t="str">
        <f>IFERROR(VLOOKUP($C278,'2-SINAPI NOVEMBRO 2017'!$A$1:$D$11398,2,0),IFERROR(VLOOKUP($C278,'3-COMPO.ADM.PRF '!$B$11:$I$886,4,0),""))</f>
        <v>MANOMETRO COM CAIXA EM ACO PINTADO, ESCALA *10* KGF/CM2 (*10* BAR), DIAMETRO NOMINAL DE 100 MM, CONEXAO DE 1/2" - FORNECIMENTO E INSTALAÇÃO</v>
      </c>
      <c r="F278" s="401" t="str">
        <f>IFERROR(VLOOKUP($C278,'2-SINAPI NOVEMBRO 2017'!$A$1:$D$11398,3,0),IFERROR(VLOOKUP($C278,'3-COMPO.ADM.PRF '!$B$11:$I$886,5,0),""))</f>
        <v>UNI</v>
      </c>
      <c r="G278" s="28">
        <f>'1-QUANT'!K1841</f>
        <v>3</v>
      </c>
      <c r="H278" s="398">
        <f>IFERROR(VLOOKUP($C278,'2-SINAPI NOVEMBRO 2017'!$A$1:$D$11398,4,0),IFERROR(VLOOKUP($C278,'3-COMPO.ADM.PRF '!$B$11:$I$886,8,0),""))</f>
        <v>153.50580000000002</v>
      </c>
      <c r="I278" s="402">
        <f>H278*'5-BDI'!$E$29</f>
        <v>196.85583792000003</v>
      </c>
      <c r="J278" s="115">
        <f t="shared" si="114"/>
        <v>460.52</v>
      </c>
      <c r="K278" s="511">
        <f t="shared" si="115"/>
        <v>590.57000000000005</v>
      </c>
    </row>
    <row r="279" spans="2:63" ht="30">
      <c r="B279" s="49" t="s">
        <v>13076</v>
      </c>
      <c r="C279" s="27" t="str">
        <f>'1-QUANT'!C1842</f>
        <v>COMP 041</v>
      </c>
      <c r="D279" s="27" t="str">
        <f>'1-QUANT'!D1842</f>
        <v>PROPRIA</v>
      </c>
      <c r="E279" s="396" t="str">
        <f>IFERROR(VLOOKUP($C279,'2-SINAPI NOVEMBRO 2017'!$A$1:$D$11398,2,0),IFERROR(VLOOKUP($C279,'3-COMPO.ADM.PRF '!$B$11:$I$886,4,0),""))</f>
        <v>TUBO MULTICAMADA PEX, DN 20 MM, PARA INSTALACOES A GAS (AMARELO) - FORNECIMENTO E INSTALAÇÃO</v>
      </c>
      <c r="F279" s="401" t="str">
        <f>IFERROR(VLOOKUP($C279,'2-SINAPI NOVEMBRO 2017'!$A$1:$D$11398,3,0),IFERROR(VLOOKUP($C279,'3-COMPO.ADM.PRF '!$B$11:$I$886,5,0),""))</f>
        <v xml:space="preserve">M     </v>
      </c>
      <c r="G279" s="28">
        <f>'1-QUANT'!K1842</f>
        <v>2</v>
      </c>
      <c r="H279" s="398">
        <f>IFERROR(VLOOKUP($C279,'2-SINAPI NOVEMBRO 2017'!$A$1:$D$11398,4,0),IFERROR(VLOOKUP($C279,'3-COMPO.ADM.PRF '!$B$11:$I$886,8,0),""))</f>
        <v>14.937999999999999</v>
      </c>
      <c r="I279" s="402">
        <f>H279*'5-BDI'!$E$29</f>
        <v>19.156491199999998</v>
      </c>
      <c r="J279" s="115">
        <f t="shared" si="114"/>
        <v>29.88</v>
      </c>
      <c r="K279" s="511">
        <f t="shared" si="115"/>
        <v>38.31</v>
      </c>
    </row>
    <row r="280" spans="2:63" ht="60">
      <c r="B280" s="49" t="s">
        <v>13077</v>
      </c>
      <c r="C280" s="27" t="str">
        <f>'1-QUANT'!C1843</f>
        <v>COMP 042</v>
      </c>
      <c r="D280" s="27" t="str">
        <f>'1-QUANT'!D1843</f>
        <v>PROPRIA</v>
      </c>
      <c r="E280" s="396" t="str">
        <f>IFERROR(VLOOKUP($C280,'2-SINAPI NOVEMBRO 2017'!$A$1:$D$11398,2,0),IFERROR(VLOOKUP($C280,'3-COMPO.ADM.PRF '!$B$11:$I$886,4,0),""))</f>
        <v>PLACA DE SINALIZACAO DE SEGURANCA CONTRA INCENDIO, FOTOLUMINESCENTE, RETANGULAR, *20 X 40* CM, EM PVC *2* MM ANTI-CHAMAS (SIMBOLOS, CORES E PICTOGRAMAS CONFORME NBR 13434) - FORNECIMENTO E INSTALAÇÃO</v>
      </c>
      <c r="F280" s="401" t="str">
        <f>IFERROR(VLOOKUP($C280,'2-SINAPI NOVEMBRO 2017'!$A$1:$D$11398,3,0),IFERROR(VLOOKUP($C280,'3-COMPO.ADM.PRF '!$B$11:$I$886,5,0),""))</f>
        <v>UNI</v>
      </c>
      <c r="G280" s="28">
        <f>'1-QUANT'!K1843</f>
        <v>1</v>
      </c>
      <c r="H280" s="398">
        <f>IFERROR(VLOOKUP($C280,'2-SINAPI NOVEMBRO 2017'!$A$1:$D$11398,4,0),IFERROR(VLOOKUP($C280,'3-COMPO.ADM.PRF '!$B$11:$I$886,8,0),""))</f>
        <v>47.054600000000001</v>
      </c>
      <c r="I280" s="402">
        <f>H280*'5-BDI'!$E$29</f>
        <v>60.342819040000002</v>
      </c>
      <c r="J280" s="115">
        <f t="shared" si="114"/>
        <v>47.05</v>
      </c>
      <c r="K280" s="511">
        <f t="shared" si="115"/>
        <v>60.34</v>
      </c>
    </row>
    <row r="281" spans="2:63" ht="45">
      <c r="B281" s="49" t="s">
        <v>13078</v>
      </c>
      <c r="C281" s="27" t="str">
        <f>'1-QUANT'!C1844</f>
        <v>COMP 043</v>
      </c>
      <c r="D281" s="27" t="str">
        <f>'1-QUANT'!D1844</f>
        <v>PROPRIA</v>
      </c>
      <c r="E281" s="396" t="str">
        <f>IFERROR(VLOOKUP($C281,'2-SINAPI NOVEMBRO 2017'!$A$1:$D$11398,2,0),IFERROR(VLOOKUP($C281,'3-COMPO.ADM.PRF '!$B$11:$I$886,4,0),""))</f>
        <v>PLACA DE SINALIZACAO DE SEGURANCA CONTRA INCENDIO - ALERTA, TRIANGULAR, BASE DE *30* CM, EM PVC *2* MM ANTI-CHAMAS (SIMBOLOS, CORES E PICTOGRAMAS CONFORME NBR 13434) - FORNECIMENTO E INSTALAÇÃO</v>
      </c>
      <c r="F281" s="401" t="str">
        <f>IFERROR(VLOOKUP($C281,'2-SINAPI NOVEMBRO 2017'!$A$1:$D$11398,3,0),IFERROR(VLOOKUP($C281,'3-COMPO.ADM.PRF '!$B$11:$I$886,5,0),""))</f>
        <v>UNI</v>
      </c>
      <c r="G281" s="28">
        <f>'1-QUANT'!K1844</f>
        <v>1</v>
      </c>
      <c r="H281" s="398">
        <f>IFERROR(VLOOKUP($C281,'2-SINAPI NOVEMBRO 2017'!$A$1:$D$11398,4,0),IFERROR(VLOOKUP($C281,'3-COMPO.ADM.PRF '!$B$11:$I$886,8,0),""))</f>
        <v>48.624600000000001</v>
      </c>
      <c r="I281" s="402">
        <f>H281*'5-BDI'!$E$29</f>
        <v>62.356187040000002</v>
      </c>
      <c r="J281" s="115">
        <f t="shared" si="114"/>
        <v>48.62</v>
      </c>
      <c r="K281" s="511">
        <f t="shared" si="115"/>
        <v>62.36</v>
      </c>
    </row>
    <row r="282" spans="2:63" ht="15" customHeight="1">
      <c r="B282" s="777" t="s">
        <v>2</v>
      </c>
      <c r="C282" s="778"/>
      <c r="D282" s="778"/>
      <c r="E282" s="778"/>
      <c r="F282" s="778"/>
      <c r="G282" s="778"/>
      <c r="H282" s="778"/>
      <c r="I282" s="585"/>
      <c r="J282" s="116">
        <f>SUM(J266:J281)</f>
        <v>4163.6399999999994</v>
      </c>
      <c r="K282" s="512">
        <f>SUM(K266:K281)</f>
        <v>5339.4400000000005</v>
      </c>
      <c r="M282" s="421"/>
    </row>
    <row r="283" spans="2:63">
      <c r="B283" s="515"/>
      <c r="C283" s="635"/>
      <c r="D283" s="495"/>
      <c r="E283" s="499"/>
      <c r="F283" s="500"/>
      <c r="G283" s="501"/>
      <c r="H283" s="502"/>
      <c r="I283" s="502"/>
      <c r="J283" s="503"/>
      <c r="K283" s="517"/>
    </row>
    <row r="284" spans="2:63" s="416" customFormat="1" ht="15">
      <c r="B284" s="15" t="s">
        <v>6464</v>
      </c>
      <c r="C284" s="16"/>
      <c r="D284" s="17"/>
      <c r="E284" s="18" t="str">
        <f>'1-QUANT'!E1867:J1867</f>
        <v xml:space="preserve">INSTALAÇÕES ELÉTRICAS </v>
      </c>
      <c r="F284" s="19"/>
      <c r="G284" s="20"/>
      <c r="H284" s="21"/>
      <c r="I284" s="21"/>
      <c r="J284" s="114"/>
      <c r="K284" s="408"/>
    </row>
    <row r="285" spans="2:63" s="417" customFormat="1" ht="30">
      <c r="B285" s="26" t="s">
        <v>105</v>
      </c>
      <c r="C285" s="27" t="str">
        <f>'1-QUANT'!C1871</f>
        <v>COMP 044</v>
      </c>
      <c r="D285" s="43" t="str">
        <f>'1-QUANT'!D1871</f>
        <v>PROPRIA</v>
      </c>
      <c r="E285" s="396" t="str">
        <f>IFERROR(VLOOKUP($C285,'2-SINAPI NOVEMBRO 2017'!$A$1:$D$11398,2,0),IFERROR(VLOOKUP($C285,'3-COMPO.ADM.PRF '!$B$11:$I$886,4,0),""))</f>
        <v>ARRUELA EM ALUMINIO, COM ROSCA, DE 1 1/2", PARA ELETRODUTO - FORNECIMENTO E INSTALAÇÃO</v>
      </c>
      <c r="F285" s="401" t="str">
        <f>IFERROR(VLOOKUP($C285,'2-SINAPI NOVEMBRO 2017'!$A$1:$D$11398,3,0),IFERROR(VLOOKUP($C285,'3-COMPO.ADM.PRF '!$B$11:$I$886,5,0),""))</f>
        <v>UNI</v>
      </c>
      <c r="G285" s="44">
        <f>'1-QUANT'!K1871</f>
        <v>2</v>
      </c>
      <c r="H285" s="398">
        <f>IFERROR(VLOOKUP($C285,'2-SINAPI NOVEMBRO 2017'!$A$1:$D$11398,4,0),IFERROR(VLOOKUP($C285,'3-COMPO.ADM.PRF '!$B$11:$I$886,8,0),""))</f>
        <v>2.5975000000000001</v>
      </c>
      <c r="I285" s="402">
        <f>H285*'5-BDI'!$E$29</f>
        <v>3.3310340000000003</v>
      </c>
      <c r="J285" s="115">
        <f t="shared" ref="J285" si="116">ROUND(G285*H285,2)</f>
        <v>5.2</v>
      </c>
      <c r="K285" s="511">
        <f t="shared" ref="K285" si="117">ROUND(G285*I285,2)</f>
        <v>6.66</v>
      </c>
      <c r="BK285" s="417" t="e">
        <f>BI285-#REF!</f>
        <v>#REF!</v>
      </c>
    </row>
    <row r="286" spans="2:63" s="417" customFormat="1" ht="30">
      <c r="B286" s="26" t="s">
        <v>106</v>
      </c>
      <c r="C286" s="27" t="str">
        <f>'1-QUANT'!C1872</f>
        <v>COMP 045</v>
      </c>
      <c r="D286" s="43" t="str">
        <f>'1-QUANT'!D1872</f>
        <v>PROPRIA</v>
      </c>
      <c r="E286" s="396" t="str">
        <f>IFERROR(VLOOKUP($C286,'2-SINAPI NOVEMBRO 2017'!$A$1:$D$11398,2,0),IFERROR(VLOOKUP($C286,'3-COMPO.ADM.PRF '!$B$11:$I$886,4,0),""))</f>
        <v>ARRUELA EM ALUMINIO, COM ROSCA, DE 3/4", PARA ELETRODUTO -  FORNECIMENTO E INSTALAÇÃO</v>
      </c>
      <c r="F286" s="401" t="str">
        <f>IFERROR(VLOOKUP($C286,'2-SINAPI NOVEMBRO 2017'!$A$1:$D$11398,3,0),IFERROR(VLOOKUP($C286,'3-COMPO.ADM.PRF '!$B$11:$I$886,5,0),""))</f>
        <v>UNI</v>
      </c>
      <c r="G286" s="44">
        <f>'1-QUANT'!K1872</f>
        <v>4</v>
      </c>
      <c r="H286" s="398">
        <f>IFERROR(VLOOKUP($C286,'2-SINAPI NOVEMBRO 2017'!$A$1:$D$11398,4,0),IFERROR(VLOOKUP($C286,'3-COMPO.ADM.PRF '!$B$11:$I$886,8,0),""))</f>
        <v>1.9375000000000002</v>
      </c>
      <c r="I286" s="402">
        <f>H286*'5-BDI'!$E$29</f>
        <v>2.4846500000000002</v>
      </c>
      <c r="J286" s="115">
        <f t="shared" ref="J286:J349" si="118">ROUND(G286*H286,2)</f>
        <v>7.75</v>
      </c>
      <c r="K286" s="511">
        <f t="shared" ref="K286:K349" si="119">ROUND(G286*I286,2)</f>
        <v>9.94</v>
      </c>
    </row>
    <row r="287" spans="2:63" ht="30">
      <c r="B287" s="26" t="s">
        <v>107</v>
      </c>
      <c r="C287" s="27" t="str">
        <f>'1-QUANT'!C1874</f>
        <v>COMP 046</v>
      </c>
      <c r="D287" s="43" t="str">
        <f>'1-QUANT'!D1874</f>
        <v>PROPRIA</v>
      </c>
      <c r="E287" s="396" t="str">
        <f>IFERROR(VLOOKUP($C287,'2-SINAPI NOVEMBRO 2017'!$A$1:$D$11398,2,0),IFERROR(VLOOKUP($C287,'3-COMPO.ADM.PRF '!$B$11:$I$886,4,0),""))</f>
        <v>ABRACADEIRA EM ACO PARA AMARRACAO DE ELETRODUTOS, TIPO D, COM 2 1/2" E PARAFUSO DE FIXACAO -  FORNECIMENTO E INSTALAÇÃO</v>
      </c>
      <c r="F287" s="401" t="str">
        <f>IFERROR(VLOOKUP($C287,'2-SINAPI NOVEMBRO 2017'!$A$1:$D$11398,3,0),IFERROR(VLOOKUP($C287,'3-COMPO.ADM.PRF '!$B$11:$I$886,5,0),""))</f>
        <v>UNI</v>
      </c>
      <c r="G287" s="44">
        <f>'1-QUANT'!K1874</f>
        <v>7</v>
      </c>
      <c r="H287" s="398">
        <f>IFERROR(VLOOKUP($C287,'2-SINAPI NOVEMBRO 2017'!$A$1:$D$11398,4,0),IFERROR(VLOOKUP($C287,'3-COMPO.ADM.PRF '!$B$11:$I$886,8,0),""))</f>
        <v>12.305</v>
      </c>
      <c r="I287" s="402">
        <f>H287*'5-BDI'!$E$29</f>
        <v>15.779931999999999</v>
      </c>
      <c r="J287" s="115">
        <f t="shared" si="118"/>
        <v>86.14</v>
      </c>
      <c r="K287" s="511">
        <f t="shared" si="119"/>
        <v>110.46</v>
      </c>
    </row>
    <row r="288" spans="2:63" ht="30">
      <c r="B288" s="26" t="s">
        <v>108</v>
      </c>
      <c r="C288" s="27" t="str">
        <f>'1-QUANT'!C1876</f>
        <v>COMP 047</v>
      </c>
      <c r="D288" s="43" t="str">
        <f>'1-QUANT'!D1876</f>
        <v>PROPRIA</v>
      </c>
      <c r="E288" s="396" t="str">
        <f>IFERROR(VLOOKUP($C288,'2-SINAPI NOVEMBRO 2017'!$A$1:$D$11398,2,0),IFERROR(VLOOKUP($C288,'3-COMPO.ADM.PRF '!$B$11:$I$886,4,0),""))</f>
        <v>BUCHA EM ALUMINIO, COM ROSCA, DE  1 1/2", PARA ELETRODUTO - FORNECIMENTO E INSTALAÇÃO</v>
      </c>
      <c r="F288" s="401" t="str">
        <f>IFERROR(VLOOKUP($C288,'2-SINAPI NOVEMBRO 2017'!$A$1:$D$11398,3,0),IFERROR(VLOOKUP($C288,'3-COMPO.ADM.PRF '!$B$11:$I$886,5,0),""))</f>
        <v>UNI</v>
      </c>
      <c r="G288" s="44">
        <f>'1-QUANT'!K1876</f>
        <v>4</v>
      </c>
      <c r="H288" s="398">
        <f>IFERROR(VLOOKUP($C288,'2-SINAPI NOVEMBRO 2017'!$A$1:$D$11398,4,0),IFERROR(VLOOKUP($C288,'3-COMPO.ADM.PRF '!$B$11:$I$886,8,0),""))</f>
        <v>4.3650000000000002</v>
      </c>
      <c r="I288" s="402">
        <f>H288*'5-BDI'!$E$29</f>
        <v>5.5976759999999999</v>
      </c>
      <c r="J288" s="115">
        <f t="shared" si="118"/>
        <v>17.46</v>
      </c>
      <c r="K288" s="511">
        <f t="shared" si="119"/>
        <v>22.39</v>
      </c>
    </row>
    <row r="289" spans="2:11" ht="30">
      <c r="B289" s="26" t="s">
        <v>109</v>
      </c>
      <c r="C289" s="27" t="str">
        <f>'1-QUANT'!C1877</f>
        <v>COMP 048</v>
      </c>
      <c r="D289" s="43" t="str">
        <f>'1-QUANT'!D1877</f>
        <v>PROPRIA</v>
      </c>
      <c r="E289" s="396" t="str">
        <f>IFERROR(VLOOKUP($C289,'2-SINAPI NOVEMBRO 2017'!$A$1:$D$11398,2,0),IFERROR(VLOOKUP($C289,'3-COMPO.ADM.PRF '!$B$11:$I$886,4,0),""))</f>
        <v>BUCHA EM ALUMINIO, COM ROSCA, DE 3/4", PARA ELETRODUTO - FORNECIMENTO E INSTALAÇÃO</v>
      </c>
      <c r="F289" s="401" t="str">
        <f>IFERROR(VLOOKUP($C289,'2-SINAPI NOVEMBRO 2017'!$A$1:$D$11398,3,0),IFERROR(VLOOKUP($C289,'3-COMPO.ADM.PRF '!$B$11:$I$886,5,0),""))</f>
        <v>UNI</v>
      </c>
      <c r="G289" s="44">
        <f>'1-QUANT'!K1877</f>
        <v>4</v>
      </c>
      <c r="H289" s="398">
        <f>IFERROR(VLOOKUP($C289,'2-SINAPI NOVEMBRO 2017'!$A$1:$D$11398,4,0),IFERROR(VLOOKUP($C289,'3-COMPO.ADM.PRF '!$B$11:$I$886,8,0),""))</f>
        <v>3.8650000000000002</v>
      </c>
      <c r="I289" s="402">
        <f>H289*'5-BDI'!$E$29</f>
        <v>4.9564760000000003</v>
      </c>
      <c r="J289" s="115">
        <f t="shared" si="118"/>
        <v>15.46</v>
      </c>
      <c r="K289" s="511">
        <f t="shared" si="119"/>
        <v>19.829999999999998</v>
      </c>
    </row>
    <row r="290" spans="2:11" ht="30">
      <c r="B290" s="26" t="s">
        <v>110</v>
      </c>
      <c r="C290" s="27" t="str">
        <f>'1-QUANT'!C1879</f>
        <v>COMP 049</v>
      </c>
      <c r="D290" s="43" t="str">
        <f>'1-QUANT'!D1879</f>
        <v>PROPRIA</v>
      </c>
      <c r="E290" s="396" t="str">
        <f>IFERROR(VLOOKUP($C290,'2-SINAPI NOVEMBRO 2017'!$A$1:$D$11398,2,0),IFERROR(VLOOKUP($C290,'3-COMPO.ADM.PRF '!$B$11:$I$886,4,0),""))</f>
        <v>PLUG OU BUJAO DE FERRO GALVANIZADO, DE 2 1/2" - FORNECIMENTO E INSTALAÇÃO</v>
      </c>
      <c r="F290" s="401" t="str">
        <f>IFERROR(VLOOKUP($C290,'2-SINAPI NOVEMBRO 2017'!$A$1:$D$11398,3,0),IFERROR(VLOOKUP($C290,'3-COMPO.ADM.PRF '!$B$11:$I$886,5,0),""))</f>
        <v>UNI</v>
      </c>
      <c r="G290" s="44">
        <f>'1-QUANT'!K1879</f>
        <v>3</v>
      </c>
      <c r="H290" s="398">
        <f>IFERROR(VLOOKUP($C290,'2-SINAPI NOVEMBRO 2017'!$A$1:$D$11398,4,0),IFERROR(VLOOKUP($C290,'3-COMPO.ADM.PRF '!$B$11:$I$886,8,0),""))</f>
        <v>29.217500000000001</v>
      </c>
      <c r="I290" s="402">
        <f>H290*'5-BDI'!$E$29</f>
        <v>37.468522</v>
      </c>
      <c r="J290" s="115">
        <f t="shared" si="118"/>
        <v>87.65</v>
      </c>
      <c r="K290" s="511">
        <f t="shared" si="119"/>
        <v>112.41</v>
      </c>
    </row>
    <row r="291" spans="2:11" ht="30">
      <c r="B291" s="26" t="s">
        <v>111</v>
      </c>
      <c r="C291" s="27">
        <f>'1-QUANT'!C1881</f>
        <v>91940</v>
      </c>
      <c r="D291" s="43" t="str">
        <f>'1-QUANT'!D1881</f>
        <v>SINAPI</v>
      </c>
      <c r="E291" s="396" t="str">
        <f>IFERROR(VLOOKUP($C291,'2-SINAPI NOVEMBRO 2017'!$A$1:$D$11398,2,0),IFERROR(VLOOKUP($C291,'3-COMPO.ADM.PRF '!$B$11:$I$886,4,0),""))</f>
        <v>CAIXA RETANGULAR 4" X 2" MÉDIA (1,30 M DO PISO), PVC, INSTALADA EM PAREDE - FORNECIMENTO E INSTALAÇÃO. AF_12/2015</v>
      </c>
      <c r="F291" s="401" t="str">
        <f>IFERROR(VLOOKUP($C291,'2-SINAPI NOVEMBRO 2017'!$A$1:$D$11398,3,0),IFERROR(VLOOKUP($C291,'3-COMPO.ADM.PRF '!$B$11:$I$886,5,0),""))</f>
        <v>UN</v>
      </c>
      <c r="G291" s="44">
        <f>'1-QUANT'!K1881</f>
        <v>125</v>
      </c>
      <c r="H291" s="398">
        <f>IFERROR(VLOOKUP($C291,'2-SINAPI NOVEMBRO 2017'!$A$1:$D$11398,4,0),IFERROR(VLOOKUP($C291,'3-COMPO.ADM.PRF '!$B$11:$I$886,8,0),""))</f>
        <v>9.9499999999999993</v>
      </c>
      <c r="I291" s="402">
        <f>H291*'5-BDI'!$E$29</f>
        <v>12.759879999999999</v>
      </c>
      <c r="J291" s="115">
        <f t="shared" si="118"/>
        <v>1243.75</v>
      </c>
      <c r="K291" s="511">
        <f t="shared" si="119"/>
        <v>1594.99</v>
      </c>
    </row>
    <row r="292" spans="2:11" ht="30">
      <c r="B292" s="26" t="s">
        <v>13244</v>
      </c>
      <c r="C292" s="27">
        <f>'1-QUANT'!C1882</f>
        <v>91941</v>
      </c>
      <c r="D292" s="43" t="str">
        <f>'1-QUANT'!D1882</f>
        <v>SINAPI</v>
      </c>
      <c r="E292" s="396" t="str">
        <f>IFERROR(VLOOKUP($C292,'2-SINAPI NOVEMBRO 2017'!$A$1:$D$11398,2,0),IFERROR(VLOOKUP($C292,'3-COMPO.ADM.PRF '!$B$11:$I$886,4,0),""))</f>
        <v>CAIXA RETANGULAR 4" X 2" BAIXA (0,30 M DO PISO), PVC, INSTALADA EM PAREDE - FORNECIMENTO E INSTALAÇÃO. AF_12/2015</v>
      </c>
      <c r="F292" s="401" t="str">
        <f>IFERROR(VLOOKUP($C292,'2-SINAPI NOVEMBRO 2017'!$A$1:$D$11398,3,0),IFERROR(VLOOKUP($C292,'3-COMPO.ADM.PRF '!$B$11:$I$886,5,0),""))</f>
        <v>UN</v>
      </c>
      <c r="G292" s="44">
        <f>'1-QUANT'!K1882</f>
        <v>10</v>
      </c>
      <c r="H292" s="398">
        <f>IFERROR(VLOOKUP($C292,'2-SINAPI NOVEMBRO 2017'!$A$1:$D$11398,4,0),IFERROR(VLOOKUP($C292,'3-COMPO.ADM.PRF '!$B$11:$I$886,8,0),""))</f>
        <v>6.63</v>
      </c>
      <c r="I292" s="402">
        <f>H292*'5-BDI'!$E$29</f>
        <v>8.5023119999999999</v>
      </c>
      <c r="J292" s="115">
        <f t="shared" si="118"/>
        <v>66.3</v>
      </c>
      <c r="K292" s="511">
        <f t="shared" si="119"/>
        <v>85.02</v>
      </c>
    </row>
    <row r="293" spans="2:11" ht="30">
      <c r="B293" s="26" t="s">
        <v>13911</v>
      </c>
      <c r="C293" s="27">
        <f>'1-QUANT'!C1885</f>
        <v>91937</v>
      </c>
      <c r="D293" s="43" t="str">
        <f>'1-QUANT'!D1885</f>
        <v>SINAPI</v>
      </c>
      <c r="E293" s="396" t="str">
        <f>IFERROR(VLOOKUP($C293,'2-SINAPI NOVEMBRO 2017'!$A$1:$D$11398,2,0),IFERROR(VLOOKUP($C293,'3-COMPO.ADM.PRF '!$B$11:$I$886,4,0),""))</f>
        <v>CAIXA OCTOGONAL 3" X 3", PVC, INSTALADA EM LAJE - FORNECIMENTO E INSTALAÇÃO. AF_12/2015</v>
      </c>
      <c r="F293" s="401" t="str">
        <f>IFERROR(VLOOKUP($C293,'2-SINAPI NOVEMBRO 2017'!$A$1:$D$11398,3,0),IFERROR(VLOOKUP($C293,'3-COMPO.ADM.PRF '!$B$11:$I$886,5,0),""))</f>
        <v>UN</v>
      </c>
      <c r="G293" s="44">
        <f>'1-QUANT'!K1885</f>
        <v>179</v>
      </c>
      <c r="H293" s="398">
        <f>IFERROR(VLOOKUP($C293,'2-SINAPI NOVEMBRO 2017'!$A$1:$D$11398,4,0),IFERROR(VLOOKUP($C293,'3-COMPO.ADM.PRF '!$B$11:$I$886,8,0),""))</f>
        <v>7.44</v>
      </c>
      <c r="I293" s="402">
        <f>H293*'5-BDI'!$E$29</f>
        <v>9.5410560000000011</v>
      </c>
      <c r="J293" s="115">
        <f t="shared" si="118"/>
        <v>1331.76</v>
      </c>
      <c r="K293" s="511">
        <f t="shared" si="119"/>
        <v>1707.85</v>
      </c>
    </row>
    <row r="294" spans="2:11" ht="30">
      <c r="B294" s="26" t="s">
        <v>13245</v>
      </c>
      <c r="C294" s="27" t="str">
        <f>'1-QUANT'!C1887</f>
        <v>COMP 050</v>
      </c>
      <c r="D294" s="43" t="str">
        <f>'1-QUANT'!D1887</f>
        <v>PROPRIA</v>
      </c>
      <c r="E294" s="396" t="str">
        <f>IFERROR(VLOOKUP($C294,'2-SINAPI NOVEMBRO 2017'!$A$1:$D$11398,2,0),IFERROR(VLOOKUP($C294,'3-COMPO.ADM.PRF '!$B$11:$I$886,4,0),""))</f>
        <v>CURVA 180 GRAUS, DE PVC RIGIDO ROSCAVEL, DE 1 1/2", PARA ELETRODUTO -  FORNECIMENTO E INSTALAÇÃO</v>
      </c>
      <c r="F294" s="401" t="str">
        <f>IFERROR(VLOOKUP($C294,'2-SINAPI NOVEMBRO 2017'!$A$1:$D$11398,3,0),IFERROR(VLOOKUP($C294,'3-COMPO.ADM.PRF '!$B$11:$I$886,5,0),""))</f>
        <v>UNI</v>
      </c>
      <c r="G294" s="44">
        <f>'1-QUANT'!K1887</f>
        <v>4</v>
      </c>
      <c r="H294" s="398">
        <f>IFERROR(VLOOKUP($C294,'2-SINAPI NOVEMBRO 2017'!$A$1:$D$11398,4,0),IFERROR(VLOOKUP($C294,'3-COMPO.ADM.PRF '!$B$11:$I$886,8,0),""))</f>
        <v>15.453200000000001</v>
      </c>
      <c r="I294" s="402">
        <f>H294*'5-BDI'!$E$29</f>
        <v>19.817183679999999</v>
      </c>
      <c r="J294" s="115">
        <f t="shared" si="118"/>
        <v>61.81</v>
      </c>
      <c r="K294" s="511">
        <f t="shared" si="119"/>
        <v>79.27</v>
      </c>
    </row>
    <row r="295" spans="2:11" ht="30">
      <c r="B295" s="26" t="s">
        <v>13246</v>
      </c>
      <c r="C295" s="27" t="str">
        <f>'1-QUANT'!C1889</f>
        <v>COMP 051</v>
      </c>
      <c r="D295" s="43" t="str">
        <f>'1-QUANT'!D1889</f>
        <v>PROPRIA</v>
      </c>
      <c r="E295" s="396" t="str">
        <f>IFERROR(VLOOKUP($C295,'2-SINAPI NOVEMBRO 2017'!$A$1:$D$11398,2,0),IFERROR(VLOOKUP($C295,'3-COMPO.ADM.PRF '!$B$11:$I$886,4,0),""))</f>
        <v>CURVA 90 GRAUS, LONGA, DE PVC RIGIDO ROSCAVEL, DE 1 1/2", PARA ELETRODUTO - FORNECIMENTO E INSTALAÇAO</v>
      </c>
      <c r="F295" s="401" t="str">
        <f>IFERROR(VLOOKUP($C295,'2-SINAPI NOVEMBRO 2017'!$A$1:$D$11398,3,0),IFERROR(VLOOKUP($C295,'3-COMPO.ADM.PRF '!$B$11:$I$886,5,0),""))</f>
        <v>UNI</v>
      </c>
      <c r="G295" s="44">
        <f>'1-QUANT'!K1889</f>
        <v>6</v>
      </c>
      <c r="H295" s="398">
        <f>IFERROR(VLOOKUP($C295,'2-SINAPI NOVEMBRO 2017'!$A$1:$D$11398,4,0),IFERROR(VLOOKUP($C295,'3-COMPO.ADM.PRF '!$B$11:$I$886,8,0),""))</f>
        <v>14.6868</v>
      </c>
      <c r="I295" s="402">
        <f>H295*'5-BDI'!$E$29</f>
        <v>18.834352320000001</v>
      </c>
      <c r="J295" s="115">
        <f t="shared" si="118"/>
        <v>88.12</v>
      </c>
      <c r="K295" s="511">
        <f t="shared" si="119"/>
        <v>113.01</v>
      </c>
    </row>
    <row r="296" spans="2:11" ht="30">
      <c r="B296" s="26" t="s">
        <v>13247</v>
      </c>
      <c r="C296" s="27" t="str">
        <f>'1-QUANT'!C1890</f>
        <v>COMP 052</v>
      </c>
      <c r="D296" s="43" t="str">
        <f>'1-QUANT'!D1890</f>
        <v>PROPRIA</v>
      </c>
      <c r="E296" s="396" t="str">
        <f>IFERROR(VLOOKUP($C296,'2-SINAPI NOVEMBRO 2017'!$A$1:$D$11398,2,0),IFERROR(VLOOKUP($C296,'3-COMPO.ADM.PRF '!$B$11:$I$886,4,0),""))</f>
        <v xml:space="preserve">CURVA 90 GRAUS, LONGA, DE PVC RIGIDO ROSCAVEL, DE 3/4", PARA ELETRODUTO - FORNECIMENTO E INSTALAÇÃO </v>
      </c>
      <c r="F296" s="401" t="str">
        <f>IFERROR(VLOOKUP($C296,'2-SINAPI NOVEMBRO 2017'!$A$1:$D$11398,3,0),IFERROR(VLOOKUP($C296,'3-COMPO.ADM.PRF '!$B$11:$I$886,5,0),""))</f>
        <v>UNI</v>
      </c>
      <c r="G296" s="44">
        <f>'1-QUANT'!K1890</f>
        <v>3</v>
      </c>
      <c r="H296" s="398">
        <f>IFERROR(VLOOKUP($C296,'2-SINAPI NOVEMBRO 2017'!$A$1:$D$11398,4,0),IFERROR(VLOOKUP($C296,'3-COMPO.ADM.PRF '!$B$11:$I$886,8,0),""))</f>
        <v>12.7468</v>
      </c>
      <c r="I296" s="402">
        <f>H296*'5-BDI'!$E$29</f>
        <v>16.34649632</v>
      </c>
      <c r="J296" s="115">
        <f t="shared" si="118"/>
        <v>38.24</v>
      </c>
      <c r="K296" s="511">
        <f t="shared" si="119"/>
        <v>49.04</v>
      </c>
    </row>
    <row r="297" spans="2:11" ht="30">
      <c r="B297" s="26" t="s">
        <v>13248</v>
      </c>
      <c r="C297" s="27">
        <f>'1-QUANT'!C1892</f>
        <v>93013</v>
      </c>
      <c r="D297" s="43" t="str">
        <f>'1-QUANT'!D1892</f>
        <v>SINAPI</v>
      </c>
      <c r="E297" s="396" t="str">
        <f>IFERROR(VLOOKUP($C297,'2-SINAPI NOVEMBRO 2017'!$A$1:$D$11398,2,0),IFERROR(VLOOKUP($C297,'3-COMPO.ADM.PRF '!$B$11:$I$886,4,0),""))</f>
        <v>LUVA PARA ELETRODUTO, PVC, ROSCÁVEL, DN 50 MM (1 1/2") - FORNECIMENTO E INSTALAÇÃO. AF_12/2015</v>
      </c>
      <c r="F297" s="401" t="str">
        <f>IFERROR(VLOOKUP($C297,'2-SINAPI NOVEMBRO 2017'!$A$1:$D$11398,3,0),IFERROR(VLOOKUP($C297,'3-COMPO.ADM.PRF '!$B$11:$I$886,5,0),""))</f>
        <v>UN</v>
      </c>
      <c r="G297" s="44">
        <f>'1-QUANT'!K1892</f>
        <v>17</v>
      </c>
      <c r="H297" s="398">
        <f>IFERROR(VLOOKUP($C297,'2-SINAPI NOVEMBRO 2017'!$A$1:$D$11398,4,0),IFERROR(VLOOKUP($C297,'3-COMPO.ADM.PRF '!$B$11:$I$886,8,0),""))</f>
        <v>9.6199999999999992</v>
      </c>
      <c r="I297" s="402">
        <f>H297*'5-BDI'!$E$29</f>
        <v>12.336687999999999</v>
      </c>
      <c r="J297" s="115">
        <f t="shared" si="118"/>
        <v>163.54</v>
      </c>
      <c r="K297" s="511">
        <f t="shared" si="119"/>
        <v>209.72</v>
      </c>
    </row>
    <row r="298" spans="2:11" ht="45">
      <c r="B298" s="26" t="s">
        <v>13249</v>
      </c>
      <c r="C298" s="27">
        <f>'1-QUANT'!C1893</f>
        <v>91884</v>
      </c>
      <c r="D298" s="43" t="str">
        <f>'1-QUANT'!D1893</f>
        <v>SINAPI</v>
      </c>
      <c r="E298" s="396" t="str">
        <f>IFERROR(VLOOKUP($C298,'2-SINAPI NOVEMBRO 2017'!$A$1:$D$11398,2,0),IFERROR(VLOOKUP($C298,'3-COMPO.ADM.PRF '!$B$11:$I$886,4,0),""))</f>
        <v>LUVA PARA ELETRODUTO, PVC, ROSCÁVEL, DN 25 MM (3/4"), PARA CIRCUITOS TERMINAIS, INSTALADA EM PAREDE - FORNECIMENTO E INSTALAÇÃO. AF_12/2015</v>
      </c>
      <c r="F298" s="401" t="str">
        <f>IFERROR(VLOOKUP($C298,'2-SINAPI NOVEMBRO 2017'!$A$1:$D$11398,3,0),IFERROR(VLOOKUP($C298,'3-COMPO.ADM.PRF '!$B$11:$I$886,5,0),""))</f>
        <v>UN</v>
      </c>
      <c r="G298" s="44">
        <f>'1-QUANT'!K1893</f>
        <v>5</v>
      </c>
      <c r="H298" s="398">
        <f>IFERROR(VLOOKUP($C298,'2-SINAPI NOVEMBRO 2017'!$A$1:$D$11398,4,0),IFERROR(VLOOKUP($C298,'3-COMPO.ADM.PRF '!$B$11:$I$886,8,0),""))</f>
        <v>5.94</v>
      </c>
      <c r="I298" s="402">
        <f>H298*'5-BDI'!$E$29</f>
        <v>7.6174560000000007</v>
      </c>
      <c r="J298" s="115">
        <f t="shared" si="118"/>
        <v>29.7</v>
      </c>
      <c r="K298" s="511">
        <f t="shared" si="119"/>
        <v>38.090000000000003</v>
      </c>
    </row>
    <row r="299" spans="2:11" ht="30">
      <c r="B299" s="26" t="s">
        <v>13250</v>
      </c>
      <c r="C299" s="27" t="str">
        <f>'1-QUANT'!C1895</f>
        <v>COMP 053</v>
      </c>
      <c r="D299" s="43" t="str">
        <f>'1-QUANT'!D1895</f>
        <v>PROPRIA</v>
      </c>
      <c r="E299" s="396" t="str">
        <f>IFERROR(VLOOKUP($C299,'2-SINAPI NOVEMBRO 2017'!$A$1:$D$11398,2,0),IFERROR(VLOOKUP($C299,'3-COMPO.ADM.PRF '!$B$11:$I$886,4,0),""))</f>
        <v>LUVA PARA ELETRODUTO, EM ACO GALVANIZADO ELETROLITICO, DIAMETRO DE 65 MM (2 1/2") -  FORNECIMENTO E INSTALAÇÃO</v>
      </c>
      <c r="F299" s="401" t="str">
        <f>IFERROR(VLOOKUP($C299,'2-SINAPI NOVEMBRO 2017'!$A$1:$D$11398,3,0),IFERROR(VLOOKUP($C299,'3-COMPO.ADM.PRF '!$B$11:$I$886,5,0),""))</f>
        <v>UNI</v>
      </c>
      <c r="G299" s="44">
        <f>'1-QUANT'!K1895</f>
        <v>3</v>
      </c>
      <c r="H299" s="398">
        <f>IFERROR(VLOOKUP($C299,'2-SINAPI NOVEMBRO 2017'!$A$1:$D$11398,4,0),IFERROR(VLOOKUP($C299,'3-COMPO.ADM.PRF '!$B$11:$I$886,8,0),""))</f>
        <v>12.72073</v>
      </c>
      <c r="I299" s="402">
        <f>H299*'5-BDI'!$E$29</f>
        <v>16.313064151999999</v>
      </c>
      <c r="J299" s="115">
        <f t="shared" si="118"/>
        <v>38.159999999999997</v>
      </c>
      <c r="K299" s="511">
        <f t="shared" si="119"/>
        <v>48.94</v>
      </c>
    </row>
    <row r="300" spans="2:11" ht="30">
      <c r="B300" s="26" t="s">
        <v>13251</v>
      </c>
      <c r="C300" s="27" t="str">
        <f>'1-QUANT'!C1898</f>
        <v>COMP 054</v>
      </c>
      <c r="D300" s="43" t="str">
        <f>'1-QUANT'!D1898</f>
        <v>PROPRIA</v>
      </c>
      <c r="E300" s="396" t="str">
        <f>IFERROR(VLOOKUP($C300,'2-SINAPI NOVEMBRO 2017'!$A$1:$D$11398,2,0),IFERROR(VLOOKUP($C300,'3-COMPO.ADM.PRF '!$B$11:$I$886,4,0),""))</f>
        <v>FITA ISOLANTE DE BORRACHA AUTOFUSAO, USO ATE 69 KV (ALTA TENSAO) - FORNECIMENTO E INSTALAÇÃO</v>
      </c>
      <c r="F300" s="401" t="str">
        <f>IFERROR(VLOOKUP($C300,'2-SINAPI NOVEMBRO 2017'!$A$1:$D$11398,3,0),IFERROR(VLOOKUP($C300,'3-COMPO.ADM.PRF '!$B$11:$I$886,5,0),""))</f>
        <v xml:space="preserve">M     </v>
      </c>
      <c r="G300" s="44">
        <f>'1-QUANT'!K1898</f>
        <v>80</v>
      </c>
      <c r="H300" s="398">
        <f>IFERROR(VLOOKUP($C300,'2-SINAPI NOVEMBRO 2017'!$A$1:$D$11398,4,0),IFERROR(VLOOKUP($C300,'3-COMPO.ADM.PRF '!$B$11:$I$886,8,0),""))</f>
        <v>3.8892000000000002</v>
      </c>
      <c r="I300" s="402">
        <f>H300*'5-BDI'!$E$29</f>
        <v>4.9875100799999998</v>
      </c>
      <c r="J300" s="115">
        <f t="shared" si="118"/>
        <v>311.14</v>
      </c>
      <c r="K300" s="511">
        <f t="shared" si="119"/>
        <v>399</v>
      </c>
    </row>
    <row r="301" spans="2:11" ht="30">
      <c r="B301" s="26" t="s">
        <v>13252</v>
      </c>
      <c r="C301" s="27">
        <f>'1-QUANT'!C1901</f>
        <v>92980</v>
      </c>
      <c r="D301" s="43" t="str">
        <f>'1-QUANT'!D1901</f>
        <v>SINAPI</v>
      </c>
      <c r="E301" s="396" t="str">
        <f>IFERROR(VLOOKUP($C301,'2-SINAPI NOVEMBRO 2017'!$A$1:$D$11398,2,0),IFERROR(VLOOKUP($C301,'3-COMPO.ADM.PRF '!$B$11:$I$886,4,0),""))</f>
        <v>CABO DE COBRE FLEXÍVEL ISOLADO, 10 MM², ANTI-CHAMA 0,6/1,0 KV, PARA DISTRIBUIÇÃO - FORNECIMENTO E INSTALAÇÃO. AF_12/2015</v>
      </c>
      <c r="F301" s="401" t="str">
        <f>IFERROR(VLOOKUP($C301,'2-SINAPI NOVEMBRO 2017'!$A$1:$D$11398,3,0),IFERROR(VLOOKUP($C301,'3-COMPO.ADM.PRF '!$B$11:$I$886,5,0),""))</f>
        <v>M</v>
      </c>
      <c r="G301" s="44">
        <f>'1-QUANT'!K1901</f>
        <v>581.6</v>
      </c>
      <c r="H301" s="398">
        <f>IFERROR(VLOOKUP($C301,'2-SINAPI NOVEMBRO 2017'!$A$1:$D$11398,4,0),IFERROR(VLOOKUP($C301,'3-COMPO.ADM.PRF '!$B$11:$I$886,8,0),""))</f>
        <v>5.3</v>
      </c>
      <c r="I301" s="402">
        <f>H301*'5-BDI'!$E$29</f>
        <v>6.7967199999999997</v>
      </c>
      <c r="J301" s="115">
        <f t="shared" ref="J301" si="120">ROUND(G301*H301,2)</f>
        <v>3082.48</v>
      </c>
      <c r="K301" s="511">
        <f t="shared" ref="K301" si="121">ROUND(G301*I301,2)</f>
        <v>3952.97</v>
      </c>
    </row>
    <row r="302" spans="2:11" ht="30">
      <c r="B302" s="26" t="s">
        <v>13253</v>
      </c>
      <c r="C302" s="27">
        <f>'1-QUANT'!C1902</f>
        <v>91935</v>
      </c>
      <c r="D302" s="43" t="str">
        <f>'1-QUANT'!D1902</f>
        <v>SINAPI</v>
      </c>
      <c r="E302" s="396" t="str">
        <f>IFERROR(VLOOKUP($C302,'2-SINAPI NOVEMBRO 2017'!$A$1:$D$11398,2,0),IFERROR(VLOOKUP($C302,'3-COMPO.ADM.PRF '!$B$11:$I$886,4,0),""))</f>
        <v>CABO DE COBRE FLEXÍVEL ISOLADO, 16 MM², ANTI-CHAMA 0,6/1,0 KV, PARA CIRCUITOS TERMINAIS - FORNECIMENTO E INSTALAÇÃO. AF_12/2015</v>
      </c>
      <c r="F302" s="401" t="str">
        <f>IFERROR(VLOOKUP($C302,'2-SINAPI NOVEMBRO 2017'!$A$1:$D$11398,3,0),IFERROR(VLOOKUP($C302,'3-COMPO.ADM.PRF '!$B$11:$I$886,5,0),""))</f>
        <v>M</v>
      </c>
      <c r="G302" s="44">
        <f>'1-QUANT'!K1902</f>
        <v>20</v>
      </c>
      <c r="H302" s="398">
        <f>IFERROR(VLOOKUP($C302,'2-SINAPI NOVEMBRO 2017'!$A$1:$D$11398,4,0),IFERROR(VLOOKUP($C302,'3-COMPO.ADM.PRF '!$B$11:$I$886,8,0),""))</f>
        <v>12.59</v>
      </c>
      <c r="I302" s="402">
        <f>H302*'5-BDI'!$E$29</f>
        <v>16.145416000000001</v>
      </c>
      <c r="J302" s="115">
        <f t="shared" si="118"/>
        <v>251.8</v>
      </c>
      <c r="K302" s="511">
        <f t="shared" si="119"/>
        <v>322.91000000000003</v>
      </c>
    </row>
    <row r="303" spans="2:11" ht="30">
      <c r="B303" s="26" t="s">
        <v>13254</v>
      </c>
      <c r="C303" s="27">
        <f>'1-QUANT'!C1903</f>
        <v>92984</v>
      </c>
      <c r="D303" s="43" t="str">
        <f>'1-QUANT'!D1903</f>
        <v>SINAPI</v>
      </c>
      <c r="E303" s="396" t="str">
        <f>IFERROR(VLOOKUP($C303,'2-SINAPI NOVEMBRO 2017'!$A$1:$D$11398,2,0),IFERROR(VLOOKUP($C303,'3-COMPO.ADM.PRF '!$B$11:$I$886,4,0),""))</f>
        <v>CABO DE COBRE FLEXÍVEL ISOLADO, 25 MM², ANTI-CHAMA 0,6/1,0 KV, PARA DISTRIBUIÇÃO - FORNECIMENTO E INSTALAÇÃO. AF_12/2015</v>
      </c>
      <c r="F303" s="401" t="str">
        <f>IFERROR(VLOOKUP($C303,'2-SINAPI NOVEMBRO 2017'!$A$1:$D$11398,3,0),IFERROR(VLOOKUP($C303,'3-COMPO.ADM.PRF '!$B$11:$I$886,5,0),""))</f>
        <v>M</v>
      </c>
      <c r="G303" s="44">
        <f>'1-QUANT'!K1903</f>
        <v>16.3</v>
      </c>
      <c r="H303" s="398">
        <f>IFERROR(VLOOKUP($C303,'2-SINAPI NOVEMBRO 2017'!$A$1:$D$11398,4,0),IFERROR(VLOOKUP($C303,'3-COMPO.ADM.PRF '!$B$11:$I$886,8,0),""))</f>
        <v>13.57</v>
      </c>
      <c r="I303" s="402">
        <f>H303*'5-BDI'!$E$29</f>
        <v>17.402168</v>
      </c>
      <c r="J303" s="115">
        <f t="shared" ref="J303" si="122">ROUND(G303*H303,2)</f>
        <v>221.19</v>
      </c>
      <c r="K303" s="511">
        <f t="shared" ref="K303" si="123">ROUND(G303*I303,2)</f>
        <v>283.66000000000003</v>
      </c>
    </row>
    <row r="304" spans="2:11" ht="30">
      <c r="B304" s="26" t="s">
        <v>13255</v>
      </c>
      <c r="C304" s="27">
        <f>'1-QUANT'!C1905</f>
        <v>92988</v>
      </c>
      <c r="D304" s="43" t="str">
        <f>'1-QUANT'!D1905</f>
        <v>SINAPI</v>
      </c>
      <c r="E304" s="396" t="str">
        <f>IFERROR(VLOOKUP($C304,'2-SINAPI NOVEMBRO 2017'!$A$1:$D$11398,2,0),IFERROR(VLOOKUP($C304,'3-COMPO.ADM.PRF '!$B$11:$I$886,4,0),""))</f>
        <v>CABO DE COBRE FLEXÍVEL ISOLADO, 50 MM², ANTI-CHAMA 0,6/1,0 KV, PARA DISTRIBUIÇÃO - FORNECIMENTO E INSTALAÇÃO. AF_12/2015</v>
      </c>
      <c r="F304" s="401" t="str">
        <f>IFERROR(VLOOKUP($C304,'2-SINAPI NOVEMBRO 2017'!$A$1:$D$11398,3,0),IFERROR(VLOOKUP($C304,'3-COMPO.ADM.PRF '!$B$11:$I$886,5,0),""))</f>
        <v>M</v>
      </c>
      <c r="G304" s="44">
        <f>'1-QUANT'!K1905</f>
        <v>229.5</v>
      </c>
      <c r="H304" s="398">
        <f>IFERROR(VLOOKUP($C304,'2-SINAPI NOVEMBRO 2017'!$A$1:$D$11398,4,0),IFERROR(VLOOKUP($C304,'3-COMPO.ADM.PRF '!$B$11:$I$886,8,0),""))</f>
        <v>25.39</v>
      </c>
      <c r="I304" s="402">
        <f>H304*'5-BDI'!$E$29</f>
        <v>32.560136</v>
      </c>
      <c r="J304" s="115">
        <f t="shared" ref="J304" si="124">ROUND(G304*H304,2)</f>
        <v>5827.01</v>
      </c>
      <c r="K304" s="511">
        <f t="shared" ref="K304" si="125">ROUND(G304*I304,2)</f>
        <v>7472.55</v>
      </c>
    </row>
    <row r="305" spans="2:11" ht="30">
      <c r="B305" s="26" t="s">
        <v>13256</v>
      </c>
      <c r="C305" s="27">
        <f>'1-QUANT'!C1907</f>
        <v>92992</v>
      </c>
      <c r="D305" s="43" t="str">
        <f>'1-QUANT'!D1907</f>
        <v>SINAPI</v>
      </c>
      <c r="E305" s="396" t="str">
        <f>IFERROR(VLOOKUP($C305,'2-SINAPI NOVEMBRO 2017'!$A$1:$D$11398,2,0),IFERROR(VLOOKUP($C305,'3-COMPO.ADM.PRF '!$B$11:$I$886,4,0),""))</f>
        <v>CABO DE COBRE FLEXÍVEL ISOLADO, 95 MM², ANTI-CHAMA 0,6/1,0 KV, PARA DISTRIBUIÇÃO - FORNECIMENTO E INSTALAÇÃO. AF_12/2015</v>
      </c>
      <c r="F305" s="401" t="str">
        <f>IFERROR(VLOOKUP($C305,'2-SINAPI NOVEMBRO 2017'!$A$1:$D$11398,3,0),IFERROR(VLOOKUP($C305,'3-COMPO.ADM.PRF '!$B$11:$I$886,5,0),""))</f>
        <v>M</v>
      </c>
      <c r="G305" s="44">
        <f>'1-QUANT'!K1907</f>
        <v>660.1</v>
      </c>
      <c r="H305" s="398">
        <f>IFERROR(VLOOKUP($C305,'2-SINAPI NOVEMBRO 2017'!$A$1:$D$11398,4,0),IFERROR(VLOOKUP($C305,'3-COMPO.ADM.PRF '!$B$11:$I$886,8,0),""))</f>
        <v>45.65</v>
      </c>
      <c r="I305" s="402">
        <f>H305*'5-BDI'!$E$29</f>
        <v>58.541559999999997</v>
      </c>
      <c r="J305" s="115">
        <f t="shared" ref="J305:J306" si="126">ROUND(G305*H305,2)</f>
        <v>30133.57</v>
      </c>
      <c r="K305" s="511">
        <f t="shared" ref="K305:K306" si="127">ROUND(G305*I305,2)</f>
        <v>38643.279999999999</v>
      </c>
    </row>
    <row r="306" spans="2:11" ht="30">
      <c r="B306" s="26" t="s">
        <v>13257</v>
      </c>
      <c r="C306" s="27">
        <f>'1-QUANT'!C1908</f>
        <v>92996</v>
      </c>
      <c r="D306" s="43" t="str">
        <f>'1-QUANT'!D1908</f>
        <v>SINAPI</v>
      </c>
      <c r="E306" s="396" t="str">
        <f>IFERROR(VLOOKUP($C306,'2-SINAPI NOVEMBRO 2017'!$A$1:$D$11398,2,0),IFERROR(VLOOKUP($C306,'3-COMPO.ADM.PRF '!$B$11:$I$886,4,0),""))</f>
        <v>CABO DE COBRE FLEXÍVEL ISOLADO, 150 MM², ANTI-CHAMA 0,6/1,0 KV, PARA DISTRIBUIÇÃO - FORNECIMENTO E INSTALAÇÃO. AF_12/2015</v>
      </c>
      <c r="F306" s="401" t="str">
        <f>IFERROR(VLOOKUP($C306,'2-SINAPI NOVEMBRO 2017'!$A$1:$D$11398,3,0),IFERROR(VLOOKUP($C306,'3-COMPO.ADM.PRF '!$B$11:$I$886,5,0),""))</f>
        <v>M</v>
      </c>
      <c r="G306" s="44">
        <f>'1-QUANT'!K1908</f>
        <v>12</v>
      </c>
      <c r="H306" s="398">
        <f>IFERROR(VLOOKUP($C306,'2-SINAPI NOVEMBRO 2017'!$A$1:$D$11398,4,0),IFERROR(VLOOKUP($C306,'3-COMPO.ADM.PRF '!$B$11:$I$886,8,0),""))</f>
        <v>72.73</v>
      </c>
      <c r="I306" s="402">
        <f>H306*'5-BDI'!$E$29</f>
        <v>93.268951999999999</v>
      </c>
      <c r="J306" s="115">
        <f t="shared" si="126"/>
        <v>872.76</v>
      </c>
      <c r="K306" s="511">
        <f t="shared" si="127"/>
        <v>1119.23</v>
      </c>
    </row>
    <row r="307" spans="2:11" ht="30">
      <c r="B307" s="26" t="s">
        <v>13258</v>
      </c>
      <c r="C307" s="27">
        <f>'1-QUANT'!C1910</f>
        <v>91931</v>
      </c>
      <c r="D307" s="43" t="str">
        <f>'1-QUANT'!D1910</f>
        <v>SINAPI</v>
      </c>
      <c r="E307" s="396" t="str">
        <f>IFERROR(VLOOKUP($C307,'2-SINAPI NOVEMBRO 2017'!$A$1:$D$11398,2,0),IFERROR(VLOOKUP($C307,'3-COMPO.ADM.PRF '!$B$11:$I$886,4,0),""))</f>
        <v>CABO DE COBRE FLEXÍVEL ISOLADO, 6 MM², ANTI-CHAMA 0,6/1,0 KV, PARA CIRCUITOS TERMINAIS - FORNECIMENTO E INSTALAÇÃO. AF_12/2015</v>
      </c>
      <c r="F307" s="401" t="str">
        <f>IFERROR(VLOOKUP($C307,'2-SINAPI NOVEMBRO 2017'!$A$1:$D$11398,3,0),IFERROR(VLOOKUP($C307,'3-COMPO.ADM.PRF '!$B$11:$I$886,5,0),""))</f>
        <v>M</v>
      </c>
      <c r="G307" s="44">
        <f>'1-QUANT'!K1910</f>
        <v>840.5</v>
      </c>
      <c r="H307" s="398">
        <f>IFERROR(VLOOKUP($C307,'2-SINAPI NOVEMBRO 2017'!$A$1:$D$11398,4,0),IFERROR(VLOOKUP($C307,'3-COMPO.ADM.PRF '!$B$11:$I$886,8,0),""))</f>
        <v>5.31</v>
      </c>
      <c r="I307" s="402">
        <f>H307*'5-BDI'!$E$29</f>
        <v>6.8095439999999998</v>
      </c>
      <c r="J307" s="115">
        <f t="shared" ref="J307" si="128">ROUND(G307*H307,2)</f>
        <v>4463.0600000000004</v>
      </c>
      <c r="K307" s="511">
        <f t="shared" ref="K307" si="129">ROUND(G307*I307,2)</f>
        <v>5723.42</v>
      </c>
    </row>
    <row r="308" spans="2:11" ht="30">
      <c r="B308" s="26" t="s">
        <v>13259</v>
      </c>
      <c r="C308" s="27">
        <f>'1-QUANT'!C1912</f>
        <v>91927</v>
      </c>
      <c r="D308" s="43" t="str">
        <f>'1-QUANT'!D1912</f>
        <v>SINAPI</v>
      </c>
      <c r="E308" s="396" t="str">
        <f>IFERROR(VLOOKUP($C308,'2-SINAPI NOVEMBRO 2017'!$A$1:$D$11398,2,0),IFERROR(VLOOKUP($C308,'3-COMPO.ADM.PRF '!$B$11:$I$886,4,0),""))</f>
        <v>CABO DE COBRE FLEXÍVEL ISOLADO, 2,5 MM², ANTI-CHAMA 0,6/1,0 KV, PARA CIRCUITOS TERMINAIS - FORNECIMENTO E INSTALAÇÃO. AF_12/2015</v>
      </c>
      <c r="F308" s="401" t="str">
        <f>IFERROR(VLOOKUP($C308,'2-SINAPI NOVEMBRO 2017'!$A$1:$D$11398,3,0),IFERROR(VLOOKUP($C308,'3-COMPO.ADM.PRF '!$B$11:$I$886,5,0),""))</f>
        <v>M</v>
      </c>
      <c r="G308" s="44">
        <f>'1-QUANT'!K1912</f>
        <v>3650.6</v>
      </c>
      <c r="H308" s="398">
        <f>IFERROR(VLOOKUP($C308,'2-SINAPI NOVEMBRO 2017'!$A$1:$D$11398,4,0),IFERROR(VLOOKUP($C308,'3-COMPO.ADM.PRF '!$B$11:$I$886,8,0),""))</f>
        <v>2.83</v>
      </c>
      <c r="I308" s="402">
        <f>H308*'5-BDI'!$E$29</f>
        <v>3.6291920000000002</v>
      </c>
      <c r="J308" s="115">
        <f t="shared" si="118"/>
        <v>10331.200000000001</v>
      </c>
      <c r="K308" s="511">
        <f t="shared" si="119"/>
        <v>13248.73</v>
      </c>
    </row>
    <row r="309" spans="2:11" ht="30">
      <c r="B309" s="26" t="s">
        <v>13260</v>
      </c>
      <c r="C309" s="27">
        <f>'1-QUANT'!C1913</f>
        <v>91929</v>
      </c>
      <c r="D309" s="43" t="str">
        <f>'1-QUANT'!D1913</f>
        <v>SINAPI</v>
      </c>
      <c r="E309" s="396" t="str">
        <f>IFERROR(VLOOKUP($C309,'2-SINAPI NOVEMBRO 2017'!$A$1:$D$11398,2,0),IFERROR(VLOOKUP($C309,'3-COMPO.ADM.PRF '!$B$11:$I$886,4,0),""))</f>
        <v>CABO DE COBRE FLEXÍVEL ISOLADO, 4 MM², ANTI-CHAMA 0,6/1,0 KV, PARA CIRCUITOS TERMINAIS - FORNECIMENTO E INSTALAÇÃO. AF_12/2015</v>
      </c>
      <c r="F309" s="401" t="str">
        <f>IFERROR(VLOOKUP($C309,'2-SINAPI NOVEMBRO 2017'!$A$1:$D$11398,3,0),IFERROR(VLOOKUP($C309,'3-COMPO.ADM.PRF '!$B$11:$I$886,5,0),""))</f>
        <v>M</v>
      </c>
      <c r="G309" s="44">
        <f>'1-QUANT'!K1913</f>
        <v>547.1</v>
      </c>
      <c r="H309" s="398">
        <f>IFERROR(VLOOKUP($C309,'2-SINAPI NOVEMBRO 2017'!$A$1:$D$11398,4,0),IFERROR(VLOOKUP($C309,'3-COMPO.ADM.PRF '!$B$11:$I$886,8,0),""))</f>
        <v>3.95</v>
      </c>
      <c r="I309" s="402">
        <f>H309*'5-BDI'!$E$29</f>
        <v>5.06548</v>
      </c>
      <c r="J309" s="115">
        <f t="shared" ref="J309" si="130">ROUND(G309*H309,2)</f>
        <v>2161.0500000000002</v>
      </c>
      <c r="K309" s="511">
        <f t="shared" ref="K309" si="131">ROUND(G309*I309,2)</f>
        <v>2771.32</v>
      </c>
    </row>
    <row r="310" spans="2:11" ht="15">
      <c r="B310" s="26" t="s">
        <v>13912</v>
      </c>
      <c r="C310" s="27">
        <f>'1-QUANT'!C1922</f>
        <v>83446</v>
      </c>
      <c r="D310" s="43" t="str">
        <f>'1-QUANT'!D1922</f>
        <v>SINAPI</v>
      </c>
      <c r="E310" s="396" t="str">
        <f>IFERROR(VLOOKUP($C310,'2-SINAPI NOVEMBRO 2017'!$A$1:$D$11398,2,0),IFERROR(VLOOKUP($C310,'3-COMPO.ADM.PRF '!$B$11:$I$886,4,0),""))</f>
        <v>CAIXA DE PASSAGEM 30X30X40 COM TAMPA E DRENO BRITA</v>
      </c>
      <c r="F310" s="401" t="str">
        <f>IFERROR(VLOOKUP($C310,'2-SINAPI NOVEMBRO 2017'!$A$1:$D$11398,3,0),IFERROR(VLOOKUP($C310,'3-COMPO.ADM.PRF '!$B$11:$I$886,5,0),""))</f>
        <v>UN</v>
      </c>
      <c r="G310" s="44">
        <f>'1-QUANT'!K1922</f>
        <v>9</v>
      </c>
      <c r="H310" s="398">
        <f>IFERROR(VLOOKUP($C310,'2-SINAPI NOVEMBRO 2017'!$A$1:$D$11398,4,0),IFERROR(VLOOKUP($C310,'3-COMPO.ADM.PRF '!$B$11:$I$886,8,0),""))</f>
        <v>139.72999999999999</v>
      </c>
      <c r="I310" s="402">
        <f>H310*'5-BDI'!$E$29</f>
        <v>179.189752</v>
      </c>
      <c r="J310" s="115">
        <f t="shared" si="118"/>
        <v>1257.57</v>
      </c>
      <c r="K310" s="511">
        <f t="shared" si="119"/>
        <v>1612.71</v>
      </c>
    </row>
    <row r="311" spans="2:11" ht="30">
      <c r="B311" s="26" t="s">
        <v>13261</v>
      </c>
      <c r="C311" s="27">
        <f>'1-QUANT'!C1925</f>
        <v>92005</v>
      </c>
      <c r="D311" s="43" t="str">
        <f>'1-QUANT'!D1925</f>
        <v>SINAPI</v>
      </c>
      <c r="E311" s="396" t="str">
        <f>IFERROR(VLOOKUP($C311,'2-SINAPI NOVEMBRO 2017'!$A$1:$D$11398,2,0),IFERROR(VLOOKUP($C311,'3-COMPO.ADM.PRF '!$B$11:$I$886,4,0),""))</f>
        <v>TOMADA MÉDIA DE EMBUTIR (2 MÓDULOS), 2P+T 20 A, INCLUINDO SUPORTE E PLACA - FORNECIMENTO E INSTALAÇÃO. AF_12/2015</v>
      </c>
      <c r="F311" s="401" t="str">
        <f>IFERROR(VLOOKUP($C311,'2-SINAPI NOVEMBRO 2017'!$A$1:$D$11398,3,0),IFERROR(VLOOKUP($C311,'3-COMPO.ADM.PRF '!$B$11:$I$886,5,0),""))</f>
        <v>UN</v>
      </c>
      <c r="G311" s="44">
        <f>'1-QUANT'!K1925</f>
        <v>31</v>
      </c>
      <c r="H311" s="398">
        <f>IFERROR(VLOOKUP($C311,'2-SINAPI NOVEMBRO 2017'!$A$1:$D$11398,4,0),IFERROR(VLOOKUP($C311,'3-COMPO.ADM.PRF '!$B$11:$I$886,8,0),""))</f>
        <v>34.36</v>
      </c>
      <c r="I311" s="402">
        <f>H311*'5-BDI'!$E$29</f>
        <v>44.063263999999997</v>
      </c>
      <c r="J311" s="115">
        <f t="shared" si="118"/>
        <v>1065.1600000000001</v>
      </c>
      <c r="K311" s="511">
        <f t="shared" si="119"/>
        <v>1365.96</v>
      </c>
    </row>
    <row r="312" spans="2:11" ht="60">
      <c r="B312" s="26" t="s">
        <v>13262</v>
      </c>
      <c r="C312" s="27" t="str">
        <f>'1-QUANT'!C1927</f>
        <v>COMP 055</v>
      </c>
      <c r="D312" s="43" t="str">
        <f>'1-QUANT'!D1927</f>
        <v>PROPRIA</v>
      </c>
      <c r="E312" s="396" t="str">
        <f>IFERROR(VLOOKUP($C312,'2-SINAPI NOVEMBRO 2017'!$A$1:$D$11398,2,0),IFERROR(VLOOKUP($C312,'3-COMPO.ADM.PRF '!$B$11:$I$886,4,0),""))</f>
        <v xml:space="preserve">VARIADOR DE VELOCIDADE PARA VENTILADOR 127V, 150W + 2 INTERRUPTORES PARALELOS, PARA REVERSAO E LAMPADA, CONJUNTO MONTADO PARA EMBUTIR 4" X 2" (PLACA + SUPORTE + MODULOS) - FORNECIMENTO E INSTALAÇÃO </v>
      </c>
      <c r="F312" s="401" t="str">
        <f>IFERROR(VLOOKUP($C312,'2-SINAPI NOVEMBRO 2017'!$A$1:$D$11398,3,0),IFERROR(VLOOKUP($C312,'3-COMPO.ADM.PRF '!$B$11:$I$886,5,0),""))</f>
        <v>UNI</v>
      </c>
      <c r="G312" s="44">
        <f>'1-QUANT'!K1927</f>
        <v>45</v>
      </c>
      <c r="H312" s="398">
        <f>IFERROR(VLOOKUP($C312,'2-SINAPI NOVEMBRO 2017'!$A$1:$D$11398,4,0),IFERROR(VLOOKUP($C312,'3-COMPO.ADM.PRF '!$B$11:$I$886,8,0),""))</f>
        <v>37.707500000000003</v>
      </c>
      <c r="I312" s="402">
        <f>H312*'5-BDI'!$E$29</f>
        <v>48.356098000000003</v>
      </c>
      <c r="J312" s="115">
        <f t="shared" si="118"/>
        <v>1696.84</v>
      </c>
      <c r="K312" s="511">
        <f t="shared" si="119"/>
        <v>2176.02</v>
      </c>
    </row>
    <row r="313" spans="2:11" ht="30">
      <c r="B313" s="26" t="s">
        <v>13263</v>
      </c>
      <c r="C313" s="27">
        <f>'1-QUANT'!C1929</f>
        <v>91959</v>
      </c>
      <c r="D313" s="43" t="str">
        <f>'1-QUANT'!D1929</f>
        <v>SINAPI</v>
      </c>
      <c r="E313" s="396" t="str">
        <f>IFERROR(VLOOKUP($C313,'2-SINAPI NOVEMBRO 2017'!$A$1:$D$11398,2,0),IFERROR(VLOOKUP($C313,'3-COMPO.ADM.PRF '!$B$11:$I$886,4,0),""))</f>
        <v>INTERRUPTOR SIMPLES (2 MÓDULOS), 10A/250V, INCLUINDO SUPORTE E PLACA - FORNECIMENTO E INSTALAÇÃO. AF_12/2015</v>
      </c>
      <c r="F313" s="401" t="str">
        <f>IFERROR(VLOOKUP($C313,'2-SINAPI NOVEMBRO 2017'!$A$1:$D$11398,3,0),IFERROR(VLOOKUP($C313,'3-COMPO.ADM.PRF '!$B$11:$I$886,5,0),""))</f>
        <v>UN</v>
      </c>
      <c r="G313" s="44">
        <f>'1-QUANT'!K1929</f>
        <v>57</v>
      </c>
      <c r="H313" s="398">
        <f>IFERROR(VLOOKUP($C313,'2-SINAPI NOVEMBRO 2017'!$A$1:$D$11398,4,0),IFERROR(VLOOKUP($C313,'3-COMPO.ADM.PRF '!$B$11:$I$886,8,0),""))</f>
        <v>25.38</v>
      </c>
      <c r="I313" s="402">
        <f>H313*'5-BDI'!$E$29</f>
        <v>32.547311999999998</v>
      </c>
      <c r="J313" s="115">
        <f t="shared" si="118"/>
        <v>1446.66</v>
      </c>
      <c r="K313" s="511">
        <f t="shared" si="119"/>
        <v>1855.2</v>
      </c>
    </row>
    <row r="314" spans="2:11" ht="30">
      <c r="B314" s="26" t="s">
        <v>13264</v>
      </c>
      <c r="C314" s="27">
        <f>'1-QUANT'!C1930</f>
        <v>91953</v>
      </c>
      <c r="D314" s="43" t="str">
        <f>'1-QUANT'!D1930</f>
        <v>SINAPI</v>
      </c>
      <c r="E314" s="396" t="str">
        <f>IFERROR(VLOOKUP($C314,'2-SINAPI NOVEMBRO 2017'!$A$1:$D$11398,2,0),IFERROR(VLOOKUP($C314,'3-COMPO.ADM.PRF '!$B$11:$I$886,4,0),""))</f>
        <v>INTERRUPTOR SIMPLES (1 MÓDULO), 10A/250V, INCLUINDO SUPORTE E PLACA - FORNECIMENTO E INSTALAÇÃO. AF_12/2015</v>
      </c>
      <c r="F314" s="401" t="str">
        <f>IFERROR(VLOOKUP($C314,'2-SINAPI NOVEMBRO 2017'!$A$1:$D$11398,3,0),IFERROR(VLOOKUP($C314,'3-COMPO.ADM.PRF '!$B$11:$I$886,5,0),""))</f>
        <v>UN</v>
      </c>
      <c r="G314" s="44">
        <f>'1-QUANT'!K1930</f>
        <v>106</v>
      </c>
      <c r="H314" s="398">
        <f>IFERROR(VLOOKUP($C314,'2-SINAPI NOVEMBRO 2017'!$A$1:$D$11398,4,0),IFERROR(VLOOKUP($C314,'3-COMPO.ADM.PRF '!$B$11:$I$886,8,0),""))</f>
        <v>16.05</v>
      </c>
      <c r="I314" s="402">
        <f>H314*'5-BDI'!$E$29</f>
        <v>20.582520000000002</v>
      </c>
      <c r="J314" s="115">
        <f t="shared" si="118"/>
        <v>1701.3</v>
      </c>
      <c r="K314" s="511">
        <f t="shared" si="119"/>
        <v>2181.75</v>
      </c>
    </row>
    <row r="315" spans="2:11" ht="30">
      <c r="B315" s="26" t="s">
        <v>13265</v>
      </c>
      <c r="C315" s="27">
        <f>'1-QUANT'!C1937</f>
        <v>91952</v>
      </c>
      <c r="D315" s="43" t="str">
        <f>'1-QUANT'!D1937</f>
        <v>SINAPI</v>
      </c>
      <c r="E315" s="396" t="str">
        <f>IFERROR(VLOOKUP($C315,'2-SINAPI NOVEMBRO 2017'!$A$1:$D$11398,2,0),IFERROR(VLOOKUP($C315,'3-COMPO.ADM.PRF '!$B$11:$I$886,4,0),""))</f>
        <v>INTERRUPTOR SIMPLES (1 MÓDULO), 10A/250V, SEM SUPORTE E SEM PLACA - FORNECIMENTO E INSTALAÇÃO. AF_12/2015</v>
      </c>
      <c r="F315" s="401" t="str">
        <f>IFERROR(VLOOKUP($C315,'2-SINAPI NOVEMBRO 2017'!$A$1:$D$11398,3,0),IFERROR(VLOOKUP($C315,'3-COMPO.ADM.PRF '!$B$11:$I$886,5,0),""))</f>
        <v>UN</v>
      </c>
      <c r="G315" s="44">
        <f>'1-QUANT'!K1937</f>
        <v>32</v>
      </c>
      <c r="H315" s="398">
        <f>IFERROR(VLOOKUP($C315,'2-SINAPI NOVEMBRO 2017'!$A$1:$D$11398,4,0),IFERROR(VLOOKUP($C315,'3-COMPO.ADM.PRF '!$B$11:$I$886,8,0),""))</f>
        <v>11.28</v>
      </c>
      <c r="I315" s="402">
        <f>H315*'5-BDI'!$E$29</f>
        <v>14.465471999999998</v>
      </c>
      <c r="J315" s="115">
        <f t="shared" si="118"/>
        <v>360.96</v>
      </c>
      <c r="K315" s="511">
        <f t="shared" si="119"/>
        <v>462.9</v>
      </c>
    </row>
    <row r="316" spans="2:11" ht="30">
      <c r="B316" s="26" t="s">
        <v>13913</v>
      </c>
      <c r="C316" s="27">
        <f>'1-QUANT'!C1938</f>
        <v>91996</v>
      </c>
      <c r="D316" s="43" t="str">
        <f>'1-QUANT'!D1938</f>
        <v>SINAPI</v>
      </c>
      <c r="E316" s="396" t="str">
        <f>IFERROR(VLOOKUP($C316,'2-SINAPI NOVEMBRO 2017'!$A$1:$D$11398,2,0),IFERROR(VLOOKUP($C316,'3-COMPO.ADM.PRF '!$B$11:$I$886,4,0),""))</f>
        <v>TOMADA MÉDIA DE EMBUTIR (1 MÓDULO), 2P+T 10 A, INCLUINDO SUPORTE E PLACA - FORNECIMENTO E INSTALAÇÃO. AF_12/2015</v>
      </c>
      <c r="F316" s="401" t="str">
        <f>IFERROR(VLOOKUP($C316,'2-SINAPI NOVEMBRO 2017'!$A$1:$D$11398,3,0),IFERROR(VLOOKUP($C316,'3-COMPO.ADM.PRF '!$B$11:$I$886,5,0),""))</f>
        <v>UN</v>
      </c>
      <c r="G316" s="44">
        <f>'1-QUANT'!K1938</f>
        <v>109</v>
      </c>
      <c r="H316" s="398">
        <f>IFERROR(VLOOKUP($C316,'2-SINAPI NOVEMBRO 2017'!$A$1:$D$11398,4,0),IFERROR(VLOOKUP($C316,'3-COMPO.ADM.PRF '!$B$11:$I$886,8,0),""))</f>
        <v>19.3</v>
      </c>
      <c r="I316" s="402">
        <f>H316*'5-BDI'!$E$29</f>
        <v>24.750320000000002</v>
      </c>
      <c r="J316" s="115">
        <f t="shared" si="118"/>
        <v>2103.6999999999998</v>
      </c>
      <c r="K316" s="511">
        <f t="shared" si="119"/>
        <v>2697.78</v>
      </c>
    </row>
    <row r="317" spans="2:11" ht="30">
      <c r="B317" s="26" t="s">
        <v>13266</v>
      </c>
      <c r="C317" s="27">
        <f>'1-QUANT'!C1939</f>
        <v>91997</v>
      </c>
      <c r="D317" s="43" t="str">
        <f>'1-QUANT'!D1939</f>
        <v>SINAPI</v>
      </c>
      <c r="E317" s="396" t="str">
        <f>IFERROR(VLOOKUP($C317,'2-SINAPI NOVEMBRO 2017'!$A$1:$D$11398,2,0),IFERROR(VLOOKUP($C317,'3-COMPO.ADM.PRF '!$B$11:$I$886,4,0),""))</f>
        <v>TOMADA MÉDIA DE EMBUTIR (1 MÓDULO), 2P+T 20 A, INCLUINDO SUPORTE E PLACA - FORNECIMENTO E INSTALAÇÃO. AF_12/2015</v>
      </c>
      <c r="F317" s="401" t="str">
        <f>IFERROR(VLOOKUP($C317,'2-SINAPI NOVEMBRO 2017'!$A$1:$D$11398,3,0),IFERROR(VLOOKUP($C317,'3-COMPO.ADM.PRF '!$B$11:$I$886,5,0),""))</f>
        <v>UN</v>
      </c>
      <c r="G317" s="44">
        <f>'1-QUANT'!K1939</f>
        <v>22</v>
      </c>
      <c r="H317" s="398">
        <f>IFERROR(VLOOKUP($C317,'2-SINAPI NOVEMBRO 2017'!$A$1:$D$11398,4,0),IFERROR(VLOOKUP($C317,'3-COMPO.ADM.PRF '!$B$11:$I$886,8,0),""))</f>
        <v>20.56</v>
      </c>
      <c r="I317" s="402">
        <f>H317*'5-BDI'!$E$29</f>
        <v>26.366143999999998</v>
      </c>
      <c r="J317" s="115">
        <f t="shared" si="118"/>
        <v>452.32</v>
      </c>
      <c r="K317" s="511">
        <f t="shared" si="119"/>
        <v>580.05999999999995</v>
      </c>
    </row>
    <row r="318" spans="2:11" ht="15">
      <c r="B318" s="26" t="s">
        <v>13267</v>
      </c>
      <c r="C318" s="27" t="str">
        <f>'1-QUANT'!C1943</f>
        <v>COMP 056</v>
      </c>
      <c r="D318" s="43" t="str">
        <f>'1-QUANT'!D1943</f>
        <v>PROPRIA</v>
      </c>
      <c r="E318" s="396" t="str">
        <f>IFERROR(VLOOKUP($C318,'2-SINAPI NOVEMBRO 2017'!$A$1:$D$11398,2,0),IFERROR(VLOOKUP($C318,'3-COMPO.ADM.PRF '!$B$11:$I$886,4,0),""))</f>
        <v>VENTILADOR DE TETO SIMPLES - FORNECIMENTO E INSTALAÇÃO</v>
      </c>
      <c r="F318" s="401" t="str">
        <f>IFERROR(VLOOKUP($C318,'2-SINAPI NOVEMBRO 2017'!$A$1:$D$11398,3,0),IFERROR(VLOOKUP($C318,'3-COMPO.ADM.PRF '!$B$11:$I$886,5,0),""))</f>
        <v>UNI</v>
      </c>
      <c r="G318" s="44">
        <f>'1-QUANT'!K1943</f>
        <v>44</v>
      </c>
      <c r="H318" s="398">
        <f>IFERROR(VLOOKUP($C318,'2-SINAPI NOVEMBRO 2017'!$A$1:$D$11398,4,0),IFERROR(VLOOKUP($C318,'3-COMPO.ADM.PRF '!$B$11:$I$886,8,0),""))</f>
        <v>242.55</v>
      </c>
      <c r="I318" s="402">
        <f>H318*'5-BDI'!$E$29</f>
        <v>311.04612000000003</v>
      </c>
      <c r="J318" s="115">
        <f t="shared" si="118"/>
        <v>10672.2</v>
      </c>
      <c r="K318" s="511">
        <f t="shared" si="119"/>
        <v>13686.03</v>
      </c>
    </row>
    <row r="319" spans="2:11" ht="30">
      <c r="B319" s="26" t="s">
        <v>13268</v>
      </c>
      <c r="C319" s="27">
        <f>'1-QUANT'!C1946</f>
        <v>93653</v>
      </c>
      <c r="D319" s="43" t="str">
        <f>'1-QUANT'!D1946</f>
        <v>SINAPI</v>
      </c>
      <c r="E319" s="396" t="str">
        <f>IFERROR(VLOOKUP($C319,'2-SINAPI NOVEMBRO 2017'!$A$1:$D$11398,2,0),IFERROR(VLOOKUP($C319,'3-COMPO.ADM.PRF '!$B$11:$I$886,4,0),""))</f>
        <v>DISJUNTOR MONOPOLAR TIPO DIN, CORRENTE NOMINAL DE 10A - FORNECIMENTO E INSTALAÇÃO. AF_04/2016</v>
      </c>
      <c r="F319" s="401" t="str">
        <f>IFERROR(VLOOKUP($C319,'2-SINAPI NOVEMBRO 2017'!$A$1:$D$11398,3,0),IFERROR(VLOOKUP($C319,'3-COMPO.ADM.PRF '!$B$11:$I$886,5,0),""))</f>
        <v>UN</v>
      </c>
      <c r="G319" s="44">
        <f>'1-QUANT'!K1946</f>
        <v>1</v>
      </c>
      <c r="H319" s="398">
        <f>IFERROR(VLOOKUP($C319,'2-SINAPI NOVEMBRO 2017'!$A$1:$D$11398,4,0),IFERROR(VLOOKUP($C319,'3-COMPO.ADM.PRF '!$B$11:$I$886,8,0),""))</f>
        <v>7.97</v>
      </c>
      <c r="I319" s="402">
        <f>H319*'5-BDI'!$E$29</f>
        <v>10.220727999999999</v>
      </c>
      <c r="J319" s="115">
        <f t="shared" si="118"/>
        <v>7.97</v>
      </c>
      <c r="K319" s="511">
        <f t="shared" si="119"/>
        <v>10.220000000000001</v>
      </c>
    </row>
    <row r="320" spans="2:11" ht="30">
      <c r="B320" s="26" t="s">
        <v>13914</v>
      </c>
      <c r="C320" s="27">
        <f>'1-QUANT'!C1952</f>
        <v>93667</v>
      </c>
      <c r="D320" s="43" t="str">
        <f>'1-QUANT'!D1952</f>
        <v>SINAPI</v>
      </c>
      <c r="E320" s="396" t="str">
        <f>IFERROR(VLOOKUP($C320,'2-SINAPI NOVEMBRO 2017'!$A$1:$D$11398,2,0),IFERROR(VLOOKUP($C320,'3-COMPO.ADM.PRF '!$B$11:$I$886,4,0),""))</f>
        <v>DISJUNTOR TRIPOLAR TIPO DIN, CORRENTE NOMINAL DE 10A - FORNECIMENTO E INSTALAÇÃO. AF_04/2016</v>
      </c>
      <c r="F320" s="401" t="str">
        <f>IFERROR(VLOOKUP($C320,'2-SINAPI NOVEMBRO 2017'!$A$1:$D$11398,3,0),IFERROR(VLOOKUP($C320,'3-COMPO.ADM.PRF '!$B$11:$I$886,5,0),""))</f>
        <v>UN</v>
      </c>
      <c r="G320" s="44">
        <f>'1-QUANT'!K1952</f>
        <v>29</v>
      </c>
      <c r="H320" s="398">
        <f>IFERROR(VLOOKUP($C320,'2-SINAPI NOVEMBRO 2017'!$A$1:$D$11398,4,0),IFERROR(VLOOKUP($C320,'3-COMPO.ADM.PRF '!$B$11:$I$886,8,0),""))</f>
        <v>49.48</v>
      </c>
      <c r="I320" s="402">
        <f>H320*'5-BDI'!$E$29</f>
        <v>63.453151999999996</v>
      </c>
      <c r="J320" s="115">
        <f t="shared" si="118"/>
        <v>1434.92</v>
      </c>
      <c r="K320" s="511">
        <f t="shared" si="119"/>
        <v>1840.14</v>
      </c>
    </row>
    <row r="321" spans="2:11" ht="30">
      <c r="B321" s="26" t="s">
        <v>13269</v>
      </c>
      <c r="C321" s="27" t="str">
        <f>'1-QUANT'!C1953</f>
        <v>74130/4</v>
      </c>
      <c r="D321" s="43" t="str">
        <f>'1-QUANT'!D1953</f>
        <v>SINAPI</v>
      </c>
      <c r="E321" s="396" t="str">
        <f>IFERROR(VLOOKUP($C321,'2-SINAPI NOVEMBRO 2017'!$A$1:$D$11398,2,0),IFERROR(VLOOKUP($C321,'3-COMPO.ADM.PRF '!$B$11:$I$886,4,0),""))</f>
        <v>DISJUNTOR TERMOMAGNETICO TRIPOLAR PADRAO NEMA (AMERICANO) 10 A 50A 240V, FORNECIMENTO E INSTALACAO</v>
      </c>
      <c r="F321" s="401" t="str">
        <f>IFERROR(VLOOKUP($C321,'2-SINAPI NOVEMBRO 2017'!$A$1:$D$11398,3,0),IFERROR(VLOOKUP($C321,'3-COMPO.ADM.PRF '!$B$11:$I$886,5,0),""))</f>
        <v>UN</v>
      </c>
      <c r="G321" s="44">
        <f>'1-QUANT'!K1953</f>
        <v>6</v>
      </c>
      <c r="H321" s="398">
        <f>IFERROR(VLOOKUP($C321,'2-SINAPI NOVEMBRO 2017'!$A$1:$D$11398,4,0),IFERROR(VLOOKUP($C321,'3-COMPO.ADM.PRF '!$B$11:$I$886,8,0),""))</f>
        <v>68.19</v>
      </c>
      <c r="I321" s="402">
        <f>H321*'5-BDI'!$E$29</f>
        <v>87.446855999999997</v>
      </c>
      <c r="J321" s="115">
        <f t="shared" ref="J321" si="132">ROUND(G321*H321,2)</f>
        <v>409.14</v>
      </c>
      <c r="K321" s="511">
        <f t="shared" ref="K321" si="133">ROUND(G321*I321,2)</f>
        <v>524.67999999999995</v>
      </c>
    </row>
    <row r="322" spans="2:11" ht="30">
      <c r="B322" s="26" t="s">
        <v>13270</v>
      </c>
      <c r="C322" s="27" t="str">
        <f>'1-QUANT'!C1954</f>
        <v>74130/5</v>
      </c>
      <c r="D322" s="43" t="str">
        <f>'1-QUANT'!D1954</f>
        <v>SINAPI</v>
      </c>
      <c r="E322" s="396" t="str">
        <f>IFERROR(VLOOKUP($C322,'2-SINAPI NOVEMBRO 2017'!$A$1:$D$11398,2,0),IFERROR(VLOOKUP($C322,'3-COMPO.ADM.PRF '!$B$11:$I$886,4,0),""))</f>
        <v>DISJUNTOR TERMOMAGNETICO TRIPOLAR PADRAO NEMA (AMERICANO) 60 A 100A 240V, FORNECIMENTO E INSTALACAO</v>
      </c>
      <c r="F322" s="401" t="str">
        <f>IFERROR(VLOOKUP($C322,'2-SINAPI NOVEMBRO 2017'!$A$1:$D$11398,3,0),IFERROR(VLOOKUP($C322,'3-COMPO.ADM.PRF '!$B$11:$I$886,5,0),""))</f>
        <v>UN</v>
      </c>
      <c r="G322" s="44">
        <f>'1-QUANT'!K1954</f>
        <v>8</v>
      </c>
      <c r="H322" s="398">
        <f>IFERROR(VLOOKUP($C322,'2-SINAPI NOVEMBRO 2017'!$A$1:$D$11398,4,0),IFERROR(VLOOKUP($C322,'3-COMPO.ADM.PRF '!$B$11:$I$886,8,0),""))</f>
        <v>90.75</v>
      </c>
      <c r="I322" s="402">
        <f>H322*'5-BDI'!$E$29</f>
        <v>116.37779999999999</v>
      </c>
      <c r="J322" s="115">
        <f t="shared" si="118"/>
        <v>726</v>
      </c>
      <c r="K322" s="511">
        <f t="shared" si="119"/>
        <v>931.02</v>
      </c>
    </row>
    <row r="323" spans="2:11" ht="30">
      <c r="B323" s="26" t="s">
        <v>13915</v>
      </c>
      <c r="C323" s="27" t="str">
        <f>'1-QUANT'!C1955</f>
        <v>74130/6</v>
      </c>
      <c r="D323" s="43" t="str">
        <f>'1-QUANT'!D1955</f>
        <v>SINAPI</v>
      </c>
      <c r="E323" s="396" t="str">
        <f>IFERROR(VLOOKUP($C323,'2-SINAPI NOVEMBRO 2017'!$A$1:$D$11398,2,0),IFERROR(VLOOKUP($C323,'3-COMPO.ADM.PRF '!$B$11:$I$886,4,0),""))</f>
        <v>DISJUNTOR TERMOMAGNETICO TRIPOLAR PADRAO NEMA (AMERICANO) 125 A 150A 240V, FORNECIMENTO E INSTALACAO</v>
      </c>
      <c r="F323" s="401" t="str">
        <f>IFERROR(VLOOKUP($C323,'2-SINAPI NOVEMBRO 2017'!$A$1:$D$11398,3,0),IFERROR(VLOOKUP($C323,'3-COMPO.ADM.PRF '!$B$11:$I$886,5,0),""))</f>
        <v>UN</v>
      </c>
      <c r="G323" s="44">
        <f>'1-QUANT'!K1955</f>
        <v>10</v>
      </c>
      <c r="H323" s="398">
        <f>IFERROR(VLOOKUP($C323,'2-SINAPI NOVEMBRO 2017'!$A$1:$D$11398,4,0),IFERROR(VLOOKUP($C323,'3-COMPO.ADM.PRF '!$B$11:$I$886,8,0),""))</f>
        <v>256.14</v>
      </c>
      <c r="I323" s="402">
        <f>H323*'5-BDI'!$E$29</f>
        <v>328.47393599999998</v>
      </c>
      <c r="J323" s="115">
        <f t="shared" si="118"/>
        <v>2561.4</v>
      </c>
      <c r="K323" s="511">
        <f t="shared" si="119"/>
        <v>3284.74</v>
      </c>
    </row>
    <row r="324" spans="2:11" ht="30">
      <c r="B324" s="26" t="s">
        <v>13916</v>
      </c>
      <c r="C324" s="27">
        <f>'1-QUANT'!C1957</f>
        <v>93668</v>
      </c>
      <c r="D324" s="43" t="str">
        <f>'1-QUANT'!D1957</f>
        <v>SINAPI</v>
      </c>
      <c r="E324" s="396" t="str">
        <f>IFERROR(VLOOKUP($C324,'2-SINAPI NOVEMBRO 2017'!$A$1:$D$11398,2,0),IFERROR(VLOOKUP($C324,'3-COMPO.ADM.PRF '!$B$11:$I$886,4,0),""))</f>
        <v>DISJUNTOR TRIPOLAR TIPO DIN, CORRENTE NOMINAL DE 16A - FORNECIMENTO E INSTALAÇÃO. AF_04/2016</v>
      </c>
      <c r="F324" s="401" t="str">
        <f>IFERROR(VLOOKUP($C324,'2-SINAPI NOVEMBRO 2017'!$A$1:$D$11398,3,0),IFERROR(VLOOKUP($C324,'3-COMPO.ADM.PRF '!$B$11:$I$886,5,0),""))</f>
        <v>UN</v>
      </c>
      <c r="G324" s="44">
        <f>'1-QUANT'!K1957</f>
        <v>1</v>
      </c>
      <c r="H324" s="398">
        <f>IFERROR(VLOOKUP($C324,'2-SINAPI NOVEMBRO 2017'!$A$1:$D$11398,4,0),IFERROR(VLOOKUP($C324,'3-COMPO.ADM.PRF '!$B$11:$I$886,8,0),""))</f>
        <v>50.71</v>
      </c>
      <c r="I324" s="402">
        <f>H324*'5-BDI'!$E$29</f>
        <v>65.030503999999993</v>
      </c>
      <c r="J324" s="115">
        <f t="shared" si="118"/>
        <v>50.71</v>
      </c>
      <c r="K324" s="511">
        <f t="shared" si="119"/>
        <v>65.03</v>
      </c>
    </row>
    <row r="325" spans="2:11" ht="30">
      <c r="B325" s="26" t="s">
        <v>13917</v>
      </c>
      <c r="C325" s="27">
        <f>'1-QUANT'!C1958</f>
        <v>93669</v>
      </c>
      <c r="D325" s="43" t="str">
        <f>'1-QUANT'!D1958</f>
        <v>SINAPI</v>
      </c>
      <c r="E325" s="396" t="str">
        <f>IFERROR(VLOOKUP($C325,'2-SINAPI NOVEMBRO 2017'!$A$1:$D$11398,2,0),IFERROR(VLOOKUP($C325,'3-COMPO.ADM.PRF '!$B$11:$I$886,4,0),""))</f>
        <v>DISJUNTOR TRIPOLAR TIPO DIN, CORRENTE NOMINAL DE 20A - FORNECIMENTO E INSTALAÇÃO. AF_04/2016</v>
      </c>
      <c r="F325" s="401" t="str">
        <f>IFERROR(VLOOKUP($C325,'2-SINAPI NOVEMBRO 2017'!$A$1:$D$11398,3,0),IFERROR(VLOOKUP($C325,'3-COMPO.ADM.PRF '!$B$11:$I$886,5,0),""))</f>
        <v>UN</v>
      </c>
      <c r="G325" s="44">
        <f>'1-QUANT'!K1958</f>
        <v>3</v>
      </c>
      <c r="H325" s="398">
        <f>IFERROR(VLOOKUP($C325,'2-SINAPI NOVEMBRO 2017'!$A$1:$D$11398,4,0),IFERROR(VLOOKUP($C325,'3-COMPO.ADM.PRF '!$B$11:$I$886,8,0),""))</f>
        <v>52.99</v>
      </c>
      <c r="I325" s="402">
        <f>H325*'5-BDI'!$E$29</f>
        <v>67.954375999999996</v>
      </c>
      <c r="J325" s="115">
        <f t="shared" ref="J325:J327" si="134">ROUND(G325*H325,2)</f>
        <v>158.97</v>
      </c>
      <c r="K325" s="511">
        <f t="shared" ref="K325:K327" si="135">ROUND(G325*I325,2)</f>
        <v>203.86</v>
      </c>
    </row>
    <row r="326" spans="2:11" ht="30">
      <c r="B326" s="26" t="s">
        <v>13918</v>
      </c>
      <c r="C326" s="27">
        <f>'1-QUANT'!C1959</f>
        <v>93670</v>
      </c>
      <c r="D326" s="43" t="str">
        <f>'1-QUANT'!D1959</f>
        <v>SINAPI</v>
      </c>
      <c r="E326" s="396" t="str">
        <f>IFERROR(VLOOKUP($C326,'2-SINAPI NOVEMBRO 2017'!$A$1:$D$11398,2,0),IFERROR(VLOOKUP($C326,'3-COMPO.ADM.PRF '!$B$11:$I$886,4,0),""))</f>
        <v>DISJUNTOR TRIPOLAR TIPO DIN, CORRENTE NOMINAL DE 25A - FORNECIMENTO E INSTALAÇÃO. AF_04/2016</v>
      </c>
      <c r="F326" s="401" t="str">
        <f>IFERROR(VLOOKUP($C326,'2-SINAPI NOVEMBRO 2017'!$A$1:$D$11398,3,0),IFERROR(VLOOKUP($C326,'3-COMPO.ADM.PRF '!$B$11:$I$886,5,0),""))</f>
        <v>UN</v>
      </c>
      <c r="G326" s="44">
        <f>'1-QUANT'!K1959</f>
        <v>22</v>
      </c>
      <c r="H326" s="398">
        <f>IFERROR(VLOOKUP($C326,'2-SINAPI NOVEMBRO 2017'!$A$1:$D$11398,4,0),IFERROR(VLOOKUP($C326,'3-COMPO.ADM.PRF '!$B$11:$I$886,8,0),""))</f>
        <v>52.99</v>
      </c>
      <c r="I326" s="402">
        <f>H326*'5-BDI'!$E$29</f>
        <v>67.954375999999996</v>
      </c>
      <c r="J326" s="115">
        <f t="shared" si="134"/>
        <v>1165.78</v>
      </c>
      <c r="K326" s="511">
        <f t="shared" si="135"/>
        <v>1495</v>
      </c>
    </row>
    <row r="327" spans="2:11" ht="30">
      <c r="B327" s="26" t="s">
        <v>13271</v>
      </c>
      <c r="C327" s="27">
        <f>'1-QUANT'!C1960</f>
        <v>93671</v>
      </c>
      <c r="D327" s="43" t="str">
        <f>'1-QUANT'!D1960</f>
        <v>SINAPI</v>
      </c>
      <c r="E327" s="396" t="str">
        <f>IFERROR(VLOOKUP($C327,'2-SINAPI NOVEMBRO 2017'!$A$1:$D$11398,2,0),IFERROR(VLOOKUP($C327,'3-COMPO.ADM.PRF '!$B$11:$I$886,4,0),""))</f>
        <v>DISJUNTOR TRIPOLAR TIPO DIN, CORRENTE NOMINAL DE 32A - FORNECIMENTO E INSTALAÇÃO. AF_04/2016</v>
      </c>
      <c r="F327" s="401" t="str">
        <f>IFERROR(VLOOKUP($C327,'2-SINAPI NOVEMBRO 2017'!$A$1:$D$11398,3,0),IFERROR(VLOOKUP($C327,'3-COMPO.ADM.PRF '!$B$11:$I$886,5,0),""))</f>
        <v>UN</v>
      </c>
      <c r="G327" s="44">
        <f>'1-QUANT'!K1960</f>
        <v>1</v>
      </c>
      <c r="H327" s="398">
        <f>IFERROR(VLOOKUP($C327,'2-SINAPI NOVEMBRO 2017'!$A$1:$D$11398,4,0),IFERROR(VLOOKUP($C327,'3-COMPO.ADM.PRF '!$B$11:$I$886,8,0),""))</f>
        <v>55.76</v>
      </c>
      <c r="I327" s="402">
        <f>H327*'5-BDI'!$E$29</f>
        <v>71.506624000000002</v>
      </c>
      <c r="J327" s="115">
        <f t="shared" si="134"/>
        <v>55.76</v>
      </c>
      <c r="K327" s="511">
        <f t="shared" si="135"/>
        <v>71.510000000000005</v>
      </c>
    </row>
    <row r="328" spans="2:11" ht="30">
      <c r="B328" s="26" t="s">
        <v>13272</v>
      </c>
      <c r="C328" s="27" t="str">
        <f>'1-QUANT'!C1962</f>
        <v>74130/10</v>
      </c>
      <c r="D328" s="43" t="str">
        <f>'1-QUANT'!D1962</f>
        <v>SINAPI</v>
      </c>
      <c r="E328" s="396" t="str">
        <f>IFERROR(VLOOKUP($C328,'2-SINAPI NOVEMBRO 2017'!$A$1:$D$11398,2,0),IFERROR(VLOOKUP($C328,'3-COMPO.ADM.PRF '!$B$11:$I$886,4,0),""))</f>
        <v>DISJUNTOR TERMOMAGNETICO TRIPOLAR EM CAIXA MOLDADA 175 A 225A 240V, FORNECIMENTO E INSTALACAO</v>
      </c>
      <c r="F328" s="401" t="str">
        <f>IFERROR(VLOOKUP($C328,'2-SINAPI NOVEMBRO 2017'!$A$1:$D$11398,3,0),IFERROR(VLOOKUP($C328,'3-COMPO.ADM.PRF '!$B$11:$I$886,5,0),""))</f>
        <v>UN</v>
      </c>
      <c r="G328" s="44">
        <f>'1-QUANT'!K1962</f>
        <v>1</v>
      </c>
      <c r="H328" s="398">
        <f>IFERROR(VLOOKUP($C328,'2-SINAPI NOVEMBRO 2017'!$A$1:$D$11398,4,0),IFERROR(VLOOKUP($C328,'3-COMPO.ADM.PRF '!$B$11:$I$886,8,0),""))</f>
        <v>400.09</v>
      </c>
      <c r="I328" s="402">
        <f>H328*'5-BDI'!$E$29</f>
        <v>513.07541600000002</v>
      </c>
      <c r="J328" s="115">
        <f t="shared" si="118"/>
        <v>400.09</v>
      </c>
      <c r="K328" s="511">
        <f t="shared" si="119"/>
        <v>513.08000000000004</v>
      </c>
    </row>
    <row r="329" spans="2:11" ht="30">
      <c r="B329" s="26" t="s">
        <v>13273</v>
      </c>
      <c r="C329" s="27" t="str">
        <f>'1-QUANT'!C1963</f>
        <v>74130/8</v>
      </c>
      <c r="D329" s="43" t="str">
        <f>'1-QUANT'!D1963</f>
        <v>SINAPI</v>
      </c>
      <c r="E329" s="396" t="str">
        <f>IFERROR(VLOOKUP($C329,'2-SINAPI NOVEMBRO 2017'!$A$1:$D$11398,2,0),IFERROR(VLOOKUP($C329,'3-COMPO.ADM.PRF '!$B$11:$I$886,4,0),""))</f>
        <v>DISJUNTOR TERMOMAGNETICO TRIPOLAR EM CAIXA MOLDADA 300 A 400A 600V, FORNECIMENTO E INSTALACAO</v>
      </c>
      <c r="F329" s="401" t="str">
        <f>IFERROR(VLOOKUP($C329,'2-SINAPI NOVEMBRO 2017'!$A$1:$D$11398,3,0),IFERROR(VLOOKUP($C329,'3-COMPO.ADM.PRF '!$B$11:$I$886,5,0),""))</f>
        <v>UN</v>
      </c>
      <c r="G329" s="44">
        <f>'1-QUANT'!K1963</f>
        <v>1</v>
      </c>
      <c r="H329" s="398">
        <f>IFERROR(VLOOKUP($C329,'2-SINAPI NOVEMBRO 2017'!$A$1:$D$11398,4,0),IFERROR(VLOOKUP($C329,'3-COMPO.ADM.PRF '!$B$11:$I$886,8,0),""))</f>
        <v>903.44</v>
      </c>
      <c r="I329" s="402">
        <f>H329*'5-BDI'!$E$29</f>
        <v>1158.5714560000001</v>
      </c>
      <c r="J329" s="115">
        <f t="shared" ref="J329" si="136">ROUND(G329*H329,2)</f>
        <v>903.44</v>
      </c>
      <c r="K329" s="511">
        <f t="shared" ref="K329" si="137">ROUND(G329*I329,2)</f>
        <v>1158.57</v>
      </c>
    </row>
    <row r="330" spans="2:11" ht="30">
      <c r="B330" s="26" t="s">
        <v>13274</v>
      </c>
      <c r="C330" s="27" t="str">
        <f>'1-QUANT'!C1967</f>
        <v>COMP 057</v>
      </c>
      <c r="D330" s="43" t="str">
        <f>'1-QUANT'!D1967</f>
        <v>PROPRIA</v>
      </c>
      <c r="E330" s="396" t="str">
        <f>IFERROR(VLOOKUP($C330,'2-SINAPI NOVEMBRO 2017'!$A$1:$D$11398,2,0),IFERROR(VLOOKUP($C330,'3-COMPO.ADM.PRF '!$B$11:$I$886,4,0),""))</f>
        <v>DISPOSITIVO DPS CLASSE II, 1 POLO, TENSAO MAXIMA DE 175 V, CORRENTE MAXIMA DE *45* KA (TIPO AC) - FORNECIMENTO E INSTALAÇAO</v>
      </c>
      <c r="F330" s="401" t="str">
        <f>IFERROR(VLOOKUP($C330,'2-SINAPI NOVEMBRO 2017'!$A$1:$D$11398,3,0),IFERROR(VLOOKUP($C330,'3-COMPO.ADM.PRF '!$B$11:$I$886,5,0),""))</f>
        <v>UNI</v>
      </c>
      <c r="G330" s="44">
        <f>'1-QUANT'!K1967</f>
        <v>44</v>
      </c>
      <c r="H330" s="398">
        <f>IFERROR(VLOOKUP($C330,'2-SINAPI NOVEMBRO 2017'!$A$1:$D$11398,4,0),IFERROR(VLOOKUP($C330,'3-COMPO.ADM.PRF '!$B$11:$I$886,8,0),""))</f>
        <v>117.16499999999999</v>
      </c>
      <c r="I330" s="402">
        <f>H330*'5-BDI'!$E$29</f>
        <v>150.25239599999998</v>
      </c>
      <c r="J330" s="115">
        <f t="shared" si="118"/>
        <v>5155.26</v>
      </c>
      <c r="K330" s="511">
        <f t="shared" si="119"/>
        <v>6611.11</v>
      </c>
    </row>
    <row r="331" spans="2:11" ht="30">
      <c r="B331" s="26" t="s">
        <v>13275</v>
      </c>
      <c r="C331" s="27">
        <f>'1-QUANT'!C1969</f>
        <v>93670</v>
      </c>
      <c r="D331" s="43" t="str">
        <f>'1-QUANT'!D1969</f>
        <v>SINAPI</v>
      </c>
      <c r="E331" s="396" t="str">
        <f>IFERROR(VLOOKUP($C331,'2-SINAPI NOVEMBRO 2017'!$A$1:$D$11398,2,0),IFERROR(VLOOKUP($C331,'3-COMPO.ADM.PRF '!$B$11:$I$886,4,0),""))</f>
        <v>DISJUNTOR TRIPOLAR TIPO DIN, CORRENTE NOMINAL DE 25A - FORNECIMENTO E INSTALAÇÃO. AF_04/2016</v>
      </c>
      <c r="F331" s="401" t="str">
        <f>IFERROR(VLOOKUP($C331,'2-SINAPI NOVEMBRO 2017'!$A$1:$D$11398,3,0),IFERROR(VLOOKUP($C331,'3-COMPO.ADM.PRF '!$B$11:$I$886,5,0),""))</f>
        <v>UN</v>
      </c>
      <c r="G331" s="44">
        <f>'1-QUANT'!K1969</f>
        <v>3</v>
      </c>
      <c r="H331" s="398">
        <f>IFERROR(VLOOKUP($C331,'2-SINAPI NOVEMBRO 2017'!$A$1:$D$11398,4,0),IFERROR(VLOOKUP($C331,'3-COMPO.ADM.PRF '!$B$11:$I$886,8,0),""))</f>
        <v>52.99</v>
      </c>
      <c r="I331" s="402">
        <f>H331*'5-BDI'!$E$29</f>
        <v>67.954375999999996</v>
      </c>
      <c r="J331" s="115">
        <f t="shared" ref="J331:J332" si="138">ROUND(G331*H331,2)</f>
        <v>158.97</v>
      </c>
      <c r="K331" s="511">
        <f t="shared" ref="K331:K332" si="139">ROUND(G331*I331,2)</f>
        <v>203.86</v>
      </c>
    </row>
    <row r="332" spans="2:11" ht="30">
      <c r="B332" s="26" t="s">
        <v>13276</v>
      </c>
      <c r="C332" s="27">
        <f>'1-QUANT'!C1970</f>
        <v>93672</v>
      </c>
      <c r="D332" s="43" t="str">
        <f>'1-QUANT'!D1970</f>
        <v>SINAPI</v>
      </c>
      <c r="E332" s="396" t="str">
        <f>IFERROR(VLOOKUP($C332,'2-SINAPI NOVEMBRO 2017'!$A$1:$D$11398,2,0),IFERROR(VLOOKUP($C332,'3-COMPO.ADM.PRF '!$B$11:$I$886,4,0),""))</f>
        <v>DISJUNTOR TRIPOLAR TIPO DIN, CORRENTE NOMINAL DE 40A - FORNECIMENTO E INSTALAÇÃO. AF_04/2016</v>
      </c>
      <c r="F332" s="401" t="str">
        <f>IFERROR(VLOOKUP($C332,'2-SINAPI NOVEMBRO 2017'!$A$1:$D$11398,3,0),IFERROR(VLOOKUP($C332,'3-COMPO.ADM.PRF '!$B$11:$I$886,5,0),""))</f>
        <v>UN</v>
      </c>
      <c r="G332" s="44">
        <f>'1-QUANT'!K1970</f>
        <v>1</v>
      </c>
      <c r="H332" s="398">
        <f>IFERROR(VLOOKUP($C332,'2-SINAPI NOVEMBRO 2017'!$A$1:$D$11398,4,0),IFERROR(VLOOKUP($C332,'3-COMPO.ADM.PRF '!$B$11:$I$886,8,0),""))</f>
        <v>60.3</v>
      </c>
      <c r="I332" s="402">
        <f>H332*'5-BDI'!$E$29</f>
        <v>77.32871999999999</v>
      </c>
      <c r="J332" s="115">
        <f t="shared" si="138"/>
        <v>60.3</v>
      </c>
      <c r="K332" s="511">
        <f t="shared" si="139"/>
        <v>77.33</v>
      </c>
    </row>
    <row r="333" spans="2:11" ht="45">
      <c r="B333" s="26" t="s">
        <v>13277</v>
      </c>
      <c r="C333" s="27">
        <f>'1-QUANT'!C1973</f>
        <v>91836</v>
      </c>
      <c r="D333" s="43" t="str">
        <f>'1-QUANT'!D1973</f>
        <v>SINAPI</v>
      </c>
      <c r="E333" s="396" t="str">
        <f>IFERROR(VLOOKUP($C333,'2-SINAPI NOVEMBRO 2017'!$A$1:$D$11398,2,0),IFERROR(VLOOKUP($C333,'3-COMPO.ADM.PRF '!$B$11:$I$886,4,0),""))</f>
        <v>ELETRODUTO FLEXÍVEL CORRUGADO, PVC, DN 32 MM (1"), PARA CIRCUITOS TERMINAIS, INSTALADO EM FORRO - FORNECIMENTO E INSTALAÇÃO. AF_12/2015</v>
      </c>
      <c r="F333" s="401" t="str">
        <f>IFERROR(VLOOKUP($C333,'2-SINAPI NOVEMBRO 2017'!$A$1:$D$11398,3,0),IFERROR(VLOOKUP($C333,'3-COMPO.ADM.PRF '!$B$11:$I$886,5,0),""))</f>
        <v>M</v>
      </c>
      <c r="G333" s="44">
        <f>'1-QUANT'!K1973</f>
        <v>374.4</v>
      </c>
      <c r="H333" s="398">
        <f>IFERROR(VLOOKUP($C333,'2-SINAPI NOVEMBRO 2017'!$A$1:$D$11398,4,0),IFERROR(VLOOKUP($C333,'3-COMPO.ADM.PRF '!$B$11:$I$886,8,0),""))</f>
        <v>6.87</v>
      </c>
      <c r="I333" s="402">
        <f>H333*'5-BDI'!$E$29</f>
        <v>8.8100880000000004</v>
      </c>
      <c r="J333" s="115">
        <f t="shared" si="118"/>
        <v>2572.13</v>
      </c>
      <c r="K333" s="511">
        <f t="shared" si="119"/>
        <v>3298.5</v>
      </c>
    </row>
    <row r="334" spans="2:11" ht="45">
      <c r="B334" s="26" t="s">
        <v>13278</v>
      </c>
      <c r="C334" s="27">
        <f>'1-QUANT'!C1974</f>
        <v>91854</v>
      </c>
      <c r="D334" s="43" t="str">
        <f>'1-QUANT'!D1974</f>
        <v>SINAPI</v>
      </c>
      <c r="E334" s="396" t="str">
        <f>IFERROR(VLOOKUP($C334,'2-SINAPI NOVEMBRO 2017'!$A$1:$D$11398,2,0),IFERROR(VLOOKUP($C334,'3-COMPO.ADM.PRF '!$B$11:$I$886,4,0),""))</f>
        <v>ELETRODUTO FLEXÍVEL CORRUGADO, PVC, DN 25 MM (3/4"), PARA CIRCUITOS TERMINAIS, INSTALADO EM PAREDE - FORNECIMENTO E INSTALAÇÃO. AF_12/2015</v>
      </c>
      <c r="F334" s="401" t="str">
        <f>IFERROR(VLOOKUP($C334,'2-SINAPI NOVEMBRO 2017'!$A$1:$D$11398,3,0),IFERROR(VLOOKUP($C334,'3-COMPO.ADM.PRF '!$B$11:$I$886,5,0),""))</f>
        <v>M</v>
      </c>
      <c r="G334" s="44">
        <f>'1-QUANT'!K1974</f>
        <v>1046.8</v>
      </c>
      <c r="H334" s="398">
        <f>IFERROR(VLOOKUP($C334,'2-SINAPI NOVEMBRO 2017'!$A$1:$D$11398,4,0),IFERROR(VLOOKUP($C334,'3-COMPO.ADM.PRF '!$B$11:$I$886,8,0),""))</f>
        <v>5.77</v>
      </c>
      <c r="I334" s="402">
        <f>H334*'5-BDI'!$E$29</f>
        <v>7.3994479999999996</v>
      </c>
      <c r="J334" s="115">
        <f t="shared" si="118"/>
        <v>6040.04</v>
      </c>
      <c r="K334" s="511">
        <f t="shared" si="119"/>
        <v>7745.74</v>
      </c>
    </row>
    <row r="335" spans="2:11" ht="45">
      <c r="B335" s="26" t="s">
        <v>13279</v>
      </c>
      <c r="C335" s="27" t="str">
        <f>'1-QUANT'!C1976</f>
        <v>COMP 058</v>
      </c>
      <c r="D335" s="43" t="str">
        <f>'1-QUANT'!D1976</f>
        <v>PROPRIA</v>
      </c>
      <c r="E335" s="396" t="str">
        <f>IFERROR(VLOOKUP($C335,'2-SINAPI NOVEMBRO 2017'!$A$1:$D$11398,2,0),IFERROR(VLOOKUP($C335,'3-COMPO.ADM.PRF '!$B$11:$I$886,4,0),""))</f>
        <v>ELETRODUTODUTO PEAD FLEXIVEL PAREDE SIMPLES, CORRUGACAO HELICOIDAL, COR PRETA, SEM ROSCA, DE 1 1/2",  PARA CABEAMENTO SUBTERRANEO (NBR 15715) - FORNECIMENTO E INSTALAÇÃO</v>
      </c>
      <c r="F335" s="401" t="str">
        <f>IFERROR(VLOOKUP($C335,'2-SINAPI NOVEMBRO 2017'!$A$1:$D$11398,3,0),IFERROR(VLOOKUP($C335,'3-COMPO.ADM.PRF '!$B$11:$I$886,5,0),""))</f>
        <v xml:space="preserve">M     </v>
      </c>
      <c r="G335" s="44">
        <f>'1-QUANT'!K1976</f>
        <v>10</v>
      </c>
      <c r="H335" s="398">
        <f>IFERROR(VLOOKUP($C335,'2-SINAPI NOVEMBRO 2017'!$A$1:$D$11398,4,0),IFERROR(VLOOKUP($C335,'3-COMPO.ADM.PRF '!$B$11:$I$886,8,0),""))</f>
        <v>31.795000000000002</v>
      </c>
      <c r="I335" s="402">
        <f>H335*'5-BDI'!$E$29</f>
        <v>40.773907999999999</v>
      </c>
      <c r="J335" s="115">
        <f t="shared" si="118"/>
        <v>317.95</v>
      </c>
      <c r="K335" s="511">
        <f t="shared" si="119"/>
        <v>407.74</v>
      </c>
    </row>
    <row r="336" spans="2:11" ht="45">
      <c r="B336" s="26" t="s">
        <v>13280</v>
      </c>
      <c r="C336" s="27" t="str">
        <f>'1-QUANT'!C1977</f>
        <v>COMP 059</v>
      </c>
      <c r="D336" s="43" t="str">
        <f>'1-QUANT'!D1977</f>
        <v>PROPRIA</v>
      </c>
      <c r="E336" s="396" t="str">
        <f>IFERROR(VLOOKUP($C336,'2-SINAPI NOVEMBRO 2017'!$A$1:$D$11398,2,0),IFERROR(VLOOKUP($C336,'3-COMPO.ADM.PRF '!$B$11:$I$886,4,0),""))</f>
        <v>ELETRODUTO/DUTO PEAD FLEXIVEL PAREDE SIMPLES, CORRUGACAO HELICOIDAL, COR PRETA, SEM ROSCA, DE 2",  PARA CABEAMENTO SUBTERRANEO (NBR 15715) - FORNECIMENTO E INSTALAÇÃO</v>
      </c>
      <c r="F336" s="401" t="str">
        <f>IFERROR(VLOOKUP($C336,'2-SINAPI NOVEMBRO 2017'!$A$1:$D$11398,3,0),IFERROR(VLOOKUP($C336,'3-COMPO.ADM.PRF '!$B$11:$I$886,5,0),""))</f>
        <v xml:space="preserve">M     </v>
      </c>
      <c r="G336" s="44">
        <f>'1-QUANT'!K1977</f>
        <v>18</v>
      </c>
      <c r="H336" s="398">
        <f>IFERROR(VLOOKUP($C336,'2-SINAPI NOVEMBRO 2017'!$A$1:$D$11398,4,0),IFERROR(VLOOKUP($C336,'3-COMPO.ADM.PRF '!$B$11:$I$886,8,0),""))</f>
        <v>32.895000000000003</v>
      </c>
      <c r="I336" s="402">
        <f>H336*'5-BDI'!$E$29</f>
        <v>42.184548000000007</v>
      </c>
      <c r="J336" s="115">
        <f t="shared" si="118"/>
        <v>592.11</v>
      </c>
      <c r="K336" s="511">
        <f t="shared" si="119"/>
        <v>759.32</v>
      </c>
    </row>
    <row r="337" spans="2:11" ht="45">
      <c r="B337" s="26" t="s">
        <v>13281</v>
      </c>
      <c r="C337" s="27" t="str">
        <f>'1-QUANT'!C1978</f>
        <v>COMP 060</v>
      </c>
      <c r="D337" s="43" t="str">
        <f>'1-QUANT'!D1978</f>
        <v>PROPRIA</v>
      </c>
      <c r="E337" s="396" t="str">
        <f>IFERROR(VLOOKUP($C337,'2-SINAPI NOVEMBRO 2017'!$A$1:$D$11398,2,0),IFERROR(VLOOKUP($C337,'3-COMPO.ADM.PRF '!$B$11:$I$886,4,0),""))</f>
        <v>ELETRODUTO/DUTO PEAD FLEXIVEL PAREDE SIMPLES, CORRUGACAO HELICOIDAL, COR PRETA, SEM ROSCA, DE 3",  PARA CABEAMENTO SUBTERRANEO (NBR 15715) - FORNECIMENTO E INSTALAÇÃO</v>
      </c>
      <c r="F337" s="401" t="str">
        <f>IFERROR(VLOOKUP($C337,'2-SINAPI NOVEMBRO 2017'!$A$1:$D$11398,3,0),IFERROR(VLOOKUP($C337,'3-COMPO.ADM.PRF '!$B$11:$I$886,5,0),""))</f>
        <v xml:space="preserve">M     </v>
      </c>
      <c r="G337" s="44">
        <f>'1-QUANT'!K1978</f>
        <v>232.9</v>
      </c>
      <c r="H337" s="398">
        <f>IFERROR(VLOOKUP($C337,'2-SINAPI NOVEMBRO 2017'!$A$1:$D$11398,4,0),IFERROR(VLOOKUP($C337,'3-COMPO.ADM.PRF '!$B$11:$I$886,8,0),""))</f>
        <v>40.844999999999999</v>
      </c>
      <c r="I337" s="402">
        <f>H337*'5-BDI'!$E$29</f>
        <v>52.379627999999997</v>
      </c>
      <c r="J337" s="115">
        <f t="shared" si="118"/>
        <v>9512.7999999999993</v>
      </c>
      <c r="K337" s="511">
        <f t="shared" si="119"/>
        <v>12199.22</v>
      </c>
    </row>
    <row r="338" spans="2:11" ht="45">
      <c r="B338" s="26" t="s">
        <v>13282</v>
      </c>
      <c r="C338" s="27" t="str">
        <f>'1-QUANT'!C1979</f>
        <v>COMP 061</v>
      </c>
      <c r="D338" s="43" t="str">
        <f>'1-QUANT'!D1979</f>
        <v>PROPRIA</v>
      </c>
      <c r="E338" s="396" t="str">
        <f>IFERROR(VLOOKUP($C338,'2-SINAPI NOVEMBRO 2017'!$A$1:$D$11398,2,0),IFERROR(VLOOKUP($C338,'3-COMPO.ADM.PRF '!$B$11:$I$886,4,0),""))</f>
        <v>ELETRODUTODUTO PEAD FLEXIVEL PAREDE SIMPLES, CORRUGACAO HELICOIDAL, COR PRETA, SEM ROSCA, DE 4",  PARA CABEAMENTO SUBTERRANEO (NBR 15715) - FORNECIMENTO E INSTALAÇÃO</v>
      </c>
      <c r="F338" s="401" t="str">
        <f>IFERROR(VLOOKUP($C338,'2-SINAPI NOVEMBRO 2017'!$A$1:$D$11398,3,0),IFERROR(VLOOKUP($C338,'3-COMPO.ADM.PRF '!$B$11:$I$886,5,0),""))</f>
        <v xml:space="preserve">M     </v>
      </c>
      <c r="G338" s="44">
        <f>'1-QUANT'!K1979</f>
        <v>478.6</v>
      </c>
      <c r="H338" s="398">
        <f>IFERROR(VLOOKUP($C338,'2-SINAPI NOVEMBRO 2017'!$A$1:$D$11398,4,0),IFERROR(VLOOKUP($C338,'3-COMPO.ADM.PRF '!$B$11:$I$886,8,0),""))</f>
        <v>43.186500000000009</v>
      </c>
      <c r="I338" s="402">
        <f>H338*'5-BDI'!$E$29</f>
        <v>55.382367600000009</v>
      </c>
      <c r="J338" s="115">
        <f t="shared" si="118"/>
        <v>20669.060000000001</v>
      </c>
      <c r="K338" s="511">
        <f t="shared" si="119"/>
        <v>26506</v>
      </c>
    </row>
    <row r="339" spans="2:11" ht="45">
      <c r="B339" s="26" t="s">
        <v>13283</v>
      </c>
      <c r="C339" s="27">
        <f>'1-QUANT'!C1983</f>
        <v>91873</v>
      </c>
      <c r="D339" s="43" t="str">
        <f>'1-QUANT'!D1983</f>
        <v>SINAPI</v>
      </c>
      <c r="E339" s="396" t="str">
        <f>IFERROR(VLOOKUP($C339,'2-SINAPI NOVEMBRO 2017'!$A$1:$D$11398,2,0),IFERROR(VLOOKUP($C339,'3-COMPO.ADM.PRF '!$B$11:$I$886,4,0),""))</f>
        <v>ELETRODUTO RÍGIDO ROSCÁVEL, PVC, DN 40 MM (1 1/4"), PARA CIRCUITOS TERMINAIS, INSTALADO EM PAREDE - FORNECIMENTO E INSTALAÇÃO. AF_12/2015</v>
      </c>
      <c r="F339" s="401" t="str">
        <f>IFERROR(VLOOKUP($C339,'2-SINAPI NOVEMBRO 2017'!$A$1:$D$11398,3,0),IFERROR(VLOOKUP($C339,'3-COMPO.ADM.PRF '!$B$11:$I$886,5,0),""))</f>
        <v>M</v>
      </c>
      <c r="G339" s="44">
        <f>'1-QUANT'!K1983</f>
        <v>4</v>
      </c>
      <c r="H339" s="398">
        <f>IFERROR(VLOOKUP($C339,'2-SINAPI NOVEMBRO 2017'!$A$1:$D$11398,4,0),IFERROR(VLOOKUP($C339,'3-COMPO.ADM.PRF '!$B$11:$I$886,8,0),""))</f>
        <v>11.55</v>
      </c>
      <c r="I339" s="402">
        <f>H339*'5-BDI'!$E$29</f>
        <v>14.811720000000001</v>
      </c>
      <c r="J339" s="115">
        <f t="shared" ref="J339" si="140">ROUND(G339*H339,2)</f>
        <v>46.2</v>
      </c>
      <c r="K339" s="511">
        <f t="shared" ref="K339" si="141">ROUND(G339*I339,2)</f>
        <v>59.25</v>
      </c>
    </row>
    <row r="340" spans="2:11" ht="45">
      <c r="B340" s="26" t="s">
        <v>13284</v>
      </c>
      <c r="C340" s="27">
        <f>'1-QUANT'!C1984</f>
        <v>91870</v>
      </c>
      <c r="D340" s="43" t="str">
        <f>'1-QUANT'!D1984</f>
        <v>SINAPI</v>
      </c>
      <c r="E340" s="396" t="str">
        <f>IFERROR(VLOOKUP($C340,'2-SINAPI NOVEMBRO 2017'!$A$1:$D$11398,2,0),IFERROR(VLOOKUP($C340,'3-COMPO.ADM.PRF '!$B$11:$I$886,4,0),""))</f>
        <v>ELETRODUTO RÍGIDO ROSCÁVEL, PVC, DN 20 MM (1/2"), PARA CIRCUITOS TERMINAIS, INSTALADO EM PAREDE - FORNECIMENTO E INSTALAÇÃO. AF_12/2015</v>
      </c>
      <c r="F340" s="401" t="str">
        <f>IFERROR(VLOOKUP($C340,'2-SINAPI NOVEMBRO 2017'!$A$1:$D$11398,3,0),IFERROR(VLOOKUP($C340,'3-COMPO.ADM.PRF '!$B$11:$I$886,5,0),""))</f>
        <v>M</v>
      </c>
      <c r="G340" s="44">
        <f>'1-QUANT'!K1984</f>
        <v>4</v>
      </c>
      <c r="H340" s="398">
        <f>IFERROR(VLOOKUP($C340,'2-SINAPI NOVEMBRO 2017'!$A$1:$D$11398,4,0),IFERROR(VLOOKUP($C340,'3-COMPO.ADM.PRF '!$B$11:$I$886,8,0),""))</f>
        <v>6.61</v>
      </c>
      <c r="I340" s="402">
        <f>H340*'5-BDI'!$E$29</f>
        <v>8.4766639999999995</v>
      </c>
      <c r="J340" s="115">
        <f t="shared" ref="J340" si="142">ROUND(G340*H340,2)</f>
        <v>26.44</v>
      </c>
      <c r="K340" s="511">
        <f t="shared" ref="K340" si="143">ROUND(G340*I340,2)</f>
        <v>33.909999999999997</v>
      </c>
    </row>
    <row r="341" spans="2:11" ht="30">
      <c r="B341" s="26" t="s">
        <v>13285</v>
      </c>
      <c r="C341" s="27">
        <f>'1-QUANT'!C1985</f>
        <v>93009</v>
      </c>
      <c r="D341" s="43" t="str">
        <f>'1-QUANT'!D1985</f>
        <v>SINAPI</v>
      </c>
      <c r="E341" s="396" t="str">
        <f>IFERROR(VLOOKUP($C341,'2-SINAPI NOVEMBRO 2017'!$A$1:$D$11398,2,0),IFERROR(VLOOKUP($C341,'3-COMPO.ADM.PRF '!$B$11:$I$886,4,0),""))</f>
        <v>ELETRODUTO RÍGIDO ROSCÁVEL, PVC, DN 60 MM (2") - FORNECIMENTO E INSTALAÇÃO. AF_12/2015</v>
      </c>
      <c r="F341" s="401" t="str">
        <f>IFERROR(VLOOKUP($C341,'2-SINAPI NOVEMBRO 2017'!$A$1:$D$11398,3,0),IFERROR(VLOOKUP($C341,'3-COMPO.ADM.PRF '!$B$11:$I$886,5,0),""))</f>
        <v>M</v>
      </c>
      <c r="G341" s="44">
        <f>'1-QUANT'!K1985</f>
        <v>1</v>
      </c>
      <c r="H341" s="398">
        <f>IFERROR(VLOOKUP($C341,'2-SINAPI NOVEMBRO 2017'!$A$1:$D$11398,4,0),IFERROR(VLOOKUP($C341,'3-COMPO.ADM.PRF '!$B$11:$I$886,8,0),""))</f>
        <v>12.68</v>
      </c>
      <c r="I341" s="402">
        <f>H341*'5-BDI'!$E$29</f>
        <v>16.260832000000001</v>
      </c>
      <c r="J341" s="115">
        <f t="shared" si="118"/>
        <v>12.68</v>
      </c>
      <c r="K341" s="511">
        <f t="shared" si="119"/>
        <v>16.260000000000002</v>
      </c>
    </row>
    <row r="342" spans="2:11" ht="45">
      <c r="B342" s="26" t="s">
        <v>13286</v>
      </c>
      <c r="C342" s="27">
        <f>'1-QUANT'!C1986</f>
        <v>91871</v>
      </c>
      <c r="D342" s="43" t="str">
        <f>'1-QUANT'!D1986</f>
        <v>SINAPI</v>
      </c>
      <c r="E342" s="396" t="str">
        <f>IFERROR(VLOOKUP($C342,'2-SINAPI NOVEMBRO 2017'!$A$1:$D$11398,2,0),IFERROR(VLOOKUP($C342,'3-COMPO.ADM.PRF '!$B$11:$I$886,4,0),""))</f>
        <v>ELETRODUTO RÍGIDO ROSCÁVEL, PVC, DN 25 MM (3/4"), PARA CIRCUITOS TERMINAIS, INSTALADO EM PAREDE - FORNECIMENTO E INSTALAÇÃO. AF_12/2015</v>
      </c>
      <c r="F342" s="401" t="str">
        <f>IFERROR(VLOOKUP($C342,'2-SINAPI NOVEMBRO 2017'!$A$1:$D$11398,3,0),IFERROR(VLOOKUP($C342,'3-COMPO.ADM.PRF '!$B$11:$I$886,5,0),""))</f>
        <v>M</v>
      </c>
      <c r="G342" s="44">
        <f>'1-QUANT'!K1986</f>
        <v>7</v>
      </c>
      <c r="H342" s="398">
        <f>IFERROR(VLOOKUP($C342,'2-SINAPI NOVEMBRO 2017'!$A$1:$D$11398,4,0),IFERROR(VLOOKUP($C342,'3-COMPO.ADM.PRF '!$B$11:$I$886,8,0),""))</f>
        <v>7.62</v>
      </c>
      <c r="I342" s="402">
        <f>H342*'5-BDI'!$E$29</f>
        <v>9.7718880000000006</v>
      </c>
      <c r="J342" s="115">
        <f t="shared" si="118"/>
        <v>53.34</v>
      </c>
      <c r="K342" s="511">
        <f t="shared" si="119"/>
        <v>68.400000000000006</v>
      </c>
    </row>
    <row r="343" spans="2:11" ht="15">
      <c r="B343" s="26" t="s">
        <v>13287</v>
      </c>
      <c r="C343" s="27" t="str">
        <f>'1-QUANT'!C1989</f>
        <v>74246/1</v>
      </c>
      <c r="D343" s="43" t="str">
        <f>'1-QUANT'!D1989</f>
        <v>SINAPI</v>
      </c>
      <c r="E343" s="396" t="str">
        <f>IFERROR(VLOOKUP($C343,'2-SINAPI NOVEMBRO 2017'!$A$1:$D$11398,2,0),IFERROR(VLOOKUP($C343,'3-COMPO.ADM.PRF '!$B$11:$I$886,4,0),""))</f>
        <v>REFLETOR RETANGULAR FECHADO COM LAMPADA VAPOR METALICO 400 W</v>
      </c>
      <c r="F343" s="401" t="str">
        <f>IFERROR(VLOOKUP($C343,'2-SINAPI NOVEMBRO 2017'!$A$1:$D$11398,3,0),IFERROR(VLOOKUP($C343,'3-COMPO.ADM.PRF '!$B$11:$I$886,5,0),""))</f>
        <v>UN</v>
      </c>
      <c r="G343" s="44">
        <f>'1-QUANT'!K1989</f>
        <v>24</v>
      </c>
      <c r="H343" s="398">
        <f>IFERROR(VLOOKUP($C343,'2-SINAPI NOVEMBRO 2017'!$A$1:$D$11398,4,0),IFERROR(VLOOKUP($C343,'3-COMPO.ADM.PRF '!$B$11:$I$886,8,0),""))</f>
        <v>204.82</v>
      </c>
      <c r="I343" s="402">
        <f>H343*'5-BDI'!$E$29</f>
        <v>262.66116799999998</v>
      </c>
      <c r="J343" s="115">
        <f t="shared" si="118"/>
        <v>4915.68</v>
      </c>
      <c r="K343" s="511">
        <f t="shared" si="119"/>
        <v>6303.87</v>
      </c>
    </row>
    <row r="344" spans="2:11" ht="15">
      <c r="B344" s="26" t="s">
        <v>13288</v>
      </c>
      <c r="C344" s="27">
        <f>'1-QUANT'!C1990</f>
        <v>72281</v>
      </c>
      <c r="D344" s="43" t="str">
        <f>'1-QUANT'!D1990</f>
        <v>SINAPI</v>
      </c>
      <c r="E344" s="396" t="str">
        <f>IFERROR(VLOOKUP($C344,'2-SINAPI NOVEMBRO 2017'!$A$1:$D$11398,2,0),IFERROR(VLOOKUP($C344,'3-COMPO.ADM.PRF '!$B$11:$I$886,4,0),""))</f>
        <v>REATOR PARA LAMPADA VAPOR DE MERCURIO USO EXTERNO 220V/400W</v>
      </c>
      <c r="F344" s="401" t="str">
        <f>IFERROR(VLOOKUP($C344,'2-SINAPI NOVEMBRO 2017'!$A$1:$D$11398,3,0),IFERROR(VLOOKUP($C344,'3-COMPO.ADM.PRF '!$B$11:$I$886,5,0),""))</f>
        <v>UN</v>
      </c>
      <c r="G344" s="44">
        <f>'1-QUANT'!K1990</f>
        <v>24</v>
      </c>
      <c r="H344" s="398">
        <f>IFERROR(VLOOKUP($C344,'2-SINAPI NOVEMBRO 2017'!$A$1:$D$11398,4,0),IFERROR(VLOOKUP($C344,'3-COMPO.ADM.PRF '!$B$11:$I$886,8,0),""))</f>
        <v>78.5</v>
      </c>
      <c r="I344" s="402">
        <f>H344*'5-BDI'!$E$29</f>
        <v>100.66840000000001</v>
      </c>
      <c r="J344" s="115">
        <f t="shared" si="118"/>
        <v>1884</v>
      </c>
      <c r="K344" s="511">
        <f t="shared" si="119"/>
        <v>2416.04</v>
      </c>
    </row>
    <row r="345" spans="2:11" ht="30">
      <c r="B345" s="26" t="s">
        <v>13289</v>
      </c>
      <c r="C345" s="27" t="str">
        <f>'1-QUANT'!C1999</f>
        <v>COMP 062</v>
      </c>
      <c r="D345" s="43" t="str">
        <f>'1-QUANT'!D1999</f>
        <v>PROPRIA</v>
      </c>
      <c r="E345" s="396" t="str">
        <f>IFERROR(VLOOKUP($C345,'2-SINAPI NOVEMBRO 2017'!$A$1:$D$11398,2,0),IFERROR(VLOOKUP($C345,'3-COMPO.ADM.PRF '!$B$11:$I$886,4,0),""))</f>
        <v>LUMINARIA DE TETO PLAFON/PLAFONIER EM PLASTICO COM BASE E27, POTENCIA MAXIMA 60 W (INCLUI LAMPADA) - FORNECIMENTO E INSTALAÇÃO</v>
      </c>
      <c r="F345" s="401" t="str">
        <f>IFERROR(VLOOKUP($C345,'2-SINAPI NOVEMBRO 2017'!$A$1:$D$11398,3,0),IFERROR(VLOOKUP($C345,'3-COMPO.ADM.PRF '!$B$11:$I$886,5,0),""))</f>
        <v>UNI</v>
      </c>
      <c r="G345" s="44">
        <f>'1-QUANT'!K1999</f>
        <v>195</v>
      </c>
      <c r="H345" s="398">
        <f>IFERROR(VLOOKUP($C345,'2-SINAPI NOVEMBRO 2017'!$A$1:$D$11398,4,0),IFERROR(VLOOKUP($C345,'3-COMPO.ADM.PRF '!$B$11:$I$886,8,0),""))</f>
        <v>58.390000000000008</v>
      </c>
      <c r="I345" s="402">
        <f>H345*'5-BDI'!$E$29</f>
        <v>74.879336000000009</v>
      </c>
      <c r="J345" s="115">
        <f t="shared" si="118"/>
        <v>11386.05</v>
      </c>
      <c r="K345" s="511">
        <f t="shared" si="119"/>
        <v>14601.47</v>
      </c>
    </row>
    <row r="346" spans="2:11" ht="15">
      <c r="B346" s="26" t="s">
        <v>13290</v>
      </c>
      <c r="C346" s="27">
        <f>'1-QUANT'!C2007</f>
        <v>83447</v>
      </c>
      <c r="D346" s="43" t="str">
        <f>'1-QUANT'!D2007</f>
        <v>SINAPI</v>
      </c>
      <c r="E346" s="396" t="str">
        <f>IFERROR(VLOOKUP($C346,'2-SINAPI NOVEMBRO 2017'!$A$1:$D$11398,2,0),IFERROR(VLOOKUP($C346,'3-COMPO.ADM.PRF '!$B$11:$I$886,4,0),""))</f>
        <v>CAIXA DE PASSAGEM 40X40X50 FUNDO BRITA COM TAMPA</v>
      </c>
      <c r="F346" s="401" t="str">
        <f>IFERROR(VLOOKUP($C346,'2-SINAPI NOVEMBRO 2017'!$A$1:$D$11398,3,0),IFERROR(VLOOKUP($C346,'3-COMPO.ADM.PRF '!$B$11:$I$886,5,0),""))</f>
        <v>UN</v>
      </c>
      <c r="G346" s="44">
        <f>'1-QUANT'!K2007</f>
        <v>2</v>
      </c>
      <c r="H346" s="398">
        <f>IFERROR(VLOOKUP($C346,'2-SINAPI NOVEMBRO 2017'!$A$1:$D$11398,4,0),IFERROR(VLOOKUP($C346,'3-COMPO.ADM.PRF '!$B$11:$I$886,8,0),""))</f>
        <v>150.37</v>
      </c>
      <c r="I346" s="402">
        <f>H346*'5-BDI'!$E$29</f>
        <v>192.83448799999999</v>
      </c>
      <c r="J346" s="115">
        <f t="shared" si="118"/>
        <v>300.74</v>
      </c>
      <c r="K346" s="511">
        <f t="shared" si="119"/>
        <v>385.67</v>
      </c>
    </row>
    <row r="347" spans="2:11" ht="15">
      <c r="B347" s="26" t="s">
        <v>13291</v>
      </c>
      <c r="C347" s="27">
        <f>'1-QUANT'!C2008</f>
        <v>83449</v>
      </c>
      <c r="D347" s="43" t="str">
        <f>'1-QUANT'!D2008</f>
        <v>SINAPI</v>
      </c>
      <c r="E347" s="396" t="str">
        <f>IFERROR(VLOOKUP($C347,'2-SINAPI NOVEMBRO 2017'!$A$1:$D$11398,2,0),IFERROR(VLOOKUP($C347,'3-COMPO.ADM.PRF '!$B$11:$I$886,4,0),""))</f>
        <v>CAIXA DE PASSAGEM 60X60X70 FUNDO BRITA COM TAMPA</v>
      </c>
      <c r="F347" s="401" t="str">
        <f>IFERROR(VLOOKUP($C347,'2-SINAPI NOVEMBRO 2017'!$A$1:$D$11398,3,0),IFERROR(VLOOKUP($C347,'3-COMPO.ADM.PRF '!$B$11:$I$886,5,0),""))</f>
        <v>UN</v>
      </c>
      <c r="G347" s="44">
        <f>'1-QUANT'!K2008</f>
        <v>5</v>
      </c>
      <c r="H347" s="398">
        <f>IFERROR(VLOOKUP($C347,'2-SINAPI NOVEMBRO 2017'!$A$1:$D$11398,4,0),IFERROR(VLOOKUP($C347,'3-COMPO.ADM.PRF '!$B$11:$I$886,8,0),""))</f>
        <v>320.73</v>
      </c>
      <c r="I347" s="402">
        <f>H347*'5-BDI'!$E$29</f>
        <v>411.30415200000004</v>
      </c>
      <c r="J347" s="115">
        <f t="shared" si="118"/>
        <v>1603.65</v>
      </c>
      <c r="K347" s="511">
        <f t="shared" si="119"/>
        <v>2056.52</v>
      </c>
    </row>
    <row r="348" spans="2:11" ht="30">
      <c r="B348" s="26" t="s">
        <v>13292</v>
      </c>
      <c r="C348" s="27" t="str">
        <f>'1-QUANT'!C2010</f>
        <v>COMP 063</v>
      </c>
      <c r="D348" s="43" t="str">
        <f>'1-QUANT'!D2010</f>
        <v>PROPRIA</v>
      </c>
      <c r="E348" s="396" t="str">
        <f>IFERROR(VLOOKUP($C348,'2-SINAPI NOVEMBRO 2017'!$A$1:$D$11398,2,0),IFERROR(VLOOKUP($C348,'3-COMPO.ADM.PRF '!$B$11:$I$886,4,0),""))</f>
        <v xml:space="preserve">CAIXA INSPECAO EM CONCRETO PARA ATERRAMENTO E PARA RAIOS DIAMETRO = 300 MM COM TAMPA -  FORNECIMENTO E INSTALAÇÃO </v>
      </c>
      <c r="F348" s="401" t="str">
        <f>IFERROR(VLOOKUP($C348,'2-SINAPI NOVEMBRO 2017'!$A$1:$D$11398,3,0),IFERROR(VLOOKUP($C348,'3-COMPO.ADM.PRF '!$B$11:$I$886,5,0),""))</f>
        <v>UNI</v>
      </c>
      <c r="G348" s="44">
        <f>'1-QUANT'!K2010</f>
        <v>3</v>
      </c>
      <c r="H348" s="398">
        <f>IFERROR(VLOOKUP($C348,'2-SINAPI NOVEMBRO 2017'!$A$1:$D$11398,4,0),IFERROR(VLOOKUP($C348,'3-COMPO.ADM.PRF '!$B$11:$I$886,8,0),""))</f>
        <v>175.185</v>
      </c>
      <c r="I348" s="402">
        <f>H348*'5-BDI'!$E$29</f>
        <v>224.65724399999999</v>
      </c>
      <c r="J348" s="115">
        <f t="shared" si="118"/>
        <v>525.55999999999995</v>
      </c>
      <c r="K348" s="511">
        <f t="shared" si="119"/>
        <v>673.97</v>
      </c>
    </row>
    <row r="349" spans="2:11" ht="15">
      <c r="B349" s="26" t="s">
        <v>13293</v>
      </c>
      <c r="C349" s="27">
        <f>'1-QUANT'!C2012</f>
        <v>83484</v>
      </c>
      <c r="D349" s="43" t="str">
        <f>'1-QUANT'!D2012</f>
        <v>SINAPI</v>
      </c>
      <c r="E349" s="396" t="str">
        <f>IFERROR(VLOOKUP($C349,'2-SINAPI NOVEMBRO 2017'!$A$1:$D$11398,2,0),IFERROR(VLOOKUP($C349,'3-COMPO.ADM.PRF '!$B$11:$I$886,4,0),""))</f>
        <v>HASTE COPERWELD 3/4" X 3,00M COM CONECTOR</v>
      </c>
      <c r="F349" s="401" t="str">
        <f>IFERROR(VLOOKUP($C349,'2-SINAPI NOVEMBRO 2017'!$A$1:$D$11398,3,0),IFERROR(VLOOKUP($C349,'3-COMPO.ADM.PRF '!$B$11:$I$886,5,0),""))</f>
        <v>UN</v>
      </c>
      <c r="G349" s="44">
        <f>'1-QUANT'!K2012</f>
        <v>3</v>
      </c>
      <c r="H349" s="398">
        <f>IFERROR(VLOOKUP($C349,'2-SINAPI NOVEMBRO 2017'!$A$1:$D$11398,4,0),IFERROR(VLOOKUP($C349,'3-COMPO.ADM.PRF '!$B$11:$I$886,8,0),""))</f>
        <v>64.03</v>
      </c>
      <c r="I349" s="402">
        <f>H349*'5-BDI'!$E$29</f>
        <v>82.112071999999998</v>
      </c>
      <c r="J349" s="115">
        <f t="shared" si="118"/>
        <v>192.09</v>
      </c>
      <c r="K349" s="511">
        <f t="shared" si="119"/>
        <v>246.34</v>
      </c>
    </row>
    <row r="350" spans="2:11" ht="30">
      <c r="B350" s="26" t="s">
        <v>13294</v>
      </c>
      <c r="C350" s="27" t="str">
        <f>'1-QUANT'!C2014</f>
        <v>COMP 064</v>
      </c>
      <c r="D350" s="43" t="str">
        <f>'1-QUANT'!D2014</f>
        <v>PROPRIA</v>
      </c>
      <c r="E350" s="396" t="str">
        <f>IFERROR(VLOOKUP($C350,'2-SINAPI NOVEMBRO 2017'!$A$1:$D$11398,2,0),IFERROR(VLOOKUP($C350,'3-COMPO.ADM.PRF '!$B$11:$I$886,4,0),""))</f>
        <v>ISOLADOR DE PORCELANA SUSPENSO, DISCO TIPO GARFO OLHAL, DIAMETRO DE 152 MM, PARA TENSAO DE *15* KV - FORNECIMENTO E INSTALAÇÃO</v>
      </c>
      <c r="F350" s="401" t="str">
        <f>IFERROR(VLOOKUP($C350,'2-SINAPI NOVEMBRO 2017'!$A$1:$D$11398,3,0),IFERROR(VLOOKUP($C350,'3-COMPO.ADM.PRF '!$B$11:$I$886,5,0),""))</f>
        <v>UNI</v>
      </c>
      <c r="G350" s="44">
        <f>'1-QUANT'!K2014</f>
        <v>12</v>
      </c>
      <c r="H350" s="398">
        <f>IFERROR(VLOOKUP($C350,'2-SINAPI NOVEMBRO 2017'!$A$1:$D$11398,4,0),IFERROR(VLOOKUP($C350,'3-COMPO.ADM.PRF '!$B$11:$I$886,8,0),""))</f>
        <v>77.362499999999997</v>
      </c>
      <c r="I350" s="402">
        <f>H350*'5-BDI'!$E$29</f>
        <v>99.209669999999988</v>
      </c>
      <c r="J350" s="115">
        <f t="shared" ref="J350:J354" si="144">ROUND(G350*H350,2)</f>
        <v>928.35</v>
      </c>
      <c r="K350" s="511">
        <f t="shared" ref="K350:K354" si="145">ROUND(G350*I350,2)</f>
        <v>1190.52</v>
      </c>
    </row>
    <row r="351" spans="2:11" ht="30">
      <c r="B351" s="26" t="s">
        <v>13295</v>
      </c>
      <c r="C351" s="27" t="str">
        <f>'1-QUANT'!C2016</f>
        <v>COMP 065</v>
      </c>
      <c r="D351" s="43" t="str">
        <f>'1-QUANT'!D2016</f>
        <v>PROPRIA</v>
      </c>
      <c r="E351" s="396" t="str">
        <f>IFERROR(VLOOKUP($C351,'2-SINAPI NOVEMBRO 2017'!$A$1:$D$11398,2,0),IFERROR(VLOOKUP($C351,'3-COMPO.ADM.PRF '!$B$11:$I$886,4,0),""))</f>
        <v>ELETRODUTO EM ACO GALVANIZADO ELETROLITICO, SEMI-PESADO, DIAMETRO 2.1/2", PAREDE DE 1,52 MM -  FORNECIMENTO E INSTALAÇÃO</v>
      </c>
      <c r="F351" s="401" t="str">
        <f>IFERROR(VLOOKUP($C351,'2-SINAPI NOVEMBRO 2017'!$A$1:$D$11398,3,0),IFERROR(VLOOKUP($C351,'3-COMPO.ADM.PRF '!$B$11:$I$886,5,0),""))</f>
        <v>M</v>
      </c>
      <c r="G351" s="44">
        <f>'1-QUANT'!K2016</f>
        <v>8</v>
      </c>
      <c r="H351" s="398">
        <f>IFERROR(VLOOKUP($C351,'2-SINAPI NOVEMBRO 2017'!$A$1:$D$11398,4,0),IFERROR(VLOOKUP($C351,'3-COMPO.ADM.PRF '!$B$11:$I$886,8,0),""))</f>
        <v>42.802464999999998</v>
      </c>
      <c r="I351" s="402">
        <f>H351*'5-BDI'!$E$29</f>
        <v>54.889881115999998</v>
      </c>
      <c r="J351" s="115">
        <f t="shared" si="144"/>
        <v>342.42</v>
      </c>
      <c r="K351" s="511">
        <f t="shared" si="145"/>
        <v>439.12</v>
      </c>
    </row>
    <row r="352" spans="2:11" ht="15">
      <c r="B352" s="26" t="s">
        <v>13296</v>
      </c>
      <c r="C352" s="27">
        <f>'1-QUANT'!C2019</f>
        <v>83372</v>
      </c>
      <c r="D352" s="43" t="str">
        <f>'1-QUANT'!D2019</f>
        <v>SINAPI</v>
      </c>
      <c r="E352" s="396" t="str">
        <f>IFERROR(VLOOKUP($C352,'2-SINAPI NOVEMBRO 2017'!$A$1:$D$11398,2,0),IFERROR(VLOOKUP($C352,'3-COMPO.ADM.PRF '!$B$11:$I$886,4,0),""))</f>
        <v>CAIXA DE MEDICAO EM ALTA TENSAO - FORNECIMENTO E INSTALACAO</v>
      </c>
      <c r="F352" s="401" t="str">
        <f>IFERROR(VLOOKUP($C352,'2-SINAPI NOVEMBRO 2017'!$A$1:$D$11398,3,0),IFERROR(VLOOKUP($C352,'3-COMPO.ADM.PRF '!$B$11:$I$886,5,0),""))</f>
        <v>UN</v>
      </c>
      <c r="G352" s="44">
        <f>'1-QUANT'!K2019</f>
        <v>2</v>
      </c>
      <c r="H352" s="398">
        <f>IFERROR(VLOOKUP($C352,'2-SINAPI NOVEMBRO 2017'!$A$1:$D$11398,4,0),IFERROR(VLOOKUP($C352,'3-COMPO.ADM.PRF '!$B$11:$I$886,8,0),""))</f>
        <v>743.42</v>
      </c>
      <c r="I352" s="402">
        <f>H352*'5-BDI'!$E$29</f>
        <v>953.36180799999988</v>
      </c>
      <c r="J352" s="115">
        <f t="shared" si="144"/>
        <v>1486.84</v>
      </c>
      <c r="K352" s="511">
        <f t="shared" si="145"/>
        <v>1906.72</v>
      </c>
    </row>
    <row r="353" spans="2:11" ht="45">
      <c r="B353" s="26" t="s">
        <v>13919</v>
      </c>
      <c r="C353" s="27" t="str">
        <f>'1-QUANT'!C2024</f>
        <v>74131/6</v>
      </c>
      <c r="D353" s="43" t="str">
        <f>'1-QUANT'!D2024</f>
        <v>SINAPI</v>
      </c>
      <c r="E353" s="396" t="str">
        <f>IFERROR(VLOOKUP($C353,'2-SINAPI NOVEMBRO 2017'!$A$1:$D$11398,2,0),IFERROR(VLOOKUP($C353,'3-COMPO.ADM.PRF '!$B$11:$I$886,4,0),""))</f>
        <v>QUADRO DE DISTRIBUICAO DE ENERGIA DE EMBUTIR, EM CHAPA METALICA, PARA 32 DISJUNTORES TERMOMAGNETICOS MONOPOLARES, COM BARRAMENTO TRIFASICO E NEUTRO, FORNECIMENTO E INSTALACAO</v>
      </c>
      <c r="F353" s="401" t="str">
        <f>IFERROR(VLOOKUP($C353,'2-SINAPI NOVEMBRO 2017'!$A$1:$D$11398,3,0),IFERROR(VLOOKUP($C353,'3-COMPO.ADM.PRF '!$B$11:$I$886,5,0),""))</f>
        <v>UN</v>
      </c>
      <c r="G353" s="44">
        <f>'1-QUANT'!K2024</f>
        <v>9</v>
      </c>
      <c r="H353" s="398">
        <f>IFERROR(VLOOKUP($C353,'2-SINAPI NOVEMBRO 2017'!$A$1:$D$11398,4,0),IFERROR(VLOOKUP($C353,'3-COMPO.ADM.PRF '!$B$11:$I$886,8,0),""))</f>
        <v>949.44</v>
      </c>
      <c r="I353" s="402">
        <f>H353*'5-BDI'!$E$29</f>
        <v>1217.561856</v>
      </c>
      <c r="J353" s="115">
        <f t="shared" si="144"/>
        <v>8544.9599999999991</v>
      </c>
      <c r="K353" s="511">
        <f t="shared" si="145"/>
        <v>10958.06</v>
      </c>
    </row>
    <row r="354" spans="2:11" ht="45">
      <c r="B354" s="26" t="s">
        <v>13297</v>
      </c>
      <c r="C354" s="27" t="str">
        <f>'1-QUANT'!C2026</f>
        <v>COMP 066</v>
      </c>
      <c r="D354" s="43" t="str">
        <f>'1-QUANT'!D2026</f>
        <v>PROPRIA</v>
      </c>
      <c r="E354" s="396" t="str">
        <f>IFERROR(VLOOKUP($C354,'2-SINAPI NOVEMBRO 2017'!$A$1:$D$11398,2,0),IFERROR(VLOOKUP($C354,'3-COMPO.ADM.PRF '!$B$11:$I$886,4,0),""))</f>
        <v>QUADRO DE DISTRIBUICAO COM BARRAMENTO TRIFASICO, DE EMBUTIR, EM CHAPA DE ACO GALVANIZADO, PARA 12 DISJUNTORES DIN, 100 A SEM BARRAMENTO - FORNECIMENTO E INSTALAÇÃO</v>
      </c>
      <c r="F354" s="401" t="str">
        <f>IFERROR(VLOOKUP($C354,'2-SINAPI NOVEMBRO 2017'!$A$1:$D$11398,3,0),IFERROR(VLOOKUP($C354,'3-COMPO.ADM.PRF '!$B$11:$I$886,5,0),""))</f>
        <v>UNI</v>
      </c>
      <c r="G354" s="44">
        <f>'1-QUANT'!K2026</f>
        <v>1</v>
      </c>
      <c r="H354" s="398">
        <f>IFERROR(VLOOKUP($C354,'2-SINAPI NOVEMBRO 2017'!$A$1:$D$11398,4,0),IFERROR(VLOOKUP($C354,'3-COMPO.ADM.PRF '!$B$11:$I$886,8,0),""))</f>
        <v>270.57</v>
      </c>
      <c r="I354" s="402">
        <f>H354*'5-BDI'!$E$29</f>
        <v>346.97896800000001</v>
      </c>
      <c r="J354" s="115">
        <f t="shared" si="144"/>
        <v>270.57</v>
      </c>
      <c r="K354" s="511">
        <f t="shared" si="145"/>
        <v>346.98</v>
      </c>
    </row>
    <row r="355" spans="2:11" ht="15">
      <c r="B355" s="777" t="s">
        <v>2</v>
      </c>
      <c r="C355" s="778"/>
      <c r="D355" s="778"/>
      <c r="E355" s="778"/>
      <c r="F355" s="778"/>
      <c r="G355" s="778"/>
      <c r="H355" s="778"/>
      <c r="I355" s="585"/>
      <c r="J355" s="116">
        <f>SUM(J285:J354)</f>
        <v>167165.37999999998</v>
      </c>
      <c r="K355" s="512">
        <f>SUM(K285:K354)</f>
        <v>214372.87000000002</v>
      </c>
    </row>
    <row r="356" spans="2:11" s="389" customFormat="1" ht="15">
      <c r="B356" s="547"/>
      <c r="C356" s="330"/>
      <c r="D356" s="330"/>
      <c r="E356" s="330"/>
      <c r="F356" s="548"/>
      <c r="G356" s="332"/>
      <c r="H356" s="343"/>
      <c r="I356" s="343"/>
      <c r="J356" s="329"/>
      <c r="K356" s="514"/>
    </row>
    <row r="357" spans="2:11" s="416" customFormat="1" ht="15">
      <c r="B357" s="15" t="s">
        <v>6465</v>
      </c>
      <c r="C357" s="16"/>
      <c r="D357" s="17"/>
      <c r="E357" s="18" t="str">
        <f>'1-QUANT'!E2028:J2028</f>
        <v>INSTALAÇÃO DE POSTO DE TRANSFORMAÇÃO 13,8 KVA</v>
      </c>
      <c r="F357" s="19"/>
      <c r="G357" s="20"/>
      <c r="H357" s="21"/>
      <c r="I357" s="21"/>
      <c r="J357" s="114"/>
      <c r="K357" s="408"/>
    </row>
    <row r="358" spans="2:11" s="389" customFormat="1" ht="15">
      <c r="B358" s="26" t="s">
        <v>13311</v>
      </c>
      <c r="C358" s="539" t="str">
        <f>'1-QUANT'!C2030</f>
        <v>COMP 069</v>
      </c>
      <c r="D358" s="540" t="str">
        <f>'1-QUANT'!D2030</f>
        <v>PROPRIA</v>
      </c>
      <c r="E358" s="541" t="str">
        <f>IFERROR(VLOOKUP($C358,'2-SINAPI NOVEMBRO 2017'!$A$1:$D$11398,2,0),IFERROR(VLOOKUP($C358,'3-COMPO.ADM.PRF '!$B$11:$I$886,4,0),""))</f>
        <v>ANEL DE AMARRAÇÃO</v>
      </c>
      <c r="F358" s="542" t="str">
        <f>IFERROR(VLOOKUP($C358,'2-SINAPI NOVEMBRO 2017'!$A$1:$D$11398,3,0),IFERROR(VLOOKUP($C358,'3-COMPO.ADM.PRF '!$B$11:$I$886,5,0),""))</f>
        <v>UN</v>
      </c>
      <c r="G358" s="543">
        <f>'1-QUANT'!K2030</f>
        <v>6</v>
      </c>
      <c r="H358" s="398">
        <f>IFERROR(VLOOKUP($C358,'2-SINAPI NOVEMBRO 2017'!$A$1:$D$11398,4,0),IFERROR(VLOOKUP($C358,'3-COMPO.ADM.PRF '!$B$11:$I$886,8,0),""))</f>
        <v>9.4725000000000001</v>
      </c>
      <c r="I358" s="402">
        <f>H358*'5-BDI'!$E$29</f>
        <v>12.147534</v>
      </c>
      <c r="J358" s="115">
        <f t="shared" ref="J358" si="146">ROUND(G358*H358,2)</f>
        <v>56.84</v>
      </c>
      <c r="K358" s="511">
        <f t="shared" ref="K358" si="147">ROUND(G358*I358,2)</f>
        <v>72.89</v>
      </c>
    </row>
    <row r="359" spans="2:11" s="389" customFormat="1" ht="15">
      <c r="B359" s="26" t="s">
        <v>13312</v>
      </c>
      <c r="C359" s="539" t="str">
        <f>'1-QUANT'!C2031</f>
        <v>COMP 070</v>
      </c>
      <c r="D359" s="540" t="str">
        <f>'1-QUANT'!D2031</f>
        <v>PROPRIA</v>
      </c>
      <c r="E359" s="541" t="str">
        <f>IFERROR(VLOOKUP($C359,'2-SINAPI NOVEMBRO 2017'!$A$1:$D$11398,2,0),IFERROR(VLOOKUP($C359,'3-COMPO.ADM.PRF '!$B$11:$I$886,4,0),""))</f>
        <v>ARAME DE AÇO GALVANIZADO 14BWG</v>
      </c>
      <c r="F359" s="542" t="str">
        <f>IFERROR(VLOOKUP($C359,'2-SINAPI NOVEMBRO 2017'!$A$1:$D$11398,3,0),IFERROR(VLOOKUP($C359,'3-COMPO.ADM.PRF '!$B$11:$I$886,5,0),""))</f>
        <v>KG</v>
      </c>
      <c r="G359" s="543">
        <f>'1-QUANT'!K2031</f>
        <v>10</v>
      </c>
      <c r="H359" s="398">
        <f>IFERROR(VLOOKUP($C359,'2-SINAPI NOVEMBRO 2017'!$A$1:$D$11398,4,0),IFERROR(VLOOKUP($C359,'3-COMPO.ADM.PRF '!$B$11:$I$886,8,0),""))</f>
        <v>46.449999999999996</v>
      </c>
      <c r="I359" s="402">
        <f>H359*'5-BDI'!$E$29</f>
        <v>59.567479999999996</v>
      </c>
      <c r="J359" s="115">
        <f t="shared" ref="J359:J422" si="148">ROUND(G359*H359,2)</f>
        <v>464.5</v>
      </c>
      <c r="K359" s="511">
        <f t="shared" ref="K359:K422" si="149">ROUND(G359*I359,2)</f>
        <v>595.66999999999996</v>
      </c>
    </row>
    <row r="360" spans="2:11" s="389" customFormat="1" ht="15">
      <c r="B360" s="26" t="s">
        <v>13313</v>
      </c>
      <c r="C360" s="539" t="str">
        <f>'1-QUANT'!C2032</f>
        <v>COMP 071</v>
      </c>
      <c r="D360" s="540" t="str">
        <f>'1-QUANT'!D2032</f>
        <v>PROPRIA</v>
      </c>
      <c r="E360" s="541" t="str">
        <f>IFERROR(VLOOKUP($C360,'2-SINAPI NOVEMBRO 2017'!$A$1:$D$11398,2,0),IFERROR(VLOOKUP($C360,'3-COMPO.ADM.PRF '!$B$11:$I$886,4,0),""))</f>
        <v>ARMÁRIO DE MEDIÇÃO DIRETA 800A E PROTEÇÃO A ENERGISA-NDU 001</v>
      </c>
      <c r="F360" s="542" t="str">
        <f>IFERROR(VLOOKUP($C360,'2-SINAPI NOVEMBRO 2017'!$A$1:$D$11398,3,0),IFERROR(VLOOKUP($C360,'3-COMPO.ADM.PRF '!$B$11:$I$886,5,0),""))</f>
        <v>UN</v>
      </c>
      <c r="G360" s="543">
        <f>'1-QUANT'!K2032</f>
        <v>1</v>
      </c>
      <c r="H360" s="398">
        <f>IFERROR(VLOOKUP($C360,'2-SINAPI NOVEMBRO 2017'!$A$1:$D$11398,4,0),IFERROR(VLOOKUP($C360,'3-COMPO.ADM.PRF '!$B$11:$I$886,8,0),""))</f>
        <v>3231.75</v>
      </c>
      <c r="I360" s="402">
        <f>H360*'5-BDI'!$E$29</f>
        <v>4144.3962000000001</v>
      </c>
      <c r="J360" s="115">
        <f t="shared" si="148"/>
        <v>3231.75</v>
      </c>
      <c r="K360" s="511">
        <f t="shared" si="149"/>
        <v>4144.3999999999996</v>
      </c>
    </row>
    <row r="361" spans="2:11" s="389" customFormat="1" ht="15">
      <c r="B361" s="26" t="s">
        <v>13314</v>
      </c>
      <c r="C361" s="539" t="str">
        <f>'1-QUANT'!C2033</f>
        <v>COMP 072</v>
      </c>
      <c r="D361" s="540" t="str">
        <f>'1-QUANT'!D2033</f>
        <v>PROPRIA</v>
      </c>
      <c r="E361" s="541" t="str">
        <f>IFERROR(VLOOKUP($C361,'2-SINAPI NOVEMBRO 2017'!$A$1:$D$11398,2,0),IFERROR(VLOOKUP($C361,'3-COMPO.ADM.PRF '!$B$11:$I$886,4,0),""))</f>
        <v>ARRUELA ESPAÇADORA 40X80MM.</v>
      </c>
      <c r="F361" s="542" t="str">
        <f>IFERROR(VLOOKUP($C361,'2-SINAPI NOVEMBRO 2017'!$A$1:$D$11398,3,0),IFERROR(VLOOKUP($C361,'3-COMPO.ADM.PRF '!$B$11:$I$886,5,0),""))</f>
        <v>UN</v>
      </c>
      <c r="G361" s="543">
        <f>'1-QUANT'!K2033</f>
        <v>10</v>
      </c>
      <c r="H361" s="398">
        <f>IFERROR(VLOOKUP($C361,'2-SINAPI NOVEMBRO 2017'!$A$1:$D$11398,4,0),IFERROR(VLOOKUP($C361,'3-COMPO.ADM.PRF '!$B$11:$I$886,8,0),""))</f>
        <v>27.475899999999999</v>
      </c>
      <c r="I361" s="402">
        <f>H361*'5-BDI'!$E$29</f>
        <v>35.235094159999996</v>
      </c>
      <c r="J361" s="115">
        <f t="shared" si="148"/>
        <v>274.76</v>
      </c>
      <c r="K361" s="511">
        <f t="shared" si="149"/>
        <v>352.35</v>
      </c>
    </row>
    <row r="362" spans="2:11" s="389" customFormat="1" ht="15">
      <c r="B362" s="26" t="s">
        <v>13315</v>
      </c>
      <c r="C362" s="539" t="str">
        <f>'1-QUANT'!C2034</f>
        <v>COMP 073</v>
      </c>
      <c r="D362" s="540" t="str">
        <f>'1-QUANT'!D2034</f>
        <v>PROPRIA</v>
      </c>
      <c r="E362" s="541" t="str">
        <f>IFERROR(VLOOKUP($C362,'2-SINAPI NOVEMBRO 2017'!$A$1:$D$11398,2,0),IFERROR(VLOOKUP($C362,'3-COMPO.ADM.PRF '!$B$11:$I$886,4,0),""))</f>
        <v>ARRUELA QUADRADA</v>
      </c>
      <c r="F362" s="542" t="str">
        <f>IFERROR(VLOOKUP($C362,'2-SINAPI NOVEMBRO 2017'!$A$1:$D$11398,3,0),IFERROR(VLOOKUP($C362,'3-COMPO.ADM.PRF '!$B$11:$I$886,5,0),""))</f>
        <v>UN</v>
      </c>
      <c r="G362" s="543">
        <f>'1-QUANT'!K2034</f>
        <v>17</v>
      </c>
      <c r="H362" s="398">
        <f>IFERROR(VLOOKUP($C362,'2-SINAPI NOVEMBRO 2017'!$A$1:$D$11398,4,0),IFERROR(VLOOKUP($C362,'3-COMPO.ADM.PRF '!$B$11:$I$886,8,0),""))</f>
        <v>1.0159</v>
      </c>
      <c r="I362" s="402">
        <f>H362*'5-BDI'!$E$29</f>
        <v>1.30279016</v>
      </c>
      <c r="J362" s="115">
        <f t="shared" si="148"/>
        <v>17.27</v>
      </c>
      <c r="K362" s="511">
        <f t="shared" si="149"/>
        <v>22.15</v>
      </c>
    </row>
    <row r="363" spans="2:11" s="389" customFormat="1" ht="15">
      <c r="B363" s="26" t="s">
        <v>13316</v>
      </c>
      <c r="C363" s="539" t="str">
        <f>'1-QUANT'!C2035</f>
        <v>COMP 074</v>
      </c>
      <c r="D363" s="540" t="str">
        <f>'1-QUANT'!D2035</f>
        <v>PROPRIA</v>
      </c>
      <c r="E363" s="541" t="str">
        <f>IFERROR(VLOOKUP($C363,'2-SINAPI NOVEMBRO 2017'!$A$1:$D$11398,2,0),IFERROR(VLOOKUP($C363,'3-COMPO.ADM.PRF '!$B$11:$I$886,4,0),""))</f>
        <v>BASE CONCRETRADA</v>
      </c>
      <c r="F363" s="542" t="str">
        <f>IFERROR(VLOOKUP($C363,'2-SINAPI NOVEMBRO 2017'!$A$1:$D$11398,3,0),IFERROR(VLOOKUP($C363,'3-COMPO.ADM.PRF '!$B$11:$I$886,5,0),""))</f>
        <v>UN</v>
      </c>
      <c r="G363" s="543">
        <f>'1-QUANT'!K2035</f>
        <v>2</v>
      </c>
      <c r="H363" s="398">
        <f>IFERROR(VLOOKUP($C363,'2-SINAPI NOVEMBRO 2017'!$A$1:$D$11398,4,0),IFERROR(VLOOKUP($C363,'3-COMPO.ADM.PRF '!$B$11:$I$886,8,0),""))</f>
        <v>250.39450000000002</v>
      </c>
      <c r="I363" s="402">
        <f>H363*'5-BDI'!$E$29</f>
        <v>321.10590680000001</v>
      </c>
      <c r="J363" s="115">
        <f t="shared" si="148"/>
        <v>500.79</v>
      </c>
      <c r="K363" s="511">
        <f t="shared" si="149"/>
        <v>642.21</v>
      </c>
    </row>
    <row r="364" spans="2:11" s="389" customFormat="1" ht="15">
      <c r="B364" s="26" t="s">
        <v>13317</v>
      </c>
      <c r="C364" s="539" t="str">
        <f>'1-QUANT'!C2036</f>
        <v>COMP 075</v>
      </c>
      <c r="D364" s="540" t="str">
        <f>'1-QUANT'!D2036</f>
        <v>PROPRIA</v>
      </c>
      <c r="E364" s="541" t="str">
        <f>IFERROR(VLOOKUP($C364,'2-SINAPI NOVEMBRO 2017'!$A$1:$D$11398,2,0),IFERROR(VLOOKUP($C364,'3-COMPO.ADM.PRF '!$B$11:$I$886,4,0),""))</f>
        <v>BUCHA DE ALUMINIO 4"</v>
      </c>
      <c r="F364" s="542" t="str">
        <f>IFERROR(VLOOKUP($C364,'2-SINAPI NOVEMBRO 2017'!$A$1:$D$11398,3,0),IFERROR(VLOOKUP($C364,'3-COMPO.ADM.PRF '!$B$11:$I$886,5,0),""))</f>
        <v>UN</v>
      </c>
      <c r="G364" s="543">
        <f>'1-QUANT'!K2036</f>
        <v>2</v>
      </c>
      <c r="H364" s="398">
        <f>IFERROR(VLOOKUP($C364,'2-SINAPI NOVEMBRO 2017'!$A$1:$D$11398,4,0),IFERROR(VLOOKUP($C364,'3-COMPO.ADM.PRF '!$B$11:$I$886,8,0),""))</f>
        <v>7.7625000000000002</v>
      </c>
      <c r="I364" s="402">
        <f>H364*'5-BDI'!$E$29</f>
        <v>9.9546299999999999</v>
      </c>
      <c r="J364" s="115">
        <f t="shared" si="148"/>
        <v>15.53</v>
      </c>
      <c r="K364" s="511">
        <f t="shared" si="149"/>
        <v>19.91</v>
      </c>
    </row>
    <row r="365" spans="2:11" s="389" customFormat="1" ht="30">
      <c r="B365" s="26" t="s">
        <v>13318</v>
      </c>
      <c r="C365" s="539" t="str">
        <f>'1-QUANT'!C2037</f>
        <v>COMP 076</v>
      </c>
      <c r="D365" s="540" t="str">
        <f>'1-QUANT'!D2037</f>
        <v>PROPRIA</v>
      </c>
      <c r="E365" s="541" t="str">
        <f>IFERROR(VLOOKUP($C365,'2-SINAPI NOVEMBRO 2017'!$A$1:$D$11398,2,0),IFERROR(VLOOKUP($C365,'3-COMPO.ADM.PRF '!$B$11:$I$886,4,0),""))</f>
        <v>CABEÇOTE PARA ENTRADA DE LINHA DE ALIMENTAÇÃO PARA ELETRODUTO DE 4" COM ACABAMENTO ANTI CORROSIVO</v>
      </c>
      <c r="F365" s="542" t="str">
        <f>IFERROR(VLOOKUP($C365,'2-SINAPI NOVEMBRO 2017'!$A$1:$D$11398,3,0),IFERROR(VLOOKUP($C365,'3-COMPO.ADM.PRF '!$B$11:$I$886,5,0),""))</f>
        <v>UN</v>
      </c>
      <c r="G365" s="543">
        <f>'1-QUANT'!K2037</f>
        <v>2</v>
      </c>
      <c r="H365" s="398">
        <f>IFERROR(VLOOKUP($C365,'2-SINAPI NOVEMBRO 2017'!$A$1:$D$11398,4,0),IFERROR(VLOOKUP($C365,'3-COMPO.ADM.PRF '!$B$11:$I$886,8,0),""))</f>
        <v>40.504999999999995</v>
      </c>
      <c r="I365" s="402">
        <f>H365*'5-BDI'!$E$29</f>
        <v>51.943611999999995</v>
      </c>
      <c r="J365" s="115">
        <f t="shared" si="148"/>
        <v>81.010000000000005</v>
      </c>
      <c r="K365" s="511">
        <f t="shared" si="149"/>
        <v>103.89</v>
      </c>
    </row>
    <row r="366" spans="2:11" s="389" customFormat="1" ht="15">
      <c r="B366" s="26" t="s">
        <v>13319</v>
      </c>
      <c r="C366" s="539" t="str">
        <f>'1-QUANT'!C2038</f>
        <v>COMP 077</v>
      </c>
      <c r="D366" s="540" t="str">
        <f>'1-QUANT'!D2038</f>
        <v>PROPRIA</v>
      </c>
      <c r="E366" s="541" t="str">
        <f>IFERROR(VLOOKUP($C366,'2-SINAPI NOVEMBRO 2017'!$A$1:$D$11398,2,0),IFERROR(VLOOKUP($C366,'3-COMPO.ADM.PRF '!$B$11:$I$886,4,0),""))</f>
        <v>CABO DE ALUMINIO PROTEGIDO 35MM²- 15KV- XLPE</v>
      </c>
      <c r="F366" s="542" t="str">
        <f>IFERROR(VLOOKUP($C366,'2-SINAPI NOVEMBRO 2017'!$A$1:$D$11398,3,0),IFERROR(VLOOKUP($C366,'3-COMPO.ADM.PRF '!$B$11:$I$886,5,0),""))</f>
        <v>M</v>
      </c>
      <c r="G366" s="543">
        <f>'1-QUANT'!K2038</f>
        <v>45</v>
      </c>
      <c r="H366" s="398">
        <f>IFERROR(VLOOKUP($C366,'2-SINAPI NOVEMBRO 2017'!$A$1:$D$11398,4,0),IFERROR(VLOOKUP($C366,'3-COMPO.ADM.PRF '!$B$11:$I$886,8,0),""))</f>
        <v>12.3355</v>
      </c>
      <c r="I366" s="402">
        <f>H366*'5-BDI'!$E$29</f>
        <v>15.8190452</v>
      </c>
      <c r="J366" s="115">
        <f t="shared" si="148"/>
        <v>555.1</v>
      </c>
      <c r="K366" s="511">
        <f t="shared" si="149"/>
        <v>711.86</v>
      </c>
    </row>
    <row r="367" spans="2:11" s="389" customFormat="1" ht="15">
      <c r="B367" s="26" t="s">
        <v>13320</v>
      </c>
      <c r="C367" s="539" t="str">
        <f>'1-QUANT'!C2039</f>
        <v>COMP 078</v>
      </c>
      <c r="D367" s="540" t="str">
        <f>'1-QUANT'!D2039</f>
        <v>PROPRIA</v>
      </c>
      <c r="E367" s="541" t="str">
        <f>IFERROR(VLOOKUP($C367,'2-SINAPI NOVEMBRO 2017'!$A$1:$D$11398,2,0),IFERROR(VLOOKUP($C367,'3-COMPO.ADM.PRF '!$B$11:$I$886,4,0),""))</f>
        <v>CABO DE AÇO GALVANIZADO 6,4MM</v>
      </c>
      <c r="F367" s="542" t="str">
        <f>IFERROR(VLOOKUP($C367,'2-SINAPI NOVEMBRO 2017'!$A$1:$D$11398,3,0),IFERROR(VLOOKUP($C367,'3-COMPO.ADM.PRF '!$B$11:$I$886,5,0),""))</f>
        <v>M</v>
      </c>
      <c r="G367" s="543">
        <f>'1-QUANT'!K2039</f>
        <v>23</v>
      </c>
      <c r="H367" s="398">
        <f>IFERROR(VLOOKUP($C367,'2-SINAPI NOVEMBRO 2017'!$A$1:$D$11398,4,0),IFERROR(VLOOKUP($C367,'3-COMPO.ADM.PRF '!$B$11:$I$886,8,0),""))</f>
        <v>5.7350000000000003</v>
      </c>
      <c r="I367" s="402">
        <f>H367*'5-BDI'!$E$29</f>
        <v>7.3545639999999999</v>
      </c>
      <c r="J367" s="115">
        <f t="shared" si="148"/>
        <v>131.91</v>
      </c>
      <c r="K367" s="511">
        <f t="shared" si="149"/>
        <v>169.15</v>
      </c>
    </row>
    <row r="368" spans="2:11" s="389" customFormat="1" ht="15">
      <c r="B368" s="26" t="s">
        <v>13465</v>
      </c>
      <c r="C368" s="539" t="str">
        <f>'1-QUANT'!C2040</f>
        <v>COMP 079</v>
      </c>
      <c r="D368" s="540" t="str">
        <f>'1-QUANT'!D2040</f>
        <v>PROPRIA</v>
      </c>
      <c r="E368" s="541" t="str">
        <f>IFERROR(VLOOKUP($C368,'2-SINAPI NOVEMBRO 2017'!$A$1:$D$11398,2,0),IFERROR(VLOOKUP($C368,'3-COMPO.ADM.PRF '!$B$11:$I$886,4,0),""))</f>
        <v>CABO DE COBRE XLPE 15KV- 16MM²</v>
      </c>
      <c r="F368" s="542" t="str">
        <f>IFERROR(VLOOKUP($C368,'2-SINAPI NOVEMBRO 2017'!$A$1:$D$11398,3,0),IFERROR(VLOOKUP($C368,'3-COMPO.ADM.PRF '!$B$11:$I$886,5,0),""))</f>
        <v>M</v>
      </c>
      <c r="G368" s="543">
        <f>'1-QUANT'!K2040</f>
        <v>23</v>
      </c>
      <c r="H368" s="398">
        <f>IFERROR(VLOOKUP($C368,'2-SINAPI NOVEMBRO 2017'!$A$1:$D$11398,4,0),IFERROR(VLOOKUP($C368,'3-COMPO.ADM.PRF '!$B$11:$I$886,8,0),""))</f>
        <v>19.048000000000002</v>
      </c>
      <c r="I368" s="402">
        <f>H368*'5-BDI'!$E$29</f>
        <v>24.427155200000001</v>
      </c>
      <c r="J368" s="115">
        <f t="shared" si="148"/>
        <v>438.1</v>
      </c>
      <c r="K368" s="511">
        <f t="shared" si="149"/>
        <v>561.82000000000005</v>
      </c>
    </row>
    <row r="369" spans="2:11" s="389" customFormat="1" ht="15">
      <c r="B369" s="26" t="s">
        <v>13466</v>
      </c>
      <c r="C369" s="539" t="str">
        <f>'1-QUANT'!C2041</f>
        <v>COMP 080</v>
      </c>
      <c r="D369" s="540" t="str">
        <f>'1-QUANT'!D2041</f>
        <v>PROPRIA</v>
      </c>
      <c r="E369" s="541" t="str">
        <f>IFERROR(VLOOKUP($C369,'2-SINAPI NOVEMBRO 2017'!$A$1:$D$11398,2,0),IFERROR(VLOOKUP($C369,'3-COMPO.ADM.PRF '!$B$11:$I$886,4,0),""))</f>
        <v>CAIXA DE ATERRAMENTO 50X50CM</v>
      </c>
      <c r="F369" s="542" t="str">
        <f>IFERROR(VLOOKUP($C369,'2-SINAPI NOVEMBRO 2017'!$A$1:$D$11398,3,0),IFERROR(VLOOKUP($C369,'3-COMPO.ADM.PRF '!$B$11:$I$886,5,0),""))</f>
        <v>UN</v>
      </c>
      <c r="G369" s="543">
        <f>'1-QUANT'!K2041</f>
        <v>6</v>
      </c>
      <c r="H369" s="398">
        <f>IFERROR(VLOOKUP($C369,'2-SINAPI NOVEMBRO 2017'!$A$1:$D$11398,4,0),IFERROR(VLOOKUP($C369,'3-COMPO.ADM.PRF '!$B$11:$I$886,8,0),""))</f>
        <v>228.13525299999998</v>
      </c>
      <c r="I369" s="402">
        <f>H369*'5-BDI'!$E$29</f>
        <v>292.56064844719998</v>
      </c>
      <c r="J369" s="115">
        <f t="shared" si="148"/>
        <v>1368.81</v>
      </c>
      <c r="K369" s="511">
        <f t="shared" si="149"/>
        <v>1755.36</v>
      </c>
    </row>
    <row r="370" spans="2:11" s="389" customFormat="1" ht="15">
      <c r="B370" s="26" t="s">
        <v>13467</v>
      </c>
      <c r="C370" s="539" t="str">
        <f>'1-QUANT'!C2042</f>
        <v>COMP 081</v>
      </c>
      <c r="D370" s="540" t="str">
        <f>'1-QUANT'!D2042</f>
        <v>PROPRIA</v>
      </c>
      <c r="E370" s="541" t="str">
        <f>IFERROR(VLOOKUP($C370,'2-SINAPI NOVEMBRO 2017'!$A$1:$D$11398,2,0),IFERROR(VLOOKUP($C370,'3-COMPO.ADM.PRF '!$B$11:$I$886,4,0),""))</f>
        <v>CAPA PROTETORA PARA CONECTOR CUNHA</v>
      </c>
      <c r="F370" s="542" t="str">
        <f>IFERROR(VLOOKUP($C370,'2-SINAPI NOVEMBRO 2017'!$A$1:$D$11398,3,0),IFERROR(VLOOKUP($C370,'3-COMPO.ADM.PRF '!$B$11:$I$886,5,0),""))</f>
        <v>UN</v>
      </c>
      <c r="G370" s="543">
        <f>'1-QUANT'!K2042</f>
        <v>9</v>
      </c>
      <c r="H370" s="398">
        <f>IFERROR(VLOOKUP($C370,'2-SINAPI NOVEMBRO 2017'!$A$1:$D$11398,4,0),IFERROR(VLOOKUP($C370,'3-COMPO.ADM.PRF '!$B$11:$I$886,8,0),""))</f>
        <v>35.005000000000003</v>
      </c>
      <c r="I370" s="402">
        <f>H370*'5-BDI'!$E$29</f>
        <v>44.890412000000005</v>
      </c>
      <c r="J370" s="115">
        <f t="shared" si="148"/>
        <v>315.05</v>
      </c>
      <c r="K370" s="511">
        <f t="shared" si="149"/>
        <v>404.01</v>
      </c>
    </row>
    <row r="371" spans="2:11" s="389" customFormat="1" ht="15">
      <c r="B371" s="26" t="s">
        <v>13468</v>
      </c>
      <c r="C371" s="539" t="str">
        <f>'1-QUANT'!C2043</f>
        <v>COMP 082</v>
      </c>
      <c r="D371" s="540" t="str">
        <f>'1-QUANT'!D2043</f>
        <v>PROPRIA</v>
      </c>
      <c r="E371" s="541" t="str">
        <f>IFERROR(VLOOKUP($C371,'2-SINAPI NOVEMBRO 2017'!$A$1:$D$11398,2,0),IFERROR(VLOOKUP($C371,'3-COMPO.ADM.PRF '!$B$11:$I$886,4,0),""))</f>
        <v>CHAVE FUSIVEL TIPO C- 15KV- 10KA</v>
      </c>
      <c r="F371" s="542" t="str">
        <f>IFERROR(VLOOKUP($C371,'2-SINAPI NOVEMBRO 2017'!$A$1:$D$11398,3,0),IFERROR(VLOOKUP($C371,'3-COMPO.ADM.PRF '!$B$11:$I$886,5,0),""))</f>
        <v>UN</v>
      </c>
      <c r="G371" s="543">
        <f>'1-QUANT'!K2043</f>
        <v>3</v>
      </c>
      <c r="H371" s="398">
        <f>IFERROR(VLOOKUP($C371,'2-SINAPI NOVEMBRO 2017'!$A$1:$D$11398,4,0),IFERROR(VLOOKUP($C371,'3-COMPO.ADM.PRF '!$B$11:$I$886,8,0),""))</f>
        <v>308.02</v>
      </c>
      <c r="I371" s="402">
        <f>H371*'5-BDI'!$E$29</f>
        <v>395.00484799999998</v>
      </c>
      <c r="J371" s="115">
        <f t="shared" si="148"/>
        <v>924.06</v>
      </c>
      <c r="K371" s="511">
        <f t="shared" si="149"/>
        <v>1185.01</v>
      </c>
    </row>
    <row r="372" spans="2:11" s="389" customFormat="1" ht="15">
      <c r="B372" s="26" t="s">
        <v>13469</v>
      </c>
      <c r="C372" s="539" t="str">
        <f>'1-QUANT'!C2044</f>
        <v>COMP 083</v>
      </c>
      <c r="D372" s="540" t="str">
        <f>'1-QUANT'!D2044</f>
        <v>PROPRIA</v>
      </c>
      <c r="E372" s="541" t="str">
        <f>IFERROR(VLOOKUP($C372,'2-SINAPI NOVEMBRO 2017'!$A$1:$D$11398,2,0),IFERROR(VLOOKUP($C372,'3-COMPO.ADM.PRF '!$B$11:$I$886,4,0),""))</f>
        <v>CONECTOR DERIVAÇÃO PARA LINHA VIVA</v>
      </c>
      <c r="F372" s="542" t="str">
        <f>IFERROR(VLOOKUP($C372,'2-SINAPI NOVEMBRO 2017'!$A$1:$D$11398,3,0),IFERROR(VLOOKUP($C372,'3-COMPO.ADM.PRF '!$B$11:$I$886,5,0),""))</f>
        <v>UN</v>
      </c>
      <c r="G372" s="543">
        <f>'1-QUANT'!K2044</f>
        <v>6</v>
      </c>
      <c r="H372" s="398">
        <f>IFERROR(VLOOKUP($C372,'2-SINAPI NOVEMBRO 2017'!$A$1:$D$11398,4,0),IFERROR(VLOOKUP($C372,'3-COMPO.ADM.PRF '!$B$11:$I$886,8,0),""))</f>
        <v>12.4375</v>
      </c>
      <c r="I372" s="402">
        <f>H372*'5-BDI'!$E$29</f>
        <v>15.94985</v>
      </c>
      <c r="J372" s="115">
        <f t="shared" si="148"/>
        <v>74.63</v>
      </c>
      <c r="K372" s="511">
        <f t="shared" si="149"/>
        <v>95.7</v>
      </c>
    </row>
    <row r="373" spans="2:11" s="389" customFormat="1" ht="15">
      <c r="B373" s="26" t="s">
        <v>13470</v>
      </c>
      <c r="C373" s="539" t="str">
        <f>'1-QUANT'!C2045</f>
        <v>COMP 084</v>
      </c>
      <c r="D373" s="540" t="str">
        <f>'1-QUANT'!D2045</f>
        <v>PROPRIA</v>
      </c>
      <c r="E373" s="541" t="str">
        <f>IFERROR(VLOOKUP($C373,'2-SINAPI NOVEMBRO 2017'!$A$1:$D$11398,2,0),IFERROR(VLOOKUP($C373,'3-COMPO.ADM.PRF '!$B$11:$I$886,4,0),""))</f>
        <v>CONECTOR DERIVAÇÃO TIPO CUNHA</v>
      </c>
      <c r="F373" s="542" t="str">
        <f>IFERROR(VLOOKUP($C373,'2-SINAPI NOVEMBRO 2017'!$A$1:$D$11398,3,0),IFERROR(VLOOKUP($C373,'3-COMPO.ADM.PRF '!$B$11:$I$886,5,0),""))</f>
        <v>UN</v>
      </c>
      <c r="G373" s="543">
        <f>'1-QUANT'!K2045</f>
        <v>14</v>
      </c>
      <c r="H373" s="398">
        <f>IFERROR(VLOOKUP($C373,'2-SINAPI NOVEMBRO 2017'!$A$1:$D$11398,4,0),IFERROR(VLOOKUP($C373,'3-COMPO.ADM.PRF '!$B$11:$I$886,8,0),""))</f>
        <v>5.8275000000000006</v>
      </c>
      <c r="I373" s="402">
        <f>H373*'5-BDI'!$E$29</f>
        <v>7.473186000000001</v>
      </c>
      <c r="J373" s="115">
        <f t="shared" si="148"/>
        <v>81.59</v>
      </c>
      <c r="K373" s="511">
        <f t="shared" si="149"/>
        <v>104.62</v>
      </c>
    </row>
    <row r="374" spans="2:11" s="389" customFormat="1" ht="15">
      <c r="B374" s="26" t="s">
        <v>13471</v>
      </c>
      <c r="C374" s="539" t="str">
        <f>'1-QUANT'!C2046</f>
        <v>COMP 085</v>
      </c>
      <c r="D374" s="540" t="str">
        <f>'1-QUANT'!D2046</f>
        <v>PROPRIA</v>
      </c>
      <c r="E374" s="541" t="str">
        <f>IFERROR(VLOOKUP($C374,'2-SINAPI NOVEMBRO 2017'!$A$1:$D$11398,2,0),IFERROR(VLOOKUP($C374,'3-COMPO.ADM.PRF '!$B$11:$I$886,4,0),""))</f>
        <v>CRUZETA DE CONCRETO 250 DAN RETANGULAR</v>
      </c>
      <c r="F374" s="542" t="str">
        <f>IFERROR(VLOOKUP($C374,'2-SINAPI NOVEMBRO 2017'!$A$1:$D$11398,3,0),IFERROR(VLOOKUP($C374,'3-COMPO.ADM.PRF '!$B$11:$I$886,5,0),""))</f>
        <v>UN</v>
      </c>
      <c r="G374" s="543">
        <f>'1-QUANT'!K2046</f>
        <v>2</v>
      </c>
      <c r="H374" s="398">
        <f>IFERROR(VLOOKUP($C374,'2-SINAPI NOVEMBRO 2017'!$A$1:$D$11398,4,0),IFERROR(VLOOKUP($C374,'3-COMPO.ADM.PRF '!$B$11:$I$886,8,0),""))</f>
        <v>118.94499999999999</v>
      </c>
      <c r="I374" s="402">
        <f>H374*'5-BDI'!$E$29</f>
        <v>152.535068</v>
      </c>
      <c r="J374" s="115">
        <f t="shared" si="148"/>
        <v>237.89</v>
      </c>
      <c r="K374" s="511">
        <f t="shared" si="149"/>
        <v>305.07</v>
      </c>
    </row>
    <row r="375" spans="2:11" s="389" customFormat="1" ht="15">
      <c r="B375" s="26" t="s">
        <v>13472</v>
      </c>
      <c r="C375" s="539" t="str">
        <f>'1-QUANT'!C2047</f>
        <v>COMP 086</v>
      </c>
      <c r="D375" s="540" t="str">
        <f>'1-QUANT'!D2047</f>
        <v>PROPRIA</v>
      </c>
      <c r="E375" s="541" t="str">
        <f>IFERROR(VLOOKUP($C375,'2-SINAPI NOVEMBRO 2017'!$A$1:$D$11398,2,0),IFERROR(VLOOKUP($C375,'3-COMPO.ADM.PRF '!$B$11:$I$886,4,0),""))</f>
        <v>CURVA DE PVC ROSCAVEL 4"</v>
      </c>
      <c r="F375" s="542" t="str">
        <f>IFERROR(VLOOKUP($C375,'2-SINAPI NOVEMBRO 2017'!$A$1:$D$11398,3,0),IFERROR(VLOOKUP($C375,'3-COMPO.ADM.PRF '!$B$11:$I$886,5,0),""))</f>
        <v>UN</v>
      </c>
      <c r="G375" s="543">
        <f>'1-QUANT'!K2047</f>
        <v>1</v>
      </c>
      <c r="H375" s="398">
        <f>IFERROR(VLOOKUP($C375,'2-SINAPI NOVEMBRO 2017'!$A$1:$D$11398,4,0),IFERROR(VLOOKUP($C375,'3-COMPO.ADM.PRF '!$B$11:$I$886,8,0),""))</f>
        <v>44.33</v>
      </c>
      <c r="I375" s="402">
        <f>H375*'5-BDI'!$E$29</f>
        <v>56.848791999999996</v>
      </c>
      <c r="J375" s="115">
        <f t="shared" si="148"/>
        <v>44.33</v>
      </c>
      <c r="K375" s="511">
        <f t="shared" si="149"/>
        <v>56.85</v>
      </c>
    </row>
    <row r="376" spans="2:11" s="389" customFormat="1" ht="15">
      <c r="B376" s="26" t="s">
        <v>13473</v>
      </c>
      <c r="C376" s="539" t="str">
        <f>'1-QUANT'!C2048</f>
        <v>COMP 087</v>
      </c>
      <c r="D376" s="540" t="str">
        <f>'1-QUANT'!D2048</f>
        <v>PROPRIA</v>
      </c>
      <c r="E376" s="541" t="str">
        <f>IFERROR(VLOOKUP($C376,'2-SINAPI NOVEMBRO 2017'!$A$1:$D$11398,2,0),IFERROR(VLOOKUP($C376,'3-COMPO.ADM.PRF '!$B$11:$I$886,4,0),""))</f>
        <v>ELETRODUTO AÇO CARBONO C/ COSTURA A GALV. A FOGO 4"</v>
      </c>
      <c r="F376" s="542" t="str">
        <f>IFERROR(VLOOKUP($C376,'2-SINAPI NOVEMBRO 2017'!$A$1:$D$11398,3,0),IFERROR(VLOOKUP($C376,'3-COMPO.ADM.PRF '!$B$11:$I$886,5,0),""))</f>
        <v>M</v>
      </c>
      <c r="G376" s="543">
        <f>'1-QUANT'!K2048</f>
        <v>12</v>
      </c>
      <c r="H376" s="398">
        <f>IFERROR(VLOOKUP($C376,'2-SINAPI NOVEMBRO 2017'!$A$1:$D$11398,4,0),IFERROR(VLOOKUP($C376,'3-COMPO.ADM.PRF '!$B$11:$I$886,8,0),""))</f>
        <v>91.17</v>
      </c>
      <c r="I376" s="402">
        <f>H376*'5-BDI'!$E$29</f>
        <v>116.916408</v>
      </c>
      <c r="J376" s="115">
        <f t="shared" si="148"/>
        <v>1094.04</v>
      </c>
      <c r="K376" s="511">
        <f t="shared" si="149"/>
        <v>1403</v>
      </c>
    </row>
    <row r="377" spans="2:11" s="389" customFormat="1" ht="15">
      <c r="B377" s="26" t="s">
        <v>13474</v>
      </c>
      <c r="C377" s="539" t="str">
        <f>'1-QUANT'!C2049</f>
        <v>COMP 088</v>
      </c>
      <c r="D377" s="540" t="str">
        <f>'1-QUANT'!D2049</f>
        <v>PROPRIA</v>
      </c>
      <c r="E377" s="541" t="str">
        <f>IFERROR(VLOOKUP($C377,'2-SINAPI NOVEMBRO 2017'!$A$1:$D$11398,2,0),IFERROR(VLOOKUP($C377,'3-COMPO.ADM.PRF '!$B$11:$I$886,4,0),""))</f>
        <v>ELO FUSIVEL 6K</v>
      </c>
      <c r="F377" s="542" t="str">
        <f>IFERROR(VLOOKUP($C377,'2-SINAPI NOVEMBRO 2017'!$A$1:$D$11398,3,0),IFERROR(VLOOKUP($C377,'3-COMPO.ADM.PRF '!$B$11:$I$886,5,0),""))</f>
        <v>UN</v>
      </c>
      <c r="G377" s="543">
        <f>'1-QUANT'!K2049</f>
        <v>3</v>
      </c>
      <c r="H377" s="398">
        <f>IFERROR(VLOOKUP($C377,'2-SINAPI NOVEMBRO 2017'!$A$1:$D$11398,4,0),IFERROR(VLOOKUP($C377,'3-COMPO.ADM.PRF '!$B$11:$I$886,8,0),""))</f>
        <v>7.7180999999999997</v>
      </c>
      <c r="I377" s="402">
        <f>H377*'5-BDI'!$E$29</f>
        <v>9.8976914399999991</v>
      </c>
      <c r="J377" s="115">
        <f t="shared" si="148"/>
        <v>23.15</v>
      </c>
      <c r="K377" s="511">
        <f t="shared" si="149"/>
        <v>29.69</v>
      </c>
    </row>
    <row r="378" spans="2:11" s="389" customFormat="1" ht="15">
      <c r="B378" s="26" t="s">
        <v>13475</v>
      </c>
      <c r="C378" s="539" t="str">
        <f>'1-QUANT'!C2050</f>
        <v>COMP 089</v>
      </c>
      <c r="D378" s="540" t="str">
        <f>'1-QUANT'!D2050</f>
        <v>PROPRIA</v>
      </c>
      <c r="E378" s="541" t="str">
        <f>IFERROR(VLOOKUP($C378,'2-SINAPI NOVEMBRO 2017'!$A$1:$D$11398,2,0),IFERROR(VLOOKUP($C378,'3-COMPO.ADM.PRF '!$B$11:$I$886,4,0),""))</f>
        <v>ESPAÇADOR LOSANGULAR PARA CABO DE ALUMÍNIO - 15KV</v>
      </c>
      <c r="F378" s="542" t="str">
        <f>IFERROR(VLOOKUP($C378,'2-SINAPI NOVEMBRO 2017'!$A$1:$D$11398,3,0),IFERROR(VLOOKUP($C378,'3-COMPO.ADM.PRF '!$B$11:$I$886,5,0),""))</f>
        <v>UN</v>
      </c>
      <c r="G378" s="543">
        <f>'1-QUANT'!K2050</f>
        <v>6</v>
      </c>
      <c r="H378" s="398">
        <f>IFERROR(VLOOKUP($C378,'2-SINAPI NOVEMBRO 2017'!$A$1:$D$11398,4,0),IFERROR(VLOOKUP($C378,'3-COMPO.ADM.PRF '!$B$11:$I$886,8,0),""))</f>
        <v>24.197499999999998</v>
      </c>
      <c r="I378" s="402">
        <f>H378*'5-BDI'!$E$29</f>
        <v>31.030873999999997</v>
      </c>
      <c r="J378" s="115">
        <f t="shared" si="148"/>
        <v>145.19</v>
      </c>
      <c r="K378" s="511">
        <f t="shared" si="149"/>
        <v>186.19</v>
      </c>
    </row>
    <row r="379" spans="2:11" s="389" customFormat="1" ht="30">
      <c r="B379" s="26" t="s">
        <v>13476</v>
      </c>
      <c r="C379" s="539" t="str">
        <f>'1-QUANT'!C2051</f>
        <v>COMP 090</v>
      </c>
      <c r="D379" s="540" t="str">
        <f>'1-QUANT'!D2051</f>
        <v>PROPRIA</v>
      </c>
      <c r="E379" s="541" t="str">
        <f>IFERROR(VLOOKUP($C379,'2-SINAPI NOVEMBRO 2017'!$A$1:$D$11398,2,0),IFERROR(VLOOKUP($C379,'3-COMPO.ADM.PRF '!$B$11:$I$886,4,0),""))</f>
        <v>FITA ISOLANTE ADESIVA ANTI CHAMA USO ATE 750V EM ROLO DE 19MMX20M (AZUL)</v>
      </c>
      <c r="F379" s="542" t="str">
        <f>IFERROR(VLOOKUP($C379,'2-SINAPI NOVEMBRO 2017'!$A$1:$D$11398,3,0),IFERROR(VLOOKUP($C379,'3-COMPO.ADM.PRF '!$B$11:$I$886,5,0),""))</f>
        <v>UN</v>
      </c>
      <c r="G379" s="543">
        <f>'1-QUANT'!K2051</f>
        <v>1</v>
      </c>
      <c r="H379" s="398">
        <f>IFERROR(VLOOKUP($C379,'2-SINAPI NOVEMBRO 2017'!$A$1:$D$11398,4,0),IFERROR(VLOOKUP($C379,'3-COMPO.ADM.PRF '!$B$11:$I$886,8,0),""))</f>
        <v>44.73</v>
      </c>
      <c r="I379" s="402">
        <f>H379*'5-BDI'!$E$29</f>
        <v>57.361751999999996</v>
      </c>
      <c r="J379" s="115">
        <f t="shared" si="148"/>
        <v>44.73</v>
      </c>
      <c r="K379" s="511">
        <f t="shared" si="149"/>
        <v>57.36</v>
      </c>
    </row>
    <row r="380" spans="2:11" s="389" customFormat="1" ht="30">
      <c r="B380" s="26" t="s">
        <v>13477</v>
      </c>
      <c r="C380" s="539" t="str">
        <f>'1-QUANT'!C2052</f>
        <v>COMP 091</v>
      </c>
      <c r="D380" s="540" t="str">
        <f>'1-QUANT'!D2052</f>
        <v>PROPRIA</v>
      </c>
      <c r="E380" s="541" t="str">
        <f>IFERROR(VLOOKUP($C380,'2-SINAPI NOVEMBRO 2017'!$A$1:$D$11398,2,0),IFERROR(VLOOKUP($C380,'3-COMPO.ADM.PRF '!$B$11:$I$886,4,0),""))</f>
        <v>FITA ISOLANTE ADESIVA ANTI CHAMA USO ATE 750V EM ROLO DE 19MMX20M (VERDE)</v>
      </c>
      <c r="F380" s="542" t="str">
        <f>IFERROR(VLOOKUP($C380,'2-SINAPI NOVEMBRO 2017'!$A$1:$D$11398,3,0),IFERROR(VLOOKUP($C380,'3-COMPO.ADM.PRF '!$B$11:$I$886,5,0),""))</f>
        <v>UN</v>
      </c>
      <c r="G380" s="543">
        <f>'1-QUANT'!K2052</f>
        <v>1</v>
      </c>
      <c r="H380" s="398">
        <f>IFERROR(VLOOKUP($C380,'2-SINAPI NOVEMBRO 2017'!$A$1:$D$11398,4,0),IFERROR(VLOOKUP($C380,'3-COMPO.ADM.PRF '!$B$11:$I$886,8,0),""))</f>
        <v>44.73</v>
      </c>
      <c r="I380" s="402">
        <f>H380*'5-BDI'!$E$29</f>
        <v>57.361751999999996</v>
      </c>
      <c r="J380" s="115">
        <f t="shared" si="148"/>
        <v>44.73</v>
      </c>
      <c r="K380" s="511">
        <f t="shared" si="149"/>
        <v>57.36</v>
      </c>
    </row>
    <row r="381" spans="2:11" s="389" customFormat="1" ht="30">
      <c r="B381" s="26" t="s">
        <v>13478</v>
      </c>
      <c r="C381" s="539" t="str">
        <f>'1-QUANT'!C2053</f>
        <v>COMP 092</v>
      </c>
      <c r="D381" s="540" t="str">
        <f>'1-QUANT'!D2053</f>
        <v>PROPRIA</v>
      </c>
      <c r="E381" s="541" t="str">
        <f>IFERROR(VLOOKUP($C381,'2-SINAPI NOVEMBRO 2017'!$A$1:$D$11398,2,0),IFERROR(VLOOKUP($C381,'3-COMPO.ADM.PRF '!$B$11:$I$886,4,0),""))</f>
        <v>FITA ISOLANTE ADESIVA ANTI CHAMA USO ATE 750V EM ROLO DE 19MMX20M (VERMELHA)</v>
      </c>
      <c r="F381" s="542" t="str">
        <f>IFERROR(VLOOKUP($C381,'2-SINAPI NOVEMBRO 2017'!$A$1:$D$11398,3,0),IFERROR(VLOOKUP($C381,'3-COMPO.ADM.PRF '!$B$11:$I$886,5,0),""))</f>
        <v>UN</v>
      </c>
      <c r="G381" s="543">
        <f>'1-QUANT'!K2053</f>
        <v>1</v>
      </c>
      <c r="H381" s="398">
        <f>IFERROR(VLOOKUP($C381,'2-SINAPI NOVEMBRO 2017'!$A$1:$D$11398,4,0),IFERROR(VLOOKUP($C381,'3-COMPO.ADM.PRF '!$B$11:$I$886,8,0),""))</f>
        <v>44.73</v>
      </c>
      <c r="I381" s="402">
        <f>H381*'5-BDI'!$E$29</f>
        <v>57.361751999999996</v>
      </c>
      <c r="J381" s="115">
        <f t="shared" si="148"/>
        <v>44.73</v>
      </c>
      <c r="K381" s="511">
        <f t="shared" si="149"/>
        <v>57.36</v>
      </c>
    </row>
    <row r="382" spans="2:11" s="389" customFormat="1" ht="15">
      <c r="B382" s="26" t="s">
        <v>13479</v>
      </c>
      <c r="C382" s="539" t="str">
        <f>'1-QUANT'!C2054</f>
        <v>COMP 093</v>
      </c>
      <c r="D382" s="540" t="str">
        <f>'1-QUANT'!D2054</f>
        <v>PROPRIA</v>
      </c>
      <c r="E382" s="541" t="str">
        <f>IFERROR(VLOOKUP($C382,'2-SINAPI NOVEMBRO 2017'!$A$1:$D$11398,2,0),IFERROR(VLOOKUP($C382,'3-COMPO.ADM.PRF '!$B$11:$I$886,4,0),""))</f>
        <v>FIXADOR DE PERFIL U</v>
      </c>
      <c r="F382" s="542" t="str">
        <f>IFERROR(VLOOKUP($C382,'2-SINAPI NOVEMBRO 2017'!$A$1:$D$11398,3,0),IFERROR(VLOOKUP($C382,'3-COMPO.ADM.PRF '!$B$11:$I$886,5,0),""))</f>
        <v>UN</v>
      </c>
      <c r="G382" s="543">
        <f>'1-QUANT'!K2054</f>
        <v>3</v>
      </c>
      <c r="H382" s="398">
        <f>IFERROR(VLOOKUP($C382,'2-SINAPI NOVEMBRO 2017'!$A$1:$D$11398,4,0),IFERROR(VLOOKUP($C382,'3-COMPO.ADM.PRF '!$B$11:$I$886,8,0),""))</f>
        <v>39.924999999999997</v>
      </c>
      <c r="I382" s="402">
        <f>H382*'5-BDI'!$E$29</f>
        <v>51.199819999999995</v>
      </c>
      <c r="J382" s="115">
        <f t="shared" si="148"/>
        <v>119.78</v>
      </c>
      <c r="K382" s="511">
        <f t="shared" si="149"/>
        <v>153.6</v>
      </c>
    </row>
    <row r="383" spans="2:11" s="389" customFormat="1" ht="15">
      <c r="B383" s="26" t="s">
        <v>13480</v>
      </c>
      <c r="C383" s="539" t="str">
        <f>'1-QUANT'!C2055</f>
        <v>COMP 094</v>
      </c>
      <c r="D383" s="540" t="str">
        <f>'1-QUANT'!D2055</f>
        <v>PROPRIA</v>
      </c>
      <c r="E383" s="541" t="str">
        <f>IFERROR(VLOOKUP($C383,'2-SINAPI NOVEMBRO 2017'!$A$1:$D$11398,2,0),IFERROR(VLOOKUP($C383,'3-COMPO.ADM.PRF '!$B$11:$I$886,4,0),""))</f>
        <v>GANCHO OLHAL</v>
      </c>
      <c r="F383" s="542" t="str">
        <f>IFERROR(VLOOKUP($C383,'2-SINAPI NOVEMBRO 2017'!$A$1:$D$11398,3,0),IFERROR(VLOOKUP($C383,'3-COMPO.ADM.PRF '!$B$11:$I$886,5,0),""))</f>
        <v>UN</v>
      </c>
      <c r="G383" s="543">
        <f>'1-QUANT'!K2055</f>
        <v>9</v>
      </c>
      <c r="H383" s="398">
        <f>IFERROR(VLOOKUP($C383,'2-SINAPI NOVEMBRO 2017'!$A$1:$D$11398,4,0),IFERROR(VLOOKUP($C383,'3-COMPO.ADM.PRF '!$B$11:$I$886,8,0),""))</f>
        <v>11.987499999999999</v>
      </c>
      <c r="I383" s="402">
        <f>H383*'5-BDI'!$E$29</f>
        <v>15.372769999999999</v>
      </c>
      <c r="J383" s="115">
        <f t="shared" si="148"/>
        <v>107.89</v>
      </c>
      <c r="K383" s="511">
        <f t="shared" si="149"/>
        <v>138.35</v>
      </c>
    </row>
    <row r="384" spans="2:11" s="389" customFormat="1" ht="15">
      <c r="B384" s="26" t="s">
        <v>13481</v>
      </c>
      <c r="C384" s="539" t="str">
        <f>'1-QUANT'!C2056</f>
        <v>COMP 095</v>
      </c>
      <c r="D384" s="540" t="str">
        <f>'1-QUANT'!D2056</f>
        <v>PROPRIA</v>
      </c>
      <c r="E384" s="541" t="str">
        <f>IFERROR(VLOOKUP($C384,'2-SINAPI NOVEMBRO 2017'!$A$1:$D$11398,2,0),IFERROR(VLOOKUP($C384,'3-COMPO.ADM.PRF '!$B$11:$I$886,4,0),""))</f>
        <v>GRAMPO DE ANCORAGEM TIPO BASTÃO POLIMÉRICO 15KV -50MM²</v>
      </c>
      <c r="F384" s="542" t="str">
        <f>IFERROR(VLOOKUP($C384,'2-SINAPI NOVEMBRO 2017'!$A$1:$D$11398,3,0),IFERROR(VLOOKUP($C384,'3-COMPO.ADM.PRF '!$B$11:$I$886,5,0),""))</f>
        <v>UN</v>
      </c>
      <c r="G384" s="543">
        <f>'1-QUANT'!K2056</f>
        <v>6</v>
      </c>
      <c r="H384" s="398">
        <f>IFERROR(VLOOKUP($C384,'2-SINAPI NOVEMBRO 2017'!$A$1:$D$11398,4,0),IFERROR(VLOOKUP($C384,'3-COMPO.ADM.PRF '!$B$11:$I$886,8,0),""))</f>
        <v>47.127499999999998</v>
      </c>
      <c r="I384" s="402">
        <f>H384*'5-BDI'!$E$29</f>
        <v>60.436305999999995</v>
      </c>
      <c r="J384" s="115">
        <f t="shared" si="148"/>
        <v>282.77</v>
      </c>
      <c r="K384" s="511">
        <f t="shared" si="149"/>
        <v>362.62</v>
      </c>
    </row>
    <row r="385" spans="2:11" s="389" customFormat="1" ht="15">
      <c r="B385" s="26" t="s">
        <v>13482</v>
      </c>
      <c r="C385" s="539" t="str">
        <f>'1-QUANT'!C2057</f>
        <v>COMP 096</v>
      </c>
      <c r="D385" s="540" t="str">
        <f>'1-QUANT'!D2057</f>
        <v>PROPRIA</v>
      </c>
      <c r="E385" s="541" t="str">
        <f>IFERROR(VLOOKUP($C385,'2-SINAPI NOVEMBRO 2017'!$A$1:$D$11398,2,0),IFERROR(VLOOKUP($C385,'3-COMPO.ADM.PRF '!$B$11:$I$886,4,0),""))</f>
        <v>GRAMPO DE ANCORAGEM TIPO BASTÃO POLIMÉRICO 15KV- 35MM²</v>
      </c>
      <c r="F385" s="542" t="str">
        <f>IFERROR(VLOOKUP($C385,'2-SINAPI NOVEMBRO 2017'!$A$1:$D$11398,3,0),IFERROR(VLOOKUP($C385,'3-COMPO.ADM.PRF '!$B$11:$I$886,5,0),""))</f>
        <v>UN</v>
      </c>
      <c r="G385" s="543">
        <f>'1-QUANT'!K2057</f>
        <v>3</v>
      </c>
      <c r="H385" s="398">
        <f>IFERROR(VLOOKUP($C385,'2-SINAPI NOVEMBRO 2017'!$A$1:$D$11398,4,0),IFERROR(VLOOKUP($C385,'3-COMPO.ADM.PRF '!$B$11:$I$886,8,0),""))</f>
        <v>38.977499999999999</v>
      </c>
      <c r="I385" s="402">
        <f>H385*'5-BDI'!$E$29</f>
        <v>49.984746000000001</v>
      </c>
      <c r="J385" s="115">
        <f t="shared" si="148"/>
        <v>116.93</v>
      </c>
      <c r="K385" s="511">
        <f t="shared" si="149"/>
        <v>149.94999999999999</v>
      </c>
    </row>
    <row r="386" spans="2:11" s="389" customFormat="1" ht="15">
      <c r="B386" s="26" t="s">
        <v>13483</v>
      </c>
      <c r="C386" s="539" t="str">
        <f>'1-QUANT'!C2058</f>
        <v>COMP 097</v>
      </c>
      <c r="D386" s="540" t="str">
        <f>'1-QUANT'!D2058</f>
        <v>PROPRIA</v>
      </c>
      <c r="E386" s="541" t="str">
        <f>IFERROR(VLOOKUP($C386,'2-SINAPI NOVEMBRO 2017'!$A$1:$D$11398,2,0),IFERROR(VLOOKUP($C386,'3-COMPO.ADM.PRF '!$B$11:$I$886,4,0),""))</f>
        <v>GRAMPO DE LINHA VIVA</v>
      </c>
      <c r="F386" s="542" t="str">
        <f>IFERROR(VLOOKUP($C386,'2-SINAPI NOVEMBRO 2017'!$A$1:$D$11398,3,0),IFERROR(VLOOKUP($C386,'3-COMPO.ADM.PRF '!$B$11:$I$886,5,0),""))</f>
        <v>UN</v>
      </c>
      <c r="G386" s="543">
        <f>'1-QUANT'!K2058</f>
        <v>3</v>
      </c>
      <c r="H386" s="398">
        <f>IFERROR(VLOOKUP($C386,'2-SINAPI NOVEMBRO 2017'!$A$1:$D$11398,4,0),IFERROR(VLOOKUP($C386,'3-COMPO.ADM.PRF '!$B$11:$I$886,8,0),""))</f>
        <v>17.265000000000001</v>
      </c>
      <c r="I386" s="402">
        <f>H386*'5-BDI'!$E$29</f>
        <v>22.140636000000001</v>
      </c>
      <c r="J386" s="115">
        <f t="shared" si="148"/>
        <v>51.8</v>
      </c>
      <c r="K386" s="511">
        <f t="shared" si="149"/>
        <v>66.42</v>
      </c>
    </row>
    <row r="387" spans="2:11" s="389" customFormat="1" ht="15">
      <c r="B387" s="26" t="s">
        <v>13484</v>
      </c>
      <c r="C387" s="539" t="str">
        <f>'1-QUANT'!C2059</f>
        <v>COMP 098</v>
      </c>
      <c r="D387" s="540" t="str">
        <f>'1-QUANT'!D2059</f>
        <v>PROPRIA</v>
      </c>
      <c r="E387" s="541" t="str">
        <f>IFERROR(VLOOKUP($C387,'2-SINAPI NOVEMBRO 2017'!$A$1:$D$11398,2,0),IFERROR(VLOOKUP($C387,'3-COMPO.ADM.PRF '!$B$11:$I$886,4,0),""))</f>
        <v>ISOLADOR DE ANCORAGEM TIPO BASTÃO POLIMÉRICO 15KV</v>
      </c>
      <c r="F387" s="542" t="str">
        <f>IFERROR(VLOOKUP($C387,'2-SINAPI NOVEMBRO 2017'!$A$1:$D$11398,3,0),IFERROR(VLOOKUP($C387,'3-COMPO.ADM.PRF '!$B$11:$I$886,5,0),""))</f>
        <v>UN</v>
      </c>
      <c r="G387" s="543">
        <f>'1-QUANT'!K2059</f>
        <v>9</v>
      </c>
      <c r="H387" s="398">
        <f>IFERROR(VLOOKUP($C387,'2-SINAPI NOVEMBRO 2017'!$A$1:$D$11398,4,0),IFERROR(VLOOKUP($C387,'3-COMPO.ADM.PRF '!$B$11:$I$886,8,0),""))</f>
        <v>66.174999999999997</v>
      </c>
      <c r="I387" s="402">
        <f>H387*'5-BDI'!$E$29</f>
        <v>84.862819999999999</v>
      </c>
      <c r="J387" s="115">
        <f t="shared" si="148"/>
        <v>595.58000000000004</v>
      </c>
      <c r="K387" s="511">
        <f t="shared" si="149"/>
        <v>763.77</v>
      </c>
    </row>
    <row r="388" spans="2:11" s="389" customFormat="1" ht="15">
      <c r="B388" s="26" t="s">
        <v>13485</v>
      </c>
      <c r="C388" s="539" t="str">
        <f>'1-QUANT'!C2060</f>
        <v>COMP 099</v>
      </c>
      <c r="D388" s="540" t="str">
        <f>'1-QUANT'!D2060</f>
        <v>PROPRIA</v>
      </c>
      <c r="E388" s="541" t="str">
        <f>IFERROR(VLOOKUP($C388,'2-SINAPI NOVEMBRO 2017'!$A$1:$D$11398,2,0),IFERROR(VLOOKUP($C388,'3-COMPO.ADM.PRF '!$B$11:$I$886,4,0),""))</f>
        <v>ISOLADOR DE PINO POLIMÉRICO</v>
      </c>
      <c r="F388" s="542" t="str">
        <f>IFERROR(VLOOKUP($C388,'2-SINAPI NOVEMBRO 2017'!$A$1:$D$11398,3,0),IFERROR(VLOOKUP($C388,'3-COMPO.ADM.PRF '!$B$11:$I$886,5,0),""))</f>
        <v>UN</v>
      </c>
      <c r="G388" s="543">
        <f>'1-QUANT'!K2060</f>
        <v>4</v>
      </c>
      <c r="H388" s="398">
        <f>IFERROR(VLOOKUP($C388,'2-SINAPI NOVEMBRO 2017'!$A$1:$D$11398,4,0),IFERROR(VLOOKUP($C388,'3-COMPO.ADM.PRF '!$B$11:$I$886,8,0),""))</f>
        <v>71.775000000000006</v>
      </c>
      <c r="I388" s="402">
        <f>H388*'5-BDI'!$E$29</f>
        <v>92.044260000000008</v>
      </c>
      <c r="J388" s="115">
        <f t="shared" si="148"/>
        <v>287.10000000000002</v>
      </c>
      <c r="K388" s="511">
        <f t="shared" si="149"/>
        <v>368.18</v>
      </c>
    </row>
    <row r="389" spans="2:11" s="389" customFormat="1" ht="15">
      <c r="B389" s="26" t="s">
        <v>13486</v>
      </c>
      <c r="C389" s="539" t="str">
        <f>'1-QUANT'!C2061</f>
        <v>COMP 100</v>
      </c>
      <c r="D389" s="540" t="str">
        <f>'1-QUANT'!D2061</f>
        <v>PROPRIA</v>
      </c>
      <c r="E389" s="541" t="str">
        <f>IFERROR(VLOOKUP($C389,'2-SINAPI NOVEMBRO 2017'!$A$1:$D$11398,2,0),IFERROR(VLOOKUP($C389,'3-COMPO.ADM.PRF '!$B$11:$I$886,4,0),""))</f>
        <v>ISOLADOR PILAR 110KV</v>
      </c>
      <c r="F389" s="542" t="str">
        <f>IFERROR(VLOOKUP($C389,'2-SINAPI NOVEMBRO 2017'!$A$1:$D$11398,3,0),IFERROR(VLOOKUP($C389,'3-COMPO.ADM.PRF '!$B$11:$I$886,5,0),""))</f>
        <v>UN</v>
      </c>
      <c r="G389" s="543">
        <f>'1-QUANT'!K2061</f>
        <v>6</v>
      </c>
      <c r="H389" s="398">
        <f>IFERROR(VLOOKUP($C389,'2-SINAPI NOVEMBRO 2017'!$A$1:$D$11398,4,0),IFERROR(VLOOKUP($C389,'3-COMPO.ADM.PRF '!$B$11:$I$886,8,0),""))</f>
        <v>85.155000000000001</v>
      </c>
      <c r="I389" s="402">
        <f>H389*'5-BDI'!$E$29</f>
        <v>109.202772</v>
      </c>
      <c r="J389" s="115">
        <f t="shared" si="148"/>
        <v>510.93</v>
      </c>
      <c r="K389" s="511">
        <f t="shared" si="149"/>
        <v>655.22</v>
      </c>
    </row>
    <row r="390" spans="2:11" s="389" customFormat="1" ht="15">
      <c r="B390" s="26" t="s">
        <v>13487</v>
      </c>
      <c r="C390" s="539" t="str">
        <f>'1-QUANT'!C2062</f>
        <v>COMP 101</v>
      </c>
      <c r="D390" s="540" t="str">
        <f>'1-QUANT'!D2062</f>
        <v>PROPRIA</v>
      </c>
      <c r="E390" s="541" t="str">
        <f>IFERROR(VLOOKUP($C390,'2-SINAPI NOVEMBRO 2017'!$A$1:$D$11398,2,0),IFERROR(VLOOKUP($C390,'3-COMPO.ADM.PRF '!$B$11:$I$886,4,0),""))</f>
        <v>MANILHA SAPATILHA</v>
      </c>
      <c r="F390" s="542" t="str">
        <f>IFERROR(VLOOKUP($C390,'2-SINAPI NOVEMBRO 2017'!$A$1:$D$11398,3,0),IFERROR(VLOOKUP($C390,'3-COMPO.ADM.PRF '!$B$11:$I$886,5,0),""))</f>
        <v>UN</v>
      </c>
      <c r="G390" s="543">
        <f>'1-QUANT'!K2062</f>
        <v>9</v>
      </c>
      <c r="H390" s="398">
        <f>IFERROR(VLOOKUP($C390,'2-SINAPI NOVEMBRO 2017'!$A$1:$D$11398,4,0),IFERROR(VLOOKUP($C390,'3-COMPO.ADM.PRF '!$B$11:$I$886,8,0),""))</f>
        <v>20.575000000000003</v>
      </c>
      <c r="I390" s="402">
        <f>H390*'5-BDI'!$E$29</f>
        <v>26.385380000000005</v>
      </c>
      <c r="J390" s="115">
        <f t="shared" si="148"/>
        <v>185.18</v>
      </c>
      <c r="K390" s="511">
        <f t="shared" si="149"/>
        <v>237.47</v>
      </c>
    </row>
    <row r="391" spans="2:11" s="389" customFormat="1" ht="15">
      <c r="B391" s="26" t="s">
        <v>13488</v>
      </c>
      <c r="C391" s="539" t="str">
        <f>'1-QUANT'!C2063</f>
        <v>COMP 102</v>
      </c>
      <c r="D391" s="540" t="str">
        <f>'1-QUANT'!D2063</f>
        <v>PROPRIA</v>
      </c>
      <c r="E391" s="541" t="str">
        <f>IFERROR(VLOOKUP($C391,'2-SINAPI NOVEMBRO 2017'!$A$1:$D$11398,2,0),IFERROR(VLOOKUP($C391,'3-COMPO.ADM.PRF '!$B$11:$I$886,4,0),""))</f>
        <v>MASSA CALEFETORA</v>
      </c>
      <c r="F391" s="542" t="str">
        <f>IFERROR(VLOOKUP($C391,'2-SINAPI NOVEMBRO 2017'!$A$1:$D$11398,3,0),IFERROR(VLOOKUP($C391,'3-COMPO.ADM.PRF '!$B$11:$I$886,5,0),""))</f>
        <v>KG</v>
      </c>
      <c r="G391" s="543">
        <f>'1-QUANT'!K2063</f>
        <v>1</v>
      </c>
      <c r="H391" s="398">
        <f>IFERROR(VLOOKUP($C391,'2-SINAPI NOVEMBRO 2017'!$A$1:$D$11398,4,0),IFERROR(VLOOKUP($C391,'3-COMPO.ADM.PRF '!$B$11:$I$886,8,0),""))</f>
        <v>45.81</v>
      </c>
      <c r="I391" s="402">
        <f>H391*'5-BDI'!$E$29</f>
        <v>58.746744</v>
      </c>
      <c r="J391" s="115">
        <f t="shared" si="148"/>
        <v>45.81</v>
      </c>
      <c r="K391" s="511">
        <f t="shared" si="149"/>
        <v>58.75</v>
      </c>
    </row>
    <row r="392" spans="2:11" s="389" customFormat="1" ht="15">
      <c r="B392" s="26" t="s">
        <v>13489</v>
      </c>
      <c r="C392" s="539" t="str">
        <f>'1-QUANT'!C2064</f>
        <v>COMP 103</v>
      </c>
      <c r="D392" s="540" t="str">
        <f>'1-QUANT'!D2064</f>
        <v>PROPRIA</v>
      </c>
      <c r="E392" s="541" t="str">
        <f>IFERROR(VLOOKUP($C392,'2-SINAPI NOVEMBRO 2017'!$A$1:$D$11398,2,0),IFERROR(VLOOKUP($C392,'3-COMPO.ADM.PRF '!$B$11:$I$886,4,0),""))</f>
        <v>MURETA EM ALVENARIA 1VEZ DIM. 1,20X2M C/ COBERTURA DE 5% I.</v>
      </c>
      <c r="F392" s="542" t="str">
        <f>IFERROR(VLOOKUP($C392,'2-SINAPI NOVEMBRO 2017'!$A$1:$D$11398,3,0),IFERROR(VLOOKUP($C392,'3-COMPO.ADM.PRF '!$B$11:$I$886,5,0),""))</f>
        <v>UN</v>
      </c>
      <c r="G392" s="543">
        <f>'1-QUANT'!K2064</f>
        <v>1</v>
      </c>
      <c r="H392" s="398">
        <f>IFERROR(VLOOKUP($C392,'2-SINAPI NOVEMBRO 2017'!$A$1:$D$11398,4,0),IFERROR(VLOOKUP($C392,'3-COMPO.ADM.PRF '!$B$11:$I$886,8,0),""))</f>
        <v>684.61500000000001</v>
      </c>
      <c r="I392" s="402">
        <f>H392*'5-BDI'!$E$29</f>
        <v>877.95027600000003</v>
      </c>
      <c r="J392" s="115">
        <f t="shared" si="148"/>
        <v>684.62</v>
      </c>
      <c r="K392" s="511">
        <f t="shared" si="149"/>
        <v>877.95</v>
      </c>
    </row>
    <row r="393" spans="2:11" s="389" customFormat="1" ht="15">
      <c r="B393" s="26" t="s">
        <v>13490</v>
      </c>
      <c r="C393" s="539" t="str">
        <f>'1-QUANT'!C2065</f>
        <v>COMP 104</v>
      </c>
      <c r="D393" s="540" t="str">
        <f>'1-QUANT'!D2065</f>
        <v>PROPRIA</v>
      </c>
      <c r="E393" s="541" t="str">
        <f>IFERROR(VLOOKUP($C393,'2-SINAPI NOVEMBRO 2017'!$A$1:$D$11398,2,0),IFERROR(VLOOKUP($C393,'3-COMPO.ADM.PRF '!$B$11:$I$886,4,0),""))</f>
        <v>MÃO FRANCESA 619MM</v>
      </c>
      <c r="F393" s="542" t="str">
        <f>IFERROR(VLOOKUP($C393,'2-SINAPI NOVEMBRO 2017'!$A$1:$D$11398,3,0),IFERROR(VLOOKUP($C393,'3-COMPO.ADM.PRF '!$B$11:$I$886,5,0),""))</f>
        <v>UN</v>
      </c>
      <c r="G393" s="543">
        <f>'1-QUANT'!K2065</f>
        <v>4</v>
      </c>
      <c r="H393" s="398">
        <f>IFERROR(VLOOKUP($C393,'2-SINAPI NOVEMBRO 2017'!$A$1:$D$11398,4,0),IFERROR(VLOOKUP($C393,'3-COMPO.ADM.PRF '!$B$11:$I$886,8,0),""))</f>
        <v>24.064999999999998</v>
      </c>
      <c r="I393" s="402">
        <f>H393*'5-BDI'!$E$29</f>
        <v>30.860955999999998</v>
      </c>
      <c r="J393" s="115">
        <f t="shared" si="148"/>
        <v>96.26</v>
      </c>
      <c r="K393" s="511">
        <f t="shared" si="149"/>
        <v>123.44</v>
      </c>
    </row>
    <row r="394" spans="2:11" s="389" customFormat="1" ht="15">
      <c r="B394" s="26" t="s">
        <v>13491</v>
      </c>
      <c r="C394" s="539" t="str">
        <f>'1-QUANT'!C2066</f>
        <v>COMP 105</v>
      </c>
      <c r="D394" s="540" t="str">
        <f>'1-QUANT'!D2066</f>
        <v>PROPRIA</v>
      </c>
      <c r="E394" s="541" t="str">
        <f>IFERROR(VLOOKUP($C394,'2-SINAPI NOVEMBRO 2017'!$A$1:$D$11398,2,0),IFERROR(VLOOKUP($C394,'3-COMPO.ADM.PRF '!$B$11:$I$886,4,0),""))</f>
        <v>OLHAL PARA PARAFUSO</v>
      </c>
      <c r="F394" s="542" t="str">
        <f>IFERROR(VLOOKUP($C394,'2-SINAPI NOVEMBRO 2017'!$A$1:$D$11398,3,0),IFERROR(VLOOKUP($C394,'3-COMPO.ADM.PRF '!$B$11:$I$886,5,0),""))</f>
        <v>UN</v>
      </c>
      <c r="G394" s="543">
        <f>'1-QUANT'!K2066</f>
        <v>12</v>
      </c>
      <c r="H394" s="398">
        <f>IFERROR(VLOOKUP($C394,'2-SINAPI NOVEMBRO 2017'!$A$1:$D$11398,4,0),IFERROR(VLOOKUP($C394,'3-COMPO.ADM.PRF '!$B$11:$I$886,8,0),""))</f>
        <v>10.301</v>
      </c>
      <c r="I394" s="402">
        <f>H394*'5-BDI'!$E$29</f>
        <v>13.2100024</v>
      </c>
      <c r="J394" s="115">
        <f t="shared" si="148"/>
        <v>123.61</v>
      </c>
      <c r="K394" s="511">
        <f t="shared" si="149"/>
        <v>158.52000000000001</v>
      </c>
    </row>
    <row r="395" spans="2:11" s="389" customFormat="1" ht="15">
      <c r="B395" s="26" t="s">
        <v>13492</v>
      </c>
      <c r="C395" s="539" t="str">
        <f>'1-QUANT'!C2067</f>
        <v>COMP 106</v>
      </c>
      <c r="D395" s="540" t="str">
        <f>'1-QUANT'!D2067</f>
        <v>PROPRIA</v>
      </c>
      <c r="E395" s="541" t="str">
        <f>IFERROR(VLOOKUP($C395,'2-SINAPI NOVEMBRO 2017'!$A$1:$D$11398,2,0),IFERROR(VLOOKUP($C395,'3-COMPO.ADM.PRF '!$B$11:$I$886,4,0),""))</f>
        <v>PARA-RAIO DE DISTRIBUIÇÃO 12KV- POLIMÉRICO- 10KA</v>
      </c>
      <c r="F395" s="542" t="str">
        <f>IFERROR(VLOOKUP($C395,'2-SINAPI NOVEMBRO 2017'!$A$1:$D$11398,3,0),IFERROR(VLOOKUP($C395,'3-COMPO.ADM.PRF '!$B$11:$I$886,5,0),""))</f>
        <v>UN</v>
      </c>
      <c r="G395" s="543">
        <f>'1-QUANT'!K2067</f>
        <v>3</v>
      </c>
      <c r="H395" s="398">
        <f>IFERROR(VLOOKUP($C395,'2-SINAPI NOVEMBRO 2017'!$A$1:$D$11398,4,0),IFERROR(VLOOKUP($C395,'3-COMPO.ADM.PRF '!$B$11:$I$886,8,0),""))</f>
        <v>216.12</v>
      </c>
      <c r="I395" s="402">
        <f>H395*'5-BDI'!$E$29</f>
        <v>277.152288</v>
      </c>
      <c r="J395" s="115">
        <f t="shared" si="148"/>
        <v>648.36</v>
      </c>
      <c r="K395" s="511">
        <f t="shared" si="149"/>
        <v>831.46</v>
      </c>
    </row>
    <row r="396" spans="2:11" s="389" customFormat="1" ht="15">
      <c r="B396" s="26" t="s">
        <v>13493</v>
      </c>
      <c r="C396" s="539" t="str">
        <f>'1-QUANT'!C2068</f>
        <v>COMP 107</v>
      </c>
      <c r="D396" s="540" t="str">
        <f>'1-QUANT'!D2068</f>
        <v>PROPRIA</v>
      </c>
      <c r="E396" s="541" t="str">
        <f>IFERROR(VLOOKUP($C396,'2-SINAPI NOVEMBRO 2017'!$A$1:$D$11398,2,0),IFERROR(VLOOKUP($C396,'3-COMPO.ADM.PRF '!$B$11:$I$886,4,0),""))</f>
        <v>PARAFUSO CABEÇA QUADRADA 100MM</v>
      </c>
      <c r="F396" s="542" t="str">
        <f>IFERROR(VLOOKUP($C396,'2-SINAPI NOVEMBRO 2017'!$A$1:$D$11398,3,0),IFERROR(VLOOKUP($C396,'3-COMPO.ADM.PRF '!$B$11:$I$886,5,0),""))</f>
        <v>UN</v>
      </c>
      <c r="G396" s="543">
        <f>'1-QUANT'!K2068</f>
        <v>2</v>
      </c>
      <c r="H396" s="398">
        <f>IFERROR(VLOOKUP($C396,'2-SINAPI NOVEMBRO 2017'!$A$1:$D$11398,4,0),IFERROR(VLOOKUP($C396,'3-COMPO.ADM.PRF '!$B$11:$I$886,8,0),""))</f>
        <v>5.1959</v>
      </c>
      <c r="I396" s="402">
        <f>H396*'5-BDI'!$E$29</f>
        <v>6.6632221600000001</v>
      </c>
      <c r="J396" s="115">
        <f t="shared" si="148"/>
        <v>10.39</v>
      </c>
      <c r="K396" s="511">
        <f t="shared" si="149"/>
        <v>13.33</v>
      </c>
    </row>
    <row r="397" spans="2:11" s="389" customFormat="1" ht="15">
      <c r="B397" s="26" t="s">
        <v>13494</v>
      </c>
      <c r="C397" s="539" t="str">
        <f>'1-QUANT'!C2069</f>
        <v>COMP 108</v>
      </c>
      <c r="D397" s="540" t="str">
        <f>'1-QUANT'!D2069</f>
        <v>PROPRIA</v>
      </c>
      <c r="E397" s="541" t="str">
        <f>IFERROR(VLOOKUP($C397,'2-SINAPI NOVEMBRO 2017'!$A$1:$D$11398,2,0),IFERROR(VLOOKUP($C397,'3-COMPO.ADM.PRF '!$B$11:$I$886,4,0),""))</f>
        <v>PARAFUSO CABEÇA QUADRADA 125MM</v>
      </c>
      <c r="F397" s="542" t="str">
        <f>IFERROR(VLOOKUP($C397,'2-SINAPI NOVEMBRO 2017'!$A$1:$D$11398,3,0),IFERROR(VLOOKUP($C397,'3-COMPO.ADM.PRF '!$B$11:$I$886,5,0),""))</f>
        <v>UN</v>
      </c>
      <c r="G397" s="543">
        <f>'1-QUANT'!K2069</f>
        <v>3</v>
      </c>
      <c r="H397" s="398">
        <f>IFERROR(VLOOKUP($C397,'2-SINAPI NOVEMBRO 2017'!$A$1:$D$11398,4,0),IFERROR(VLOOKUP($C397,'3-COMPO.ADM.PRF '!$B$11:$I$886,8,0),""))</f>
        <v>5.3359000000000005</v>
      </c>
      <c r="I397" s="402">
        <f>H397*'5-BDI'!$E$29</f>
        <v>6.8427581600000007</v>
      </c>
      <c r="J397" s="115">
        <f t="shared" si="148"/>
        <v>16.010000000000002</v>
      </c>
      <c r="K397" s="511">
        <f t="shared" si="149"/>
        <v>20.53</v>
      </c>
    </row>
    <row r="398" spans="2:11" s="389" customFormat="1" ht="15">
      <c r="B398" s="26" t="s">
        <v>13495</v>
      </c>
      <c r="C398" s="539" t="str">
        <f>'1-QUANT'!C2070</f>
        <v>COMP 109</v>
      </c>
      <c r="D398" s="540" t="str">
        <f>'1-QUANT'!D2070</f>
        <v>PROPRIA</v>
      </c>
      <c r="E398" s="541" t="str">
        <f>IFERROR(VLOOKUP($C398,'2-SINAPI NOVEMBRO 2017'!$A$1:$D$11398,2,0),IFERROR(VLOOKUP($C398,'3-COMPO.ADM.PRF '!$B$11:$I$886,4,0),""))</f>
        <v>PARAFUSO CABEÇA QUADRADA 200MM</v>
      </c>
      <c r="F398" s="542" t="str">
        <f>IFERROR(VLOOKUP($C398,'2-SINAPI NOVEMBRO 2017'!$A$1:$D$11398,3,0),IFERROR(VLOOKUP($C398,'3-COMPO.ADM.PRF '!$B$11:$I$886,5,0),""))</f>
        <v>UN</v>
      </c>
      <c r="G398" s="543">
        <f>'1-QUANT'!K2070</f>
        <v>9</v>
      </c>
      <c r="H398" s="398">
        <f>IFERROR(VLOOKUP($C398,'2-SINAPI NOVEMBRO 2017'!$A$1:$D$11398,4,0),IFERROR(VLOOKUP($C398,'3-COMPO.ADM.PRF '!$B$11:$I$886,8,0),""))</f>
        <v>6.7359</v>
      </c>
      <c r="I398" s="402">
        <f>H398*'5-BDI'!$E$29</f>
        <v>8.6381181599999994</v>
      </c>
      <c r="J398" s="115">
        <f t="shared" si="148"/>
        <v>60.62</v>
      </c>
      <c r="K398" s="511">
        <f t="shared" si="149"/>
        <v>77.739999999999995</v>
      </c>
    </row>
    <row r="399" spans="2:11" s="389" customFormat="1" ht="15">
      <c r="B399" s="26" t="s">
        <v>13496</v>
      </c>
      <c r="C399" s="539" t="str">
        <f>'1-QUANT'!C2071</f>
        <v>COMP 110</v>
      </c>
      <c r="D399" s="540" t="str">
        <f>'1-QUANT'!D2071</f>
        <v>PROPRIA</v>
      </c>
      <c r="E399" s="541" t="str">
        <f>IFERROR(VLOOKUP($C399,'2-SINAPI NOVEMBRO 2017'!$A$1:$D$11398,2,0),IFERROR(VLOOKUP($C399,'3-COMPO.ADM.PRF '!$B$11:$I$886,4,0),""))</f>
        <v>PARAFUSO CABEÇA QUADRADA 250MM</v>
      </c>
      <c r="F399" s="542" t="str">
        <f>IFERROR(VLOOKUP($C399,'2-SINAPI NOVEMBRO 2017'!$A$1:$D$11398,3,0),IFERROR(VLOOKUP($C399,'3-COMPO.ADM.PRF '!$B$11:$I$886,5,0),""))</f>
        <v>UN</v>
      </c>
      <c r="G399" s="543">
        <f>'1-QUANT'!K2071</f>
        <v>5</v>
      </c>
      <c r="H399" s="398">
        <f>IFERROR(VLOOKUP($C399,'2-SINAPI NOVEMBRO 2017'!$A$1:$D$11398,4,0),IFERROR(VLOOKUP($C399,'3-COMPO.ADM.PRF '!$B$11:$I$886,8,0),""))</f>
        <v>7.5959000000000003</v>
      </c>
      <c r="I399" s="402">
        <f>H399*'5-BDI'!$E$29</f>
        <v>9.7409821599999997</v>
      </c>
      <c r="J399" s="115">
        <f t="shared" si="148"/>
        <v>37.979999999999997</v>
      </c>
      <c r="K399" s="511">
        <f t="shared" si="149"/>
        <v>48.7</v>
      </c>
    </row>
    <row r="400" spans="2:11" s="389" customFormat="1" ht="15">
      <c r="B400" s="26" t="s">
        <v>13497</v>
      </c>
      <c r="C400" s="539" t="str">
        <f>'1-QUANT'!C2072</f>
        <v>COMP 111</v>
      </c>
      <c r="D400" s="540" t="str">
        <f>'1-QUANT'!D2072</f>
        <v>PROPRIA</v>
      </c>
      <c r="E400" s="541" t="str">
        <f>IFERROR(VLOOKUP($C400,'2-SINAPI NOVEMBRO 2017'!$A$1:$D$11398,2,0),IFERROR(VLOOKUP($C400,'3-COMPO.ADM.PRF '!$B$11:$I$886,4,0),""))</f>
        <v>PARAFUSO CABEÇA QUADRADA 300MM</v>
      </c>
      <c r="F400" s="542" t="str">
        <f>IFERROR(VLOOKUP($C400,'2-SINAPI NOVEMBRO 2017'!$A$1:$D$11398,3,0),IFERROR(VLOOKUP($C400,'3-COMPO.ADM.PRF '!$B$11:$I$886,5,0),""))</f>
        <v>UN</v>
      </c>
      <c r="G400" s="543">
        <f>'1-QUANT'!K2072</f>
        <v>7</v>
      </c>
      <c r="H400" s="398">
        <f>IFERROR(VLOOKUP($C400,'2-SINAPI NOVEMBRO 2017'!$A$1:$D$11398,4,0),IFERROR(VLOOKUP($C400,'3-COMPO.ADM.PRF '!$B$11:$I$886,8,0),""))</f>
        <v>6.8658999999999999</v>
      </c>
      <c r="I400" s="402">
        <f>H400*'5-BDI'!$E$29</f>
        <v>8.8048301599999999</v>
      </c>
      <c r="J400" s="115">
        <f t="shared" si="148"/>
        <v>48.06</v>
      </c>
      <c r="K400" s="511">
        <f t="shared" si="149"/>
        <v>61.63</v>
      </c>
    </row>
    <row r="401" spans="2:11" s="389" customFormat="1" ht="15">
      <c r="B401" s="26" t="s">
        <v>13498</v>
      </c>
      <c r="C401" s="539" t="str">
        <f>'1-QUANT'!C2073</f>
        <v>COMP 112</v>
      </c>
      <c r="D401" s="540" t="str">
        <f>'1-QUANT'!D2073</f>
        <v>PROPRIA</v>
      </c>
      <c r="E401" s="541" t="str">
        <f>IFERROR(VLOOKUP($C401,'2-SINAPI NOVEMBRO 2017'!$A$1:$D$11398,2,0),IFERROR(VLOOKUP($C401,'3-COMPO.ADM.PRF '!$B$11:$I$886,4,0),""))</f>
        <v>PERFIL U</v>
      </c>
      <c r="F401" s="542" t="str">
        <f>IFERROR(VLOOKUP($C401,'2-SINAPI NOVEMBRO 2017'!$A$1:$D$11398,3,0),IFERROR(VLOOKUP($C401,'3-COMPO.ADM.PRF '!$B$11:$I$886,5,0),""))</f>
        <v>UN</v>
      </c>
      <c r="G401" s="543">
        <f>'1-QUANT'!K2073</f>
        <v>3</v>
      </c>
      <c r="H401" s="398">
        <f>IFERROR(VLOOKUP($C401,'2-SINAPI NOVEMBRO 2017'!$A$1:$D$11398,4,0),IFERROR(VLOOKUP($C401,'3-COMPO.ADM.PRF '!$B$11:$I$886,8,0),""))</f>
        <v>120.41499999999999</v>
      </c>
      <c r="I401" s="402">
        <f>H401*'5-BDI'!$E$29</f>
        <v>154.42019599999998</v>
      </c>
      <c r="J401" s="115">
        <f t="shared" si="148"/>
        <v>361.25</v>
      </c>
      <c r="K401" s="511">
        <f t="shared" si="149"/>
        <v>463.26</v>
      </c>
    </row>
    <row r="402" spans="2:11" s="389" customFormat="1" ht="15">
      <c r="B402" s="26" t="s">
        <v>13499</v>
      </c>
      <c r="C402" s="539" t="str">
        <f>'1-QUANT'!C2074</f>
        <v>COMP 113</v>
      </c>
      <c r="D402" s="540" t="str">
        <f>'1-QUANT'!D2074</f>
        <v>PROPRIA</v>
      </c>
      <c r="E402" s="541" t="str">
        <f>IFERROR(VLOOKUP($C402,'2-SINAPI NOVEMBRO 2017'!$A$1:$D$11398,2,0),IFERROR(VLOOKUP($C402,'3-COMPO.ADM.PRF '!$B$11:$I$886,4,0),""))</f>
        <v>PINO ALTO TRAVANTE 140MM PARA ISOLAR PILAR</v>
      </c>
      <c r="F402" s="542" t="str">
        <f>IFERROR(VLOOKUP($C402,'2-SINAPI NOVEMBRO 2017'!$A$1:$D$11398,3,0),IFERROR(VLOOKUP($C402,'3-COMPO.ADM.PRF '!$B$11:$I$886,5,0),""))</f>
        <v>UN</v>
      </c>
      <c r="G402" s="543">
        <f>'1-QUANT'!K2074</f>
        <v>3</v>
      </c>
      <c r="H402" s="398">
        <f>IFERROR(VLOOKUP($C402,'2-SINAPI NOVEMBRO 2017'!$A$1:$D$11398,4,0),IFERROR(VLOOKUP($C402,'3-COMPO.ADM.PRF '!$B$11:$I$886,8,0),""))</f>
        <v>18.774999999999999</v>
      </c>
      <c r="I402" s="402">
        <f>H402*'5-BDI'!$E$29</f>
        <v>24.077059999999999</v>
      </c>
      <c r="J402" s="115">
        <f t="shared" si="148"/>
        <v>56.33</v>
      </c>
      <c r="K402" s="511">
        <f t="shared" si="149"/>
        <v>72.23</v>
      </c>
    </row>
    <row r="403" spans="2:11" s="389" customFormat="1" ht="15">
      <c r="B403" s="26" t="s">
        <v>13500</v>
      </c>
      <c r="C403" s="539" t="str">
        <f>'1-QUANT'!C2075</f>
        <v>COMP 114</v>
      </c>
      <c r="D403" s="540" t="str">
        <f>'1-QUANT'!D2075</f>
        <v>PROPRIA</v>
      </c>
      <c r="E403" s="541" t="str">
        <f>IFERROR(VLOOKUP($C403,'2-SINAPI NOVEMBRO 2017'!$A$1:$D$11398,2,0),IFERROR(VLOOKUP($C403,'3-COMPO.ADM.PRF '!$B$11:$I$886,4,0),""))</f>
        <v>PINO CURTO PARA ISOLADOR DE PINO</v>
      </c>
      <c r="F403" s="542" t="str">
        <f>IFERROR(VLOOKUP($C403,'2-SINAPI NOVEMBRO 2017'!$A$1:$D$11398,3,0),IFERROR(VLOOKUP($C403,'3-COMPO.ADM.PRF '!$B$11:$I$886,5,0),""))</f>
        <v>UN</v>
      </c>
      <c r="G403" s="543">
        <f>'1-QUANT'!K2075</f>
        <v>4</v>
      </c>
      <c r="H403" s="398">
        <f>IFERROR(VLOOKUP($C403,'2-SINAPI NOVEMBRO 2017'!$A$1:$D$11398,4,0),IFERROR(VLOOKUP($C403,'3-COMPO.ADM.PRF '!$B$11:$I$886,8,0),""))</f>
        <v>9.7550000000000008</v>
      </c>
      <c r="I403" s="402">
        <f>H403*'5-BDI'!$E$29</f>
        <v>12.509812</v>
      </c>
      <c r="J403" s="115">
        <f t="shared" si="148"/>
        <v>39.020000000000003</v>
      </c>
      <c r="K403" s="511">
        <f t="shared" si="149"/>
        <v>50.04</v>
      </c>
    </row>
    <row r="404" spans="2:11" s="389" customFormat="1" ht="15">
      <c r="B404" s="26" t="s">
        <v>13501</v>
      </c>
      <c r="C404" s="539" t="str">
        <f>'1-QUANT'!C2076</f>
        <v>COMP 115</v>
      </c>
      <c r="D404" s="540" t="str">
        <f>'1-QUANT'!D2076</f>
        <v>PROPRIA</v>
      </c>
      <c r="E404" s="541" t="str">
        <f>IFERROR(VLOOKUP($C404,'2-SINAPI NOVEMBRO 2017'!$A$1:$D$11398,2,0),IFERROR(VLOOKUP($C404,'3-COMPO.ADM.PRF '!$B$11:$I$886,4,0),""))</f>
        <v>PROTETOR DE BUCHA DE AT DE TRANSFORMADOR 15KV</v>
      </c>
      <c r="F404" s="542" t="str">
        <f>IFERROR(VLOOKUP($C404,'2-SINAPI NOVEMBRO 2017'!$A$1:$D$11398,3,0),IFERROR(VLOOKUP($C404,'3-COMPO.ADM.PRF '!$B$11:$I$886,5,0),""))</f>
        <v>UN</v>
      </c>
      <c r="G404" s="543">
        <f>'1-QUANT'!K2076</f>
        <v>10</v>
      </c>
      <c r="H404" s="398">
        <f>IFERROR(VLOOKUP($C404,'2-SINAPI NOVEMBRO 2017'!$A$1:$D$11398,4,0),IFERROR(VLOOKUP($C404,'3-COMPO.ADM.PRF '!$B$11:$I$886,8,0),""))</f>
        <v>26.655000000000001</v>
      </c>
      <c r="I404" s="402">
        <f>H404*'5-BDI'!$E$29</f>
        <v>34.182372000000001</v>
      </c>
      <c r="J404" s="115">
        <f t="shared" si="148"/>
        <v>266.55</v>
      </c>
      <c r="K404" s="511">
        <f t="shared" si="149"/>
        <v>341.82</v>
      </c>
    </row>
    <row r="405" spans="2:11" s="389" customFormat="1" ht="15">
      <c r="B405" s="26" t="s">
        <v>13502</v>
      </c>
      <c r="C405" s="539" t="str">
        <f>'1-QUANT'!C2077</f>
        <v>COMP 116</v>
      </c>
      <c r="D405" s="540" t="str">
        <f>'1-QUANT'!D2077</f>
        <v>PROPRIA</v>
      </c>
      <c r="E405" s="541" t="str">
        <f>IFERROR(VLOOKUP($C405,'2-SINAPI NOVEMBRO 2017'!$A$1:$D$11398,2,0),IFERROR(VLOOKUP($C405,'3-COMPO.ADM.PRF '!$B$11:$I$886,4,0),""))</f>
        <v>SAPATILHA</v>
      </c>
      <c r="F405" s="542" t="str">
        <f>IFERROR(VLOOKUP($C405,'2-SINAPI NOVEMBRO 2017'!$A$1:$D$11398,3,0),IFERROR(VLOOKUP($C405,'3-COMPO.ADM.PRF '!$B$11:$I$886,5,0),""))</f>
        <v>UN</v>
      </c>
      <c r="G405" s="543">
        <f>'1-QUANT'!K2077</f>
        <v>3</v>
      </c>
      <c r="H405" s="398">
        <f>IFERROR(VLOOKUP($C405,'2-SINAPI NOVEMBRO 2017'!$A$1:$D$11398,4,0),IFERROR(VLOOKUP($C405,'3-COMPO.ADM.PRF '!$B$11:$I$886,8,0),""))</f>
        <v>3.2987000000000002</v>
      </c>
      <c r="I405" s="402">
        <f>H405*'5-BDI'!$E$29</f>
        <v>4.2302528800000001</v>
      </c>
      <c r="J405" s="115">
        <f t="shared" si="148"/>
        <v>9.9</v>
      </c>
      <c r="K405" s="511">
        <f t="shared" si="149"/>
        <v>12.69</v>
      </c>
    </row>
    <row r="406" spans="2:11" s="389" customFormat="1" ht="30">
      <c r="B406" s="26" t="s">
        <v>13503</v>
      </c>
      <c r="C406" s="539" t="str">
        <f>'1-QUANT'!C2078</f>
        <v>COMP 117</v>
      </c>
      <c r="D406" s="540" t="str">
        <f>'1-QUANT'!D2078</f>
        <v>PROPRIA</v>
      </c>
      <c r="E406" s="541" t="str">
        <f>IFERROR(VLOOKUP($C406,'2-SINAPI NOVEMBRO 2017'!$A$1:$D$11398,2,0),IFERROR(VLOOKUP($C406,'3-COMPO.ADM.PRF '!$B$11:$I$886,4,0),""))</f>
        <v>SERVIÇO DE CAMINHÃO LINHA VIVA PARA IMPLANTAÇÃO DE 2 POSTES E SERVIÇO DE CONEXÃO.</v>
      </c>
      <c r="F406" s="542" t="str">
        <f>IFERROR(VLOOKUP($C406,'2-SINAPI NOVEMBRO 2017'!$A$1:$D$11398,3,0),IFERROR(VLOOKUP($C406,'3-COMPO.ADM.PRF '!$B$11:$I$886,5,0),""))</f>
        <v>UN</v>
      </c>
      <c r="G406" s="543">
        <f>'1-QUANT'!K2078</f>
        <v>1</v>
      </c>
      <c r="H406" s="398">
        <f>IFERROR(VLOOKUP($C406,'2-SINAPI NOVEMBRO 2017'!$A$1:$D$11398,4,0),IFERROR(VLOOKUP($C406,'3-COMPO.ADM.PRF '!$B$11:$I$886,8,0),""))</f>
        <v>4615.0039999999999</v>
      </c>
      <c r="I406" s="402">
        <f>H406*'5-BDI'!$E$29</f>
        <v>5918.2811296</v>
      </c>
      <c r="J406" s="115">
        <f t="shared" si="148"/>
        <v>4615</v>
      </c>
      <c r="K406" s="511">
        <f t="shared" si="149"/>
        <v>5918.28</v>
      </c>
    </row>
    <row r="407" spans="2:11" s="389" customFormat="1" ht="15">
      <c r="B407" s="26" t="s">
        <v>13504</v>
      </c>
      <c r="C407" s="539" t="str">
        <f>'1-QUANT'!C2079</f>
        <v>COMP 118</v>
      </c>
      <c r="D407" s="540" t="str">
        <f>'1-QUANT'!D2079</f>
        <v>PROPRIA</v>
      </c>
      <c r="E407" s="541" t="str">
        <f>IFERROR(VLOOKUP($C407,'2-SINAPI NOVEMBRO 2017'!$A$1:$D$11398,2,0),IFERROR(VLOOKUP($C407,'3-COMPO.ADM.PRF '!$B$11:$I$886,4,0),""))</f>
        <v>SUPORTE DE TRANSFORMADOR</v>
      </c>
      <c r="F407" s="542" t="str">
        <f>IFERROR(VLOOKUP($C407,'2-SINAPI NOVEMBRO 2017'!$A$1:$D$11398,3,0),IFERROR(VLOOKUP($C407,'3-COMPO.ADM.PRF '!$B$11:$I$886,5,0),""))</f>
        <v>UN</v>
      </c>
      <c r="G407" s="543">
        <f>'1-QUANT'!K2079</f>
        <v>2</v>
      </c>
      <c r="H407" s="398">
        <f>IFERROR(VLOOKUP($C407,'2-SINAPI NOVEMBRO 2017'!$A$1:$D$11398,4,0),IFERROR(VLOOKUP($C407,'3-COMPO.ADM.PRF '!$B$11:$I$886,8,0),""))</f>
        <v>131.66499999999999</v>
      </c>
      <c r="I407" s="402">
        <f>H407*'5-BDI'!$E$29</f>
        <v>168.847196</v>
      </c>
      <c r="J407" s="115">
        <f t="shared" si="148"/>
        <v>263.33</v>
      </c>
      <c r="K407" s="511">
        <f t="shared" si="149"/>
        <v>337.69</v>
      </c>
    </row>
    <row r="408" spans="2:11" s="389" customFormat="1" ht="30">
      <c r="B408" s="26" t="s">
        <v>13505</v>
      </c>
      <c r="C408" s="539">
        <f>'1-QUANT'!C2080</f>
        <v>83394</v>
      </c>
      <c r="D408" s="540" t="str">
        <f>'1-QUANT'!D2080</f>
        <v>SINAPI</v>
      </c>
      <c r="E408" s="541" t="str">
        <f>IFERROR(VLOOKUP($C408,'2-SINAPI NOVEMBRO 2017'!$A$1:$D$11398,2,0),IFERROR(VLOOKUP($C408,'3-COMPO.ADM.PRF '!$B$11:$I$886,4,0),""))</f>
        <v>POSTE DE CONCRETO DUPLO T H=11M E CARGA NOMINAL 200KG INCLUSIVE ESCAVACAO, EXCLUSIVE TRANSPORTE - FORNECIMENTO E INSTALACAO</v>
      </c>
      <c r="F408" s="542" t="str">
        <f>IFERROR(VLOOKUP($C408,'2-SINAPI NOVEMBRO 2017'!$A$1:$D$11398,3,0),IFERROR(VLOOKUP($C408,'3-COMPO.ADM.PRF '!$B$11:$I$886,5,0),""))</f>
        <v>UN</v>
      </c>
      <c r="G408" s="543">
        <f>'1-QUANT'!K2080</f>
        <v>2</v>
      </c>
      <c r="H408" s="398">
        <f>IFERROR(VLOOKUP($C408,'2-SINAPI NOVEMBRO 2017'!$A$1:$D$11398,4,0),IFERROR(VLOOKUP($C408,'3-COMPO.ADM.PRF '!$B$11:$I$886,8,0),""))</f>
        <v>927.2</v>
      </c>
      <c r="I408" s="402">
        <f>H408*'5-BDI'!$E$29</f>
        <v>1189.0412800000001</v>
      </c>
      <c r="J408" s="115">
        <f t="shared" si="148"/>
        <v>1854.4</v>
      </c>
      <c r="K408" s="511">
        <f t="shared" si="149"/>
        <v>2378.08</v>
      </c>
    </row>
    <row r="409" spans="2:11" s="389" customFormat="1" ht="30">
      <c r="B409" s="26" t="s">
        <v>13506</v>
      </c>
      <c r="C409" s="539" t="str">
        <f>'1-QUANT'!C2081</f>
        <v>73767/2</v>
      </c>
      <c r="D409" s="540" t="str">
        <f>'1-QUANT'!D2081</f>
        <v>SINAPI</v>
      </c>
      <c r="E409" s="541" t="str">
        <f>IFERROR(VLOOKUP($C409,'2-SINAPI NOVEMBRO 2017'!$A$1:$D$11398,2,0),IFERROR(VLOOKUP($C409,'3-COMPO.ADM.PRF '!$B$11:$I$886,4,0),""))</f>
        <v>ALCA PRE-FORMADA DISTRIBUIÇÃO EM  ACO RECOBERTO COM ALUMINIO PARA CABO 25MM2, ENCAPADO. FORNECIMENTO E INSTALAÇÃO.</v>
      </c>
      <c r="F409" s="542" t="str">
        <f>IFERROR(VLOOKUP($C409,'2-SINAPI NOVEMBRO 2017'!$A$1:$D$11398,3,0),IFERROR(VLOOKUP($C409,'3-COMPO.ADM.PRF '!$B$11:$I$886,5,0),""))</f>
        <v>UN</v>
      </c>
      <c r="G409" s="543">
        <f>'1-QUANT'!K2081</f>
        <v>4</v>
      </c>
      <c r="H409" s="398">
        <f>IFERROR(VLOOKUP($C409,'2-SINAPI NOVEMBRO 2017'!$A$1:$D$11398,4,0),IFERROR(VLOOKUP($C409,'3-COMPO.ADM.PRF '!$B$11:$I$886,8,0),""))</f>
        <v>8.66</v>
      </c>
      <c r="I409" s="402">
        <f>H409*'5-BDI'!$E$29</f>
        <v>11.105584</v>
      </c>
      <c r="J409" s="115">
        <f t="shared" si="148"/>
        <v>34.64</v>
      </c>
      <c r="K409" s="511">
        <f t="shared" si="149"/>
        <v>44.42</v>
      </c>
    </row>
    <row r="410" spans="2:11" s="389" customFormat="1" ht="30">
      <c r="B410" s="26" t="s">
        <v>13507</v>
      </c>
      <c r="C410" s="539" t="str">
        <f>'1-QUANT'!C2082</f>
        <v>73857/2</v>
      </c>
      <c r="D410" s="540" t="str">
        <f>'1-QUANT'!D2082</f>
        <v>SINAPI</v>
      </c>
      <c r="E410" s="541" t="str">
        <f>IFERROR(VLOOKUP($C410,'2-SINAPI NOVEMBRO 2017'!$A$1:$D$11398,2,0),IFERROR(VLOOKUP($C410,'3-COMPO.ADM.PRF '!$B$11:$I$886,4,0),""))</f>
        <v>TRANSFORMADOR DISTRIBUICAO  112,5KVA TRIFASICO 60HZ CLASSE 15KV IMERSO EM ÓLEO MINERAL FORNECIMENTO E INSTALACAO</v>
      </c>
      <c r="F410" s="542" t="str">
        <f>IFERROR(VLOOKUP($C410,'2-SINAPI NOVEMBRO 2017'!$A$1:$D$11398,3,0),IFERROR(VLOOKUP($C410,'3-COMPO.ADM.PRF '!$B$11:$I$886,5,0),""))</f>
        <v>UN</v>
      </c>
      <c r="G410" s="543">
        <f>'1-QUANT'!K2082</f>
        <v>1</v>
      </c>
      <c r="H410" s="398">
        <f>IFERROR(VLOOKUP($C410,'2-SINAPI NOVEMBRO 2017'!$A$1:$D$11398,4,0),IFERROR(VLOOKUP($C410,'3-COMPO.ADM.PRF '!$B$11:$I$886,8,0),""))</f>
        <v>11299.99</v>
      </c>
      <c r="I410" s="402">
        <f>H410*'5-BDI'!$E$29</f>
        <v>14491.107176</v>
      </c>
      <c r="J410" s="115">
        <f t="shared" si="148"/>
        <v>11299.99</v>
      </c>
      <c r="K410" s="511">
        <f t="shared" si="149"/>
        <v>14491.11</v>
      </c>
    </row>
    <row r="411" spans="2:11" s="389" customFormat="1" ht="30">
      <c r="B411" s="26" t="s">
        <v>13508</v>
      </c>
      <c r="C411" s="539" t="str">
        <f>'1-QUANT'!C2083</f>
        <v>73767/3</v>
      </c>
      <c r="D411" s="540" t="str">
        <f>'1-QUANT'!D2083</f>
        <v>SINAPI</v>
      </c>
      <c r="E411" s="541" t="str">
        <f>IFERROR(VLOOKUP($C411,'2-SINAPI NOVEMBRO 2017'!$A$1:$D$11398,2,0),IFERROR(VLOOKUP($C411,'3-COMPO.ADM.PRF '!$B$11:$I$886,4,0),""))</f>
        <v>LACO DE ROLDANA PRE-FORMADO ACO RECOBERTO DE ALUMINIO PARA CABO DE ALUMINIO NU BITOLA 25MM2 - FORNECIMENTO E COLOCACAO</v>
      </c>
      <c r="F411" s="542" t="str">
        <f>IFERROR(VLOOKUP($C411,'2-SINAPI NOVEMBRO 2017'!$A$1:$D$11398,3,0),IFERROR(VLOOKUP($C411,'3-COMPO.ADM.PRF '!$B$11:$I$886,5,0),""))</f>
        <v>UN</v>
      </c>
      <c r="G411" s="543">
        <f>'1-QUANT'!K2083</f>
        <v>3</v>
      </c>
      <c r="H411" s="398">
        <f>IFERROR(VLOOKUP($C411,'2-SINAPI NOVEMBRO 2017'!$A$1:$D$11398,4,0),IFERROR(VLOOKUP($C411,'3-COMPO.ADM.PRF '!$B$11:$I$886,8,0),""))</f>
        <v>6.22</v>
      </c>
      <c r="I411" s="402">
        <f>H411*'5-BDI'!$E$29</f>
        <v>7.9765279999999992</v>
      </c>
      <c r="J411" s="115">
        <f t="shared" si="148"/>
        <v>18.66</v>
      </c>
      <c r="K411" s="511">
        <f t="shared" si="149"/>
        <v>23.93</v>
      </c>
    </row>
    <row r="412" spans="2:11" s="389" customFormat="1" ht="30">
      <c r="B412" s="26" t="s">
        <v>13509</v>
      </c>
      <c r="C412" s="539">
        <f>'1-QUANT'!C2084</f>
        <v>92980</v>
      </c>
      <c r="D412" s="540" t="str">
        <f>'1-QUANT'!D2084</f>
        <v>SINAPI</v>
      </c>
      <c r="E412" s="541" t="str">
        <f>IFERROR(VLOOKUP($C412,'2-SINAPI NOVEMBRO 2017'!$A$1:$D$11398,2,0),IFERROR(VLOOKUP($C412,'3-COMPO.ADM.PRF '!$B$11:$I$886,4,0),""))</f>
        <v>CABO DE COBRE FLEXÍVEL ISOLADO, 10 MM², ANTI-CHAMA 0,6/1,0 KV, PARA DISTRIBUIÇÃO - FORNECIMENTO E INSTALAÇÃO. AF_12/2015</v>
      </c>
      <c r="F412" s="542" t="str">
        <f>IFERROR(VLOOKUP($C412,'2-SINAPI NOVEMBRO 2017'!$A$1:$D$11398,3,0),IFERROR(VLOOKUP($C412,'3-COMPO.ADM.PRF '!$B$11:$I$886,5,0),""))</f>
        <v>M</v>
      </c>
      <c r="G412" s="543">
        <f>'1-QUANT'!K2084</f>
        <v>3</v>
      </c>
      <c r="H412" s="398">
        <f>IFERROR(VLOOKUP($C412,'2-SINAPI NOVEMBRO 2017'!$A$1:$D$11398,4,0),IFERROR(VLOOKUP($C412,'3-COMPO.ADM.PRF '!$B$11:$I$886,8,0),""))</f>
        <v>5.3</v>
      </c>
      <c r="I412" s="402">
        <f>H412*'5-BDI'!$E$29</f>
        <v>6.7967199999999997</v>
      </c>
      <c r="J412" s="115">
        <f t="shared" si="148"/>
        <v>15.9</v>
      </c>
      <c r="K412" s="511">
        <f t="shared" si="149"/>
        <v>20.39</v>
      </c>
    </row>
    <row r="413" spans="2:11" s="389" customFormat="1" ht="15">
      <c r="B413" s="26" t="s">
        <v>13510</v>
      </c>
      <c r="C413" s="539">
        <f>'1-QUANT'!C2085</f>
        <v>72254</v>
      </c>
      <c r="D413" s="540" t="str">
        <f>'1-QUANT'!D2085</f>
        <v>SINAPI</v>
      </c>
      <c r="E413" s="541" t="str">
        <f>IFERROR(VLOOKUP($C413,'2-SINAPI NOVEMBRO 2017'!$A$1:$D$11398,2,0),IFERROR(VLOOKUP($C413,'3-COMPO.ADM.PRF '!$B$11:$I$886,4,0),""))</f>
        <v>CABO DE COBRE NU 50MM2 - FORNECIMENTO E INSTALACAO</v>
      </c>
      <c r="F413" s="542" t="str">
        <f>IFERROR(VLOOKUP($C413,'2-SINAPI NOVEMBRO 2017'!$A$1:$D$11398,3,0),IFERROR(VLOOKUP($C413,'3-COMPO.ADM.PRF '!$B$11:$I$886,5,0),""))</f>
        <v>M</v>
      </c>
      <c r="G413" s="543">
        <f>'1-QUANT'!K2085</f>
        <v>70</v>
      </c>
      <c r="H413" s="398">
        <f>IFERROR(VLOOKUP($C413,'2-SINAPI NOVEMBRO 2017'!$A$1:$D$11398,4,0),IFERROR(VLOOKUP($C413,'3-COMPO.ADM.PRF '!$B$11:$I$886,8,0),""))</f>
        <v>31.23</v>
      </c>
      <c r="I413" s="402">
        <f>H413*'5-BDI'!$E$29</f>
        <v>40.049351999999999</v>
      </c>
      <c r="J413" s="115">
        <f t="shared" si="148"/>
        <v>2186.1</v>
      </c>
      <c r="K413" s="511">
        <f t="shared" si="149"/>
        <v>2803.45</v>
      </c>
    </row>
    <row r="414" spans="2:11" s="389" customFormat="1" ht="15">
      <c r="B414" s="26" t="s">
        <v>13511</v>
      </c>
      <c r="C414" s="539">
        <f>'1-QUANT'!C2086</f>
        <v>68069</v>
      </c>
      <c r="D414" s="540" t="str">
        <f>'1-QUANT'!D2086</f>
        <v>SINAPI</v>
      </c>
      <c r="E414" s="541" t="str">
        <f>IFERROR(VLOOKUP($C414,'2-SINAPI NOVEMBRO 2017'!$A$1:$D$11398,2,0),IFERROR(VLOOKUP($C414,'3-COMPO.ADM.PRF '!$B$11:$I$886,4,0),""))</f>
        <v>HASTE COPPERWELD 5/8 X 3,0M COM CONECTOR</v>
      </c>
      <c r="F414" s="542" t="str">
        <f>IFERROR(VLOOKUP($C414,'2-SINAPI NOVEMBRO 2017'!$A$1:$D$11398,3,0),IFERROR(VLOOKUP($C414,'3-COMPO.ADM.PRF '!$B$11:$I$886,5,0),""))</f>
        <v>UN</v>
      </c>
      <c r="G414" s="543">
        <f>'1-QUANT'!K2086</f>
        <v>20</v>
      </c>
      <c r="H414" s="398">
        <f>IFERROR(VLOOKUP($C414,'2-SINAPI NOVEMBRO 2017'!$A$1:$D$11398,4,0),IFERROR(VLOOKUP($C414,'3-COMPO.ADM.PRF '!$B$11:$I$886,8,0),""))</f>
        <v>48.32</v>
      </c>
      <c r="I414" s="402">
        <f>H414*'5-BDI'!$E$29</f>
        <v>61.965567999999998</v>
      </c>
      <c r="J414" s="115">
        <f t="shared" si="148"/>
        <v>966.4</v>
      </c>
      <c r="K414" s="511">
        <f t="shared" si="149"/>
        <v>1239.31</v>
      </c>
    </row>
    <row r="415" spans="2:11" s="389" customFormat="1" ht="15">
      <c r="B415" s="26" t="s">
        <v>13512</v>
      </c>
      <c r="C415" s="539">
        <f>'1-QUANT'!C2087</f>
        <v>83450</v>
      </c>
      <c r="D415" s="540" t="str">
        <f>'1-QUANT'!D2087</f>
        <v>SINAPI</v>
      </c>
      <c r="E415" s="541" t="str">
        <f>IFERROR(VLOOKUP($C415,'2-SINAPI NOVEMBRO 2017'!$A$1:$D$11398,2,0),IFERROR(VLOOKUP($C415,'3-COMPO.ADM.PRF '!$B$11:$I$886,4,0),""))</f>
        <v>CAIXA DE PASSAGEM 80X80X62 FUNDO BRITA COM TAMPA</v>
      </c>
      <c r="F415" s="542" t="str">
        <f>IFERROR(VLOOKUP($C415,'2-SINAPI NOVEMBRO 2017'!$A$1:$D$11398,3,0),IFERROR(VLOOKUP($C415,'3-COMPO.ADM.PRF '!$B$11:$I$886,5,0),""))</f>
        <v>UN</v>
      </c>
      <c r="G415" s="543">
        <f>'1-QUANT'!K2087</f>
        <v>1</v>
      </c>
      <c r="H415" s="398">
        <f>IFERROR(VLOOKUP($C415,'2-SINAPI NOVEMBRO 2017'!$A$1:$D$11398,4,0),IFERROR(VLOOKUP($C415,'3-COMPO.ADM.PRF '!$B$11:$I$886,8,0),""))</f>
        <v>382.15</v>
      </c>
      <c r="I415" s="402">
        <f>H415*'5-BDI'!$E$29</f>
        <v>490.06915999999995</v>
      </c>
      <c r="J415" s="115">
        <f t="shared" si="148"/>
        <v>382.15</v>
      </c>
      <c r="K415" s="511">
        <f t="shared" si="149"/>
        <v>490.07</v>
      </c>
    </row>
    <row r="416" spans="2:11" s="389" customFormat="1" ht="45">
      <c r="B416" s="26" t="s">
        <v>13513</v>
      </c>
      <c r="C416" s="539">
        <f>'1-QUANT'!C2088</f>
        <v>91870</v>
      </c>
      <c r="D416" s="540" t="str">
        <f>'1-QUANT'!D2088</f>
        <v>SINAPI</v>
      </c>
      <c r="E416" s="541" t="str">
        <f>IFERROR(VLOOKUP($C416,'2-SINAPI NOVEMBRO 2017'!$A$1:$D$11398,2,0),IFERROR(VLOOKUP($C416,'3-COMPO.ADM.PRF '!$B$11:$I$886,4,0),""))</f>
        <v>ELETRODUTO RÍGIDO ROSCÁVEL, PVC, DN 20 MM (1/2"), PARA CIRCUITOS TERMINAIS, INSTALADO EM PAREDE - FORNECIMENTO E INSTALAÇÃO. AF_12/2015</v>
      </c>
      <c r="F416" s="542" t="str">
        <f>IFERROR(VLOOKUP($C416,'2-SINAPI NOVEMBRO 2017'!$A$1:$D$11398,3,0),IFERROR(VLOOKUP($C416,'3-COMPO.ADM.PRF '!$B$11:$I$886,5,0),""))</f>
        <v>M</v>
      </c>
      <c r="G416" s="543">
        <f>'1-QUANT'!K2088</f>
        <v>3</v>
      </c>
      <c r="H416" s="398">
        <f>IFERROR(VLOOKUP($C416,'2-SINAPI NOVEMBRO 2017'!$A$1:$D$11398,4,0),IFERROR(VLOOKUP($C416,'3-COMPO.ADM.PRF '!$B$11:$I$886,8,0),""))</f>
        <v>6.61</v>
      </c>
      <c r="I416" s="402">
        <f>H416*'5-BDI'!$E$29</f>
        <v>8.4766639999999995</v>
      </c>
      <c r="J416" s="115">
        <f t="shared" si="148"/>
        <v>19.829999999999998</v>
      </c>
      <c r="K416" s="511">
        <f t="shared" si="149"/>
        <v>25.43</v>
      </c>
    </row>
    <row r="417" spans="2:11" s="389" customFormat="1" ht="30">
      <c r="B417" s="26" t="s">
        <v>13514</v>
      </c>
      <c r="C417" s="539">
        <f>'1-QUANT'!C2089</f>
        <v>92998</v>
      </c>
      <c r="D417" s="540" t="str">
        <f>'1-QUANT'!D2089</f>
        <v>SINAPI</v>
      </c>
      <c r="E417" s="541" t="str">
        <f>IFERROR(VLOOKUP($C417,'2-SINAPI NOVEMBRO 2017'!$A$1:$D$11398,2,0),IFERROR(VLOOKUP($C417,'3-COMPO.ADM.PRF '!$B$11:$I$886,4,0),""))</f>
        <v>CABO DE COBRE FLEXÍVEL ISOLADO, 185 MM², ANTI-CHAMA 0,6/1,0 KV, PARA DISTRIBUIÇÃO - FORNECIMENTO E INSTALAÇÃO. AF_12/2015</v>
      </c>
      <c r="F417" s="542" t="str">
        <f>IFERROR(VLOOKUP($C417,'2-SINAPI NOVEMBRO 2017'!$A$1:$D$11398,3,0),IFERROR(VLOOKUP($C417,'3-COMPO.ADM.PRF '!$B$11:$I$886,5,0),""))</f>
        <v>M</v>
      </c>
      <c r="G417" s="543">
        <f>'1-QUANT'!K2089</f>
        <v>180</v>
      </c>
      <c r="H417" s="398">
        <f>IFERROR(VLOOKUP($C417,'2-SINAPI NOVEMBRO 2017'!$A$1:$D$11398,4,0),IFERROR(VLOOKUP($C417,'3-COMPO.ADM.PRF '!$B$11:$I$886,8,0),""))</f>
        <v>88.91</v>
      </c>
      <c r="I417" s="402">
        <f>H417*'5-BDI'!$E$29</f>
        <v>114.01818399999999</v>
      </c>
      <c r="J417" s="115">
        <f t="shared" si="148"/>
        <v>16003.8</v>
      </c>
      <c r="K417" s="511">
        <f t="shared" si="149"/>
        <v>20523.27</v>
      </c>
    </row>
    <row r="418" spans="2:11" s="389" customFormat="1" ht="30">
      <c r="B418" s="26" t="s">
        <v>13515</v>
      </c>
      <c r="C418" s="539">
        <f>'1-QUANT'!C2090</f>
        <v>92992</v>
      </c>
      <c r="D418" s="540" t="str">
        <f>'1-QUANT'!D2090</f>
        <v>SINAPI</v>
      </c>
      <c r="E418" s="541" t="str">
        <f>IFERROR(VLOOKUP($C418,'2-SINAPI NOVEMBRO 2017'!$A$1:$D$11398,2,0),IFERROR(VLOOKUP($C418,'3-COMPO.ADM.PRF '!$B$11:$I$886,4,0),""))</f>
        <v>CABO DE COBRE FLEXÍVEL ISOLADO, 95 MM², ANTI-CHAMA 0,6/1,0 KV, PARA DISTRIBUIÇÃO - FORNECIMENTO E INSTALAÇÃO. AF_12/2015</v>
      </c>
      <c r="F418" s="542" t="str">
        <f>IFERROR(VLOOKUP($C418,'2-SINAPI NOVEMBRO 2017'!$A$1:$D$11398,3,0),IFERROR(VLOOKUP($C418,'3-COMPO.ADM.PRF '!$B$11:$I$886,5,0),""))</f>
        <v>M</v>
      </c>
      <c r="G418" s="543">
        <f>'1-QUANT'!K2090</f>
        <v>60</v>
      </c>
      <c r="H418" s="398">
        <f>IFERROR(VLOOKUP($C418,'2-SINAPI NOVEMBRO 2017'!$A$1:$D$11398,4,0),IFERROR(VLOOKUP($C418,'3-COMPO.ADM.PRF '!$B$11:$I$886,8,0),""))</f>
        <v>45.65</v>
      </c>
      <c r="I418" s="402">
        <f>H418*'5-BDI'!$E$29</f>
        <v>58.541559999999997</v>
      </c>
      <c r="J418" s="115">
        <f t="shared" si="148"/>
        <v>2739</v>
      </c>
      <c r="K418" s="511">
        <f t="shared" si="149"/>
        <v>3512.49</v>
      </c>
    </row>
    <row r="419" spans="2:11" s="389" customFormat="1" ht="30">
      <c r="B419" s="26" t="s">
        <v>13516</v>
      </c>
      <c r="C419" s="539">
        <f>'1-QUANT'!C2091</f>
        <v>72268</v>
      </c>
      <c r="D419" s="540" t="str">
        <f>'1-QUANT'!D2091</f>
        <v>SINAPI</v>
      </c>
      <c r="E419" s="541" t="str">
        <f>IFERROR(VLOOKUP($C419,'2-SINAPI NOVEMBRO 2017'!$A$1:$D$11398,2,0),IFERROR(VLOOKUP($C419,'3-COMPO.ADM.PRF '!$B$11:$I$886,4,0),""))</f>
        <v>TERMINAL OU CONECTOR DE PRESSAO - PARA CABO 185MM2 - FORNECIMENTO E INSTALACAO</v>
      </c>
      <c r="F419" s="542" t="str">
        <f>IFERROR(VLOOKUP($C419,'2-SINAPI NOVEMBRO 2017'!$A$1:$D$11398,3,0),IFERROR(VLOOKUP($C419,'3-COMPO.ADM.PRF '!$B$11:$I$886,5,0),""))</f>
        <v>UN</v>
      </c>
      <c r="G419" s="543">
        <f>'1-QUANT'!K2091</f>
        <v>6</v>
      </c>
      <c r="H419" s="398">
        <f>IFERROR(VLOOKUP($C419,'2-SINAPI NOVEMBRO 2017'!$A$1:$D$11398,4,0),IFERROR(VLOOKUP($C419,'3-COMPO.ADM.PRF '!$B$11:$I$886,8,0),""))</f>
        <v>30.59</v>
      </c>
      <c r="I419" s="402">
        <f>H419*'5-BDI'!$E$29</f>
        <v>39.228616000000002</v>
      </c>
      <c r="J419" s="115">
        <f t="shared" si="148"/>
        <v>183.54</v>
      </c>
      <c r="K419" s="511">
        <f t="shared" si="149"/>
        <v>235.37</v>
      </c>
    </row>
    <row r="420" spans="2:11" s="389" customFormat="1" ht="30">
      <c r="B420" s="26" t="s">
        <v>13517</v>
      </c>
      <c r="C420" s="539">
        <f>'1-QUANT'!C2092</f>
        <v>72265</v>
      </c>
      <c r="D420" s="540" t="str">
        <f>'1-QUANT'!D2092</f>
        <v>SINAPI</v>
      </c>
      <c r="E420" s="541" t="str">
        <f>IFERROR(VLOOKUP($C420,'2-SINAPI NOVEMBRO 2017'!$A$1:$D$11398,2,0),IFERROR(VLOOKUP($C420,'3-COMPO.ADM.PRF '!$B$11:$I$886,4,0),""))</f>
        <v>TERMINAL OU CONECTOR DE PRESSAO - PARA CABO 95MM2 - FORNECIMENTO E INSTALACAO</v>
      </c>
      <c r="F420" s="542" t="str">
        <f>IFERROR(VLOOKUP($C420,'2-SINAPI NOVEMBRO 2017'!$A$1:$D$11398,3,0),IFERROR(VLOOKUP($C420,'3-COMPO.ADM.PRF '!$B$11:$I$886,5,0),""))</f>
        <v>UN</v>
      </c>
      <c r="G420" s="543">
        <f>'1-QUANT'!K2092</f>
        <v>2</v>
      </c>
      <c r="H420" s="398">
        <f>IFERROR(VLOOKUP($C420,'2-SINAPI NOVEMBRO 2017'!$A$1:$D$11398,4,0),IFERROR(VLOOKUP($C420,'3-COMPO.ADM.PRF '!$B$11:$I$886,8,0),""))</f>
        <v>21.67</v>
      </c>
      <c r="I420" s="402">
        <f>H420*'5-BDI'!$E$29</f>
        <v>27.789608000000001</v>
      </c>
      <c r="J420" s="115">
        <f t="shared" si="148"/>
        <v>43.34</v>
      </c>
      <c r="K420" s="511">
        <f t="shared" si="149"/>
        <v>55.58</v>
      </c>
    </row>
    <row r="421" spans="2:11" s="389" customFormat="1" ht="30">
      <c r="B421" s="26" t="s">
        <v>13518</v>
      </c>
      <c r="C421" s="539">
        <f>'1-QUANT'!C2093</f>
        <v>93012</v>
      </c>
      <c r="D421" s="540" t="str">
        <f>'1-QUANT'!D2093</f>
        <v>SINAPI</v>
      </c>
      <c r="E421" s="541" t="str">
        <f>IFERROR(VLOOKUP($C421,'2-SINAPI NOVEMBRO 2017'!$A$1:$D$11398,2,0),IFERROR(VLOOKUP($C421,'3-COMPO.ADM.PRF '!$B$11:$I$886,4,0),""))</f>
        <v>ELETRODUTO RÍGIDO ROSCÁVEL, PVC, DN 110 MM (4") - FORNECIMENTO E INSTALAÇÃO. AF_12/2015</v>
      </c>
      <c r="F421" s="542" t="str">
        <f>IFERROR(VLOOKUP($C421,'2-SINAPI NOVEMBRO 2017'!$A$1:$D$11398,3,0),IFERROR(VLOOKUP($C421,'3-COMPO.ADM.PRF '!$B$11:$I$886,5,0),""))</f>
        <v>M</v>
      </c>
      <c r="G421" s="543">
        <f>'1-QUANT'!K2093</f>
        <v>50</v>
      </c>
      <c r="H421" s="398">
        <f>IFERROR(VLOOKUP($C421,'2-SINAPI NOVEMBRO 2017'!$A$1:$D$11398,4,0),IFERROR(VLOOKUP($C421,'3-COMPO.ADM.PRF '!$B$11:$I$886,8,0),""))</f>
        <v>31.41</v>
      </c>
      <c r="I421" s="402">
        <f>H421*'5-BDI'!$E$29</f>
        <v>40.280183999999998</v>
      </c>
      <c r="J421" s="115">
        <f t="shared" si="148"/>
        <v>1570.5</v>
      </c>
      <c r="K421" s="511">
        <f t="shared" si="149"/>
        <v>2014.01</v>
      </c>
    </row>
    <row r="422" spans="2:11" s="389" customFormat="1" ht="30">
      <c r="B422" s="26" t="s">
        <v>13519</v>
      </c>
      <c r="C422" s="539" t="str">
        <f>'1-QUANT'!C2094</f>
        <v>74130/8</v>
      </c>
      <c r="D422" s="540" t="str">
        <f>'1-QUANT'!D2094</f>
        <v>SINAPI</v>
      </c>
      <c r="E422" s="541" t="str">
        <f>IFERROR(VLOOKUP($C422,'2-SINAPI NOVEMBRO 2017'!$A$1:$D$11398,2,0),IFERROR(VLOOKUP($C422,'3-COMPO.ADM.PRF '!$B$11:$I$886,4,0),""))</f>
        <v>DISJUNTOR TERMOMAGNETICO TRIPOLAR EM CAIXA MOLDADA 300 A 400A 600V, FORNECIMENTO E INSTALACAO</v>
      </c>
      <c r="F422" s="542" t="str">
        <f>IFERROR(VLOOKUP($C422,'2-SINAPI NOVEMBRO 2017'!$A$1:$D$11398,3,0),IFERROR(VLOOKUP($C422,'3-COMPO.ADM.PRF '!$B$11:$I$886,5,0),""))</f>
        <v>UN</v>
      </c>
      <c r="G422" s="543">
        <f>'1-QUANT'!K2094</f>
        <v>1</v>
      </c>
      <c r="H422" s="398">
        <f>IFERROR(VLOOKUP($C422,'2-SINAPI NOVEMBRO 2017'!$A$1:$D$11398,4,0),IFERROR(VLOOKUP($C422,'3-COMPO.ADM.PRF '!$B$11:$I$886,8,0),""))</f>
        <v>903.44</v>
      </c>
      <c r="I422" s="402">
        <f>H422*'5-BDI'!$E$29</f>
        <v>1158.5714560000001</v>
      </c>
      <c r="J422" s="115">
        <f t="shared" si="148"/>
        <v>903.44</v>
      </c>
      <c r="K422" s="511">
        <f t="shared" si="149"/>
        <v>1158.57</v>
      </c>
    </row>
    <row r="423" spans="2:11" s="389" customFormat="1" ht="15">
      <c r="B423" s="26" t="s">
        <v>13520</v>
      </c>
      <c r="C423" s="539">
        <f>'1-QUANT'!C2095</f>
        <v>93358</v>
      </c>
      <c r="D423" s="540" t="str">
        <f>'1-QUANT'!D2095</f>
        <v>SINAPI</v>
      </c>
      <c r="E423" s="541" t="str">
        <f>IFERROR(VLOOKUP($C423,'2-SINAPI NOVEMBRO 2017'!$A$1:$D$11398,2,0),IFERROR(VLOOKUP($C423,'3-COMPO.ADM.PRF '!$B$11:$I$886,4,0),""))</f>
        <v>ESCAVAÇÃO MANUAL DE VALAS. AF_03/2016</v>
      </c>
      <c r="F423" s="542" t="str">
        <f>IFERROR(VLOOKUP($C423,'2-SINAPI NOVEMBRO 2017'!$A$1:$D$11398,3,0),IFERROR(VLOOKUP($C423,'3-COMPO.ADM.PRF '!$B$11:$I$886,5,0),""))</f>
        <v>M3</v>
      </c>
      <c r="G423" s="543">
        <f>'1-QUANT'!K2095</f>
        <v>1.8</v>
      </c>
      <c r="H423" s="398">
        <f>IFERROR(VLOOKUP($C423,'2-SINAPI NOVEMBRO 2017'!$A$1:$D$11398,4,0),IFERROR(VLOOKUP($C423,'3-COMPO.ADM.PRF '!$B$11:$I$886,8,0),""))</f>
        <v>55.58</v>
      </c>
      <c r="I423" s="402">
        <f>H423*'5-BDI'!$E$29</f>
        <v>71.275791999999996</v>
      </c>
      <c r="J423" s="115">
        <f t="shared" ref="J423:J424" si="150">ROUND(G423*H423,2)</f>
        <v>100.04</v>
      </c>
      <c r="K423" s="511">
        <f t="shared" ref="K423:K424" si="151">ROUND(G423*I423,2)</f>
        <v>128.30000000000001</v>
      </c>
    </row>
    <row r="424" spans="2:11" s="389" customFormat="1" ht="15">
      <c r="B424" s="26" t="s">
        <v>13521</v>
      </c>
      <c r="C424" s="539">
        <f>'1-QUANT'!C2096</f>
        <v>93382</v>
      </c>
      <c r="D424" s="540" t="str">
        <f>'1-QUANT'!D2096</f>
        <v>SINAPI</v>
      </c>
      <c r="E424" s="541" t="str">
        <f>IFERROR(VLOOKUP($C424,'2-SINAPI NOVEMBRO 2017'!$A$1:$D$11398,2,0),IFERROR(VLOOKUP($C424,'3-COMPO.ADM.PRF '!$B$11:$I$886,4,0),""))</f>
        <v>REATERRO MANUAL DE VALAS COM COMPACTAÇÃO MECANIZADA. AF_04/2016</v>
      </c>
      <c r="F424" s="542" t="str">
        <f>IFERROR(VLOOKUP($C424,'2-SINAPI NOVEMBRO 2017'!$A$1:$D$11398,3,0),IFERROR(VLOOKUP($C424,'3-COMPO.ADM.PRF '!$B$11:$I$886,5,0),""))</f>
        <v>M3</v>
      </c>
      <c r="G424" s="543">
        <f>'1-QUANT'!K2096</f>
        <v>1.8</v>
      </c>
      <c r="H424" s="398">
        <f>IFERROR(VLOOKUP($C424,'2-SINAPI NOVEMBRO 2017'!$A$1:$D$11398,4,0),IFERROR(VLOOKUP($C424,'3-COMPO.ADM.PRF '!$B$11:$I$886,8,0),""))</f>
        <v>19.510000000000002</v>
      </c>
      <c r="I424" s="402">
        <f>H424*'5-BDI'!$E$29</f>
        <v>25.019624</v>
      </c>
      <c r="J424" s="115">
        <f t="shared" si="150"/>
        <v>35.119999999999997</v>
      </c>
      <c r="K424" s="511">
        <f t="shared" si="151"/>
        <v>45.04</v>
      </c>
    </row>
    <row r="425" spans="2:11" ht="15">
      <c r="B425" s="777" t="s">
        <v>2</v>
      </c>
      <c r="C425" s="778"/>
      <c r="D425" s="778"/>
      <c r="E425" s="778"/>
      <c r="F425" s="778"/>
      <c r="G425" s="778"/>
      <c r="H425" s="778"/>
      <c r="I425" s="585"/>
      <c r="J425" s="512">
        <f>SUM(J358:J424)</f>
        <v>58208.400000000016</v>
      </c>
      <c r="K425" s="512">
        <f>SUM(K358:K424)</f>
        <v>74646.34</v>
      </c>
    </row>
    <row r="426" spans="2:11" s="389" customFormat="1" ht="15">
      <c r="B426" s="547"/>
      <c r="C426" s="330"/>
      <c r="D426" s="330"/>
      <c r="E426" s="330"/>
      <c r="F426" s="548"/>
      <c r="G426" s="332"/>
      <c r="H426" s="343"/>
      <c r="I426" s="343"/>
      <c r="J426" s="329"/>
      <c r="K426" s="514"/>
    </row>
    <row r="427" spans="2:11" s="389" customFormat="1" ht="15">
      <c r="B427" s="15" t="s">
        <v>6466</v>
      </c>
      <c r="C427" s="16"/>
      <c r="D427" s="17"/>
      <c r="E427" s="18" t="str">
        <f>'1-QUANT'!E2099:J2099</f>
        <v xml:space="preserve">SISTEMA DE PROTEÇÃO CONTRA INCENDIO E DESCARGAS ATIMOSFÉRICAS </v>
      </c>
      <c r="F427" s="19"/>
      <c r="G427" s="20"/>
      <c r="H427" s="21"/>
      <c r="I427" s="21"/>
      <c r="J427" s="114"/>
      <c r="K427" s="408"/>
    </row>
    <row r="428" spans="2:11" s="389" customFormat="1" ht="15">
      <c r="B428" s="47" t="s">
        <v>112</v>
      </c>
      <c r="C428" s="30">
        <f>'1-QUANT'!C2101</f>
        <v>83641</v>
      </c>
      <c r="D428" s="42" t="str">
        <f>'1-QUANT'!D2101</f>
        <v>SINAPI</v>
      </c>
      <c r="E428" s="396" t="str">
        <f>IFERROR(VLOOKUP($C428,'2-SINAPI NOVEMBRO 2017'!$A$1:$D$11398,2,0),IFERROR(VLOOKUP($C428,'3-COMPO.ADM.PRF '!$B$11:$I$886,4,0),""))</f>
        <v>PARA-RAIO TP VALVULA 15KV/5KA - FORNECIMENTO E INSTALACAO</v>
      </c>
      <c r="F428" s="401" t="str">
        <f>IFERROR(VLOOKUP($C428,'2-SINAPI NOVEMBRO 2017'!$A$1:$D$11398,3,0),IFERROR(VLOOKUP($C428,'3-COMPO.ADM.PRF '!$B$11:$I$886,5,0),""))</f>
        <v>UN</v>
      </c>
      <c r="G428" s="44">
        <f>'1-QUANT'!K2101</f>
        <v>1</v>
      </c>
      <c r="H428" s="398">
        <f>IFERROR(VLOOKUP($C428,'2-SINAPI NOVEMBRO 2017'!$A$1:$D$11398,4,0),IFERROR(VLOOKUP($C428,'3-COMPO.ADM.PRF '!$B$11:$I$886,8,0),""))</f>
        <v>403.16</v>
      </c>
      <c r="I428" s="402">
        <f>H428*'5-BDI'!$E$29</f>
        <v>517.012384</v>
      </c>
      <c r="J428" s="115">
        <f t="shared" ref="J428" si="152">ROUND(G428*H428,2)</f>
        <v>403.16</v>
      </c>
      <c r="K428" s="511">
        <f t="shared" ref="K428" si="153">ROUND(G428*I428,2)</f>
        <v>517.01</v>
      </c>
    </row>
    <row r="429" spans="2:11" s="389" customFormat="1" ht="15">
      <c r="B429" s="47" t="s">
        <v>6362</v>
      </c>
      <c r="C429" s="30">
        <f>'1-QUANT'!C2102</f>
        <v>83443</v>
      </c>
      <c r="D429" s="42" t="str">
        <f>'1-QUANT'!D2102</f>
        <v>SINAPI</v>
      </c>
      <c r="E429" s="396" t="str">
        <f>IFERROR(VLOOKUP($C429,'2-SINAPI NOVEMBRO 2017'!$A$1:$D$11398,2,0),IFERROR(VLOOKUP($C429,'3-COMPO.ADM.PRF '!$B$11:$I$886,4,0),""))</f>
        <v>CAIXA DE PASSAGEM 20X20X25 FUNDO BRITA COM TAMPA</v>
      </c>
      <c r="F429" s="401" t="str">
        <f>IFERROR(VLOOKUP($C429,'2-SINAPI NOVEMBRO 2017'!$A$1:$D$11398,3,0),IFERROR(VLOOKUP($C429,'3-COMPO.ADM.PRF '!$B$11:$I$886,5,0),""))</f>
        <v>UN</v>
      </c>
      <c r="G429" s="44">
        <f>'1-QUANT'!K2102</f>
        <v>42</v>
      </c>
      <c r="H429" s="398">
        <f>IFERROR(VLOOKUP($C429,'2-SINAPI NOVEMBRO 2017'!$A$1:$D$11398,4,0),IFERROR(VLOOKUP($C429,'3-COMPO.ADM.PRF '!$B$11:$I$886,8,0),""))</f>
        <v>42.76</v>
      </c>
      <c r="I429" s="402">
        <f>H429*'5-BDI'!$E$29</f>
        <v>54.835423999999996</v>
      </c>
      <c r="J429" s="115">
        <f t="shared" ref="J429:J437" si="154">ROUND(G429*H429,2)</f>
        <v>1795.92</v>
      </c>
      <c r="K429" s="511">
        <f t="shared" ref="K429:K437" si="155">ROUND(G429*I429,2)</f>
        <v>2303.09</v>
      </c>
    </row>
    <row r="430" spans="2:11" s="389" customFormat="1" ht="30">
      <c r="B430" s="47" t="s">
        <v>6363</v>
      </c>
      <c r="C430" s="30">
        <f>'1-QUANT'!C2103</f>
        <v>72262</v>
      </c>
      <c r="D430" s="42" t="str">
        <f>'1-QUANT'!D2103</f>
        <v>SINAPI</v>
      </c>
      <c r="E430" s="396" t="str">
        <f>IFERROR(VLOOKUP($C430,'2-SINAPI NOVEMBRO 2017'!$A$1:$D$11398,2,0),IFERROR(VLOOKUP($C430,'3-COMPO.ADM.PRF '!$B$11:$I$886,4,0),""))</f>
        <v>TERMINAL OU CONECTOR DE PRESSAO - PARA CABO 35MM2 - FORNECIMENTO E INSTALACAO</v>
      </c>
      <c r="F430" s="401" t="str">
        <f>IFERROR(VLOOKUP($C430,'2-SINAPI NOVEMBRO 2017'!$A$1:$D$11398,3,0),IFERROR(VLOOKUP($C430,'3-COMPO.ADM.PRF '!$B$11:$I$886,5,0),""))</f>
        <v>UN</v>
      </c>
      <c r="G430" s="44">
        <f>'1-QUANT'!K2103</f>
        <v>100</v>
      </c>
      <c r="H430" s="398">
        <f>IFERROR(VLOOKUP($C430,'2-SINAPI NOVEMBRO 2017'!$A$1:$D$11398,4,0),IFERROR(VLOOKUP($C430,'3-COMPO.ADM.PRF '!$B$11:$I$886,8,0),""))</f>
        <v>13.22</v>
      </c>
      <c r="I430" s="402">
        <f>H430*'5-BDI'!$E$29</f>
        <v>16.953327999999999</v>
      </c>
      <c r="J430" s="115">
        <f t="shared" si="154"/>
        <v>1322</v>
      </c>
      <c r="K430" s="511">
        <f t="shared" si="155"/>
        <v>1695.33</v>
      </c>
    </row>
    <row r="431" spans="2:11" s="389" customFormat="1" ht="30">
      <c r="B431" s="47" t="s">
        <v>6364</v>
      </c>
      <c r="C431" s="30" t="str">
        <f>'1-QUANT'!C2104</f>
        <v>COMP 067</v>
      </c>
      <c r="D431" s="42" t="str">
        <f>'1-QUANT'!D2104</f>
        <v>PROPRIA</v>
      </c>
      <c r="E431" s="396" t="str">
        <f>IFERROR(VLOOKUP($C431,'2-SINAPI NOVEMBRO 2017'!$A$1:$D$11398,2,0),IFERROR(VLOOKUP($C431,'3-COMPO.ADM.PRF '!$B$11:$I$886,4,0),""))</f>
        <v>CAIXA DE AQUALIZAÇÃO DE POTENCIAS 200X200MM - FORNCIMENTO E INSTALAÇÃO</v>
      </c>
      <c r="F431" s="401" t="str">
        <f>IFERROR(VLOOKUP($C431,'2-SINAPI NOVEMBRO 2017'!$A$1:$D$11398,3,0),IFERROR(VLOOKUP($C431,'3-COMPO.ADM.PRF '!$B$11:$I$886,5,0),""))</f>
        <v>UNI</v>
      </c>
      <c r="G431" s="44">
        <f>'1-QUANT'!K2104</f>
        <v>1</v>
      </c>
      <c r="H431" s="398">
        <f>IFERROR(VLOOKUP($C431,'2-SINAPI NOVEMBRO 2017'!$A$1:$D$11398,4,0),IFERROR(VLOOKUP($C431,'3-COMPO.ADM.PRF '!$B$11:$I$886,8,0),""))</f>
        <v>165.92250000000001</v>
      </c>
      <c r="I431" s="402">
        <f>H431*'5-BDI'!$E$29</f>
        <v>212.77901400000002</v>
      </c>
      <c r="J431" s="115">
        <f t="shared" si="154"/>
        <v>165.92</v>
      </c>
      <c r="K431" s="511">
        <f t="shared" si="155"/>
        <v>212.78</v>
      </c>
    </row>
    <row r="432" spans="2:11" s="389" customFormat="1" ht="15">
      <c r="B432" s="47" t="s">
        <v>6365</v>
      </c>
      <c r="C432" s="30">
        <f>'1-QUANT'!C2105</f>
        <v>93358</v>
      </c>
      <c r="D432" s="42" t="str">
        <f>'1-QUANT'!D2105</f>
        <v>SINAPI</v>
      </c>
      <c r="E432" s="396" t="str">
        <f>IFERROR(VLOOKUP($C432,'2-SINAPI NOVEMBRO 2017'!$A$1:$D$11398,2,0),IFERROR(VLOOKUP($C432,'3-COMPO.ADM.PRF '!$B$11:$I$886,4,0),""))</f>
        <v>ESCAVAÇÃO MANUAL DE VALAS. AF_03/2016</v>
      </c>
      <c r="F432" s="401" t="str">
        <f>IFERROR(VLOOKUP($C432,'2-SINAPI NOVEMBRO 2017'!$A$1:$D$11398,3,0),IFERROR(VLOOKUP($C432,'3-COMPO.ADM.PRF '!$B$11:$I$886,5,0),""))</f>
        <v>M3</v>
      </c>
      <c r="G432" s="44">
        <f>'1-QUANT'!K2105</f>
        <v>57.5</v>
      </c>
      <c r="H432" s="398">
        <f>IFERROR(VLOOKUP($C432,'2-SINAPI NOVEMBRO 2017'!$A$1:$D$11398,4,0),IFERROR(VLOOKUP($C432,'3-COMPO.ADM.PRF '!$B$11:$I$886,8,0),""))</f>
        <v>55.58</v>
      </c>
      <c r="I432" s="402">
        <f>H432*'5-BDI'!$E$29</f>
        <v>71.275791999999996</v>
      </c>
      <c r="J432" s="115">
        <f t="shared" si="154"/>
        <v>3195.85</v>
      </c>
      <c r="K432" s="511">
        <f t="shared" si="155"/>
        <v>4098.3599999999997</v>
      </c>
    </row>
    <row r="433" spans="2:11" s="389" customFormat="1" ht="15">
      <c r="B433" s="47" t="s">
        <v>6366</v>
      </c>
      <c r="C433" s="30">
        <f>'1-QUANT'!C2106</f>
        <v>68069</v>
      </c>
      <c r="D433" s="42" t="str">
        <f>'1-QUANT'!D2106</f>
        <v>SINAPI</v>
      </c>
      <c r="E433" s="396" t="str">
        <f>IFERROR(VLOOKUP($C433,'2-SINAPI NOVEMBRO 2017'!$A$1:$D$11398,2,0),IFERROR(VLOOKUP($C433,'3-COMPO.ADM.PRF '!$B$11:$I$886,4,0),""))</f>
        <v>HASTE COPPERWELD 5/8 X 3,0M COM CONECTOR</v>
      </c>
      <c r="F433" s="401" t="str">
        <f>IFERROR(VLOOKUP($C433,'2-SINAPI NOVEMBRO 2017'!$A$1:$D$11398,3,0),IFERROR(VLOOKUP($C433,'3-COMPO.ADM.PRF '!$B$11:$I$886,5,0),""))</f>
        <v>UN</v>
      </c>
      <c r="G433" s="44">
        <f>'1-QUANT'!K2106</f>
        <v>90</v>
      </c>
      <c r="H433" s="398">
        <f>IFERROR(VLOOKUP($C433,'2-SINAPI NOVEMBRO 2017'!$A$1:$D$11398,4,0),IFERROR(VLOOKUP($C433,'3-COMPO.ADM.PRF '!$B$11:$I$886,8,0),""))</f>
        <v>48.32</v>
      </c>
      <c r="I433" s="402">
        <f>H433*'5-BDI'!$E$29</f>
        <v>61.965567999999998</v>
      </c>
      <c r="J433" s="115">
        <f t="shared" si="154"/>
        <v>4348.8</v>
      </c>
      <c r="K433" s="511">
        <f t="shared" si="155"/>
        <v>5576.9</v>
      </c>
    </row>
    <row r="434" spans="2:11" s="389" customFormat="1" ht="15">
      <c r="B434" s="47" t="s">
        <v>6367</v>
      </c>
      <c r="C434" s="30">
        <f>'1-QUANT'!C2107</f>
        <v>72251</v>
      </c>
      <c r="D434" s="42" t="str">
        <f>'1-QUANT'!D2107</f>
        <v>SINAPI</v>
      </c>
      <c r="E434" s="396" t="str">
        <f>IFERROR(VLOOKUP($C434,'2-SINAPI NOVEMBRO 2017'!$A$1:$D$11398,2,0),IFERROR(VLOOKUP($C434,'3-COMPO.ADM.PRF '!$B$11:$I$886,4,0),""))</f>
        <v>CABO DE COBRE NU 16MM2 - FORNECIMENTO E INSTALACAO</v>
      </c>
      <c r="F434" s="401" t="str">
        <f>IFERROR(VLOOKUP($C434,'2-SINAPI NOVEMBRO 2017'!$A$1:$D$11398,3,0),IFERROR(VLOOKUP($C434,'3-COMPO.ADM.PRF '!$B$11:$I$886,5,0),""))</f>
        <v>M</v>
      </c>
      <c r="G434" s="44">
        <f>'1-QUANT'!K2107</f>
        <v>95</v>
      </c>
      <c r="H434" s="398">
        <f>IFERROR(VLOOKUP($C434,'2-SINAPI NOVEMBRO 2017'!$A$1:$D$11398,4,0),IFERROR(VLOOKUP($C434,'3-COMPO.ADM.PRF '!$B$11:$I$886,8,0),""))</f>
        <v>11.33</v>
      </c>
      <c r="I434" s="402">
        <f>H434*'5-BDI'!$E$29</f>
        <v>14.529591999999999</v>
      </c>
      <c r="J434" s="115">
        <f t="shared" si="154"/>
        <v>1076.3499999999999</v>
      </c>
      <c r="K434" s="511">
        <f t="shared" si="155"/>
        <v>1380.31</v>
      </c>
    </row>
    <row r="435" spans="2:11" s="389" customFormat="1" ht="15">
      <c r="B435" s="47" t="s">
        <v>6368</v>
      </c>
      <c r="C435" s="30">
        <f>'1-QUANT'!C2108</f>
        <v>72253</v>
      </c>
      <c r="D435" s="42" t="str">
        <f>'1-QUANT'!D2108</f>
        <v>SINAPI</v>
      </c>
      <c r="E435" s="396" t="str">
        <f>IFERROR(VLOOKUP($C435,'2-SINAPI NOVEMBRO 2017'!$A$1:$D$11398,2,0),IFERROR(VLOOKUP($C435,'3-COMPO.ADM.PRF '!$B$11:$I$886,4,0),""))</f>
        <v>CABO DE COBRE NU 35MM2 - FORNECIMENTO E INSTALACAO</v>
      </c>
      <c r="F435" s="401" t="str">
        <f>IFERROR(VLOOKUP($C435,'2-SINAPI NOVEMBRO 2017'!$A$1:$D$11398,3,0),IFERROR(VLOOKUP($C435,'3-COMPO.ADM.PRF '!$B$11:$I$886,5,0),""))</f>
        <v>M</v>
      </c>
      <c r="G435" s="44">
        <f>'1-QUANT'!K2108</f>
        <v>850</v>
      </c>
      <c r="H435" s="398">
        <f>IFERROR(VLOOKUP($C435,'2-SINAPI NOVEMBRO 2017'!$A$1:$D$11398,4,0),IFERROR(VLOOKUP($C435,'3-COMPO.ADM.PRF '!$B$11:$I$886,8,0),""))</f>
        <v>22.01</v>
      </c>
      <c r="I435" s="402">
        <f>H435*'5-BDI'!$E$29</f>
        <v>28.225624000000003</v>
      </c>
      <c r="J435" s="115">
        <f t="shared" si="154"/>
        <v>18708.5</v>
      </c>
      <c r="K435" s="511">
        <f t="shared" si="155"/>
        <v>23991.78</v>
      </c>
    </row>
    <row r="436" spans="2:11" s="389" customFormat="1" ht="15">
      <c r="B436" s="47" t="s">
        <v>6369</v>
      </c>
      <c r="C436" s="30">
        <f>'1-QUANT'!C2109</f>
        <v>72254</v>
      </c>
      <c r="D436" s="42" t="str">
        <f>'1-QUANT'!D2109</f>
        <v>SINAPI</v>
      </c>
      <c r="E436" s="396" t="str">
        <f>IFERROR(VLOOKUP($C436,'2-SINAPI NOVEMBRO 2017'!$A$1:$D$11398,2,0),IFERROR(VLOOKUP($C436,'3-COMPO.ADM.PRF '!$B$11:$I$886,4,0),""))</f>
        <v>CABO DE COBRE NU 50MM2 - FORNECIMENTO E INSTALACAO</v>
      </c>
      <c r="F436" s="401" t="str">
        <f>IFERROR(VLOOKUP($C436,'2-SINAPI NOVEMBRO 2017'!$A$1:$D$11398,3,0),IFERROR(VLOOKUP($C436,'3-COMPO.ADM.PRF '!$B$11:$I$886,5,0),""))</f>
        <v>M</v>
      </c>
      <c r="G436" s="44">
        <f>'1-QUANT'!K2109</f>
        <v>370</v>
      </c>
      <c r="H436" s="398">
        <f>IFERROR(VLOOKUP($C436,'2-SINAPI NOVEMBRO 2017'!$A$1:$D$11398,4,0),IFERROR(VLOOKUP($C436,'3-COMPO.ADM.PRF '!$B$11:$I$886,8,0),""))</f>
        <v>31.23</v>
      </c>
      <c r="I436" s="402">
        <f>H436*'5-BDI'!$E$29</f>
        <v>40.049351999999999</v>
      </c>
      <c r="J436" s="115">
        <f t="shared" si="154"/>
        <v>11555.1</v>
      </c>
      <c r="K436" s="511">
        <f t="shared" si="155"/>
        <v>14818.26</v>
      </c>
    </row>
    <row r="437" spans="2:11" s="389" customFormat="1" ht="30">
      <c r="B437" s="47" t="s">
        <v>13522</v>
      </c>
      <c r="C437" s="30" t="str">
        <f>'1-QUANT'!C2110</f>
        <v>COMP 063</v>
      </c>
      <c r="D437" s="42" t="str">
        <f>'1-QUANT'!D2110</f>
        <v>PROPRIA</v>
      </c>
      <c r="E437" s="396" t="str">
        <f>IFERROR(VLOOKUP($C437,'2-SINAPI NOVEMBRO 2017'!$A$1:$D$11398,2,0),IFERROR(VLOOKUP($C437,'3-COMPO.ADM.PRF '!$B$11:$I$886,4,0),""))</f>
        <v xml:space="preserve">CAIXA INSPECAO EM CONCRETO PARA ATERRAMENTO E PARA RAIOS DIAMETRO = 300 MM COM TAMPA -  FORNECIMENTO E INSTALAÇÃO </v>
      </c>
      <c r="F437" s="401" t="str">
        <f>IFERROR(VLOOKUP($C437,'2-SINAPI NOVEMBRO 2017'!$A$1:$D$11398,3,0),IFERROR(VLOOKUP($C437,'3-COMPO.ADM.PRF '!$B$11:$I$886,5,0),""))</f>
        <v>UNI</v>
      </c>
      <c r="G437" s="44">
        <f>'1-QUANT'!K2110</f>
        <v>25</v>
      </c>
      <c r="H437" s="398">
        <f>IFERROR(VLOOKUP($C437,'2-SINAPI NOVEMBRO 2017'!$A$1:$D$11398,4,0),IFERROR(VLOOKUP($C437,'3-COMPO.ADM.PRF '!$B$11:$I$886,8,0),""))</f>
        <v>175.185</v>
      </c>
      <c r="I437" s="402">
        <f>H437*'5-BDI'!$E$29</f>
        <v>224.65724399999999</v>
      </c>
      <c r="J437" s="115">
        <f t="shared" si="154"/>
        <v>4379.63</v>
      </c>
      <c r="K437" s="511">
        <f t="shared" si="155"/>
        <v>5616.43</v>
      </c>
    </row>
    <row r="438" spans="2:11" s="419" customFormat="1" ht="15">
      <c r="B438" s="777" t="s">
        <v>2</v>
      </c>
      <c r="C438" s="778"/>
      <c r="D438" s="778"/>
      <c r="E438" s="778"/>
      <c r="F438" s="778"/>
      <c r="G438" s="778"/>
      <c r="H438" s="778"/>
      <c r="I438" s="585"/>
      <c r="J438" s="116">
        <f>SUM(J428:J437)</f>
        <v>46951.229999999996</v>
      </c>
      <c r="K438" s="512">
        <f>SUM(K428:K437)</f>
        <v>60210.25</v>
      </c>
    </row>
    <row r="439" spans="2:11" s="389" customFormat="1" ht="15">
      <c r="B439" s="547"/>
      <c r="C439" s="330"/>
      <c r="D439" s="330"/>
      <c r="E439" s="330"/>
      <c r="F439" s="548"/>
      <c r="G439" s="332"/>
      <c r="H439" s="343"/>
      <c r="I439" s="343"/>
      <c r="J439" s="329"/>
      <c r="K439" s="514"/>
    </row>
    <row r="440" spans="2:11" s="389" customFormat="1" ht="15">
      <c r="B440" s="15" t="s">
        <v>6467</v>
      </c>
      <c r="C440" s="16"/>
      <c r="D440" s="17"/>
      <c r="E440" s="18" t="str">
        <f>'1-QUANT'!E2229:J2229</f>
        <v xml:space="preserve">CONSTRUÇÃO DE MURO DE FECHAMENTO </v>
      </c>
      <c r="F440" s="19"/>
      <c r="G440" s="20"/>
      <c r="H440" s="21"/>
      <c r="I440" s="21"/>
      <c r="J440" s="114"/>
      <c r="K440" s="408"/>
    </row>
    <row r="441" spans="2:11" s="416" customFormat="1" ht="15">
      <c r="B441" s="484" t="s">
        <v>13321</v>
      </c>
      <c r="C441" s="485"/>
      <c r="D441" s="486"/>
      <c r="E441" s="477" t="str">
        <f>'1-QUANT'!E2231:G2231</f>
        <v xml:space="preserve">BROCA DE CONCRETO ARMADO </v>
      </c>
      <c r="F441" s="487"/>
      <c r="G441" s="488"/>
      <c r="H441" s="489"/>
      <c r="I441" s="489"/>
      <c r="J441" s="116"/>
      <c r="K441" s="512"/>
    </row>
    <row r="442" spans="2:11" s="389" customFormat="1" ht="30.75" customHeight="1">
      <c r="B442" s="47" t="s">
        <v>13523</v>
      </c>
      <c r="C442" s="30" t="s">
        <v>12509</v>
      </c>
      <c r="D442" s="42" t="str">
        <f>'1-QUANT'!D2232</f>
        <v>SINAPI</v>
      </c>
      <c r="E442" s="396" t="str">
        <f>IFERROR(VLOOKUP($C442,'2-SINAPI NOVEMBRO 2017'!$A$1:$D$11398,2,0),IFERROR(VLOOKUP($C442,'3-COMPO.ADM.PRF '!$B$11:$I$886,4,0),""))</f>
        <v>ESTACA A TRADO (BROCA) DIAMETRO = 20 CM, EM CONCRETO MOLDADO IN LOCO, 15 MPA, SEM ARMACAO.</v>
      </c>
      <c r="F442" s="401" t="str">
        <f>IFERROR(VLOOKUP($C442,'2-SINAPI NOVEMBRO 2017'!$A$1:$D$11398,3,0),IFERROR(VLOOKUP($C442,'3-COMPO.ADM.PRF '!$B$11:$I$886,5,0),""))</f>
        <v>M</v>
      </c>
      <c r="G442" s="44">
        <f>'1-QUANT'!K2233</f>
        <v>92.8</v>
      </c>
      <c r="H442" s="398">
        <f>IFERROR(VLOOKUP($C442,'2-SINAPI NOVEMBRO 2017'!$A$1:$D$11398,4,0),IFERROR(VLOOKUP($C442,'3-COMPO.ADM.PRF '!$B$11:$I$886,8,0),""))</f>
        <v>42.06</v>
      </c>
      <c r="I442" s="402">
        <f>H442*'5-BDI'!$E$29</f>
        <v>53.937744000000002</v>
      </c>
      <c r="J442" s="329"/>
      <c r="K442" s="511">
        <f t="shared" ref="K442:K487" si="156">ROUND(G442*I442,2)</f>
        <v>5005.42</v>
      </c>
    </row>
    <row r="443" spans="2:11" s="389" customFormat="1" ht="30">
      <c r="B443" s="47" t="s">
        <v>13524</v>
      </c>
      <c r="C443" s="30">
        <v>95583</v>
      </c>
      <c r="D443" s="42" t="str">
        <f>'1-QUANT'!D2237</f>
        <v>SINAPI</v>
      </c>
      <c r="E443" s="396" t="str">
        <f>IFERROR(VLOOKUP($C443,'2-SINAPI NOVEMBRO 2017'!$A$1:$D$11398,2,0),IFERROR(VLOOKUP($C443,'3-COMPO.ADM.PRF '!$B$11:$I$886,4,0),""))</f>
        <v>MONTAGEM DE ARMADURA TRANSVERSAL DE ESTACAS DE SEÇÃO CIRCULAR, DIÂMETRO = 5,0 MM. AF_11/2016</v>
      </c>
      <c r="F443" s="401" t="str">
        <f>IFERROR(VLOOKUP($C443,'2-SINAPI NOVEMBRO 2017'!$A$1:$D$11398,3,0),IFERROR(VLOOKUP($C443,'3-COMPO.ADM.PRF '!$B$11:$I$886,5,0),""))</f>
        <v>KG</v>
      </c>
      <c r="G443" s="44">
        <f>'1-QUANT'!K2237</f>
        <v>38.571741160000009</v>
      </c>
      <c r="H443" s="398">
        <f>IFERROR(VLOOKUP($C443,'2-SINAPI NOVEMBRO 2017'!$A$1:$D$11398,4,0),IFERROR(VLOOKUP($C443,'3-COMPO.ADM.PRF '!$B$11:$I$886,8,0),""))</f>
        <v>10.08</v>
      </c>
      <c r="I443" s="402">
        <f>H443*'5-BDI'!$E$29</f>
        <v>12.926591999999999</v>
      </c>
      <c r="J443" s="329"/>
      <c r="K443" s="511">
        <f t="shared" si="156"/>
        <v>498.6</v>
      </c>
    </row>
    <row r="444" spans="2:11" s="389" customFormat="1" ht="30">
      <c r="B444" s="47" t="s">
        <v>13525</v>
      </c>
      <c r="C444" s="30">
        <v>95577</v>
      </c>
      <c r="D444" s="42" t="str">
        <f>'1-QUANT'!D2244</f>
        <v>SINAPI</v>
      </c>
      <c r="E444" s="396" t="str">
        <f>IFERROR(VLOOKUP($C444,'2-SINAPI NOVEMBRO 2017'!$A$1:$D$11398,2,0),IFERROR(VLOOKUP($C444,'3-COMPO.ADM.PRF '!$B$11:$I$886,4,0),""))</f>
        <v>MONTAGEM DE ARMADURA LONGITUDINAL DE ESTACAS DE SEÇÃO CIRCULAR, DIÂMETRO = 10,0 MM. AF_11/2016</v>
      </c>
      <c r="F444" s="401" t="str">
        <f>IFERROR(VLOOKUP($C444,'2-SINAPI NOVEMBRO 2017'!$A$1:$D$11398,3,0),IFERROR(VLOOKUP($C444,'3-COMPO.ADM.PRF '!$B$11:$I$886,5,0),""))</f>
        <v>KG</v>
      </c>
      <c r="G444" s="44">
        <f>'1-QUANT'!K2244</f>
        <v>146.39534080000001</v>
      </c>
      <c r="H444" s="398">
        <f>IFERROR(VLOOKUP($C444,'2-SINAPI NOVEMBRO 2017'!$A$1:$D$11398,4,0),IFERROR(VLOOKUP($C444,'3-COMPO.ADM.PRF '!$B$11:$I$886,8,0),""))</f>
        <v>6.41</v>
      </c>
      <c r="I444" s="402">
        <f>H444*'5-BDI'!$E$29</f>
        <v>8.2201839999999997</v>
      </c>
      <c r="J444" s="329"/>
      <c r="K444" s="511">
        <f t="shared" si="156"/>
        <v>1203.4000000000001</v>
      </c>
    </row>
    <row r="445" spans="2:11" s="389" customFormat="1" ht="30">
      <c r="B445" s="47" t="s">
        <v>13526</v>
      </c>
      <c r="C445" s="64">
        <v>95601</v>
      </c>
      <c r="D445" s="42" t="str">
        <f>'1-QUANT'!D2251</f>
        <v>SINAPI</v>
      </c>
      <c r="E445" s="396" t="str">
        <f>IFERROR(VLOOKUP($C445,'2-SINAPI NOVEMBRO 2017'!$A$1:$D$11398,2,0),IFERROR(VLOOKUP($C445,'3-COMPO.ADM.PRF '!$B$11:$I$886,4,0),""))</f>
        <v>ARRASAMENTO MECANICO DE ESTACA DE CONCRETO ARMADO, DIAMETROS DE ATÉ 40 CM. AF_11/2016</v>
      </c>
      <c r="F445" s="401" t="str">
        <f>IFERROR(VLOOKUP($C445,'2-SINAPI NOVEMBRO 2017'!$A$1:$D$11398,3,0),IFERROR(VLOOKUP($C445,'3-COMPO.ADM.PRF '!$B$11:$I$886,5,0),""))</f>
        <v>UN</v>
      </c>
      <c r="G445" s="44">
        <f>'1-QUANT'!K2252</f>
        <v>46.4</v>
      </c>
      <c r="H445" s="398">
        <f>IFERROR(VLOOKUP($C445,'2-SINAPI NOVEMBRO 2017'!$A$1:$D$11398,4,0),IFERROR(VLOOKUP($C445,'3-COMPO.ADM.PRF '!$B$11:$I$886,8,0),""))</f>
        <v>11.94</v>
      </c>
      <c r="I445" s="402">
        <f>H445*'5-BDI'!$E$29</f>
        <v>15.311855999999999</v>
      </c>
      <c r="J445" s="329"/>
      <c r="K445" s="511">
        <f t="shared" si="156"/>
        <v>710.47</v>
      </c>
    </row>
    <row r="446" spans="2:11" s="389" customFormat="1" ht="15">
      <c r="B446" s="47" t="s">
        <v>13527</v>
      </c>
      <c r="C446" s="30">
        <v>72897</v>
      </c>
      <c r="D446" s="42" t="str">
        <f>'1-QUANT'!D2254</f>
        <v>SINAPI</v>
      </c>
      <c r="E446" s="396" t="str">
        <f>IFERROR(VLOOKUP($C446,'2-SINAPI NOVEMBRO 2017'!$A$1:$D$11398,2,0),IFERROR(VLOOKUP($C446,'3-COMPO.ADM.PRF '!$B$11:$I$886,4,0),""))</f>
        <v>CARGA MANUAL DE ENTULHO EM CAMINHAO BASCULANTE 6 M3</v>
      </c>
      <c r="F446" s="401" t="str">
        <f>IFERROR(VLOOKUP($C446,'2-SINAPI NOVEMBRO 2017'!$A$1:$D$11398,3,0),IFERROR(VLOOKUP($C446,'3-COMPO.ADM.PRF '!$B$11:$I$886,5,0),""))</f>
        <v>M3</v>
      </c>
      <c r="G446" s="44">
        <f>'1-QUANT'!K2254</f>
        <v>4.7351200000000011</v>
      </c>
      <c r="H446" s="398">
        <f>IFERROR(VLOOKUP($C446,'2-SINAPI NOVEMBRO 2017'!$A$1:$D$11398,4,0),IFERROR(VLOOKUP($C446,'3-COMPO.ADM.PRF '!$B$11:$I$886,8,0),""))</f>
        <v>16.690000000000001</v>
      </c>
      <c r="I446" s="402">
        <f>H446*'5-BDI'!$E$29</f>
        <v>21.403256000000003</v>
      </c>
      <c r="J446" s="329"/>
      <c r="K446" s="511">
        <f t="shared" si="156"/>
        <v>101.35</v>
      </c>
    </row>
    <row r="447" spans="2:11" s="389" customFormat="1" ht="30">
      <c r="B447" s="47" t="s">
        <v>13796</v>
      </c>
      <c r="C447" s="30">
        <v>95302</v>
      </c>
      <c r="D447" s="42" t="str">
        <f>'1-QUANT'!D2256</f>
        <v>SINAPI</v>
      </c>
      <c r="E447" s="396" t="str">
        <f>IFERROR(VLOOKUP($C447,'2-SINAPI NOVEMBRO 2017'!$A$1:$D$11398,2,0),IFERROR(VLOOKUP($C447,'3-COMPO.ADM.PRF '!$B$11:$I$886,4,0),""))</f>
        <v>TRANSPORTE COM CAMINHÃO BASCULANTE 6 M3 EM RODOVIA PAVIMENTADA ( PARA DISTÂNCIAS SUPERIORES A 4 KM)</v>
      </c>
      <c r="F447" s="401" t="str">
        <f>IFERROR(VLOOKUP($C447,'2-SINAPI NOVEMBRO 2017'!$A$1:$D$11398,3,0),IFERROR(VLOOKUP($C447,'3-COMPO.ADM.PRF '!$B$11:$I$886,5,0),""))</f>
        <v>M3XKM</v>
      </c>
      <c r="G447" s="44">
        <f>'1-QUANT'!K2256</f>
        <v>94.702400000000026</v>
      </c>
      <c r="H447" s="398">
        <f>IFERROR(VLOOKUP($C447,'2-SINAPI NOVEMBRO 2017'!$A$1:$D$11398,4,0),IFERROR(VLOOKUP($C447,'3-COMPO.ADM.PRF '!$B$11:$I$886,8,0),""))</f>
        <v>1.39</v>
      </c>
      <c r="I447" s="402">
        <f>H447*'5-BDI'!$E$29</f>
        <v>1.7825359999999999</v>
      </c>
      <c r="J447" s="329"/>
      <c r="K447" s="511">
        <f t="shared" si="156"/>
        <v>168.81</v>
      </c>
    </row>
    <row r="448" spans="2:11" s="416" customFormat="1" ht="15">
      <c r="B448" s="484" t="s">
        <v>13322</v>
      </c>
      <c r="C448" s="485"/>
      <c r="D448" s="486"/>
      <c r="E448" s="477" t="str">
        <f>'1-QUANT'!E2258:G2258</f>
        <v xml:space="preserve">BLOCOS DE COROAMENTO </v>
      </c>
      <c r="F448" s="487"/>
      <c r="G448" s="488"/>
      <c r="H448" s="489"/>
      <c r="I448" s="489"/>
      <c r="J448" s="116"/>
      <c r="K448" s="512"/>
    </row>
    <row r="449" spans="2:11" s="389" customFormat="1" ht="30">
      <c r="B449" s="26" t="s">
        <v>13528</v>
      </c>
      <c r="C449" s="30">
        <f>'1-QUANT'!C2259</f>
        <v>96522</v>
      </c>
      <c r="D449" s="42" t="str">
        <f>'1-QUANT'!D2259</f>
        <v>SINAPI</v>
      </c>
      <c r="E449" s="396" t="str">
        <f>IFERROR(VLOOKUP($C449,'2-SINAPI NOVEMBRO 2017'!$A$1:$D$11398,2,0),IFERROR(VLOOKUP($C449,'3-COMPO.ADM.PRF '!$B$11:$I$886,4,0),""))</f>
        <v>ESCAVAÇÃO MANUAL PARA BLOCO DE COROAMENTO OU SAPATA, SEM PREVISÃO DE FÔRMA. AF_06/2017</v>
      </c>
      <c r="F449" s="401" t="str">
        <f>IFERROR(VLOOKUP($C449,'2-SINAPI NOVEMBRO 2017'!$A$1:$D$11398,3,0),IFERROR(VLOOKUP($C449,'3-COMPO.ADM.PRF '!$B$11:$I$886,5,0),""))</f>
        <v>M3</v>
      </c>
      <c r="G449" s="44">
        <f>'1-QUANT'!K2260</f>
        <v>15.738880000000002</v>
      </c>
      <c r="H449" s="398">
        <f>IFERROR(VLOOKUP($C449,'2-SINAPI NOVEMBRO 2017'!$A$1:$D$11398,4,0),IFERROR(VLOOKUP($C449,'3-COMPO.ADM.PRF '!$B$11:$I$886,8,0),""))</f>
        <v>99.19</v>
      </c>
      <c r="I449" s="402">
        <f>H449*'5-BDI'!$E$29</f>
        <v>127.201256</v>
      </c>
      <c r="J449" s="329"/>
      <c r="K449" s="511">
        <f t="shared" si="156"/>
        <v>2002.01</v>
      </c>
    </row>
    <row r="450" spans="2:11" s="389" customFormat="1" ht="30">
      <c r="B450" s="26" t="s">
        <v>13529</v>
      </c>
      <c r="C450" s="30">
        <v>96617</v>
      </c>
      <c r="D450" s="42" t="str">
        <f>'1-QUANT'!D2262</f>
        <v>SINAPI</v>
      </c>
      <c r="E450" s="396" t="str">
        <f>IFERROR(VLOOKUP($C450,'2-SINAPI NOVEMBRO 2017'!$A$1:$D$11398,2,0),IFERROR(VLOOKUP($C450,'3-COMPO.ADM.PRF '!$B$11:$I$886,4,0),""))</f>
        <v>LASTRO DE CONCRETO MAGRO, APLICADO EM BLOCOS DE COROAMENTO OU SAPATAS, ESPESSURA DE 3 CM. AF_08/2017</v>
      </c>
      <c r="F450" s="401" t="str">
        <f>IFERROR(VLOOKUP($C450,'2-SINAPI NOVEMBRO 2017'!$A$1:$D$11398,3,0),IFERROR(VLOOKUP($C450,'3-COMPO.ADM.PRF '!$B$11:$I$886,5,0),""))</f>
        <v>M2</v>
      </c>
      <c r="G450" s="44">
        <f>'1-QUANT'!K2263</f>
        <v>29.696000000000005</v>
      </c>
      <c r="H450" s="398">
        <f>IFERROR(VLOOKUP($C450,'2-SINAPI NOVEMBRO 2017'!$A$1:$D$11398,4,0),IFERROR(VLOOKUP($C450,'3-COMPO.ADM.PRF '!$B$11:$I$886,8,0),""))</f>
        <v>11.96</v>
      </c>
      <c r="I450" s="402">
        <f>H450*'5-BDI'!$E$29</f>
        <v>15.337504000000001</v>
      </c>
      <c r="J450" s="329"/>
      <c r="K450" s="511">
        <f t="shared" si="156"/>
        <v>455.46</v>
      </c>
    </row>
    <row r="451" spans="2:11" s="389" customFormat="1" ht="30">
      <c r="B451" s="26" t="s">
        <v>13797</v>
      </c>
      <c r="C451" s="30">
        <v>94965</v>
      </c>
      <c r="D451" s="42" t="str">
        <f>'1-QUANT'!D2265</f>
        <v>SINAPI</v>
      </c>
      <c r="E451" s="396" t="str">
        <f>IFERROR(VLOOKUP($C451,'2-SINAPI NOVEMBRO 2017'!$A$1:$D$11398,2,0),IFERROR(VLOOKUP($C451,'3-COMPO.ADM.PRF '!$B$11:$I$886,4,0),""))</f>
        <v>CONCRETO FCK = 25MPA, TRAÇO 1:2,3:2,7 (CIMENTO/ AREIA MÉDIA/ BRITA 1)  - PREPARO MECÂNICO COM BETONEIRA 400 L. AF_07/2016</v>
      </c>
      <c r="F451" s="401" t="str">
        <f>IFERROR(VLOOKUP($C451,'2-SINAPI NOVEMBRO 2017'!$A$1:$D$11398,3,0),IFERROR(VLOOKUP($C451,'3-COMPO.ADM.PRF '!$B$11:$I$886,5,0),""))</f>
        <v>M3</v>
      </c>
      <c r="G451" s="44">
        <f>'1-QUANT'!K2266</f>
        <v>5.8</v>
      </c>
      <c r="H451" s="398">
        <f>IFERROR(VLOOKUP($C451,'2-SINAPI NOVEMBRO 2017'!$A$1:$D$11398,4,0),IFERROR(VLOOKUP($C451,'3-COMPO.ADM.PRF '!$B$11:$I$886,8,0),""))</f>
        <v>304.93</v>
      </c>
      <c r="I451" s="402">
        <f>H451*'5-BDI'!$E$29</f>
        <v>391.04223200000001</v>
      </c>
      <c r="J451" s="329"/>
      <c r="K451" s="511">
        <f t="shared" si="156"/>
        <v>2268.04</v>
      </c>
    </row>
    <row r="452" spans="2:11" s="389" customFormat="1" ht="30">
      <c r="B452" s="26" t="s">
        <v>13798</v>
      </c>
      <c r="C452" s="30">
        <v>96544</v>
      </c>
      <c r="D452" s="42" t="str">
        <f>'1-QUANT'!D2268</f>
        <v>SINAPI</v>
      </c>
      <c r="E452" s="396" t="str">
        <f>IFERROR(VLOOKUP($C452,'2-SINAPI NOVEMBRO 2017'!$A$1:$D$11398,2,0),IFERROR(VLOOKUP($C452,'3-COMPO.ADM.PRF '!$B$11:$I$886,4,0),""))</f>
        <v>ARMAÇÃO DE BLOCO, VIGA BALDRAME OU SAPATA UTILIZANDO AÇO CA-50 DE 6,3 MM - MONTAGEM. AF_06/2017</v>
      </c>
      <c r="F452" s="401" t="str">
        <f>IFERROR(VLOOKUP($C452,'2-SINAPI NOVEMBRO 2017'!$A$1:$D$11398,3,0),IFERROR(VLOOKUP($C452,'3-COMPO.ADM.PRF '!$B$11:$I$886,5,0),""))</f>
        <v>KG</v>
      </c>
      <c r="G452" s="44">
        <f>'1-QUANT'!K2268</f>
        <v>190.65476969280002</v>
      </c>
      <c r="H452" s="398">
        <f>IFERROR(VLOOKUP($C452,'2-SINAPI NOVEMBRO 2017'!$A$1:$D$11398,4,0),IFERROR(VLOOKUP($C452,'3-COMPO.ADM.PRF '!$B$11:$I$886,8,0),""))</f>
        <v>9.26</v>
      </c>
      <c r="I452" s="402">
        <f>H452*'5-BDI'!$E$29</f>
        <v>11.875024</v>
      </c>
      <c r="J452" s="329"/>
      <c r="K452" s="511">
        <f t="shared" si="156"/>
        <v>2264.0300000000002</v>
      </c>
    </row>
    <row r="453" spans="2:11" s="389" customFormat="1" ht="30">
      <c r="B453" s="26" t="s">
        <v>13799</v>
      </c>
      <c r="C453" s="30">
        <v>96545</v>
      </c>
      <c r="D453" s="42" t="str">
        <f>'1-QUANT'!D2274</f>
        <v>SINAPI</v>
      </c>
      <c r="E453" s="396" t="str">
        <f>IFERROR(VLOOKUP($C453,'2-SINAPI NOVEMBRO 2017'!$A$1:$D$11398,2,0),IFERROR(VLOOKUP($C453,'3-COMPO.ADM.PRF '!$B$11:$I$886,4,0),""))</f>
        <v>ARMAÇÃO DE BLOCO, VIGA BALDRAME OU SAPATA UTILIZANDO AÇO CA-50 DE 8 MM - MONTAGEM. AF_06/2017</v>
      </c>
      <c r="F453" s="401" t="str">
        <f>IFERROR(VLOOKUP($C453,'2-SINAPI NOVEMBRO 2017'!$A$1:$D$11398,3,0),IFERROR(VLOOKUP($C453,'3-COMPO.ADM.PRF '!$B$11:$I$886,5,0),""))</f>
        <v>KG</v>
      </c>
      <c r="G453" s="44">
        <f>'1-QUANT'!K2274</f>
        <v>129.92586496000001</v>
      </c>
      <c r="H453" s="398">
        <f>IFERROR(VLOOKUP($C453,'2-SINAPI NOVEMBRO 2017'!$A$1:$D$11398,4,0),IFERROR(VLOOKUP($C453,'3-COMPO.ADM.PRF '!$B$11:$I$886,8,0),""))</f>
        <v>8.81</v>
      </c>
      <c r="I453" s="402">
        <f>H453*'5-BDI'!$E$29</f>
        <v>11.297944000000001</v>
      </c>
      <c r="J453" s="329"/>
      <c r="K453" s="511">
        <f t="shared" si="156"/>
        <v>1467.9</v>
      </c>
    </row>
    <row r="454" spans="2:11" s="389" customFormat="1" ht="25.5" customHeight="1">
      <c r="B454" s="26" t="s">
        <v>13800</v>
      </c>
      <c r="C454" s="30" t="s">
        <v>12510</v>
      </c>
      <c r="D454" s="42" t="str">
        <f>'1-QUANT'!D2281</f>
        <v>SINAPI</v>
      </c>
      <c r="E454" s="396" t="str">
        <f>IFERROR(VLOOKUP($C454,'2-SINAPI NOVEMBRO 2017'!$A$1:$D$11398,2,0),IFERROR(VLOOKUP($C454,'3-COMPO.ADM.PRF '!$B$11:$I$886,4,0),""))</f>
        <v>LANCAMENTO/APLICACAO MANUAL DE CONCRETO EM FUNDACOES</v>
      </c>
      <c r="F454" s="401" t="str">
        <f>IFERROR(VLOOKUP($C454,'2-SINAPI NOVEMBRO 2017'!$A$1:$D$11398,3,0),IFERROR(VLOOKUP($C454,'3-COMPO.ADM.PRF '!$B$11:$I$886,5,0),""))</f>
        <v>M3</v>
      </c>
      <c r="G454" s="44">
        <f>'1-QUANT'!K2281</f>
        <v>5.8</v>
      </c>
      <c r="H454" s="398">
        <f>IFERROR(VLOOKUP($C454,'2-SINAPI NOVEMBRO 2017'!$A$1:$D$11398,4,0),IFERROR(VLOOKUP($C454,'3-COMPO.ADM.PRF '!$B$11:$I$886,8,0),""))</f>
        <v>92.22</v>
      </c>
      <c r="I454" s="402">
        <f>H454*'5-BDI'!$E$29</f>
        <v>118.262928</v>
      </c>
      <c r="J454" s="329"/>
      <c r="K454" s="511">
        <f t="shared" ref="K454:K458" si="157">ROUND(G454*I454,2)</f>
        <v>685.92</v>
      </c>
    </row>
    <row r="455" spans="2:11" s="389" customFormat="1" ht="48" customHeight="1">
      <c r="B455" s="26" t="s">
        <v>13801</v>
      </c>
      <c r="C455" s="30">
        <v>92448</v>
      </c>
      <c r="D455" s="42" t="str">
        <f>'1-QUANT'!D2283</f>
        <v>SINAPI</v>
      </c>
      <c r="E455" s="396" t="str">
        <f>IFERROR(VLOOKUP($C455,'2-SINAPI NOVEMBRO 2017'!$A$1:$D$11398,2,0),IFERROR(VLOOKUP($C455,'3-COMPO.ADM.PRF '!$B$11:$I$886,4,0),""))</f>
        <v>MONTAGEM E DESMONTAGEM DE FÔRMA DE VIGA, ESCORAMENTO COM PONTALETE DE MADEIRA, PÉ-DIREITO SIMPLES, EM MADEIRA SERRADA, 4 UTILIZAÇÕES. AF_12/2015</v>
      </c>
      <c r="F455" s="401" t="str">
        <f>IFERROR(VLOOKUP($C455,'2-SINAPI NOVEMBRO 2017'!$A$1:$D$11398,3,0),IFERROR(VLOOKUP($C455,'3-COMPO.ADM.PRF '!$B$11:$I$886,5,0),""))</f>
        <v>M2</v>
      </c>
      <c r="G455" s="44">
        <f>'1-QUANT'!K2284</f>
        <v>46.4</v>
      </c>
      <c r="H455" s="398">
        <f>IFERROR(VLOOKUP($C455,'2-SINAPI NOVEMBRO 2017'!$A$1:$D$11398,4,0),IFERROR(VLOOKUP($C455,'3-COMPO.ADM.PRF '!$B$11:$I$886,8,0),""))</f>
        <v>67.09</v>
      </c>
      <c r="I455" s="402">
        <f>H455*'5-BDI'!$E$29</f>
        <v>86.03621600000001</v>
      </c>
      <c r="J455" s="329"/>
      <c r="K455" s="511">
        <f t="shared" si="157"/>
        <v>3992.08</v>
      </c>
    </row>
    <row r="456" spans="2:11" s="389" customFormat="1" ht="45" customHeight="1">
      <c r="B456" s="26" t="s">
        <v>13802</v>
      </c>
      <c r="C456" s="30">
        <v>93382</v>
      </c>
      <c r="D456" s="42" t="str">
        <f>'1-QUANT'!D2286</f>
        <v>SINAPI</v>
      </c>
      <c r="E456" s="396" t="str">
        <f>IFERROR(VLOOKUP($C456,'2-SINAPI NOVEMBRO 2017'!$A$1:$D$11398,2,0),IFERROR(VLOOKUP($C456,'3-COMPO.ADM.PRF '!$B$11:$I$886,4,0),""))</f>
        <v>REATERRO MANUAL DE VALAS COM COMPACTAÇÃO MECANIZADA. AF_04/2016</v>
      </c>
      <c r="F456" s="401" t="str">
        <f>IFERROR(VLOOKUP($C456,'2-SINAPI NOVEMBRO 2017'!$A$1:$D$11398,3,0),IFERROR(VLOOKUP($C456,'3-COMPO.ADM.PRF '!$B$11:$I$886,5,0),""))</f>
        <v>M3</v>
      </c>
      <c r="G456" s="44">
        <f>'1-QUANT'!K2286</f>
        <v>9.938880000000001</v>
      </c>
      <c r="H456" s="398">
        <f>IFERROR(VLOOKUP($C456,'2-SINAPI NOVEMBRO 2017'!$A$1:$D$11398,4,0),IFERROR(VLOOKUP($C456,'3-COMPO.ADM.PRF '!$B$11:$I$886,8,0),""))</f>
        <v>19.510000000000002</v>
      </c>
      <c r="I456" s="402">
        <f>H456*'5-BDI'!$E$29</f>
        <v>25.019624</v>
      </c>
      <c r="J456" s="329"/>
      <c r="K456" s="511">
        <f t="shared" si="157"/>
        <v>248.67</v>
      </c>
    </row>
    <row r="457" spans="2:11" s="389" customFormat="1" ht="21.75" customHeight="1">
      <c r="B457" s="26" t="s">
        <v>13803</v>
      </c>
      <c r="C457" s="30">
        <v>72897</v>
      </c>
      <c r="D457" s="42" t="str">
        <f>'1-QUANT'!D2288</f>
        <v>SINAPI</v>
      </c>
      <c r="E457" s="396" t="str">
        <f>IFERROR(VLOOKUP($C457,'2-SINAPI NOVEMBRO 2017'!$A$1:$D$11398,2,0),IFERROR(VLOOKUP($C457,'3-COMPO.ADM.PRF '!$B$11:$I$886,4,0),""))</f>
        <v>CARGA MANUAL DE ENTULHO EM CAMINHAO BASCULANTE 6 M3</v>
      </c>
      <c r="F457" s="401" t="str">
        <f>IFERROR(VLOOKUP($C457,'2-SINAPI NOVEMBRO 2017'!$A$1:$D$11398,3,0),IFERROR(VLOOKUP($C457,'3-COMPO.ADM.PRF '!$B$11:$I$886,5,0),""))</f>
        <v>M3</v>
      </c>
      <c r="G457" s="44">
        <f>'1-QUANT'!K2288</f>
        <v>7.54</v>
      </c>
      <c r="H457" s="398">
        <f>IFERROR(VLOOKUP($C457,'2-SINAPI NOVEMBRO 2017'!$A$1:$D$11398,4,0),IFERROR(VLOOKUP($C457,'3-COMPO.ADM.PRF '!$B$11:$I$886,8,0),""))</f>
        <v>16.690000000000001</v>
      </c>
      <c r="I457" s="402">
        <f>H457*'5-BDI'!$E$29</f>
        <v>21.403256000000003</v>
      </c>
      <c r="J457" s="329"/>
      <c r="K457" s="511">
        <f t="shared" si="157"/>
        <v>161.38</v>
      </c>
    </row>
    <row r="458" spans="2:11" s="389" customFormat="1" ht="33" customHeight="1">
      <c r="B458" s="26" t="s">
        <v>13804</v>
      </c>
      <c r="C458" s="30">
        <v>95302</v>
      </c>
      <c r="D458" s="42" t="str">
        <f>'1-QUANT'!D2290</f>
        <v>SINAPI</v>
      </c>
      <c r="E458" s="396" t="str">
        <f>IFERROR(VLOOKUP($C458,'2-SINAPI NOVEMBRO 2017'!$A$1:$D$11398,2,0),IFERROR(VLOOKUP($C458,'3-COMPO.ADM.PRF '!$B$11:$I$886,4,0),""))</f>
        <v>TRANSPORTE COM CAMINHÃO BASCULANTE 6 M3 EM RODOVIA PAVIMENTADA ( PARA DISTÂNCIAS SUPERIORES A 4 KM)</v>
      </c>
      <c r="F458" s="401" t="str">
        <f>IFERROR(VLOOKUP($C458,'2-SINAPI NOVEMBRO 2017'!$A$1:$D$11398,3,0),IFERROR(VLOOKUP($C458,'3-COMPO.ADM.PRF '!$B$11:$I$886,5,0),""))</f>
        <v>M3XKM</v>
      </c>
      <c r="G458" s="44">
        <f>'1-QUANT'!K2290</f>
        <v>150.80000000000001</v>
      </c>
      <c r="H458" s="398">
        <f>IFERROR(VLOOKUP($C458,'2-SINAPI NOVEMBRO 2017'!$A$1:$D$11398,4,0),IFERROR(VLOOKUP($C458,'3-COMPO.ADM.PRF '!$B$11:$I$886,8,0),""))</f>
        <v>1.39</v>
      </c>
      <c r="I458" s="402">
        <f>H458*'5-BDI'!$E$29</f>
        <v>1.7825359999999999</v>
      </c>
      <c r="J458" s="329"/>
      <c r="K458" s="511">
        <f t="shared" si="157"/>
        <v>268.81</v>
      </c>
    </row>
    <row r="459" spans="2:11" s="416" customFormat="1" ht="15">
      <c r="B459" s="484" t="s">
        <v>13540</v>
      </c>
      <c r="C459" s="485"/>
      <c r="D459" s="486"/>
      <c r="E459" s="477" t="str">
        <f>'1-QUANT'!E2292:G2292</f>
        <v xml:space="preserve">BALDRAMES </v>
      </c>
      <c r="F459" s="487"/>
      <c r="G459" s="488"/>
      <c r="H459" s="489"/>
      <c r="I459" s="489"/>
      <c r="J459" s="116"/>
      <c r="K459" s="512"/>
    </row>
    <row r="460" spans="2:11" s="389" customFormat="1" ht="30">
      <c r="B460" s="26" t="s">
        <v>13542</v>
      </c>
      <c r="C460" s="30">
        <v>96522</v>
      </c>
      <c r="D460" s="42" t="str">
        <f>'1-QUANT'!D2293</f>
        <v>SINAPI</v>
      </c>
      <c r="E460" s="396" t="str">
        <f>IFERROR(VLOOKUP($C460,'2-SINAPI NOVEMBRO 2017'!$A$1:$D$11398,2,0),IFERROR(VLOOKUP($C460,'3-COMPO.ADM.PRF '!$B$11:$I$886,4,0),""))</f>
        <v>ESCAVAÇÃO MANUAL PARA BLOCO DE COROAMENTO OU SAPATA, SEM PREVISÃO DE FÔRMA. AF_06/2017</v>
      </c>
      <c r="F460" s="401" t="str">
        <f>IFERROR(VLOOKUP($C460,'2-SINAPI NOVEMBRO 2017'!$A$1:$D$11398,3,0),IFERROR(VLOOKUP($C460,'3-COMPO.ADM.PRF '!$B$11:$I$886,5,0),""))</f>
        <v>M3</v>
      </c>
      <c r="G460" s="44">
        <f>'1-QUANT'!K2294</f>
        <v>15.311999999999999</v>
      </c>
      <c r="H460" s="398">
        <f>IFERROR(VLOOKUP($C460,'2-SINAPI NOVEMBRO 2017'!$A$1:$D$11398,4,0),IFERROR(VLOOKUP($C460,'3-COMPO.ADM.PRF '!$B$11:$I$886,8,0),""))</f>
        <v>99.19</v>
      </c>
      <c r="I460" s="402">
        <f>H460*'5-BDI'!$E$29</f>
        <v>127.201256</v>
      </c>
      <c r="J460" s="329"/>
      <c r="K460" s="511">
        <f t="shared" si="156"/>
        <v>1947.71</v>
      </c>
    </row>
    <row r="461" spans="2:11" s="389" customFormat="1" ht="30">
      <c r="B461" s="26" t="s">
        <v>13570</v>
      </c>
      <c r="C461" s="30">
        <v>94965</v>
      </c>
      <c r="D461" s="42" t="str">
        <f>'1-QUANT'!D2296</f>
        <v>SINAPI</v>
      </c>
      <c r="E461" s="396" t="str">
        <f>IFERROR(VLOOKUP($C461,'2-SINAPI NOVEMBRO 2017'!$A$1:$D$11398,2,0),IFERROR(VLOOKUP($C461,'3-COMPO.ADM.PRF '!$B$11:$I$886,4,0),""))</f>
        <v>CONCRETO FCK = 25MPA, TRAÇO 1:2,3:2,7 (CIMENTO/ AREIA MÉDIA/ BRITA 1)  - PREPARO MECÂNICO COM BETONEIRA 400 L. AF_07/2016</v>
      </c>
      <c r="F461" s="401" t="str">
        <f>IFERROR(VLOOKUP($C461,'2-SINAPI NOVEMBRO 2017'!$A$1:$D$11398,3,0),IFERROR(VLOOKUP($C461,'3-COMPO.ADM.PRF '!$B$11:$I$886,5,0),""))</f>
        <v>M3</v>
      </c>
      <c r="G461" s="44">
        <f>'1-QUANT'!K2296</f>
        <v>4.8720000000000008</v>
      </c>
      <c r="H461" s="398">
        <f>IFERROR(VLOOKUP($C461,'2-SINAPI NOVEMBRO 2017'!$A$1:$D$11398,4,0),IFERROR(VLOOKUP($C461,'3-COMPO.ADM.PRF '!$B$11:$I$886,8,0),""))</f>
        <v>304.93</v>
      </c>
      <c r="I461" s="402">
        <f>H461*'5-BDI'!$E$29</f>
        <v>391.04223200000001</v>
      </c>
      <c r="J461" s="329"/>
      <c r="K461" s="511">
        <f t="shared" ref="K461:K464" si="158">ROUND(G461*I461,2)</f>
        <v>1905.16</v>
      </c>
    </row>
    <row r="462" spans="2:11" s="389" customFormat="1" ht="15">
      <c r="B462" s="26" t="s">
        <v>13805</v>
      </c>
      <c r="C462" s="438" t="s">
        <v>12510</v>
      </c>
      <c r="D462" s="42" t="str">
        <f>'1-QUANT'!D2299</f>
        <v>SINAPI</v>
      </c>
      <c r="E462" s="396" t="str">
        <f>IFERROR(VLOOKUP($C462,'2-SINAPI NOVEMBRO 2017'!$A$1:$D$11398,2,0),IFERROR(VLOOKUP($C462,'3-COMPO.ADM.PRF '!$B$11:$I$886,4,0),""))</f>
        <v>LANCAMENTO/APLICACAO MANUAL DE CONCRETO EM FUNDACOES</v>
      </c>
      <c r="F462" s="401" t="str">
        <f>IFERROR(VLOOKUP($C462,'2-SINAPI NOVEMBRO 2017'!$A$1:$D$11398,3,0),IFERROR(VLOOKUP($C462,'3-COMPO.ADM.PRF '!$B$11:$I$886,5,0),""))</f>
        <v>M3</v>
      </c>
      <c r="G462" s="44">
        <f>'1-QUANT'!K2299</f>
        <v>4.8720000000000008</v>
      </c>
      <c r="H462" s="398">
        <f>IFERROR(VLOOKUP($C462,'2-SINAPI NOVEMBRO 2017'!$A$1:$D$11398,4,0),IFERROR(VLOOKUP($C462,'3-COMPO.ADM.PRF '!$B$11:$I$886,8,0),""))</f>
        <v>92.22</v>
      </c>
      <c r="I462" s="402">
        <f>H462*'5-BDI'!$E$29</f>
        <v>118.262928</v>
      </c>
      <c r="J462" s="329"/>
      <c r="K462" s="511">
        <f t="shared" si="158"/>
        <v>576.17999999999995</v>
      </c>
    </row>
    <row r="463" spans="2:11" s="389" customFormat="1" ht="30">
      <c r="B463" s="26" t="s">
        <v>13806</v>
      </c>
      <c r="C463" s="438">
        <v>96543</v>
      </c>
      <c r="D463" s="42" t="str">
        <f>'1-QUANT'!D2302</f>
        <v>SINAPI</v>
      </c>
      <c r="E463" s="396" t="str">
        <f>IFERROR(VLOOKUP($C463,'2-SINAPI NOVEMBRO 2017'!$A$1:$D$11398,2,0),IFERROR(VLOOKUP($C463,'3-COMPO.ADM.PRF '!$B$11:$I$886,4,0),""))</f>
        <v>ARMAÇÃO DE BLOCO, VIGA BALDRAME E SAPATA UTILIZANDO AÇO CA-60 DE 5 MM - MONTAGEM. AF_06/2017</v>
      </c>
      <c r="F463" s="401" t="str">
        <f>IFERROR(VLOOKUP($C463,'2-SINAPI NOVEMBRO 2017'!$A$1:$D$11398,3,0),IFERROR(VLOOKUP($C463,'3-COMPO.ADM.PRF '!$B$11:$I$886,5,0),""))</f>
        <v>KG</v>
      </c>
      <c r="G463" s="44">
        <f>'1-QUANT'!K2302</f>
        <v>69.986279999999994</v>
      </c>
      <c r="H463" s="398">
        <f>IFERROR(VLOOKUP($C463,'2-SINAPI NOVEMBRO 2017'!$A$1:$D$11398,4,0),IFERROR(VLOOKUP($C463,'3-COMPO.ADM.PRF '!$B$11:$I$886,8,0),""))</f>
        <v>10.79</v>
      </c>
      <c r="I463" s="402">
        <f>H463*'5-BDI'!$E$29</f>
        <v>13.837095999999999</v>
      </c>
      <c r="J463" s="329"/>
      <c r="K463" s="511">
        <f t="shared" si="158"/>
        <v>968.41</v>
      </c>
    </row>
    <row r="464" spans="2:11" s="389" customFormat="1" ht="30">
      <c r="B464" s="26" t="s">
        <v>13807</v>
      </c>
      <c r="C464" s="438">
        <v>96545</v>
      </c>
      <c r="D464" s="42" t="str">
        <f>'1-QUANT'!D2307</f>
        <v>SINAPI</v>
      </c>
      <c r="E464" s="396" t="str">
        <f>IFERROR(VLOOKUP($C464,'2-SINAPI NOVEMBRO 2017'!$A$1:$D$11398,2,0),IFERROR(VLOOKUP($C464,'3-COMPO.ADM.PRF '!$B$11:$I$886,4,0),""))</f>
        <v>ARMAÇÃO DE BLOCO, VIGA BALDRAME OU SAPATA UTILIZANDO AÇO CA-50 DE 8 MM - MONTAGEM. AF_06/2017</v>
      </c>
      <c r="F464" s="401" t="str">
        <f>IFERROR(VLOOKUP($C464,'2-SINAPI NOVEMBRO 2017'!$A$1:$D$11398,3,0),IFERROR(VLOOKUP($C464,'3-COMPO.ADM.PRF '!$B$11:$I$886,5,0),""))</f>
        <v>KG</v>
      </c>
      <c r="G464" s="44">
        <f>'1-QUANT'!K2307</f>
        <v>286.28800000000001</v>
      </c>
      <c r="H464" s="398">
        <f>IFERROR(VLOOKUP($C464,'2-SINAPI NOVEMBRO 2017'!$A$1:$D$11398,4,0),IFERROR(VLOOKUP($C464,'3-COMPO.ADM.PRF '!$B$11:$I$886,8,0),""))</f>
        <v>8.81</v>
      </c>
      <c r="I464" s="402">
        <f>H464*'5-BDI'!$E$29</f>
        <v>11.297944000000001</v>
      </c>
      <c r="J464" s="329"/>
      <c r="K464" s="511">
        <f t="shared" si="158"/>
        <v>3234.47</v>
      </c>
    </row>
    <row r="465" spans="2:11" s="389" customFormat="1" ht="45">
      <c r="B465" s="26" t="s">
        <v>13808</v>
      </c>
      <c r="C465" s="438">
        <v>92448</v>
      </c>
      <c r="D465" s="42" t="str">
        <f>'1-QUANT'!D2312</f>
        <v>SINAPI</v>
      </c>
      <c r="E465" s="396" t="str">
        <f>IFERROR(VLOOKUP($C465,'2-SINAPI NOVEMBRO 2017'!$A$1:$D$11398,2,0),IFERROR(VLOOKUP($C465,'3-COMPO.ADM.PRF '!$B$11:$I$886,4,0),""))</f>
        <v>MONTAGEM E DESMONTAGEM DE FÔRMA DE VIGA, ESCORAMENTO COM PONTALETE DE MADEIRA, PÉ-DIREITO SIMPLES, EM MADEIRA SERRADA, 4 UTILIZAÇÕES. AF_12/2015</v>
      </c>
      <c r="F465" s="401" t="str">
        <f>IFERROR(VLOOKUP($C465,'2-SINAPI NOVEMBRO 2017'!$A$1:$D$11398,3,0),IFERROR(VLOOKUP($C465,'3-COMPO.ADM.PRF '!$B$11:$I$886,5,0),""))</f>
        <v>M2</v>
      </c>
      <c r="G465" s="44">
        <f>'1-QUANT'!K2313</f>
        <v>69.599999999999994</v>
      </c>
      <c r="H465" s="398">
        <f>IFERROR(VLOOKUP($C465,'2-SINAPI NOVEMBRO 2017'!$A$1:$D$11398,4,0),IFERROR(VLOOKUP($C465,'3-COMPO.ADM.PRF '!$B$11:$I$886,8,0),""))</f>
        <v>67.09</v>
      </c>
      <c r="I465" s="402">
        <f>H465*'5-BDI'!$E$29</f>
        <v>86.03621600000001</v>
      </c>
      <c r="J465" s="329"/>
      <c r="K465" s="511">
        <f t="shared" ref="K465:K468" si="159">ROUND(G465*I465,2)</f>
        <v>5988.12</v>
      </c>
    </row>
    <row r="466" spans="2:11" s="389" customFormat="1" ht="15">
      <c r="B466" s="26" t="s">
        <v>13809</v>
      </c>
      <c r="C466" s="30">
        <v>93382</v>
      </c>
      <c r="D466" s="42" t="str">
        <f>'1-QUANT'!D2315</f>
        <v>SINAPI</v>
      </c>
      <c r="E466" s="396" t="str">
        <f>IFERROR(VLOOKUP($C466,'2-SINAPI NOVEMBRO 2017'!$A$1:$D$11398,2,0),IFERROR(VLOOKUP($C466,'3-COMPO.ADM.PRF '!$B$11:$I$886,4,0),""))</f>
        <v>REATERRO MANUAL DE VALAS COM COMPACTAÇÃO MECANIZADA. AF_04/2016</v>
      </c>
      <c r="F466" s="401" t="str">
        <f>IFERROR(VLOOKUP($C466,'2-SINAPI NOVEMBRO 2017'!$A$1:$D$11398,3,0),IFERROR(VLOOKUP($C466,'3-COMPO.ADM.PRF '!$B$11:$I$886,5,0),""))</f>
        <v>M3</v>
      </c>
      <c r="G466" s="44">
        <f>'1-QUANT'!K2315</f>
        <v>10.439999999999998</v>
      </c>
      <c r="H466" s="398">
        <f>IFERROR(VLOOKUP($C466,'2-SINAPI NOVEMBRO 2017'!$A$1:$D$11398,4,0),IFERROR(VLOOKUP($C466,'3-COMPO.ADM.PRF '!$B$11:$I$886,8,0),""))</f>
        <v>19.510000000000002</v>
      </c>
      <c r="I466" s="402">
        <f>H466*'5-BDI'!$E$29</f>
        <v>25.019624</v>
      </c>
      <c r="J466" s="329"/>
      <c r="K466" s="511">
        <f t="shared" si="159"/>
        <v>261.2</v>
      </c>
    </row>
    <row r="467" spans="2:11" s="389" customFormat="1" ht="30">
      <c r="B467" s="26" t="s">
        <v>13810</v>
      </c>
      <c r="C467" s="438" t="s">
        <v>12422</v>
      </c>
      <c r="D467" s="42" t="str">
        <f>'1-QUANT'!D2319</f>
        <v>SINAPI</v>
      </c>
      <c r="E467" s="396" t="str">
        <f>IFERROR(VLOOKUP($C467,'2-SINAPI NOVEMBRO 2017'!$A$1:$D$11398,2,0),IFERROR(VLOOKUP($C467,'3-COMPO.ADM.PRF '!$B$11:$I$886,4,0),""))</f>
        <v>IMPERMEABILIZACAO DE ESTRUTURAS ENTERRADAS, COM TINTA ASFALTICA, DUAS DEMAOS.</v>
      </c>
      <c r="F467" s="401" t="str">
        <f>IFERROR(VLOOKUP($C467,'2-SINAPI NOVEMBRO 2017'!$A$1:$D$11398,3,0),IFERROR(VLOOKUP($C467,'3-COMPO.ADM.PRF '!$B$11:$I$886,5,0),""))</f>
        <v>M2</v>
      </c>
      <c r="G467" s="44">
        <f>'1-QUANT'!K2319</f>
        <v>69.599999999999994</v>
      </c>
      <c r="H467" s="398">
        <f>IFERROR(VLOOKUP($C467,'2-SINAPI NOVEMBRO 2017'!$A$1:$D$11398,4,0),IFERROR(VLOOKUP($C467,'3-COMPO.ADM.PRF '!$B$11:$I$886,8,0),""))</f>
        <v>8.2899999999999991</v>
      </c>
      <c r="I467" s="402">
        <f>H467*'5-BDI'!$E$29</f>
        <v>10.631095999999999</v>
      </c>
      <c r="J467" s="329"/>
      <c r="K467" s="511">
        <f t="shared" si="159"/>
        <v>739.92</v>
      </c>
    </row>
    <row r="468" spans="2:11" s="389" customFormat="1" ht="15">
      <c r="B468" s="26" t="s">
        <v>13811</v>
      </c>
      <c r="C468" s="292">
        <v>72897</v>
      </c>
      <c r="D468" s="42" t="str">
        <f>'1-QUANT'!D2321</f>
        <v>SINAPI</v>
      </c>
      <c r="E468" s="396" t="str">
        <f>IFERROR(VLOOKUP($C468,'2-SINAPI NOVEMBRO 2017'!$A$1:$D$11398,2,0),IFERROR(VLOOKUP($C468,'3-COMPO.ADM.PRF '!$B$11:$I$886,4,0),""))</f>
        <v>CARGA MANUAL DE ENTULHO EM CAMINHAO BASCULANTE 6 M3</v>
      </c>
      <c r="F468" s="401" t="str">
        <f>IFERROR(VLOOKUP($C468,'2-SINAPI NOVEMBRO 2017'!$A$1:$D$11398,3,0),IFERROR(VLOOKUP($C468,'3-COMPO.ADM.PRF '!$B$11:$I$886,5,0),""))</f>
        <v>M3</v>
      </c>
      <c r="G468" s="44">
        <f>'1-QUANT'!K2321</f>
        <v>6.3336000000000015</v>
      </c>
      <c r="H468" s="398">
        <f>IFERROR(VLOOKUP($C468,'2-SINAPI NOVEMBRO 2017'!$A$1:$D$11398,4,0),IFERROR(VLOOKUP($C468,'3-COMPO.ADM.PRF '!$B$11:$I$886,8,0),""))</f>
        <v>16.690000000000001</v>
      </c>
      <c r="I468" s="402">
        <f>H468*'5-BDI'!$E$29</f>
        <v>21.403256000000003</v>
      </c>
      <c r="J468" s="329"/>
      <c r="K468" s="511">
        <f t="shared" si="159"/>
        <v>135.56</v>
      </c>
    </row>
    <row r="469" spans="2:11" s="389" customFormat="1" ht="30">
      <c r="B469" s="26" t="s">
        <v>13812</v>
      </c>
      <c r="C469" s="292">
        <v>95302</v>
      </c>
      <c r="D469" s="42" t="str">
        <f>'1-QUANT'!D2323</f>
        <v>SINAPI</v>
      </c>
      <c r="E469" s="396" t="str">
        <f>IFERROR(VLOOKUP($C469,'2-SINAPI NOVEMBRO 2017'!$A$1:$D$11398,2,0),IFERROR(VLOOKUP($C469,'3-COMPO.ADM.PRF '!$B$11:$I$886,4,0),""))</f>
        <v>TRANSPORTE COM CAMINHÃO BASCULANTE 6 M3 EM RODOVIA PAVIMENTADA ( PARA DISTÂNCIAS SUPERIORES A 4 KM)</v>
      </c>
      <c r="F469" s="401" t="str">
        <f>IFERROR(VLOOKUP($C469,'2-SINAPI NOVEMBRO 2017'!$A$1:$D$11398,3,0),IFERROR(VLOOKUP($C469,'3-COMPO.ADM.PRF '!$B$11:$I$886,5,0),""))</f>
        <v>M3XKM</v>
      </c>
      <c r="G469" s="44">
        <f>'1-QUANT'!K2323</f>
        <v>126.67200000000003</v>
      </c>
      <c r="H469" s="398">
        <f>IFERROR(VLOOKUP($C469,'2-SINAPI NOVEMBRO 2017'!$A$1:$D$11398,4,0),IFERROR(VLOOKUP($C469,'3-COMPO.ADM.PRF '!$B$11:$I$886,8,0),""))</f>
        <v>1.39</v>
      </c>
      <c r="I469" s="402">
        <f>H469*'5-BDI'!$E$29</f>
        <v>1.7825359999999999</v>
      </c>
      <c r="J469" s="329"/>
      <c r="K469" s="511">
        <f t="shared" si="156"/>
        <v>225.8</v>
      </c>
    </row>
    <row r="470" spans="2:11" s="416" customFormat="1" ht="15">
      <c r="B470" s="484" t="s">
        <v>13569</v>
      </c>
      <c r="C470" s="485"/>
      <c r="D470" s="486"/>
      <c r="E470" s="477" t="str">
        <f>'1-QUANT'!E2325:G2325</f>
        <v xml:space="preserve">PILARES </v>
      </c>
      <c r="F470" s="487"/>
      <c r="G470" s="488"/>
      <c r="H470" s="489"/>
      <c r="I470" s="489"/>
      <c r="J470" s="116"/>
      <c r="K470" s="512"/>
    </row>
    <row r="471" spans="2:11" s="389" customFormat="1" ht="30">
      <c r="B471" s="26" t="s">
        <v>13571</v>
      </c>
      <c r="C471" s="438">
        <v>94965</v>
      </c>
      <c r="D471" s="42" t="str">
        <f>'1-QUANT'!D2326</f>
        <v>SINAPI</v>
      </c>
      <c r="E471" s="396" t="str">
        <f>IFERROR(VLOOKUP($C471,'2-SINAPI NOVEMBRO 2017'!$A$1:$D$11398,2,0),IFERROR(VLOOKUP($C471,'3-COMPO.ADM.PRF '!$B$11:$I$886,4,0),""))</f>
        <v>CONCRETO FCK = 25MPA, TRAÇO 1:2,3:2,7 (CIMENTO/ AREIA MÉDIA/ BRITA 1)  - PREPARO MECÂNICO COM BETONEIRA 400 L. AF_07/2016</v>
      </c>
      <c r="F471" s="401" t="str">
        <f>IFERROR(VLOOKUP($C471,'2-SINAPI NOVEMBRO 2017'!$A$1:$D$11398,3,0),IFERROR(VLOOKUP($C471,'3-COMPO.ADM.PRF '!$B$11:$I$886,5,0),""))</f>
        <v>M3</v>
      </c>
      <c r="G471" s="44">
        <f>'1-QUANT'!K2327</f>
        <v>3.8976000000000002</v>
      </c>
      <c r="H471" s="398">
        <f>IFERROR(VLOOKUP($C471,'2-SINAPI NOVEMBRO 2017'!$A$1:$D$11398,4,0),IFERROR(VLOOKUP($C471,'3-COMPO.ADM.PRF '!$B$11:$I$886,8,0),""))</f>
        <v>304.93</v>
      </c>
      <c r="I471" s="402">
        <f>H471*'5-BDI'!$E$29</f>
        <v>391.04223200000001</v>
      </c>
      <c r="J471" s="329"/>
      <c r="K471" s="511">
        <f t="shared" si="156"/>
        <v>1524.13</v>
      </c>
    </row>
    <row r="472" spans="2:11" s="389" customFormat="1" ht="15">
      <c r="B472" s="26" t="s">
        <v>13814</v>
      </c>
      <c r="C472" s="438" t="s">
        <v>12510</v>
      </c>
      <c r="D472" s="42" t="str">
        <f>'1-QUANT'!D2329</f>
        <v>SINAPI</v>
      </c>
      <c r="E472" s="396" t="str">
        <f>IFERROR(VLOOKUP($C472,'2-SINAPI NOVEMBRO 2017'!$A$1:$D$11398,2,0),IFERROR(VLOOKUP($C472,'3-COMPO.ADM.PRF '!$B$11:$I$886,4,0),""))</f>
        <v>LANCAMENTO/APLICACAO MANUAL DE CONCRETO EM FUNDACOES</v>
      </c>
      <c r="F472" s="401" t="str">
        <f>IFERROR(VLOOKUP($C472,'2-SINAPI NOVEMBRO 2017'!$A$1:$D$11398,3,0),IFERROR(VLOOKUP($C472,'3-COMPO.ADM.PRF '!$B$11:$I$886,5,0),""))</f>
        <v>M3</v>
      </c>
      <c r="G472" s="44">
        <f>'1-QUANT'!K2329</f>
        <v>3.8976000000000002</v>
      </c>
      <c r="H472" s="398">
        <f>IFERROR(VLOOKUP($C472,'2-SINAPI NOVEMBRO 2017'!$A$1:$D$11398,4,0),IFERROR(VLOOKUP($C472,'3-COMPO.ADM.PRF '!$B$11:$I$886,8,0),""))</f>
        <v>92.22</v>
      </c>
      <c r="I472" s="402">
        <f>H472*'5-BDI'!$E$29</f>
        <v>118.262928</v>
      </c>
      <c r="J472" s="329"/>
      <c r="K472" s="511">
        <f t="shared" si="156"/>
        <v>460.94</v>
      </c>
    </row>
    <row r="473" spans="2:11" s="389" customFormat="1" ht="30">
      <c r="B473" s="26" t="s">
        <v>13815</v>
      </c>
      <c r="C473" s="438">
        <v>96543</v>
      </c>
      <c r="D473" s="42" t="str">
        <f>'1-QUANT'!D2331</f>
        <v>SINAPI</v>
      </c>
      <c r="E473" s="396" t="str">
        <f>IFERROR(VLOOKUP($C473,'2-SINAPI NOVEMBRO 2017'!$A$1:$D$11398,2,0),IFERROR(VLOOKUP($C473,'3-COMPO.ADM.PRF '!$B$11:$I$886,4,0),""))</f>
        <v>ARMAÇÃO DE BLOCO, VIGA BALDRAME E SAPATA UTILIZANDO AÇO CA-60 DE 5 MM - MONTAGEM. AF_06/2017</v>
      </c>
      <c r="F473" s="401" t="str">
        <f>IFERROR(VLOOKUP($C473,'2-SINAPI NOVEMBRO 2017'!$A$1:$D$11398,3,0),IFERROR(VLOOKUP($C473,'3-COMPO.ADM.PRF '!$B$11:$I$886,5,0),""))</f>
        <v>KG</v>
      </c>
      <c r="G473" s="44">
        <f>'1-QUANT'!K2331</f>
        <v>70.823722666666669</v>
      </c>
      <c r="H473" s="398">
        <f>IFERROR(VLOOKUP($C473,'2-SINAPI NOVEMBRO 2017'!$A$1:$D$11398,4,0),IFERROR(VLOOKUP($C473,'3-COMPO.ADM.PRF '!$B$11:$I$886,8,0),""))</f>
        <v>10.79</v>
      </c>
      <c r="I473" s="402">
        <f>H473*'5-BDI'!$E$29</f>
        <v>13.837095999999999</v>
      </c>
      <c r="J473" s="329"/>
      <c r="K473" s="511">
        <f t="shared" si="156"/>
        <v>979.99</v>
      </c>
    </row>
    <row r="474" spans="2:11" s="389" customFormat="1" ht="30">
      <c r="B474" s="26" t="s">
        <v>13816</v>
      </c>
      <c r="C474" s="438">
        <v>96546</v>
      </c>
      <c r="D474" s="42" t="str">
        <f>'1-QUANT'!D2336</f>
        <v>SINAPI</v>
      </c>
      <c r="E474" s="396" t="str">
        <f>IFERROR(VLOOKUP($C474,'2-SINAPI NOVEMBRO 2017'!$A$1:$D$11398,2,0),IFERROR(VLOOKUP($C474,'3-COMPO.ADM.PRF '!$B$11:$I$886,4,0),""))</f>
        <v>ARMAÇÃO DE BLOCO, VIGA BALDRAME OU SAPATA UTILIZANDO AÇO CA-50 DE 10 MM - MONTAGEM. AF_06/2017</v>
      </c>
      <c r="F474" s="401" t="str">
        <f>IFERROR(VLOOKUP($C474,'2-SINAPI NOVEMBRO 2017'!$A$1:$D$11398,3,0),IFERROR(VLOOKUP($C474,'3-COMPO.ADM.PRF '!$B$11:$I$886,5,0),""))</f>
        <v>KG</v>
      </c>
      <c r="G474" s="44">
        <f>'1-QUANT'!K2336</f>
        <v>229.03039999999999</v>
      </c>
      <c r="H474" s="398">
        <f>IFERROR(VLOOKUP($C474,'2-SINAPI NOVEMBRO 2017'!$A$1:$D$11398,4,0),IFERROR(VLOOKUP($C474,'3-COMPO.ADM.PRF '!$B$11:$I$886,8,0),""))</f>
        <v>7.15</v>
      </c>
      <c r="I474" s="402">
        <f>H474*'5-BDI'!$E$29</f>
        <v>9.1691599999999998</v>
      </c>
      <c r="J474" s="329"/>
      <c r="K474" s="511">
        <f t="shared" ref="K474:K477" si="160">ROUND(G474*I474,2)</f>
        <v>2100.02</v>
      </c>
    </row>
    <row r="475" spans="2:11" s="389" customFormat="1" ht="60">
      <c r="B475" s="26" t="s">
        <v>13817</v>
      </c>
      <c r="C475" s="438">
        <v>92418</v>
      </c>
      <c r="D475" s="42" t="str">
        <f>'1-QUANT'!D2342</f>
        <v>SINAPI</v>
      </c>
      <c r="E475" s="396" t="str">
        <f>IFERROR(VLOOKUP($C475,'2-SINAPI NOVEMBRO 2017'!$A$1:$D$11398,2,0),IFERROR(VLOOKUP($C475,'3-COMPO.ADM.PRF '!$B$11:$I$886,4,0),""))</f>
        <v>MONTAGEM E DESMONTAGEM DE FÔRMA DE PILARES RETANGULARES E ESTRUTURAS SIMILARES COM ÁREA MÉDIA DAS SEÇÕES MENOR OU IGUAL A 0,25 M², PÉ-DIREITO SIMPLES, EM CHAPA DE MADEIRA COMPENSADA RESINADA, 4 UTILIZAÇÕES. AF_12/2015</v>
      </c>
      <c r="F475" s="401" t="str">
        <f>IFERROR(VLOOKUP($C475,'2-SINAPI NOVEMBRO 2017'!$A$1:$D$11398,3,0),IFERROR(VLOOKUP($C475,'3-COMPO.ADM.PRF '!$B$11:$I$886,5,0),""))</f>
        <v>M2</v>
      </c>
      <c r="G475" s="44">
        <f>'1-QUANT'!K2343</f>
        <v>81.664000000000001</v>
      </c>
      <c r="H475" s="398">
        <f>IFERROR(VLOOKUP($C475,'2-SINAPI NOVEMBRO 2017'!$A$1:$D$11398,4,0),IFERROR(VLOOKUP($C475,'3-COMPO.ADM.PRF '!$B$11:$I$886,8,0),""))</f>
        <v>56.65</v>
      </c>
      <c r="I475" s="402">
        <f>H475*'5-BDI'!$E$29</f>
        <v>72.647959999999998</v>
      </c>
      <c r="J475" s="329"/>
      <c r="K475" s="511">
        <f t="shared" si="160"/>
        <v>5932.72</v>
      </c>
    </row>
    <row r="476" spans="2:11" s="416" customFormat="1" ht="15">
      <c r="B476" s="484" t="s">
        <v>13813</v>
      </c>
      <c r="C476" s="485"/>
      <c r="D476" s="486"/>
      <c r="E476" s="477" t="str">
        <f>'1-QUANT'!E2347:G2347</f>
        <v xml:space="preserve">VIGAS DE RESPALDO </v>
      </c>
      <c r="F476" s="487"/>
      <c r="G476" s="488"/>
      <c r="H476" s="489"/>
      <c r="I476" s="489"/>
      <c r="J476" s="116"/>
      <c r="K476" s="512"/>
    </row>
    <row r="477" spans="2:11" s="389" customFormat="1" ht="30">
      <c r="B477" s="26" t="s">
        <v>13818</v>
      </c>
      <c r="C477" s="30">
        <v>94965</v>
      </c>
      <c r="D477" s="42" t="str">
        <f>'1-QUANT'!D2349</f>
        <v>SINAPI</v>
      </c>
      <c r="E477" s="396" t="str">
        <f>IFERROR(VLOOKUP($C477,'2-SINAPI NOVEMBRO 2017'!$A$1:$D$11398,2,0),IFERROR(VLOOKUP($C477,'3-COMPO.ADM.PRF '!$B$11:$I$886,4,0),""))</f>
        <v>CONCRETO FCK = 25MPA, TRAÇO 1:2,3:2,7 (CIMENTO/ AREIA MÉDIA/ BRITA 1)  - PREPARO MECÂNICO COM BETONEIRA 400 L. AF_07/2016</v>
      </c>
      <c r="F477" s="401" t="str">
        <f>IFERROR(VLOOKUP($C477,'2-SINAPI NOVEMBRO 2017'!$A$1:$D$11398,3,0),IFERROR(VLOOKUP($C477,'3-COMPO.ADM.PRF '!$B$11:$I$886,5,0),""))</f>
        <v>M3</v>
      </c>
      <c r="G477" s="44">
        <f>'1-QUANT'!K2350</f>
        <v>4.0600000000000005</v>
      </c>
      <c r="H477" s="398">
        <f>IFERROR(VLOOKUP($C477,'2-SINAPI NOVEMBRO 2017'!$A$1:$D$11398,4,0),IFERROR(VLOOKUP($C477,'3-COMPO.ADM.PRF '!$B$11:$I$886,8,0),""))</f>
        <v>304.93</v>
      </c>
      <c r="I477" s="402">
        <f>H477*'5-BDI'!$E$29</f>
        <v>391.04223200000001</v>
      </c>
      <c r="J477" s="329"/>
      <c r="K477" s="511">
        <f t="shared" si="160"/>
        <v>1587.63</v>
      </c>
    </row>
    <row r="478" spans="2:11" s="389" customFormat="1" ht="30">
      <c r="B478" s="26" t="s">
        <v>13819</v>
      </c>
      <c r="C478" s="30">
        <v>96543</v>
      </c>
      <c r="D478" s="42" t="str">
        <f>'1-QUANT'!D2355</f>
        <v>SINAPI</v>
      </c>
      <c r="E478" s="396" t="str">
        <f>IFERROR(VLOOKUP($C478,'2-SINAPI NOVEMBRO 2017'!$A$1:$D$11398,2,0),IFERROR(VLOOKUP($C478,'3-COMPO.ADM.PRF '!$B$11:$I$886,4,0),""))</f>
        <v>ARMAÇÃO DE BLOCO, VIGA BALDRAME E SAPATA UTILIZANDO AÇO CA-60 DE 5 MM - MONTAGEM. AF_06/2017</v>
      </c>
      <c r="F478" s="401" t="str">
        <f>IFERROR(VLOOKUP($C478,'2-SINAPI NOVEMBRO 2017'!$A$1:$D$11398,3,0),IFERROR(VLOOKUP($C478,'3-COMPO.ADM.PRF '!$B$11:$I$886,5,0),""))</f>
        <v>KG</v>
      </c>
      <c r="G478" s="44">
        <f>'1-QUANT'!K2355</f>
        <v>114.84928000000001</v>
      </c>
      <c r="H478" s="398">
        <f>IFERROR(VLOOKUP($C478,'2-SINAPI NOVEMBRO 2017'!$A$1:$D$11398,4,0),IFERROR(VLOOKUP($C478,'3-COMPO.ADM.PRF '!$B$11:$I$886,8,0),""))</f>
        <v>10.79</v>
      </c>
      <c r="I478" s="402">
        <f>H478*'5-BDI'!$E$29</f>
        <v>13.837095999999999</v>
      </c>
      <c r="J478" s="329"/>
      <c r="K478" s="511">
        <f t="shared" ref="K478:K480" si="161">ROUND(G478*I478,2)</f>
        <v>1589.18</v>
      </c>
    </row>
    <row r="479" spans="2:11" s="389" customFormat="1" ht="30">
      <c r="B479" s="26" t="s">
        <v>13820</v>
      </c>
      <c r="C479" s="30">
        <v>96544</v>
      </c>
      <c r="D479" s="42" t="str">
        <f>'1-QUANT'!D2360</f>
        <v>SINAPI</v>
      </c>
      <c r="E479" s="396" t="str">
        <f>IFERROR(VLOOKUP($C479,'2-SINAPI NOVEMBRO 2017'!$A$1:$D$11398,2,0),IFERROR(VLOOKUP($C479,'3-COMPO.ADM.PRF '!$B$11:$I$886,4,0),""))</f>
        <v>ARMAÇÃO DE BLOCO, VIGA BALDRAME OU SAPATA UTILIZANDO AÇO CA-50 DE 6,3 MM - MONTAGEM. AF_06/2017</v>
      </c>
      <c r="F479" s="401" t="str">
        <f>IFERROR(VLOOKUP($C479,'2-SINAPI NOVEMBRO 2017'!$A$1:$D$11398,3,0),IFERROR(VLOOKUP($C479,'3-COMPO.ADM.PRF '!$B$11:$I$886,5,0),""))</f>
        <v>KG</v>
      </c>
      <c r="G479" s="44">
        <f>'1-QUANT'!K2360</f>
        <v>113.67999999999999</v>
      </c>
      <c r="H479" s="398">
        <f>IFERROR(VLOOKUP($C479,'2-SINAPI NOVEMBRO 2017'!$A$1:$D$11398,4,0),IFERROR(VLOOKUP($C479,'3-COMPO.ADM.PRF '!$B$11:$I$886,8,0),""))</f>
        <v>9.26</v>
      </c>
      <c r="I479" s="402">
        <f>H479*'5-BDI'!$E$29</f>
        <v>11.875024</v>
      </c>
      <c r="J479" s="329"/>
      <c r="K479" s="511">
        <f t="shared" si="161"/>
        <v>1349.95</v>
      </c>
    </row>
    <row r="480" spans="2:11" s="389" customFormat="1" ht="45">
      <c r="B480" s="26" t="s">
        <v>13821</v>
      </c>
      <c r="C480" s="30">
        <v>92472</v>
      </c>
      <c r="D480" s="42" t="str">
        <f>'1-QUANT'!D2365</f>
        <v>SINAPI</v>
      </c>
      <c r="E480" s="396" t="str">
        <f>IFERROR(VLOOKUP($C480,'2-SINAPI NOVEMBRO 2017'!$A$1:$D$11398,2,0),IFERROR(VLOOKUP($C480,'3-COMPO.ADM.PRF '!$B$11:$I$886,4,0),""))</f>
        <v>MONTAGEM E DESMONTAGEM DE FÔRMA DE VIGA, ESCORAMENTO METÁLICO, PÉ-DIREITO SIMPLES, EM CHAPA DE MADEIRA PLASTIFICADA, 12 UTILIZAÇÕES. AF_12/2015</v>
      </c>
      <c r="F480" s="401" t="str">
        <f>IFERROR(VLOOKUP($C480,'2-SINAPI NOVEMBRO 2017'!$A$1:$D$11398,3,0),IFERROR(VLOOKUP($C480,'3-COMPO.ADM.PRF '!$B$11:$I$886,5,0),""))</f>
        <v>M2</v>
      </c>
      <c r="G480" s="44">
        <f>'1-QUANT'!K2366</f>
        <v>58</v>
      </c>
      <c r="H480" s="398">
        <f>IFERROR(VLOOKUP($C480,'2-SINAPI NOVEMBRO 2017'!$A$1:$D$11398,4,0),IFERROR(VLOOKUP($C480,'3-COMPO.ADM.PRF '!$B$11:$I$886,8,0),""))</f>
        <v>56.37</v>
      </c>
      <c r="I480" s="402">
        <f>H480*'5-BDI'!$E$29</f>
        <v>72.288888</v>
      </c>
      <c r="J480" s="329"/>
      <c r="K480" s="511">
        <f t="shared" si="161"/>
        <v>4192.76</v>
      </c>
    </row>
    <row r="481" spans="2:11" s="416" customFormat="1" ht="15">
      <c r="B481" s="484" t="s">
        <v>13822</v>
      </c>
      <c r="C481" s="485"/>
      <c r="D481" s="486"/>
      <c r="E481" s="477" t="str">
        <f>'1-QUANT'!E2368:G2368</f>
        <v xml:space="preserve">FECHAMENTO E ACABAMENTO DO MURO </v>
      </c>
      <c r="F481" s="487"/>
      <c r="G481" s="488"/>
      <c r="H481" s="489"/>
      <c r="I481" s="489"/>
      <c r="J481" s="116"/>
      <c r="K481" s="512"/>
    </row>
    <row r="482" spans="2:11" s="389" customFormat="1" ht="60">
      <c r="B482" s="26" t="s">
        <v>13823</v>
      </c>
      <c r="C482" s="30">
        <v>87479</v>
      </c>
      <c r="D482" s="42" t="str">
        <f>'1-QUANT'!D2370</f>
        <v>SINAPI</v>
      </c>
      <c r="E482" s="396" t="str">
        <f>IFERROR(VLOOKUP($C482,'2-SINAPI NOVEMBRO 2017'!$A$1:$D$11398,2,0),IFERROR(VLOOKUP($C482,'3-COMPO.ADM.PRF '!$B$11:$I$886,4,0),""))</f>
        <v>ALVENARIA DE VEDAÇÃO DE BLOCOS CERÂMICOS FURADOS NA VERTICAL DE 14X19X39CM (ESPESSURA 14CM) DE PAREDES COM ÁREA LÍQUIDA MAIOR OU IGUAL A 6M² SEM VÃOS E ARGAMASSA DE ASSENTAMENTO COM PREPARO EM BETONEIRA. AF_06/2014</v>
      </c>
      <c r="F482" s="401" t="str">
        <f>IFERROR(VLOOKUP($C482,'2-SINAPI NOVEMBRO 2017'!$A$1:$D$11398,3,0),IFERROR(VLOOKUP($C482,'3-COMPO.ADM.PRF '!$B$11:$I$886,5,0),""))</f>
        <v>M2</v>
      </c>
      <c r="G482" s="44">
        <f>'1-QUANT'!K2370</f>
        <v>183.72</v>
      </c>
      <c r="H482" s="398">
        <f>IFERROR(VLOOKUP($C482,'2-SINAPI NOVEMBRO 2017'!$A$1:$D$11398,4,0),IFERROR(VLOOKUP($C482,'3-COMPO.ADM.PRF '!$B$11:$I$886,8,0),""))</f>
        <v>47.54</v>
      </c>
      <c r="I482" s="402">
        <f>H482*'5-BDI'!$E$29</f>
        <v>60.965295999999995</v>
      </c>
      <c r="J482" s="329"/>
      <c r="K482" s="511">
        <f t="shared" si="156"/>
        <v>11200.54</v>
      </c>
    </row>
    <row r="483" spans="2:11" s="389" customFormat="1" ht="45">
      <c r="B483" s="26" t="s">
        <v>13824</v>
      </c>
      <c r="C483" s="30">
        <v>87894</v>
      </c>
      <c r="D483" s="42" t="str">
        <f>'1-QUANT'!D2374</f>
        <v>SINAPI</v>
      </c>
      <c r="E483" s="396" t="str">
        <f>IFERROR(VLOOKUP($C483,'2-SINAPI NOVEMBRO 2017'!$A$1:$D$11398,2,0),IFERROR(VLOOKUP($C483,'3-COMPO.ADM.PRF '!$B$11:$I$886,4,0),""))</f>
        <v>CHAPISCO APLICADO EM ALVENARIA (SEM PRESENÇA DE VÃOS) E ESTRUTURAS DE CONCRETO DE FACHADA, COM COLHER DE PEDREIRO.  ARGAMASSA TRAÇO 1:3 COM PREPARO EM BETONEIRA 400L. AF_06/2014</v>
      </c>
      <c r="F483" s="401" t="str">
        <f>IFERROR(VLOOKUP($C483,'2-SINAPI NOVEMBRO 2017'!$A$1:$D$11398,3,0),IFERROR(VLOOKUP($C483,'3-COMPO.ADM.PRF '!$B$11:$I$886,5,0),""))</f>
        <v>M2</v>
      </c>
      <c r="G483" s="44">
        <f>'1-QUANT'!K2374</f>
        <v>367.44</v>
      </c>
      <c r="H483" s="398">
        <f>IFERROR(VLOOKUP($C483,'2-SINAPI NOVEMBRO 2017'!$A$1:$D$11398,4,0),IFERROR(VLOOKUP($C483,'3-COMPO.ADM.PRF '!$B$11:$I$886,8,0),""))</f>
        <v>4.38</v>
      </c>
      <c r="I483" s="402">
        <f>H483*'5-BDI'!$E$29</f>
        <v>5.6169120000000001</v>
      </c>
      <c r="J483" s="329"/>
      <c r="K483" s="511">
        <f t="shared" ref="K483:K486" si="162">ROUND(G483*I483,2)</f>
        <v>2063.88</v>
      </c>
    </row>
    <row r="484" spans="2:11" s="389" customFormat="1" ht="60">
      <c r="B484" s="26" t="s">
        <v>13825</v>
      </c>
      <c r="C484" s="30">
        <v>87529</v>
      </c>
      <c r="D484" s="42" t="str">
        <f>'1-QUANT'!D2376</f>
        <v>SINAPI</v>
      </c>
      <c r="E484" s="396" t="str">
        <f>IFERROR(VLOOKUP($C484,'2-SINAPI NOVEMBRO 2017'!$A$1:$D$11398,2,0),IFERROR(VLOOKUP($C484,'3-COMPO.ADM.PRF '!$B$11:$I$886,4,0),""))</f>
        <v>MASSA ÚNICA, PARA RECEBIMENTO DE PINTURA, EM ARGAMASSA TRAÇO 1:2:8, PREPARO MECÂNICO COM BETONEIRA 400L, APLICADA MANUALMENTE EM FACES INTERNAS DE PAREDES, ESPESSURA DE 20MM, COM EXECUÇÃO DE TALISCAS. AF_06/2014</v>
      </c>
      <c r="F484" s="401" t="str">
        <f>IFERROR(VLOOKUP($C484,'2-SINAPI NOVEMBRO 2017'!$A$1:$D$11398,3,0),IFERROR(VLOOKUP($C484,'3-COMPO.ADM.PRF '!$B$11:$I$886,5,0),""))</f>
        <v>M2</v>
      </c>
      <c r="G484" s="44">
        <f>'1-QUANT'!K2376</f>
        <v>367.44</v>
      </c>
      <c r="H484" s="398">
        <f>IFERROR(VLOOKUP($C484,'2-SINAPI NOVEMBRO 2017'!$A$1:$D$11398,4,0),IFERROR(VLOOKUP($C484,'3-COMPO.ADM.PRF '!$B$11:$I$886,8,0),""))</f>
        <v>23.75</v>
      </c>
      <c r="I484" s="402">
        <f>H484*'5-BDI'!$E$29</f>
        <v>30.457000000000001</v>
      </c>
      <c r="J484" s="329"/>
      <c r="K484" s="511">
        <f t="shared" si="162"/>
        <v>11191.12</v>
      </c>
    </row>
    <row r="485" spans="2:11" s="389" customFormat="1" ht="15">
      <c r="B485" s="26" t="s">
        <v>13832</v>
      </c>
      <c r="C485" s="30" t="str">
        <f>'1-QUANT'!C2380</f>
        <v>COMP 120</v>
      </c>
      <c r="D485" s="42" t="str">
        <f>'1-QUANT'!D2380</f>
        <v>PRÓPRIA</v>
      </c>
      <c r="E485" s="396" t="str">
        <f>'3-COMPO.ADM.PRF '!E896</f>
        <v>FORNECIMENTO E INSTALAÇÃO DE GRADIL EM METALON 30x20mm PAREDE 2mm</v>
      </c>
      <c r="F485" s="642" t="s">
        <v>125</v>
      </c>
      <c r="G485" s="44">
        <f>'1-QUANT'!K2379</f>
        <v>48.28</v>
      </c>
      <c r="H485" s="398">
        <f>'3-COMPO.ADM.PRF '!I896</f>
        <v>295.43679999999995</v>
      </c>
      <c r="I485" s="402">
        <f>H485*'5-BDI'!$E$29</f>
        <v>378.86815231999992</v>
      </c>
      <c r="J485" s="329"/>
      <c r="K485" s="511">
        <f t="shared" si="162"/>
        <v>18291.75</v>
      </c>
    </row>
    <row r="486" spans="2:11" s="389" customFormat="1" ht="30">
      <c r="B486" s="26" t="s">
        <v>13841</v>
      </c>
      <c r="C486" s="30" t="str">
        <f>'3-COMPO.ADM.PRF '!B908</f>
        <v>COMP 121</v>
      </c>
      <c r="D486" s="42" t="str">
        <f>'1-QUANT'!D2386</f>
        <v>PRÓPRIA</v>
      </c>
      <c r="E486" s="396" t="str">
        <f>'3-COMPO.ADM.PRF '!E908</f>
        <v xml:space="preserve">FORNECIMENTO E INSTALAÇÃO PORTÃO DE CORRER COM TRILHOS, GUIAS E ROLDANAS </v>
      </c>
      <c r="F486" s="642" t="s">
        <v>125</v>
      </c>
      <c r="G486" s="44">
        <f>'1-QUANT'!K2386</f>
        <v>6</v>
      </c>
      <c r="H486" s="398">
        <f>'3-COMPO.ADM.PRF '!I908</f>
        <v>676.8443000000002</v>
      </c>
      <c r="I486" s="402">
        <f>H486*'5-BDI'!$E$29</f>
        <v>867.98513032000028</v>
      </c>
      <c r="J486" s="329"/>
      <c r="K486" s="511">
        <f t="shared" si="162"/>
        <v>5207.91</v>
      </c>
    </row>
    <row r="487" spans="2:11" s="389" customFormat="1" ht="15">
      <c r="B487" s="26" t="s">
        <v>13842</v>
      </c>
      <c r="C487" s="30" t="str">
        <f>'1-QUANT'!C2383</f>
        <v>COMP 122</v>
      </c>
      <c r="D487" s="42" t="str">
        <f>'1-QUANT'!D2383</f>
        <v>PRÓPRIA</v>
      </c>
      <c r="E487" s="396" t="str">
        <f>'3-COMPO.ADM.PRF '!E921</f>
        <v xml:space="preserve"> FORNECIMENTO E INSTALAÇÃO PORTÃO DE ABRIR 1 FOLHA </v>
      </c>
      <c r="F487" s="642" t="s">
        <v>125</v>
      </c>
      <c r="G487" s="44">
        <f>'1-QUANT'!K2383</f>
        <v>2</v>
      </c>
      <c r="H487" s="398">
        <f>'3-COMPO.ADM.PRF '!I921</f>
        <v>539.49080000000004</v>
      </c>
      <c r="I487" s="402">
        <f>H487*'5-BDI'!$E$29</f>
        <v>691.84300192000001</v>
      </c>
      <c r="J487" s="329"/>
      <c r="K487" s="511">
        <f t="shared" si="156"/>
        <v>1383.69</v>
      </c>
    </row>
    <row r="488" spans="2:11" s="419" customFormat="1" ht="15">
      <c r="B488" s="777" t="s">
        <v>2</v>
      </c>
      <c r="C488" s="778"/>
      <c r="D488" s="778"/>
      <c r="E488" s="778"/>
      <c r="F488" s="778"/>
      <c r="G488" s="778"/>
      <c r="H488" s="778"/>
      <c r="I488" s="585"/>
      <c r="J488" s="116">
        <f>SUM(J460:J487)</f>
        <v>0</v>
      </c>
      <c r="K488" s="512">
        <f>SUM(K442:K487)</f>
        <v>106541.09</v>
      </c>
    </row>
    <row r="489" spans="2:11" s="389" customFormat="1" ht="15">
      <c r="B489" s="15" t="s">
        <v>6468</v>
      </c>
      <c r="C489" s="16"/>
      <c r="D489" s="17"/>
      <c r="E489" s="18" t="str">
        <f>'1-QUANT'!E2396:J2396</f>
        <v>SERVIÇOS DIVERSOS</v>
      </c>
      <c r="F489" s="19"/>
      <c r="G489" s="20"/>
      <c r="H489" s="21"/>
      <c r="I489" s="21"/>
      <c r="J489" s="114"/>
      <c r="K489" s="408"/>
    </row>
    <row r="490" spans="2:11" s="416" customFormat="1" ht="15">
      <c r="B490" s="484" t="s">
        <v>6469</v>
      </c>
      <c r="C490" s="485"/>
      <c r="D490" s="486"/>
      <c r="E490" s="477" t="str">
        <f>'1-QUANT'!E2398:J2398</f>
        <v xml:space="preserve">REFORMA NA QUADRA EXISTENTE DE QUADRA </v>
      </c>
      <c r="F490" s="487"/>
      <c r="G490" s="488"/>
      <c r="H490" s="489"/>
      <c r="I490" s="489"/>
      <c r="J490" s="116"/>
      <c r="K490" s="512"/>
    </row>
    <row r="491" spans="2:11" s="416" customFormat="1" ht="15">
      <c r="B491" s="26" t="s">
        <v>13848</v>
      </c>
      <c r="C491" s="636">
        <f>'1-QUANT'!C2400</f>
        <v>84656</v>
      </c>
      <c r="D491" s="46" t="str">
        <f>'1-QUANT'!D2400</f>
        <v>SINAPI</v>
      </c>
      <c r="E491" s="396" t="str">
        <f>IFERROR(VLOOKUP($C491,'2-SINAPI NOVEMBRO 2017'!$A$1:$D$11398,2,0),IFERROR(VLOOKUP($C491,'3-COMPO.ADM.PRF '!$B$11:$I$886,4,0),""))</f>
        <v>TRATAMENTO EM  CONCRETO COM ESTUQUE E LIXAMENTO</v>
      </c>
      <c r="F491" s="401" t="str">
        <f>IFERROR(VLOOKUP($C491,'2-SINAPI NOVEMBRO 2017'!$A$1:$D$11398,3,0),IFERROR(VLOOKUP($C491,'3-COMPO.ADM.PRF '!$B$11:$I$886,5,0),""))</f>
        <v>M2</v>
      </c>
      <c r="G491" s="25">
        <f>'1-QUANT'!K2400</f>
        <v>679</v>
      </c>
      <c r="H491" s="398">
        <f>IFERROR(VLOOKUP($C491,'2-SINAPI NOVEMBRO 2017'!$A$1:$D$11398,4,0),IFERROR(VLOOKUP($C491,'3-COMPO.ADM.PRF '!$B$11:$I$886,8,0),""))</f>
        <v>26.89</v>
      </c>
      <c r="I491" s="402">
        <f>H491*'5-BDI'!$E$29</f>
        <v>34.483736</v>
      </c>
      <c r="J491" s="115">
        <f t="shared" ref="J491:J492" si="163">ROUND(G491*H491,2)</f>
        <v>18258.310000000001</v>
      </c>
      <c r="K491" s="511">
        <f t="shared" ref="K491:K492" si="164">ROUND(G491*I491,2)</f>
        <v>23414.46</v>
      </c>
    </row>
    <row r="492" spans="2:11" s="416" customFormat="1" ht="30">
      <c r="B492" s="26" t="s">
        <v>13849</v>
      </c>
      <c r="C492" s="636" t="str">
        <f>'1-QUANT'!C2402</f>
        <v>73872/1</v>
      </c>
      <c r="D492" s="46" t="str">
        <f>'1-QUANT'!D2402</f>
        <v>SINAPI</v>
      </c>
      <c r="E492" s="396" t="str">
        <f>IFERROR(VLOOKUP($C492,'2-SINAPI NOVEMBRO 2017'!$A$1:$D$11398,2,0),IFERROR(VLOOKUP($C492,'3-COMPO.ADM.PRF '!$B$11:$I$886,4,0),""))</f>
        <v>IMPERMEABILIZACAO COM PINTURA A BASE DE RESINA EPOXI ALCATRAO, UMA DEMAO.</v>
      </c>
      <c r="F492" s="401" t="str">
        <f>IFERROR(VLOOKUP($C492,'2-SINAPI NOVEMBRO 2017'!$A$1:$D$11398,3,0),IFERROR(VLOOKUP($C492,'3-COMPO.ADM.PRF '!$B$11:$I$886,5,0),""))</f>
        <v>M2</v>
      </c>
      <c r="G492" s="25">
        <f>'1-QUANT'!K2402</f>
        <v>679</v>
      </c>
      <c r="H492" s="398">
        <f>IFERROR(VLOOKUP($C492,'2-SINAPI NOVEMBRO 2017'!$A$1:$D$11398,4,0),IFERROR(VLOOKUP($C492,'3-COMPO.ADM.PRF '!$B$11:$I$886,8,0),""))</f>
        <v>26.2</v>
      </c>
      <c r="I492" s="402">
        <f>H492*'5-BDI'!$E$29</f>
        <v>33.598880000000001</v>
      </c>
      <c r="J492" s="115">
        <f t="shared" si="163"/>
        <v>17789.8</v>
      </c>
      <c r="K492" s="511">
        <f t="shared" si="164"/>
        <v>22813.64</v>
      </c>
    </row>
    <row r="493" spans="2:11" s="419" customFormat="1" ht="15">
      <c r="B493" s="26" t="s">
        <v>13850</v>
      </c>
      <c r="C493" s="636" t="str">
        <f>'1-QUANT'!C2404</f>
        <v>74245/1</v>
      </c>
      <c r="D493" s="46" t="str">
        <f>'1-QUANT'!D2404</f>
        <v>SINAPI</v>
      </c>
      <c r="E493" s="396" t="str">
        <f>IFERROR(VLOOKUP($C493,'2-SINAPI NOVEMBRO 2017'!$A$1:$D$11398,2,0),IFERROR(VLOOKUP($C493,'3-COMPO.ADM.PRF '!$B$11:$I$886,4,0),""))</f>
        <v>PINTURA ACRILICA EM PISO CIMENTADO DUAS DEMAOS</v>
      </c>
      <c r="F493" s="401" t="str">
        <f>IFERROR(VLOOKUP($C493,'2-SINAPI NOVEMBRO 2017'!$A$1:$D$11398,3,0),IFERROR(VLOOKUP($C493,'3-COMPO.ADM.PRF '!$B$11:$I$886,5,0),""))</f>
        <v>M2</v>
      </c>
      <c r="G493" s="25">
        <f>'1-QUANT'!K2404</f>
        <v>679</v>
      </c>
      <c r="H493" s="398">
        <f>IFERROR(VLOOKUP($C493,'2-SINAPI NOVEMBRO 2017'!$A$1:$D$11398,4,0),IFERROR(VLOOKUP($C493,'3-COMPO.ADM.PRF '!$B$11:$I$886,8,0),""))</f>
        <v>11.58</v>
      </c>
      <c r="I493" s="402">
        <f>H493*'5-BDI'!$E$29</f>
        <v>14.850192</v>
      </c>
      <c r="J493" s="115">
        <f t="shared" ref="J493" si="165">ROUND(G493*H493,2)</f>
        <v>7862.82</v>
      </c>
      <c r="K493" s="511">
        <f t="shared" ref="K493" si="166">ROUND(G493*I493,2)</f>
        <v>10083.280000000001</v>
      </c>
    </row>
    <row r="494" spans="2:11" s="419" customFormat="1" ht="30">
      <c r="B494" s="26" t="s">
        <v>13851</v>
      </c>
      <c r="C494" s="636">
        <f>'1-QUANT'!C2406</f>
        <v>41595</v>
      </c>
      <c r="D494" s="46" t="str">
        <f>'1-QUANT'!D2406</f>
        <v>SINAPI</v>
      </c>
      <c r="E494" s="396" t="str">
        <f>IFERROR(VLOOKUP($C494,'2-SINAPI NOVEMBRO 2017'!$A$1:$D$11398,2,0),IFERROR(VLOOKUP($C494,'3-COMPO.ADM.PRF '!$B$11:$I$886,4,0),""))</f>
        <v>PINTURA ACRILICA DE FAIXAS DE DEMARCACAO EM QUADRA POLIESPORTIVA, 5 CM DE LARGURA</v>
      </c>
      <c r="F494" s="401" t="str">
        <f>IFERROR(VLOOKUP($C494,'2-SINAPI NOVEMBRO 2017'!$A$1:$D$11398,3,0),IFERROR(VLOOKUP($C494,'3-COMPO.ADM.PRF '!$B$11:$I$886,5,0),""))</f>
        <v>M</v>
      </c>
      <c r="G494" s="25">
        <f>'1-QUANT'!K2406</f>
        <v>232</v>
      </c>
      <c r="H494" s="398">
        <f>IFERROR(VLOOKUP($C494,'2-SINAPI NOVEMBRO 2017'!$A$1:$D$11398,4,0),IFERROR(VLOOKUP($C494,'3-COMPO.ADM.PRF '!$B$11:$I$886,8,0),""))</f>
        <v>9.2100000000000009</v>
      </c>
      <c r="I494" s="402">
        <f>H494*'5-BDI'!$E$29</f>
        <v>11.810904000000001</v>
      </c>
      <c r="J494" s="115">
        <f t="shared" ref="J494:J496" si="167">ROUND(G494*H494,2)</f>
        <v>2136.7199999999998</v>
      </c>
      <c r="K494" s="511">
        <f t="shared" ref="K494:K496" si="168">ROUND(G494*I494,2)</f>
        <v>2740.13</v>
      </c>
    </row>
    <row r="495" spans="2:11" s="419" customFormat="1" ht="45">
      <c r="B495" s="26" t="s">
        <v>13852</v>
      </c>
      <c r="C495" s="636" t="str">
        <f>'1-QUANT'!C2408</f>
        <v>74145/1</v>
      </c>
      <c r="D495" s="46" t="str">
        <f>'1-QUANT'!D2408</f>
        <v>SINAPI</v>
      </c>
      <c r="E495" s="396" t="str">
        <f>IFERROR(VLOOKUP($C495,'2-SINAPI NOVEMBRO 2017'!$A$1:$D$11398,2,0),IFERROR(VLOOKUP($C495,'3-COMPO.ADM.PRF '!$B$11:$I$886,4,0),""))</f>
        <v>PINTURA ESMALTE FOSCO, DUAS DEMAOS, SOBRE SUPERFICIE METALICA, INCLUSO UMA DEMAO DE FUNDO ANTICORROSIVO. UTILIZACAO DE REVOLVER ( AR-COMPRIMIDO).</v>
      </c>
      <c r="F495" s="401" t="str">
        <f>IFERROR(VLOOKUP($C495,'2-SINAPI NOVEMBRO 2017'!$A$1:$D$11398,3,0),IFERROR(VLOOKUP($C495,'3-COMPO.ADM.PRF '!$B$11:$I$886,5,0),""))</f>
        <v>M2</v>
      </c>
      <c r="G495" s="25">
        <f>'1-QUANT'!K2408</f>
        <v>679</v>
      </c>
      <c r="H495" s="398">
        <f>IFERROR(VLOOKUP($C495,'2-SINAPI NOVEMBRO 2017'!$A$1:$D$11398,4,0),IFERROR(VLOOKUP($C495,'3-COMPO.ADM.PRF '!$B$11:$I$886,8,0),""))</f>
        <v>13.91</v>
      </c>
      <c r="I495" s="402">
        <f>H495*'5-BDI'!$E$29</f>
        <v>17.838183999999998</v>
      </c>
      <c r="J495" s="115">
        <f t="shared" si="167"/>
        <v>9444.89</v>
      </c>
      <c r="K495" s="511">
        <f t="shared" si="168"/>
        <v>12112.13</v>
      </c>
    </row>
    <row r="496" spans="2:11" s="419" customFormat="1" ht="30">
      <c r="B496" s="26" t="s">
        <v>13853</v>
      </c>
      <c r="C496" s="636">
        <f>'1-QUANT'!C2412</f>
        <v>94213</v>
      </c>
      <c r="D496" s="46" t="str">
        <f>'1-QUANT'!D2412</f>
        <v>SINAPI</v>
      </c>
      <c r="E496" s="396" t="str">
        <f>IFERROR(VLOOKUP($C496,'2-SINAPI NOVEMBRO 2017'!$A$1:$D$11398,2,0),IFERROR(VLOOKUP($C496,'3-COMPO.ADM.PRF '!$B$11:$I$886,4,0),""))</f>
        <v>TELHAMENTO COM TELHA DE AÇO/ALUMÍNIO E = 0,5 MM, COM ATÉ 2 ÁGUAS, INCLUSO IÇAMENTO. AF_06/2016</v>
      </c>
      <c r="F496" s="401" t="str">
        <f>IFERROR(VLOOKUP($C496,'2-SINAPI NOVEMBRO 2017'!$A$1:$D$11398,3,0),IFERROR(VLOOKUP($C496,'3-COMPO.ADM.PRF '!$B$11:$I$886,5,0),""))</f>
        <v>M2</v>
      </c>
      <c r="G496" s="25">
        <f>'1-QUANT'!K2412</f>
        <v>210</v>
      </c>
      <c r="H496" s="398">
        <f>IFERROR(VLOOKUP($C496,'2-SINAPI NOVEMBRO 2017'!$A$1:$D$11398,4,0),IFERROR(VLOOKUP($C496,'3-COMPO.ADM.PRF '!$B$11:$I$886,8,0),""))</f>
        <v>37.840000000000003</v>
      </c>
      <c r="I496" s="402">
        <f>H496*'5-BDI'!$E$29</f>
        <v>48.526016000000006</v>
      </c>
      <c r="J496" s="115">
        <f t="shared" si="167"/>
        <v>7946.4</v>
      </c>
      <c r="K496" s="511">
        <f t="shared" si="168"/>
        <v>10190.459999999999</v>
      </c>
    </row>
    <row r="497" spans="2:11" s="419" customFormat="1" ht="45">
      <c r="B497" s="26" t="s">
        <v>13854</v>
      </c>
      <c r="C497" s="636">
        <f>'1-QUANT'!C2414</f>
        <v>94992</v>
      </c>
      <c r="D497" s="46" t="str">
        <f>'1-QUANT'!D2414</f>
        <v>SINAPI</v>
      </c>
      <c r="E497" s="396" t="str">
        <f>IFERROR(VLOOKUP($C497,'2-SINAPI NOVEMBRO 2017'!$A$1:$D$11398,2,0),IFERROR(VLOOKUP($C497,'3-COMPO.ADM.PRF '!$B$11:$I$886,4,0),""))</f>
        <v>EXECUÇÃO DE PASSEIO (CALÇADA) OU PISO DE CONCRETO COM CONCRETO MOLDADO IN LOCO, FEITO EM OBRA, ACABAMENTO CONVENCIONAL, ESPESSURA 6 CM, ARMADO. AF_07/2016</v>
      </c>
      <c r="F497" s="401" t="str">
        <f>IFERROR(VLOOKUP($C497,'2-SINAPI NOVEMBRO 2017'!$A$1:$D$11398,3,0),IFERROR(VLOOKUP($C497,'3-COMPO.ADM.PRF '!$B$11:$I$886,5,0),""))</f>
        <v>M2</v>
      </c>
      <c r="G497" s="25">
        <f>'1-QUANT'!K2414</f>
        <v>679</v>
      </c>
      <c r="H497" s="398">
        <f>IFERROR(VLOOKUP($C497,'2-SINAPI NOVEMBRO 2017'!$A$1:$D$11398,4,0),IFERROR(VLOOKUP($C497,'3-COMPO.ADM.PRF '!$B$11:$I$886,8,0),""))</f>
        <v>59.1</v>
      </c>
      <c r="I497" s="402">
        <f>H497*'5-BDI'!$E$29</f>
        <v>75.789839999999998</v>
      </c>
      <c r="J497" s="115">
        <f t="shared" ref="J497" si="169">ROUND(G497*H497,2)</f>
        <v>40128.9</v>
      </c>
      <c r="K497" s="511">
        <f t="shared" ref="K497" si="170">ROUND(G497*I497,2)</f>
        <v>51461.3</v>
      </c>
    </row>
    <row r="498" spans="2:11" s="416" customFormat="1" ht="15">
      <c r="B498" s="484" t="s">
        <v>13855</v>
      </c>
      <c r="C498" s="485"/>
      <c r="D498" s="486"/>
      <c r="E498" s="477" t="str">
        <f>'1-QUANT'!E2418:J2418</f>
        <v>CONSTRUÇÃO DE BASE PARA CASTELO D'AGUA</v>
      </c>
      <c r="F498" s="487"/>
      <c r="G498" s="488"/>
      <c r="H498" s="489"/>
      <c r="I498" s="489"/>
      <c r="J498" s="116"/>
      <c r="K498" s="512"/>
    </row>
    <row r="499" spans="2:11" s="416" customFormat="1" ht="15">
      <c r="B499" s="478" t="s">
        <v>13856</v>
      </c>
      <c r="C499" s="479"/>
      <c r="D499" s="480"/>
      <c r="E499" s="481" t="str">
        <f>'1-QUANT'!E2419:J2419</f>
        <v xml:space="preserve">ESTACAS TIPO BROCA </v>
      </c>
      <c r="F499" s="482"/>
      <c r="G499" s="48"/>
      <c r="H499" s="119"/>
      <c r="I499" s="119"/>
      <c r="J499" s="483"/>
      <c r="K499" s="519"/>
    </row>
    <row r="500" spans="2:11" s="419" customFormat="1" ht="30">
      <c r="B500" s="26" t="s">
        <v>13857</v>
      </c>
      <c r="C500" s="636" t="str">
        <f>'1-QUANT'!C2421</f>
        <v>COMP 005</v>
      </c>
      <c r="D500" s="46" t="str">
        <f>'1-QUANT'!D2421</f>
        <v>PROPRIA</v>
      </c>
      <c r="E500" s="396" t="str">
        <f>IFERROR(VLOOKUP($C500,'2-SINAPI NOVEMBRO 2017'!$A$1:$D$11398,2,0),IFERROR(VLOOKUP($C500,'3-COMPO.ADM.PRF '!$B$11:$I$886,4,0),""))</f>
        <v>ESTACA A TRADO (BROCA) DIAMETRO = 30 CM, EM CONCRETO MOLDADO IN LOCO, 25 MPA, SEM ARMACAO.</v>
      </c>
      <c r="F500" s="401" t="str">
        <f>IFERROR(VLOOKUP($C500,'2-SINAPI NOVEMBRO 2017'!$A$1:$D$11398,3,0),IFERROR(VLOOKUP($C500,'3-COMPO.ADM.PRF '!$B$11:$I$886,5,0),""))</f>
        <v>M</v>
      </c>
      <c r="G500" s="25">
        <f>'1-QUANT'!K2421</f>
        <v>31.5</v>
      </c>
      <c r="H500" s="398">
        <f>IFERROR(VLOOKUP($C500,'2-SINAPI NOVEMBRO 2017'!$A$1:$D$11398,4,0),IFERROR(VLOOKUP($C500,'3-COMPO.ADM.PRF '!$B$11:$I$886,8,0),""))</f>
        <v>71.102699099999995</v>
      </c>
      <c r="I500" s="402">
        <f>H500*'5-BDI'!$E$29</f>
        <v>91.182101325839994</v>
      </c>
      <c r="J500" s="115">
        <f t="shared" ref="J500" si="171">ROUND(G500*H500,2)</f>
        <v>2239.7399999999998</v>
      </c>
      <c r="K500" s="511">
        <f t="shared" ref="K500" si="172">ROUND(G500*I500,2)</f>
        <v>2872.24</v>
      </c>
    </row>
    <row r="501" spans="2:11" s="419" customFormat="1" ht="30">
      <c r="B501" s="26" t="s">
        <v>13858</v>
      </c>
      <c r="C501" s="636">
        <f>'1-QUANT'!C2426</f>
        <v>95583</v>
      </c>
      <c r="D501" s="46" t="str">
        <f>'1-QUANT'!D2426</f>
        <v>SINAPI</v>
      </c>
      <c r="E501" s="396" t="str">
        <f>IFERROR(VLOOKUP($C501,'2-SINAPI NOVEMBRO 2017'!$A$1:$D$11398,2,0),IFERROR(VLOOKUP($C501,'3-COMPO.ADM.PRF '!$B$11:$I$886,4,0),""))</f>
        <v>MONTAGEM DE ARMADURA TRANSVERSAL DE ESTACAS DE SEÇÃO CIRCULAR, DIÂMETRO = 5,0 MM. AF_11/2016</v>
      </c>
      <c r="F501" s="401" t="str">
        <f>IFERROR(VLOOKUP($C501,'2-SINAPI NOVEMBRO 2017'!$A$1:$D$11398,3,0),IFERROR(VLOOKUP($C501,'3-COMPO.ADM.PRF '!$B$11:$I$886,5,0),""))</f>
        <v>KG</v>
      </c>
      <c r="G501" s="25">
        <f>'1-QUANT'!K2426</f>
        <v>35.789192578125004</v>
      </c>
      <c r="H501" s="398">
        <f>IFERROR(VLOOKUP($C501,'2-SINAPI NOVEMBRO 2017'!$A$1:$D$11398,4,0),IFERROR(VLOOKUP($C501,'3-COMPO.ADM.PRF '!$B$11:$I$886,8,0),""))</f>
        <v>10.08</v>
      </c>
      <c r="I501" s="402">
        <f>H501*'5-BDI'!$E$29</f>
        <v>12.926591999999999</v>
      </c>
      <c r="J501" s="115">
        <f t="shared" ref="J501:J505" si="173">ROUND(G501*H501,2)</f>
        <v>360.76</v>
      </c>
      <c r="K501" s="511">
        <f t="shared" ref="K501:K505" si="174">ROUND(G501*I501,2)</f>
        <v>462.63</v>
      </c>
    </row>
    <row r="502" spans="2:11" s="419" customFormat="1" ht="30">
      <c r="B502" s="26" t="s">
        <v>13859</v>
      </c>
      <c r="C502" s="636">
        <f>'1-QUANT'!C2432</f>
        <v>95578</v>
      </c>
      <c r="D502" s="46" t="str">
        <f>'1-QUANT'!D2432</f>
        <v>SINAPI</v>
      </c>
      <c r="E502" s="396" t="str">
        <f>IFERROR(VLOOKUP($C502,'2-SINAPI NOVEMBRO 2017'!$A$1:$D$11398,2,0),IFERROR(VLOOKUP($C502,'3-COMPO.ADM.PRF '!$B$11:$I$886,4,0),""))</f>
        <v>MONTAGEM DE ARMADURA LONGITUDINAL DE ESTACAS DE SEÇÃO CIRCULAR, DIÂMETRO = 12,5 MM. AF_11/2016</v>
      </c>
      <c r="F502" s="401" t="str">
        <f>IFERROR(VLOOKUP($C502,'2-SINAPI NOVEMBRO 2017'!$A$1:$D$11398,3,0),IFERROR(VLOOKUP($C502,'3-COMPO.ADM.PRF '!$B$11:$I$886,5,0),""))</f>
        <v>KG</v>
      </c>
      <c r="G502" s="25">
        <f>'1-QUANT'!K2432</f>
        <v>116.46652500000003</v>
      </c>
      <c r="H502" s="398">
        <f>IFERROR(VLOOKUP($C502,'2-SINAPI NOVEMBRO 2017'!$A$1:$D$11398,4,0),IFERROR(VLOOKUP($C502,'3-COMPO.ADM.PRF '!$B$11:$I$886,8,0),""))</f>
        <v>5.83</v>
      </c>
      <c r="I502" s="402">
        <f>H502*'5-BDI'!$E$29</f>
        <v>7.4763919999999997</v>
      </c>
      <c r="J502" s="115">
        <f t="shared" si="173"/>
        <v>679</v>
      </c>
      <c r="K502" s="511">
        <f t="shared" si="174"/>
        <v>870.75</v>
      </c>
    </row>
    <row r="503" spans="2:11" s="419" customFormat="1" ht="30">
      <c r="B503" s="26" t="s">
        <v>13860</v>
      </c>
      <c r="C503" s="636">
        <f>'1-QUANT'!C2438</f>
        <v>95601</v>
      </c>
      <c r="D503" s="46" t="str">
        <f>'1-QUANT'!D2438</f>
        <v xml:space="preserve">SINAPI </v>
      </c>
      <c r="E503" s="396" t="str">
        <f>IFERROR(VLOOKUP($C503,'2-SINAPI NOVEMBRO 2017'!$A$1:$D$11398,2,0),IFERROR(VLOOKUP($C503,'3-COMPO.ADM.PRF '!$B$11:$I$886,4,0),""))</f>
        <v>ARRASAMENTO MECANICO DE ESTACA DE CONCRETO ARMADO, DIAMETROS DE ATÉ 40 CM. AF_11/2016</v>
      </c>
      <c r="F503" s="401" t="str">
        <f>IFERROR(VLOOKUP($C503,'2-SINAPI NOVEMBRO 2017'!$A$1:$D$11398,3,0),IFERROR(VLOOKUP($C503,'3-COMPO.ADM.PRF '!$B$11:$I$886,5,0),""))</f>
        <v>UN</v>
      </c>
      <c r="G503" s="25">
        <f>'1-QUANT'!K2438</f>
        <v>9</v>
      </c>
      <c r="H503" s="398">
        <f>IFERROR(VLOOKUP($C503,'2-SINAPI NOVEMBRO 2017'!$A$1:$D$11398,4,0),IFERROR(VLOOKUP($C503,'3-COMPO.ADM.PRF '!$B$11:$I$886,8,0),""))</f>
        <v>11.94</v>
      </c>
      <c r="I503" s="402">
        <f>H503*'5-BDI'!$E$29</f>
        <v>15.311855999999999</v>
      </c>
      <c r="J503" s="115">
        <f t="shared" si="173"/>
        <v>107.46</v>
      </c>
      <c r="K503" s="511">
        <f t="shared" si="174"/>
        <v>137.81</v>
      </c>
    </row>
    <row r="504" spans="2:11" s="419" customFormat="1" ht="15">
      <c r="B504" s="26" t="s">
        <v>13861</v>
      </c>
      <c r="C504" s="636">
        <f>'1-QUANT'!C2442</f>
        <v>72897</v>
      </c>
      <c r="D504" s="46" t="str">
        <f>'1-QUANT'!D2442</f>
        <v xml:space="preserve">SINAPI </v>
      </c>
      <c r="E504" s="396" t="str">
        <f>IFERROR(VLOOKUP($C504,'2-SINAPI NOVEMBRO 2017'!$A$1:$D$11398,2,0),IFERROR(VLOOKUP($C504,'3-COMPO.ADM.PRF '!$B$11:$I$886,4,0),""))</f>
        <v>CARGA MANUAL DE ENTULHO EM CAMINHAO BASCULANTE 6 M3</v>
      </c>
      <c r="F504" s="401" t="str">
        <f>IFERROR(VLOOKUP($C504,'2-SINAPI NOVEMBRO 2017'!$A$1:$D$11398,3,0),IFERROR(VLOOKUP($C504,'3-COMPO.ADM.PRF '!$B$11:$I$886,5,0),""))</f>
        <v>M3</v>
      </c>
      <c r="G504" s="25">
        <f>'1-QUANT'!K2442</f>
        <v>2.8931175000000007</v>
      </c>
      <c r="H504" s="398">
        <f>IFERROR(VLOOKUP($C504,'2-SINAPI NOVEMBRO 2017'!$A$1:$D$11398,4,0),IFERROR(VLOOKUP($C504,'3-COMPO.ADM.PRF '!$B$11:$I$886,8,0),""))</f>
        <v>16.690000000000001</v>
      </c>
      <c r="I504" s="402">
        <f>H504*'5-BDI'!$E$29</f>
        <v>21.403256000000003</v>
      </c>
      <c r="J504" s="115">
        <f t="shared" si="173"/>
        <v>48.29</v>
      </c>
      <c r="K504" s="511">
        <f t="shared" si="174"/>
        <v>61.92</v>
      </c>
    </row>
    <row r="505" spans="2:11" s="419" customFormat="1" ht="30">
      <c r="B505" s="26" t="s">
        <v>13862</v>
      </c>
      <c r="C505" s="636">
        <f>'1-QUANT'!C2445</f>
        <v>95302</v>
      </c>
      <c r="D505" s="46" t="str">
        <f>'1-QUANT'!D2445</f>
        <v xml:space="preserve">SINAPI </v>
      </c>
      <c r="E505" s="396" t="str">
        <f>IFERROR(VLOOKUP($C505,'2-SINAPI NOVEMBRO 2017'!$A$1:$D$11398,2,0),IFERROR(VLOOKUP($C505,'3-COMPO.ADM.PRF '!$B$11:$I$886,4,0),""))</f>
        <v>TRANSPORTE COM CAMINHÃO BASCULANTE 6 M3 EM RODOVIA PAVIMENTADA ( PARA DISTÂNCIAS SUPERIORES A 4 KM)</v>
      </c>
      <c r="F505" s="401" t="str">
        <f>IFERROR(VLOOKUP($C505,'2-SINAPI NOVEMBRO 2017'!$A$1:$D$11398,3,0),IFERROR(VLOOKUP($C505,'3-COMPO.ADM.PRF '!$B$11:$I$886,5,0),""))</f>
        <v>M3XKM</v>
      </c>
      <c r="G505" s="25">
        <f>'1-QUANT'!K2445</f>
        <v>21.698381250000004</v>
      </c>
      <c r="H505" s="398">
        <f>IFERROR(VLOOKUP($C505,'2-SINAPI NOVEMBRO 2017'!$A$1:$D$11398,4,0),IFERROR(VLOOKUP($C505,'3-COMPO.ADM.PRF '!$B$11:$I$886,8,0),""))</f>
        <v>1.39</v>
      </c>
      <c r="I505" s="402">
        <f>H505*'5-BDI'!$E$29</f>
        <v>1.7825359999999999</v>
      </c>
      <c r="J505" s="115">
        <f t="shared" si="173"/>
        <v>30.16</v>
      </c>
      <c r="K505" s="511">
        <f t="shared" si="174"/>
        <v>38.68</v>
      </c>
    </row>
    <row r="506" spans="2:11" s="416" customFormat="1" ht="15">
      <c r="B506" s="478" t="s">
        <v>13863</v>
      </c>
      <c r="C506" s="479"/>
      <c r="D506" s="480"/>
      <c r="E506" s="481" t="str">
        <f>'1-QUANT'!E2449:J2449</f>
        <v xml:space="preserve">BLOCO DE CONCRETO ARMADO </v>
      </c>
      <c r="F506" s="482"/>
      <c r="G506" s="48"/>
      <c r="H506" s="119"/>
      <c r="I506" s="119"/>
      <c r="J506" s="483"/>
      <c r="K506" s="519"/>
    </row>
    <row r="507" spans="2:11" s="419" customFormat="1" ht="30">
      <c r="B507" s="26" t="s">
        <v>13864</v>
      </c>
      <c r="C507" s="636">
        <f>'1-QUANT'!C2451</f>
        <v>96523</v>
      </c>
      <c r="D507" s="46" t="str">
        <f>'1-QUANT'!D2451</f>
        <v>SINAPI</v>
      </c>
      <c r="E507" s="396" t="str">
        <f>IFERROR(VLOOKUP($C507,'2-SINAPI NOVEMBRO 2017'!$A$1:$D$11398,2,0),IFERROR(VLOOKUP($C507,'3-COMPO.ADM.PRF '!$B$11:$I$886,4,0),""))</f>
        <v>ESCAVAÇÃO MANUAL PARA BLOCO DE COROAMENTO OU SAPATA, COM PREVISÃO DE FÔRMA. AF_06/2017</v>
      </c>
      <c r="F507" s="401" t="str">
        <f>IFERROR(VLOOKUP($C507,'2-SINAPI NOVEMBRO 2017'!$A$1:$D$11398,3,0),IFERROR(VLOOKUP($C507,'3-COMPO.ADM.PRF '!$B$11:$I$886,5,0),""))</f>
        <v>M3</v>
      </c>
      <c r="G507" s="25">
        <f>'1-QUANT'!K2451</f>
        <v>7.4052000000000007</v>
      </c>
      <c r="H507" s="398">
        <f>IFERROR(VLOOKUP($C507,'2-SINAPI NOVEMBRO 2017'!$A$1:$D$11398,4,0),IFERROR(VLOOKUP($C507,'3-COMPO.ADM.PRF '!$B$11:$I$886,8,0),""))</f>
        <v>63.5</v>
      </c>
      <c r="I507" s="402">
        <f>H507*'5-BDI'!$E$29</f>
        <v>81.432400000000001</v>
      </c>
      <c r="J507" s="115">
        <f t="shared" ref="J507" si="175">ROUND(G507*H507,2)</f>
        <v>470.23</v>
      </c>
      <c r="K507" s="511">
        <f t="shared" ref="K507" si="176">ROUND(G507*I507,2)</f>
        <v>603.02</v>
      </c>
    </row>
    <row r="508" spans="2:11" s="419" customFormat="1" ht="30">
      <c r="B508" s="26" t="s">
        <v>13865</v>
      </c>
      <c r="C508" s="636">
        <f>'1-QUANT'!C2456</f>
        <v>96617</v>
      </c>
      <c r="D508" s="46" t="str">
        <f>'1-QUANT'!D2456</f>
        <v>SINAPI</v>
      </c>
      <c r="E508" s="396" t="str">
        <f>IFERROR(VLOOKUP($C508,'2-SINAPI NOVEMBRO 2017'!$A$1:$D$11398,2,0),IFERROR(VLOOKUP($C508,'3-COMPO.ADM.PRF '!$B$11:$I$886,4,0),""))</f>
        <v>LASTRO DE CONCRETO MAGRO, APLICADO EM BLOCOS DE COROAMENTO OU SAPATAS, ESPESSURA DE 3 CM. AF_08/2017</v>
      </c>
      <c r="F508" s="401" t="str">
        <f>IFERROR(VLOOKUP($C508,'2-SINAPI NOVEMBRO 2017'!$A$1:$D$11398,3,0),IFERROR(VLOOKUP($C508,'3-COMPO.ADM.PRF '!$B$11:$I$886,5,0),""))</f>
        <v>M2</v>
      </c>
      <c r="G508" s="25">
        <f>'1-QUANT'!K2456</f>
        <v>10.889999999999999</v>
      </c>
      <c r="H508" s="398">
        <f>IFERROR(VLOOKUP($C508,'2-SINAPI NOVEMBRO 2017'!$A$1:$D$11398,4,0),IFERROR(VLOOKUP($C508,'3-COMPO.ADM.PRF '!$B$11:$I$886,8,0),""))</f>
        <v>11.96</v>
      </c>
      <c r="I508" s="402">
        <f>H508*'5-BDI'!$E$29</f>
        <v>15.337504000000001</v>
      </c>
      <c r="J508" s="115">
        <f t="shared" ref="J508:J517" si="177">ROUND(G508*H508,2)</f>
        <v>130.24</v>
      </c>
      <c r="K508" s="511">
        <f t="shared" ref="K508:K517" si="178">ROUND(G508*I508,2)</f>
        <v>167.03</v>
      </c>
    </row>
    <row r="509" spans="2:11" s="419" customFormat="1" ht="30">
      <c r="B509" s="26" t="s">
        <v>13866</v>
      </c>
      <c r="C509" s="636">
        <f>'1-QUANT'!C2461</f>
        <v>94965</v>
      </c>
      <c r="D509" s="46" t="str">
        <f>'1-QUANT'!D2461</f>
        <v>SINAPI</v>
      </c>
      <c r="E509" s="396" t="str">
        <f>IFERROR(VLOOKUP($C509,'2-SINAPI NOVEMBRO 2017'!$A$1:$D$11398,2,0),IFERROR(VLOOKUP($C509,'3-COMPO.ADM.PRF '!$B$11:$I$886,4,0),""))</f>
        <v>CONCRETO FCK = 25MPA, TRAÇO 1:2,3:2,7 (CIMENTO/ AREIA MÉDIA/ BRITA 1)  - PREPARO MECÂNICO COM BETONEIRA 400 L. AF_07/2016</v>
      </c>
      <c r="F509" s="401" t="str">
        <f>IFERROR(VLOOKUP($C509,'2-SINAPI NOVEMBRO 2017'!$A$1:$D$11398,3,0),IFERROR(VLOOKUP($C509,'3-COMPO.ADM.PRF '!$B$11:$I$886,5,0),""))</f>
        <v>M3</v>
      </c>
      <c r="G509" s="25">
        <f>'1-QUANT'!K2461</f>
        <v>5.8500000000000005</v>
      </c>
      <c r="H509" s="398">
        <f>IFERROR(VLOOKUP($C509,'2-SINAPI NOVEMBRO 2017'!$A$1:$D$11398,4,0),IFERROR(VLOOKUP($C509,'3-COMPO.ADM.PRF '!$B$11:$I$886,8,0),""))</f>
        <v>304.93</v>
      </c>
      <c r="I509" s="402">
        <f>H509*'5-BDI'!$E$29</f>
        <v>391.04223200000001</v>
      </c>
      <c r="J509" s="115">
        <f t="shared" si="177"/>
        <v>1783.84</v>
      </c>
      <c r="K509" s="511">
        <f t="shared" si="178"/>
        <v>2287.6</v>
      </c>
    </row>
    <row r="510" spans="2:11" s="419" customFormat="1" ht="15">
      <c r="B510" s="26" t="s">
        <v>13867</v>
      </c>
      <c r="C510" s="636" t="str">
        <f>'1-QUANT'!C2466</f>
        <v>74157/4</v>
      </c>
      <c r="D510" s="46" t="str">
        <f>'1-QUANT'!D2466</f>
        <v>SINAPI</v>
      </c>
      <c r="E510" s="396" t="str">
        <f>IFERROR(VLOOKUP($C510,'2-SINAPI NOVEMBRO 2017'!$A$1:$D$11398,2,0),IFERROR(VLOOKUP($C510,'3-COMPO.ADM.PRF '!$B$11:$I$886,4,0),""))</f>
        <v>LANCAMENTO/APLICACAO MANUAL DE CONCRETO EM FUNDACOES</v>
      </c>
      <c r="F510" s="401" t="str">
        <f>IFERROR(VLOOKUP($C510,'2-SINAPI NOVEMBRO 2017'!$A$1:$D$11398,3,0),IFERROR(VLOOKUP($C510,'3-COMPO.ADM.PRF '!$B$11:$I$886,5,0),""))</f>
        <v>M3</v>
      </c>
      <c r="G510" s="25">
        <f>'1-QUANT'!K2466</f>
        <v>5.8500000000000005</v>
      </c>
      <c r="H510" s="398">
        <f>IFERROR(VLOOKUP($C510,'2-SINAPI NOVEMBRO 2017'!$A$1:$D$11398,4,0),IFERROR(VLOOKUP($C510,'3-COMPO.ADM.PRF '!$B$11:$I$886,8,0),""))</f>
        <v>92.22</v>
      </c>
      <c r="I510" s="402">
        <f>H510*'5-BDI'!$E$29</f>
        <v>118.262928</v>
      </c>
      <c r="J510" s="115">
        <f t="shared" si="177"/>
        <v>539.49</v>
      </c>
      <c r="K510" s="511">
        <f t="shared" si="178"/>
        <v>691.84</v>
      </c>
    </row>
    <row r="511" spans="2:11" s="419" customFormat="1" ht="30">
      <c r="B511" s="26" t="s">
        <v>13868</v>
      </c>
      <c r="C511" s="636">
        <f>'1-QUANT'!C2468</f>
        <v>96545</v>
      </c>
      <c r="D511" s="46" t="str">
        <f>'1-QUANT'!D2468</f>
        <v>SINAPI</v>
      </c>
      <c r="E511" s="396" t="str">
        <f>IFERROR(VLOOKUP($C511,'2-SINAPI NOVEMBRO 2017'!$A$1:$D$11398,2,0),IFERROR(VLOOKUP($C511,'3-COMPO.ADM.PRF '!$B$11:$I$886,4,0),""))</f>
        <v>ARMAÇÃO DE BLOCO, VIGA BALDRAME OU SAPATA UTILIZANDO AÇO CA-50 DE 8 MM - MONTAGEM. AF_06/2017</v>
      </c>
      <c r="F511" s="401" t="str">
        <f>IFERROR(VLOOKUP($C511,'2-SINAPI NOVEMBRO 2017'!$A$1:$D$11398,3,0),IFERROR(VLOOKUP($C511,'3-COMPO.ADM.PRF '!$B$11:$I$886,5,0),""))</f>
        <v>KG</v>
      </c>
      <c r="G511" s="25">
        <f>'1-QUANT'!K2468</f>
        <v>179.24752800000002</v>
      </c>
      <c r="H511" s="398">
        <f>IFERROR(VLOOKUP($C511,'2-SINAPI NOVEMBRO 2017'!$A$1:$D$11398,4,0),IFERROR(VLOOKUP($C511,'3-COMPO.ADM.PRF '!$B$11:$I$886,8,0),""))</f>
        <v>8.81</v>
      </c>
      <c r="I511" s="402">
        <f>H511*'5-BDI'!$E$29</f>
        <v>11.297944000000001</v>
      </c>
      <c r="J511" s="115">
        <f t="shared" si="177"/>
        <v>1579.17</v>
      </c>
      <c r="K511" s="511">
        <f t="shared" si="178"/>
        <v>2025.13</v>
      </c>
    </row>
    <row r="512" spans="2:11" s="419" customFormat="1" ht="30">
      <c r="B512" s="26" t="s">
        <v>13869</v>
      </c>
      <c r="C512" s="636">
        <f>'1-QUANT'!C2474</f>
        <v>96547</v>
      </c>
      <c r="D512" s="46" t="str">
        <f>'1-QUANT'!D2474</f>
        <v>SINAPI</v>
      </c>
      <c r="E512" s="396" t="str">
        <f>IFERROR(VLOOKUP($C512,'2-SINAPI NOVEMBRO 2017'!$A$1:$D$11398,2,0),IFERROR(VLOOKUP($C512,'3-COMPO.ADM.PRF '!$B$11:$I$886,4,0),""))</f>
        <v>ARMAÇÃO DE BLOCO, VIGA BALDRAME OU SAPATA UTILIZANDO AÇO CA-50 DE 12,5 MM - MONTAGEM. AF_06/2017</v>
      </c>
      <c r="F512" s="401" t="str">
        <f>IFERROR(VLOOKUP($C512,'2-SINAPI NOVEMBRO 2017'!$A$1:$D$11398,3,0),IFERROR(VLOOKUP($C512,'3-COMPO.ADM.PRF '!$B$11:$I$886,5,0),""))</f>
        <v>KG</v>
      </c>
      <c r="G512" s="25">
        <f>'1-QUANT'!K2474</f>
        <v>89.641480468750004</v>
      </c>
      <c r="H512" s="398">
        <f>IFERROR(VLOOKUP($C512,'2-SINAPI NOVEMBRO 2017'!$A$1:$D$11398,4,0),IFERROR(VLOOKUP($C512,'3-COMPO.ADM.PRF '!$B$11:$I$886,8,0),""))</f>
        <v>6.33</v>
      </c>
      <c r="I512" s="402">
        <f>H512*'5-BDI'!$E$29</f>
        <v>8.1175920000000001</v>
      </c>
      <c r="J512" s="115">
        <f t="shared" si="177"/>
        <v>567.42999999999995</v>
      </c>
      <c r="K512" s="511">
        <f t="shared" si="178"/>
        <v>727.67</v>
      </c>
    </row>
    <row r="513" spans="2:64" s="419" customFormat="1" ht="30">
      <c r="B513" s="26" t="s">
        <v>13870</v>
      </c>
      <c r="C513" s="636">
        <f>'1-QUANT'!C2480</f>
        <v>96534</v>
      </c>
      <c r="D513" s="46" t="str">
        <f>'1-QUANT'!D2480</f>
        <v>SINAPI</v>
      </c>
      <c r="E513" s="396" t="str">
        <f>IFERROR(VLOOKUP($C513,'2-SINAPI NOVEMBRO 2017'!$A$1:$D$11398,2,0),IFERROR(VLOOKUP($C513,'3-COMPO.ADM.PRF '!$B$11:$I$886,4,0),""))</f>
        <v>FABRICAÇÃO, MONTAGEM E DESMONTAGEM DE FÔRMA PARA BLOCO DE COROAMENTO, EM MADEIRA SERRADA, E=25 MM, 4 UTILIZAÇÕES. AF_06/2017</v>
      </c>
      <c r="F513" s="401" t="str">
        <f>IFERROR(VLOOKUP($C513,'2-SINAPI NOVEMBRO 2017'!$A$1:$D$11398,3,0),IFERROR(VLOOKUP($C513,'3-COMPO.ADM.PRF '!$B$11:$I$886,5,0),""))</f>
        <v>M2</v>
      </c>
      <c r="G513" s="25">
        <f>'1-QUANT'!K2480</f>
        <v>7.8000000000000007</v>
      </c>
      <c r="H513" s="398">
        <f>IFERROR(VLOOKUP($C513,'2-SINAPI NOVEMBRO 2017'!$A$1:$D$11398,4,0),IFERROR(VLOOKUP($C513,'3-COMPO.ADM.PRF '!$B$11:$I$886,8,0),""))</f>
        <v>44.42</v>
      </c>
      <c r="I513" s="402">
        <f>H513*'5-BDI'!$E$29</f>
        <v>56.964207999999999</v>
      </c>
      <c r="J513" s="115">
        <f t="shared" si="177"/>
        <v>346.48</v>
      </c>
      <c r="K513" s="511">
        <f t="shared" si="178"/>
        <v>444.32</v>
      </c>
    </row>
    <row r="514" spans="2:64" s="419" customFormat="1" ht="15">
      <c r="B514" s="26" t="s">
        <v>13871</v>
      </c>
      <c r="C514" s="636">
        <f>'1-QUANT'!C2485</f>
        <v>93382</v>
      </c>
      <c r="D514" s="46" t="str">
        <f>'1-QUANT'!D2485</f>
        <v>SINAPI</v>
      </c>
      <c r="E514" s="396" t="str">
        <f>IFERROR(VLOOKUP($C514,'2-SINAPI NOVEMBRO 2017'!$A$1:$D$11398,2,0),IFERROR(VLOOKUP($C514,'3-COMPO.ADM.PRF '!$B$11:$I$886,4,0),""))</f>
        <v>REATERRO MANUAL DE VALAS COM COMPACTAÇÃO MECANIZADA. AF_04/2016</v>
      </c>
      <c r="F514" s="401" t="str">
        <f>IFERROR(VLOOKUP($C514,'2-SINAPI NOVEMBRO 2017'!$A$1:$D$11398,3,0),IFERROR(VLOOKUP($C514,'3-COMPO.ADM.PRF '!$B$11:$I$886,5,0),""))</f>
        <v>M3</v>
      </c>
      <c r="G514" s="25">
        <f>'1-QUANT'!K2485</f>
        <v>1.5552000000000001</v>
      </c>
      <c r="H514" s="398">
        <f>IFERROR(VLOOKUP($C514,'2-SINAPI NOVEMBRO 2017'!$A$1:$D$11398,4,0),IFERROR(VLOOKUP($C514,'3-COMPO.ADM.PRF '!$B$11:$I$886,8,0),""))</f>
        <v>19.510000000000002</v>
      </c>
      <c r="I514" s="402">
        <f>H514*'5-BDI'!$E$29</f>
        <v>25.019624</v>
      </c>
      <c r="J514" s="115">
        <f t="shared" si="177"/>
        <v>30.34</v>
      </c>
      <c r="K514" s="511">
        <f t="shared" si="178"/>
        <v>38.909999999999997</v>
      </c>
    </row>
    <row r="515" spans="2:64" s="419" customFormat="1" ht="30">
      <c r="B515" s="26" t="s">
        <v>13872</v>
      </c>
      <c r="C515" s="636" t="str">
        <f>'1-QUANT'!C2491</f>
        <v>74106/1</v>
      </c>
      <c r="D515" s="46" t="str">
        <f>'1-QUANT'!D2491</f>
        <v>SINAPI</v>
      </c>
      <c r="E515" s="396" t="str">
        <f>IFERROR(VLOOKUP($C515,'2-SINAPI NOVEMBRO 2017'!$A$1:$D$11398,2,0),IFERROR(VLOOKUP($C515,'3-COMPO.ADM.PRF '!$B$11:$I$886,4,0),""))</f>
        <v>IMPERMEABILIZACAO DE ESTRUTURAS ENTERRADAS, COM TINTA ASFALTICA, DUAS DEMAOS.</v>
      </c>
      <c r="F515" s="401" t="str">
        <f>IFERROR(VLOOKUP($C515,'2-SINAPI NOVEMBRO 2017'!$A$1:$D$11398,3,0),IFERROR(VLOOKUP($C515,'3-COMPO.ADM.PRF '!$B$11:$I$886,5,0),""))</f>
        <v>M2</v>
      </c>
      <c r="G515" s="25">
        <f>'1-QUANT'!K2491</f>
        <v>7.8000000000000007</v>
      </c>
      <c r="H515" s="398">
        <f>IFERROR(VLOOKUP($C515,'2-SINAPI NOVEMBRO 2017'!$A$1:$D$11398,4,0),IFERROR(VLOOKUP($C515,'3-COMPO.ADM.PRF '!$B$11:$I$886,8,0),""))</f>
        <v>8.2899999999999991</v>
      </c>
      <c r="I515" s="402">
        <f>H515*'5-BDI'!$E$29</f>
        <v>10.631095999999999</v>
      </c>
      <c r="J515" s="115">
        <f t="shared" si="177"/>
        <v>64.66</v>
      </c>
      <c r="K515" s="511">
        <f t="shared" si="178"/>
        <v>82.92</v>
      </c>
    </row>
    <row r="516" spans="2:64" s="419" customFormat="1" ht="15">
      <c r="B516" s="26" t="s">
        <v>13873</v>
      </c>
      <c r="C516" s="636">
        <f>'1-QUANT'!C2494</f>
        <v>72897</v>
      </c>
      <c r="D516" s="46" t="str">
        <f>'1-QUANT'!D2494</f>
        <v>SINAPI</v>
      </c>
      <c r="E516" s="396" t="str">
        <f>IFERROR(VLOOKUP($C516,'2-SINAPI NOVEMBRO 2017'!$A$1:$D$11398,2,0),IFERROR(VLOOKUP($C516,'3-COMPO.ADM.PRF '!$B$11:$I$886,4,0),""))</f>
        <v>CARGA MANUAL DE ENTULHO EM CAMINHAO BASCULANTE 6 M3</v>
      </c>
      <c r="F516" s="401" t="str">
        <f>IFERROR(VLOOKUP($C516,'2-SINAPI NOVEMBRO 2017'!$A$1:$D$11398,3,0),IFERROR(VLOOKUP($C516,'3-COMPO.ADM.PRF '!$B$11:$I$886,5,0),""))</f>
        <v>M3</v>
      </c>
      <c r="G516" s="406">
        <f>'1-QUANT'!K2494</f>
        <v>7.6050000000000013</v>
      </c>
      <c r="H516" s="398">
        <f>IFERROR(VLOOKUP($C516,'2-SINAPI NOVEMBRO 2017'!$A$1:$D$11398,4,0),IFERROR(VLOOKUP($C516,'3-COMPO.ADM.PRF '!$B$11:$I$886,8,0),""))</f>
        <v>16.690000000000001</v>
      </c>
      <c r="I516" s="402">
        <f>H516*'5-BDI'!$E$29</f>
        <v>21.403256000000003</v>
      </c>
      <c r="J516" s="115">
        <f t="shared" si="177"/>
        <v>126.93</v>
      </c>
      <c r="K516" s="511">
        <f t="shared" si="178"/>
        <v>162.77000000000001</v>
      </c>
    </row>
    <row r="517" spans="2:64" s="419" customFormat="1" ht="30">
      <c r="B517" s="26" t="s">
        <v>13874</v>
      </c>
      <c r="C517" s="636">
        <f>'1-QUANT'!C2498</f>
        <v>95302</v>
      </c>
      <c r="D517" s="46" t="str">
        <f>'1-QUANT'!D2498</f>
        <v>SINAPI</v>
      </c>
      <c r="E517" s="396" t="str">
        <f>IFERROR(VLOOKUP($C517,'2-SINAPI NOVEMBRO 2017'!$A$1:$D$11398,2,0),IFERROR(VLOOKUP($C517,'3-COMPO.ADM.PRF '!$B$11:$I$886,4,0),""))</f>
        <v>TRANSPORTE COM CAMINHÃO BASCULANTE 6 M3 EM RODOVIA PAVIMENTADA ( PARA DISTÂNCIAS SUPERIORES A 4 KM)</v>
      </c>
      <c r="F517" s="401" t="str">
        <f>IFERROR(VLOOKUP($C517,'2-SINAPI NOVEMBRO 2017'!$A$1:$D$11398,3,0),IFERROR(VLOOKUP($C517,'3-COMPO.ADM.PRF '!$B$11:$I$886,5,0),""))</f>
        <v>M3XKM</v>
      </c>
      <c r="G517" s="406">
        <f>'1-QUANT'!K2498</f>
        <v>57.037500000000009</v>
      </c>
      <c r="H517" s="398">
        <f>IFERROR(VLOOKUP($C517,'2-SINAPI NOVEMBRO 2017'!$A$1:$D$11398,4,0),IFERROR(VLOOKUP($C517,'3-COMPO.ADM.PRF '!$B$11:$I$886,8,0),""))</f>
        <v>1.39</v>
      </c>
      <c r="I517" s="402">
        <f>H517*'5-BDI'!$E$29</f>
        <v>1.7825359999999999</v>
      </c>
      <c r="J517" s="115">
        <f t="shared" si="177"/>
        <v>79.28</v>
      </c>
      <c r="K517" s="511">
        <f t="shared" si="178"/>
        <v>101.67</v>
      </c>
    </row>
    <row r="518" spans="2:64" s="416" customFormat="1" ht="15">
      <c r="B518" s="484" t="s">
        <v>13875</v>
      </c>
      <c r="C518" s="485"/>
      <c r="D518" s="486"/>
      <c r="E518" s="477" t="s">
        <v>13541</v>
      </c>
      <c r="F518" s="487"/>
      <c r="G518" s="488"/>
      <c r="H518" s="489"/>
      <c r="I518" s="489"/>
      <c r="J518" s="116"/>
      <c r="K518" s="512"/>
    </row>
    <row r="519" spans="2:64" s="419" customFormat="1" ht="15">
      <c r="B519" s="26" t="s">
        <v>13876</v>
      </c>
      <c r="C519" s="636">
        <f>'1-QUANT'!C2503</f>
        <v>84862</v>
      </c>
      <c r="D519" s="46" t="str">
        <f>'1-QUANT'!D2503</f>
        <v>SINAPI</v>
      </c>
      <c r="E519" s="396" t="str">
        <f>IFERROR(VLOOKUP($C519,'2-SINAPI NOVEMBRO 2017'!$A$1:$D$11398,2,0),IFERROR(VLOOKUP($C519,'3-COMPO.ADM.PRF '!$B$11:$I$886,4,0),""))</f>
        <v>GUARDA-CORPO COM CORRIMAO EM TUBO DE ACO GALVANIZADO 1 1/2"</v>
      </c>
      <c r="F519" s="401" t="str">
        <f>IFERROR(VLOOKUP($C519,'2-SINAPI NOVEMBRO 2017'!$A$1:$D$11398,3,0),IFERROR(VLOOKUP($C519,'3-COMPO.ADM.PRF '!$B$11:$I$886,5,0),""))</f>
        <v>M</v>
      </c>
      <c r="G519" s="406">
        <f>'1-QUANT'!K2503</f>
        <v>17.7</v>
      </c>
      <c r="H519" s="398">
        <f>IFERROR(VLOOKUP($C519,'2-SINAPI NOVEMBRO 2017'!$A$1:$D$11398,4,0),IFERROR(VLOOKUP($C519,'3-COMPO.ADM.PRF '!$B$11:$I$886,8,0),""))</f>
        <v>186.33</v>
      </c>
      <c r="I519" s="402">
        <f>H519*'5-BDI'!$E$29</f>
        <v>238.94959200000002</v>
      </c>
      <c r="J519" s="115">
        <f t="shared" ref="J519" si="179">ROUND(G519*H519,2)</f>
        <v>3298.04</v>
      </c>
      <c r="K519" s="511">
        <f t="shared" ref="K519" si="180">ROUND(G519*I519,2)</f>
        <v>4229.41</v>
      </c>
    </row>
    <row r="520" spans="2:64" s="419" customFormat="1" ht="15">
      <c r="B520" s="26" t="s">
        <v>13877</v>
      </c>
      <c r="C520" s="636" t="str">
        <f>'1-QUANT'!C2505</f>
        <v>74072/2</v>
      </c>
      <c r="D520" s="46" t="str">
        <f>'1-QUANT'!D2505</f>
        <v>SINAPI</v>
      </c>
      <c r="E520" s="396" t="str">
        <f>IFERROR(VLOOKUP($C520,'2-SINAPI NOVEMBRO 2017'!$A$1:$D$11398,2,0),IFERROR(VLOOKUP($C520,'3-COMPO.ADM.PRF '!$B$11:$I$886,4,0),""))</f>
        <v>CORRIMAO EM TUBO ACO GALVANIZADO 2 1/2" COM BRACADEIRA</v>
      </c>
      <c r="F520" s="401" t="str">
        <f>IFERROR(VLOOKUP($C520,'2-SINAPI NOVEMBRO 2017'!$A$1:$D$11398,3,0),IFERROR(VLOOKUP($C520,'3-COMPO.ADM.PRF '!$B$11:$I$886,5,0),""))</f>
        <v>M</v>
      </c>
      <c r="G520" s="406">
        <f>'1-QUANT'!K2505</f>
        <v>17.7</v>
      </c>
      <c r="H520" s="398">
        <f>IFERROR(VLOOKUP($C520,'2-SINAPI NOVEMBRO 2017'!$A$1:$D$11398,4,0),IFERROR(VLOOKUP($C520,'3-COMPO.ADM.PRF '!$B$11:$I$886,8,0),""))</f>
        <v>99.01</v>
      </c>
      <c r="I520" s="402">
        <f>H520*'5-BDI'!$E$29</f>
        <v>126.97042400000001</v>
      </c>
      <c r="J520" s="115">
        <f t="shared" ref="J520" si="181">ROUND(G520*H520,2)</f>
        <v>1752.48</v>
      </c>
      <c r="K520" s="511">
        <f t="shared" ref="K520" si="182">ROUND(G520*I520,2)</f>
        <v>2247.38</v>
      </c>
    </row>
    <row r="521" spans="2:64" s="416" customFormat="1" ht="15">
      <c r="B521" s="484" t="s">
        <v>13878</v>
      </c>
      <c r="C521" s="485"/>
      <c r="D521" s="486"/>
      <c r="E521" s="477" t="str">
        <f>'1-QUANT'!E2507:F2507</f>
        <v xml:space="preserve">PLACA DE INAUGURAÇÃO </v>
      </c>
      <c r="F521" s="487"/>
      <c r="G521" s="488"/>
      <c r="H521" s="489"/>
      <c r="I521" s="489"/>
      <c r="J521" s="116"/>
      <c r="K521" s="512"/>
    </row>
    <row r="522" spans="2:64" s="419" customFormat="1" ht="15">
      <c r="B522" s="26" t="s">
        <v>13879</v>
      </c>
      <c r="C522" s="636" t="str">
        <f>'1-QUANT'!C2509</f>
        <v>COMP 119</v>
      </c>
      <c r="D522" s="46" t="str">
        <f>'1-QUANT'!D2509</f>
        <v>SINAPI</v>
      </c>
      <c r="E522" s="396" t="str">
        <f>IFERROR(VLOOKUP($C522,'2-SINAPI NOVEMBRO 2017'!$A$1:$D$11398,2,0),IFERROR(VLOOKUP($C522,'3-COMPO.ADM.PRF '!$B$11:$I$940,4,0),""))</f>
        <v>FORNECIMENTO E INSTALAÇÃO DE PLACA DE INAUGURAÇÃO 40X60CM</v>
      </c>
      <c r="F522" s="396" t="str">
        <f>IFERROR(VLOOKUP($C522,'2-SINAPI NOVEMBRO 2017'!$A$1:$D$11398,2,0),IFERROR(VLOOKUP($C522,'3-COMPO.ADM.PRF '!$B$11:$I$940,5,0),""))</f>
        <v>UNI</v>
      </c>
      <c r="G522" s="406">
        <f>'1-QUANT'!K2509</f>
        <v>1</v>
      </c>
      <c r="H522" s="398">
        <f>IFERROR(VLOOKUP($C522,'2-SINAPI NOVEMBRO 2017'!$A$1:$D$11398,2,0),IFERROR(VLOOKUP($C522,'3-COMPO.ADM.PRF '!$B$11:$I$940,8,0),""))</f>
        <v>1221.7049999999999</v>
      </c>
      <c r="I522" s="402">
        <f>H522*'5-BDI'!$E$29</f>
        <v>1566.7144919999998</v>
      </c>
      <c r="J522" s="115">
        <f t="shared" ref="J522" si="183">ROUND(G522*H522,2)</f>
        <v>1221.71</v>
      </c>
      <c r="K522" s="511">
        <f t="shared" ref="K522" si="184">ROUND(G522*I522,2)</f>
        <v>1566.71</v>
      </c>
    </row>
    <row r="523" spans="2:64" s="419" customFormat="1" ht="15">
      <c r="B523" s="777" t="s">
        <v>2</v>
      </c>
      <c r="C523" s="778"/>
      <c r="D523" s="778"/>
      <c r="E523" s="778"/>
      <c r="F523" s="778"/>
      <c r="G523" s="778"/>
      <c r="H523" s="778"/>
      <c r="I523" s="585"/>
      <c r="J523" s="116">
        <f>SUM(J493:J522)</f>
        <v>82975.459999999992</v>
      </c>
      <c r="K523" s="512">
        <f>SUM(K491:K522)</f>
        <v>152635.81000000006</v>
      </c>
    </row>
    <row r="524" spans="2:64">
      <c r="B524" s="520"/>
      <c r="C524" s="506"/>
      <c r="D524" s="505"/>
      <c r="E524" s="506"/>
      <c r="F524" s="504"/>
      <c r="G524" s="507"/>
      <c r="H524" s="508"/>
      <c r="I524" s="508"/>
      <c r="J524" s="505"/>
      <c r="K524" s="521"/>
      <c r="BI524" s="420"/>
      <c r="BK524" s="421"/>
      <c r="BL524" s="421"/>
    </row>
    <row r="525" spans="2:64" s="416" customFormat="1" ht="15">
      <c r="B525" s="15" t="s">
        <v>13880</v>
      </c>
      <c r="C525" s="16"/>
      <c r="D525" s="17"/>
      <c r="E525" s="18" t="s">
        <v>68</v>
      </c>
      <c r="F525" s="19"/>
      <c r="G525" s="20"/>
      <c r="H525" s="21"/>
      <c r="I525" s="21"/>
      <c r="J525" s="114"/>
      <c r="K525" s="408"/>
    </row>
    <row r="526" spans="2:64" ht="15">
      <c r="B526" s="26" t="s">
        <v>13881</v>
      </c>
      <c r="C526" s="30">
        <v>9537</v>
      </c>
      <c r="D526" s="31" t="s">
        <v>11</v>
      </c>
      <c r="E526" s="24" t="str">
        <f>IF($C526&lt;&gt;"",VLOOKUP($C526,'2-SINAPI NOVEMBRO 2017'!$A$1:$D$10837,2,FALSE),"")</f>
        <v>LIMPEZA FINAL DA OBRA</v>
      </c>
      <c r="F526" s="43" t="s">
        <v>27</v>
      </c>
      <c r="G526" s="44">
        <f>'1-QUANT'!K2513</f>
        <v>1328.25</v>
      </c>
      <c r="H526" s="398">
        <f>IFERROR(VLOOKUP($C526,'2-SINAPI NOVEMBRO 2017'!$A$1:$D$11398,4,0),IFERROR(VLOOKUP($C526,'3-COMPO.ADM.PRF '!$B$11:$I$886,8,0),""))</f>
        <v>2.11</v>
      </c>
      <c r="I526" s="402">
        <f>H526*'5-BDI'!$E$29</f>
        <v>2.7058639999999996</v>
      </c>
      <c r="J526" s="115">
        <f t="shared" ref="J526" si="185">ROUND(G526*H526,2)</f>
        <v>2802.61</v>
      </c>
      <c r="K526" s="511">
        <f t="shared" ref="K526" si="186">ROUND(G526*I526,2)</f>
        <v>3594.06</v>
      </c>
    </row>
    <row r="527" spans="2:64" ht="15">
      <c r="B527" s="777" t="s">
        <v>2</v>
      </c>
      <c r="C527" s="778"/>
      <c r="D527" s="778"/>
      <c r="E527" s="778"/>
      <c r="F527" s="778"/>
      <c r="G527" s="778"/>
      <c r="H527" s="778"/>
      <c r="I527" s="585"/>
      <c r="J527" s="116">
        <f>SUM(J526:J526)</f>
        <v>2802.61</v>
      </c>
      <c r="K527" s="512">
        <f>SUM(K526:K526)</f>
        <v>3594.06</v>
      </c>
    </row>
    <row r="528" spans="2:64" ht="15.75" thickBot="1">
      <c r="B528" s="792"/>
      <c r="C528" s="793"/>
      <c r="D528" s="793"/>
      <c r="E528" s="793"/>
      <c r="F528" s="793"/>
      <c r="G528" s="793"/>
      <c r="H528" s="793"/>
      <c r="I528" s="793"/>
      <c r="J528" s="793"/>
      <c r="K528" s="521"/>
    </row>
    <row r="529" spans="2:11" ht="15.75" hidden="1" thickBot="1">
      <c r="B529" s="794" t="s">
        <v>23</v>
      </c>
      <c r="C529" s="795"/>
      <c r="D529" s="795"/>
      <c r="E529" s="795"/>
      <c r="F529" s="795"/>
      <c r="G529" s="795"/>
      <c r="H529" s="795"/>
      <c r="I529" s="114"/>
      <c r="J529" s="114">
        <f>J16+J27+J42+J76+J91+J97+J103+J111+J117+J129+J135+J141+J145+J156+J263+J282+J355+J438+J425+J523+J527</f>
        <v>1128676.52</v>
      </c>
      <c r="K529" s="408"/>
    </row>
    <row r="530" spans="2:11" ht="15.75" thickBot="1">
      <c r="B530" s="790" t="s">
        <v>13</v>
      </c>
      <c r="C530" s="791"/>
      <c r="D530" s="791"/>
      <c r="E530" s="791"/>
      <c r="F530" s="791"/>
      <c r="G530" s="791"/>
      <c r="H530" s="791"/>
      <c r="I530" s="523"/>
      <c r="J530" s="523"/>
      <c r="K530" s="524">
        <f>K527+K523+K438+K425+K355+K282+K263+K156+K145+K141+K135+K129+K117+K111+K103+K97+K91+K76+K42+K27+K16+K488</f>
        <v>1621615.73</v>
      </c>
    </row>
    <row r="531" spans="2:11">
      <c r="B531" s="549"/>
      <c r="C531" s="637"/>
      <c r="D531" s="409"/>
      <c r="E531" s="410"/>
      <c r="F531" s="411"/>
      <c r="G531" s="412"/>
      <c r="H531" s="413"/>
      <c r="I531" s="413"/>
      <c r="J531" s="522"/>
      <c r="K531" s="550"/>
    </row>
    <row r="532" spans="2:11">
      <c r="B532" s="549"/>
      <c r="C532" s="637"/>
      <c r="D532" s="409"/>
      <c r="E532" s="410"/>
      <c r="F532" s="411"/>
      <c r="G532" s="412"/>
      <c r="H532" s="413"/>
      <c r="I532" s="413"/>
      <c r="J532" s="522"/>
      <c r="K532" s="550"/>
    </row>
    <row r="533" spans="2:11" ht="30" customHeight="1">
      <c r="B533" s="549"/>
      <c r="C533" s="788"/>
      <c r="D533" s="788"/>
      <c r="E533" s="66"/>
      <c r="F533" s="443"/>
      <c r="G533" s="412"/>
      <c r="H533" s="413"/>
      <c r="I533" s="413"/>
      <c r="J533" s="522"/>
      <c r="K533" s="550"/>
    </row>
    <row r="534" spans="2:11" ht="30.75" customHeight="1" thickBot="1">
      <c r="B534" s="551"/>
      <c r="C534" s="789"/>
      <c r="D534" s="789"/>
      <c r="E534" s="69"/>
      <c r="F534" s="552"/>
      <c r="G534" s="553"/>
      <c r="H534" s="554"/>
      <c r="I534" s="554"/>
      <c r="J534" s="555"/>
      <c r="K534" s="556"/>
    </row>
  </sheetData>
  <protectedRanges>
    <protectedRange password="C715" sqref="G106:G110 C106:D110" name="Intervalo3_9_1" securityDescriptor="O:WDG:WDD:(A;;CC;;;S-1-5-21-331323738-3957049979-2397494211-500)"/>
    <protectedRange password="C715" sqref="G58 C58:D58 C65:D65 G65" name="Intervalo3_1_1" securityDescriptor="O:WDG:WDD:(A;;CC;;;S-1-5-21-331323738-3957049979-2397494211-500)"/>
    <protectedRange password="C715" sqref="C71:D71 G71" name="Intervalo3_2_1" securityDescriptor="O:WDG:WDD:(A;;CC;;;S-1-5-21-331323738-3957049979-2397494211-500)"/>
    <protectedRange password="C715" sqref="G89 G49 G60 C49:D49 C60:D60 C66:D66 C72:D73 G66 G72:G73 C83:D83 G83 C89:D89" name="Intervalo3_3_1" securityDescriptor="O:WDG:WDD:(A;;CC;;;S-1-5-21-331323738-3957049979-2397494211-500)"/>
    <protectedRange password="C715" sqref="G47:G48 G61:G62 C47:D48 C61:D62 C67:D69 G67:G69 C81:D82 G81:G82 C87:D88 G87:G88" name="Intervalo3_4_1" securityDescriptor="O:WDG:WDD:(A;;CC;;;S-1-5-21-331323738-3957049979-2397494211-500)"/>
    <protectedRange password="C715" sqref="G63 C63:D63 C70:D70 G70 G266:G281 C232:D262 G232:G262" name="Intervalo3_5_1" securityDescriptor="O:WDG:WDD:(A;;CC;;;S-1-5-21-331323738-3957049979-2397494211-500)"/>
    <protectedRange password="C715" sqref="B490 H427:I427 C42 C263 C145:C146 C135 C129 C117 C91:C92 C282 E489:K489 C97:C98 C103:C104 C111:C112 C141:C142 C355:C356 D490:K490 E498:K499 D500:D505 G500:G515 J506:K506 D507:D517 C358:C426 B518:K518 C519:D520 B521:K521 C522:D522 D491:D496 C498:C518 G491:G497 C497:D497 E440:K440 C439:C470 C489:C496 C476:C487" name="Intervalo3" securityDescriptor="O:WDG:WDD:(A;;CC;;;S-1-5-21-331323738-3957049979-2397494211-500)"/>
    <protectedRange sqref="B490 B518 G518 B521 G521 G489:G490 G498:G515 G440" name="Intervalo2"/>
    <protectedRange password="C715" sqref="G428:G437 B428:D437" name="Intervalo3_1" securityDescriptor="O:WDG:WDD:(A;;CC;;;S-1-5-21-331323738-3957049979-2397494211-500)"/>
    <protectedRange sqref="G428:G437 B428:B437" name="Intervalo2_1"/>
    <protectedRange password="C715" sqref="E355:E356 G355:I356 E523 G523:I523 B523:C523 E111:E112 B141:C142 B42:C42 E263 G263:I263 B263:C263 B145:C146 E141:E143 G145:I146 E135 G135:I135 B135:C135 E129 G129:I129 B129:C129 E117 G117:I117 B117:C117 E91:E92 G91:I93 B91:C92 E42 E282 G282:I282 B282:C282 E145:E146 G42:I42 B97:C98 G97:I98 E97:E98 G44:I44 G78:I79 E103:E104 G103:I104 B103:C104 G141:I142 G111:I112 B111:C112 G438:I439 E438:E441 B438:C439 G358:G424 E425:E426 G425:I426 G441:I441 G442:G447 E448 G448:I448 G449:G458 E459 G459:I459 G460:G469 G471:G475 E470 G470:I470 G477:G480 E476 G476:I476 E481 G481:I481 E488 G488:I488 G482:G487 B355:C426 B441:C470 B471:B475 B476:C488" name="Intervalo3_18" securityDescriptor="O:WDG:WDD:(A;;CC;;;S-1-5-21-331323738-3957049979-2397494211-500)"/>
    <protectedRange sqref="B355:B356 G523:I523 B523 B141:B142 G282:I282 B42 G263:I263 B263 B145:B146 G145:I146 G135:I135 B135 G129:I129 B129 G117:I117 B117 G91:I92 G42:I42 G355:I356 B282 G97:I98 B103:B104 G103:I104 G141:I142 B111:B112 G111:I112 G438:I439 G358:G424 G359:I426 G441:I441 G442:G447 G448:I448 G449:G458 G459:I459 G460:G469 G471:G475 G470:I470 G477:G480 G476:I476 G481:I481 G488:I488 G482:G487 B91:B98 B358:B426 B438:B488" name="Intervalo2_16"/>
    <protectedRange password="C715" sqref="B141:B142 B523 B355:B356 B42 B263 B145:B146 B135 B129 B117 B91:B92 B282 B111:B112 B97:B98 B103:B104 B438:B439 B358:B426 B441:B488" name="Intervalo3_1_2_1" securityDescriptor="O:WDG:WDD:(A;;CC;;;S-1-5-21-331323738-3957049979-2397494211-500)"/>
    <protectedRange sqref="B141:B142 B523 B355:B356 B42 B263 B145:B146 B135 B129 B117 B91:B92 B282 B111:B112 B97:B98 B103:B104 B438:B439 B358:B426 B441:B488" name="Intervalo2_1_2"/>
    <protectedRange password="C715" sqref="F141:F142 F523 F355:F356 F42 F263 F145:F146 F135 F129 F117 F91:F92 F282 F111:F112 F97:F98 F103:F104 F438:F439 F425:F426 F441 F448 F459 F470 F476 F481 F488" name="Intervalo3_4_1_1_5" securityDescriptor="O:WDG:WDD:(A;;CC;;;S-1-5-21-331323738-3957049979-2397494211-500)"/>
    <protectedRange password="C715" sqref="B527" name="Intervalo3_19" securityDescriptor="O:WDG:WDD:(A;;CC;;;S-1-5-21-331323738-3957049979-2397494211-500)"/>
    <protectedRange sqref="B527" name="Intervalo2_17"/>
    <protectedRange password="C715" sqref="B527" name="Intervalo3_1_3" securityDescriptor="O:WDG:WDD:(A;;CC;;;S-1-5-21-331323738-3957049979-2397494211-500)"/>
    <protectedRange sqref="B527" name="Intervalo2_1_3"/>
    <protectedRange password="C715" sqref="F527" name="Intervalo3_8_7" securityDescriptor="O:WDG:WDD:(A;;CC;;;S-1-5-21-331323738-3957049979-2397494211-500)"/>
    <protectedRange password="C715" sqref="F527" name="Intervalo3_3_1_7" securityDescriptor="O:WDG:WDD:(A;;CC;;;S-1-5-21-331323738-3957049979-2397494211-500)"/>
    <protectedRange password="C715" sqref="F527" name="Intervalo3_4_1_1_1_1_7" securityDescriptor="O:WDG:WDD:(A;;CC;;;S-1-5-21-331323738-3957049979-2397494211-500)"/>
    <protectedRange password="C715" sqref="C132:D134 G132:G134" name="Intervalo3_7_1_2" securityDescriptor="O:WDG:WDD:(A;;CC;;;S-1-5-21-331323738-3957049979-2397494211-500)"/>
    <protectedRange password="C715" sqref="C266:D281" name="Intervalo3_1_1_1" securityDescriptor="O:WDG:WDD:(A;;CC;;;S-1-5-21-331323738-3957049979-2397494211-500)"/>
  </protectedRanges>
  <mergeCells count="34">
    <mergeCell ref="C533:D533"/>
    <mergeCell ref="C534:D534"/>
    <mergeCell ref="B530:H530"/>
    <mergeCell ref="B129:H129"/>
    <mergeCell ref="B355:H355"/>
    <mergeCell ref="B523:H523"/>
    <mergeCell ref="B528:J528"/>
    <mergeCell ref="B263:H263"/>
    <mergeCell ref="B282:H282"/>
    <mergeCell ref="B438:H438"/>
    <mergeCell ref="B135:H135"/>
    <mergeCell ref="B527:H527"/>
    <mergeCell ref="B425:H425"/>
    <mergeCell ref="B145:H145"/>
    <mergeCell ref="B529:H529"/>
    <mergeCell ref="B488:H488"/>
    <mergeCell ref="B2:K2"/>
    <mergeCell ref="B3:K3"/>
    <mergeCell ref="B4:K4"/>
    <mergeCell ref="B5:K5"/>
    <mergeCell ref="B6:K6"/>
    <mergeCell ref="B7:K7"/>
    <mergeCell ref="B42:H42"/>
    <mergeCell ref="B16:H16"/>
    <mergeCell ref="B156:H156"/>
    <mergeCell ref="B141:H141"/>
    <mergeCell ref="B97:H97"/>
    <mergeCell ref="B76:H76"/>
    <mergeCell ref="B117:H117"/>
    <mergeCell ref="B111:H111"/>
    <mergeCell ref="B91:H91"/>
    <mergeCell ref="B103:H103"/>
    <mergeCell ref="B27:H27"/>
    <mergeCell ref="B8:K8"/>
  </mergeCells>
  <printOptions horizontalCentered="1"/>
  <pageMargins left="0.59055118110236227" right="0.39370078740157483" top="0.59055118110236227" bottom="0.59055118110236227" header="0.19685039370078741" footer="0.19685039370078741"/>
  <pageSetup paperSize="9" scale="50"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workbookViewId="0">
      <selection activeCell="D29" sqref="D29"/>
    </sheetView>
  </sheetViews>
  <sheetFormatPr defaultRowHeight="12.75"/>
  <cols>
    <col min="2" max="2" width="5.85546875" customWidth="1"/>
    <col min="3" max="3" width="82.85546875" bestFit="1" customWidth="1"/>
    <col min="4" max="4" width="20.7109375" bestFit="1" customWidth="1"/>
    <col min="5" max="5" width="0" hidden="1" customWidth="1"/>
  </cols>
  <sheetData>
    <row r="1" spans="2:4" ht="38.25" customHeight="1"/>
    <row r="2" spans="2:4">
      <c r="B2" s="797" t="s">
        <v>6476</v>
      </c>
      <c r="C2" s="798"/>
      <c r="D2" s="799"/>
    </row>
    <row r="3" spans="2:4">
      <c r="B3" s="800"/>
      <c r="C3" s="801"/>
      <c r="D3" s="802"/>
    </row>
    <row r="4" spans="2:4">
      <c r="B4" s="800"/>
      <c r="C4" s="801"/>
      <c r="D4" s="802"/>
    </row>
    <row r="5" spans="2:4">
      <c r="B5" s="803"/>
      <c r="C5" s="804"/>
      <c r="D5" s="805"/>
    </row>
    <row r="6" spans="2:4" ht="16.5">
      <c r="B6" s="806" t="s">
        <v>29</v>
      </c>
      <c r="C6" s="806"/>
      <c r="D6" s="73" t="s">
        <v>6477</v>
      </c>
    </row>
    <row r="7" spans="2:4" ht="15.75">
      <c r="B7" s="807" t="s">
        <v>6478</v>
      </c>
      <c r="C7" s="807"/>
      <c r="D7" s="74"/>
    </row>
    <row r="8" spans="2:4" ht="47.25">
      <c r="B8" s="75" t="s">
        <v>6479</v>
      </c>
      <c r="C8" s="76" t="s">
        <v>6480</v>
      </c>
      <c r="D8" s="77">
        <v>0.04</v>
      </c>
    </row>
    <row r="9" spans="2:4" ht="15.75">
      <c r="B9" s="75"/>
      <c r="C9" s="78" t="s">
        <v>6481</v>
      </c>
      <c r="D9" s="79">
        <f>SUM(D8)</f>
        <v>0.04</v>
      </c>
    </row>
    <row r="10" spans="2:4" ht="15.75">
      <c r="B10" s="75"/>
      <c r="C10" s="76"/>
      <c r="D10" s="79"/>
    </row>
    <row r="11" spans="2:4" ht="15.75">
      <c r="B11" s="807" t="s">
        <v>6482</v>
      </c>
      <c r="C11" s="807"/>
      <c r="D11" s="79"/>
    </row>
    <row r="12" spans="2:4" ht="15.75">
      <c r="B12" s="75" t="s">
        <v>6483</v>
      </c>
      <c r="C12" s="76" t="s">
        <v>6484</v>
      </c>
      <c r="D12" s="77">
        <v>1.21E-2</v>
      </c>
    </row>
    <row r="13" spans="2:4" ht="15.75">
      <c r="B13" s="75" t="s">
        <v>6485</v>
      </c>
      <c r="C13" s="76" t="s">
        <v>6486</v>
      </c>
      <c r="D13" s="77">
        <v>4.0000000000000001E-3</v>
      </c>
    </row>
    <row r="14" spans="2:4" ht="15.75">
      <c r="B14" s="75" t="s">
        <v>6485</v>
      </c>
      <c r="C14" s="76" t="s">
        <v>6487</v>
      </c>
      <c r="D14" s="77">
        <v>4.0000000000000001E-3</v>
      </c>
    </row>
    <row r="15" spans="2:4" ht="15.75">
      <c r="B15" s="75" t="s">
        <v>6488</v>
      </c>
      <c r="C15" s="80" t="s">
        <v>6489</v>
      </c>
      <c r="D15" s="77">
        <v>1.2E-2</v>
      </c>
    </row>
    <row r="16" spans="2:4" ht="15.75">
      <c r="B16" s="75" t="s">
        <v>6490</v>
      </c>
      <c r="C16" s="76" t="s">
        <v>6491</v>
      </c>
      <c r="D16" s="77">
        <v>7.3999999999999996E-2</v>
      </c>
    </row>
    <row r="17" spans="2:5" ht="15.75">
      <c r="B17" s="75"/>
      <c r="C17" s="78" t="s">
        <v>6492</v>
      </c>
      <c r="D17" s="79">
        <f>SUM(D12:D16)</f>
        <v>0.1061</v>
      </c>
    </row>
    <row r="18" spans="2:5" ht="15.75">
      <c r="B18" s="75"/>
      <c r="C18" s="81"/>
      <c r="D18" s="79"/>
    </row>
    <row r="19" spans="2:5" ht="15.75">
      <c r="B19" s="807" t="s">
        <v>6493</v>
      </c>
      <c r="C19" s="807"/>
      <c r="D19" s="79"/>
    </row>
    <row r="20" spans="2:5" ht="15.75">
      <c r="B20" s="75" t="s">
        <v>6494</v>
      </c>
      <c r="C20" s="82" t="s">
        <v>7052</v>
      </c>
      <c r="D20" s="79"/>
    </row>
    <row r="21" spans="2:5" ht="15.75">
      <c r="B21" s="75" t="s">
        <v>6495</v>
      </c>
      <c r="C21" s="83" t="s">
        <v>6496</v>
      </c>
      <c r="D21" s="77">
        <v>0.4</v>
      </c>
    </row>
    <row r="22" spans="2:5" ht="15.75">
      <c r="B22" s="75" t="s">
        <v>6497</v>
      </c>
      <c r="C22" s="84" t="s">
        <v>6498</v>
      </c>
      <c r="D22" s="77">
        <v>0.05</v>
      </c>
    </row>
    <row r="23" spans="2:5" ht="15.75">
      <c r="B23" s="75" t="s">
        <v>6499</v>
      </c>
      <c r="C23" s="85" t="s">
        <v>6500</v>
      </c>
      <c r="D23" s="79">
        <f>D22*D21</f>
        <v>2.0000000000000004E-2</v>
      </c>
    </row>
    <row r="24" spans="2:5" ht="15.75">
      <c r="B24" s="75" t="s">
        <v>6501</v>
      </c>
      <c r="C24" s="81" t="s">
        <v>6502</v>
      </c>
      <c r="D24" s="86">
        <v>6.4999999999999997E-3</v>
      </c>
    </row>
    <row r="25" spans="2:5" ht="15.75">
      <c r="B25" s="75" t="s">
        <v>6503</v>
      </c>
      <c r="C25" s="81" t="s">
        <v>6504</v>
      </c>
      <c r="D25" s="86">
        <v>0.03</v>
      </c>
    </row>
    <row r="26" spans="2:5" ht="15.75">
      <c r="B26" s="75" t="s">
        <v>7050</v>
      </c>
      <c r="C26" s="81" t="s">
        <v>7051</v>
      </c>
      <c r="D26" s="86">
        <v>4.4999999999999998E-2</v>
      </c>
    </row>
    <row r="27" spans="2:5" ht="15.75">
      <c r="B27" s="75"/>
      <c r="C27" s="78" t="s">
        <v>6505</v>
      </c>
      <c r="D27" s="79">
        <f>SUM(D23:D26)</f>
        <v>0.10150000000000001</v>
      </c>
    </row>
    <row r="28" spans="2:5" ht="15.75">
      <c r="B28" s="87"/>
      <c r="C28" s="87"/>
      <c r="D28" s="79"/>
    </row>
    <row r="29" spans="2:5" ht="15.75">
      <c r="B29" s="807" t="s">
        <v>6506</v>
      </c>
      <c r="C29" s="807"/>
      <c r="D29" s="79">
        <f>ROUND((1+D8+D13+D15+D14)*(1+D12)*(1+D16)/(1-D27)-1,4)</f>
        <v>0.28239999999999998</v>
      </c>
      <c r="E29" s="334">
        <f>1+D29</f>
        <v>1.2824</v>
      </c>
    </row>
    <row r="30" spans="2:5">
      <c r="B30" s="796" t="s">
        <v>6507</v>
      </c>
      <c r="C30" s="796"/>
      <c r="D30" s="796"/>
    </row>
    <row r="31" spans="2:5">
      <c r="B31" s="796"/>
      <c r="C31" s="796"/>
      <c r="D31" s="796"/>
    </row>
    <row r="32" spans="2:5">
      <c r="B32" s="796"/>
      <c r="C32" s="796"/>
      <c r="D32" s="796"/>
    </row>
    <row r="33" spans="2:4">
      <c r="B33" s="796"/>
      <c r="C33" s="796"/>
      <c r="D33" s="796"/>
    </row>
    <row r="34" spans="2:4">
      <c r="B34" s="796"/>
      <c r="C34" s="796"/>
      <c r="D34" s="796"/>
    </row>
    <row r="35" spans="2:4">
      <c r="B35" s="796"/>
      <c r="C35" s="796"/>
      <c r="D35" s="796"/>
    </row>
    <row r="36" spans="2:4">
      <c r="B36" s="796"/>
      <c r="C36" s="796"/>
      <c r="D36" s="796"/>
    </row>
    <row r="37" spans="2:4">
      <c r="B37" s="796"/>
      <c r="C37" s="796"/>
      <c r="D37" s="796"/>
    </row>
    <row r="38" spans="2:4">
      <c r="B38" s="796"/>
      <c r="C38" s="796"/>
      <c r="D38" s="796"/>
    </row>
    <row r="39" spans="2:4">
      <c r="B39" s="796"/>
      <c r="C39" s="796"/>
      <c r="D39" s="796"/>
    </row>
    <row r="40" spans="2:4">
      <c r="B40" s="796"/>
      <c r="C40" s="796"/>
      <c r="D40" s="796"/>
    </row>
    <row r="41" spans="2:4">
      <c r="B41" s="796"/>
      <c r="C41" s="796"/>
      <c r="D41" s="796"/>
    </row>
    <row r="42" spans="2:4">
      <c r="B42" s="796"/>
      <c r="C42" s="796"/>
      <c r="D42" s="796"/>
    </row>
    <row r="43" spans="2:4">
      <c r="B43" s="796"/>
      <c r="C43" s="796"/>
      <c r="D43" s="796"/>
    </row>
    <row r="44" spans="2:4" ht="56.25" customHeight="1">
      <c r="B44" s="796"/>
      <c r="C44" s="796"/>
      <c r="D44" s="796"/>
    </row>
    <row r="45" spans="2:4">
      <c r="C45" s="11"/>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dimension ref="B1:M68"/>
  <sheetViews>
    <sheetView view="pageBreakPreview" topLeftCell="A16" zoomScale="60" zoomScaleNormal="70" workbookViewId="0">
      <selection activeCell="H15" sqref="H15"/>
    </sheetView>
  </sheetViews>
  <sheetFormatPr defaultRowHeight="12.75"/>
  <cols>
    <col min="2" max="2" width="10.85546875" customWidth="1"/>
    <col min="3" max="3" width="58.140625" customWidth="1"/>
    <col min="4" max="4" width="23.42578125" style="14" bestFit="1" customWidth="1"/>
    <col min="5" max="5" width="16.7109375" customWidth="1"/>
    <col min="6" max="6" width="21" customWidth="1"/>
    <col min="7" max="7" width="21" bestFit="1" customWidth="1"/>
    <col min="8" max="8" width="22.140625" customWidth="1"/>
    <col min="9" max="10" width="23.42578125" bestFit="1" customWidth="1"/>
    <col min="11" max="11" width="23.5703125" bestFit="1" customWidth="1"/>
    <col min="12" max="12" width="18.5703125" customWidth="1"/>
    <col min="13" max="13" width="10.140625" bestFit="1" customWidth="1"/>
  </cols>
  <sheetData>
    <row r="1" spans="2:12" ht="58.5" customHeight="1" thickBot="1"/>
    <row r="2" spans="2:12" ht="155.25" customHeight="1" thickBot="1">
      <c r="B2" s="808"/>
      <c r="C2" s="809"/>
      <c r="D2" s="809"/>
      <c r="E2" s="809"/>
      <c r="F2" s="809"/>
      <c r="G2" s="809"/>
      <c r="H2" s="809"/>
      <c r="I2" s="809"/>
      <c r="J2" s="809"/>
      <c r="K2" s="810"/>
    </row>
    <row r="3" spans="2:12" ht="26.25" customHeight="1">
      <c r="B3" s="811" t="str">
        <f>'4-ORÇAMENTO'!B3:G3</f>
        <v>OBRA: REFORMA E ADEQUAÇÃO EMEB JULIO DOMINGOS DE CAMPOS</v>
      </c>
      <c r="C3" s="812"/>
      <c r="D3" s="812"/>
      <c r="E3" s="812"/>
      <c r="F3" s="812"/>
      <c r="G3" s="812"/>
      <c r="H3" s="812"/>
      <c r="I3" s="812"/>
      <c r="J3" s="557"/>
      <c r="K3" s="558"/>
    </row>
    <row r="4" spans="2:12" ht="18.75" customHeight="1">
      <c r="B4" s="813" t="str">
        <f>'4-ORÇAMENTO'!B4:G4</f>
        <v>LOCAL: EMEB JULIO DOMINGOS DE CAMPOS</v>
      </c>
      <c r="C4" s="814"/>
      <c r="D4" s="814"/>
      <c r="E4" s="814"/>
      <c r="F4" s="814"/>
      <c r="G4" s="814"/>
      <c r="H4" s="814"/>
      <c r="I4" s="814"/>
      <c r="J4" s="452"/>
      <c r="K4" s="63"/>
    </row>
    <row r="5" spans="2:12" ht="17.25" customHeight="1">
      <c r="B5" s="813" t="str">
        <f>'4-ORÇAMENTO'!B5:G5</f>
        <v>ENDEREÇO: RUA LUÍS PEDRO DE LIMA , SN - CAPÃO GRANDE</v>
      </c>
      <c r="C5" s="814"/>
      <c r="D5" s="814"/>
      <c r="E5" s="814"/>
      <c r="F5" s="814"/>
      <c r="G5" s="814"/>
      <c r="H5" s="814"/>
      <c r="I5" s="814"/>
      <c r="J5" s="452"/>
      <c r="K5" s="63"/>
    </row>
    <row r="6" spans="2:12" ht="24" customHeight="1">
      <c r="B6" s="813" t="str">
        <f>'4-ORÇAMENTO'!B6:G6</f>
        <v xml:space="preserve">MUNICÍPIO: VÁRZEA GRANDE </v>
      </c>
      <c r="C6" s="814"/>
      <c r="D6" s="814"/>
      <c r="E6" s="814"/>
      <c r="F6" s="814"/>
      <c r="G6" s="814"/>
      <c r="H6" s="814"/>
      <c r="I6" s="814"/>
      <c r="J6" s="452"/>
      <c r="K6" s="63"/>
    </row>
    <row r="7" spans="2:12" ht="21.75" customHeight="1" thickBot="1">
      <c r="B7" s="813" t="str">
        <f>'4-ORÇAMENTO'!B7:G7</f>
        <v>DATA BASE: SINAPI NOVEMBRO- COM DESONERAÇÃO / 2017 - BDI - 28,24%</v>
      </c>
      <c r="C7" s="814"/>
      <c r="D7" s="814"/>
      <c r="E7" s="814"/>
      <c r="F7" s="814"/>
      <c r="G7" s="814"/>
      <c r="H7" s="814"/>
      <c r="I7" s="814"/>
      <c r="J7" s="452"/>
      <c r="K7" s="63"/>
    </row>
    <row r="8" spans="2:12" ht="16.5" customHeight="1" thickBot="1">
      <c r="B8" s="822" t="s">
        <v>71</v>
      </c>
      <c r="C8" s="823"/>
      <c r="D8" s="823"/>
      <c r="E8" s="823"/>
      <c r="F8" s="823"/>
      <c r="G8" s="823"/>
      <c r="H8" s="823"/>
      <c r="I8" s="823"/>
      <c r="J8" s="823"/>
      <c r="K8" s="824"/>
    </row>
    <row r="9" spans="2:12" ht="17.25" thickBot="1">
      <c r="B9" s="825" t="s">
        <v>4</v>
      </c>
      <c r="C9" s="827" t="s">
        <v>14</v>
      </c>
      <c r="D9" s="829" t="s">
        <v>12</v>
      </c>
      <c r="E9" s="830"/>
      <c r="F9" s="822" t="s">
        <v>15</v>
      </c>
      <c r="G9" s="823"/>
      <c r="H9" s="823"/>
      <c r="I9" s="823"/>
      <c r="J9" s="823"/>
      <c r="K9" s="824"/>
    </row>
    <row r="10" spans="2:12" ht="15.75">
      <c r="B10" s="826"/>
      <c r="C10" s="828"/>
      <c r="D10" s="660" t="s">
        <v>16</v>
      </c>
      <c r="E10" s="661" t="s">
        <v>17</v>
      </c>
      <c r="F10" s="662" t="s">
        <v>18</v>
      </c>
      <c r="G10" s="663" t="s">
        <v>19</v>
      </c>
      <c r="H10" s="662" t="s">
        <v>20</v>
      </c>
      <c r="I10" s="662" t="s">
        <v>21</v>
      </c>
      <c r="J10" s="662" t="s">
        <v>25</v>
      </c>
      <c r="K10" s="662" t="s">
        <v>26</v>
      </c>
    </row>
    <row r="11" spans="2:12" ht="18">
      <c r="B11" s="815" t="str">
        <f>'4-ORÇAMENTO'!B11</f>
        <v>1.0</v>
      </c>
      <c r="C11" s="816" t="str">
        <f>'4-ORÇAMENTO'!E11</f>
        <v xml:space="preserve">ADIMINISTRAÇÃO DE OBRA </v>
      </c>
      <c r="D11" s="819">
        <f>'4-ORÇAMENTO'!K16</f>
        <v>93777.89</v>
      </c>
      <c r="E11" s="818">
        <f>D11/$D$63</f>
        <v>5.7829908939030818E-2</v>
      </c>
      <c r="F11" s="3">
        <f>$D$11/6</f>
        <v>15629.648333333333</v>
      </c>
      <c r="G11" s="3">
        <f t="shared" ref="G11:K11" si="0">$D$11/6</f>
        <v>15629.648333333333</v>
      </c>
      <c r="H11" s="3">
        <f t="shared" si="0"/>
        <v>15629.648333333333</v>
      </c>
      <c r="I11" s="3">
        <f t="shared" si="0"/>
        <v>15629.648333333333</v>
      </c>
      <c r="J11" s="3">
        <f t="shared" si="0"/>
        <v>15629.648333333333</v>
      </c>
      <c r="K11" s="12">
        <f t="shared" si="0"/>
        <v>15629.648333333333</v>
      </c>
      <c r="L11" s="655">
        <f>F11+G11+H11+I11+J11+K11</f>
        <v>93777.89</v>
      </c>
    </row>
    <row r="12" spans="2:12" ht="18">
      <c r="B12" s="815"/>
      <c r="C12" s="816"/>
      <c r="D12" s="819"/>
      <c r="E12" s="818"/>
      <c r="F12" s="571">
        <f>F11/$D$11</f>
        <v>0.16666666666666666</v>
      </c>
      <c r="G12" s="571">
        <f t="shared" ref="G12:K12" si="1">G11/$D$11</f>
        <v>0.16666666666666666</v>
      </c>
      <c r="H12" s="571">
        <f t="shared" si="1"/>
        <v>0.16666666666666666</v>
      </c>
      <c r="I12" s="571">
        <f t="shared" si="1"/>
        <v>0.16666666666666666</v>
      </c>
      <c r="J12" s="571">
        <f t="shared" si="1"/>
        <v>0.16666666666666666</v>
      </c>
      <c r="K12" s="572">
        <f t="shared" si="1"/>
        <v>0.16666666666666666</v>
      </c>
      <c r="L12" s="5">
        <f>K12+J12+I12+H12+G12+F12</f>
        <v>0.99999999999999989</v>
      </c>
    </row>
    <row r="13" spans="2:12" ht="18">
      <c r="B13" s="815" t="str">
        <f>'4-ORÇAMENTO'!B18</f>
        <v>2.0</v>
      </c>
      <c r="C13" s="816" t="str">
        <f>'4-ORÇAMENTO'!E18</f>
        <v>INSTALAÇÕES DE CANTEIRO E SERVIÇOS PRELIMINARES</v>
      </c>
      <c r="D13" s="819">
        <f>'4-ORÇAMENTO'!K27</f>
        <v>24700.31</v>
      </c>
      <c r="E13" s="818">
        <f>D13/$D$63</f>
        <v>1.5231913173412543E-2</v>
      </c>
      <c r="F13" s="3">
        <f t="shared" ref="F13:K35" si="2">$D13*F14</f>
        <v>24700.31</v>
      </c>
      <c r="G13" s="3">
        <f t="shared" si="2"/>
        <v>0</v>
      </c>
      <c r="H13" s="3">
        <f t="shared" si="2"/>
        <v>0</v>
      </c>
      <c r="I13" s="3">
        <f t="shared" si="2"/>
        <v>0</v>
      </c>
      <c r="J13" s="3">
        <f t="shared" si="2"/>
        <v>0</v>
      </c>
      <c r="K13" s="12">
        <f t="shared" si="2"/>
        <v>0</v>
      </c>
      <c r="L13" s="655">
        <f>F13</f>
        <v>24700.31</v>
      </c>
    </row>
    <row r="14" spans="2:12" ht="18">
      <c r="B14" s="815"/>
      <c r="C14" s="816"/>
      <c r="D14" s="819"/>
      <c r="E14" s="818"/>
      <c r="F14" s="571">
        <v>1</v>
      </c>
      <c r="G14" s="4"/>
      <c r="H14" s="4"/>
      <c r="I14" s="4"/>
      <c r="J14" s="4"/>
      <c r="K14" s="13"/>
      <c r="L14" s="5">
        <f>K14+J14+I14+H14+G14+F14</f>
        <v>1</v>
      </c>
    </row>
    <row r="15" spans="2:12" ht="18">
      <c r="B15" s="815" t="str">
        <f>'4-ORÇAMENTO'!B29</f>
        <v>3.0</v>
      </c>
      <c r="C15" s="816" t="str">
        <f>'4-ORÇAMENTO'!E29</f>
        <v>DEMOLIÇÕES E RETIRADAS</v>
      </c>
      <c r="D15" s="819">
        <f>'4-ORÇAMENTO'!K42</f>
        <v>118948.29999999999</v>
      </c>
      <c r="E15" s="818">
        <f>D15/$D$63</f>
        <v>7.3351718165684032E-2</v>
      </c>
      <c r="F15" s="3">
        <f t="shared" si="2"/>
        <v>107053.46999999999</v>
      </c>
      <c r="G15" s="3">
        <f t="shared" si="2"/>
        <v>11894.83</v>
      </c>
      <c r="H15" s="3">
        <f t="shared" si="2"/>
        <v>0</v>
      </c>
      <c r="I15" s="3">
        <f t="shared" si="2"/>
        <v>0</v>
      </c>
      <c r="J15" s="3">
        <f t="shared" si="2"/>
        <v>0</v>
      </c>
      <c r="K15" s="12">
        <f t="shared" si="2"/>
        <v>0</v>
      </c>
      <c r="L15" s="655">
        <f>G15+F15</f>
        <v>118948.29999999999</v>
      </c>
    </row>
    <row r="16" spans="2:12" ht="18">
      <c r="B16" s="815"/>
      <c r="C16" s="816"/>
      <c r="D16" s="819"/>
      <c r="E16" s="818"/>
      <c r="F16" s="571">
        <v>0.9</v>
      </c>
      <c r="G16" s="571">
        <v>0.1</v>
      </c>
      <c r="H16" s="4"/>
      <c r="I16" s="4"/>
      <c r="J16" s="4"/>
      <c r="K16" s="13"/>
      <c r="L16" s="5">
        <f>K16+J16+I16+H16+G16+F16</f>
        <v>1</v>
      </c>
    </row>
    <row r="17" spans="2:12" ht="18" customHeight="1">
      <c r="B17" s="815" t="str">
        <f>'4-ORÇAMENTO'!B44</f>
        <v>4.0</v>
      </c>
      <c r="C17" s="816" t="str">
        <f>'4-ORÇAMENTO'!E44</f>
        <v xml:space="preserve">FUNDAÇÕES </v>
      </c>
      <c r="D17" s="819">
        <f>'4-ORÇAMENTO'!K76</f>
        <v>18055.36</v>
      </c>
      <c r="E17" s="818">
        <f>D17/$D$63</f>
        <v>1.1134179118995101E-2</v>
      </c>
      <c r="F17" s="3">
        <f t="shared" si="2"/>
        <v>9027.68</v>
      </c>
      <c r="G17" s="3">
        <f t="shared" si="2"/>
        <v>9027.68</v>
      </c>
      <c r="H17" s="3">
        <f t="shared" si="2"/>
        <v>0</v>
      </c>
      <c r="I17" s="3">
        <f t="shared" si="2"/>
        <v>0</v>
      </c>
      <c r="J17" s="3">
        <f t="shared" si="2"/>
        <v>0</v>
      </c>
      <c r="K17" s="12">
        <f t="shared" si="2"/>
        <v>0</v>
      </c>
      <c r="L17" s="655">
        <f>G17+F17</f>
        <v>18055.36</v>
      </c>
    </row>
    <row r="18" spans="2:12" ht="18">
      <c r="B18" s="815"/>
      <c r="C18" s="816"/>
      <c r="D18" s="819"/>
      <c r="E18" s="818"/>
      <c r="F18" s="571">
        <v>0.5</v>
      </c>
      <c r="G18" s="571">
        <v>0.5</v>
      </c>
      <c r="H18" s="4"/>
      <c r="I18" s="4"/>
      <c r="J18" s="4"/>
      <c r="K18" s="13"/>
      <c r="L18" s="5">
        <f>K18+J18+I18+H18+G18+F18</f>
        <v>1</v>
      </c>
    </row>
    <row r="19" spans="2:12" ht="18">
      <c r="B19" s="815" t="str">
        <f>'4-ORÇAMENTO'!B78</f>
        <v>5.0</v>
      </c>
      <c r="C19" s="816" t="str">
        <f>'4-ORÇAMENTO'!E78</f>
        <v xml:space="preserve">SUPERESTRUTURA </v>
      </c>
      <c r="D19" s="819">
        <f>'4-ORÇAMENTO'!K91</f>
        <v>18349.46</v>
      </c>
      <c r="E19" s="818">
        <f>D19/$D$63</f>
        <v>1.1315541444581323E-2</v>
      </c>
      <c r="F19" s="3">
        <f t="shared" si="2"/>
        <v>0</v>
      </c>
      <c r="G19" s="3">
        <f t="shared" si="2"/>
        <v>18349.46</v>
      </c>
      <c r="H19" s="3">
        <f t="shared" si="2"/>
        <v>0</v>
      </c>
      <c r="I19" s="3">
        <f t="shared" si="2"/>
        <v>0</v>
      </c>
      <c r="J19" s="3">
        <f t="shared" si="2"/>
        <v>0</v>
      </c>
      <c r="K19" s="12">
        <f t="shared" si="2"/>
        <v>0</v>
      </c>
      <c r="L19" s="1">
        <f>G19</f>
        <v>18349.46</v>
      </c>
    </row>
    <row r="20" spans="2:12" ht="18">
      <c r="B20" s="815"/>
      <c r="C20" s="816"/>
      <c r="D20" s="819"/>
      <c r="E20" s="818"/>
      <c r="F20" s="4"/>
      <c r="G20" s="571">
        <v>1</v>
      </c>
      <c r="H20" s="4"/>
      <c r="I20" s="4"/>
      <c r="J20" s="4"/>
      <c r="K20" s="13"/>
      <c r="L20" s="5">
        <f>K20+J20+I20+H20+G20+F20</f>
        <v>1</v>
      </c>
    </row>
    <row r="21" spans="2:12" ht="18">
      <c r="B21" s="815" t="str">
        <f>'4-ORÇAMENTO'!B93</f>
        <v>6.0</v>
      </c>
      <c r="C21" s="816" t="str">
        <f>'4-ORÇAMENTO'!E93</f>
        <v xml:space="preserve">ESTRUTURA METÁLICA COBERTURA </v>
      </c>
      <c r="D21" s="819">
        <f>'4-ORÇAMENTO'!K97</f>
        <v>86492.400000000009</v>
      </c>
      <c r="E21" s="818">
        <f>D21/$D$63</f>
        <v>5.3337173782841883E-2</v>
      </c>
      <c r="F21" s="3">
        <f t="shared" si="2"/>
        <v>0</v>
      </c>
      <c r="G21" s="3">
        <f t="shared" si="2"/>
        <v>43246.200000000004</v>
      </c>
      <c r="H21" s="3">
        <f t="shared" si="2"/>
        <v>43246.200000000004</v>
      </c>
      <c r="I21" s="3">
        <f t="shared" si="2"/>
        <v>0</v>
      </c>
      <c r="J21" s="3">
        <f t="shared" si="2"/>
        <v>0</v>
      </c>
      <c r="K21" s="12">
        <f t="shared" si="2"/>
        <v>0</v>
      </c>
      <c r="L21" s="655">
        <f>H21+G21</f>
        <v>86492.400000000009</v>
      </c>
    </row>
    <row r="22" spans="2:12" ht="18">
      <c r="B22" s="815"/>
      <c r="C22" s="816"/>
      <c r="D22" s="819"/>
      <c r="E22" s="818"/>
      <c r="F22" s="4"/>
      <c r="G22" s="571">
        <v>0.5</v>
      </c>
      <c r="H22" s="571">
        <v>0.5</v>
      </c>
      <c r="I22" s="4"/>
      <c r="J22" s="4"/>
      <c r="K22" s="13"/>
      <c r="L22" s="5">
        <f>K22+J22+I22+H22+G22+F22</f>
        <v>1</v>
      </c>
    </row>
    <row r="23" spans="2:12" ht="18">
      <c r="B23" s="815" t="str">
        <f>'4-ORÇAMENTO'!B99</f>
        <v>7.0</v>
      </c>
      <c r="C23" s="831" t="str">
        <f>'4-ORÇAMENTO'!E99</f>
        <v xml:space="preserve">COBERTURA </v>
      </c>
      <c r="D23" s="819">
        <f>'4-ORÇAMENTO'!K103</f>
        <v>90777.94</v>
      </c>
      <c r="E23" s="818">
        <f>D23/$D$63</f>
        <v>5.5979933051093424E-2</v>
      </c>
      <c r="F23" s="3">
        <f t="shared" si="2"/>
        <v>0</v>
      </c>
      <c r="G23" s="3">
        <f t="shared" si="2"/>
        <v>0</v>
      </c>
      <c r="H23" s="3">
        <f t="shared" si="2"/>
        <v>18155.588</v>
      </c>
      <c r="I23" s="3">
        <f t="shared" si="2"/>
        <v>45388.97</v>
      </c>
      <c r="J23" s="3">
        <f t="shared" si="2"/>
        <v>27233.382000000001</v>
      </c>
      <c r="K23" s="12">
        <f t="shared" si="2"/>
        <v>0</v>
      </c>
      <c r="L23" s="655">
        <f>J23+I23+H23</f>
        <v>90777.94</v>
      </c>
    </row>
    <row r="24" spans="2:12" ht="18">
      <c r="B24" s="815"/>
      <c r="C24" s="816"/>
      <c r="D24" s="819"/>
      <c r="E24" s="818"/>
      <c r="F24" s="4"/>
      <c r="G24" s="4"/>
      <c r="H24" s="571">
        <v>0.2</v>
      </c>
      <c r="I24" s="571">
        <v>0.5</v>
      </c>
      <c r="J24" s="571">
        <v>0.3</v>
      </c>
      <c r="K24" s="13"/>
      <c r="L24" s="5">
        <f>K24+J24+I24+H24+G24+F24</f>
        <v>1</v>
      </c>
    </row>
    <row r="25" spans="2:12" ht="18">
      <c r="B25" s="815" t="str">
        <f>'4-ORÇAMENTO'!B105</f>
        <v>8.0</v>
      </c>
      <c r="C25" s="816" t="str">
        <f>'4-ORÇAMENTO'!E105</f>
        <v xml:space="preserve">ESQUADRIAS </v>
      </c>
      <c r="D25" s="819">
        <f>'4-ORÇAMENTO'!K111</f>
        <v>98663.28</v>
      </c>
      <c r="E25" s="818">
        <f>D25/$D$63</f>
        <v>6.0842577051222847E-2</v>
      </c>
      <c r="F25" s="3">
        <f t="shared" si="2"/>
        <v>0</v>
      </c>
      <c r="G25" s="3">
        <f t="shared" si="2"/>
        <v>19732.656000000003</v>
      </c>
      <c r="H25" s="3">
        <f t="shared" si="2"/>
        <v>49331.64</v>
      </c>
      <c r="I25" s="3">
        <f t="shared" si="2"/>
        <v>29598.983999999997</v>
      </c>
      <c r="J25" s="3">
        <f t="shared" si="2"/>
        <v>0</v>
      </c>
      <c r="K25" s="12">
        <f t="shared" si="2"/>
        <v>0</v>
      </c>
      <c r="L25" s="655">
        <f>I25+H25+G25</f>
        <v>98663.28</v>
      </c>
    </row>
    <row r="26" spans="2:12" ht="18">
      <c r="B26" s="815"/>
      <c r="C26" s="816"/>
      <c r="D26" s="819"/>
      <c r="E26" s="818"/>
      <c r="F26" s="4"/>
      <c r="G26" s="571">
        <v>0.2</v>
      </c>
      <c r="H26" s="571">
        <v>0.5</v>
      </c>
      <c r="I26" s="571">
        <v>0.3</v>
      </c>
      <c r="J26" s="4"/>
      <c r="K26" s="13"/>
      <c r="L26" s="5">
        <f>K26+J26+I26+H26+G26+F26</f>
        <v>1</v>
      </c>
    </row>
    <row r="27" spans="2:12" ht="18">
      <c r="B27" s="815" t="str">
        <f>'4-ORÇAMENTO'!B113</f>
        <v>9.0</v>
      </c>
      <c r="C27" s="816" t="str">
        <f>'4-ORÇAMENTO'!E113</f>
        <v xml:space="preserve">FECHAMENTO EM ALVENÁRIA </v>
      </c>
      <c r="D27" s="819">
        <f>'4-ORÇAMENTO'!K117</f>
        <v>23746.11</v>
      </c>
      <c r="E27" s="818">
        <f>D27/$D$63</f>
        <v>1.4643487702231402E-2</v>
      </c>
      <c r="F27" s="3">
        <f t="shared" si="2"/>
        <v>0</v>
      </c>
      <c r="G27" s="3">
        <f t="shared" si="2"/>
        <v>0</v>
      </c>
      <c r="H27" s="3">
        <f t="shared" si="2"/>
        <v>3561.9164999999998</v>
      </c>
      <c r="I27" s="3">
        <f t="shared" si="2"/>
        <v>20184.193500000001</v>
      </c>
      <c r="J27" s="3">
        <f t="shared" si="2"/>
        <v>0</v>
      </c>
      <c r="K27" s="12">
        <f t="shared" si="2"/>
        <v>0</v>
      </c>
      <c r="L27" s="655">
        <f>I27+H27</f>
        <v>23746.11</v>
      </c>
    </row>
    <row r="28" spans="2:12" ht="18">
      <c r="B28" s="815"/>
      <c r="C28" s="816"/>
      <c r="D28" s="819"/>
      <c r="E28" s="818"/>
      <c r="F28" s="4"/>
      <c r="G28" s="4"/>
      <c r="H28" s="571">
        <v>0.15</v>
      </c>
      <c r="I28" s="571">
        <v>0.85</v>
      </c>
      <c r="J28" s="645"/>
      <c r="K28" s="646"/>
      <c r="L28" s="5">
        <f>K28+J28+I28+H28+G28+F28</f>
        <v>1</v>
      </c>
    </row>
    <row r="29" spans="2:12" ht="18">
      <c r="B29" s="815" t="str">
        <f>'4-ORÇAMENTO'!B119</f>
        <v>10.0</v>
      </c>
      <c r="C29" s="816" t="str">
        <f>'4-ORÇAMENTO'!E119</f>
        <v>PISOS INTERNOS E EXTERNOS E CALÇAMENTOS</v>
      </c>
      <c r="D29" s="819">
        <f>'4-ORÇAMENTO'!K129</f>
        <v>81398.34</v>
      </c>
      <c r="E29" s="818">
        <f>D29/$D$63</f>
        <v>5.0195825369799531E-2</v>
      </c>
      <c r="F29" s="3">
        <f t="shared" si="2"/>
        <v>0</v>
      </c>
      <c r="G29" s="3">
        <f t="shared" si="2"/>
        <v>0</v>
      </c>
      <c r="H29" s="3">
        <f t="shared" si="2"/>
        <v>24419.501999999997</v>
      </c>
      <c r="I29" s="3">
        <f t="shared" si="2"/>
        <v>40699.17</v>
      </c>
      <c r="J29" s="3">
        <f t="shared" si="2"/>
        <v>16279.668</v>
      </c>
      <c r="K29" s="12">
        <f t="shared" si="2"/>
        <v>0</v>
      </c>
      <c r="L29" s="655">
        <f>K29+J29+I29+H29</f>
        <v>81398.34</v>
      </c>
    </row>
    <row r="30" spans="2:12" ht="18">
      <c r="B30" s="815"/>
      <c r="C30" s="816"/>
      <c r="D30" s="819"/>
      <c r="E30" s="818"/>
      <c r="F30" s="645"/>
      <c r="G30" s="645"/>
      <c r="H30" s="571">
        <v>0.3</v>
      </c>
      <c r="I30" s="571">
        <v>0.5</v>
      </c>
      <c r="J30" s="571">
        <v>0.2</v>
      </c>
      <c r="K30" s="646"/>
      <c r="L30" s="5">
        <f>K30+J30+I30+H30+G30+F30</f>
        <v>1</v>
      </c>
    </row>
    <row r="31" spans="2:12" ht="18">
      <c r="B31" s="815" t="str">
        <f>'4-ORÇAMENTO'!B131</f>
        <v>11.0</v>
      </c>
      <c r="C31" s="832" t="str">
        <f>'4-ORÇAMENTO'!E131</f>
        <v xml:space="preserve">REVESTIMENTOS INTERNOS E EXTERNOS </v>
      </c>
      <c r="D31" s="819">
        <f>'4-ORÇAMENTO'!K135</f>
        <v>42306.3</v>
      </c>
      <c r="E31" s="818">
        <f>D31/$D$63</f>
        <v>2.6088979785611723E-2</v>
      </c>
      <c r="F31" s="3">
        <f t="shared" si="2"/>
        <v>0</v>
      </c>
      <c r="G31" s="3">
        <f t="shared" si="2"/>
        <v>0</v>
      </c>
      <c r="H31" s="3">
        <f t="shared" si="2"/>
        <v>0</v>
      </c>
      <c r="I31" s="3">
        <f t="shared" si="2"/>
        <v>21153.15</v>
      </c>
      <c r="J31" s="3">
        <f t="shared" si="2"/>
        <v>12691.890000000001</v>
      </c>
      <c r="K31" s="12">
        <f t="shared" si="2"/>
        <v>8461.26</v>
      </c>
      <c r="L31" s="655">
        <f>K31+J31+I31</f>
        <v>42306.3</v>
      </c>
    </row>
    <row r="32" spans="2:12" ht="18">
      <c r="B32" s="815"/>
      <c r="C32" s="816"/>
      <c r="D32" s="819"/>
      <c r="E32" s="818"/>
      <c r="F32" s="4"/>
      <c r="G32" s="4"/>
      <c r="H32" s="645"/>
      <c r="I32" s="571">
        <v>0.5</v>
      </c>
      <c r="J32" s="571">
        <v>0.3</v>
      </c>
      <c r="K32" s="572">
        <v>0.2</v>
      </c>
      <c r="L32" s="5">
        <f>K32+J32+I32+H32+G32+F32</f>
        <v>1</v>
      </c>
    </row>
    <row r="33" spans="2:12" ht="18">
      <c r="B33" s="815" t="str">
        <f>'4-ORÇAMENTO'!B137</f>
        <v>12.0</v>
      </c>
      <c r="C33" s="816" t="str">
        <f>'4-ORÇAMENTO'!E137</f>
        <v xml:space="preserve">GRANITOS PARA PEITORIS, SOLEIRAS, DIVISÓRIAS E BANCADAS </v>
      </c>
      <c r="D33" s="819">
        <f>'4-ORÇAMENTO'!K141</f>
        <v>18355.82</v>
      </c>
      <c r="E33" s="818">
        <f>D33/$D$63</f>
        <v>1.1319463458830654E-2</v>
      </c>
      <c r="F33" s="3">
        <f t="shared" si="2"/>
        <v>0</v>
      </c>
      <c r="G33" s="3">
        <f t="shared" si="2"/>
        <v>0</v>
      </c>
      <c r="H33" s="3">
        <f t="shared" si="2"/>
        <v>0</v>
      </c>
      <c r="I33" s="3">
        <f t="shared" si="2"/>
        <v>0</v>
      </c>
      <c r="J33" s="3">
        <f t="shared" si="2"/>
        <v>18355.82</v>
      </c>
      <c r="K33" s="12">
        <f t="shared" si="2"/>
        <v>0</v>
      </c>
      <c r="L33" s="655">
        <f>J33</f>
        <v>18355.82</v>
      </c>
    </row>
    <row r="34" spans="2:12" ht="18">
      <c r="B34" s="815"/>
      <c r="C34" s="816"/>
      <c r="D34" s="819"/>
      <c r="E34" s="818"/>
      <c r="F34" s="4"/>
      <c r="G34" s="4"/>
      <c r="H34" s="4"/>
      <c r="I34" s="4"/>
      <c r="J34" s="571">
        <v>1</v>
      </c>
      <c r="K34" s="13"/>
      <c r="L34" s="5">
        <f>K34+J34+I34+H34+G34+F34</f>
        <v>1</v>
      </c>
    </row>
    <row r="35" spans="2:12" ht="18">
      <c r="B35" s="815" t="str">
        <f>'4-ORÇAMENTO'!B143</f>
        <v>13.0</v>
      </c>
      <c r="C35" s="816" t="str">
        <f>'4-ORÇAMENTO'!E143</f>
        <v xml:space="preserve">FORROS </v>
      </c>
      <c r="D35" s="819">
        <f>'4-ORÇAMENTO'!K145</f>
        <v>65653.2</v>
      </c>
      <c r="E35" s="818">
        <f>D35/$D$63</f>
        <v>4.0486287093428719E-2</v>
      </c>
      <c r="F35" s="3">
        <f t="shared" si="2"/>
        <v>0</v>
      </c>
      <c r="G35" s="3">
        <f t="shared" si="2"/>
        <v>0</v>
      </c>
      <c r="H35" s="3">
        <f t="shared" si="2"/>
        <v>0</v>
      </c>
      <c r="I35" s="3">
        <f t="shared" si="2"/>
        <v>32826.6</v>
      </c>
      <c r="J35" s="3">
        <f t="shared" si="2"/>
        <v>32826.6</v>
      </c>
      <c r="K35" s="12">
        <f t="shared" si="2"/>
        <v>0</v>
      </c>
      <c r="L35" s="655">
        <f>J35+I35</f>
        <v>65653.2</v>
      </c>
    </row>
    <row r="36" spans="2:12" ht="18">
      <c r="B36" s="815"/>
      <c r="C36" s="816"/>
      <c r="D36" s="819"/>
      <c r="E36" s="818"/>
      <c r="F36" s="4"/>
      <c r="G36" s="4"/>
      <c r="H36" s="4"/>
      <c r="I36" s="571">
        <v>0.5</v>
      </c>
      <c r="J36" s="571">
        <v>0.5</v>
      </c>
      <c r="K36" s="13"/>
      <c r="L36" s="5">
        <f>K36+J36+I36+H36+G36+F36</f>
        <v>1</v>
      </c>
    </row>
    <row r="37" spans="2:12" ht="18" hidden="1" customHeight="1">
      <c r="B37" s="815" t="str">
        <f>'4-ORÇAMENTO'!B49</f>
        <v>4.1.4</v>
      </c>
      <c r="C37" s="816"/>
      <c r="D37" s="834"/>
      <c r="E37" s="818">
        <f>D37/$D$63</f>
        <v>0</v>
      </c>
      <c r="F37" s="3"/>
      <c r="G37" s="3"/>
      <c r="H37" s="6"/>
      <c r="I37" s="3"/>
      <c r="J37" s="3"/>
      <c r="K37" s="12"/>
      <c r="L37" s="5">
        <f t="shared" ref="L37:L62" si="3">K37+J37+I37+H37+G37+F37</f>
        <v>0</v>
      </c>
    </row>
    <row r="38" spans="2:12" ht="18" hidden="1" customHeight="1">
      <c r="B38" s="815"/>
      <c r="C38" s="816"/>
      <c r="D38" s="834"/>
      <c r="E38" s="818"/>
      <c r="F38" s="4"/>
      <c r="G38" s="4"/>
      <c r="H38" s="4"/>
      <c r="I38" s="4"/>
      <c r="J38" s="4"/>
      <c r="K38" s="13"/>
      <c r="L38" s="5">
        <f t="shared" si="3"/>
        <v>0</v>
      </c>
    </row>
    <row r="39" spans="2:12" ht="18" hidden="1" customHeight="1">
      <c r="B39" s="815" t="str">
        <f>'4-ORÇAMENTO'!B58</f>
        <v>4.2.1</v>
      </c>
      <c r="C39" s="816"/>
      <c r="D39" s="834"/>
      <c r="E39" s="818">
        <f>D39/$D$63</f>
        <v>0</v>
      </c>
      <c r="F39" s="3"/>
      <c r="G39" s="3"/>
      <c r="H39" s="3"/>
      <c r="I39" s="3"/>
      <c r="J39" s="3"/>
      <c r="K39" s="12"/>
      <c r="L39" s="5">
        <f t="shared" si="3"/>
        <v>0</v>
      </c>
    </row>
    <row r="40" spans="2:12" ht="18" hidden="1" customHeight="1">
      <c r="B40" s="815"/>
      <c r="C40" s="816"/>
      <c r="D40" s="834"/>
      <c r="E40" s="818"/>
      <c r="F40" s="4"/>
      <c r="G40" s="4"/>
      <c r="H40" s="4"/>
      <c r="I40" s="4"/>
      <c r="J40" s="4"/>
      <c r="K40" s="13"/>
      <c r="L40" s="5">
        <f t="shared" si="3"/>
        <v>0</v>
      </c>
    </row>
    <row r="41" spans="2:12" ht="18" hidden="1" customHeight="1">
      <c r="B41" s="815" t="str">
        <f>'4-ORÇAMENTO'!B60</f>
        <v>4.2.3</v>
      </c>
      <c r="C41" s="816"/>
      <c r="D41" s="834"/>
      <c r="E41" s="818">
        <f>D41/$D$63</f>
        <v>0</v>
      </c>
      <c r="F41" s="3"/>
      <c r="G41" s="3"/>
      <c r="H41" s="3"/>
      <c r="I41" s="3"/>
      <c r="J41" s="3"/>
      <c r="K41" s="12"/>
      <c r="L41" s="5">
        <f t="shared" si="3"/>
        <v>0</v>
      </c>
    </row>
    <row r="42" spans="2:12" ht="18" hidden="1" customHeight="1">
      <c r="B42" s="815"/>
      <c r="C42" s="816"/>
      <c r="D42" s="834"/>
      <c r="E42" s="818"/>
      <c r="F42" s="4"/>
      <c r="G42" s="4"/>
      <c r="H42" s="4"/>
      <c r="I42" s="4"/>
      <c r="J42" s="4"/>
      <c r="K42" s="13"/>
      <c r="L42" s="5">
        <f t="shared" si="3"/>
        <v>0</v>
      </c>
    </row>
    <row r="43" spans="2:12" ht="18">
      <c r="B43" s="815" t="str">
        <f>'4-ORÇAMENTO'!B147</f>
        <v>14.0</v>
      </c>
      <c r="C43" s="816" t="str">
        <f>'4-ORÇAMENTO'!E147</f>
        <v xml:space="preserve">PINTURA DE TODA A ESCOLA INCLUSO PINTURA DE MURO DE FECHAMENTO COM PINTURA DE LOGROMARCA DA ESCOLA </v>
      </c>
      <c r="D43" s="817">
        <f>'4-ORÇAMENTO'!K156</f>
        <v>71951.53</v>
      </c>
      <c r="E43" s="818">
        <f>D43/$D$63</f>
        <v>4.4370271371257597E-2</v>
      </c>
      <c r="F43" s="3">
        <f t="shared" ref="F43:K43" si="4">$D43*F44</f>
        <v>0</v>
      </c>
      <c r="G43" s="3">
        <f t="shared" si="4"/>
        <v>0</v>
      </c>
      <c r="H43" s="3">
        <f t="shared" si="4"/>
        <v>0</v>
      </c>
      <c r="I43" s="3">
        <f t="shared" si="4"/>
        <v>14390.306</v>
      </c>
      <c r="J43" s="3">
        <f t="shared" si="4"/>
        <v>14390.306</v>
      </c>
      <c r="K43" s="12">
        <f t="shared" si="4"/>
        <v>43170.917999999998</v>
      </c>
      <c r="L43" s="655">
        <f>K43+J43+I43</f>
        <v>71951.53</v>
      </c>
    </row>
    <row r="44" spans="2:12" ht="18">
      <c r="B44" s="815"/>
      <c r="C44" s="816"/>
      <c r="D44" s="817"/>
      <c r="E44" s="818"/>
      <c r="F44" s="4"/>
      <c r="G44" s="4"/>
      <c r="H44" s="4"/>
      <c r="I44" s="571">
        <v>0.2</v>
      </c>
      <c r="J44" s="571">
        <v>0.2</v>
      </c>
      <c r="K44" s="572">
        <v>0.6</v>
      </c>
      <c r="L44" s="5">
        <f t="shared" si="3"/>
        <v>1</v>
      </c>
    </row>
    <row r="45" spans="2:12" ht="18">
      <c r="B45" s="815" t="str">
        <f>'4-ORÇAMENTO'!B158</f>
        <v>15.0</v>
      </c>
      <c r="C45" s="816" t="str">
        <f>'4-ORÇAMENTO'!E158</f>
        <v xml:space="preserve">INSTALAÇÕES HIDROSSANITÁRIAS - CONSTRUÇÃO DE BANHEIROS NOVOS E RECONSTRUÇÃO DOS EXISTENTES </v>
      </c>
      <c r="D45" s="817">
        <f>'4-ORÇAMENTO'!K263</f>
        <v>151099.63</v>
      </c>
      <c r="E45" s="818">
        <f>D45/$D$63</f>
        <v>9.3178443699482361E-2</v>
      </c>
      <c r="F45" s="3">
        <f t="shared" ref="F45:K59" si="5">$D45*F46</f>
        <v>0</v>
      </c>
      <c r="G45" s="3">
        <f t="shared" si="5"/>
        <v>90659.778000000006</v>
      </c>
      <c r="H45" s="3">
        <f t="shared" si="5"/>
        <v>60439.852000000006</v>
      </c>
      <c r="I45" s="3">
        <f t="shared" si="5"/>
        <v>0</v>
      </c>
      <c r="J45" s="3">
        <f t="shared" si="5"/>
        <v>0</v>
      </c>
      <c r="K45" s="12">
        <f t="shared" si="5"/>
        <v>0</v>
      </c>
      <c r="L45" s="655">
        <f>I45+H45+G45</f>
        <v>151099.63</v>
      </c>
    </row>
    <row r="46" spans="2:12" ht="18">
      <c r="B46" s="815"/>
      <c r="C46" s="816"/>
      <c r="D46" s="817"/>
      <c r="E46" s="818"/>
      <c r="F46" s="4"/>
      <c r="G46" s="571">
        <v>0.6</v>
      </c>
      <c r="H46" s="571">
        <v>0.4</v>
      </c>
      <c r="I46" s="645"/>
      <c r="J46" s="645"/>
      <c r="K46" s="13"/>
      <c r="L46" s="5">
        <f t="shared" si="3"/>
        <v>1</v>
      </c>
    </row>
    <row r="47" spans="2:12" ht="18">
      <c r="B47" s="815" t="str">
        <f>'4-ORÇAMENTO'!B265</f>
        <v>16.0</v>
      </c>
      <c r="C47" s="816" t="str">
        <f>'4-ORÇAMENTO'!E265</f>
        <v>INSTALAÇÕES DE GÁS</v>
      </c>
      <c r="D47" s="817">
        <f>'4-ORÇAMENTO'!K282</f>
        <v>5339.4400000000005</v>
      </c>
      <c r="E47" s="818">
        <f>D47/$D$63</f>
        <v>3.2926666294733091E-3</v>
      </c>
      <c r="F47" s="3">
        <f t="shared" si="5"/>
        <v>0</v>
      </c>
      <c r="G47" s="3">
        <f t="shared" si="5"/>
        <v>0</v>
      </c>
      <c r="H47" s="3">
        <f t="shared" si="5"/>
        <v>266.97200000000004</v>
      </c>
      <c r="I47" s="3">
        <f t="shared" si="5"/>
        <v>266.97200000000004</v>
      </c>
      <c r="J47" s="3">
        <f t="shared" si="5"/>
        <v>4805.496000000001</v>
      </c>
      <c r="K47" s="12">
        <f t="shared" si="5"/>
        <v>0</v>
      </c>
      <c r="L47" s="655">
        <f>J47+I47+H47</f>
        <v>5339.4400000000005</v>
      </c>
    </row>
    <row r="48" spans="2:12" ht="18">
      <c r="B48" s="815"/>
      <c r="C48" s="816"/>
      <c r="D48" s="817"/>
      <c r="E48" s="818"/>
      <c r="F48" s="4"/>
      <c r="G48" s="4"/>
      <c r="H48" s="571">
        <v>0.05</v>
      </c>
      <c r="I48" s="571">
        <v>0.05</v>
      </c>
      <c r="J48" s="571">
        <v>0.9</v>
      </c>
      <c r="K48" s="646"/>
      <c r="L48" s="5">
        <f t="shared" si="3"/>
        <v>1</v>
      </c>
    </row>
    <row r="49" spans="2:13" ht="18">
      <c r="B49" s="815" t="str">
        <f>'4-ORÇAMENTO'!B284</f>
        <v>17.0</v>
      </c>
      <c r="C49" s="816" t="str">
        <f>'4-ORÇAMENTO'!E284</f>
        <v xml:space="preserve">INSTALAÇÕES ELÉTRICAS </v>
      </c>
      <c r="D49" s="817">
        <f>'4-ORÇAMENTO'!K355</f>
        <v>214372.87000000002</v>
      </c>
      <c r="E49" s="818">
        <f>D49/$D$63</f>
        <v>0.13219708346070372</v>
      </c>
      <c r="F49" s="3">
        <f t="shared" si="5"/>
        <v>0</v>
      </c>
      <c r="G49" s="3">
        <f t="shared" si="5"/>
        <v>0</v>
      </c>
      <c r="H49" s="3">
        <f t="shared" si="5"/>
        <v>42874.574000000008</v>
      </c>
      <c r="I49" s="3">
        <f t="shared" si="5"/>
        <v>42874.574000000008</v>
      </c>
      <c r="J49" s="3">
        <f t="shared" si="5"/>
        <v>53593.217500000006</v>
      </c>
      <c r="K49" s="12">
        <f t="shared" si="5"/>
        <v>75030.50450000001</v>
      </c>
      <c r="L49" s="655">
        <f>K49+J49+I49+H49</f>
        <v>214372.87000000005</v>
      </c>
    </row>
    <row r="50" spans="2:13" ht="18">
      <c r="B50" s="815"/>
      <c r="C50" s="816"/>
      <c r="D50" s="817"/>
      <c r="E50" s="818"/>
      <c r="F50" s="4"/>
      <c r="G50" s="4"/>
      <c r="H50" s="571">
        <v>0.2</v>
      </c>
      <c r="I50" s="571">
        <v>0.2</v>
      </c>
      <c r="J50" s="571">
        <v>0.25</v>
      </c>
      <c r="K50" s="572">
        <v>0.35</v>
      </c>
      <c r="L50" s="5">
        <f t="shared" si="3"/>
        <v>1</v>
      </c>
    </row>
    <row r="51" spans="2:13" ht="18">
      <c r="B51" s="815" t="str">
        <f>'4-ORÇAMENTO'!B357</f>
        <v>18.0</v>
      </c>
      <c r="C51" s="816" t="str">
        <f>'4-ORÇAMENTO'!E357</f>
        <v>INSTALAÇÃO DE POSTO DE TRANSFORMAÇÃO 13,8 KVA</v>
      </c>
      <c r="D51" s="817">
        <f>'4-ORÇAMENTO'!K425</f>
        <v>74646.34</v>
      </c>
      <c r="E51" s="818">
        <f>D51/$D$63</f>
        <v>4.6032076908874078E-2</v>
      </c>
      <c r="F51" s="3">
        <f t="shared" si="5"/>
        <v>0</v>
      </c>
      <c r="G51" s="3">
        <f t="shared" si="5"/>
        <v>0</v>
      </c>
      <c r="H51" s="3">
        <f t="shared" si="5"/>
        <v>0</v>
      </c>
      <c r="I51" s="3">
        <f t="shared" si="5"/>
        <v>22393.901999999998</v>
      </c>
      <c r="J51" s="3">
        <f t="shared" si="5"/>
        <v>37323.17</v>
      </c>
      <c r="K51" s="12">
        <f t="shared" si="5"/>
        <v>14929.268</v>
      </c>
      <c r="L51" s="655">
        <f>K51+J51</f>
        <v>52252.437999999995</v>
      </c>
    </row>
    <row r="52" spans="2:13" ht="18">
      <c r="B52" s="815"/>
      <c r="C52" s="816"/>
      <c r="D52" s="817"/>
      <c r="E52" s="818"/>
      <c r="F52" s="4"/>
      <c r="G52" s="4"/>
      <c r="H52" s="4"/>
      <c r="I52" s="571">
        <v>0.3</v>
      </c>
      <c r="J52" s="571">
        <v>0.5</v>
      </c>
      <c r="K52" s="572">
        <v>0.2</v>
      </c>
      <c r="L52" s="5">
        <f t="shared" si="3"/>
        <v>1</v>
      </c>
    </row>
    <row r="53" spans="2:13" ht="18">
      <c r="B53" s="815" t="str">
        <f>'4-ORÇAMENTO'!B427</f>
        <v>19.0</v>
      </c>
      <c r="C53" s="816" t="str">
        <f>'4-ORÇAMENTO'!E427</f>
        <v xml:space="preserve">SISTEMA DE PROTEÇÃO CONTRA INCENDIO E DESCARGAS ATIMOSFÉRICAS </v>
      </c>
      <c r="D53" s="817">
        <f>'4-ORÇAMENTO'!K438</f>
        <v>60210.25</v>
      </c>
      <c r="E53" s="818">
        <f>D53/$D$63</f>
        <v>3.7129789065378636E-2</v>
      </c>
      <c r="F53" s="3">
        <f t="shared" si="5"/>
        <v>0</v>
      </c>
      <c r="G53" s="3">
        <f t="shared" si="5"/>
        <v>0</v>
      </c>
      <c r="H53" s="3">
        <f t="shared" si="5"/>
        <v>0</v>
      </c>
      <c r="I53" s="3">
        <f t="shared" si="5"/>
        <v>0</v>
      </c>
      <c r="J53" s="3">
        <f t="shared" si="5"/>
        <v>0</v>
      </c>
      <c r="K53" s="12">
        <f t="shared" si="5"/>
        <v>60210.25</v>
      </c>
      <c r="L53" s="655">
        <f>K53</f>
        <v>60210.25</v>
      </c>
    </row>
    <row r="54" spans="2:13" ht="18">
      <c r="B54" s="815"/>
      <c r="C54" s="816"/>
      <c r="D54" s="817"/>
      <c r="E54" s="818"/>
      <c r="F54" s="4"/>
      <c r="G54" s="4"/>
      <c r="H54" s="4"/>
      <c r="I54" s="4"/>
      <c r="J54" s="4"/>
      <c r="K54" s="572">
        <v>1</v>
      </c>
      <c r="L54" s="5">
        <f t="shared" si="3"/>
        <v>1</v>
      </c>
    </row>
    <row r="55" spans="2:13" ht="18">
      <c r="B55" s="815" t="str">
        <f>'4-ORÇAMENTO'!B440</f>
        <v>20.0</v>
      </c>
      <c r="C55" s="816" t="str">
        <f>'4-ORÇAMENTO'!E440</f>
        <v xml:space="preserve">CONSTRUÇÃO DE MURO DE FECHAMENTO </v>
      </c>
      <c r="D55" s="817">
        <f>'4-ORÇAMENTO'!K488</f>
        <v>106541.09</v>
      </c>
      <c r="E55" s="818">
        <f>D55/$D$63</f>
        <v>6.5700577534481608E-2</v>
      </c>
      <c r="F55" s="3">
        <f t="shared" ref="F55:K55" si="6">$D55*F56</f>
        <v>0</v>
      </c>
      <c r="G55" s="3">
        <f t="shared" si="6"/>
        <v>31962.326999999997</v>
      </c>
      <c r="H55" s="3">
        <f t="shared" si="6"/>
        <v>5327.0545000000002</v>
      </c>
      <c r="I55" s="3">
        <f t="shared" si="6"/>
        <v>10654.109</v>
      </c>
      <c r="J55" s="3">
        <f t="shared" si="6"/>
        <v>21308.218000000001</v>
      </c>
      <c r="K55" s="12">
        <f t="shared" si="6"/>
        <v>37289.381499999996</v>
      </c>
      <c r="L55" s="655">
        <f>K55+J55+I55+H55+G55</f>
        <v>106541.09</v>
      </c>
    </row>
    <row r="56" spans="2:13" ht="18">
      <c r="B56" s="815"/>
      <c r="C56" s="816"/>
      <c r="D56" s="817"/>
      <c r="E56" s="818"/>
      <c r="F56" s="645"/>
      <c r="G56" s="571">
        <v>0.3</v>
      </c>
      <c r="H56" s="571">
        <v>0.05</v>
      </c>
      <c r="I56" s="571">
        <v>0.1</v>
      </c>
      <c r="J56" s="571">
        <v>0.2</v>
      </c>
      <c r="K56" s="572">
        <v>0.35</v>
      </c>
      <c r="L56" s="5">
        <f t="shared" si="3"/>
        <v>1</v>
      </c>
    </row>
    <row r="57" spans="2:13" ht="18">
      <c r="B57" s="815" t="str">
        <f>'4-ORÇAMENTO'!B489</f>
        <v>21.0</v>
      </c>
      <c r="C57" s="833" t="str">
        <f>'4-ORÇAMENTO'!E489</f>
        <v>SERVIÇOS DIVERSOS</v>
      </c>
      <c r="D57" s="817">
        <f>'4-ORÇAMENTO'!K523</f>
        <v>152635.81000000006</v>
      </c>
      <c r="E57" s="818">
        <f>D57/$D$63</f>
        <v>9.412575814123364E-2</v>
      </c>
      <c r="F57" s="3">
        <f t="shared" si="5"/>
        <v>30527.162000000011</v>
      </c>
      <c r="G57" s="3">
        <f t="shared" si="5"/>
        <v>15263.581000000006</v>
      </c>
      <c r="H57" s="3">
        <f t="shared" si="5"/>
        <v>0</v>
      </c>
      <c r="I57" s="3">
        <f t="shared" si="5"/>
        <v>0</v>
      </c>
      <c r="J57" s="3">
        <f t="shared" si="5"/>
        <v>45790.743000000017</v>
      </c>
      <c r="K57" s="12">
        <f t="shared" si="5"/>
        <v>61054.324000000022</v>
      </c>
      <c r="L57" s="655">
        <f>K57+J57+G57+F57</f>
        <v>152635.81000000006</v>
      </c>
    </row>
    <row r="58" spans="2:13" ht="18">
      <c r="B58" s="815"/>
      <c r="C58" s="833"/>
      <c r="D58" s="817"/>
      <c r="E58" s="818"/>
      <c r="F58" s="571">
        <v>0.2</v>
      </c>
      <c r="G58" s="571">
        <v>0.1</v>
      </c>
      <c r="H58" s="4"/>
      <c r="I58" s="4"/>
      <c r="J58" s="571">
        <v>0.3</v>
      </c>
      <c r="K58" s="572">
        <v>0.4</v>
      </c>
      <c r="L58" s="5">
        <f t="shared" ref="L58" si="7">K58+J58+I58+H58+G58+F58</f>
        <v>1</v>
      </c>
    </row>
    <row r="59" spans="2:13" ht="18">
      <c r="B59" s="815" t="str">
        <f>'4-ORÇAMENTO'!B525</f>
        <v>22.0</v>
      </c>
      <c r="C59" s="833" t="str">
        <f>'4-ORÇAMENTO'!E526</f>
        <v>LIMPEZA FINAL DA OBRA</v>
      </c>
      <c r="D59" s="817">
        <f>'4-ORÇAMENTO'!K527</f>
        <v>3594.06</v>
      </c>
      <c r="E59" s="818">
        <f>D59/$D$63</f>
        <v>2.2163450523509658E-3</v>
      </c>
      <c r="F59" s="3">
        <f t="shared" si="5"/>
        <v>0</v>
      </c>
      <c r="G59" s="3">
        <f t="shared" si="5"/>
        <v>0</v>
      </c>
      <c r="H59" s="3">
        <f t="shared" si="5"/>
        <v>0</v>
      </c>
      <c r="I59" s="3">
        <f t="shared" si="5"/>
        <v>0</v>
      </c>
      <c r="J59" s="3">
        <f t="shared" si="5"/>
        <v>0</v>
      </c>
      <c r="K59" s="12">
        <f t="shared" si="5"/>
        <v>3594.06</v>
      </c>
      <c r="L59" s="655">
        <f>K59</f>
        <v>3594.06</v>
      </c>
    </row>
    <row r="60" spans="2:13" ht="18">
      <c r="B60" s="815"/>
      <c r="C60" s="833"/>
      <c r="D60" s="817"/>
      <c r="E60" s="818"/>
      <c r="F60" s="4"/>
      <c r="G60" s="4"/>
      <c r="H60" s="4"/>
      <c r="I60" s="4"/>
      <c r="J60" s="4"/>
      <c r="K60" s="572">
        <v>1</v>
      </c>
      <c r="L60" s="5">
        <f t="shared" si="3"/>
        <v>1</v>
      </c>
    </row>
    <row r="61" spans="2:13" ht="18.75" thickBot="1">
      <c r="B61" s="837" t="s">
        <v>13882</v>
      </c>
      <c r="C61" s="838"/>
      <c r="D61" s="563"/>
      <c r="E61" s="562"/>
      <c r="F61" s="664">
        <f>SUM(F19,F15,F13,F11,F21,F23,F25,F27,F29,F33,F35,F43,F45,F47,F49,F51,F53,F59,F17,F31,F55,F57)</f>
        <v>186938.27033333335</v>
      </c>
      <c r="G61" s="665">
        <f>SUM(G19,G15,G13,G11,G21,G23,G25,G27,G29,G33,G35,G43,G45,G47,G49,G51,G53,G59,G17,G31,G55,G57)</f>
        <v>255766.16033333333</v>
      </c>
      <c r="H61" s="665">
        <f>SUM(H19,H15,H13,H11,H21,H23,H25,H27,H29,H33,H35,H43,H45,H47,H49,H51,H53,H59,H17,H31,H55)</f>
        <v>263252.94733333337</v>
      </c>
      <c r="I61" s="665">
        <f>SUM(I19,I15,I13,I11,I21,I23,I25,I27,I29,I33,I35,I43,I45,I47,I49,I51,I53,I59,I17,I31,I55)</f>
        <v>296060.57883333339</v>
      </c>
      <c r="J61" s="665">
        <f>SUM(J19,J15,J13,J11,J21,J23,J25,J27,J29,J33,J35,J43,J45,J47,J49,J51,J53,J59,J17,J31,J55,J57)</f>
        <v>300228.15883333335</v>
      </c>
      <c r="K61" s="665">
        <f>SUM(K19,K15,K13,K11,K21,K23,K25,K27,K29,K33,K35,K43,K45,K47,K49,K51,K53,K59,K17,K31,K55,K57)</f>
        <v>319369.61433333333</v>
      </c>
      <c r="L61" s="655">
        <f>K61+J61+I61+H61+G61+F61</f>
        <v>1621615.7300000002</v>
      </c>
      <c r="M61" s="2"/>
    </row>
    <row r="62" spans="2:13" ht="18.75" thickBot="1">
      <c r="B62" s="835" t="s">
        <v>13883</v>
      </c>
      <c r="C62" s="836"/>
      <c r="D62" s="563"/>
      <c r="E62" s="562"/>
      <c r="F62" s="569">
        <f>F61/$D$63</f>
        <v>0.11527901886677759</v>
      </c>
      <c r="G62" s="567">
        <f t="shared" ref="G62:K62" si="8">G61/$D$63</f>
        <v>0.15772303857297518</v>
      </c>
      <c r="H62" s="567">
        <f t="shared" si="8"/>
        <v>0.16233990733016221</v>
      </c>
      <c r="I62" s="567">
        <f t="shared" si="8"/>
        <v>0.18257135359271173</v>
      </c>
      <c r="J62" s="567">
        <f t="shared" si="8"/>
        <v>0.18514137059667848</v>
      </c>
      <c r="K62" s="567">
        <f t="shared" si="8"/>
        <v>0.19694531104069476</v>
      </c>
      <c r="L62" s="5">
        <f t="shared" si="3"/>
        <v>1</v>
      </c>
      <c r="M62" s="2"/>
    </row>
    <row r="63" spans="2:13" ht="18.75" thickBot="1">
      <c r="B63" s="820" t="s">
        <v>13847</v>
      </c>
      <c r="C63" s="821"/>
      <c r="D63" s="564">
        <f>SUM(D11:D60)</f>
        <v>1621615.7300000002</v>
      </c>
      <c r="E63" s="565">
        <f>SUM(E11:E60)</f>
        <v>1</v>
      </c>
      <c r="F63" s="570">
        <f>F61</f>
        <v>186938.27033333335</v>
      </c>
      <c r="G63" s="568">
        <f>G61+F63</f>
        <v>442704.43066666671</v>
      </c>
      <c r="H63" s="568">
        <f>H61+G63</f>
        <v>705957.37800000003</v>
      </c>
      <c r="I63" s="568">
        <f>I61+H63</f>
        <v>1002017.9568333335</v>
      </c>
      <c r="J63" s="568">
        <f>J61+I63</f>
        <v>1302246.1156666668</v>
      </c>
      <c r="K63" s="566">
        <f>K61+J63</f>
        <v>1621615.73</v>
      </c>
    </row>
    <row r="64" spans="2:13">
      <c r="B64" s="56"/>
      <c r="C64" s="452"/>
      <c r="D64" s="57"/>
      <c r="E64" s="452"/>
      <c r="F64" s="452"/>
      <c r="G64" s="452"/>
      <c r="H64" s="452"/>
      <c r="I64" s="452"/>
      <c r="J64" s="452"/>
      <c r="K64" s="63"/>
    </row>
    <row r="65" spans="2:11" ht="22.5" customHeight="1">
      <c r="B65" s="56"/>
      <c r="C65" s="452"/>
      <c r="D65" s="58"/>
      <c r="E65" s="452"/>
      <c r="F65" s="452"/>
      <c r="G65" s="452"/>
      <c r="H65" s="452"/>
      <c r="I65" s="452"/>
      <c r="J65" s="452"/>
      <c r="K65" s="63"/>
    </row>
    <row r="66" spans="2:11" ht="15">
      <c r="B66" s="72"/>
      <c r="C66" s="70"/>
      <c r="D66" s="64"/>
      <c r="E66" s="65"/>
      <c r="F66" s="66"/>
      <c r="G66" s="51"/>
      <c r="H66" s="52"/>
      <c r="I66" s="55"/>
      <c r="J66" s="10"/>
      <c r="K66" s="59"/>
    </row>
    <row r="67" spans="2:11" ht="15.75" thickBot="1">
      <c r="B67" s="659"/>
      <c r="C67" s="71"/>
      <c r="D67" s="67"/>
      <c r="E67" s="68"/>
      <c r="F67" s="69"/>
      <c r="G67" s="53"/>
      <c r="H67" s="54"/>
      <c r="I67" s="60"/>
      <c r="J67" s="61"/>
      <c r="K67" s="62"/>
    </row>
    <row r="68" spans="2:11">
      <c r="B68" s="452"/>
      <c r="C68" s="452"/>
      <c r="D68" s="57"/>
      <c r="E68" s="452"/>
      <c r="F68" s="452"/>
      <c r="G68" s="452"/>
      <c r="H68" s="452"/>
      <c r="I68" s="452"/>
      <c r="J68" s="452"/>
      <c r="K68" s="452"/>
    </row>
  </sheetData>
  <mergeCells count="114">
    <mergeCell ref="D49:D50"/>
    <mergeCell ref="D53:D54"/>
    <mergeCell ref="B62:C62"/>
    <mergeCell ref="E43:E44"/>
    <mergeCell ref="E45:E46"/>
    <mergeCell ref="B43:B44"/>
    <mergeCell ref="E59:E60"/>
    <mergeCell ref="B45:B46"/>
    <mergeCell ref="C45:C46"/>
    <mergeCell ref="D45:D46"/>
    <mergeCell ref="C55:C56"/>
    <mergeCell ref="B55:B56"/>
    <mergeCell ref="D55:D56"/>
    <mergeCell ref="E55:E56"/>
    <mergeCell ref="E47:E48"/>
    <mergeCell ref="E49:E50"/>
    <mergeCell ref="E53:E54"/>
    <mergeCell ref="B61:C61"/>
    <mergeCell ref="B57:B58"/>
    <mergeCell ref="C57:C58"/>
    <mergeCell ref="D57:D58"/>
    <mergeCell ref="E57:E58"/>
    <mergeCell ref="E35:E36"/>
    <mergeCell ref="D39:D40"/>
    <mergeCell ref="E41:E42"/>
    <mergeCell ref="E37:E38"/>
    <mergeCell ref="E39:E40"/>
    <mergeCell ref="B37:B38"/>
    <mergeCell ref="C37:C38"/>
    <mergeCell ref="D37:D38"/>
    <mergeCell ref="B39:B40"/>
    <mergeCell ref="C39:C40"/>
    <mergeCell ref="B31:B32"/>
    <mergeCell ref="C31:C32"/>
    <mergeCell ref="D31:D32"/>
    <mergeCell ref="D33:D34"/>
    <mergeCell ref="B59:B60"/>
    <mergeCell ref="C59:C60"/>
    <mergeCell ref="D59:D60"/>
    <mergeCell ref="C43:C44"/>
    <mergeCell ref="D43:D44"/>
    <mergeCell ref="B41:B42"/>
    <mergeCell ref="C41:C42"/>
    <mergeCell ref="D41:D42"/>
    <mergeCell ref="B33:B34"/>
    <mergeCell ref="C33:C34"/>
    <mergeCell ref="C47:C48"/>
    <mergeCell ref="C49:C50"/>
    <mergeCell ref="C53:C54"/>
    <mergeCell ref="B35:B36"/>
    <mergeCell ref="C35:C36"/>
    <mergeCell ref="D35:D36"/>
    <mergeCell ref="B47:B48"/>
    <mergeCell ref="B49:B50"/>
    <mergeCell ref="B53:B54"/>
    <mergeCell ref="D47:D48"/>
    <mergeCell ref="D23:D24"/>
    <mergeCell ref="E23:E24"/>
    <mergeCell ref="B27:B28"/>
    <mergeCell ref="B29:B30"/>
    <mergeCell ref="C29:C30"/>
    <mergeCell ref="D29:D30"/>
    <mergeCell ref="E29:E30"/>
    <mergeCell ref="B25:B26"/>
    <mergeCell ref="C27:C28"/>
    <mergeCell ref="D27:D28"/>
    <mergeCell ref="B63:C63"/>
    <mergeCell ref="D15:D16"/>
    <mergeCell ref="E13:E14"/>
    <mergeCell ref="E15:E16"/>
    <mergeCell ref="E17:E18"/>
    <mergeCell ref="B7:I7"/>
    <mergeCell ref="B8:K8"/>
    <mergeCell ref="B9:B10"/>
    <mergeCell ref="C9:C10"/>
    <mergeCell ref="D9:E9"/>
    <mergeCell ref="F9:K9"/>
    <mergeCell ref="B11:B12"/>
    <mergeCell ref="C11:C12"/>
    <mergeCell ref="D11:D12"/>
    <mergeCell ref="E11:E12"/>
    <mergeCell ref="B19:B20"/>
    <mergeCell ref="C19:C20"/>
    <mergeCell ref="D19:D20"/>
    <mergeCell ref="E19:E20"/>
    <mergeCell ref="B13:B14"/>
    <mergeCell ref="C13:C14"/>
    <mergeCell ref="D13:D14"/>
    <mergeCell ref="B23:B24"/>
    <mergeCell ref="C23:C24"/>
    <mergeCell ref="B2:K2"/>
    <mergeCell ref="B3:I3"/>
    <mergeCell ref="B4:I4"/>
    <mergeCell ref="B5:I5"/>
    <mergeCell ref="B6:I6"/>
    <mergeCell ref="B51:B52"/>
    <mergeCell ref="C51:C52"/>
    <mergeCell ref="D51:D52"/>
    <mergeCell ref="E51:E52"/>
    <mergeCell ref="C15:C16"/>
    <mergeCell ref="B15:B16"/>
    <mergeCell ref="B17:B18"/>
    <mergeCell ref="C17:C18"/>
    <mergeCell ref="D17:D18"/>
    <mergeCell ref="E27:E28"/>
    <mergeCell ref="C25:C26"/>
    <mergeCell ref="D25:D26"/>
    <mergeCell ref="E25:E26"/>
    <mergeCell ref="B21:B22"/>
    <mergeCell ref="C21:C22"/>
    <mergeCell ref="D21:D22"/>
    <mergeCell ref="E21:E22"/>
    <mergeCell ref="E31:E32"/>
    <mergeCell ref="E33:E34"/>
  </mergeCells>
  <phoneticPr fontId="30" type="noConversion"/>
  <conditionalFormatting sqref="F1:K1 F3:K1048576">
    <cfRule type="containsText" dxfId="42" priority="49" operator="containsText" text="%">
      <formula>NOT(ISERROR(SEARCH("%",F1)))</formula>
    </cfRule>
  </conditionalFormatting>
  <conditionalFormatting sqref="G11:K12 F11:F63">
    <cfRule type="containsText" dxfId="41" priority="47" operator="containsText" text="%">
      <formula>NOT(ISERROR(SEARCH("%",F11)))</formula>
    </cfRule>
  </conditionalFormatting>
  <conditionalFormatting sqref="F11:F63">
    <cfRule type="containsText" dxfId="40" priority="41" operator="containsText" text="%">
      <formula>NOT(ISERROR(SEARCH("%",F11)))</formula>
    </cfRule>
  </conditionalFormatting>
  <conditionalFormatting sqref="G16">
    <cfRule type="containsText" dxfId="39" priority="40" operator="containsText" text="%">
      <formula>NOT(ISERROR(SEARCH("%",G16)))</formula>
    </cfRule>
  </conditionalFormatting>
  <conditionalFormatting sqref="G16">
    <cfRule type="containsText" dxfId="38" priority="39" operator="containsText" text="%">
      <formula>NOT(ISERROR(SEARCH("%",G16)))</formula>
    </cfRule>
  </conditionalFormatting>
  <conditionalFormatting sqref="F18">
    <cfRule type="containsText" dxfId="37" priority="38" operator="containsText" text="%">
      <formula>NOT(ISERROR(SEARCH("%",F18)))</formula>
    </cfRule>
  </conditionalFormatting>
  <conditionalFormatting sqref="F18">
    <cfRule type="containsText" dxfId="36" priority="37" operator="containsText" text="%">
      <formula>NOT(ISERROR(SEARCH("%",F18)))</formula>
    </cfRule>
  </conditionalFormatting>
  <conditionalFormatting sqref="G18">
    <cfRule type="containsText" dxfId="35" priority="36" operator="containsText" text="%">
      <formula>NOT(ISERROR(SEARCH("%",G18)))</formula>
    </cfRule>
  </conditionalFormatting>
  <conditionalFormatting sqref="G18">
    <cfRule type="containsText" dxfId="34" priority="35" operator="containsText" text="%">
      <formula>NOT(ISERROR(SEARCH("%",G18)))</formula>
    </cfRule>
  </conditionalFormatting>
  <conditionalFormatting sqref="G18">
    <cfRule type="containsText" dxfId="33" priority="34" operator="containsText" text="%">
      <formula>NOT(ISERROR(SEARCH("%",G18)))</formula>
    </cfRule>
  </conditionalFormatting>
  <conditionalFormatting sqref="G18">
    <cfRule type="containsText" dxfId="32" priority="33" operator="containsText" text="%">
      <formula>NOT(ISERROR(SEARCH("%",G18)))</formula>
    </cfRule>
  </conditionalFormatting>
  <conditionalFormatting sqref="G20">
    <cfRule type="containsText" dxfId="31" priority="32" operator="containsText" text="%">
      <formula>NOT(ISERROR(SEARCH("%",G20)))</formula>
    </cfRule>
  </conditionalFormatting>
  <conditionalFormatting sqref="G20">
    <cfRule type="containsText" dxfId="30" priority="31" operator="containsText" text="%">
      <formula>NOT(ISERROR(SEARCH("%",G20)))</formula>
    </cfRule>
  </conditionalFormatting>
  <conditionalFormatting sqref="G20">
    <cfRule type="containsText" dxfId="29" priority="30" operator="containsText" text="%">
      <formula>NOT(ISERROR(SEARCH("%",G20)))</formula>
    </cfRule>
  </conditionalFormatting>
  <conditionalFormatting sqref="G20">
    <cfRule type="containsText" dxfId="28" priority="29" operator="containsText" text="%">
      <formula>NOT(ISERROR(SEARCH("%",G20)))</formula>
    </cfRule>
  </conditionalFormatting>
  <conditionalFormatting sqref="G22:H22">
    <cfRule type="containsText" dxfId="27" priority="28" operator="containsText" text="%">
      <formula>NOT(ISERROR(SEARCH("%",G22)))</formula>
    </cfRule>
  </conditionalFormatting>
  <conditionalFormatting sqref="G22:H22">
    <cfRule type="containsText" dxfId="26" priority="27" operator="containsText" text="%">
      <formula>NOT(ISERROR(SEARCH("%",G22)))</formula>
    </cfRule>
  </conditionalFormatting>
  <conditionalFormatting sqref="G22:H22">
    <cfRule type="containsText" dxfId="25" priority="26" operator="containsText" text="%">
      <formula>NOT(ISERROR(SEARCH("%",G22)))</formula>
    </cfRule>
  </conditionalFormatting>
  <conditionalFormatting sqref="G22:H22">
    <cfRule type="containsText" dxfId="24" priority="25" operator="containsText" text="%">
      <formula>NOT(ISERROR(SEARCH("%",G22)))</formula>
    </cfRule>
  </conditionalFormatting>
  <conditionalFormatting sqref="H24:J24">
    <cfRule type="containsText" dxfId="23" priority="24" operator="containsText" text="%">
      <formula>NOT(ISERROR(SEARCH("%",H24)))</formula>
    </cfRule>
  </conditionalFormatting>
  <conditionalFormatting sqref="H24:J24">
    <cfRule type="containsText" dxfId="22" priority="23" operator="containsText" text="%">
      <formula>NOT(ISERROR(SEARCH("%",H24)))</formula>
    </cfRule>
  </conditionalFormatting>
  <conditionalFormatting sqref="H24:J24">
    <cfRule type="containsText" dxfId="21" priority="22" operator="containsText" text="%">
      <formula>NOT(ISERROR(SEARCH("%",H24)))</formula>
    </cfRule>
  </conditionalFormatting>
  <conditionalFormatting sqref="H24:J24">
    <cfRule type="containsText" dxfId="20" priority="21" operator="containsText" text="%">
      <formula>NOT(ISERROR(SEARCH("%",H24)))</formula>
    </cfRule>
  </conditionalFormatting>
  <conditionalFormatting sqref="G26:I26">
    <cfRule type="containsText" dxfId="19" priority="20" operator="containsText" text="%">
      <formula>NOT(ISERROR(SEARCH("%",G26)))</formula>
    </cfRule>
  </conditionalFormatting>
  <conditionalFormatting sqref="G26:I26">
    <cfRule type="containsText" dxfId="18" priority="19" operator="containsText" text="%">
      <formula>NOT(ISERROR(SEARCH("%",G26)))</formula>
    </cfRule>
  </conditionalFormatting>
  <conditionalFormatting sqref="G26:I26">
    <cfRule type="containsText" dxfId="17" priority="18" operator="containsText" text="%">
      <formula>NOT(ISERROR(SEARCH("%",G26)))</formula>
    </cfRule>
  </conditionalFormatting>
  <conditionalFormatting sqref="G26:I26">
    <cfRule type="containsText" dxfId="16" priority="17" operator="containsText" text="%">
      <formula>NOT(ISERROR(SEARCH("%",G26)))</formula>
    </cfRule>
  </conditionalFormatting>
  <conditionalFormatting sqref="J28:K28">
    <cfRule type="containsText" dxfId="15" priority="16" operator="containsText" text="%">
      <formula>NOT(ISERROR(SEARCH("%",J28)))</formula>
    </cfRule>
  </conditionalFormatting>
  <conditionalFormatting sqref="J28:K28">
    <cfRule type="containsText" dxfId="14" priority="15" operator="containsText" text="%">
      <formula>NOT(ISERROR(SEARCH("%",J28)))</formula>
    </cfRule>
  </conditionalFormatting>
  <conditionalFormatting sqref="J28:K28">
    <cfRule type="containsText" dxfId="13" priority="14" operator="containsText" text="%">
      <formula>NOT(ISERROR(SEARCH("%",J28)))</formula>
    </cfRule>
  </conditionalFormatting>
  <conditionalFormatting sqref="J28:K28">
    <cfRule type="containsText" dxfId="12" priority="13" operator="containsText" text="%">
      <formula>NOT(ISERROR(SEARCH("%",J28)))</formula>
    </cfRule>
  </conditionalFormatting>
  <conditionalFormatting sqref="F30:I30">
    <cfRule type="containsText" dxfId="11" priority="12" operator="containsText" text="%">
      <formula>NOT(ISERROR(SEARCH("%",F30)))</formula>
    </cfRule>
  </conditionalFormatting>
  <conditionalFormatting sqref="F30:I30">
    <cfRule type="containsText" dxfId="10" priority="11" operator="containsText" text="%">
      <formula>NOT(ISERROR(SEARCH("%",F30)))</formula>
    </cfRule>
  </conditionalFormatting>
  <conditionalFormatting sqref="F30:I30">
    <cfRule type="containsText" dxfId="9" priority="10" operator="containsText" text="%">
      <formula>NOT(ISERROR(SEARCH("%",F30)))</formula>
    </cfRule>
  </conditionalFormatting>
  <conditionalFormatting sqref="F30:I30">
    <cfRule type="containsText" dxfId="8" priority="9" operator="containsText" text="%">
      <formula>NOT(ISERROR(SEARCH("%",F30)))</formula>
    </cfRule>
  </conditionalFormatting>
  <conditionalFormatting sqref="H32:J32">
    <cfRule type="containsText" dxfId="7" priority="8" operator="containsText" text="%">
      <formula>NOT(ISERROR(SEARCH("%",H32)))</formula>
    </cfRule>
  </conditionalFormatting>
  <conditionalFormatting sqref="H32:J32">
    <cfRule type="containsText" dxfId="6" priority="7" operator="containsText" text="%">
      <formula>NOT(ISERROR(SEARCH("%",H32)))</formula>
    </cfRule>
  </conditionalFormatting>
  <conditionalFormatting sqref="H32:J32">
    <cfRule type="containsText" dxfId="5" priority="6" operator="containsText" text="%">
      <formula>NOT(ISERROR(SEARCH("%",H32)))</formula>
    </cfRule>
  </conditionalFormatting>
  <conditionalFormatting sqref="H32:J32">
    <cfRule type="containsText" dxfId="4" priority="5" operator="containsText" text="%">
      <formula>NOT(ISERROR(SEARCH("%",H32)))</formula>
    </cfRule>
  </conditionalFormatting>
  <conditionalFormatting sqref="I36:J36">
    <cfRule type="containsText" dxfId="3" priority="4" operator="containsText" text="%">
      <formula>NOT(ISERROR(SEARCH("%",I36)))</formula>
    </cfRule>
  </conditionalFormatting>
  <conditionalFormatting sqref="I36:J36">
    <cfRule type="containsText" dxfId="2" priority="3" operator="containsText" text="%">
      <formula>NOT(ISERROR(SEARCH("%",I36)))</formula>
    </cfRule>
  </conditionalFormatting>
  <conditionalFormatting sqref="I36:J36">
    <cfRule type="containsText" dxfId="1" priority="2" operator="containsText" text="%">
      <formula>NOT(ISERROR(SEARCH("%",I36)))</formula>
    </cfRule>
  </conditionalFormatting>
  <conditionalFormatting sqref="I36:J36">
    <cfRule type="containsText" dxfId="0" priority="1" operator="containsText" text="%">
      <formula>NOT(ISERROR(SEARCH("%",I36)))</formula>
    </cfRule>
  </conditionalFormatting>
  <pageMargins left="0.59055118110236227" right="0.39370078740157483" top="0.59055118110236227" bottom="0.39370078740157483" header="0.31496062992125984" footer="0.31496062992125984"/>
  <pageSetup scale="45" orientation="landscape"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4</vt:i4>
      </vt:variant>
    </vt:vector>
  </HeadingPairs>
  <TitlesOfParts>
    <vt:vector size="10" baseType="lpstr">
      <vt:lpstr>1-QUANT</vt:lpstr>
      <vt:lpstr>2-SINAPI NOVEMBRO 2017</vt:lpstr>
      <vt:lpstr>3-COMPO.ADM.PRF </vt:lpstr>
      <vt:lpstr>4-ORÇAMENTO</vt:lpstr>
      <vt:lpstr>5-BDI</vt:lpstr>
      <vt:lpstr>6-CRONOGRAMA</vt:lpstr>
      <vt:lpstr>'1-QUANT'!Area_de_impressao</vt:lpstr>
      <vt:lpstr>'3-COMPO.ADM.PRF '!Area_de_impressao</vt:lpstr>
      <vt:lpstr>'4-ORÇAMENTO'!Area_de_impressao</vt:lpstr>
      <vt:lpstr>'6-CRONOGRAMA'!Area_de_impressao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2018-03-20T12:37:19Z</cp:lastPrinted>
  <dcterms:created xsi:type="dcterms:W3CDTF">2009-03-07T19:28:34Z</dcterms:created>
  <dcterms:modified xsi:type="dcterms:W3CDTF">2018-03-21T12:51:28Z</dcterms:modified>
</cp:coreProperties>
</file>